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zps99632\Desktop\鮮食\★食研所每日\"/>
    </mc:Choice>
  </mc:AlternateContent>
  <xr:revisionPtr revIDLastSave="0" documentId="8_{ADB8C88C-1076-4278-A251-14C7644864AE}" xr6:coauthVersionLast="47" xr6:coauthVersionMax="47" xr10:uidLastSave="{00000000-0000-0000-0000-000000000000}"/>
  <bookViews>
    <workbookView xWindow="435" yWindow="1395" windowWidth="28365" windowHeight="14805" tabRatio="881" xr2:uid="{437CE4EC-B57C-470A-8EC0-2D8CCD8640D2}"/>
  </bookViews>
  <sheets>
    <sheet name="0731" sheetId="751" r:id="rId1"/>
    <sheet name="0731(18度C)" sheetId="752" r:id="rId2"/>
    <sheet name="0731(4度C)" sheetId="753" r:id="rId3"/>
    <sheet name="0730" sheetId="748" r:id="rId4"/>
    <sheet name="0730(18度C)" sheetId="749" r:id="rId5"/>
    <sheet name="0730(4度C)" sheetId="750" r:id="rId6"/>
    <sheet name="0729" sheetId="742" r:id="rId7"/>
    <sheet name="0729(18度C)" sheetId="743" r:id="rId8"/>
    <sheet name="0729(4度C)" sheetId="744" r:id="rId9"/>
    <sheet name="0728" sheetId="739" r:id="rId10"/>
    <sheet name="0728(18度C)" sheetId="740" r:id="rId11"/>
    <sheet name="0728(4度C)" sheetId="741" r:id="rId12"/>
    <sheet name="0727" sheetId="736" r:id="rId13"/>
    <sheet name="0727(18度C)" sheetId="737" r:id="rId14"/>
    <sheet name="0727(4度C)" sheetId="738" r:id="rId15"/>
    <sheet name="0726" sheetId="733" r:id="rId16"/>
    <sheet name="0726(18度C)" sheetId="734" r:id="rId17"/>
    <sheet name="0726(4度C)" sheetId="735" r:id="rId18"/>
    <sheet name="0725" sheetId="730" r:id="rId19"/>
    <sheet name="0725(18度C)" sheetId="731" r:id="rId20"/>
    <sheet name="0725(4度C)" sheetId="732" r:id="rId21"/>
    <sheet name="0724" sheetId="727" r:id="rId22"/>
    <sheet name="0724(18度C)" sheetId="728" r:id="rId23"/>
    <sheet name="0724(4度C)" sheetId="729" r:id="rId24"/>
    <sheet name="0723" sheetId="724" r:id="rId25"/>
    <sheet name="0723(18度C)" sheetId="725" r:id="rId26"/>
    <sheet name="0723(4度C)" sheetId="726" r:id="rId27"/>
    <sheet name="0722" sheetId="721" r:id="rId28"/>
    <sheet name="0722(18度C)" sheetId="722" r:id="rId29"/>
    <sheet name="0722(4度C)" sheetId="723" r:id="rId30"/>
    <sheet name="0721" sheetId="718" r:id="rId31"/>
    <sheet name="0721(18度C)" sheetId="719" r:id="rId32"/>
    <sheet name="0721(4度C)" sheetId="720" r:id="rId33"/>
    <sheet name="0720" sheetId="715" r:id="rId34"/>
    <sheet name="0720(18度C)" sheetId="716" r:id="rId35"/>
    <sheet name="0720(4度C)" sheetId="717" r:id="rId36"/>
    <sheet name="0719" sheetId="712" r:id="rId37"/>
    <sheet name="0719(18度C)" sheetId="713" r:id="rId38"/>
    <sheet name="0719(4度C)" sheetId="714" r:id="rId39"/>
    <sheet name="0718" sheetId="709" r:id="rId40"/>
    <sheet name="0718(18度C)" sheetId="710" r:id="rId41"/>
    <sheet name="0718(4度C)" sheetId="711" r:id="rId42"/>
    <sheet name="0717" sheetId="706" r:id="rId43"/>
    <sheet name="0717(18度C)" sheetId="707" r:id="rId44"/>
    <sheet name="0717(4度C)" sheetId="708" r:id="rId45"/>
    <sheet name="0716" sheetId="703" r:id="rId46"/>
    <sheet name="0716(18度C)" sheetId="704" r:id="rId47"/>
    <sheet name="0716(4度C)" sheetId="705" r:id="rId48"/>
    <sheet name="0715" sheetId="700" r:id="rId49"/>
    <sheet name="0715(18度C)" sheetId="701" r:id="rId50"/>
    <sheet name="0715(4度C)" sheetId="702" r:id="rId51"/>
    <sheet name="0714" sheetId="697" r:id="rId52"/>
    <sheet name="0714(18度C)" sheetId="698" r:id="rId53"/>
    <sheet name="0714(4度C)" sheetId="699" r:id="rId54"/>
    <sheet name="0713" sheetId="694" r:id="rId55"/>
    <sheet name="0713(18度C)" sheetId="695" r:id="rId56"/>
    <sheet name="0713(4度C)" sheetId="696" r:id="rId57"/>
    <sheet name="0712" sheetId="691" r:id="rId58"/>
    <sheet name="0712(18度C)" sheetId="692" r:id="rId59"/>
    <sheet name="0712(4度C)" sheetId="693" r:id="rId60"/>
    <sheet name="0711" sheetId="688" r:id="rId61"/>
    <sheet name="0711(18度C)" sheetId="689" r:id="rId62"/>
    <sheet name="0711(4度C)" sheetId="690" r:id="rId63"/>
    <sheet name="0710" sheetId="685" r:id="rId64"/>
    <sheet name="0710(18度C)" sheetId="686" r:id="rId65"/>
    <sheet name="0710(4度C)" sheetId="687" r:id="rId66"/>
    <sheet name="0709" sheetId="682" r:id="rId67"/>
    <sheet name="0709(18度C)" sheetId="683" r:id="rId68"/>
    <sheet name="0709(4度C)" sheetId="684" r:id="rId69"/>
    <sheet name="0708" sheetId="679" r:id="rId70"/>
    <sheet name="0708(18度C)" sheetId="680" r:id="rId71"/>
    <sheet name="0708(4度C)" sheetId="681" r:id="rId72"/>
    <sheet name="0707" sheetId="676" r:id="rId73"/>
    <sheet name="0707(18度C)" sheetId="677" r:id="rId74"/>
    <sheet name="0707(4度C)" sheetId="678" r:id="rId75"/>
    <sheet name="0706" sheetId="673" r:id="rId76"/>
    <sheet name="0706(18度C)" sheetId="674" r:id="rId77"/>
    <sheet name="0706(4度C)" sheetId="675" r:id="rId78"/>
    <sheet name="0705" sheetId="670" r:id="rId79"/>
    <sheet name="0705(18度C)" sheetId="671" r:id="rId80"/>
    <sheet name="0705(4度C)" sheetId="672" r:id="rId81"/>
    <sheet name="0704" sheetId="667" r:id="rId82"/>
    <sheet name="0704(18度C)" sheetId="668" r:id="rId83"/>
    <sheet name="0704(4度C)" sheetId="669" r:id="rId84"/>
    <sheet name="0703" sheetId="664" r:id="rId85"/>
    <sheet name="0703(18度C)" sheetId="665" r:id="rId86"/>
    <sheet name="0703(4度C)" sheetId="666" r:id="rId87"/>
    <sheet name="0702" sheetId="661" r:id="rId88"/>
    <sheet name="0702(18度C)" sheetId="662" r:id="rId89"/>
    <sheet name="0702(4度C)" sheetId="663" r:id="rId90"/>
    <sheet name="0701" sheetId="658" r:id="rId91"/>
    <sheet name="0701(18度C)" sheetId="659" r:id="rId92"/>
    <sheet name="0701(4度C)" sheetId="660" r:id="rId93"/>
  </sheets>
  <definedNames>
    <definedName name="_xlnm._FilterDatabase" localSheetId="91" hidden="1">'0701(18度C)'!$A$4:$AC$140</definedName>
    <definedName name="_xlnm._FilterDatabase" localSheetId="92" hidden="1">'0701(4度C)'!$A$4:$AG$140</definedName>
    <definedName name="_xlnm._FilterDatabase" localSheetId="88" hidden="1">'0702(18度C)'!$A$4:$AC$140</definedName>
    <definedName name="_xlnm._FilterDatabase" localSheetId="89" hidden="1">'0702(4度C)'!$A$4:$AG$140</definedName>
    <definedName name="_xlnm._FilterDatabase" localSheetId="85" hidden="1">'0703(18度C)'!$A$4:$AC$140</definedName>
    <definedName name="_xlnm._FilterDatabase" localSheetId="86" hidden="1">'0703(4度C)'!$A$4:$AG$140</definedName>
    <definedName name="_xlnm._FilterDatabase" localSheetId="82" hidden="1">'0704(18度C)'!$A$4:$AC$140</definedName>
    <definedName name="_xlnm._FilterDatabase" localSheetId="83" hidden="1">'0704(4度C)'!$A$4:$AO$140</definedName>
    <definedName name="_xlnm._FilterDatabase" localSheetId="79" hidden="1">'0705(18度C)'!$A$4:$AC$140</definedName>
    <definedName name="_xlnm._FilterDatabase" localSheetId="80" hidden="1">'0705(4度C)'!$A$4:$AG$157</definedName>
    <definedName name="_xlnm._FilterDatabase" localSheetId="76" hidden="1">'0706(18度C)'!$A$4:$AC$140</definedName>
    <definedName name="_xlnm._FilterDatabase" localSheetId="77" hidden="1">'0706(4度C)'!$A$4:$AG$157</definedName>
    <definedName name="_xlnm._FilterDatabase" localSheetId="73" hidden="1">'0707(18度C)'!$A$4:$AC$140</definedName>
    <definedName name="_xlnm._FilterDatabase" localSheetId="74" hidden="1">'0707(4度C)'!$A$4:$AG$157</definedName>
    <definedName name="_xlnm._FilterDatabase" localSheetId="70" hidden="1">'0708(18度C)'!$A$4:$AC$140</definedName>
    <definedName name="_xlnm._FilterDatabase" localSheetId="71" hidden="1">'0708(4度C)'!$A$4:$AG$157</definedName>
    <definedName name="_xlnm._FilterDatabase" localSheetId="67" hidden="1">'0709(18度C)'!$A$4:$AC$140</definedName>
    <definedName name="_xlnm._FilterDatabase" localSheetId="68" hidden="1">'0709(4度C)'!$A$4:$AG$157</definedName>
    <definedName name="_xlnm._FilterDatabase" localSheetId="64" hidden="1">'0710(18度C)'!$A$4:$AC$140</definedName>
    <definedName name="_xlnm._FilterDatabase" localSheetId="65" hidden="1">'0710(4度C)'!$A$4:$AG$140</definedName>
    <definedName name="_xlnm._FilterDatabase" localSheetId="61" hidden="1">'0711(18度C)'!$A$4:$AC$140</definedName>
    <definedName name="_xlnm._FilterDatabase" localSheetId="62" hidden="1">'0711(4度C)'!$A$4:$AG$140</definedName>
    <definedName name="_xlnm._FilterDatabase" localSheetId="58" hidden="1">'0712(18度C)'!$A$4:$AC$140</definedName>
    <definedName name="_xlnm._FilterDatabase" localSheetId="59" hidden="1">'0712(4度C)'!$A$4:$AG$157</definedName>
    <definedName name="_xlnm._FilterDatabase" localSheetId="55" hidden="1">'0713(18度C)'!$A$4:$AC$140</definedName>
    <definedName name="_xlnm._FilterDatabase" localSheetId="56" hidden="1">'0713(4度C)'!$A$4:$AG$157</definedName>
    <definedName name="_xlnm._FilterDatabase" localSheetId="52" hidden="1">'0714(18度C)'!$A$4:$AC$140</definedName>
    <definedName name="_xlnm._FilterDatabase" localSheetId="53" hidden="1">'0714(4度C)'!$A$4:$AG$157</definedName>
    <definedName name="_xlnm._FilterDatabase" localSheetId="49" hidden="1">'0715(18度C)'!$A$4:$AC$140</definedName>
    <definedName name="_xlnm._FilterDatabase" localSheetId="50" hidden="1">'0715(4度C)'!$A$4:$AG$4</definedName>
    <definedName name="_xlnm._FilterDatabase" localSheetId="46" hidden="1">'0716(18度C)'!$A$4:$AC$140</definedName>
    <definedName name="_xlnm._FilterDatabase" localSheetId="47" hidden="1">'0716(4度C)'!$A$4:$AG$140</definedName>
    <definedName name="_xlnm._FilterDatabase" localSheetId="43" hidden="1">'0717(18度C)'!$A$4:$AC$140</definedName>
    <definedName name="_xlnm._FilterDatabase" localSheetId="44" hidden="1">'0717(4度C)'!$A$4:$AG$140</definedName>
    <definedName name="_xlnm._FilterDatabase" localSheetId="40" hidden="1">'0718(18度C)'!$A$4:$AF$140</definedName>
    <definedName name="_xlnm._FilterDatabase" localSheetId="41" hidden="1">'0718(4度C)'!$A$4:$AG$140</definedName>
    <definedName name="_xlnm._FilterDatabase" localSheetId="37" hidden="1">'0719(18度C)'!$A$4:$AC$140</definedName>
    <definedName name="_xlnm._FilterDatabase" localSheetId="38" hidden="1">'0719(4度C)'!$A$4:$AG$140</definedName>
    <definedName name="_xlnm._FilterDatabase" localSheetId="34" hidden="1">'0720(18度C)'!$A$4:$AC$140</definedName>
    <definedName name="_xlnm._FilterDatabase" localSheetId="35" hidden="1">'0720(4度C)'!$A$4:$AG$140</definedName>
    <definedName name="_xlnm._FilterDatabase" localSheetId="31" hidden="1">'0721(18度C)'!$A$4:$AC$140</definedName>
    <definedName name="_xlnm._FilterDatabase" localSheetId="32" hidden="1">'0721(4度C)'!$A$4:$AG$140</definedName>
    <definedName name="_xlnm._FilterDatabase" localSheetId="28" hidden="1">'0722(18度C)'!$A$4:$AC$140</definedName>
    <definedName name="_xlnm._FilterDatabase" localSheetId="29" hidden="1">'0722(4度C)'!$A$4:$AG$140</definedName>
    <definedName name="_xlnm._FilterDatabase" localSheetId="25" hidden="1">'0723(18度C)'!$A$4:$AC$140</definedName>
    <definedName name="_xlnm._FilterDatabase" localSheetId="26" hidden="1">'0723(4度C)'!$A$4:$AG$140</definedName>
    <definedName name="_xlnm._FilterDatabase" localSheetId="22" hidden="1">'0724(18度C)'!$A$4:$AC$140</definedName>
    <definedName name="_xlnm._FilterDatabase" localSheetId="23" hidden="1">'0724(4度C)'!$A$4:$AG$140</definedName>
    <definedName name="_xlnm._FilterDatabase" localSheetId="19" hidden="1">'0725(18度C)'!$A$4:$AC$140</definedName>
    <definedName name="_xlnm._FilterDatabase" localSheetId="20" hidden="1">'0725(4度C)'!$A$4:$AG$140</definedName>
    <definedName name="_xlnm._FilterDatabase" localSheetId="16" hidden="1">'0726(18度C)'!$A$4:$AC$140</definedName>
    <definedName name="_xlnm._FilterDatabase" localSheetId="17" hidden="1">'0726(4度C)'!$A$4:$AG$140</definedName>
    <definedName name="_xlnm._FilterDatabase" localSheetId="13" hidden="1">'0727(18度C)'!$A$4:$AC$140</definedName>
    <definedName name="_xlnm._FilterDatabase" localSheetId="14" hidden="1">'0727(4度C)'!$A$4:$AG$140</definedName>
    <definedName name="_xlnm._FilterDatabase" localSheetId="10" hidden="1">'0728(18度C)'!$A$4:$AI$140</definedName>
    <definedName name="_xlnm._FilterDatabase" localSheetId="11" hidden="1">'0728(4度C)'!$A$4:$AG$140</definedName>
    <definedName name="_xlnm._FilterDatabase" localSheetId="7" hidden="1">'0729(18度C)'!$A$4:$AC$140</definedName>
    <definedName name="_xlnm._FilterDatabase" localSheetId="8" hidden="1">'0729(4度C)'!$A$4:$AG$140</definedName>
    <definedName name="_xlnm._FilterDatabase" localSheetId="4" hidden="1">'0730(18度C)'!$A$4:$AC$140</definedName>
    <definedName name="_xlnm._FilterDatabase" localSheetId="5" hidden="1">'0730(4度C)'!$A$4:$AG$140</definedName>
    <definedName name="_xlnm._FilterDatabase" localSheetId="1" hidden="1">'0731(18度C)'!$A$4:$AC$140</definedName>
    <definedName name="_xlnm._FilterDatabase" localSheetId="2" hidden="1">'0731(4度C)'!$A$4:$AG$140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140" i="753" l="1"/>
  <c r="AC140" i="753"/>
  <c r="Z140" i="753"/>
  <c r="Y140" i="753"/>
  <c r="L140" i="753"/>
  <c r="O140" i="753" s="1"/>
  <c r="J140" i="753"/>
  <c r="I140" i="753"/>
  <c r="O126" i="753"/>
  <c r="M126" i="753"/>
  <c r="AF126" i="753" s="1"/>
  <c r="K126" i="753"/>
  <c r="G126" i="753"/>
  <c r="O125" i="753"/>
  <c r="M125" i="753"/>
  <c r="K125" i="753"/>
  <c r="G125" i="753"/>
  <c r="AF124" i="753"/>
  <c r="AE124" i="753"/>
  <c r="O124" i="753"/>
  <c r="M124" i="753"/>
  <c r="N124" i="753" s="1"/>
  <c r="K124" i="753"/>
  <c r="G124" i="753"/>
  <c r="AD123" i="753"/>
  <c r="AC123" i="753"/>
  <c r="Z123" i="753"/>
  <c r="Y123" i="753"/>
  <c r="L123" i="753"/>
  <c r="O123" i="753" s="1"/>
  <c r="J123" i="753"/>
  <c r="K123" i="753" s="1"/>
  <c r="I123" i="753"/>
  <c r="O109" i="753"/>
  <c r="M109" i="753"/>
  <c r="K109" i="753"/>
  <c r="G109" i="753"/>
  <c r="O108" i="753"/>
  <c r="M108" i="753"/>
  <c r="AF108" i="753" s="1"/>
  <c r="K108" i="753"/>
  <c r="G108" i="753"/>
  <c r="O107" i="753"/>
  <c r="M107" i="753"/>
  <c r="K107" i="753"/>
  <c r="G107" i="753"/>
  <c r="AD106" i="753"/>
  <c r="AC106" i="753"/>
  <c r="Z106" i="753"/>
  <c r="Y106" i="753"/>
  <c r="L106" i="753"/>
  <c r="J106" i="753"/>
  <c r="K106" i="753" s="1"/>
  <c r="I106" i="753"/>
  <c r="AF91" i="753"/>
  <c r="O91" i="753"/>
  <c r="M91" i="753"/>
  <c r="N91" i="753" s="1"/>
  <c r="K91" i="753"/>
  <c r="G91" i="753"/>
  <c r="AF90" i="753"/>
  <c r="O90" i="753"/>
  <c r="M90" i="753"/>
  <c r="K90" i="753"/>
  <c r="G90" i="753"/>
  <c r="AD89" i="753"/>
  <c r="AC89" i="753"/>
  <c r="Z89" i="753"/>
  <c r="Y89" i="753"/>
  <c r="L89" i="753"/>
  <c r="J89" i="753"/>
  <c r="I89" i="753"/>
  <c r="AE75" i="753"/>
  <c r="O75" i="753"/>
  <c r="N75" i="753"/>
  <c r="Q75" i="753" s="1"/>
  <c r="M75" i="753"/>
  <c r="AF75" i="753" s="1"/>
  <c r="K75" i="753"/>
  <c r="G75" i="753"/>
  <c r="O74" i="753"/>
  <c r="M74" i="753"/>
  <c r="K74" i="753"/>
  <c r="G74" i="753"/>
  <c r="AF73" i="753"/>
  <c r="AE73" i="753"/>
  <c r="O73" i="753"/>
  <c r="N73" i="753"/>
  <c r="M73" i="753"/>
  <c r="K73" i="753"/>
  <c r="P73" i="753" s="1"/>
  <c r="G73" i="753"/>
  <c r="AD72" i="753"/>
  <c r="AC72" i="753"/>
  <c r="Z72" i="753"/>
  <c r="Y72" i="753"/>
  <c r="Y2" i="753" s="1"/>
  <c r="O6" i="751" s="1"/>
  <c r="L72" i="753"/>
  <c r="O72" i="753" s="1"/>
  <c r="J72" i="753"/>
  <c r="I72" i="753"/>
  <c r="O63" i="753"/>
  <c r="M63" i="753"/>
  <c r="AF63" i="753" s="1"/>
  <c r="K63" i="753"/>
  <c r="G63" i="753"/>
  <c r="O62" i="753"/>
  <c r="M62" i="753"/>
  <c r="AE62" i="753" s="1"/>
  <c r="K62" i="753"/>
  <c r="G62" i="753"/>
  <c r="O61" i="753"/>
  <c r="M61" i="753"/>
  <c r="AF61" i="753" s="1"/>
  <c r="K61" i="753"/>
  <c r="G61" i="753"/>
  <c r="AF60" i="753"/>
  <c r="O60" i="753"/>
  <c r="M60" i="753"/>
  <c r="AE60" i="753" s="1"/>
  <c r="K60" i="753"/>
  <c r="G60" i="753"/>
  <c r="O59" i="753"/>
  <c r="M59" i="753"/>
  <c r="AF59" i="753" s="1"/>
  <c r="K59" i="753"/>
  <c r="G59" i="753"/>
  <c r="O58" i="753"/>
  <c r="M58" i="753"/>
  <c r="AE58" i="753" s="1"/>
  <c r="K58" i="753"/>
  <c r="G58" i="753"/>
  <c r="O57" i="753"/>
  <c r="M57" i="753"/>
  <c r="K57" i="753"/>
  <c r="G57" i="753"/>
  <c r="O56" i="753"/>
  <c r="M56" i="753"/>
  <c r="N56" i="753" s="1"/>
  <c r="K56" i="753"/>
  <c r="G56" i="753"/>
  <c r="AD55" i="753"/>
  <c r="AC55" i="753"/>
  <c r="Z55" i="753"/>
  <c r="Y55" i="753"/>
  <c r="L55" i="753"/>
  <c r="O55" i="753" s="1"/>
  <c r="J55" i="753"/>
  <c r="K55" i="753" s="1"/>
  <c r="I55" i="753"/>
  <c r="O44" i="753"/>
  <c r="M44" i="753"/>
  <c r="N44" i="753" s="1"/>
  <c r="K44" i="753"/>
  <c r="G44" i="753"/>
  <c r="O43" i="753"/>
  <c r="M43" i="753"/>
  <c r="K43" i="753"/>
  <c r="G43" i="753"/>
  <c r="O42" i="753"/>
  <c r="M42" i="753"/>
  <c r="AF42" i="753" s="1"/>
  <c r="K42" i="753"/>
  <c r="G42" i="753"/>
  <c r="AF41" i="753"/>
  <c r="O41" i="753"/>
  <c r="N41" i="753"/>
  <c r="Q41" i="753" s="1"/>
  <c r="M41" i="753"/>
  <c r="AE41" i="753" s="1"/>
  <c r="K41" i="753"/>
  <c r="G41" i="753"/>
  <c r="O40" i="753"/>
  <c r="M40" i="753"/>
  <c r="N40" i="753" s="1"/>
  <c r="K40" i="753"/>
  <c r="G40" i="753"/>
  <c r="O39" i="753"/>
  <c r="N39" i="753"/>
  <c r="Q39" i="753" s="1"/>
  <c r="M39" i="753"/>
  <c r="AF39" i="753" s="1"/>
  <c r="K39" i="753"/>
  <c r="G39" i="753"/>
  <c r="AD38" i="753"/>
  <c r="AC38" i="753"/>
  <c r="AC2" i="753" s="1"/>
  <c r="Q6" i="751" s="1"/>
  <c r="Z38" i="753"/>
  <c r="Z2" i="753" s="1"/>
  <c r="P6" i="751" s="1"/>
  <c r="Y38" i="753"/>
  <c r="L38" i="753"/>
  <c r="J38" i="753"/>
  <c r="I38" i="753"/>
  <c r="K38" i="753" s="1"/>
  <c r="O28" i="753"/>
  <c r="N28" i="753"/>
  <c r="Q28" i="753" s="1"/>
  <c r="M28" i="753"/>
  <c r="K28" i="753"/>
  <c r="G28" i="753"/>
  <c r="AF27" i="753"/>
  <c r="AE27" i="753"/>
  <c r="O27" i="753"/>
  <c r="M27" i="753"/>
  <c r="N27" i="753" s="1"/>
  <c r="K27" i="753"/>
  <c r="G27" i="753"/>
  <c r="AE26" i="753"/>
  <c r="O26" i="753"/>
  <c r="M26" i="753"/>
  <c r="K26" i="753"/>
  <c r="G26" i="753"/>
  <c r="O25" i="753"/>
  <c r="M25" i="753"/>
  <c r="K25" i="753"/>
  <c r="G25" i="753"/>
  <c r="AF24" i="753"/>
  <c r="AE24" i="753"/>
  <c r="O24" i="753"/>
  <c r="M24" i="753"/>
  <c r="N24" i="753" s="1"/>
  <c r="Q24" i="753" s="1"/>
  <c r="K24" i="753"/>
  <c r="G24" i="753"/>
  <c r="AF23" i="753"/>
  <c r="O23" i="753"/>
  <c r="N23" i="753"/>
  <c r="M23" i="753"/>
  <c r="AE23" i="753" s="1"/>
  <c r="K23" i="753"/>
  <c r="G23" i="753"/>
  <c r="O22" i="753"/>
  <c r="M22" i="753"/>
  <c r="M38" i="753" s="1"/>
  <c r="K22" i="753"/>
  <c r="G22" i="753"/>
  <c r="AD21" i="753"/>
  <c r="AC21" i="753"/>
  <c r="Z21" i="753"/>
  <c r="Y21" i="753"/>
  <c r="L21" i="753"/>
  <c r="O21" i="753" s="1"/>
  <c r="J21" i="753"/>
  <c r="I21" i="753"/>
  <c r="K21" i="753" s="1"/>
  <c r="AF9" i="753"/>
  <c r="O9" i="753"/>
  <c r="N9" i="753"/>
  <c r="M9" i="753"/>
  <c r="AE9" i="753" s="1"/>
  <c r="K9" i="753"/>
  <c r="P9" i="753" s="1"/>
  <c r="G9" i="753"/>
  <c r="O8" i="753"/>
  <c r="M8" i="753"/>
  <c r="AE8" i="753" s="1"/>
  <c r="K8" i="753"/>
  <c r="G8" i="753"/>
  <c r="O7" i="753"/>
  <c r="N7" i="753"/>
  <c r="Q7" i="753" s="1"/>
  <c r="M7" i="753"/>
  <c r="AF7" i="753" s="1"/>
  <c r="K7" i="753"/>
  <c r="G7" i="753"/>
  <c r="O6" i="753"/>
  <c r="M6" i="753"/>
  <c r="AF6" i="753" s="1"/>
  <c r="K6" i="753"/>
  <c r="G6" i="753"/>
  <c r="O5" i="753"/>
  <c r="M5" i="753"/>
  <c r="AF5" i="753" s="1"/>
  <c r="K5" i="753"/>
  <c r="G5" i="753"/>
  <c r="H2" i="753"/>
  <c r="D1" i="753"/>
  <c r="L140" i="752"/>
  <c r="O140" i="752" s="1"/>
  <c r="K140" i="752"/>
  <c r="J140" i="752"/>
  <c r="I140" i="752"/>
  <c r="O135" i="752"/>
  <c r="M135" i="752"/>
  <c r="K135" i="752"/>
  <c r="G135" i="752"/>
  <c r="O134" i="752"/>
  <c r="M134" i="752"/>
  <c r="N134" i="752" s="1"/>
  <c r="K134" i="752"/>
  <c r="G134" i="752"/>
  <c r="O133" i="752"/>
  <c r="M133" i="752"/>
  <c r="K133" i="752"/>
  <c r="G133" i="752"/>
  <c r="O132" i="752"/>
  <c r="M132" i="752"/>
  <c r="AB132" i="752" s="1"/>
  <c r="K132" i="752"/>
  <c r="G132" i="752"/>
  <c r="O131" i="752"/>
  <c r="M131" i="752"/>
  <c r="N131" i="752" s="1"/>
  <c r="K131" i="752"/>
  <c r="G131" i="752"/>
  <c r="O130" i="752"/>
  <c r="M130" i="752"/>
  <c r="N130" i="752" s="1"/>
  <c r="K130" i="752"/>
  <c r="G130" i="752"/>
  <c r="AA129" i="752"/>
  <c r="O129" i="752"/>
  <c r="M129" i="752"/>
  <c r="AB129" i="752" s="1"/>
  <c r="K129" i="752"/>
  <c r="G129" i="752"/>
  <c r="O128" i="752"/>
  <c r="M128" i="752"/>
  <c r="AB128" i="752" s="1"/>
  <c r="K128" i="752"/>
  <c r="G128" i="752"/>
  <c r="AB127" i="752"/>
  <c r="O127" i="752"/>
  <c r="M127" i="752"/>
  <c r="N127" i="752" s="1"/>
  <c r="K127" i="752"/>
  <c r="G127" i="752"/>
  <c r="O126" i="752"/>
  <c r="M126" i="752"/>
  <c r="N126" i="752" s="1"/>
  <c r="K126" i="752"/>
  <c r="G126" i="752"/>
  <c r="AA125" i="752"/>
  <c r="O125" i="752"/>
  <c r="M125" i="752"/>
  <c r="AB125" i="752" s="1"/>
  <c r="K125" i="752"/>
  <c r="G125" i="752"/>
  <c r="Q124" i="752"/>
  <c r="O124" i="752"/>
  <c r="N124" i="752"/>
  <c r="P124" i="752" s="1"/>
  <c r="M124" i="752"/>
  <c r="K124" i="752"/>
  <c r="G124" i="752"/>
  <c r="L123" i="752"/>
  <c r="J123" i="752"/>
  <c r="I123" i="752"/>
  <c r="O113" i="752"/>
  <c r="M113" i="752"/>
  <c r="AA113" i="752" s="1"/>
  <c r="K113" i="752"/>
  <c r="G113" i="752"/>
  <c r="O112" i="752"/>
  <c r="M112" i="752"/>
  <c r="N112" i="752" s="1"/>
  <c r="K112" i="752"/>
  <c r="G112" i="752"/>
  <c r="O111" i="752"/>
  <c r="N111" i="752"/>
  <c r="M111" i="752"/>
  <c r="K111" i="752"/>
  <c r="G111" i="752"/>
  <c r="AB110" i="752"/>
  <c r="O110" i="752"/>
  <c r="M110" i="752"/>
  <c r="AA110" i="752" s="1"/>
  <c r="K110" i="752"/>
  <c r="G110" i="752"/>
  <c r="O109" i="752"/>
  <c r="M109" i="752"/>
  <c r="AA109" i="752" s="1"/>
  <c r="K109" i="752"/>
  <c r="G109" i="752"/>
  <c r="O108" i="752"/>
  <c r="N108" i="752"/>
  <c r="M108" i="752"/>
  <c r="AB108" i="752" s="1"/>
  <c r="K108" i="752"/>
  <c r="Q108" i="752" s="1"/>
  <c r="G108" i="752"/>
  <c r="O107" i="752"/>
  <c r="M107" i="752"/>
  <c r="K107" i="752"/>
  <c r="G107" i="752"/>
  <c r="L106" i="752"/>
  <c r="O106" i="752" s="1"/>
  <c r="J106" i="752"/>
  <c r="I106" i="752"/>
  <c r="O94" i="752"/>
  <c r="N94" i="752"/>
  <c r="M94" i="752"/>
  <c r="AB94" i="752" s="1"/>
  <c r="K94" i="752"/>
  <c r="G94" i="752"/>
  <c r="AA93" i="752"/>
  <c r="O93" i="752"/>
  <c r="N93" i="752"/>
  <c r="M93" i="752"/>
  <c r="AB93" i="752" s="1"/>
  <c r="K93" i="752"/>
  <c r="G93" i="752"/>
  <c r="AA92" i="752"/>
  <c r="O92" i="752"/>
  <c r="N92" i="752"/>
  <c r="M92" i="752"/>
  <c r="AB92" i="752" s="1"/>
  <c r="K92" i="752"/>
  <c r="G92" i="752"/>
  <c r="O91" i="752"/>
  <c r="N91" i="752"/>
  <c r="Q91" i="752" s="1"/>
  <c r="M91" i="752"/>
  <c r="AB91" i="752" s="1"/>
  <c r="K91" i="752"/>
  <c r="G91" i="752"/>
  <c r="AA90" i="752"/>
  <c r="O90" i="752"/>
  <c r="M90" i="752"/>
  <c r="AB90" i="752" s="1"/>
  <c r="K90" i="752"/>
  <c r="G90" i="752"/>
  <c r="L89" i="752"/>
  <c r="J89" i="752"/>
  <c r="I89" i="752"/>
  <c r="O75" i="752"/>
  <c r="M75" i="752"/>
  <c r="AB75" i="752" s="1"/>
  <c r="K75" i="752"/>
  <c r="G75" i="752"/>
  <c r="O74" i="752"/>
  <c r="M74" i="752"/>
  <c r="K74" i="752"/>
  <c r="G74" i="752"/>
  <c r="AB73" i="752"/>
  <c r="AA73" i="752"/>
  <c r="Q73" i="752"/>
  <c r="O73" i="752"/>
  <c r="N73" i="752"/>
  <c r="M73" i="752"/>
  <c r="K73" i="752"/>
  <c r="G73" i="752"/>
  <c r="L72" i="752"/>
  <c r="J72" i="752"/>
  <c r="I72" i="752"/>
  <c r="K72" i="752" s="1"/>
  <c r="AB61" i="752"/>
  <c r="O61" i="752"/>
  <c r="M61" i="752"/>
  <c r="AA61" i="752" s="1"/>
  <c r="K61" i="752"/>
  <c r="G61" i="752"/>
  <c r="O60" i="752"/>
  <c r="M60" i="752"/>
  <c r="K60" i="752"/>
  <c r="G60" i="752"/>
  <c r="O59" i="752"/>
  <c r="M59" i="752"/>
  <c r="AA59" i="752" s="1"/>
  <c r="K59" i="752"/>
  <c r="G59" i="752"/>
  <c r="O58" i="752"/>
  <c r="M58" i="752"/>
  <c r="AB58" i="752" s="1"/>
  <c r="K58" i="752"/>
  <c r="G58" i="752"/>
  <c r="O57" i="752"/>
  <c r="M57" i="752"/>
  <c r="AB57" i="752" s="1"/>
  <c r="K57" i="752"/>
  <c r="G57" i="752"/>
  <c r="O56" i="752"/>
  <c r="M56" i="752"/>
  <c r="M72" i="752" s="1"/>
  <c r="K56" i="752"/>
  <c r="G56" i="752"/>
  <c r="L55" i="752"/>
  <c r="O55" i="752" s="1"/>
  <c r="J55" i="752"/>
  <c r="K55" i="752" s="1"/>
  <c r="I55" i="752"/>
  <c r="O45" i="752"/>
  <c r="N45" i="752"/>
  <c r="Q45" i="752" s="1"/>
  <c r="M45" i="752"/>
  <c r="K45" i="752"/>
  <c r="G45" i="752"/>
  <c r="AA44" i="752"/>
  <c r="O44" i="752"/>
  <c r="N44" i="752"/>
  <c r="P44" i="752" s="1"/>
  <c r="M44" i="752"/>
  <c r="AB44" i="752" s="1"/>
  <c r="K44" i="752"/>
  <c r="G44" i="752"/>
  <c r="AA43" i="752"/>
  <c r="O43" i="752"/>
  <c r="M43" i="752"/>
  <c r="AB43" i="752" s="1"/>
  <c r="K43" i="752"/>
  <c r="G43" i="752"/>
  <c r="O42" i="752"/>
  <c r="M42" i="752"/>
  <c r="K42" i="752"/>
  <c r="G42" i="752"/>
  <c r="AB41" i="752"/>
  <c r="AA41" i="752"/>
  <c r="O41" i="752"/>
  <c r="M41" i="752"/>
  <c r="N41" i="752" s="1"/>
  <c r="Q41" i="752" s="1"/>
  <c r="K41" i="752"/>
  <c r="G41" i="752"/>
  <c r="O40" i="752"/>
  <c r="M40" i="752"/>
  <c r="K40" i="752"/>
  <c r="G40" i="752"/>
  <c r="O39" i="752"/>
  <c r="M39" i="752"/>
  <c r="K39" i="752"/>
  <c r="G39" i="752"/>
  <c r="L38" i="752"/>
  <c r="O38" i="752" s="1"/>
  <c r="K38" i="752"/>
  <c r="J38" i="752"/>
  <c r="I38" i="752"/>
  <c r="O24" i="752"/>
  <c r="M24" i="752"/>
  <c r="AB24" i="752" s="1"/>
  <c r="K24" i="752"/>
  <c r="G24" i="752"/>
  <c r="O23" i="752"/>
  <c r="M23" i="752"/>
  <c r="AB23" i="752" s="1"/>
  <c r="K23" i="752"/>
  <c r="G23" i="752"/>
  <c r="O22" i="752"/>
  <c r="N22" i="752"/>
  <c r="Q22" i="752" s="1"/>
  <c r="M22" i="752"/>
  <c r="K22" i="752"/>
  <c r="G22" i="752"/>
  <c r="L21" i="752"/>
  <c r="H1" i="752" s="1"/>
  <c r="J21" i="752"/>
  <c r="K21" i="752" s="1"/>
  <c r="I21" i="752"/>
  <c r="O9" i="752"/>
  <c r="M9" i="752"/>
  <c r="AB9" i="752" s="1"/>
  <c r="K9" i="752"/>
  <c r="G9" i="752"/>
  <c r="O8" i="752"/>
  <c r="M8" i="752"/>
  <c r="AB8" i="752" s="1"/>
  <c r="K8" i="752"/>
  <c r="G8" i="752"/>
  <c r="O7" i="752"/>
  <c r="N7" i="752"/>
  <c r="M7" i="752"/>
  <c r="AB7" i="752" s="1"/>
  <c r="K7" i="752"/>
  <c r="G7" i="752"/>
  <c r="O6" i="752"/>
  <c r="N6" i="752"/>
  <c r="P6" i="752" s="1"/>
  <c r="M6" i="752"/>
  <c r="AB6" i="752" s="1"/>
  <c r="K6" i="752"/>
  <c r="G6" i="752"/>
  <c r="O5" i="752"/>
  <c r="M5" i="752"/>
  <c r="K5" i="752"/>
  <c r="G5" i="752"/>
  <c r="H2" i="752"/>
  <c r="D1" i="752"/>
  <c r="X34" i="751"/>
  <c r="W34" i="751"/>
  <c r="V34" i="751"/>
  <c r="P34" i="751"/>
  <c r="M8" i="751" s="1"/>
  <c r="O34" i="751"/>
  <c r="N34" i="751"/>
  <c r="M34" i="751"/>
  <c r="G34" i="751"/>
  <c r="N16" i="751"/>
  <c r="M16" i="751"/>
  <c r="I8" i="751" s="1"/>
  <c r="J16" i="751"/>
  <c r="I16" i="751"/>
  <c r="H16" i="751"/>
  <c r="G16" i="751"/>
  <c r="F16" i="751"/>
  <c r="E16" i="751"/>
  <c r="F8" i="751"/>
  <c r="M7" i="751"/>
  <c r="K7" i="751"/>
  <c r="I7" i="751"/>
  <c r="G7" i="751"/>
  <c r="F7" i="751"/>
  <c r="E7" i="751"/>
  <c r="M6" i="751"/>
  <c r="K6" i="751"/>
  <c r="I6" i="751"/>
  <c r="G6" i="751"/>
  <c r="F6" i="751"/>
  <c r="E6" i="751"/>
  <c r="F3" i="751"/>
  <c r="AD140" i="750"/>
  <c r="AC140" i="750"/>
  <c r="Z140" i="750"/>
  <c r="Y140" i="750"/>
  <c r="L140" i="750"/>
  <c r="J140" i="750"/>
  <c r="I140" i="750"/>
  <c r="O126" i="750"/>
  <c r="M126" i="750"/>
  <c r="K126" i="750"/>
  <c r="G126" i="750"/>
  <c r="AE125" i="750"/>
  <c r="O125" i="750"/>
  <c r="N125" i="750"/>
  <c r="Q125" i="750" s="1"/>
  <c r="M125" i="750"/>
  <c r="AF125" i="750" s="1"/>
  <c r="K125" i="750"/>
  <c r="G125" i="750"/>
  <c r="AF124" i="750"/>
  <c r="AE124" i="750"/>
  <c r="O124" i="750"/>
  <c r="M124" i="750"/>
  <c r="N124" i="750" s="1"/>
  <c r="K124" i="750"/>
  <c r="G124" i="750"/>
  <c r="AD123" i="750"/>
  <c r="AC123" i="750"/>
  <c r="Z123" i="750"/>
  <c r="Y123" i="750"/>
  <c r="J123" i="750"/>
  <c r="I123" i="750"/>
  <c r="AF109" i="750"/>
  <c r="M109" i="750"/>
  <c r="AE109" i="750" s="1"/>
  <c r="L109" i="750"/>
  <c r="O109" i="750" s="1"/>
  <c r="K109" i="750"/>
  <c r="G109" i="750"/>
  <c r="M108" i="750"/>
  <c r="L108" i="750"/>
  <c r="K108" i="750"/>
  <c r="G108" i="750"/>
  <c r="AF107" i="750"/>
  <c r="AE107" i="750"/>
  <c r="O107" i="750"/>
  <c r="M107" i="750"/>
  <c r="L107" i="750"/>
  <c r="K107" i="750"/>
  <c r="G107" i="750"/>
  <c r="AD106" i="750"/>
  <c r="AC106" i="750"/>
  <c r="Z106" i="750"/>
  <c r="Y106" i="750"/>
  <c r="M106" i="750"/>
  <c r="N106" i="750" s="1"/>
  <c r="L106" i="750"/>
  <c r="O106" i="750" s="1"/>
  <c r="J106" i="750"/>
  <c r="I106" i="750"/>
  <c r="AE91" i="750"/>
  <c r="O91" i="750"/>
  <c r="M91" i="750"/>
  <c r="N91" i="750" s="1"/>
  <c r="K91" i="750"/>
  <c r="G91" i="750"/>
  <c r="AF90" i="750"/>
  <c r="AE90" i="750"/>
  <c r="O90" i="750"/>
  <c r="M90" i="750"/>
  <c r="N90" i="750" s="1"/>
  <c r="K90" i="750"/>
  <c r="G90" i="750"/>
  <c r="AD89" i="750"/>
  <c r="AC89" i="750"/>
  <c r="Z89" i="750"/>
  <c r="Y89" i="750"/>
  <c r="L89" i="750"/>
  <c r="O89" i="750" s="1"/>
  <c r="J89" i="750"/>
  <c r="K89" i="750" s="1"/>
  <c r="I89" i="750"/>
  <c r="O75" i="750"/>
  <c r="M75" i="750"/>
  <c r="K75" i="750"/>
  <c r="G75" i="750"/>
  <c r="AE74" i="750"/>
  <c r="O74" i="750"/>
  <c r="N74" i="750"/>
  <c r="M74" i="750"/>
  <c r="AF74" i="750" s="1"/>
  <c r="K74" i="750"/>
  <c r="Q74" i="750" s="1"/>
  <c r="G74" i="750"/>
  <c r="O73" i="750"/>
  <c r="M73" i="750"/>
  <c r="K73" i="750"/>
  <c r="G73" i="750"/>
  <c r="AD72" i="750"/>
  <c r="AC72" i="750"/>
  <c r="Z72" i="750"/>
  <c r="Y72" i="750"/>
  <c r="L72" i="750"/>
  <c r="O72" i="750" s="1"/>
  <c r="J72" i="750"/>
  <c r="I72" i="750"/>
  <c r="O63" i="750"/>
  <c r="N63" i="750"/>
  <c r="Q63" i="750" s="1"/>
  <c r="M63" i="750"/>
  <c r="AF63" i="750" s="1"/>
  <c r="K63" i="750"/>
  <c r="G63" i="750"/>
  <c r="O62" i="750"/>
  <c r="M62" i="750"/>
  <c r="AF62" i="750" s="1"/>
  <c r="K62" i="750"/>
  <c r="G62" i="750"/>
  <c r="O61" i="750"/>
  <c r="M61" i="750"/>
  <c r="AE61" i="750" s="1"/>
  <c r="K61" i="750"/>
  <c r="G61" i="750"/>
  <c r="O60" i="750"/>
  <c r="M60" i="750"/>
  <c r="K60" i="750"/>
  <c r="G60" i="750"/>
  <c r="O59" i="750"/>
  <c r="M59" i="750"/>
  <c r="K59" i="750"/>
  <c r="G59" i="750"/>
  <c r="O58" i="750"/>
  <c r="M58" i="750"/>
  <c r="AF58" i="750" s="1"/>
  <c r="K58" i="750"/>
  <c r="G58" i="750"/>
  <c r="AF57" i="750"/>
  <c r="O57" i="750"/>
  <c r="M57" i="750"/>
  <c r="AE57" i="750" s="1"/>
  <c r="K57" i="750"/>
  <c r="G57" i="750"/>
  <c r="AF56" i="750"/>
  <c r="O56" i="750"/>
  <c r="M56" i="750"/>
  <c r="K56" i="750"/>
  <c r="G56" i="750"/>
  <c r="AD55" i="750"/>
  <c r="AC55" i="750"/>
  <c r="Z55" i="750"/>
  <c r="Y55" i="750"/>
  <c r="L55" i="750"/>
  <c r="O55" i="750" s="1"/>
  <c r="J55" i="750"/>
  <c r="K55" i="750" s="1"/>
  <c r="I55" i="750"/>
  <c r="AF44" i="750"/>
  <c r="AE44" i="750"/>
  <c r="O44" i="750"/>
  <c r="M44" i="750"/>
  <c r="N44" i="750" s="1"/>
  <c r="K44" i="750"/>
  <c r="G44" i="750"/>
  <c r="AE43" i="750"/>
  <c r="O43" i="750"/>
  <c r="M43" i="750"/>
  <c r="N43" i="750" s="1"/>
  <c r="K43" i="750"/>
  <c r="G43" i="750"/>
  <c r="O42" i="750"/>
  <c r="M42" i="750"/>
  <c r="AF42" i="750" s="1"/>
  <c r="K42" i="750"/>
  <c r="G42" i="750"/>
  <c r="O41" i="750"/>
  <c r="M41" i="750"/>
  <c r="AF41" i="750" s="1"/>
  <c r="K41" i="750"/>
  <c r="G41" i="750"/>
  <c r="AF40" i="750"/>
  <c r="AE40" i="750"/>
  <c r="O40" i="750"/>
  <c r="M40" i="750"/>
  <c r="N40" i="750" s="1"/>
  <c r="K40" i="750"/>
  <c r="G40" i="750"/>
  <c r="O39" i="750"/>
  <c r="M39" i="750"/>
  <c r="K39" i="750"/>
  <c r="G39" i="750"/>
  <c r="AD38" i="750"/>
  <c r="AC38" i="750"/>
  <c r="Z38" i="750"/>
  <c r="Y38" i="750"/>
  <c r="L38" i="750"/>
  <c r="O38" i="750" s="1"/>
  <c r="J38" i="750"/>
  <c r="I38" i="750"/>
  <c r="AF28" i="750"/>
  <c r="AE28" i="750"/>
  <c r="Q28" i="750"/>
  <c r="O28" i="750"/>
  <c r="M28" i="750"/>
  <c r="N28" i="750" s="1"/>
  <c r="P28" i="750" s="1"/>
  <c r="K28" i="750"/>
  <c r="G28" i="750"/>
  <c r="O27" i="750"/>
  <c r="M27" i="750"/>
  <c r="AF27" i="750" s="1"/>
  <c r="K27" i="750"/>
  <c r="G27" i="750"/>
  <c r="O26" i="750"/>
  <c r="N26" i="750"/>
  <c r="Q26" i="750" s="1"/>
  <c r="M26" i="750"/>
  <c r="AF26" i="750" s="1"/>
  <c r="K26" i="750"/>
  <c r="G26" i="750"/>
  <c r="O25" i="750"/>
  <c r="N25" i="750"/>
  <c r="Q25" i="750" s="1"/>
  <c r="M25" i="750"/>
  <c r="AF25" i="750" s="1"/>
  <c r="K25" i="750"/>
  <c r="G25" i="750"/>
  <c r="O24" i="750"/>
  <c r="M24" i="750"/>
  <c r="K24" i="750"/>
  <c r="G24" i="750"/>
  <c r="O23" i="750"/>
  <c r="N23" i="750"/>
  <c r="M23" i="750"/>
  <c r="AF23" i="750" s="1"/>
  <c r="K23" i="750"/>
  <c r="G23" i="750"/>
  <c r="O22" i="750"/>
  <c r="M22" i="750"/>
  <c r="K22" i="750"/>
  <c r="G22" i="750"/>
  <c r="AD21" i="750"/>
  <c r="AC21" i="750"/>
  <c r="Z21" i="750"/>
  <c r="Y21" i="750"/>
  <c r="L21" i="750"/>
  <c r="J21" i="750"/>
  <c r="I21" i="750"/>
  <c r="O9" i="750"/>
  <c r="M9" i="750"/>
  <c r="K9" i="750"/>
  <c r="G9" i="750"/>
  <c r="O8" i="750"/>
  <c r="M8" i="750"/>
  <c r="AF8" i="750" s="1"/>
  <c r="K8" i="750"/>
  <c r="G8" i="750"/>
  <c r="O7" i="750"/>
  <c r="M7" i="750"/>
  <c r="AE7" i="750" s="1"/>
  <c r="K7" i="750"/>
  <c r="G7" i="750"/>
  <c r="AF6" i="750"/>
  <c r="O6" i="750"/>
  <c r="M6" i="750"/>
  <c r="AE6" i="750" s="1"/>
  <c r="K6" i="750"/>
  <c r="G6" i="750"/>
  <c r="O5" i="750"/>
  <c r="M5" i="750"/>
  <c r="K5" i="750"/>
  <c r="G5" i="750"/>
  <c r="H2" i="750"/>
  <c r="D1" i="750"/>
  <c r="L140" i="749"/>
  <c r="J140" i="749"/>
  <c r="K140" i="749" s="1"/>
  <c r="I140" i="749"/>
  <c r="O135" i="749"/>
  <c r="M135" i="749"/>
  <c r="AB135" i="749" s="1"/>
  <c r="K135" i="749"/>
  <c r="G135" i="749"/>
  <c r="O134" i="749"/>
  <c r="M134" i="749"/>
  <c r="N134" i="749" s="1"/>
  <c r="K134" i="749"/>
  <c r="G134" i="749"/>
  <c r="O133" i="749"/>
  <c r="M133" i="749"/>
  <c r="K133" i="749"/>
  <c r="G133" i="749"/>
  <c r="O132" i="749"/>
  <c r="M132" i="749"/>
  <c r="AB132" i="749" s="1"/>
  <c r="K132" i="749"/>
  <c r="G132" i="749"/>
  <c r="O131" i="749"/>
  <c r="M131" i="749"/>
  <c r="AB131" i="749" s="1"/>
  <c r="K131" i="749"/>
  <c r="G131" i="749"/>
  <c r="AB130" i="749"/>
  <c r="AA130" i="749"/>
  <c r="O130" i="749"/>
  <c r="M130" i="749"/>
  <c r="N130" i="749" s="1"/>
  <c r="K130" i="749"/>
  <c r="G130" i="749"/>
  <c r="AA129" i="749"/>
  <c r="O129" i="749"/>
  <c r="M129" i="749"/>
  <c r="N129" i="749" s="1"/>
  <c r="K129" i="749"/>
  <c r="G129" i="749"/>
  <c r="O128" i="749"/>
  <c r="M128" i="749"/>
  <c r="AB128" i="749" s="1"/>
  <c r="K128" i="749"/>
  <c r="G128" i="749"/>
  <c r="O127" i="749"/>
  <c r="M127" i="749"/>
  <c r="AB127" i="749" s="1"/>
  <c r="K127" i="749"/>
  <c r="G127" i="749"/>
  <c r="AB126" i="749"/>
  <c r="AA126" i="749"/>
  <c r="O126" i="749"/>
  <c r="M126" i="749"/>
  <c r="N126" i="749" s="1"/>
  <c r="K126" i="749"/>
  <c r="G126" i="749"/>
  <c r="AA125" i="749"/>
  <c r="O125" i="749"/>
  <c r="M125" i="749"/>
  <c r="N125" i="749" s="1"/>
  <c r="K125" i="749"/>
  <c r="G125" i="749"/>
  <c r="O124" i="749"/>
  <c r="M124" i="749"/>
  <c r="AB124" i="749" s="1"/>
  <c r="K124" i="749"/>
  <c r="G124" i="749"/>
  <c r="L123" i="749"/>
  <c r="J123" i="749"/>
  <c r="I123" i="749"/>
  <c r="O113" i="749"/>
  <c r="M113" i="749"/>
  <c r="AB113" i="749" s="1"/>
  <c r="K113" i="749"/>
  <c r="G113" i="749"/>
  <c r="AA112" i="749"/>
  <c r="O112" i="749"/>
  <c r="M112" i="749"/>
  <c r="N112" i="749" s="1"/>
  <c r="K112" i="749"/>
  <c r="G112" i="749"/>
  <c r="AB111" i="749"/>
  <c r="O111" i="749"/>
  <c r="N111" i="749"/>
  <c r="M111" i="749"/>
  <c r="AA111" i="749" s="1"/>
  <c r="K111" i="749"/>
  <c r="G111" i="749"/>
  <c r="O110" i="749"/>
  <c r="N110" i="749"/>
  <c r="Q110" i="749" s="1"/>
  <c r="M110" i="749"/>
  <c r="AB110" i="749" s="1"/>
  <c r="K110" i="749"/>
  <c r="G110" i="749"/>
  <c r="O109" i="749"/>
  <c r="M109" i="749"/>
  <c r="AB109" i="749" s="1"/>
  <c r="K109" i="749"/>
  <c r="G109" i="749"/>
  <c r="O108" i="749"/>
  <c r="M108" i="749"/>
  <c r="K108" i="749"/>
  <c r="G108" i="749"/>
  <c r="AA107" i="749"/>
  <c r="O107" i="749"/>
  <c r="M107" i="749"/>
  <c r="N107" i="749" s="1"/>
  <c r="K107" i="749"/>
  <c r="G107" i="749"/>
  <c r="L106" i="749"/>
  <c r="J106" i="749"/>
  <c r="K106" i="749" s="1"/>
  <c r="I106" i="749"/>
  <c r="O94" i="749"/>
  <c r="M94" i="749"/>
  <c r="AB94" i="749" s="1"/>
  <c r="K94" i="749"/>
  <c r="G94" i="749"/>
  <c r="O93" i="749"/>
  <c r="M93" i="749"/>
  <c r="AB93" i="749" s="1"/>
  <c r="K93" i="749"/>
  <c r="G93" i="749"/>
  <c r="O92" i="749"/>
  <c r="M92" i="749"/>
  <c r="AB92" i="749" s="1"/>
  <c r="K92" i="749"/>
  <c r="G92" i="749"/>
  <c r="O91" i="749"/>
  <c r="N91" i="749"/>
  <c r="M91" i="749"/>
  <c r="K91" i="749"/>
  <c r="G91" i="749"/>
  <c r="O90" i="749"/>
  <c r="M90" i="749"/>
  <c r="M106" i="749" s="1"/>
  <c r="K90" i="749"/>
  <c r="G90" i="749"/>
  <c r="L89" i="749"/>
  <c r="J89" i="749"/>
  <c r="I89" i="749"/>
  <c r="O75" i="749"/>
  <c r="M75" i="749"/>
  <c r="AB75" i="749" s="1"/>
  <c r="K75" i="749"/>
  <c r="G75" i="749"/>
  <c r="AA74" i="749"/>
  <c r="O74" i="749"/>
  <c r="M74" i="749"/>
  <c r="AB74" i="749" s="1"/>
  <c r="K74" i="749"/>
  <c r="G74" i="749"/>
  <c r="O73" i="749"/>
  <c r="N73" i="749"/>
  <c r="P73" i="749" s="1"/>
  <c r="M73" i="749"/>
  <c r="M89" i="749" s="1"/>
  <c r="K73" i="749"/>
  <c r="G73" i="749"/>
  <c r="L72" i="749"/>
  <c r="J72" i="749"/>
  <c r="I72" i="749"/>
  <c r="AB61" i="749"/>
  <c r="O61" i="749"/>
  <c r="M61" i="749"/>
  <c r="N61" i="749" s="1"/>
  <c r="K61" i="749"/>
  <c r="G61" i="749"/>
  <c r="O60" i="749"/>
  <c r="N60" i="749"/>
  <c r="M60" i="749"/>
  <c r="AB60" i="749" s="1"/>
  <c r="K60" i="749"/>
  <c r="G60" i="749"/>
  <c r="O59" i="749"/>
  <c r="M59" i="749"/>
  <c r="AB59" i="749" s="1"/>
  <c r="K59" i="749"/>
  <c r="G59" i="749"/>
  <c r="O58" i="749"/>
  <c r="M58" i="749"/>
  <c r="AA58" i="749" s="1"/>
  <c r="K58" i="749"/>
  <c r="G58" i="749"/>
  <c r="O57" i="749"/>
  <c r="M57" i="749"/>
  <c r="N57" i="749" s="1"/>
  <c r="K57" i="749"/>
  <c r="G57" i="749"/>
  <c r="P56" i="749"/>
  <c r="O56" i="749"/>
  <c r="N56" i="749"/>
  <c r="Q56" i="749" s="1"/>
  <c r="M56" i="749"/>
  <c r="K56" i="749"/>
  <c r="G56" i="749"/>
  <c r="L55" i="749"/>
  <c r="J55" i="749"/>
  <c r="K55" i="749" s="1"/>
  <c r="I55" i="749"/>
  <c r="O45" i="749"/>
  <c r="N45" i="749"/>
  <c r="Q45" i="749" s="1"/>
  <c r="M45" i="749"/>
  <c r="AB45" i="749" s="1"/>
  <c r="K45" i="749"/>
  <c r="G45" i="749"/>
  <c r="O44" i="749"/>
  <c r="M44" i="749"/>
  <c r="AB44" i="749" s="1"/>
  <c r="K44" i="749"/>
  <c r="G44" i="749"/>
  <c r="O43" i="749"/>
  <c r="N43" i="749"/>
  <c r="P43" i="749" s="1"/>
  <c r="M43" i="749"/>
  <c r="AB43" i="749" s="1"/>
  <c r="K43" i="749"/>
  <c r="G43" i="749"/>
  <c r="O42" i="749"/>
  <c r="M42" i="749"/>
  <c r="AB42" i="749" s="1"/>
  <c r="K42" i="749"/>
  <c r="G42" i="749"/>
  <c r="O41" i="749"/>
  <c r="N41" i="749"/>
  <c r="M41" i="749"/>
  <c r="AB41" i="749" s="1"/>
  <c r="K41" i="749"/>
  <c r="G41" i="749"/>
  <c r="O40" i="749"/>
  <c r="M40" i="749"/>
  <c r="AB40" i="749" s="1"/>
  <c r="K40" i="749"/>
  <c r="G40" i="749"/>
  <c r="O39" i="749"/>
  <c r="M39" i="749"/>
  <c r="K39" i="749"/>
  <c r="G39" i="749"/>
  <c r="L38" i="749"/>
  <c r="J38" i="749"/>
  <c r="I38" i="749"/>
  <c r="O24" i="749"/>
  <c r="M24" i="749"/>
  <c r="N24" i="749" s="1"/>
  <c r="K24" i="749"/>
  <c r="G24" i="749"/>
  <c r="O23" i="749"/>
  <c r="M23" i="749"/>
  <c r="AB23" i="749" s="1"/>
  <c r="K23" i="749"/>
  <c r="G23" i="749"/>
  <c r="O22" i="749"/>
  <c r="N22" i="749"/>
  <c r="Q22" i="749" s="1"/>
  <c r="M22" i="749"/>
  <c r="K22" i="749"/>
  <c r="G22" i="749"/>
  <c r="L21" i="749"/>
  <c r="O21" i="749" s="1"/>
  <c r="J21" i="749"/>
  <c r="K21" i="749" s="1"/>
  <c r="I21" i="749"/>
  <c r="O9" i="749"/>
  <c r="M9" i="749"/>
  <c r="AA9" i="749" s="1"/>
  <c r="K9" i="749"/>
  <c r="G9" i="749"/>
  <c r="O8" i="749"/>
  <c r="M8" i="749"/>
  <c r="N8" i="749" s="1"/>
  <c r="K8" i="749"/>
  <c r="G8" i="749"/>
  <c r="AA7" i="749"/>
  <c r="O7" i="749"/>
  <c r="M7" i="749"/>
  <c r="AB7" i="749" s="1"/>
  <c r="K7" i="749"/>
  <c r="G7" i="749"/>
  <c r="O6" i="749"/>
  <c r="M6" i="749"/>
  <c r="AB6" i="749" s="1"/>
  <c r="K6" i="749"/>
  <c r="G6" i="749"/>
  <c r="O5" i="749"/>
  <c r="M5" i="749"/>
  <c r="AB5" i="749" s="1"/>
  <c r="K5" i="749"/>
  <c r="G5" i="749"/>
  <c r="H2" i="749"/>
  <c r="D1" i="749"/>
  <c r="F3" i="748" s="1"/>
  <c r="X34" i="748"/>
  <c r="W34" i="748"/>
  <c r="V34" i="748"/>
  <c r="P34" i="748"/>
  <c r="O34" i="748"/>
  <c r="N34" i="748"/>
  <c r="M34" i="748"/>
  <c r="G34" i="748"/>
  <c r="N16" i="748"/>
  <c r="I8" i="748" s="1"/>
  <c r="M16" i="748"/>
  <c r="J16" i="748"/>
  <c r="I16" i="748"/>
  <c r="H16" i="748"/>
  <c r="G16" i="748"/>
  <c r="F16" i="748"/>
  <c r="E16" i="748"/>
  <c r="F8" i="748"/>
  <c r="M7" i="748"/>
  <c r="K7" i="748"/>
  <c r="I7" i="748"/>
  <c r="G7" i="748"/>
  <c r="F7" i="748"/>
  <c r="E7" i="748"/>
  <c r="M6" i="748"/>
  <c r="K6" i="748"/>
  <c r="I6" i="748"/>
  <c r="G6" i="748"/>
  <c r="F6" i="748"/>
  <c r="E6" i="748"/>
  <c r="AD140" i="744"/>
  <c r="AC140" i="744"/>
  <c r="Z140" i="744"/>
  <c r="Y140" i="744"/>
  <c r="L140" i="744"/>
  <c r="J140" i="744"/>
  <c r="K140" i="744" s="1"/>
  <c r="I140" i="744"/>
  <c r="O126" i="744"/>
  <c r="M126" i="744"/>
  <c r="AF126" i="744" s="1"/>
  <c r="K126" i="744"/>
  <c r="G126" i="744"/>
  <c r="AE125" i="744"/>
  <c r="O125" i="744"/>
  <c r="M125" i="744"/>
  <c r="AF125" i="744" s="1"/>
  <c r="K125" i="744"/>
  <c r="G125" i="744"/>
  <c r="O124" i="744"/>
  <c r="M124" i="744"/>
  <c r="K124" i="744"/>
  <c r="G124" i="744"/>
  <c r="AD123" i="744"/>
  <c r="AC123" i="744"/>
  <c r="Z123" i="744"/>
  <c r="Y123" i="744"/>
  <c r="L123" i="744"/>
  <c r="O123" i="744" s="1"/>
  <c r="J123" i="744"/>
  <c r="K123" i="744" s="1"/>
  <c r="I123" i="744"/>
  <c r="AF109" i="744"/>
  <c r="O109" i="744"/>
  <c r="M109" i="744"/>
  <c r="AE109" i="744" s="1"/>
  <c r="K109" i="744"/>
  <c r="G109" i="744"/>
  <c r="O108" i="744"/>
  <c r="M108" i="744"/>
  <c r="K108" i="744"/>
  <c r="G108" i="744"/>
  <c r="O107" i="744"/>
  <c r="M107" i="744"/>
  <c r="K107" i="744"/>
  <c r="G107" i="744"/>
  <c r="AD106" i="744"/>
  <c r="AC106" i="744"/>
  <c r="Z106" i="744"/>
  <c r="Y106" i="744"/>
  <c r="L106" i="744"/>
  <c r="O106" i="744" s="1"/>
  <c r="J106" i="744"/>
  <c r="I106" i="744"/>
  <c r="O91" i="744"/>
  <c r="M91" i="744"/>
  <c r="K91" i="744"/>
  <c r="G91" i="744"/>
  <c r="AF90" i="744"/>
  <c r="AE90" i="744"/>
  <c r="O90" i="744"/>
  <c r="N90" i="744"/>
  <c r="M90" i="744"/>
  <c r="K90" i="744"/>
  <c r="G90" i="744"/>
  <c r="AD89" i="744"/>
  <c r="AC89" i="744"/>
  <c r="Z89" i="744"/>
  <c r="Y89" i="744"/>
  <c r="O89" i="744"/>
  <c r="L89" i="744"/>
  <c r="J89" i="744"/>
  <c r="K89" i="744" s="1"/>
  <c r="I89" i="744"/>
  <c r="AE75" i="744"/>
  <c r="O75" i="744"/>
  <c r="M75" i="744"/>
  <c r="AF75" i="744" s="1"/>
  <c r="K75" i="744"/>
  <c r="G75" i="744"/>
  <c r="O74" i="744"/>
  <c r="M74" i="744"/>
  <c r="AF74" i="744" s="1"/>
  <c r="K74" i="744"/>
  <c r="G74" i="744"/>
  <c r="AF73" i="744"/>
  <c r="O73" i="744"/>
  <c r="M73" i="744"/>
  <c r="M89" i="744" s="1"/>
  <c r="K73" i="744"/>
  <c r="G73" i="744"/>
  <c r="AD72" i="744"/>
  <c r="AC72" i="744"/>
  <c r="Z72" i="744"/>
  <c r="Y72" i="744"/>
  <c r="L72" i="744"/>
  <c r="J72" i="744"/>
  <c r="I72" i="744"/>
  <c r="AF63" i="744"/>
  <c r="O63" i="744"/>
  <c r="N63" i="744"/>
  <c r="M63" i="744"/>
  <c r="AE63" i="744" s="1"/>
  <c r="K63" i="744"/>
  <c r="G63" i="744"/>
  <c r="AF62" i="744"/>
  <c r="O62" i="744"/>
  <c r="N62" i="744"/>
  <c r="Q62" i="744" s="1"/>
  <c r="M62" i="744"/>
  <c r="AE62" i="744" s="1"/>
  <c r="K62" i="744"/>
  <c r="G62" i="744"/>
  <c r="O61" i="744"/>
  <c r="M61" i="744"/>
  <c r="K61" i="744"/>
  <c r="G61" i="744"/>
  <c r="O60" i="744"/>
  <c r="M60" i="744"/>
  <c r="AF60" i="744" s="1"/>
  <c r="K60" i="744"/>
  <c r="G60" i="744"/>
  <c r="O59" i="744"/>
  <c r="N59" i="744"/>
  <c r="Q59" i="744" s="1"/>
  <c r="M59" i="744"/>
  <c r="K59" i="744"/>
  <c r="G59" i="744"/>
  <c r="AF58" i="744"/>
  <c r="O58" i="744"/>
  <c r="M58" i="744"/>
  <c r="AE58" i="744" s="1"/>
  <c r="K58" i="744"/>
  <c r="G58" i="744"/>
  <c r="O57" i="744"/>
  <c r="M57" i="744"/>
  <c r="K57" i="744"/>
  <c r="G57" i="744"/>
  <c r="O56" i="744"/>
  <c r="M56" i="744"/>
  <c r="K56" i="744"/>
  <c r="G56" i="744"/>
  <c r="AD55" i="744"/>
  <c r="AC55" i="744"/>
  <c r="Z55" i="744"/>
  <c r="Y55" i="744"/>
  <c r="L55" i="744"/>
  <c r="O55" i="744" s="1"/>
  <c r="J55" i="744"/>
  <c r="K55" i="744" s="1"/>
  <c r="I55" i="744"/>
  <c r="O44" i="744"/>
  <c r="M44" i="744"/>
  <c r="K44" i="744"/>
  <c r="G44" i="744"/>
  <c r="O43" i="744"/>
  <c r="N43" i="744"/>
  <c r="Q43" i="744" s="1"/>
  <c r="M43" i="744"/>
  <c r="AF43" i="744" s="1"/>
  <c r="K43" i="744"/>
  <c r="G43" i="744"/>
  <c r="O42" i="744"/>
  <c r="M42" i="744"/>
  <c r="AF42" i="744" s="1"/>
  <c r="K42" i="744"/>
  <c r="G42" i="744"/>
  <c r="AF41" i="744"/>
  <c r="AE41" i="744"/>
  <c r="O41" i="744"/>
  <c r="M41" i="744"/>
  <c r="N41" i="744" s="1"/>
  <c r="Q41" i="744" s="1"/>
  <c r="K41" i="744"/>
  <c r="G41" i="744"/>
  <c r="AF40" i="744"/>
  <c r="O40" i="744"/>
  <c r="M40" i="744"/>
  <c r="N40" i="744" s="1"/>
  <c r="K40" i="744"/>
  <c r="G40" i="744"/>
  <c r="O39" i="744"/>
  <c r="M39" i="744"/>
  <c r="K39" i="744"/>
  <c r="G39" i="744"/>
  <c r="AD38" i="744"/>
  <c r="AC38" i="744"/>
  <c r="Z38" i="744"/>
  <c r="Y38" i="744"/>
  <c r="L38" i="744"/>
  <c r="O38" i="744" s="1"/>
  <c r="J38" i="744"/>
  <c r="K38" i="744" s="1"/>
  <c r="I38" i="744"/>
  <c r="O28" i="744"/>
  <c r="N28" i="744"/>
  <c r="Q28" i="744" s="1"/>
  <c r="M28" i="744"/>
  <c r="AF28" i="744" s="1"/>
  <c r="K28" i="744"/>
  <c r="G28" i="744"/>
  <c r="O27" i="744"/>
  <c r="M27" i="744"/>
  <c r="AF27" i="744" s="1"/>
  <c r="K27" i="744"/>
  <c r="G27" i="744"/>
  <c r="O26" i="744"/>
  <c r="M26" i="744"/>
  <c r="AF26" i="744" s="1"/>
  <c r="K26" i="744"/>
  <c r="G26" i="744"/>
  <c r="O25" i="744"/>
  <c r="N25" i="744"/>
  <c r="M25" i="744"/>
  <c r="AF25" i="744" s="1"/>
  <c r="K25" i="744"/>
  <c r="G25" i="744"/>
  <c r="AF24" i="744"/>
  <c r="O24" i="744"/>
  <c r="M24" i="744"/>
  <c r="K24" i="744"/>
  <c r="G24" i="744"/>
  <c r="O23" i="744"/>
  <c r="M23" i="744"/>
  <c r="AF23" i="744" s="1"/>
  <c r="K23" i="744"/>
  <c r="G23" i="744"/>
  <c r="AF22" i="744"/>
  <c r="O22" i="744"/>
  <c r="M22" i="744"/>
  <c r="K22" i="744"/>
  <c r="G22" i="744"/>
  <c r="AD21" i="744"/>
  <c r="AC21" i="744"/>
  <c r="Z21" i="744"/>
  <c r="Z2" i="744" s="1"/>
  <c r="P6" i="742" s="1"/>
  <c r="Y21" i="744"/>
  <c r="Y2" i="744" s="1"/>
  <c r="O6" i="742" s="1"/>
  <c r="L21" i="744"/>
  <c r="J21" i="744"/>
  <c r="I21" i="744"/>
  <c r="AF9" i="744"/>
  <c r="AE9" i="744"/>
  <c r="O9" i="744"/>
  <c r="M9" i="744"/>
  <c r="N9" i="744" s="1"/>
  <c r="Q9" i="744" s="1"/>
  <c r="K9" i="744"/>
  <c r="G9" i="744"/>
  <c r="O8" i="744"/>
  <c r="M8" i="744"/>
  <c r="K8" i="744"/>
  <c r="G8" i="744"/>
  <c r="O7" i="744"/>
  <c r="M7" i="744"/>
  <c r="K7" i="744"/>
  <c r="G7" i="744"/>
  <c r="O6" i="744"/>
  <c r="M6" i="744"/>
  <c r="AF6" i="744" s="1"/>
  <c r="K6" i="744"/>
  <c r="G6" i="744"/>
  <c r="O5" i="744"/>
  <c r="M5" i="744"/>
  <c r="AF5" i="744" s="1"/>
  <c r="K5" i="744"/>
  <c r="G5" i="744"/>
  <c r="H2" i="744"/>
  <c r="D1" i="744"/>
  <c r="L140" i="743"/>
  <c r="J140" i="743"/>
  <c r="I140" i="743"/>
  <c r="AB135" i="743"/>
  <c r="AA135" i="743"/>
  <c r="O135" i="743"/>
  <c r="N135" i="743"/>
  <c r="Q135" i="743" s="1"/>
  <c r="M135" i="743"/>
  <c r="K135" i="743"/>
  <c r="G135" i="743"/>
  <c r="O134" i="743"/>
  <c r="M134" i="743"/>
  <c r="N134" i="743" s="1"/>
  <c r="K134" i="743"/>
  <c r="G134" i="743"/>
  <c r="O133" i="743"/>
  <c r="N133" i="743"/>
  <c r="Q133" i="743" s="1"/>
  <c r="M133" i="743"/>
  <c r="AB133" i="743" s="1"/>
  <c r="K133" i="743"/>
  <c r="G133" i="743"/>
  <c r="AA132" i="743"/>
  <c r="O132" i="743"/>
  <c r="M132" i="743"/>
  <c r="AB132" i="743" s="1"/>
  <c r="K132" i="743"/>
  <c r="G132" i="743"/>
  <c r="AB131" i="743"/>
  <c r="AA131" i="743"/>
  <c r="O131" i="743"/>
  <c r="N131" i="743"/>
  <c r="M131" i="743"/>
  <c r="K131" i="743"/>
  <c r="G131" i="743"/>
  <c r="O130" i="743"/>
  <c r="M130" i="743"/>
  <c r="N130" i="743" s="1"/>
  <c r="K130" i="743"/>
  <c r="G130" i="743"/>
  <c r="O129" i="743"/>
  <c r="M129" i="743"/>
  <c r="AB129" i="743" s="1"/>
  <c r="K129" i="743"/>
  <c r="G129" i="743"/>
  <c r="AA128" i="743"/>
  <c r="O128" i="743"/>
  <c r="M128" i="743"/>
  <c r="AB128" i="743" s="1"/>
  <c r="K128" i="743"/>
  <c r="G128" i="743"/>
  <c r="AB127" i="743"/>
  <c r="AA127" i="743"/>
  <c r="O127" i="743"/>
  <c r="N127" i="743"/>
  <c r="M127" i="743"/>
  <c r="K127" i="743"/>
  <c r="G127" i="743"/>
  <c r="O126" i="743"/>
  <c r="M126" i="743"/>
  <c r="N126" i="743" s="1"/>
  <c r="K126" i="743"/>
  <c r="G126" i="743"/>
  <c r="O125" i="743"/>
  <c r="M125" i="743"/>
  <c r="K125" i="743"/>
  <c r="G125" i="743"/>
  <c r="O124" i="743"/>
  <c r="M124" i="743"/>
  <c r="AB124" i="743" s="1"/>
  <c r="K124" i="743"/>
  <c r="G124" i="743"/>
  <c r="L123" i="743"/>
  <c r="O123" i="743" s="1"/>
  <c r="J123" i="743"/>
  <c r="I123" i="743"/>
  <c r="AB114" i="743"/>
  <c r="O114" i="743"/>
  <c r="M114" i="743"/>
  <c r="AA114" i="743" s="1"/>
  <c r="K114" i="743"/>
  <c r="G114" i="743"/>
  <c r="O113" i="743"/>
  <c r="M113" i="743"/>
  <c r="K113" i="743"/>
  <c r="G113" i="743"/>
  <c r="O112" i="743"/>
  <c r="M112" i="743"/>
  <c r="AB112" i="743" s="1"/>
  <c r="K112" i="743"/>
  <c r="G112" i="743"/>
  <c r="AA111" i="743"/>
  <c r="O111" i="743"/>
  <c r="N111" i="743"/>
  <c r="M111" i="743"/>
  <c r="AB111" i="743" s="1"/>
  <c r="K111" i="743"/>
  <c r="G111" i="743"/>
  <c r="AB110" i="743"/>
  <c r="O110" i="743"/>
  <c r="M110" i="743"/>
  <c r="AA110" i="743" s="1"/>
  <c r="K110" i="743"/>
  <c r="G110" i="743"/>
  <c r="AA109" i="743"/>
  <c r="O109" i="743"/>
  <c r="M109" i="743"/>
  <c r="N109" i="743" s="1"/>
  <c r="K109" i="743"/>
  <c r="G109" i="743"/>
  <c r="O108" i="743"/>
  <c r="M108" i="743"/>
  <c r="AB108" i="743" s="1"/>
  <c r="K108" i="743"/>
  <c r="G108" i="743"/>
  <c r="O107" i="743"/>
  <c r="N107" i="743"/>
  <c r="Q107" i="743" s="1"/>
  <c r="M107" i="743"/>
  <c r="AB107" i="743" s="1"/>
  <c r="K107" i="743"/>
  <c r="G107" i="743"/>
  <c r="L106" i="743"/>
  <c r="O106" i="743" s="1"/>
  <c r="J106" i="743"/>
  <c r="I106" i="743"/>
  <c r="O94" i="743"/>
  <c r="M94" i="743"/>
  <c r="AB94" i="743" s="1"/>
  <c r="K94" i="743"/>
  <c r="G94" i="743"/>
  <c r="O93" i="743"/>
  <c r="M93" i="743"/>
  <c r="K93" i="743"/>
  <c r="G93" i="743"/>
  <c r="O92" i="743"/>
  <c r="M92" i="743"/>
  <c r="K92" i="743"/>
  <c r="G92" i="743"/>
  <c r="O91" i="743"/>
  <c r="M91" i="743"/>
  <c r="AB91" i="743" s="1"/>
  <c r="K91" i="743"/>
  <c r="G91" i="743"/>
  <c r="O90" i="743"/>
  <c r="M90" i="743"/>
  <c r="AB90" i="743" s="1"/>
  <c r="K90" i="743"/>
  <c r="G90" i="743"/>
  <c r="L89" i="743"/>
  <c r="J89" i="743"/>
  <c r="I89" i="743"/>
  <c r="AB75" i="743"/>
  <c r="O75" i="743"/>
  <c r="M75" i="743"/>
  <c r="K75" i="743"/>
  <c r="G75" i="743"/>
  <c r="O74" i="743"/>
  <c r="M74" i="743"/>
  <c r="N74" i="743" s="1"/>
  <c r="K74" i="743"/>
  <c r="G74" i="743"/>
  <c r="O73" i="743"/>
  <c r="N73" i="743"/>
  <c r="Q73" i="743" s="1"/>
  <c r="M73" i="743"/>
  <c r="K73" i="743"/>
  <c r="G73" i="743"/>
  <c r="L72" i="743"/>
  <c r="O72" i="743" s="1"/>
  <c r="K72" i="743"/>
  <c r="J72" i="743"/>
  <c r="I72" i="743"/>
  <c r="O61" i="743"/>
  <c r="M61" i="743"/>
  <c r="AB61" i="743" s="1"/>
  <c r="K61" i="743"/>
  <c r="G61" i="743"/>
  <c r="O60" i="743"/>
  <c r="M60" i="743"/>
  <c r="AA60" i="743" s="1"/>
  <c r="K60" i="743"/>
  <c r="G60" i="743"/>
  <c r="O59" i="743"/>
  <c r="M59" i="743"/>
  <c r="K59" i="743"/>
  <c r="G59" i="743"/>
  <c r="O58" i="743"/>
  <c r="M58" i="743"/>
  <c r="AB58" i="743" s="1"/>
  <c r="K58" i="743"/>
  <c r="G58" i="743"/>
  <c r="O57" i="743"/>
  <c r="M57" i="743"/>
  <c r="AB57" i="743" s="1"/>
  <c r="K57" i="743"/>
  <c r="G57" i="743"/>
  <c r="O56" i="743"/>
  <c r="M56" i="743"/>
  <c r="AB56" i="743" s="1"/>
  <c r="K56" i="743"/>
  <c r="G56" i="743"/>
  <c r="L55" i="743"/>
  <c r="O55" i="743" s="1"/>
  <c r="J55" i="743"/>
  <c r="K55" i="743" s="1"/>
  <c r="I55" i="743"/>
  <c r="O45" i="743"/>
  <c r="M45" i="743"/>
  <c r="AB45" i="743" s="1"/>
  <c r="K45" i="743"/>
  <c r="G45" i="743"/>
  <c r="O44" i="743"/>
  <c r="M44" i="743"/>
  <c r="K44" i="743"/>
  <c r="G44" i="743"/>
  <c r="O43" i="743"/>
  <c r="M43" i="743"/>
  <c r="AB43" i="743" s="1"/>
  <c r="K43" i="743"/>
  <c r="G43" i="743"/>
  <c r="AB42" i="743"/>
  <c r="O42" i="743"/>
  <c r="M42" i="743"/>
  <c r="AA42" i="743" s="1"/>
  <c r="K42" i="743"/>
  <c r="G42" i="743"/>
  <c r="Q41" i="743"/>
  <c r="O41" i="743"/>
  <c r="N41" i="743"/>
  <c r="P41" i="743" s="1"/>
  <c r="M41" i="743"/>
  <c r="AB41" i="743" s="1"/>
  <c r="K41" i="743"/>
  <c r="G41" i="743"/>
  <c r="O40" i="743"/>
  <c r="N40" i="743"/>
  <c r="Q40" i="743" s="1"/>
  <c r="M40" i="743"/>
  <c r="AB40" i="743" s="1"/>
  <c r="K40" i="743"/>
  <c r="G40" i="743"/>
  <c r="O39" i="743"/>
  <c r="M39" i="743"/>
  <c r="K39" i="743"/>
  <c r="G39" i="743"/>
  <c r="L38" i="743"/>
  <c r="O38" i="743" s="1"/>
  <c r="J38" i="743"/>
  <c r="K38" i="743" s="1"/>
  <c r="I38" i="743"/>
  <c r="O24" i="743"/>
  <c r="M24" i="743"/>
  <c r="AB24" i="743" s="1"/>
  <c r="K24" i="743"/>
  <c r="G24" i="743"/>
  <c r="O23" i="743"/>
  <c r="M23" i="743"/>
  <c r="K23" i="743"/>
  <c r="G23" i="743"/>
  <c r="AB22" i="743"/>
  <c r="AA22" i="743"/>
  <c r="O22" i="743"/>
  <c r="M22" i="743"/>
  <c r="N22" i="743" s="1"/>
  <c r="P22" i="743" s="1"/>
  <c r="K22" i="743"/>
  <c r="G22" i="743"/>
  <c r="L21" i="743"/>
  <c r="J21" i="743"/>
  <c r="K21" i="743" s="1"/>
  <c r="I21" i="743"/>
  <c r="O9" i="743"/>
  <c r="M9" i="743"/>
  <c r="AB9" i="743" s="1"/>
  <c r="K9" i="743"/>
  <c r="G9" i="743"/>
  <c r="O8" i="743"/>
  <c r="M8" i="743"/>
  <c r="AB8" i="743" s="1"/>
  <c r="K8" i="743"/>
  <c r="G8" i="743"/>
  <c r="O7" i="743"/>
  <c r="M7" i="743"/>
  <c r="K7" i="743"/>
  <c r="G7" i="743"/>
  <c r="O6" i="743"/>
  <c r="M6" i="743"/>
  <c r="K6" i="743"/>
  <c r="G6" i="743"/>
  <c r="O5" i="743"/>
  <c r="M5" i="743"/>
  <c r="M21" i="743" s="1"/>
  <c r="K5" i="743"/>
  <c r="G5" i="743"/>
  <c r="H2" i="743"/>
  <c r="D1" i="743"/>
  <c r="X34" i="742"/>
  <c r="W34" i="742"/>
  <c r="V34" i="742"/>
  <c r="P34" i="742"/>
  <c r="O34" i="742"/>
  <c r="N34" i="742"/>
  <c r="M34" i="742"/>
  <c r="G34" i="742"/>
  <c r="N16" i="742"/>
  <c r="M16" i="742"/>
  <c r="J16" i="742"/>
  <c r="I16" i="742"/>
  <c r="H16" i="742"/>
  <c r="G16" i="742"/>
  <c r="F16" i="742"/>
  <c r="E16" i="742"/>
  <c r="I8" i="742"/>
  <c r="F8" i="742"/>
  <c r="M7" i="742"/>
  <c r="K7" i="742"/>
  <c r="I7" i="742"/>
  <c r="G7" i="742"/>
  <c r="F7" i="742"/>
  <c r="E7" i="742"/>
  <c r="M6" i="742"/>
  <c r="K6" i="742"/>
  <c r="I6" i="742"/>
  <c r="G6" i="742"/>
  <c r="F6" i="742"/>
  <c r="E6" i="742"/>
  <c r="F3" i="742"/>
  <c r="AD140" i="741"/>
  <c r="AC140" i="741"/>
  <c r="Z140" i="741"/>
  <c r="Y140" i="741"/>
  <c r="L140" i="741"/>
  <c r="O140" i="741" s="1"/>
  <c r="J140" i="741"/>
  <c r="I140" i="741"/>
  <c r="O126" i="741"/>
  <c r="M126" i="741"/>
  <c r="AF126" i="741" s="1"/>
  <c r="K126" i="741"/>
  <c r="G126" i="741"/>
  <c r="AE125" i="741"/>
  <c r="O125" i="741"/>
  <c r="M125" i="741"/>
  <c r="AF125" i="741" s="1"/>
  <c r="K125" i="741"/>
  <c r="G125" i="741"/>
  <c r="O124" i="741"/>
  <c r="M124" i="741"/>
  <c r="K124" i="741"/>
  <c r="G124" i="741"/>
  <c r="AD123" i="741"/>
  <c r="AC123" i="741"/>
  <c r="Z123" i="741"/>
  <c r="Y123" i="741"/>
  <c r="L123" i="741"/>
  <c r="O123" i="741" s="1"/>
  <c r="J123" i="741"/>
  <c r="I123" i="741"/>
  <c r="O109" i="741"/>
  <c r="M109" i="741"/>
  <c r="AE109" i="741" s="1"/>
  <c r="K109" i="741"/>
  <c r="G109" i="741"/>
  <c r="O108" i="741"/>
  <c r="M108" i="741"/>
  <c r="K108" i="741"/>
  <c r="G108" i="741"/>
  <c r="O107" i="741"/>
  <c r="M107" i="741"/>
  <c r="N107" i="741" s="1"/>
  <c r="K107" i="741"/>
  <c r="G107" i="741"/>
  <c r="AD106" i="741"/>
  <c r="AC106" i="741"/>
  <c r="Z106" i="741"/>
  <c r="Y106" i="741"/>
  <c r="L106" i="741"/>
  <c r="O106" i="741" s="1"/>
  <c r="J106" i="741"/>
  <c r="K106" i="741" s="1"/>
  <c r="I106" i="741"/>
  <c r="O91" i="741"/>
  <c r="M91" i="741"/>
  <c r="N91" i="741" s="1"/>
  <c r="K91" i="741"/>
  <c r="G91" i="741"/>
  <c r="P90" i="741"/>
  <c r="O90" i="741"/>
  <c r="N90" i="741"/>
  <c r="Q90" i="741" s="1"/>
  <c r="M90" i="741"/>
  <c r="AF90" i="741" s="1"/>
  <c r="K90" i="741"/>
  <c r="G90" i="741"/>
  <c r="AD89" i="741"/>
  <c r="AC89" i="741"/>
  <c r="AC2" i="741" s="1"/>
  <c r="Q6" i="739" s="1"/>
  <c r="Z89" i="741"/>
  <c r="Y89" i="741"/>
  <c r="L89" i="741"/>
  <c r="O89" i="741" s="1"/>
  <c r="J89" i="741"/>
  <c r="K89" i="741" s="1"/>
  <c r="I89" i="741"/>
  <c r="O76" i="741"/>
  <c r="N76" i="741"/>
  <c r="M76" i="741"/>
  <c r="AF76" i="741" s="1"/>
  <c r="K76" i="741"/>
  <c r="G76" i="741"/>
  <c r="O75" i="741"/>
  <c r="M75" i="741"/>
  <c r="AF75" i="741" s="1"/>
  <c r="K75" i="741"/>
  <c r="G75" i="741"/>
  <c r="O74" i="741"/>
  <c r="M74" i="741"/>
  <c r="AF74" i="741" s="1"/>
  <c r="K74" i="741"/>
  <c r="G74" i="741"/>
  <c r="O73" i="741"/>
  <c r="M73" i="741"/>
  <c r="M89" i="741" s="1"/>
  <c r="K73" i="741"/>
  <c r="G73" i="741"/>
  <c r="AD72" i="741"/>
  <c r="AC72" i="741"/>
  <c r="Z72" i="741"/>
  <c r="Y72" i="741"/>
  <c r="L72" i="741"/>
  <c r="J72" i="741"/>
  <c r="I72" i="741"/>
  <c r="O63" i="741"/>
  <c r="M63" i="741"/>
  <c r="AE63" i="741" s="1"/>
  <c r="K63" i="741"/>
  <c r="G63" i="741"/>
  <c r="AE62" i="741"/>
  <c r="O62" i="741"/>
  <c r="M62" i="741"/>
  <c r="N62" i="741" s="1"/>
  <c r="K62" i="741"/>
  <c r="G62" i="741"/>
  <c r="AF61" i="741"/>
  <c r="O61" i="741"/>
  <c r="N61" i="741"/>
  <c r="Q61" i="741" s="1"/>
  <c r="M61" i="741"/>
  <c r="AE61" i="741" s="1"/>
  <c r="K61" i="741"/>
  <c r="G61" i="741"/>
  <c r="AF60" i="741"/>
  <c r="O60" i="741"/>
  <c r="M60" i="741"/>
  <c r="AE60" i="741" s="1"/>
  <c r="K60" i="741"/>
  <c r="G60" i="741"/>
  <c r="O59" i="741"/>
  <c r="M59" i="741"/>
  <c r="AE59" i="741" s="1"/>
  <c r="K59" i="741"/>
  <c r="G59" i="741"/>
  <c r="AE58" i="741"/>
  <c r="O58" i="741"/>
  <c r="M58" i="741"/>
  <c r="N58" i="741" s="1"/>
  <c r="K58" i="741"/>
  <c r="G58" i="741"/>
  <c r="AF57" i="741"/>
  <c r="O57" i="741"/>
  <c r="M57" i="741"/>
  <c r="AE57" i="741" s="1"/>
  <c r="K57" i="741"/>
  <c r="G57" i="741"/>
  <c r="O56" i="741"/>
  <c r="M56" i="741"/>
  <c r="AF56" i="741" s="1"/>
  <c r="K56" i="741"/>
  <c r="G56" i="741"/>
  <c r="AD55" i="741"/>
  <c r="AC55" i="741"/>
  <c r="Z55" i="741"/>
  <c r="Y55" i="741"/>
  <c r="O55" i="741"/>
  <c r="L55" i="741"/>
  <c r="J55" i="741"/>
  <c r="K55" i="741" s="1"/>
  <c r="I55" i="741"/>
  <c r="O45" i="741"/>
  <c r="M45" i="741"/>
  <c r="AF45" i="741" s="1"/>
  <c r="K45" i="741"/>
  <c r="G45" i="741"/>
  <c r="O44" i="741"/>
  <c r="N44" i="741"/>
  <c r="Q44" i="741" s="1"/>
  <c r="M44" i="741"/>
  <c r="AF44" i="741" s="1"/>
  <c r="K44" i="741"/>
  <c r="G44" i="741"/>
  <c r="O43" i="741"/>
  <c r="M43" i="741"/>
  <c r="K43" i="741"/>
  <c r="G43" i="741"/>
  <c r="O42" i="741"/>
  <c r="M42" i="741"/>
  <c r="N42" i="741" s="1"/>
  <c r="K42" i="741"/>
  <c r="G42" i="741"/>
  <c r="AE41" i="741"/>
  <c r="O41" i="741"/>
  <c r="M41" i="741"/>
  <c r="AF41" i="741" s="1"/>
  <c r="K41" i="741"/>
  <c r="G41" i="741"/>
  <c r="O40" i="741"/>
  <c r="M40" i="741"/>
  <c r="K40" i="741"/>
  <c r="G40" i="741"/>
  <c r="O39" i="741"/>
  <c r="N39" i="741"/>
  <c r="M39" i="741"/>
  <c r="K39" i="741"/>
  <c r="G39" i="741"/>
  <c r="AD38" i="741"/>
  <c r="AD2" i="741" s="1"/>
  <c r="AC38" i="741"/>
  <c r="Z38" i="741"/>
  <c r="Y38" i="741"/>
  <c r="L38" i="741"/>
  <c r="J38" i="741"/>
  <c r="K38" i="741" s="1"/>
  <c r="I38" i="741"/>
  <c r="O38" i="741" s="1"/>
  <c r="O29" i="741"/>
  <c r="M29" i="741"/>
  <c r="K29" i="741"/>
  <c r="G29" i="741"/>
  <c r="O28" i="741"/>
  <c r="N28" i="741"/>
  <c r="P28" i="741" s="1"/>
  <c r="M28" i="741"/>
  <c r="K28" i="741"/>
  <c r="G28" i="741"/>
  <c r="AF27" i="741"/>
  <c r="P27" i="741"/>
  <c r="O27" i="741"/>
  <c r="N27" i="741"/>
  <c r="Q27" i="741" s="1"/>
  <c r="M27" i="741"/>
  <c r="AE27" i="741" s="1"/>
  <c r="K27" i="741"/>
  <c r="G27" i="741"/>
  <c r="O26" i="741"/>
  <c r="M26" i="741"/>
  <c r="AF26" i="741" s="1"/>
  <c r="K26" i="741"/>
  <c r="G26" i="741"/>
  <c r="O25" i="741"/>
  <c r="N25" i="741"/>
  <c r="Q25" i="741" s="1"/>
  <c r="M25" i="741"/>
  <c r="AF25" i="741" s="1"/>
  <c r="K25" i="741"/>
  <c r="G25" i="741"/>
  <c r="AF24" i="741"/>
  <c r="O24" i="741"/>
  <c r="M24" i="741"/>
  <c r="AE24" i="741" s="1"/>
  <c r="K24" i="741"/>
  <c r="G24" i="741"/>
  <c r="O23" i="741"/>
  <c r="N23" i="741"/>
  <c r="M23" i="741"/>
  <c r="K23" i="741"/>
  <c r="G23" i="741"/>
  <c r="O22" i="741"/>
  <c r="M22" i="741"/>
  <c r="AF22" i="741" s="1"/>
  <c r="K22" i="741"/>
  <c r="G22" i="741"/>
  <c r="AD21" i="741"/>
  <c r="AC21" i="741"/>
  <c r="Z21" i="741"/>
  <c r="Z2" i="741" s="1"/>
  <c r="P6" i="739" s="1"/>
  <c r="Y21" i="741"/>
  <c r="O21" i="741"/>
  <c r="L21" i="741"/>
  <c r="J21" i="741"/>
  <c r="K21" i="741" s="1"/>
  <c r="I21" i="741"/>
  <c r="O9" i="741"/>
  <c r="M9" i="741"/>
  <c r="AF9" i="741" s="1"/>
  <c r="K9" i="741"/>
  <c r="G9" i="741"/>
  <c r="AF8" i="741"/>
  <c r="O8" i="741"/>
  <c r="M8" i="741"/>
  <c r="AE8" i="741" s="1"/>
  <c r="K8" i="741"/>
  <c r="G8" i="741"/>
  <c r="O7" i="741"/>
  <c r="M7" i="741"/>
  <c r="AE7" i="741" s="1"/>
  <c r="K7" i="741"/>
  <c r="G7" i="741"/>
  <c r="O6" i="741"/>
  <c r="M6" i="741"/>
  <c r="N6" i="741" s="1"/>
  <c r="K6" i="741"/>
  <c r="G6" i="741"/>
  <c r="O5" i="741"/>
  <c r="M5" i="741"/>
  <c r="K5" i="741"/>
  <c r="G5" i="741"/>
  <c r="H2" i="741"/>
  <c r="D1" i="741"/>
  <c r="AD140" i="740"/>
  <c r="AC140" i="740"/>
  <c r="Z140" i="740"/>
  <c r="Y140" i="740"/>
  <c r="L140" i="740"/>
  <c r="O140" i="740" s="1"/>
  <c r="J140" i="740"/>
  <c r="K140" i="740" s="1"/>
  <c r="I140" i="740"/>
  <c r="O135" i="740"/>
  <c r="M135" i="740"/>
  <c r="AH135" i="740" s="1"/>
  <c r="K135" i="740"/>
  <c r="G135" i="740"/>
  <c r="O134" i="740"/>
  <c r="M134" i="740"/>
  <c r="AH134" i="740" s="1"/>
  <c r="K134" i="740"/>
  <c r="G134" i="740"/>
  <c r="O133" i="740"/>
  <c r="M133" i="740"/>
  <c r="AG133" i="740" s="1"/>
  <c r="K133" i="740"/>
  <c r="G133" i="740"/>
  <c r="AH132" i="740"/>
  <c r="AG132" i="740"/>
  <c r="O132" i="740"/>
  <c r="N132" i="740"/>
  <c r="M132" i="740"/>
  <c r="K132" i="740"/>
  <c r="G132" i="740"/>
  <c r="O131" i="740"/>
  <c r="M131" i="740"/>
  <c r="AH131" i="740" s="1"/>
  <c r="K131" i="740"/>
  <c r="G131" i="740"/>
  <c r="O130" i="740"/>
  <c r="M130" i="740"/>
  <c r="AH130" i="740" s="1"/>
  <c r="K130" i="740"/>
  <c r="G130" i="740"/>
  <c r="O129" i="740"/>
  <c r="M129" i="740"/>
  <c r="AG129" i="740" s="1"/>
  <c r="K129" i="740"/>
  <c r="G129" i="740"/>
  <c r="AG128" i="740"/>
  <c r="O128" i="740"/>
  <c r="N128" i="740"/>
  <c r="Q128" i="740" s="1"/>
  <c r="M128" i="740"/>
  <c r="AH128" i="740" s="1"/>
  <c r="K128" i="740"/>
  <c r="G128" i="740"/>
  <c r="O127" i="740"/>
  <c r="M127" i="740"/>
  <c r="AH127" i="740" s="1"/>
  <c r="K127" i="740"/>
  <c r="G127" i="740"/>
  <c r="O126" i="740"/>
  <c r="M126" i="740"/>
  <c r="AH126" i="740" s="1"/>
  <c r="K126" i="740"/>
  <c r="G126" i="740"/>
  <c r="O125" i="740"/>
  <c r="M125" i="740"/>
  <c r="AG125" i="740" s="1"/>
  <c r="K125" i="740"/>
  <c r="G125" i="740"/>
  <c r="O124" i="740"/>
  <c r="M124" i="740"/>
  <c r="K124" i="740"/>
  <c r="G124" i="740"/>
  <c r="AD123" i="740"/>
  <c r="AC123" i="740"/>
  <c r="Z123" i="740"/>
  <c r="Y123" i="740"/>
  <c r="L123" i="740"/>
  <c r="O123" i="740" s="1"/>
  <c r="J123" i="740"/>
  <c r="K123" i="740" s="1"/>
  <c r="I123" i="740"/>
  <c r="O114" i="740"/>
  <c r="M114" i="740"/>
  <c r="N114" i="740" s="1"/>
  <c r="K114" i="740"/>
  <c r="G114" i="740"/>
  <c r="O113" i="740"/>
  <c r="M113" i="740"/>
  <c r="AH113" i="740" s="1"/>
  <c r="K113" i="740"/>
  <c r="G113" i="740"/>
  <c r="O112" i="740"/>
  <c r="M112" i="740"/>
  <c r="K112" i="740"/>
  <c r="G112" i="740"/>
  <c r="O111" i="740"/>
  <c r="N111" i="740"/>
  <c r="M111" i="740"/>
  <c r="AH111" i="740" s="1"/>
  <c r="K111" i="740"/>
  <c r="G111" i="740"/>
  <c r="O110" i="740"/>
  <c r="M110" i="740"/>
  <c r="N110" i="740" s="1"/>
  <c r="K110" i="740"/>
  <c r="G110" i="740"/>
  <c r="O109" i="740"/>
  <c r="N109" i="740"/>
  <c r="M109" i="740"/>
  <c r="AH109" i="740" s="1"/>
  <c r="K109" i="740"/>
  <c r="G109" i="740"/>
  <c r="AG108" i="740"/>
  <c r="O108" i="740"/>
  <c r="N108" i="740"/>
  <c r="M108" i="740"/>
  <c r="AH108" i="740" s="1"/>
  <c r="K108" i="740"/>
  <c r="G108" i="740"/>
  <c r="O107" i="740"/>
  <c r="M107" i="740"/>
  <c r="AH107" i="740" s="1"/>
  <c r="K107" i="740"/>
  <c r="G107" i="740"/>
  <c r="AD106" i="740"/>
  <c r="AC106" i="740"/>
  <c r="Z106" i="740"/>
  <c r="Y106" i="740"/>
  <c r="L106" i="740"/>
  <c r="J106" i="740"/>
  <c r="K106" i="740" s="1"/>
  <c r="I106" i="740"/>
  <c r="O94" i="740"/>
  <c r="M94" i="740"/>
  <c r="AH94" i="740" s="1"/>
  <c r="K94" i="740"/>
  <c r="G94" i="740"/>
  <c r="O93" i="740"/>
  <c r="M93" i="740"/>
  <c r="AH93" i="740" s="1"/>
  <c r="K93" i="740"/>
  <c r="G93" i="740"/>
  <c r="AH92" i="740"/>
  <c r="O92" i="740"/>
  <c r="M92" i="740"/>
  <c r="AG92" i="740" s="1"/>
  <c r="K92" i="740"/>
  <c r="G92" i="740"/>
  <c r="AH91" i="740"/>
  <c r="O91" i="740"/>
  <c r="N91" i="740"/>
  <c r="M91" i="740"/>
  <c r="AG91" i="740" s="1"/>
  <c r="K91" i="740"/>
  <c r="G91" i="740"/>
  <c r="O90" i="740"/>
  <c r="M90" i="740"/>
  <c r="AH90" i="740" s="1"/>
  <c r="K90" i="740"/>
  <c r="G90" i="740"/>
  <c r="AD89" i="740"/>
  <c r="AC89" i="740"/>
  <c r="Z89" i="740"/>
  <c r="Y89" i="740"/>
  <c r="L89" i="740"/>
  <c r="O89" i="740" s="1"/>
  <c r="J89" i="740"/>
  <c r="I89" i="740"/>
  <c r="K89" i="740" s="1"/>
  <c r="O75" i="740"/>
  <c r="M75" i="740"/>
  <c r="K75" i="740"/>
  <c r="G75" i="740"/>
  <c r="O74" i="740"/>
  <c r="M74" i="740"/>
  <c r="AH74" i="740" s="1"/>
  <c r="K74" i="740"/>
  <c r="G74" i="740"/>
  <c r="O73" i="740"/>
  <c r="N73" i="740"/>
  <c r="M73" i="740"/>
  <c r="K73" i="740"/>
  <c r="G73" i="740"/>
  <c r="AD72" i="740"/>
  <c r="AC72" i="740"/>
  <c r="Z72" i="740"/>
  <c r="Y72" i="740"/>
  <c r="L72" i="740"/>
  <c r="J72" i="740"/>
  <c r="K72" i="740" s="1"/>
  <c r="I72" i="740"/>
  <c r="O61" i="740"/>
  <c r="N61" i="740"/>
  <c r="Q61" i="740" s="1"/>
  <c r="M61" i="740"/>
  <c r="AH61" i="740" s="1"/>
  <c r="K61" i="740"/>
  <c r="G61" i="740"/>
  <c r="O60" i="740"/>
  <c r="M60" i="740"/>
  <c r="N60" i="740" s="1"/>
  <c r="K60" i="740"/>
  <c r="G60" i="740"/>
  <c r="AG59" i="740"/>
  <c r="O59" i="740"/>
  <c r="N59" i="740"/>
  <c r="M59" i="740"/>
  <c r="AH59" i="740" s="1"/>
  <c r="K59" i="740"/>
  <c r="G59" i="740"/>
  <c r="O58" i="740"/>
  <c r="M58" i="740"/>
  <c r="N58" i="740" s="1"/>
  <c r="Q58" i="740" s="1"/>
  <c r="K58" i="740"/>
  <c r="G58" i="740"/>
  <c r="O57" i="740"/>
  <c r="N57" i="740"/>
  <c r="Q57" i="740" s="1"/>
  <c r="M57" i="740"/>
  <c r="K57" i="740"/>
  <c r="G57" i="740"/>
  <c r="O56" i="740"/>
  <c r="M56" i="740"/>
  <c r="AG56" i="740" s="1"/>
  <c r="K56" i="740"/>
  <c r="G56" i="740"/>
  <c r="AD55" i="740"/>
  <c r="AC55" i="740"/>
  <c r="Z55" i="740"/>
  <c r="Y55" i="740"/>
  <c r="L55" i="740"/>
  <c r="J55" i="740"/>
  <c r="I55" i="740"/>
  <c r="O45" i="740"/>
  <c r="M45" i="740"/>
  <c r="AH45" i="740" s="1"/>
  <c r="K45" i="740"/>
  <c r="G45" i="740"/>
  <c r="AH44" i="740"/>
  <c r="AG44" i="740"/>
  <c r="Q44" i="740"/>
  <c r="O44" i="740"/>
  <c r="N44" i="740"/>
  <c r="M44" i="740"/>
  <c r="K44" i="740"/>
  <c r="G44" i="740"/>
  <c r="O43" i="740"/>
  <c r="M43" i="740"/>
  <c r="K43" i="740"/>
  <c r="G43" i="740"/>
  <c r="O42" i="740"/>
  <c r="M42" i="740"/>
  <c r="AH42" i="740" s="1"/>
  <c r="K42" i="740"/>
  <c r="G42" i="740"/>
  <c r="O41" i="740"/>
  <c r="M41" i="740"/>
  <c r="AH41" i="740" s="1"/>
  <c r="K41" i="740"/>
  <c r="G41" i="740"/>
  <c r="AH40" i="740"/>
  <c r="AG40" i="740"/>
  <c r="Q40" i="740"/>
  <c r="O40" i="740"/>
  <c r="N40" i="740"/>
  <c r="P40" i="740" s="1"/>
  <c r="M40" i="740"/>
  <c r="K40" i="740"/>
  <c r="G40" i="740"/>
  <c r="O39" i="740"/>
  <c r="M39" i="740"/>
  <c r="N39" i="740" s="1"/>
  <c r="K39" i="740"/>
  <c r="G39" i="740"/>
  <c r="AD38" i="740"/>
  <c r="AC38" i="740"/>
  <c r="AC2" i="740" s="1"/>
  <c r="Z38" i="740"/>
  <c r="Y38" i="740"/>
  <c r="L38" i="740"/>
  <c r="J38" i="740"/>
  <c r="K38" i="740" s="1"/>
  <c r="I38" i="740"/>
  <c r="O24" i="740"/>
  <c r="M24" i="740"/>
  <c r="N24" i="740" s="1"/>
  <c r="K24" i="740"/>
  <c r="G24" i="740"/>
  <c r="AG23" i="740"/>
  <c r="O23" i="740"/>
  <c r="M23" i="740"/>
  <c r="AH23" i="740" s="1"/>
  <c r="K23" i="740"/>
  <c r="G23" i="740"/>
  <c r="AG22" i="740"/>
  <c r="O22" i="740"/>
  <c r="M22" i="740"/>
  <c r="K22" i="740"/>
  <c r="G22" i="740"/>
  <c r="AD21" i="740"/>
  <c r="AC21" i="740"/>
  <c r="Z21" i="740"/>
  <c r="Y21" i="740"/>
  <c r="Y2" i="740" s="1"/>
  <c r="O21" i="740"/>
  <c r="L21" i="740"/>
  <c r="J21" i="740"/>
  <c r="K21" i="740" s="1"/>
  <c r="I21" i="740"/>
  <c r="AH9" i="740"/>
  <c r="AG9" i="740"/>
  <c r="O9" i="740"/>
  <c r="M9" i="740"/>
  <c r="N9" i="740" s="1"/>
  <c r="K9" i="740"/>
  <c r="G9" i="740"/>
  <c r="O8" i="740"/>
  <c r="N8" i="740"/>
  <c r="Q8" i="740" s="1"/>
  <c r="M8" i="740"/>
  <c r="AH8" i="740" s="1"/>
  <c r="K8" i="740"/>
  <c r="G8" i="740"/>
  <c r="O7" i="740"/>
  <c r="M7" i="740"/>
  <c r="N7" i="740" s="1"/>
  <c r="K7" i="740"/>
  <c r="G7" i="740"/>
  <c r="O6" i="740"/>
  <c r="M6" i="740"/>
  <c r="N6" i="740" s="1"/>
  <c r="K6" i="740"/>
  <c r="G6" i="740"/>
  <c r="O5" i="740"/>
  <c r="M5" i="740"/>
  <c r="AH5" i="740" s="1"/>
  <c r="K5" i="740"/>
  <c r="G5" i="740"/>
  <c r="H2" i="740"/>
  <c r="D1" i="740"/>
  <c r="X34" i="739"/>
  <c r="M8" i="739" s="1"/>
  <c r="W34" i="739"/>
  <c r="V34" i="739"/>
  <c r="P34" i="739"/>
  <c r="O34" i="739"/>
  <c r="N34" i="739"/>
  <c r="M34" i="739"/>
  <c r="G34" i="739"/>
  <c r="N16" i="739"/>
  <c r="M16" i="739"/>
  <c r="J16" i="739"/>
  <c r="I16" i="739"/>
  <c r="H16" i="739"/>
  <c r="G16" i="739"/>
  <c r="F16" i="739"/>
  <c r="E16" i="739"/>
  <c r="F8" i="739"/>
  <c r="M7" i="739"/>
  <c r="K7" i="739"/>
  <c r="I7" i="739"/>
  <c r="G7" i="739"/>
  <c r="F7" i="739"/>
  <c r="E7" i="739"/>
  <c r="R6" i="739"/>
  <c r="M6" i="739"/>
  <c r="K6" i="739"/>
  <c r="I6" i="739"/>
  <c r="G6" i="739"/>
  <c r="F6" i="739"/>
  <c r="E6" i="739"/>
  <c r="AD140" i="738"/>
  <c r="AC140" i="738"/>
  <c r="Z140" i="738"/>
  <c r="Y140" i="738"/>
  <c r="L140" i="738"/>
  <c r="J140" i="738"/>
  <c r="K140" i="738" s="1"/>
  <c r="I140" i="738"/>
  <c r="O126" i="738"/>
  <c r="M126" i="738"/>
  <c r="AF126" i="738" s="1"/>
  <c r="K126" i="738"/>
  <c r="G126" i="738"/>
  <c r="AE125" i="738"/>
  <c r="O125" i="738"/>
  <c r="N125" i="738"/>
  <c r="Q125" i="738" s="1"/>
  <c r="M125" i="738"/>
  <c r="AF125" i="738" s="1"/>
  <c r="K125" i="738"/>
  <c r="G125" i="738"/>
  <c r="O124" i="738"/>
  <c r="M124" i="738"/>
  <c r="K124" i="738"/>
  <c r="G124" i="738"/>
  <c r="AD123" i="738"/>
  <c r="AC123" i="738"/>
  <c r="Z123" i="738"/>
  <c r="Y123" i="738"/>
  <c r="L123" i="738"/>
  <c r="J123" i="738"/>
  <c r="I123" i="738"/>
  <c r="AF109" i="738"/>
  <c r="O109" i="738"/>
  <c r="M109" i="738"/>
  <c r="AE109" i="738" s="1"/>
  <c r="K109" i="738"/>
  <c r="G109" i="738"/>
  <c r="AE108" i="738"/>
  <c r="O108" i="738"/>
  <c r="M108" i="738"/>
  <c r="K108" i="738"/>
  <c r="G108" i="738"/>
  <c r="O107" i="738"/>
  <c r="M107" i="738"/>
  <c r="K107" i="738"/>
  <c r="G107" i="738"/>
  <c r="AD106" i="738"/>
  <c r="AC106" i="738"/>
  <c r="Z106" i="738"/>
  <c r="Y106" i="738"/>
  <c r="L106" i="738"/>
  <c r="J106" i="738"/>
  <c r="I106" i="738"/>
  <c r="O91" i="738"/>
  <c r="M91" i="738"/>
  <c r="N91" i="738" s="1"/>
  <c r="K91" i="738"/>
  <c r="G91" i="738"/>
  <c r="AE90" i="738"/>
  <c r="O90" i="738"/>
  <c r="M90" i="738"/>
  <c r="AF90" i="738" s="1"/>
  <c r="K90" i="738"/>
  <c r="G90" i="738"/>
  <c r="AD89" i="738"/>
  <c r="AC89" i="738"/>
  <c r="Z89" i="738"/>
  <c r="Y89" i="738"/>
  <c r="L89" i="738"/>
  <c r="O89" i="738" s="1"/>
  <c r="J89" i="738"/>
  <c r="K89" i="738" s="1"/>
  <c r="I89" i="738"/>
  <c r="AF74" i="738"/>
  <c r="AE74" i="738"/>
  <c r="O74" i="738"/>
  <c r="M74" i="738"/>
  <c r="N74" i="738" s="1"/>
  <c r="P74" i="738" s="1"/>
  <c r="K74" i="738"/>
  <c r="G74" i="738"/>
  <c r="O73" i="738"/>
  <c r="M73" i="738"/>
  <c r="M89" i="738" s="1"/>
  <c r="K73" i="738"/>
  <c r="G73" i="738"/>
  <c r="AD72" i="738"/>
  <c r="AC72" i="738"/>
  <c r="Z72" i="738"/>
  <c r="Y72" i="738"/>
  <c r="L72" i="738"/>
  <c r="O72" i="738" s="1"/>
  <c r="K72" i="738"/>
  <c r="J72" i="738"/>
  <c r="I72" i="738"/>
  <c r="O63" i="738"/>
  <c r="M63" i="738"/>
  <c r="AF63" i="738" s="1"/>
  <c r="K63" i="738"/>
  <c r="G63" i="738"/>
  <c r="O62" i="738"/>
  <c r="M62" i="738"/>
  <c r="K62" i="738"/>
  <c r="G62" i="738"/>
  <c r="O61" i="738"/>
  <c r="M61" i="738"/>
  <c r="K61" i="738"/>
  <c r="G61" i="738"/>
  <c r="O60" i="738"/>
  <c r="M60" i="738"/>
  <c r="K60" i="738"/>
  <c r="G60" i="738"/>
  <c r="O59" i="738"/>
  <c r="M59" i="738"/>
  <c r="AF59" i="738" s="1"/>
  <c r="K59" i="738"/>
  <c r="G59" i="738"/>
  <c r="O58" i="738"/>
  <c r="M58" i="738"/>
  <c r="K58" i="738"/>
  <c r="G58" i="738"/>
  <c r="O57" i="738"/>
  <c r="M57" i="738"/>
  <c r="K57" i="738"/>
  <c r="G57" i="738"/>
  <c r="AE56" i="738"/>
  <c r="O56" i="738"/>
  <c r="M56" i="738"/>
  <c r="K56" i="738"/>
  <c r="G56" i="738"/>
  <c r="AD55" i="738"/>
  <c r="AC55" i="738"/>
  <c r="Z55" i="738"/>
  <c r="Y55" i="738"/>
  <c r="L55" i="738"/>
  <c r="J55" i="738"/>
  <c r="I55" i="738"/>
  <c r="O47" i="738"/>
  <c r="M47" i="738"/>
  <c r="K47" i="738"/>
  <c r="G47" i="738"/>
  <c r="O46" i="738"/>
  <c r="M46" i="738"/>
  <c r="N46" i="738" s="1"/>
  <c r="K46" i="738"/>
  <c r="G46" i="738"/>
  <c r="AE45" i="738"/>
  <c r="O45" i="738"/>
  <c r="N45" i="738"/>
  <c r="M45" i="738"/>
  <c r="AF45" i="738" s="1"/>
  <c r="K45" i="738"/>
  <c r="G45" i="738"/>
  <c r="O44" i="738"/>
  <c r="N44" i="738"/>
  <c r="Q44" i="738" s="1"/>
  <c r="M44" i="738"/>
  <c r="K44" i="738"/>
  <c r="G44" i="738"/>
  <c r="AF43" i="738"/>
  <c r="AE43" i="738"/>
  <c r="O43" i="738"/>
  <c r="M43" i="738"/>
  <c r="N43" i="738" s="1"/>
  <c r="K43" i="738"/>
  <c r="G43" i="738"/>
  <c r="O42" i="738"/>
  <c r="M42" i="738"/>
  <c r="N42" i="738" s="1"/>
  <c r="K42" i="738"/>
  <c r="G42" i="738"/>
  <c r="AE41" i="738"/>
  <c r="O41" i="738"/>
  <c r="N41" i="738"/>
  <c r="Q41" i="738" s="1"/>
  <c r="M41" i="738"/>
  <c r="AF41" i="738" s="1"/>
  <c r="K41" i="738"/>
  <c r="G41" i="738"/>
  <c r="AF40" i="738"/>
  <c r="AE40" i="738"/>
  <c r="O40" i="738"/>
  <c r="M40" i="738"/>
  <c r="N40" i="738" s="1"/>
  <c r="K40" i="738"/>
  <c r="G40" i="738"/>
  <c r="O39" i="738"/>
  <c r="M39" i="738"/>
  <c r="K39" i="738"/>
  <c r="G39" i="738"/>
  <c r="AD38" i="738"/>
  <c r="AC38" i="738"/>
  <c r="Z38" i="738"/>
  <c r="Y38" i="738"/>
  <c r="L38" i="738"/>
  <c r="J38" i="738"/>
  <c r="I38" i="738"/>
  <c r="K38" i="738" s="1"/>
  <c r="O30" i="738"/>
  <c r="M30" i="738"/>
  <c r="AF30" i="738" s="1"/>
  <c r="K30" i="738"/>
  <c r="G30" i="738"/>
  <c r="AF29" i="738"/>
  <c r="AE29" i="738"/>
  <c r="O29" i="738"/>
  <c r="N29" i="738"/>
  <c r="M29" i="738"/>
  <c r="K29" i="738"/>
  <c r="Q29" i="738" s="1"/>
  <c r="G29" i="738"/>
  <c r="O28" i="738"/>
  <c r="M28" i="738"/>
  <c r="K28" i="738"/>
  <c r="G28" i="738"/>
  <c r="O27" i="738"/>
  <c r="M27" i="738"/>
  <c r="AF27" i="738" s="1"/>
  <c r="K27" i="738"/>
  <c r="G27" i="738"/>
  <c r="O26" i="738"/>
  <c r="M26" i="738"/>
  <c r="AF26" i="738" s="1"/>
  <c r="K26" i="738"/>
  <c r="G26" i="738"/>
  <c r="O25" i="738"/>
  <c r="N25" i="738"/>
  <c r="M25" i="738"/>
  <c r="K25" i="738"/>
  <c r="G25" i="738"/>
  <c r="AF24" i="738"/>
  <c r="AE24" i="738"/>
  <c r="O24" i="738"/>
  <c r="N24" i="738"/>
  <c r="P24" i="738" s="1"/>
  <c r="M24" i="738"/>
  <c r="K24" i="738"/>
  <c r="G24" i="738"/>
  <c r="O23" i="738"/>
  <c r="M23" i="738"/>
  <c r="AF23" i="738" s="1"/>
  <c r="K23" i="738"/>
  <c r="G23" i="738"/>
  <c r="AE22" i="738"/>
  <c r="O22" i="738"/>
  <c r="M22" i="738"/>
  <c r="AF22" i="738" s="1"/>
  <c r="K22" i="738"/>
  <c r="G22" i="738"/>
  <c r="AD21" i="738"/>
  <c r="AC21" i="738"/>
  <c r="Z21" i="738"/>
  <c r="Y21" i="738"/>
  <c r="L21" i="738"/>
  <c r="O21" i="738" s="1"/>
  <c r="J21" i="738"/>
  <c r="K21" i="738" s="1"/>
  <c r="I21" i="738"/>
  <c r="O10" i="738"/>
  <c r="M10" i="738"/>
  <c r="K10" i="738"/>
  <c r="G10" i="738"/>
  <c r="O9" i="738"/>
  <c r="M9" i="738"/>
  <c r="K9" i="738"/>
  <c r="G9" i="738"/>
  <c r="O8" i="738"/>
  <c r="M8" i="738"/>
  <c r="K8" i="738"/>
  <c r="G8" i="738"/>
  <c r="O7" i="738"/>
  <c r="M7" i="738"/>
  <c r="K7" i="738"/>
  <c r="G7" i="738"/>
  <c r="O6" i="738"/>
  <c r="M6" i="738"/>
  <c r="K6" i="738"/>
  <c r="G6" i="738"/>
  <c r="O5" i="738"/>
  <c r="M5" i="738"/>
  <c r="K5" i="738"/>
  <c r="G5" i="738"/>
  <c r="H2" i="738"/>
  <c r="D1" i="738"/>
  <c r="F3" i="736" s="1"/>
  <c r="L140" i="737"/>
  <c r="O140" i="737" s="1"/>
  <c r="J140" i="737"/>
  <c r="I140" i="737"/>
  <c r="O135" i="737"/>
  <c r="M135" i="737"/>
  <c r="N135" i="737" s="1"/>
  <c r="K135" i="737"/>
  <c r="G135" i="737"/>
  <c r="O134" i="737"/>
  <c r="M134" i="737"/>
  <c r="K134" i="737"/>
  <c r="G134" i="737"/>
  <c r="AA133" i="737"/>
  <c r="O133" i="737"/>
  <c r="M133" i="737"/>
  <c r="AB133" i="737" s="1"/>
  <c r="K133" i="737"/>
  <c r="G133" i="737"/>
  <c r="AB132" i="737"/>
  <c r="AA132" i="737"/>
  <c r="O132" i="737"/>
  <c r="N132" i="737"/>
  <c r="Q132" i="737" s="1"/>
  <c r="M132" i="737"/>
  <c r="K132" i="737"/>
  <c r="G132" i="737"/>
  <c r="O131" i="737"/>
  <c r="M131" i="737"/>
  <c r="N131" i="737" s="1"/>
  <c r="K131" i="737"/>
  <c r="G131" i="737"/>
  <c r="O130" i="737"/>
  <c r="M130" i="737"/>
  <c r="K130" i="737"/>
  <c r="G130" i="737"/>
  <c r="O129" i="737"/>
  <c r="M129" i="737"/>
  <c r="K129" i="737"/>
  <c r="G129" i="737"/>
  <c r="AB128" i="737"/>
  <c r="AA128" i="737"/>
  <c r="O128" i="737"/>
  <c r="M128" i="737"/>
  <c r="N128" i="737" s="1"/>
  <c r="Q128" i="737" s="1"/>
  <c r="K128" i="737"/>
  <c r="G128" i="737"/>
  <c r="O127" i="737"/>
  <c r="M127" i="737"/>
  <c r="N127" i="737" s="1"/>
  <c r="K127" i="737"/>
  <c r="G127" i="737"/>
  <c r="AA126" i="737"/>
  <c r="O126" i="737"/>
  <c r="N126" i="737"/>
  <c r="M126" i="737"/>
  <c r="AB126" i="737" s="1"/>
  <c r="K126" i="737"/>
  <c r="G126" i="737"/>
  <c r="O125" i="737"/>
  <c r="M125" i="737"/>
  <c r="N125" i="737" s="1"/>
  <c r="K125" i="737"/>
  <c r="G125" i="737"/>
  <c r="O124" i="737"/>
  <c r="N124" i="737"/>
  <c r="M124" i="737"/>
  <c r="K124" i="737"/>
  <c r="G124" i="737"/>
  <c r="L123" i="737"/>
  <c r="O123" i="737" s="1"/>
  <c r="J123" i="737"/>
  <c r="K123" i="737" s="1"/>
  <c r="I123" i="737"/>
  <c r="O114" i="737"/>
  <c r="M114" i="737"/>
  <c r="K114" i="737"/>
  <c r="G114" i="737"/>
  <c r="O113" i="737"/>
  <c r="M113" i="737"/>
  <c r="AB113" i="737" s="1"/>
  <c r="K113" i="737"/>
  <c r="G113" i="737"/>
  <c r="O112" i="737"/>
  <c r="M112" i="737"/>
  <c r="K112" i="737"/>
  <c r="G112" i="737"/>
  <c r="O111" i="737"/>
  <c r="M111" i="737"/>
  <c r="K111" i="737"/>
  <c r="G111" i="737"/>
  <c r="O110" i="737"/>
  <c r="M110" i="737"/>
  <c r="K110" i="737"/>
  <c r="G110" i="737"/>
  <c r="O109" i="737"/>
  <c r="M109" i="737"/>
  <c r="AB109" i="737" s="1"/>
  <c r="K109" i="737"/>
  <c r="G109" i="737"/>
  <c r="O108" i="737"/>
  <c r="M108" i="737"/>
  <c r="K108" i="737"/>
  <c r="G108" i="737"/>
  <c r="O107" i="737"/>
  <c r="M107" i="737"/>
  <c r="AB107" i="737" s="1"/>
  <c r="K107" i="737"/>
  <c r="G107" i="737"/>
  <c r="L106" i="737"/>
  <c r="J106" i="737"/>
  <c r="K106" i="737" s="1"/>
  <c r="I106" i="737"/>
  <c r="O94" i="737"/>
  <c r="M94" i="737"/>
  <c r="N94" i="737" s="1"/>
  <c r="K94" i="737"/>
  <c r="G94" i="737"/>
  <c r="AB93" i="737"/>
  <c r="O93" i="737"/>
  <c r="M93" i="737"/>
  <c r="K93" i="737"/>
  <c r="G93" i="737"/>
  <c r="O92" i="737"/>
  <c r="M92" i="737"/>
  <c r="AB92" i="737" s="1"/>
  <c r="K92" i="737"/>
  <c r="G92" i="737"/>
  <c r="O91" i="737"/>
  <c r="M91" i="737"/>
  <c r="AB91" i="737" s="1"/>
  <c r="K91" i="737"/>
  <c r="G91" i="737"/>
  <c r="AA90" i="737"/>
  <c r="O90" i="737"/>
  <c r="M90" i="737"/>
  <c r="K90" i="737"/>
  <c r="G90" i="737"/>
  <c r="L89" i="737"/>
  <c r="O89" i="737" s="1"/>
  <c r="J89" i="737"/>
  <c r="K89" i="737" s="1"/>
  <c r="I89" i="737"/>
  <c r="AB75" i="737"/>
  <c r="O75" i="737"/>
  <c r="M75" i="737"/>
  <c r="N75" i="737" s="1"/>
  <c r="K75" i="737"/>
  <c r="G75" i="737"/>
  <c r="O74" i="737"/>
  <c r="M74" i="737"/>
  <c r="K74" i="737"/>
  <c r="G74" i="737"/>
  <c r="O73" i="737"/>
  <c r="M73" i="737"/>
  <c r="M89" i="737" s="1"/>
  <c r="K73" i="737"/>
  <c r="G73" i="737"/>
  <c r="L72" i="737"/>
  <c r="O72" i="737" s="1"/>
  <c r="J72" i="737"/>
  <c r="K72" i="737" s="1"/>
  <c r="I72" i="737"/>
  <c r="O61" i="737"/>
  <c r="M61" i="737"/>
  <c r="K61" i="737"/>
  <c r="G61" i="737"/>
  <c r="AA60" i="737"/>
  <c r="O60" i="737"/>
  <c r="M60" i="737"/>
  <c r="N60" i="737" s="1"/>
  <c r="K60" i="737"/>
  <c r="G60" i="737"/>
  <c r="O59" i="737"/>
  <c r="M59" i="737"/>
  <c r="AB59" i="737" s="1"/>
  <c r="K59" i="737"/>
  <c r="G59" i="737"/>
  <c r="AB58" i="737"/>
  <c r="AA58" i="737"/>
  <c r="O58" i="737"/>
  <c r="N58" i="737"/>
  <c r="Q58" i="737" s="1"/>
  <c r="M58" i="737"/>
  <c r="K58" i="737"/>
  <c r="G58" i="737"/>
  <c r="AB57" i="737"/>
  <c r="O57" i="737"/>
  <c r="M57" i="737"/>
  <c r="AA57" i="737" s="1"/>
  <c r="K57" i="737"/>
  <c r="G57" i="737"/>
  <c r="AB56" i="737"/>
  <c r="O56" i="737"/>
  <c r="N56" i="737"/>
  <c r="M56" i="737"/>
  <c r="K56" i="737"/>
  <c r="G56" i="737"/>
  <c r="L55" i="737"/>
  <c r="O55" i="737" s="1"/>
  <c r="J55" i="737"/>
  <c r="I55" i="737"/>
  <c r="AB45" i="737"/>
  <c r="AA45" i="737"/>
  <c r="O45" i="737"/>
  <c r="M45" i="737"/>
  <c r="N45" i="737" s="1"/>
  <c r="P45" i="737" s="1"/>
  <c r="K45" i="737"/>
  <c r="G45" i="737"/>
  <c r="O44" i="737"/>
  <c r="M44" i="737"/>
  <c r="AB44" i="737" s="1"/>
  <c r="K44" i="737"/>
  <c r="G44" i="737"/>
  <c r="O43" i="737"/>
  <c r="M43" i="737"/>
  <c r="AB43" i="737" s="1"/>
  <c r="K43" i="737"/>
  <c r="G43" i="737"/>
  <c r="O42" i="737"/>
  <c r="M42" i="737"/>
  <c r="N42" i="737" s="1"/>
  <c r="K42" i="737"/>
  <c r="G42" i="737"/>
  <c r="AB41" i="737"/>
  <c r="AA41" i="737"/>
  <c r="O41" i="737"/>
  <c r="M41" i="737"/>
  <c r="N41" i="737" s="1"/>
  <c r="K41" i="737"/>
  <c r="G41" i="737"/>
  <c r="O40" i="737"/>
  <c r="M40" i="737"/>
  <c r="AB40" i="737" s="1"/>
  <c r="K40" i="737"/>
  <c r="G40" i="737"/>
  <c r="O39" i="737"/>
  <c r="M39" i="737"/>
  <c r="K39" i="737"/>
  <c r="G39" i="737"/>
  <c r="L38" i="737"/>
  <c r="J38" i="737"/>
  <c r="I38" i="737"/>
  <c r="O24" i="737"/>
  <c r="M24" i="737"/>
  <c r="N24" i="737" s="1"/>
  <c r="K24" i="737"/>
  <c r="G24" i="737"/>
  <c r="O23" i="737"/>
  <c r="M23" i="737"/>
  <c r="K23" i="737"/>
  <c r="G23" i="737"/>
  <c r="O22" i="737"/>
  <c r="M22" i="737"/>
  <c r="K22" i="737"/>
  <c r="G22" i="737"/>
  <c r="L21" i="737"/>
  <c r="K21" i="737"/>
  <c r="J21" i="737"/>
  <c r="I21" i="737"/>
  <c r="AB11" i="737"/>
  <c r="AA11" i="737"/>
  <c r="AB10" i="737"/>
  <c r="AA10" i="737"/>
  <c r="O9" i="737"/>
  <c r="M9" i="737"/>
  <c r="AB9" i="737" s="1"/>
  <c r="K9" i="737"/>
  <c r="G9" i="737"/>
  <c r="O8" i="737"/>
  <c r="M8" i="737"/>
  <c r="M21" i="737" s="1"/>
  <c r="K8" i="737"/>
  <c r="G8" i="737"/>
  <c r="O7" i="737"/>
  <c r="M7" i="737"/>
  <c r="AB7" i="737" s="1"/>
  <c r="K7" i="737"/>
  <c r="G7" i="737"/>
  <c r="O6" i="737"/>
  <c r="M6" i="737"/>
  <c r="K6" i="737"/>
  <c r="G6" i="737"/>
  <c r="O5" i="737"/>
  <c r="M5" i="737"/>
  <c r="N5" i="737" s="1"/>
  <c r="K5" i="737"/>
  <c r="G5" i="737"/>
  <c r="H2" i="737"/>
  <c r="D1" i="737"/>
  <c r="X34" i="736"/>
  <c r="W34" i="736"/>
  <c r="V34" i="736"/>
  <c r="P34" i="736"/>
  <c r="O34" i="736"/>
  <c r="N34" i="736"/>
  <c r="M34" i="736"/>
  <c r="G34" i="736"/>
  <c r="N16" i="736"/>
  <c r="M16" i="736"/>
  <c r="J16" i="736"/>
  <c r="I16" i="736"/>
  <c r="H16" i="736"/>
  <c r="G16" i="736"/>
  <c r="F16" i="736"/>
  <c r="E16" i="736"/>
  <c r="G8" i="736" s="1"/>
  <c r="I8" i="736"/>
  <c r="F8" i="736"/>
  <c r="M7" i="736"/>
  <c r="K7" i="736"/>
  <c r="I7" i="736"/>
  <c r="G7" i="736"/>
  <c r="F7" i="736"/>
  <c r="E7" i="736"/>
  <c r="M6" i="736"/>
  <c r="K6" i="736"/>
  <c r="I6" i="736"/>
  <c r="G6" i="736"/>
  <c r="F6" i="736"/>
  <c r="E6" i="736"/>
  <c r="AD140" i="735"/>
  <c r="AC140" i="735"/>
  <c r="Z140" i="735"/>
  <c r="Y140" i="735"/>
  <c r="M140" i="735"/>
  <c r="AF140" i="735" s="1"/>
  <c r="AG124" i="735" s="1"/>
  <c r="L140" i="735"/>
  <c r="O140" i="735" s="1"/>
  <c r="J140" i="735"/>
  <c r="K140" i="735" s="1"/>
  <c r="I140" i="735"/>
  <c r="O126" i="735"/>
  <c r="M126" i="735"/>
  <c r="K126" i="735"/>
  <c r="G126" i="735"/>
  <c r="AE125" i="735"/>
  <c r="Q125" i="735"/>
  <c r="O125" i="735"/>
  <c r="N125" i="735"/>
  <c r="P125" i="735" s="1"/>
  <c r="M125" i="735"/>
  <c r="AF125" i="735" s="1"/>
  <c r="K125" i="735"/>
  <c r="G125" i="735"/>
  <c r="O124" i="735"/>
  <c r="N124" i="735"/>
  <c r="Q124" i="735" s="1"/>
  <c r="M124" i="735"/>
  <c r="AE124" i="735" s="1"/>
  <c r="K124" i="735"/>
  <c r="G124" i="735"/>
  <c r="AD123" i="735"/>
  <c r="AC123" i="735"/>
  <c r="Z123" i="735"/>
  <c r="Y123" i="735"/>
  <c r="L123" i="735"/>
  <c r="J123" i="735"/>
  <c r="K123" i="735" s="1"/>
  <c r="I123" i="735"/>
  <c r="O123" i="735" s="1"/>
  <c r="AF109" i="735"/>
  <c r="O109" i="735"/>
  <c r="N109" i="735"/>
  <c r="Q109" i="735" s="1"/>
  <c r="M109" i="735"/>
  <c r="AE109" i="735" s="1"/>
  <c r="K109" i="735"/>
  <c r="G109" i="735"/>
  <c r="O108" i="735"/>
  <c r="M108" i="735"/>
  <c r="AF108" i="735" s="1"/>
  <c r="K108" i="735"/>
  <c r="G108" i="735"/>
  <c r="O107" i="735"/>
  <c r="M107" i="735"/>
  <c r="N107" i="735" s="1"/>
  <c r="K107" i="735"/>
  <c r="G107" i="735"/>
  <c r="AD106" i="735"/>
  <c r="AC106" i="735"/>
  <c r="Z106" i="735"/>
  <c r="Y106" i="735"/>
  <c r="L106" i="735"/>
  <c r="O106" i="735" s="1"/>
  <c r="J106" i="735"/>
  <c r="K106" i="735" s="1"/>
  <c r="I106" i="735"/>
  <c r="O91" i="735"/>
  <c r="M91" i="735"/>
  <c r="N91" i="735" s="1"/>
  <c r="K91" i="735"/>
  <c r="G91" i="735"/>
  <c r="AF90" i="735"/>
  <c r="AE90" i="735"/>
  <c r="O90" i="735"/>
  <c r="N90" i="735"/>
  <c r="M90" i="735"/>
  <c r="K90" i="735"/>
  <c r="G90" i="735"/>
  <c r="AD89" i="735"/>
  <c r="AC89" i="735"/>
  <c r="Z89" i="735"/>
  <c r="Y89" i="735"/>
  <c r="L89" i="735"/>
  <c r="O89" i="735" s="1"/>
  <c r="J89" i="735"/>
  <c r="K89" i="735" s="1"/>
  <c r="I89" i="735"/>
  <c r="AE74" i="735"/>
  <c r="O74" i="735"/>
  <c r="M74" i="735"/>
  <c r="AF74" i="735" s="1"/>
  <c r="K74" i="735"/>
  <c r="G74" i="735"/>
  <c r="O73" i="735"/>
  <c r="M73" i="735"/>
  <c r="K73" i="735"/>
  <c r="G73" i="735"/>
  <c r="AD72" i="735"/>
  <c r="AC72" i="735"/>
  <c r="Z72" i="735"/>
  <c r="Y72" i="735"/>
  <c r="L72" i="735"/>
  <c r="J72" i="735"/>
  <c r="I72" i="735"/>
  <c r="K72" i="735" s="1"/>
  <c r="O63" i="735"/>
  <c r="N63" i="735"/>
  <c r="Q63" i="735" s="1"/>
  <c r="M63" i="735"/>
  <c r="AF63" i="735" s="1"/>
  <c r="K63" i="735"/>
  <c r="G63" i="735"/>
  <c r="AF62" i="735"/>
  <c r="O62" i="735"/>
  <c r="N62" i="735"/>
  <c r="M62" i="735"/>
  <c r="AE62" i="735" s="1"/>
  <c r="K62" i="735"/>
  <c r="Q62" i="735" s="1"/>
  <c r="G62" i="735"/>
  <c r="AF61" i="735"/>
  <c r="O61" i="735"/>
  <c r="N61" i="735"/>
  <c r="Q61" i="735" s="1"/>
  <c r="M61" i="735"/>
  <c r="AE61" i="735" s="1"/>
  <c r="K61" i="735"/>
  <c r="G61" i="735"/>
  <c r="O60" i="735"/>
  <c r="M60" i="735"/>
  <c r="K60" i="735"/>
  <c r="G60" i="735"/>
  <c r="O59" i="735"/>
  <c r="M59" i="735"/>
  <c r="AF59" i="735" s="1"/>
  <c r="K59" i="735"/>
  <c r="G59" i="735"/>
  <c r="O58" i="735"/>
  <c r="M58" i="735"/>
  <c r="K58" i="735"/>
  <c r="G58" i="735"/>
  <c r="AF57" i="735"/>
  <c r="O57" i="735"/>
  <c r="N57" i="735"/>
  <c r="Q57" i="735" s="1"/>
  <c r="M57" i="735"/>
  <c r="AE57" i="735" s="1"/>
  <c r="K57" i="735"/>
  <c r="G57" i="735"/>
  <c r="O56" i="735"/>
  <c r="M56" i="735"/>
  <c r="K56" i="735"/>
  <c r="G56" i="735"/>
  <c r="AD55" i="735"/>
  <c r="AC55" i="735"/>
  <c r="Z55" i="735"/>
  <c r="Y55" i="735"/>
  <c r="L55" i="735"/>
  <c r="J55" i="735"/>
  <c r="I55" i="735"/>
  <c r="O47" i="735"/>
  <c r="M47" i="735"/>
  <c r="N47" i="735" s="1"/>
  <c r="K47" i="735"/>
  <c r="G47" i="735"/>
  <c r="O46" i="735"/>
  <c r="M46" i="735"/>
  <c r="N46" i="735" s="1"/>
  <c r="K46" i="735"/>
  <c r="G46" i="735"/>
  <c r="O45" i="735"/>
  <c r="M45" i="735"/>
  <c r="AF45" i="735" s="1"/>
  <c r="K45" i="735"/>
  <c r="G45" i="735"/>
  <c r="O44" i="735"/>
  <c r="M44" i="735"/>
  <c r="AF44" i="735" s="1"/>
  <c r="K44" i="735"/>
  <c r="G44" i="735"/>
  <c r="O43" i="735"/>
  <c r="M43" i="735"/>
  <c r="N43" i="735" s="1"/>
  <c r="K43" i="735"/>
  <c r="G43" i="735"/>
  <c r="O42" i="735"/>
  <c r="M42" i="735"/>
  <c r="N42" i="735" s="1"/>
  <c r="K42" i="735"/>
  <c r="G42" i="735"/>
  <c r="O41" i="735"/>
  <c r="M41" i="735"/>
  <c r="AF41" i="735" s="1"/>
  <c r="K41" i="735"/>
  <c r="G41" i="735"/>
  <c r="O40" i="735"/>
  <c r="M40" i="735"/>
  <c r="AF40" i="735" s="1"/>
  <c r="K40" i="735"/>
  <c r="G40" i="735"/>
  <c r="O39" i="735"/>
  <c r="M39" i="735"/>
  <c r="AE39" i="735" s="1"/>
  <c r="K39" i="735"/>
  <c r="G39" i="735"/>
  <c r="AD38" i="735"/>
  <c r="AC38" i="735"/>
  <c r="Z38" i="735"/>
  <c r="Y38" i="735"/>
  <c r="L38" i="735"/>
  <c r="J38" i="735"/>
  <c r="I38" i="735"/>
  <c r="O29" i="735"/>
  <c r="M29" i="735"/>
  <c r="AF29" i="735" s="1"/>
  <c r="K29" i="735"/>
  <c r="G29" i="735"/>
  <c r="O28" i="735"/>
  <c r="M28" i="735"/>
  <c r="K28" i="735"/>
  <c r="G28" i="735"/>
  <c r="AE27" i="735"/>
  <c r="O27" i="735"/>
  <c r="N27" i="735"/>
  <c r="Q27" i="735" s="1"/>
  <c r="M27" i="735"/>
  <c r="AF27" i="735" s="1"/>
  <c r="K27" i="735"/>
  <c r="G27" i="735"/>
  <c r="O26" i="735"/>
  <c r="N26" i="735"/>
  <c r="Q26" i="735" s="1"/>
  <c r="M26" i="735"/>
  <c r="AF26" i="735" s="1"/>
  <c r="K26" i="735"/>
  <c r="G26" i="735"/>
  <c r="O25" i="735"/>
  <c r="M25" i="735"/>
  <c r="AF25" i="735" s="1"/>
  <c r="K25" i="735"/>
  <c r="G25" i="735"/>
  <c r="AE24" i="735"/>
  <c r="O24" i="735"/>
  <c r="N24" i="735"/>
  <c r="P24" i="735" s="1"/>
  <c r="M24" i="735"/>
  <c r="AF24" i="735" s="1"/>
  <c r="K24" i="735"/>
  <c r="G24" i="735"/>
  <c r="AF23" i="735"/>
  <c r="O23" i="735"/>
  <c r="M23" i="735"/>
  <c r="K23" i="735"/>
  <c r="G23" i="735"/>
  <c r="O22" i="735"/>
  <c r="N22" i="735"/>
  <c r="Q22" i="735" s="1"/>
  <c r="M22" i="735"/>
  <c r="AE22" i="735" s="1"/>
  <c r="K22" i="735"/>
  <c r="G22" i="735"/>
  <c r="AD21" i="735"/>
  <c r="AC21" i="735"/>
  <c r="Z21" i="735"/>
  <c r="Y21" i="735"/>
  <c r="L21" i="735"/>
  <c r="J21" i="735"/>
  <c r="I21" i="735"/>
  <c r="O9" i="735"/>
  <c r="M9" i="735"/>
  <c r="AF9" i="735" s="1"/>
  <c r="K9" i="735"/>
  <c r="G9" i="735"/>
  <c r="O8" i="735"/>
  <c r="M8" i="735"/>
  <c r="AF8" i="735" s="1"/>
  <c r="K8" i="735"/>
  <c r="G8" i="735"/>
  <c r="O7" i="735"/>
  <c r="M7" i="735"/>
  <c r="AE7" i="735" s="1"/>
  <c r="K7" i="735"/>
  <c r="G7" i="735"/>
  <c r="O6" i="735"/>
  <c r="M6" i="735"/>
  <c r="N6" i="735" s="1"/>
  <c r="K6" i="735"/>
  <c r="G6" i="735"/>
  <c r="O5" i="735"/>
  <c r="M5" i="735"/>
  <c r="M21" i="735" s="1"/>
  <c r="K5" i="735"/>
  <c r="G5" i="735"/>
  <c r="H2" i="735"/>
  <c r="D1" i="735"/>
  <c r="O140" i="734"/>
  <c r="L140" i="734"/>
  <c r="J140" i="734"/>
  <c r="K140" i="734" s="1"/>
  <c r="I140" i="734"/>
  <c r="O135" i="734"/>
  <c r="M135" i="734"/>
  <c r="AB135" i="734" s="1"/>
  <c r="K135" i="734"/>
  <c r="G135" i="734"/>
  <c r="O134" i="734"/>
  <c r="M134" i="734"/>
  <c r="N134" i="734" s="1"/>
  <c r="K134" i="734"/>
  <c r="G134" i="734"/>
  <c r="O133" i="734"/>
  <c r="M133" i="734"/>
  <c r="K133" i="734"/>
  <c r="G133" i="734"/>
  <c r="O132" i="734"/>
  <c r="M132" i="734"/>
  <c r="K132" i="734"/>
  <c r="G132" i="734"/>
  <c r="O131" i="734"/>
  <c r="M131" i="734"/>
  <c r="AB131" i="734" s="1"/>
  <c r="K131" i="734"/>
  <c r="G131" i="734"/>
  <c r="O130" i="734"/>
  <c r="M130" i="734"/>
  <c r="N130" i="734" s="1"/>
  <c r="K130" i="734"/>
  <c r="G130" i="734"/>
  <c r="AB129" i="734"/>
  <c r="O129" i="734"/>
  <c r="M129" i="734"/>
  <c r="N129" i="734" s="1"/>
  <c r="K129" i="734"/>
  <c r="G129" i="734"/>
  <c r="O128" i="734"/>
  <c r="M128" i="734"/>
  <c r="K128" i="734"/>
  <c r="G128" i="734"/>
  <c r="O127" i="734"/>
  <c r="M127" i="734"/>
  <c r="AB127" i="734" s="1"/>
  <c r="K127" i="734"/>
  <c r="G127" i="734"/>
  <c r="O126" i="734"/>
  <c r="M126" i="734"/>
  <c r="N126" i="734" s="1"/>
  <c r="K126" i="734"/>
  <c r="G126" i="734"/>
  <c r="AB125" i="734"/>
  <c r="AA125" i="734"/>
  <c r="O125" i="734"/>
  <c r="M125" i="734"/>
  <c r="N125" i="734" s="1"/>
  <c r="K125" i="734"/>
  <c r="G125" i="734"/>
  <c r="O124" i="734"/>
  <c r="M124" i="734"/>
  <c r="K124" i="734"/>
  <c r="G124" i="734"/>
  <c r="L123" i="734"/>
  <c r="O123" i="734" s="1"/>
  <c r="J123" i="734"/>
  <c r="I123" i="734"/>
  <c r="O114" i="734"/>
  <c r="M114" i="734"/>
  <c r="AB114" i="734" s="1"/>
  <c r="K114" i="734"/>
  <c r="G114" i="734"/>
  <c r="O113" i="734"/>
  <c r="M113" i="734"/>
  <c r="AA113" i="734" s="1"/>
  <c r="K113" i="734"/>
  <c r="G113" i="734"/>
  <c r="O112" i="734"/>
  <c r="M112" i="734"/>
  <c r="AA112" i="734" s="1"/>
  <c r="K112" i="734"/>
  <c r="G112" i="734"/>
  <c r="O111" i="734"/>
  <c r="N111" i="734"/>
  <c r="Q111" i="734" s="1"/>
  <c r="M111" i="734"/>
  <c r="AB111" i="734" s="1"/>
  <c r="K111" i="734"/>
  <c r="G111" i="734"/>
  <c r="O110" i="734"/>
  <c r="M110" i="734"/>
  <c r="AB110" i="734" s="1"/>
  <c r="K110" i="734"/>
  <c r="G110" i="734"/>
  <c r="O109" i="734"/>
  <c r="N109" i="734"/>
  <c r="Q109" i="734" s="1"/>
  <c r="M109" i="734"/>
  <c r="AA109" i="734" s="1"/>
  <c r="K109" i="734"/>
  <c r="G109" i="734"/>
  <c r="AB108" i="734"/>
  <c r="O108" i="734"/>
  <c r="M108" i="734"/>
  <c r="K108" i="734"/>
  <c r="G108" i="734"/>
  <c r="O107" i="734"/>
  <c r="M107" i="734"/>
  <c r="N107" i="734" s="1"/>
  <c r="K107" i="734"/>
  <c r="G107" i="734"/>
  <c r="L106" i="734"/>
  <c r="O106" i="734" s="1"/>
  <c r="J106" i="734"/>
  <c r="K106" i="734" s="1"/>
  <c r="I106" i="734"/>
  <c r="AA94" i="734"/>
  <c r="O94" i="734"/>
  <c r="M94" i="734"/>
  <c r="AB94" i="734" s="1"/>
  <c r="K94" i="734"/>
  <c r="G94" i="734"/>
  <c r="AB93" i="734"/>
  <c r="O93" i="734"/>
  <c r="M93" i="734"/>
  <c r="K93" i="734"/>
  <c r="G93" i="734"/>
  <c r="O92" i="734"/>
  <c r="M92" i="734"/>
  <c r="K92" i="734"/>
  <c r="G92" i="734"/>
  <c r="O91" i="734"/>
  <c r="M91" i="734"/>
  <c r="AB91" i="734" s="1"/>
  <c r="K91" i="734"/>
  <c r="G91" i="734"/>
  <c r="O90" i="734"/>
  <c r="M90" i="734"/>
  <c r="K90" i="734"/>
  <c r="G90" i="734"/>
  <c r="L89" i="734"/>
  <c r="O89" i="734" s="1"/>
  <c r="J89" i="734"/>
  <c r="K89" i="734" s="1"/>
  <c r="I89" i="734"/>
  <c r="O75" i="734"/>
  <c r="M75" i="734"/>
  <c r="AB75" i="734" s="1"/>
  <c r="K75" i="734"/>
  <c r="G75" i="734"/>
  <c r="O74" i="734"/>
  <c r="M74" i="734"/>
  <c r="N74" i="734" s="1"/>
  <c r="K74" i="734"/>
  <c r="G74" i="734"/>
  <c r="O73" i="734"/>
  <c r="N73" i="734"/>
  <c r="M73" i="734"/>
  <c r="K73" i="734"/>
  <c r="G73" i="734"/>
  <c r="L72" i="734"/>
  <c r="J72" i="734"/>
  <c r="K72" i="734" s="1"/>
  <c r="I72" i="734"/>
  <c r="O61" i="734"/>
  <c r="M61" i="734"/>
  <c r="K61" i="734"/>
  <c r="G61" i="734"/>
  <c r="O60" i="734"/>
  <c r="M60" i="734"/>
  <c r="AB60" i="734" s="1"/>
  <c r="K60" i="734"/>
  <c r="G60" i="734"/>
  <c r="AB59" i="734"/>
  <c r="O59" i="734"/>
  <c r="M59" i="734"/>
  <c r="K59" i="734"/>
  <c r="G59" i="734"/>
  <c r="AA58" i="734"/>
  <c r="O58" i="734"/>
  <c r="M58" i="734"/>
  <c r="K58" i="734"/>
  <c r="G58" i="734"/>
  <c r="O57" i="734"/>
  <c r="N57" i="734"/>
  <c r="Q57" i="734" s="1"/>
  <c r="M57" i="734"/>
  <c r="AB57" i="734" s="1"/>
  <c r="K57" i="734"/>
  <c r="G57" i="734"/>
  <c r="O56" i="734"/>
  <c r="M56" i="734"/>
  <c r="K56" i="734"/>
  <c r="G56" i="734"/>
  <c r="L55" i="734"/>
  <c r="J55" i="734"/>
  <c r="I55" i="734"/>
  <c r="AB45" i="734"/>
  <c r="O45" i="734"/>
  <c r="M45" i="734"/>
  <c r="AA45" i="734" s="1"/>
  <c r="K45" i="734"/>
  <c r="G45" i="734"/>
  <c r="O44" i="734"/>
  <c r="M44" i="734"/>
  <c r="K44" i="734"/>
  <c r="G44" i="734"/>
  <c r="O43" i="734"/>
  <c r="M43" i="734"/>
  <c r="AB43" i="734" s="1"/>
  <c r="K43" i="734"/>
  <c r="G43" i="734"/>
  <c r="AA42" i="734"/>
  <c r="O42" i="734"/>
  <c r="N42" i="734"/>
  <c r="M42" i="734"/>
  <c r="AB42" i="734" s="1"/>
  <c r="K42" i="734"/>
  <c r="G42" i="734"/>
  <c r="O41" i="734"/>
  <c r="M41" i="734"/>
  <c r="K41" i="734"/>
  <c r="G41" i="734"/>
  <c r="AA40" i="734"/>
  <c r="O40" i="734"/>
  <c r="M40" i="734"/>
  <c r="N40" i="734" s="1"/>
  <c r="K40" i="734"/>
  <c r="G40" i="734"/>
  <c r="O39" i="734"/>
  <c r="M39" i="734"/>
  <c r="K39" i="734"/>
  <c r="G39" i="734"/>
  <c r="L38" i="734"/>
  <c r="J38" i="734"/>
  <c r="K38" i="734" s="1"/>
  <c r="I38" i="734"/>
  <c r="O24" i="734"/>
  <c r="M24" i="734"/>
  <c r="AB24" i="734" s="1"/>
  <c r="K24" i="734"/>
  <c r="G24" i="734"/>
  <c r="O23" i="734"/>
  <c r="M23" i="734"/>
  <c r="AB23" i="734" s="1"/>
  <c r="K23" i="734"/>
  <c r="G23" i="734"/>
  <c r="AB22" i="734"/>
  <c r="AA22" i="734"/>
  <c r="O22" i="734"/>
  <c r="M22" i="734"/>
  <c r="N22" i="734" s="1"/>
  <c r="K22" i="734"/>
  <c r="G22" i="734"/>
  <c r="L21" i="734"/>
  <c r="O21" i="734" s="1"/>
  <c r="J21" i="734"/>
  <c r="I21" i="734"/>
  <c r="O9" i="734"/>
  <c r="M9" i="734"/>
  <c r="N9" i="734" s="1"/>
  <c r="K9" i="734"/>
  <c r="G9" i="734"/>
  <c r="O8" i="734"/>
  <c r="N8" i="734"/>
  <c r="Q8" i="734" s="1"/>
  <c r="M8" i="734"/>
  <c r="AB8" i="734" s="1"/>
  <c r="K8" i="734"/>
  <c r="G8" i="734"/>
  <c r="O7" i="734"/>
  <c r="M7" i="734"/>
  <c r="AB7" i="734" s="1"/>
  <c r="K7" i="734"/>
  <c r="G7" i="734"/>
  <c r="AA6" i="734"/>
  <c r="O6" i="734"/>
  <c r="M6" i="734"/>
  <c r="AB6" i="734" s="1"/>
  <c r="K6" i="734"/>
  <c r="G6" i="734"/>
  <c r="O5" i="734"/>
  <c r="M5" i="734"/>
  <c r="K5" i="734"/>
  <c r="G5" i="734"/>
  <c r="H2" i="734"/>
  <c r="H1" i="734"/>
  <c r="D1" i="734"/>
  <c r="F3" i="733" s="1"/>
  <c r="X34" i="733"/>
  <c r="W34" i="733"/>
  <c r="V34" i="733"/>
  <c r="P34" i="733"/>
  <c r="M8" i="733" s="1"/>
  <c r="O34" i="733"/>
  <c r="N34" i="733"/>
  <c r="M34" i="733"/>
  <c r="G34" i="733"/>
  <c r="N16" i="733"/>
  <c r="M16" i="733"/>
  <c r="J16" i="733"/>
  <c r="I16" i="733"/>
  <c r="H16" i="733"/>
  <c r="G16" i="733"/>
  <c r="F16" i="733"/>
  <c r="E16" i="733"/>
  <c r="F8" i="733"/>
  <c r="E8" i="733"/>
  <c r="M7" i="733"/>
  <c r="K7" i="733"/>
  <c r="I7" i="733"/>
  <c r="G7" i="733"/>
  <c r="F7" i="733"/>
  <c r="E7" i="733"/>
  <c r="M6" i="733"/>
  <c r="K6" i="733"/>
  <c r="I6" i="733"/>
  <c r="G6" i="733"/>
  <c r="F6" i="733"/>
  <c r="E6" i="733"/>
  <c r="AD140" i="732"/>
  <c r="AC140" i="732"/>
  <c r="Z140" i="732"/>
  <c r="Y140" i="732"/>
  <c r="L140" i="732"/>
  <c r="J140" i="732"/>
  <c r="I140" i="732"/>
  <c r="O140" i="732" s="1"/>
  <c r="O126" i="732"/>
  <c r="M126" i="732"/>
  <c r="AF126" i="732" s="1"/>
  <c r="K126" i="732"/>
  <c r="G126" i="732"/>
  <c r="AE125" i="732"/>
  <c r="O125" i="732"/>
  <c r="N125" i="732"/>
  <c r="M125" i="732"/>
  <c r="AF125" i="732" s="1"/>
  <c r="K125" i="732"/>
  <c r="G125" i="732"/>
  <c r="Q124" i="732"/>
  <c r="O124" i="732"/>
  <c r="N124" i="732"/>
  <c r="P124" i="732" s="1"/>
  <c r="M124" i="732"/>
  <c r="K124" i="732"/>
  <c r="G124" i="732"/>
  <c r="AD123" i="732"/>
  <c r="AC123" i="732"/>
  <c r="Z123" i="732"/>
  <c r="Y123" i="732"/>
  <c r="L123" i="732"/>
  <c r="J123" i="732"/>
  <c r="I123" i="732"/>
  <c r="O109" i="732"/>
  <c r="M109" i="732"/>
  <c r="K109" i="732"/>
  <c r="G109" i="732"/>
  <c r="O108" i="732"/>
  <c r="M108" i="732"/>
  <c r="N108" i="732" s="1"/>
  <c r="K108" i="732"/>
  <c r="G108" i="732"/>
  <c r="O107" i="732"/>
  <c r="M107" i="732"/>
  <c r="N107" i="732" s="1"/>
  <c r="K107" i="732"/>
  <c r="G107" i="732"/>
  <c r="AD106" i="732"/>
  <c r="AC106" i="732"/>
  <c r="Z106" i="732"/>
  <c r="Y106" i="732"/>
  <c r="L106" i="732"/>
  <c r="J106" i="732"/>
  <c r="K106" i="732" s="1"/>
  <c r="I106" i="732"/>
  <c r="AE91" i="732"/>
  <c r="O91" i="732"/>
  <c r="M91" i="732"/>
  <c r="N91" i="732" s="1"/>
  <c r="K91" i="732"/>
  <c r="G91" i="732"/>
  <c r="AF90" i="732"/>
  <c r="AE90" i="732"/>
  <c r="Q90" i="732"/>
  <c r="P90" i="732"/>
  <c r="O90" i="732"/>
  <c r="N90" i="732"/>
  <c r="M90" i="732"/>
  <c r="M106" i="732" s="1"/>
  <c r="N106" i="732" s="1"/>
  <c r="K90" i="732"/>
  <c r="G90" i="732"/>
  <c r="AD89" i="732"/>
  <c r="AC89" i="732"/>
  <c r="Z89" i="732"/>
  <c r="Y89" i="732"/>
  <c r="L89" i="732"/>
  <c r="J89" i="732"/>
  <c r="I89" i="732"/>
  <c r="K89" i="732" s="1"/>
  <c r="O74" i="732"/>
  <c r="M74" i="732"/>
  <c r="K74" i="732"/>
  <c r="G74" i="732"/>
  <c r="O73" i="732"/>
  <c r="M73" i="732"/>
  <c r="K73" i="732"/>
  <c r="G73" i="732"/>
  <c r="AD72" i="732"/>
  <c r="AC72" i="732"/>
  <c r="Z72" i="732"/>
  <c r="Y72" i="732"/>
  <c r="L72" i="732"/>
  <c r="J72" i="732"/>
  <c r="I72" i="732"/>
  <c r="O63" i="732"/>
  <c r="N63" i="732"/>
  <c r="Q63" i="732" s="1"/>
  <c r="M63" i="732"/>
  <c r="AF63" i="732" s="1"/>
  <c r="K63" i="732"/>
  <c r="G63" i="732"/>
  <c r="AF62" i="732"/>
  <c r="O62" i="732"/>
  <c r="M62" i="732"/>
  <c r="N62" i="732" s="1"/>
  <c r="K62" i="732"/>
  <c r="G62" i="732"/>
  <c r="O61" i="732"/>
  <c r="N61" i="732"/>
  <c r="M61" i="732"/>
  <c r="K61" i="732"/>
  <c r="G61" i="732"/>
  <c r="O60" i="732"/>
  <c r="M60" i="732"/>
  <c r="N60" i="732" s="1"/>
  <c r="K60" i="732"/>
  <c r="G60" i="732"/>
  <c r="P59" i="732"/>
  <c r="O59" i="732"/>
  <c r="N59" i="732"/>
  <c r="Q59" i="732" s="1"/>
  <c r="M59" i="732"/>
  <c r="AF59" i="732" s="1"/>
  <c r="K59" i="732"/>
  <c r="G59" i="732"/>
  <c r="AE58" i="732"/>
  <c r="O58" i="732"/>
  <c r="M58" i="732"/>
  <c r="N58" i="732" s="1"/>
  <c r="K58" i="732"/>
  <c r="G58" i="732"/>
  <c r="P57" i="732"/>
  <c r="O57" i="732"/>
  <c r="N57" i="732"/>
  <c r="M57" i="732"/>
  <c r="AE57" i="732" s="1"/>
  <c r="K57" i="732"/>
  <c r="G57" i="732"/>
  <c r="AF56" i="732"/>
  <c r="O56" i="732"/>
  <c r="N56" i="732"/>
  <c r="Q56" i="732" s="1"/>
  <c r="M56" i="732"/>
  <c r="K56" i="732"/>
  <c r="G56" i="732"/>
  <c r="AD55" i="732"/>
  <c r="AC55" i="732"/>
  <c r="Z55" i="732"/>
  <c r="Y55" i="732"/>
  <c r="L55" i="732"/>
  <c r="J55" i="732"/>
  <c r="I55" i="732"/>
  <c r="O55" i="732" s="1"/>
  <c r="AF46" i="732"/>
  <c r="O46" i="732"/>
  <c r="N46" i="732"/>
  <c r="M46" i="732"/>
  <c r="AE46" i="732" s="1"/>
  <c r="K46" i="732"/>
  <c r="G46" i="732"/>
  <c r="AE45" i="732"/>
  <c r="O45" i="732"/>
  <c r="M45" i="732"/>
  <c r="N45" i="732" s="1"/>
  <c r="K45" i="732"/>
  <c r="G45" i="732"/>
  <c r="O44" i="732"/>
  <c r="M44" i="732"/>
  <c r="AF44" i="732" s="1"/>
  <c r="K44" i="732"/>
  <c r="G44" i="732"/>
  <c r="O43" i="732"/>
  <c r="N43" i="732"/>
  <c r="M43" i="732"/>
  <c r="K43" i="732"/>
  <c r="G43" i="732"/>
  <c r="O42" i="732"/>
  <c r="N42" i="732"/>
  <c r="Q42" i="732" s="1"/>
  <c r="M42" i="732"/>
  <c r="K42" i="732"/>
  <c r="G42" i="732"/>
  <c r="O41" i="732"/>
  <c r="M41" i="732"/>
  <c r="N41" i="732" s="1"/>
  <c r="K41" i="732"/>
  <c r="G41" i="732"/>
  <c r="O40" i="732"/>
  <c r="M40" i="732"/>
  <c r="AF40" i="732" s="1"/>
  <c r="K40" i="732"/>
  <c r="G40" i="732"/>
  <c r="O39" i="732"/>
  <c r="M39" i="732"/>
  <c r="AF39" i="732" s="1"/>
  <c r="K39" i="732"/>
  <c r="G39" i="732"/>
  <c r="AD38" i="732"/>
  <c r="AC38" i="732"/>
  <c r="Z38" i="732"/>
  <c r="Y38" i="732"/>
  <c r="L38" i="732"/>
  <c r="J38" i="732"/>
  <c r="K38" i="732" s="1"/>
  <c r="I38" i="732"/>
  <c r="O38" i="732" s="1"/>
  <c r="O27" i="732"/>
  <c r="M27" i="732"/>
  <c r="AF27" i="732" s="1"/>
  <c r="K27" i="732"/>
  <c r="G27" i="732"/>
  <c r="O26" i="732"/>
  <c r="M26" i="732"/>
  <c r="AF26" i="732" s="1"/>
  <c r="K26" i="732"/>
  <c r="G26" i="732"/>
  <c r="O25" i="732"/>
  <c r="M25" i="732"/>
  <c r="K25" i="732"/>
  <c r="G25" i="732"/>
  <c r="AF24" i="732"/>
  <c r="Q24" i="732"/>
  <c r="P24" i="732"/>
  <c r="O24" i="732"/>
  <c r="N24" i="732"/>
  <c r="M24" i="732"/>
  <c r="AE24" i="732" s="1"/>
  <c r="K24" i="732"/>
  <c r="G24" i="732"/>
  <c r="O23" i="732"/>
  <c r="M23" i="732"/>
  <c r="AF23" i="732" s="1"/>
  <c r="K23" i="732"/>
  <c r="G23" i="732"/>
  <c r="O22" i="732"/>
  <c r="M22" i="732"/>
  <c r="AF22" i="732" s="1"/>
  <c r="K22" i="732"/>
  <c r="G22" i="732"/>
  <c r="AD21" i="732"/>
  <c r="AC21" i="732"/>
  <c r="Z21" i="732"/>
  <c r="Y21" i="732"/>
  <c r="L21" i="732"/>
  <c r="O21" i="732" s="1"/>
  <c r="K21" i="732"/>
  <c r="J21" i="732"/>
  <c r="I21" i="732"/>
  <c r="O9" i="732"/>
  <c r="M9" i="732"/>
  <c r="AE9" i="732" s="1"/>
  <c r="K9" i="732"/>
  <c r="G9" i="732"/>
  <c r="O8" i="732"/>
  <c r="M8" i="732"/>
  <c r="K8" i="732"/>
  <c r="G8" i="732"/>
  <c r="O7" i="732"/>
  <c r="M7" i="732"/>
  <c r="N7" i="732" s="1"/>
  <c r="K7" i="732"/>
  <c r="G7" i="732"/>
  <c r="O6" i="732"/>
  <c r="M6" i="732"/>
  <c r="AF6" i="732" s="1"/>
  <c r="K6" i="732"/>
  <c r="G6" i="732"/>
  <c r="O5" i="732"/>
  <c r="N5" i="732"/>
  <c r="Q5" i="732" s="1"/>
  <c r="M5" i="732"/>
  <c r="K5" i="732"/>
  <c r="G5" i="732"/>
  <c r="H2" i="732"/>
  <c r="D1" i="732"/>
  <c r="L140" i="731"/>
  <c r="J140" i="731"/>
  <c r="K140" i="731" s="1"/>
  <c r="I140" i="731"/>
  <c r="O140" i="731" s="1"/>
  <c r="O135" i="731"/>
  <c r="M135" i="731"/>
  <c r="K135" i="731"/>
  <c r="G135" i="731"/>
  <c r="O134" i="731"/>
  <c r="M134" i="731"/>
  <c r="N134" i="731" s="1"/>
  <c r="K134" i="731"/>
  <c r="G134" i="731"/>
  <c r="O133" i="731"/>
  <c r="N133" i="731"/>
  <c r="Q133" i="731" s="1"/>
  <c r="M133" i="731"/>
  <c r="AB133" i="731" s="1"/>
  <c r="K133" i="731"/>
  <c r="G133" i="731"/>
  <c r="O132" i="731"/>
  <c r="M132" i="731"/>
  <c r="K132" i="731"/>
  <c r="G132" i="731"/>
  <c r="O131" i="731"/>
  <c r="N131" i="731"/>
  <c r="M131" i="731"/>
  <c r="AB131" i="731" s="1"/>
  <c r="K131" i="731"/>
  <c r="G131" i="731"/>
  <c r="AA130" i="731"/>
  <c r="O130" i="731"/>
  <c r="M130" i="731"/>
  <c r="N130" i="731" s="1"/>
  <c r="K130" i="731"/>
  <c r="G130" i="731"/>
  <c r="O129" i="731"/>
  <c r="N129" i="731"/>
  <c r="Q129" i="731" s="1"/>
  <c r="M129" i="731"/>
  <c r="AB129" i="731" s="1"/>
  <c r="K129" i="731"/>
  <c r="G129" i="731"/>
  <c r="O128" i="731"/>
  <c r="N128" i="731"/>
  <c r="M128" i="731"/>
  <c r="AB128" i="731" s="1"/>
  <c r="K128" i="731"/>
  <c r="P128" i="731" s="1"/>
  <c r="G128" i="731"/>
  <c r="O127" i="731"/>
  <c r="M127" i="731"/>
  <c r="K127" i="731"/>
  <c r="G127" i="731"/>
  <c r="O126" i="731"/>
  <c r="M126" i="731"/>
  <c r="K126" i="731"/>
  <c r="G126" i="731"/>
  <c r="O125" i="731"/>
  <c r="N125" i="731"/>
  <c r="Q125" i="731" s="1"/>
  <c r="M125" i="731"/>
  <c r="AB125" i="731" s="1"/>
  <c r="K125" i="731"/>
  <c r="G125" i="731"/>
  <c r="O124" i="731"/>
  <c r="M124" i="731"/>
  <c r="AB124" i="731" s="1"/>
  <c r="K124" i="731"/>
  <c r="G124" i="731"/>
  <c r="L123" i="731"/>
  <c r="J123" i="731"/>
  <c r="K123" i="731" s="1"/>
  <c r="I123" i="731"/>
  <c r="O123" i="731" s="1"/>
  <c r="O114" i="731"/>
  <c r="M114" i="731"/>
  <c r="AA114" i="731" s="1"/>
  <c r="K114" i="731"/>
  <c r="G114" i="731"/>
  <c r="AA113" i="731"/>
  <c r="O113" i="731"/>
  <c r="M113" i="731"/>
  <c r="N113" i="731" s="1"/>
  <c r="K113" i="731"/>
  <c r="G113" i="731"/>
  <c r="AB112" i="731"/>
  <c r="O112" i="731"/>
  <c r="M112" i="731"/>
  <c r="K112" i="731"/>
  <c r="G112" i="731"/>
  <c r="O111" i="731"/>
  <c r="M111" i="731"/>
  <c r="K111" i="731"/>
  <c r="G111" i="731"/>
  <c r="O110" i="731"/>
  <c r="N110" i="731"/>
  <c r="M110" i="731"/>
  <c r="AA110" i="731" s="1"/>
  <c r="K110" i="731"/>
  <c r="G110" i="731"/>
  <c r="O109" i="731"/>
  <c r="M109" i="731"/>
  <c r="K109" i="731"/>
  <c r="G109" i="731"/>
  <c r="O108" i="731"/>
  <c r="M108" i="731"/>
  <c r="K108" i="731"/>
  <c r="G108" i="731"/>
  <c r="AB107" i="731"/>
  <c r="O107" i="731"/>
  <c r="M107" i="731"/>
  <c r="AA107" i="731" s="1"/>
  <c r="K107" i="731"/>
  <c r="G107" i="731"/>
  <c r="L106" i="731"/>
  <c r="K106" i="731"/>
  <c r="J106" i="731"/>
  <c r="I106" i="731"/>
  <c r="AA94" i="731"/>
  <c r="O94" i="731"/>
  <c r="M94" i="731"/>
  <c r="AB94" i="731" s="1"/>
  <c r="K94" i="731"/>
  <c r="G94" i="731"/>
  <c r="AB93" i="731"/>
  <c r="O93" i="731"/>
  <c r="N93" i="731"/>
  <c r="P93" i="731" s="1"/>
  <c r="M93" i="731"/>
  <c r="AA93" i="731" s="1"/>
  <c r="K93" i="731"/>
  <c r="G93" i="731"/>
  <c r="O92" i="731"/>
  <c r="M92" i="731"/>
  <c r="K92" i="731"/>
  <c r="G92" i="731"/>
  <c r="O91" i="731"/>
  <c r="M91" i="731"/>
  <c r="AB91" i="731" s="1"/>
  <c r="K91" i="731"/>
  <c r="G91" i="731"/>
  <c r="AA90" i="731"/>
  <c r="O90" i="731"/>
  <c r="M90" i="731"/>
  <c r="AB90" i="731" s="1"/>
  <c r="K90" i="731"/>
  <c r="G90" i="731"/>
  <c r="L89" i="731"/>
  <c r="J89" i="731"/>
  <c r="I89" i="731"/>
  <c r="O89" i="731" s="1"/>
  <c r="O75" i="731"/>
  <c r="M75" i="731"/>
  <c r="K75" i="731"/>
  <c r="G75" i="731"/>
  <c r="O74" i="731"/>
  <c r="M74" i="731"/>
  <c r="K74" i="731"/>
  <c r="G74" i="731"/>
  <c r="AB73" i="731"/>
  <c r="AA73" i="731"/>
  <c r="O73" i="731"/>
  <c r="M73" i="731"/>
  <c r="K73" i="731"/>
  <c r="G73" i="731"/>
  <c r="L72" i="731"/>
  <c r="O72" i="731" s="1"/>
  <c r="J72" i="731"/>
  <c r="K72" i="731" s="1"/>
  <c r="I72" i="731"/>
  <c r="O61" i="731"/>
  <c r="M61" i="731"/>
  <c r="AB61" i="731" s="1"/>
  <c r="K61" i="731"/>
  <c r="G61" i="731"/>
  <c r="O60" i="731"/>
  <c r="M60" i="731"/>
  <c r="AA60" i="731" s="1"/>
  <c r="K60" i="731"/>
  <c r="G60" i="731"/>
  <c r="AA59" i="731"/>
  <c r="O59" i="731"/>
  <c r="M59" i="731"/>
  <c r="N59" i="731" s="1"/>
  <c r="K59" i="731"/>
  <c r="G59" i="731"/>
  <c r="O58" i="731"/>
  <c r="M58" i="731"/>
  <c r="K58" i="731"/>
  <c r="G58" i="731"/>
  <c r="O57" i="731"/>
  <c r="M57" i="731"/>
  <c r="AB57" i="731" s="1"/>
  <c r="K57" i="731"/>
  <c r="G57" i="731"/>
  <c r="O56" i="731"/>
  <c r="M56" i="731"/>
  <c r="K56" i="731"/>
  <c r="G56" i="731"/>
  <c r="L55" i="731"/>
  <c r="J55" i="731"/>
  <c r="K55" i="731" s="1"/>
  <c r="I55" i="731"/>
  <c r="O45" i="731"/>
  <c r="M45" i="731"/>
  <c r="N45" i="731" s="1"/>
  <c r="K45" i="731"/>
  <c r="G45" i="731"/>
  <c r="O44" i="731"/>
  <c r="M44" i="731"/>
  <c r="K44" i="731"/>
  <c r="G44" i="731"/>
  <c r="O43" i="731"/>
  <c r="M43" i="731"/>
  <c r="AB43" i="731" s="1"/>
  <c r="K43" i="731"/>
  <c r="G43" i="731"/>
  <c r="O42" i="731"/>
  <c r="M42" i="731"/>
  <c r="K42" i="731"/>
  <c r="G42" i="731"/>
  <c r="O41" i="731"/>
  <c r="M41" i="731"/>
  <c r="K41" i="731"/>
  <c r="G41" i="731"/>
  <c r="O40" i="731"/>
  <c r="M40" i="731"/>
  <c r="AB40" i="731" s="1"/>
  <c r="K40" i="731"/>
  <c r="G40" i="731"/>
  <c r="AA39" i="731"/>
  <c r="O39" i="731"/>
  <c r="M39" i="731"/>
  <c r="K39" i="731"/>
  <c r="G39" i="731"/>
  <c r="L38" i="731"/>
  <c r="J38" i="731"/>
  <c r="I38" i="731"/>
  <c r="O24" i="731"/>
  <c r="M24" i="731"/>
  <c r="AB24" i="731" s="1"/>
  <c r="K24" i="731"/>
  <c r="G24" i="731"/>
  <c r="O23" i="731"/>
  <c r="N23" i="731"/>
  <c r="Q23" i="731" s="1"/>
  <c r="M23" i="731"/>
  <c r="AB23" i="731" s="1"/>
  <c r="K23" i="731"/>
  <c r="G23" i="731"/>
  <c r="O22" i="731"/>
  <c r="M22" i="731"/>
  <c r="K22" i="731"/>
  <c r="G22" i="731"/>
  <c r="L21" i="731"/>
  <c r="O21" i="731" s="1"/>
  <c r="J21" i="731"/>
  <c r="K21" i="731" s="1"/>
  <c r="I21" i="731"/>
  <c r="O9" i="731"/>
  <c r="M9" i="731"/>
  <c r="AB9" i="731" s="1"/>
  <c r="K9" i="731"/>
  <c r="G9" i="731"/>
  <c r="O8" i="731"/>
  <c r="M8" i="731"/>
  <c r="AB8" i="731" s="1"/>
  <c r="K8" i="731"/>
  <c r="G8" i="731"/>
  <c r="O7" i="731"/>
  <c r="M7" i="731"/>
  <c r="AA7" i="731" s="1"/>
  <c r="K7" i="731"/>
  <c r="G7" i="731"/>
  <c r="O6" i="731"/>
  <c r="M6" i="731"/>
  <c r="K6" i="731"/>
  <c r="G6" i="731"/>
  <c r="O5" i="731"/>
  <c r="M5" i="731"/>
  <c r="K5" i="731"/>
  <c r="G5" i="731"/>
  <c r="H2" i="731"/>
  <c r="D1" i="731"/>
  <c r="F3" i="730" s="1"/>
  <c r="X34" i="730"/>
  <c r="W34" i="730"/>
  <c r="V34" i="730"/>
  <c r="P34" i="730"/>
  <c r="M8" i="730" s="1"/>
  <c r="O34" i="730"/>
  <c r="N34" i="730"/>
  <c r="M34" i="730"/>
  <c r="G34" i="730"/>
  <c r="N16" i="730"/>
  <c r="M16" i="730"/>
  <c r="I8" i="730" s="1"/>
  <c r="J16" i="730"/>
  <c r="I16" i="730"/>
  <c r="H16" i="730"/>
  <c r="G16" i="730"/>
  <c r="F16" i="730"/>
  <c r="E16" i="730"/>
  <c r="F8" i="730"/>
  <c r="M7" i="730"/>
  <c r="K7" i="730"/>
  <c r="I7" i="730"/>
  <c r="G7" i="730"/>
  <c r="F7" i="730"/>
  <c r="E7" i="730"/>
  <c r="M6" i="730"/>
  <c r="K6" i="730"/>
  <c r="I6" i="730"/>
  <c r="G6" i="730"/>
  <c r="F6" i="730"/>
  <c r="E6" i="730"/>
  <c r="AD140" i="729"/>
  <c r="AD2" i="729" s="1"/>
  <c r="R6" i="727" s="1"/>
  <c r="AC140" i="729"/>
  <c r="Z140" i="729"/>
  <c r="Y140" i="729"/>
  <c r="L140" i="729"/>
  <c r="J140" i="729"/>
  <c r="I140" i="729"/>
  <c r="O126" i="729"/>
  <c r="M126" i="729"/>
  <c r="AF126" i="729" s="1"/>
  <c r="K126" i="729"/>
  <c r="G126" i="729"/>
  <c r="O125" i="729"/>
  <c r="M125" i="729"/>
  <c r="K125" i="729"/>
  <c r="G125" i="729"/>
  <c r="AE124" i="729"/>
  <c r="O124" i="729"/>
  <c r="N124" i="729"/>
  <c r="M124" i="729"/>
  <c r="K124" i="729"/>
  <c r="G124" i="729"/>
  <c r="AD123" i="729"/>
  <c r="AC123" i="729"/>
  <c r="Z123" i="729"/>
  <c r="Y123" i="729"/>
  <c r="L123" i="729"/>
  <c r="J123" i="729"/>
  <c r="I123" i="729"/>
  <c r="AF109" i="729"/>
  <c r="O109" i="729"/>
  <c r="M109" i="729"/>
  <c r="K109" i="729"/>
  <c r="G109" i="729"/>
  <c r="AF108" i="729"/>
  <c r="AE108" i="729"/>
  <c r="Q108" i="729"/>
  <c r="P108" i="729"/>
  <c r="O108" i="729"/>
  <c r="M108" i="729"/>
  <c r="N108" i="729" s="1"/>
  <c r="K108" i="729"/>
  <c r="G108" i="729"/>
  <c r="O107" i="729"/>
  <c r="M107" i="729"/>
  <c r="N107" i="729" s="1"/>
  <c r="K107" i="729"/>
  <c r="G107" i="729"/>
  <c r="AD106" i="729"/>
  <c r="AC106" i="729"/>
  <c r="Z106" i="729"/>
  <c r="Y106" i="729"/>
  <c r="L106" i="729"/>
  <c r="O106" i="729" s="1"/>
  <c r="J106" i="729"/>
  <c r="I106" i="729"/>
  <c r="O92" i="729"/>
  <c r="M92" i="729"/>
  <c r="K92" i="729"/>
  <c r="G92" i="729"/>
  <c r="O91" i="729"/>
  <c r="M91" i="729"/>
  <c r="AF91" i="729" s="1"/>
  <c r="K91" i="729"/>
  <c r="G91" i="729"/>
  <c r="O90" i="729"/>
  <c r="M90" i="729"/>
  <c r="K90" i="729"/>
  <c r="G90" i="729"/>
  <c r="AD89" i="729"/>
  <c r="AC89" i="729"/>
  <c r="Z89" i="729"/>
  <c r="Y89" i="729"/>
  <c r="L89" i="729"/>
  <c r="J89" i="729"/>
  <c r="I89" i="729"/>
  <c r="O74" i="729"/>
  <c r="M74" i="729"/>
  <c r="AF74" i="729" s="1"/>
  <c r="K74" i="729"/>
  <c r="G74" i="729"/>
  <c r="O73" i="729"/>
  <c r="M73" i="729"/>
  <c r="K73" i="729"/>
  <c r="G73" i="729"/>
  <c r="AD72" i="729"/>
  <c r="AC72" i="729"/>
  <c r="AC2" i="729" s="1"/>
  <c r="Q6" i="727" s="1"/>
  <c r="Z72" i="729"/>
  <c r="Y72" i="729"/>
  <c r="L72" i="729"/>
  <c r="J72" i="729"/>
  <c r="I72" i="729"/>
  <c r="K72" i="729" s="1"/>
  <c r="AF63" i="729"/>
  <c r="O63" i="729"/>
  <c r="M63" i="729"/>
  <c r="AE63" i="729" s="1"/>
  <c r="K63" i="729"/>
  <c r="G63" i="729"/>
  <c r="O62" i="729"/>
  <c r="M62" i="729"/>
  <c r="K62" i="729"/>
  <c r="G62" i="729"/>
  <c r="AE61" i="729"/>
  <c r="O61" i="729"/>
  <c r="M61" i="729"/>
  <c r="N61" i="729" s="1"/>
  <c r="K61" i="729"/>
  <c r="G61" i="729"/>
  <c r="O60" i="729"/>
  <c r="M60" i="729"/>
  <c r="AF60" i="729" s="1"/>
  <c r="K60" i="729"/>
  <c r="G60" i="729"/>
  <c r="AF59" i="729"/>
  <c r="O59" i="729"/>
  <c r="M59" i="729"/>
  <c r="AE59" i="729" s="1"/>
  <c r="K59" i="729"/>
  <c r="G59" i="729"/>
  <c r="AE58" i="729"/>
  <c r="O58" i="729"/>
  <c r="M58" i="729"/>
  <c r="K58" i="729"/>
  <c r="G58" i="729"/>
  <c r="AE57" i="729"/>
  <c r="O57" i="729"/>
  <c r="M57" i="729"/>
  <c r="N57" i="729" s="1"/>
  <c r="K57" i="729"/>
  <c r="G57" i="729"/>
  <c r="O56" i="729"/>
  <c r="M56" i="729"/>
  <c r="N56" i="729" s="1"/>
  <c r="K56" i="729"/>
  <c r="G56" i="729"/>
  <c r="AD55" i="729"/>
  <c r="AC55" i="729"/>
  <c r="Z55" i="729"/>
  <c r="Z2" i="729" s="1"/>
  <c r="Y55" i="729"/>
  <c r="L55" i="729"/>
  <c r="J55" i="729"/>
  <c r="I55" i="729"/>
  <c r="O45" i="729"/>
  <c r="M45" i="729"/>
  <c r="N45" i="729" s="1"/>
  <c r="K45" i="729"/>
  <c r="G45" i="729"/>
  <c r="O44" i="729"/>
  <c r="M44" i="729"/>
  <c r="AF44" i="729" s="1"/>
  <c r="K44" i="729"/>
  <c r="G44" i="729"/>
  <c r="AE43" i="729"/>
  <c r="O43" i="729"/>
  <c r="M43" i="729"/>
  <c r="AF43" i="729" s="1"/>
  <c r="K43" i="729"/>
  <c r="G43" i="729"/>
  <c r="O42" i="729"/>
  <c r="N42" i="729"/>
  <c r="M42" i="729"/>
  <c r="AF42" i="729" s="1"/>
  <c r="K42" i="729"/>
  <c r="G42" i="729"/>
  <c r="AE41" i="729"/>
  <c r="O41" i="729"/>
  <c r="M41" i="729"/>
  <c r="N41" i="729" s="1"/>
  <c r="K41" i="729"/>
  <c r="G41" i="729"/>
  <c r="O40" i="729"/>
  <c r="M40" i="729"/>
  <c r="AF40" i="729" s="1"/>
  <c r="K40" i="729"/>
  <c r="G40" i="729"/>
  <c r="O39" i="729"/>
  <c r="M39" i="729"/>
  <c r="K39" i="729"/>
  <c r="G39" i="729"/>
  <c r="AD38" i="729"/>
  <c r="AC38" i="729"/>
  <c r="Z38" i="729"/>
  <c r="Y38" i="729"/>
  <c r="L38" i="729"/>
  <c r="J38" i="729"/>
  <c r="I38" i="729"/>
  <c r="O27" i="729"/>
  <c r="M27" i="729"/>
  <c r="AF27" i="729" s="1"/>
  <c r="K27" i="729"/>
  <c r="G27" i="729"/>
  <c r="AE26" i="729"/>
  <c r="O26" i="729"/>
  <c r="M26" i="729"/>
  <c r="K26" i="729"/>
  <c r="G26" i="729"/>
  <c r="O25" i="729"/>
  <c r="M25" i="729"/>
  <c r="K25" i="729"/>
  <c r="G25" i="729"/>
  <c r="O24" i="729"/>
  <c r="N24" i="729"/>
  <c r="M24" i="729"/>
  <c r="AF24" i="729" s="1"/>
  <c r="K24" i="729"/>
  <c r="G24" i="729"/>
  <c r="O23" i="729"/>
  <c r="M23" i="729"/>
  <c r="AF23" i="729" s="1"/>
  <c r="K23" i="729"/>
  <c r="G23" i="729"/>
  <c r="AE22" i="729"/>
  <c r="O22" i="729"/>
  <c r="M22" i="729"/>
  <c r="AF22" i="729" s="1"/>
  <c r="K22" i="729"/>
  <c r="G22" i="729"/>
  <c r="AD21" i="729"/>
  <c r="AC21" i="729"/>
  <c r="Z21" i="729"/>
  <c r="Y21" i="729"/>
  <c r="L21" i="729"/>
  <c r="J21" i="729"/>
  <c r="K21" i="729" s="1"/>
  <c r="I21" i="729"/>
  <c r="AE10" i="729"/>
  <c r="O10" i="729"/>
  <c r="M10" i="729"/>
  <c r="K10" i="729"/>
  <c r="G10" i="729"/>
  <c r="AF9" i="729"/>
  <c r="AE9" i="729"/>
  <c r="Q9" i="729"/>
  <c r="O9" i="729"/>
  <c r="N9" i="729"/>
  <c r="M9" i="729"/>
  <c r="K9" i="729"/>
  <c r="G9" i="729"/>
  <c r="O8" i="729"/>
  <c r="M8" i="729"/>
  <c r="K8" i="729"/>
  <c r="G8" i="729"/>
  <c r="O7" i="729"/>
  <c r="M7" i="729"/>
  <c r="AF7" i="729" s="1"/>
  <c r="K7" i="729"/>
  <c r="G7" i="729"/>
  <c r="O6" i="729"/>
  <c r="M6" i="729"/>
  <c r="K6" i="729"/>
  <c r="G6" i="729"/>
  <c r="O5" i="729"/>
  <c r="N5" i="729"/>
  <c r="M5" i="729"/>
  <c r="AF5" i="729" s="1"/>
  <c r="K5" i="729"/>
  <c r="G5" i="729"/>
  <c r="F1" i="729" s="1"/>
  <c r="F2" i="729" s="1"/>
  <c r="H2" i="729"/>
  <c r="D1" i="729"/>
  <c r="L140" i="728"/>
  <c r="O140" i="728" s="1"/>
  <c r="J140" i="728"/>
  <c r="K140" i="728" s="1"/>
  <c r="I140" i="728"/>
  <c r="O135" i="728"/>
  <c r="M135" i="728"/>
  <c r="N135" i="728" s="1"/>
  <c r="K135" i="728"/>
  <c r="G135" i="728"/>
  <c r="O134" i="728"/>
  <c r="M134" i="728"/>
  <c r="AB134" i="728" s="1"/>
  <c r="K134" i="728"/>
  <c r="G134" i="728"/>
  <c r="AB133" i="728"/>
  <c r="AA133" i="728"/>
  <c r="O133" i="728"/>
  <c r="M133" i="728"/>
  <c r="N133" i="728" s="1"/>
  <c r="Q133" i="728" s="1"/>
  <c r="K133" i="728"/>
  <c r="G133" i="728"/>
  <c r="O132" i="728"/>
  <c r="M132" i="728"/>
  <c r="K132" i="728"/>
  <c r="G132" i="728"/>
  <c r="O131" i="728"/>
  <c r="M131" i="728"/>
  <c r="N131" i="728" s="1"/>
  <c r="K131" i="728"/>
  <c r="G131" i="728"/>
  <c r="O130" i="728"/>
  <c r="M130" i="728"/>
  <c r="AB130" i="728" s="1"/>
  <c r="K130" i="728"/>
  <c r="G130" i="728"/>
  <c r="AB129" i="728"/>
  <c r="AA129" i="728"/>
  <c r="O129" i="728"/>
  <c r="N129" i="728"/>
  <c r="M129" i="728"/>
  <c r="K129" i="728"/>
  <c r="G129" i="728"/>
  <c r="AB128" i="728"/>
  <c r="AA128" i="728"/>
  <c r="O128" i="728"/>
  <c r="M128" i="728"/>
  <c r="N128" i="728" s="1"/>
  <c r="K128" i="728"/>
  <c r="G128" i="728"/>
  <c r="O127" i="728"/>
  <c r="M127" i="728"/>
  <c r="K127" i="728"/>
  <c r="G127" i="728"/>
  <c r="O126" i="728"/>
  <c r="M126" i="728"/>
  <c r="AB126" i="728" s="1"/>
  <c r="K126" i="728"/>
  <c r="G126" i="728"/>
  <c r="AA125" i="728"/>
  <c r="O125" i="728"/>
  <c r="M125" i="728"/>
  <c r="AB125" i="728" s="1"/>
  <c r="K125" i="728"/>
  <c r="G125" i="728"/>
  <c r="AB124" i="728"/>
  <c r="O124" i="728"/>
  <c r="M124" i="728"/>
  <c r="AA124" i="728" s="1"/>
  <c r="K124" i="728"/>
  <c r="G124" i="728"/>
  <c r="L123" i="728"/>
  <c r="O123" i="728" s="1"/>
  <c r="J123" i="728"/>
  <c r="K123" i="728" s="1"/>
  <c r="I123" i="728"/>
  <c r="O113" i="728"/>
  <c r="M113" i="728"/>
  <c r="N113" i="728" s="1"/>
  <c r="K113" i="728"/>
  <c r="G113" i="728"/>
  <c r="O112" i="728"/>
  <c r="M112" i="728"/>
  <c r="AB112" i="728" s="1"/>
  <c r="K112" i="728"/>
  <c r="G112" i="728"/>
  <c r="O111" i="728"/>
  <c r="M111" i="728"/>
  <c r="AB111" i="728" s="1"/>
  <c r="K111" i="728"/>
  <c r="G111" i="728"/>
  <c r="O110" i="728"/>
  <c r="M110" i="728"/>
  <c r="K110" i="728"/>
  <c r="G110" i="728"/>
  <c r="O109" i="728"/>
  <c r="M109" i="728"/>
  <c r="N109" i="728" s="1"/>
  <c r="K109" i="728"/>
  <c r="G109" i="728"/>
  <c r="O108" i="728"/>
  <c r="M108" i="728"/>
  <c r="AB108" i="728" s="1"/>
  <c r="K108" i="728"/>
  <c r="G108" i="728"/>
  <c r="AA107" i="728"/>
  <c r="O107" i="728"/>
  <c r="M107" i="728"/>
  <c r="K107" i="728"/>
  <c r="G107" i="728"/>
  <c r="L106" i="728"/>
  <c r="O106" i="728" s="1"/>
  <c r="J106" i="728"/>
  <c r="K106" i="728" s="1"/>
  <c r="I106" i="728"/>
  <c r="O94" i="728"/>
  <c r="M94" i="728"/>
  <c r="AB94" i="728" s="1"/>
  <c r="K94" i="728"/>
  <c r="G94" i="728"/>
  <c r="AA93" i="728"/>
  <c r="O93" i="728"/>
  <c r="M93" i="728"/>
  <c r="N93" i="728" s="1"/>
  <c r="K93" i="728"/>
  <c r="G93" i="728"/>
  <c r="O92" i="728"/>
  <c r="N92" i="728"/>
  <c r="Q92" i="728" s="1"/>
  <c r="M92" i="728"/>
  <c r="K92" i="728"/>
  <c r="G92" i="728"/>
  <c r="AA91" i="728"/>
  <c r="O91" i="728"/>
  <c r="N91" i="728"/>
  <c r="Q91" i="728" s="1"/>
  <c r="M91" i="728"/>
  <c r="AB91" i="728" s="1"/>
  <c r="K91" i="728"/>
  <c r="G91" i="728"/>
  <c r="O90" i="728"/>
  <c r="M90" i="728"/>
  <c r="AB90" i="728" s="1"/>
  <c r="K90" i="728"/>
  <c r="G90" i="728"/>
  <c r="L89" i="728"/>
  <c r="O89" i="728" s="1"/>
  <c r="J89" i="728"/>
  <c r="I89" i="728"/>
  <c r="O75" i="728"/>
  <c r="M75" i="728"/>
  <c r="K75" i="728"/>
  <c r="G75" i="728"/>
  <c r="AB74" i="728"/>
  <c r="AA74" i="728"/>
  <c r="O74" i="728"/>
  <c r="M74" i="728"/>
  <c r="N74" i="728" s="1"/>
  <c r="K74" i="728"/>
  <c r="G74" i="728"/>
  <c r="O73" i="728"/>
  <c r="M73" i="728"/>
  <c r="K73" i="728"/>
  <c r="G73" i="728"/>
  <c r="L72" i="728"/>
  <c r="K72" i="728"/>
  <c r="J72" i="728"/>
  <c r="I72" i="728"/>
  <c r="O61" i="728"/>
  <c r="M61" i="728"/>
  <c r="AB61" i="728" s="1"/>
  <c r="K61" i="728"/>
  <c r="G61" i="728"/>
  <c r="AB60" i="728"/>
  <c r="AA60" i="728"/>
  <c r="O60" i="728"/>
  <c r="M60" i="728"/>
  <c r="N60" i="728" s="1"/>
  <c r="K60" i="728"/>
  <c r="G60" i="728"/>
  <c r="P59" i="728"/>
  <c r="O59" i="728"/>
  <c r="N59" i="728"/>
  <c r="M59" i="728"/>
  <c r="K59" i="728"/>
  <c r="G59" i="728"/>
  <c r="O58" i="728"/>
  <c r="M58" i="728"/>
  <c r="AB58" i="728" s="1"/>
  <c r="K58" i="728"/>
  <c r="G58" i="728"/>
  <c r="O57" i="728"/>
  <c r="M57" i="728"/>
  <c r="K57" i="728"/>
  <c r="G57" i="728"/>
  <c r="O56" i="728"/>
  <c r="N56" i="728"/>
  <c r="Q56" i="728" s="1"/>
  <c r="M56" i="728"/>
  <c r="K56" i="728"/>
  <c r="G56" i="728"/>
  <c r="L55" i="728"/>
  <c r="J55" i="728"/>
  <c r="K55" i="728" s="1"/>
  <c r="I55" i="728"/>
  <c r="AB45" i="728"/>
  <c r="O45" i="728"/>
  <c r="M45" i="728"/>
  <c r="K45" i="728"/>
  <c r="G45" i="728"/>
  <c r="AB44" i="728"/>
  <c r="AA44" i="728"/>
  <c r="O44" i="728"/>
  <c r="N44" i="728"/>
  <c r="Q44" i="728" s="1"/>
  <c r="M44" i="728"/>
  <c r="K44" i="728"/>
  <c r="G44" i="728"/>
  <c r="AA43" i="728"/>
  <c r="O43" i="728"/>
  <c r="M43" i="728"/>
  <c r="K43" i="728"/>
  <c r="G43" i="728"/>
  <c r="O42" i="728"/>
  <c r="M42" i="728"/>
  <c r="AB42" i="728" s="1"/>
  <c r="K42" i="728"/>
  <c r="G42" i="728"/>
  <c r="AA41" i="728"/>
  <c r="O41" i="728"/>
  <c r="M41" i="728"/>
  <c r="N41" i="728" s="1"/>
  <c r="K41" i="728"/>
  <c r="G41" i="728"/>
  <c r="AB40" i="728"/>
  <c r="O40" i="728"/>
  <c r="M40" i="728"/>
  <c r="K40" i="728"/>
  <c r="G40" i="728"/>
  <c r="O39" i="728"/>
  <c r="M39" i="728"/>
  <c r="K39" i="728"/>
  <c r="G39" i="728"/>
  <c r="L38" i="728"/>
  <c r="J38" i="728"/>
  <c r="I38" i="728"/>
  <c r="O24" i="728"/>
  <c r="M24" i="728"/>
  <c r="AB24" i="728" s="1"/>
  <c r="K24" i="728"/>
  <c r="G24" i="728"/>
  <c r="O23" i="728"/>
  <c r="M23" i="728"/>
  <c r="K23" i="728"/>
  <c r="G23" i="728"/>
  <c r="AB22" i="728"/>
  <c r="AA22" i="728"/>
  <c r="O22" i="728"/>
  <c r="M22" i="728"/>
  <c r="N22" i="728" s="1"/>
  <c r="K22" i="728"/>
  <c r="G22" i="728"/>
  <c r="L21" i="728"/>
  <c r="J21" i="728"/>
  <c r="K21" i="728" s="1"/>
  <c r="I21" i="728"/>
  <c r="O9" i="728"/>
  <c r="M9" i="728"/>
  <c r="AB9" i="728" s="1"/>
  <c r="K9" i="728"/>
  <c r="G9" i="728"/>
  <c r="O8" i="728"/>
  <c r="M8" i="728"/>
  <c r="AB8" i="728" s="1"/>
  <c r="K8" i="728"/>
  <c r="G8" i="728"/>
  <c r="AB7" i="728"/>
  <c r="O7" i="728"/>
  <c r="M7" i="728"/>
  <c r="N7" i="728" s="1"/>
  <c r="K7" i="728"/>
  <c r="G7" i="728"/>
  <c r="AA6" i="728"/>
  <c r="O6" i="728"/>
  <c r="M6" i="728"/>
  <c r="AB6" i="728" s="1"/>
  <c r="K6" i="728"/>
  <c r="G6" i="728"/>
  <c r="O5" i="728"/>
  <c r="N5" i="728"/>
  <c r="Q5" i="728" s="1"/>
  <c r="M5" i="728"/>
  <c r="K5" i="728"/>
  <c r="G5" i="728"/>
  <c r="H2" i="728"/>
  <c r="H1" i="728"/>
  <c r="D1" i="728"/>
  <c r="X34" i="727"/>
  <c r="W34" i="727"/>
  <c r="V34" i="727"/>
  <c r="P34" i="727"/>
  <c r="O34" i="727"/>
  <c r="N34" i="727"/>
  <c r="M34" i="727"/>
  <c r="K8" i="727" s="1"/>
  <c r="G34" i="727"/>
  <c r="N16" i="727"/>
  <c r="M16" i="727"/>
  <c r="J16" i="727"/>
  <c r="I16" i="727"/>
  <c r="H16" i="727"/>
  <c r="G16" i="727"/>
  <c r="F16" i="727"/>
  <c r="E16" i="727"/>
  <c r="I8" i="727"/>
  <c r="F8" i="727"/>
  <c r="M7" i="727"/>
  <c r="K7" i="727"/>
  <c r="I7" i="727"/>
  <c r="G7" i="727"/>
  <c r="F7" i="727"/>
  <c r="E7" i="727"/>
  <c r="P6" i="727"/>
  <c r="M6" i="727"/>
  <c r="K6" i="727"/>
  <c r="I6" i="727"/>
  <c r="G6" i="727"/>
  <c r="F6" i="727"/>
  <c r="E6" i="727"/>
  <c r="F3" i="727"/>
  <c r="AC140" i="726"/>
  <c r="AC123" i="726"/>
  <c r="AC106" i="726"/>
  <c r="AC89" i="726"/>
  <c r="AC72" i="726"/>
  <c r="AC55" i="726"/>
  <c r="AC38" i="726"/>
  <c r="AC21" i="726"/>
  <c r="AC140" i="723"/>
  <c r="AC123" i="723"/>
  <c r="AC106" i="723"/>
  <c r="AC89" i="723"/>
  <c r="AC72" i="723"/>
  <c r="AC55" i="723"/>
  <c r="AC38" i="723"/>
  <c r="AC21" i="723"/>
  <c r="AC140" i="720"/>
  <c r="AC123" i="720"/>
  <c r="AC106" i="720"/>
  <c r="AC89" i="720"/>
  <c r="AC72" i="720"/>
  <c r="AC55" i="720"/>
  <c r="AC38" i="720"/>
  <c r="AC21" i="720"/>
  <c r="AC2" i="720"/>
  <c r="AC140" i="717"/>
  <c r="AC123" i="717"/>
  <c r="AC106" i="717"/>
  <c r="AC89" i="717"/>
  <c r="AC72" i="717"/>
  <c r="AC55" i="717"/>
  <c r="AC38" i="717"/>
  <c r="AC21" i="717"/>
  <c r="AC140" i="714"/>
  <c r="AC123" i="714"/>
  <c r="AC106" i="714"/>
  <c r="AC89" i="714"/>
  <c r="AC72" i="714"/>
  <c r="AC55" i="714"/>
  <c r="AC38" i="714"/>
  <c r="AC21" i="714"/>
  <c r="AC140" i="711"/>
  <c r="AC123" i="711"/>
  <c r="AC106" i="711"/>
  <c r="AC89" i="711"/>
  <c r="AC72" i="711"/>
  <c r="AC55" i="711"/>
  <c r="AC38" i="711"/>
  <c r="AC21" i="711"/>
  <c r="AC2" i="711" s="1"/>
  <c r="AC140" i="708"/>
  <c r="AC123" i="708"/>
  <c r="AC106" i="708"/>
  <c r="AC89" i="708"/>
  <c r="AC72" i="708"/>
  <c r="AC55" i="708"/>
  <c r="AC38" i="708"/>
  <c r="AC21" i="708"/>
  <c r="AC140" i="705"/>
  <c r="AC123" i="705"/>
  <c r="AC106" i="705"/>
  <c r="AC89" i="705"/>
  <c r="AC72" i="705"/>
  <c r="AC55" i="705"/>
  <c r="AC38" i="705"/>
  <c r="AC21" i="705"/>
  <c r="AC140" i="702"/>
  <c r="AC123" i="702"/>
  <c r="AC106" i="702"/>
  <c r="AC89" i="702"/>
  <c r="AC72" i="702"/>
  <c r="AC55" i="702"/>
  <c r="AC38" i="702"/>
  <c r="AC21" i="702"/>
  <c r="AC157" i="699"/>
  <c r="AC140" i="699"/>
  <c r="AC123" i="699"/>
  <c r="AC106" i="699"/>
  <c r="AC89" i="699"/>
  <c r="AC72" i="699"/>
  <c r="AC55" i="699"/>
  <c r="AC38" i="699"/>
  <c r="AC21" i="699"/>
  <c r="AD140" i="726"/>
  <c r="Z140" i="726"/>
  <c r="Y140" i="726"/>
  <c r="L140" i="726"/>
  <c r="J140" i="726"/>
  <c r="I140" i="726"/>
  <c r="O126" i="726"/>
  <c r="M126" i="726"/>
  <c r="K126" i="726"/>
  <c r="G126" i="726"/>
  <c r="AE125" i="726"/>
  <c r="O125" i="726"/>
  <c r="M125" i="726"/>
  <c r="AF125" i="726" s="1"/>
  <c r="K125" i="726"/>
  <c r="G125" i="726"/>
  <c r="AF124" i="726"/>
  <c r="AE124" i="726"/>
  <c r="O124" i="726"/>
  <c r="M124" i="726"/>
  <c r="N124" i="726" s="1"/>
  <c r="K124" i="726"/>
  <c r="G124" i="726"/>
  <c r="AD123" i="726"/>
  <c r="Z123" i="726"/>
  <c r="Y123" i="726"/>
  <c r="L123" i="726"/>
  <c r="J123" i="726"/>
  <c r="I123" i="726"/>
  <c r="AF109" i="726"/>
  <c r="O109" i="726"/>
  <c r="M109" i="726"/>
  <c r="AE109" i="726" s="1"/>
  <c r="K109" i="726"/>
  <c r="G109" i="726"/>
  <c r="O108" i="726"/>
  <c r="N108" i="726"/>
  <c r="Q108" i="726" s="1"/>
  <c r="M108" i="726"/>
  <c r="K108" i="726"/>
  <c r="G108" i="726"/>
  <c r="O107" i="726"/>
  <c r="M107" i="726"/>
  <c r="K107" i="726"/>
  <c r="G107" i="726"/>
  <c r="AD106" i="726"/>
  <c r="Z106" i="726"/>
  <c r="Y106" i="726"/>
  <c r="L106" i="726"/>
  <c r="O106" i="726" s="1"/>
  <c r="J106" i="726"/>
  <c r="K106" i="726" s="1"/>
  <c r="I106" i="726"/>
  <c r="O91" i="726"/>
  <c r="M91" i="726"/>
  <c r="K91" i="726"/>
  <c r="G91" i="726"/>
  <c r="AF90" i="726"/>
  <c r="AE90" i="726"/>
  <c r="O90" i="726"/>
  <c r="M90" i="726"/>
  <c r="N90" i="726" s="1"/>
  <c r="Q90" i="726" s="1"/>
  <c r="K90" i="726"/>
  <c r="G90" i="726"/>
  <c r="AD89" i="726"/>
  <c r="Z89" i="726"/>
  <c r="Y89" i="726"/>
  <c r="L89" i="726"/>
  <c r="O89" i="726" s="1"/>
  <c r="J89" i="726"/>
  <c r="I89" i="726"/>
  <c r="O74" i="726"/>
  <c r="N74" i="726"/>
  <c r="Q74" i="726" s="1"/>
  <c r="M74" i="726"/>
  <c r="K74" i="726"/>
  <c r="G74" i="726"/>
  <c r="O73" i="726"/>
  <c r="M73" i="726"/>
  <c r="M89" i="726" s="1"/>
  <c r="K73" i="726"/>
  <c r="G73" i="726"/>
  <c r="AD72" i="726"/>
  <c r="Z72" i="726"/>
  <c r="Y72" i="726"/>
  <c r="O72" i="726"/>
  <c r="L72" i="726"/>
  <c r="J72" i="726"/>
  <c r="K72" i="726" s="1"/>
  <c r="I72" i="726"/>
  <c r="O66" i="726"/>
  <c r="M66" i="726"/>
  <c r="AF66" i="726" s="1"/>
  <c r="K66" i="726"/>
  <c r="G66" i="726"/>
  <c r="AF65" i="726"/>
  <c r="O65" i="726"/>
  <c r="M65" i="726"/>
  <c r="K65" i="726"/>
  <c r="G65" i="726"/>
  <c r="AF64" i="726"/>
  <c r="O64" i="726"/>
  <c r="N64" i="726"/>
  <c r="M64" i="726"/>
  <c r="AE64" i="726" s="1"/>
  <c r="K64" i="726"/>
  <c r="Q64" i="726" s="1"/>
  <c r="G64" i="726"/>
  <c r="O63" i="726"/>
  <c r="M63" i="726"/>
  <c r="N63" i="726" s="1"/>
  <c r="K63" i="726"/>
  <c r="G63" i="726"/>
  <c r="O62" i="726"/>
  <c r="M62" i="726"/>
  <c r="AF62" i="726" s="1"/>
  <c r="K62" i="726"/>
  <c r="G62" i="726"/>
  <c r="O61" i="726"/>
  <c r="N61" i="726"/>
  <c r="Q61" i="726" s="1"/>
  <c r="M61" i="726"/>
  <c r="K61" i="726"/>
  <c r="G61" i="726"/>
  <c r="O60" i="726"/>
  <c r="M60" i="726"/>
  <c r="K60" i="726"/>
  <c r="G60" i="726"/>
  <c r="O59" i="726"/>
  <c r="M59" i="726"/>
  <c r="N59" i="726" s="1"/>
  <c r="K59" i="726"/>
  <c r="G59" i="726"/>
  <c r="O58" i="726"/>
  <c r="M58" i="726"/>
  <c r="AF58" i="726" s="1"/>
  <c r="K58" i="726"/>
  <c r="G58" i="726"/>
  <c r="O57" i="726"/>
  <c r="M57" i="726"/>
  <c r="K57" i="726"/>
  <c r="G57" i="726"/>
  <c r="O56" i="726"/>
  <c r="M56" i="726"/>
  <c r="K56" i="726"/>
  <c r="G56" i="726"/>
  <c r="AD55" i="726"/>
  <c r="Z55" i="726"/>
  <c r="Y55" i="726"/>
  <c r="L55" i="726"/>
  <c r="O55" i="726" s="1"/>
  <c r="J55" i="726"/>
  <c r="K55" i="726" s="1"/>
  <c r="I55" i="726"/>
  <c r="O44" i="726"/>
  <c r="M44" i="726"/>
  <c r="AF44" i="726" s="1"/>
  <c r="K44" i="726"/>
  <c r="G44" i="726"/>
  <c r="O43" i="726"/>
  <c r="M43" i="726"/>
  <c r="K43" i="726"/>
  <c r="G43" i="726"/>
  <c r="O42" i="726"/>
  <c r="N42" i="726"/>
  <c r="M42" i="726"/>
  <c r="AF42" i="726" s="1"/>
  <c r="K42" i="726"/>
  <c r="G42" i="726"/>
  <c r="O41" i="726"/>
  <c r="M41" i="726"/>
  <c r="AF41" i="726" s="1"/>
  <c r="K41" i="726"/>
  <c r="G41" i="726"/>
  <c r="O40" i="726"/>
  <c r="M40" i="726"/>
  <c r="AF40" i="726" s="1"/>
  <c r="K40" i="726"/>
  <c r="G40" i="726"/>
  <c r="AF39" i="726"/>
  <c r="AE39" i="726"/>
  <c r="O39" i="726"/>
  <c r="M39" i="726"/>
  <c r="N39" i="726" s="1"/>
  <c r="K39" i="726"/>
  <c r="G39" i="726"/>
  <c r="AD38" i="726"/>
  <c r="Z38" i="726"/>
  <c r="Z2" i="726" s="1"/>
  <c r="P6" i="724" s="1"/>
  <c r="Y38" i="726"/>
  <c r="L38" i="726"/>
  <c r="J38" i="726"/>
  <c r="K38" i="726" s="1"/>
  <c r="I38" i="726"/>
  <c r="AF31" i="726"/>
  <c r="O31" i="726"/>
  <c r="M31" i="726"/>
  <c r="AE31" i="726" s="1"/>
  <c r="K31" i="726"/>
  <c r="G31" i="726"/>
  <c r="AF30" i="726"/>
  <c r="AE30" i="726"/>
  <c r="Q30" i="726"/>
  <c r="P30" i="726"/>
  <c r="O30" i="726"/>
  <c r="N30" i="726"/>
  <c r="M30" i="726"/>
  <c r="K30" i="726"/>
  <c r="G30" i="726"/>
  <c r="O29" i="726"/>
  <c r="N29" i="726"/>
  <c r="Q29" i="726" s="1"/>
  <c r="M29" i="726"/>
  <c r="AF29" i="726" s="1"/>
  <c r="K29" i="726"/>
  <c r="G29" i="726"/>
  <c r="O28" i="726"/>
  <c r="N28" i="726"/>
  <c r="Q28" i="726" s="1"/>
  <c r="M28" i="726"/>
  <c r="AF28" i="726" s="1"/>
  <c r="K28" i="726"/>
  <c r="G28" i="726"/>
  <c r="O27" i="726"/>
  <c r="M27" i="726"/>
  <c r="AE27" i="726" s="1"/>
  <c r="K27" i="726"/>
  <c r="G27" i="726"/>
  <c r="AE26" i="726"/>
  <c r="O26" i="726"/>
  <c r="N26" i="726"/>
  <c r="M26" i="726"/>
  <c r="AF26" i="726" s="1"/>
  <c r="K26" i="726"/>
  <c r="G26" i="726"/>
  <c r="O25" i="726"/>
  <c r="N25" i="726"/>
  <c r="Q25" i="726" s="1"/>
  <c r="M25" i="726"/>
  <c r="AF25" i="726" s="1"/>
  <c r="K25" i="726"/>
  <c r="G25" i="726"/>
  <c r="O24" i="726"/>
  <c r="M24" i="726"/>
  <c r="K24" i="726"/>
  <c r="G24" i="726"/>
  <c r="O23" i="726"/>
  <c r="M23" i="726"/>
  <c r="AF23" i="726" s="1"/>
  <c r="K23" i="726"/>
  <c r="G23" i="726"/>
  <c r="AF22" i="726"/>
  <c r="AE22" i="726"/>
  <c r="O22" i="726"/>
  <c r="M22" i="726"/>
  <c r="N22" i="726" s="1"/>
  <c r="K22" i="726"/>
  <c r="G22" i="726"/>
  <c r="AD21" i="726"/>
  <c r="Z21" i="726"/>
  <c r="Y21" i="726"/>
  <c r="Y2" i="726" s="1"/>
  <c r="O6" i="724" s="1"/>
  <c r="L21" i="726"/>
  <c r="O21" i="726" s="1"/>
  <c r="J21" i="726"/>
  <c r="I21" i="726"/>
  <c r="AE10" i="726"/>
  <c r="O10" i="726"/>
  <c r="M10" i="726"/>
  <c r="K10" i="726"/>
  <c r="G10" i="726"/>
  <c r="AF9" i="726"/>
  <c r="AE9" i="726"/>
  <c r="O9" i="726"/>
  <c r="M9" i="726"/>
  <c r="N9" i="726" s="1"/>
  <c r="K9" i="726"/>
  <c r="G9" i="726"/>
  <c r="O8" i="726"/>
  <c r="M8" i="726"/>
  <c r="K8" i="726"/>
  <c r="G8" i="726"/>
  <c r="O7" i="726"/>
  <c r="M7" i="726"/>
  <c r="AF7" i="726" s="1"/>
  <c r="K7" i="726"/>
  <c r="G7" i="726"/>
  <c r="AF6" i="726"/>
  <c r="O6" i="726"/>
  <c r="M6" i="726"/>
  <c r="K6" i="726"/>
  <c r="G6" i="726"/>
  <c r="AF5" i="726"/>
  <c r="AE5" i="726"/>
  <c r="O5" i="726"/>
  <c r="M5" i="726"/>
  <c r="N5" i="726" s="1"/>
  <c r="K5" i="726"/>
  <c r="G5" i="726"/>
  <c r="H2" i="726"/>
  <c r="D1" i="726"/>
  <c r="L140" i="725"/>
  <c r="J140" i="725"/>
  <c r="I140" i="725"/>
  <c r="O135" i="725"/>
  <c r="M135" i="725"/>
  <c r="AB135" i="725" s="1"/>
  <c r="K135" i="725"/>
  <c r="G135" i="725"/>
  <c r="O134" i="725"/>
  <c r="M134" i="725"/>
  <c r="AB134" i="725" s="1"/>
  <c r="K134" i="725"/>
  <c r="G134" i="725"/>
  <c r="O133" i="725"/>
  <c r="N133" i="725"/>
  <c r="M133" i="725"/>
  <c r="K133" i="725"/>
  <c r="G133" i="725"/>
  <c r="O132" i="725"/>
  <c r="N132" i="725"/>
  <c r="M132" i="725"/>
  <c r="K132" i="725"/>
  <c r="G132" i="725"/>
  <c r="O131" i="725"/>
  <c r="M131" i="725"/>
  <c r="AB131" i="725" s="1"/>
  <c r="K131" i="725"/>
  <c r="G131" i="725"/>
  <c r="O130" i="725"/>
  <c r="M130" i="725"/>
  <c r="AB130" i="725" s="1"/>
  <c r="K130" i="725"/>
  <c r="G130" i="725"/>
  <c r="AB129" i="725"/>
  <c r="AA129" i="725"/>
  <c r="O129" i="725"/>
  <c r="N129" i="725"/>
  <c r="M129" i="725"/>
  <c r="K129" i="725"/>
  <c r="G129" i="725"/>
  <c r="O128" i="725"/>
  <c r="M128" i="725"/>
  <c r="K128" i="725"/>
  <c r="G128" i="725"/>
  <c r="O127" i="725"/>
  <c r="M127" i="725"/>
  <c r="AB127" i="725" s="1"/>
  <c r="K127" i="725"/>
  <c r="G127" i="725"/>
  <c r="O126" i="725"/>
  <c r="M126" i="725"/>
  <c r="AB126" i="725" s="1"/>
  <c r="K126" i="725"/>
  <c r="G126" i="725"/>
  <c r="AB125" i="725"/>
  <c r="AA125" i="725"/>
  <c r="O125" i="725"/>
  <c r="M125" i="725"/>
  <c r="N125" i="725" s="1"/>
  <c r="K125" i="725"/>
  <c r="G125" i="725"/>
  <c r="O124" i="725"/>
  <c r="M124" i="725"/>
  <c r="K124" i="725"/>
  <c r="G124" i="725"/>
  <c r="L123" i="725"/>
  <c r="O123" i="725" s="1"/>
  <c r="K123" i="725"/>
  <c r="J123" i="725"/>
  <c r="I123" i="725"/>
  <c r="O114" i="725"/>
  <c r="M114" i="725"/>
  <c r="AB114" i="725" s="1"/>
  <c r="K114" i="725"/>
  <c r="G114" i="725"/>
  <c r="O113" i="725"/>
  <c r="M113" i="725"/>
  <c r="AB113" i="725" s="1"/>
  <c r="K113" i="725"/>
  <c r="G113" i="725"/>
  <c r="O112" i="725"/>
  <c r="M112" i="725"/>
  <c r="K112" i="725"/>
  <c r="G112" i="725"/>
  <c r="O111" i="725"/>
  <c r="M111" i="725"/>
  <c r="N111" i="725" s="1"/>
  <c r="K111" i="725"/>
  <c r="G111" i="725"/>
  <c r="O110" i="725"/>
  <c r="M110" i="725"/>
  <c r="AB110" i="725" s="1"/>
  <c r="K110" i="725"/>
  <c r="G110" i="725"/>
  <c r="O109" i="725"/>
  <c r="N109" i="725"/>
  <c r="Q109" i="725" s="1"/>
  <c r="M109" i="725"/>
  <c r="K109" i="725"/>
  <c r="G109" i="725"/>
  <c r="AB108" i="725"/>
  <c r="AA108" i="725"/>
  <c r="O108" i="725"/>
  <c r="N108" i="725"/>
  <c r="Q108" i="725" s="1"/>
  <c r="M108" i="725"/>
  <c r="K108" i="725"/>
  <c r="G108" i="725"/>
  <c r="O107" i="725"/>
  <c r="M107" i="725"/>
  <c r="K107" i="725"/>
  <c r="G107" i="725"/>
  <c r="L106" i="725"/>
  <c r="J106" i="725"/>
  <c r="I106" i="725"/>
  <c r="O94" i="725"/>
  <c r="M94" i="725"/>
  <c r="AB94" i="725" s="1"/>
  <c r="K94" i="725"/>
  <c r="G94" i="725"/>
  <c r="AA93" i="725"/>
  <c r="O93" i="725"/>
  <c r="M93" i="725"/>
  <c r="AB93" i="725" s="1"/>
  <c r="K93" i="725"/>
  <c r="G93" i="725"/>
  <c r="AB92" i="725"/>
  <c r="O92" i="725"/>
  <c r="M92" i="725"/>
  <c r="K92" i="725"/>
  <c r="G92" i="725"/>
  <c r="O91" i="725"/>
  <c r="N91" i="725"/>
  <c r="P91" i="725" s="1"/>
  <c r="M91" i="725"/>
  <c r="K91" i="725"/>
  <c r="G91" i="725"/>
  <c r="O90" i="725"/>
  <c r="M90" i="725"/>
  <c r="K90" i="725"/>
  <c r="G90" i="725"/>
  <c r="L89" i="725"/>
  <c r="J89" i="725"/>
  <c r="K89" i="725" s="1"/>
  <c r="I89" i="725"/>
  <c r="O75" i="725"/>
  <c r="M75" i="725"/>
  <c r="AB75" i="725" s="1"/>
  <c r="K75" i="725"/>
  <c r="G75" i="725"/>
  <c r="AB74" i="725"/>
  <c r="AA74" i="725"/>
  <c r="O74" i="725"/>
  <c r="M74" i="725"/>
  <c r="N74" i="725" s="1"/>
  <c r="K74" i="725"/>
  <c r="G74" i="725"/>
  <c r="AB73" i="725"/>
  <c r="AA73" i="725"/>
  <c r="O73" i="725"/>
  <c r="M73" i="725"/>
  <c r="K73" i="725"/>
  <c r="G73" i="725"/>
  <c r="L72" i="725"/>
  <c r="J72" i="725"/>
  <c r="K72" i="725" s="1"/>
  <c r="I72" i="725"/>
  <c r="O61" i="725"/>
  <c r="M61" i="725"/>
  <c r="N61" i="725" s="1"/>
  <c r="K61" i="725"/>
  <c r="G61" i="725"/>
  <c r="O60" i="725"/>
  <c r="M60" i="725"/>
  <c r="AB60" i="725" s="1"/>
  <c r="K60" i="725"/>
  <c r="G60" i="725"/>
  <c r="AB59" i="725"/>
  <c r="AA59" i="725"/>
  <c r="O59" i="725"/>
  <c r="N59" i="725"/>
  <c r="Q59" i="725" s="1"/>
  <c r="M59" i="725"/>
  <c r="K59" i="725"/>
  <c r="G59" i="725"/>
  <c r="O58" i="725"/>
  <c r="M58" i="725"/>
  <c r="AB58" i="725" s="1"/>
  <c r="K58" i="725"/>
  <c r="G58" i="725"/>
  <c r="O57" i="725"/>
  <c r="M57" i="725"/>
  <c r="N57" i="725" s="1"/>
  <c r="K57" i="725"/>
  <c r="G57" i="725"/>
  <c r="O56" i="725"/>
  <c r="M56" i="725"/>
  <c r="N56" i="725" s="1"/>
  <c r="K56" i="725"/>
  <c r="G56" i="725"/>
  <c r="L55" i="725"/>
  <c r="O55" i="725" s="1"/>
  <c r="J55" i="725"/>
  <c r="K55" i="725" s="1"/>
  <c r="I55" i="725"/>
  <c r="AA45" i="725"/>
  <c r="O45" i="725"/>
  <c r="M45" i="725"/>
  <c r="K45" i="725"/>
  <c r="G45" i="725"/>
  <c r="AB44" i="725"/>
  <c r="AA44" i="725"/>
  <c r="O44" i="725"/>
  <c r="M44" i="725"/>
  <c r="N44" i="725" s="1"/>
  <c r="K44" i="725"/>
  <c r="G44" i="725"/>
  <c r="O43" i="725"/>
  <c r="M43" i="725"/>
  <c r="K43" i="725"/>
  <c r="G43" i="725"/>
  <c r="O42" i="725"/>
  <c r="M42" i="725"/>
  <c r="AB42" i="725" s="1"/>
  <c r="K42" i="725"/>
  <c r="G42" i="725"/>
  <c r="AA41" i="725"/>
  <c r="O41" i="725"/>
  <c r="M41" i="725"/>
  <c r="K41" i="725"/>
  <c r="G41" i="725"/>
  <c r="AB40" i="725"/>
  <c r="AA40" i="725"/>
  <c r="O40" i="725"/>
  <c r="N40" i="725"/>
  <c r="M40" i="725"/>
  <c r="K40" i="725"/>
  <c r="G40" i="725"/>
  <c r="AB39" i="725"/>
  <c r="O39" i="725"/>
  <c r="M39" i="725"/>
  <c r="N39" i="725" s="1"/>
  <c r="P39" i="725" s="1"/>
  <c r="K39" i="725"/>
  <c r="G39" i="725"/>
  <c r="L38" i="725"/>
  <c r="J38" i="725"/>
  <c r="K38" i="725" s="1"/>
  <c r="I38" i="725"/>
  <c r="O38" i="725" s="1"/>
  <c r="O24" i="725"/>
  <c r="M24" i="725"/>
  <c r="N24" i="725" s="1"/>
  <c r="K24" i="725"/>
  <c r="G24" i="725"/>
  <c r="O23" i="725"/>
  <c r="M23" i="725"/>
  <c r="K23" i="725"/>
  <c r="G23" i="725"/>
  <c r="AB22" i="725"/>
  <c r="AA22" i="725"/>
  <c r="O22" i="725"/>
  <c r="N22" i="725"/>
  <c r="P22" i="725" s="1"/>
  <c r="M22" i="725"/>
  <c r="K22" i="725"/>
  <c r="G22" i="725"/>
  <c r="L21" i="725"/>
  <c r="J21" i="725"/>
  <c r="K21" i="725" s="1"/>
  <c r="I21" i="725"/>
  <c r="AB9" i="725"/>
  <c r="AA9" i="725"/>
  <c r="Q9" i="725"/>
  <c r="P9" i="725"/>
  <c r="O9" i="725"/>
  <c r="N9" i="725"/>
  <c r="M9" i="725"/>
  <c r="K9" i="725"/>
  <c r="G9" i="725"/>
  <c r="O8" i="725"/>
  <c r="M8" i="725"/>
  <c r="N8" i="725" s="1"/>
  <c r="K8" i="725"/>
  <c r="G8" i="725"/>
  <c r="O7" i="725"/>
  <c r="M7" i="725"/>
  <c r="AB7" i="725" s="1"/>
  <c r="K7" i="725"/>
  <c r="G7" i="725"/>
  <c r="AB6" i="725"/>
  <c r="O6" i="725"/>
  <c r="M6" i="725"/>
  <c r="K6" i="725"/>
  <c r="G6" i="725"/>
  <c r="F1" i="725" s="1"/>
  <c r="O5" i="725"/>
  <c r="M5" i="725"/>
  <c r="AB5" i="725" s="1"/>
  <c r="K5" i="725"/>
  <c r="G5" i="725"/>
  <c r="H2" i="725"/>
  <c r="D1" i="725"/>
  <c r="F3" i="724" s="1"/>
  <c r="X34" i="724"/>
  <c r="W34" i="724"/>
  <c r="V34" i="724"/>
  <c r="P34" i="724"/>
  <c r="O34" i="724"/>
  <c r="N34" i="724"/>
  <c r="M34" i="724"/>
  <c r="G34" i="724"/>
  <c r="N16" i="724"/>
  <c r="M16" i="724"/>
  <c r="J16" i="724"/>
  <c r="I16" i="724"/>
  <c r="H16" i="724"/>
  <c r="G16" i="724"/>
  <c r="F16" i="724"/>
  <c r="E16" i="724"/>
  <c r="I8" i="724"/>
  <c r="F8" i="724"/>
  <c r="M7" i="724"/>
  <c r="K7" i="724"/>
  <c r="I7" i="724"/>
  <c r="G7" i="724"/>
  <c r="F7" i="724"/>
  <c r="E7" i="724"/>
  <c r="M6" i="724"/>
  <c r="K6" i="724"/>
  <c r="I6" i="724"/>
  <c r="G6" i="724"/>
  <c r="F6" i="724"/>
  <c r="E6" i="724"/>
  <c r="AD140" i="723"/>
  <c r="Z140" i="723"/>
  <c r="Y140" i="723"/>
  <c r="L140" i="723"/>
  <c r="J140" i="723"/>
  <c r="K140" i="723" s="1"/>
  <c r="I140" i="723"/>
  <c r="O126" i="723"/>
  <c r="N126" i="723"/>
  <c r="M126" i="723"/>
  <c r="AF126" i="723" s="1"/>
  <c r="K126" i="723"/>
  <c r="G126" i="723"/>
  <c r="AE125" i="723"/>
  <c r="O125" i="723"/>
  <c r="M125" i="723"/>
  <c r="K125" i="723"/>
  <c r="G125" i="723"/>
  <c r="AF124" i="723"/>
  <c r="O124" i="723"/>
  <c r="N124" i="723"/>
  <c r="M124" i="723"/>
  <c r="AE124" i="723" s="1"/>
  <c r="K124" i="723"/>
  <c r="G124" i="723"/>
  <c r="AD123" i="723"/>
  <c r="Z123" i="723"/>
  <c r="Y123" i="723"/>
  <c r="L123" i="723"/>
  <c r="O123" i="723" s="1"/>
  <c r="K123" i="723"/>
  <c r="J123" i="723"/>
  <c r="I123" i="723"/>
  <c r="AF109" i="723"/>
  <c r="Q109" i="723"/>
  <c r="P109" i="723"/>
  <c r="O109" i="723"/>
  <c r="N109" i="723"/>
  <c r="M109" i="723"/>
  <c r="AE109" i="723" s="1"/>
  <c r="K109" i="723"/>
  <c r="G109" i="723"/>
  <c r="O108" i="723"/>
  <c r="N108" i="723"/>
  <c r="M108" i="723"/>
  <c r="K108" i="723"/>
  <c r="G108" i="723"/>
  <c r="O107" i="723"/>
  <c r="M107" i="723"/>
  <c r="N107" i="723" s="1"/>
  <c r="K107" i="723"/>
  <c r="G107" i="723"/>
  <c r="AD106" i="723"/>
  <c r="Z106" i="723"/>
  <c r="Y106" i="723"/>
  <c r="L106" i="723"/>
  <c r="O106" i="723" s="1"/>
  <c r="J106" i="723"/>
  <c r="K106" i="723" s="1"/>
  <c r="I106" i="723"/>
  <c r="O91" i="723"/>
  <c r="M91" i="723"/>
  <c r="K91" i="723"/>
  <c r="G91" i="723"/>
  <c r="O90" i="723"/>
  <c r="N90" i="723"/>
  <c r="Q90" i="723" s="1"/>
  <c r="M90" i="723"/>
  <c r="AF90" i="723" s="1"/>
  <c r="K90" i="723"/>
  <c r="G90" i="723"/>
  <c r="AD89" i="723"/>
  <c r="Z89" i="723"/>
  <c r="Y89" i="723"/>
  <c r="L89" i="723"/>
  <c r="J89" i="723"/>
  <c r="I89" i="723"/>
  <c r="O74" i="723"/>
  <c r="M74" i="723"/>
  <c r="K74" i="723"/>
  <c r="G74" i="723"/>
  <c r="O73" i="723"/>
  <c r="M73" i="723"/>
  <c r="K73" i="723"/>
  <c r="G73" i="723"/>
  <c r="AD72" i="723"/>
  <c r="Z72" i="723"/>
  <c r="Y72" i="723"/>
  <c r="L72" i="723"/>
  <c r="O72" i="723" s="1"/>
  <c r="K72" i="723"/>
  <c r="J72" i="723"/>
  <c r="I72" i="723"/>
  <c r="O66" i="723"/>
  <c r="M66" i="723"/>
  <c r="AF66" i="723" s="1"/>
  <c r="K66" i="723"/>
  <c r="G66" i="723"/>
  <c r="O65" i="723"/>
  <c r="M65" i="723"/>
  <c r="AF65" i="723" s="1"/>
  <c r="K65" i="723"/>
  <c r="G65" i="723"/>
  <c r="O64" i="723"/>
  <c r="M64" i="723"/>
  <c r="AE64" i="723" s="1"/>
  <c r="K64" i="723"/>
  <c r="G64" i="723"/>
  <c r="O63" i="723"/>
  <c r="N63" i="723"/>
  <c r="Q63" i="723" s="1"/>
  <c r="M63" i="723"/>
  <c r="AF63" i="723" s="1"/>
  <c r="K63" i="723"/>
  <c r="G63" i="723"/>
  <c r="O62" i="723"/>
  <c r="M62" i="723"/>
  <c r="AF62" i="723" s="1"/>
  <c r="K62" i="723"/>
  <c r="G62" i="723"/>
  <c r="O61" i="723"/>
  <c r="M61" i="723"/>
  <c r="AF61" i="723" s="1"/>
  <c r="K61" i="723"/>
  <c r="G61" i="723"/>
  <c r="AF60" i="723"/>
  <c r="O60" i="723"/>
  <c r="N60" i="723"/>
  <c r="M60" i="723"/>
  <c r="AE60" i="723" s="1"/>
  <c r="K60" i="723"/>
  <c r="G60" i="723"/>
  <c r="O59" i="723"/>
  <c r="M59" i="723"/>
  <c r="N59" i="723" s="1"/>
  <c r="K59" i="723"/>
  <c r="G59" i="723"/>
  <c r="O58" i="723"/>
  <c r="M58" i="723"/>
  <c r="AF58" i="723" s="1"/>
  <c r="K58" i="723"/>
  <c r="G58" i="723"/>
  <c r="O57" i="723"/>
  <c r="M57" i="723"/>
  <c r="AF57" i="723" s="1"/>
  <c r="K57" i="723"/>
  <c r="G57" i="723"/>
  <c r="AE56" i="723"/>
  <c r="O56" i="723"/>
  <c r="M56" i="723"/>
  <c r="K56" i="723"/>
  <c r="G56" i="723"/>
  <c r="AD55" i="723"/>
  <c r="Z55" i="723"/>
  <c r="Y55" i="723"/>
  <c r="L55" i="723"/>
  <c r="O55" i="723" s="1"/>
  <c r="J55" i="723"/>
  <c r="I55" i="723"/>
  <c r="AF44" i="723"/>
  <c r="AE44" i="723"/>
  <c r="O44" i="723"/>
  <c r="M44" i="723"/>
  <c r="N44" i="723" s="1"/>
  <c r="K44" i="723"/>
  <c r="G44" i="723"/>
  <c r="AE43" i="723"/>
  <c r="O43" i="723"/>
  <c r="M43" i="723"/>
  <c r="N43" i="723" s="1"/>
  <c r="K43" i="723"/>
  <c r="G43" i="723"/>
  <c r="O42" i="723"/>
  <c r="M42" i="723"/>
  <c r="K42" i="723"/>
  <c r="G42" i="723"/>
  <c r="O41" i="723"/>
  <c r="M41" i="723"/>
  <c r="AF41" i="723" s="1"/>
  <c r="K41" i="723"/>
  <c r="G41" i="723"/>
  <c r="AF40" i="723"/>
  <c r="AE40" i="723"/>
  <c r="O40" i="723"/>
  <c r="M40" i="723"/>
  <c r="N40" i="723" s="1"/>
  <c r="K40" i="723"/>
  <c r="G40" i="723"/>
  <c r="AF39" i="723"/>
  <c r="AE39" i="723"/>
  <c r="O39" i="723"/>
  <c r="M39" i="723"/>
  <c r="N39" i="723" s="1"/>
  <c r="K39" i="723"/>
  <c r="G39" i="723"/>
  <c r="AD38" i="723"/>
  <c r="Z38" i="723"/>
  <c r="Y38" i="723"/>
  <c r="L38" i="723"/>
  <c r="J38" i="723"/>
  <c r="K38" i="723" s="1"/>
  <c r="I38" i="723"/>
  <c r="AF31" i="723"/>
  <c r="AE31" i="723"/>
  <c r="O31" i="723"/>
  <c r="M31" i="723"/>
  <c r="N31" i="723" s="1"/>
  <c r="K31" i="723"/>
  <c r="G31" i="723"/>
  <c r="O30" i="723"/>
  <c r="M30" i="723"/>
  <c r="K30" i="723"/>
  <c r="G30" i="723"/>
  <c r="O29" i="723"/>
  <c r="M29" i="723"/>
  <c r="K29" i="723"/>
  <c r="G29" i="723"/>
  <c r="O28" i="723"/>
  <c r="M28" i="723"/>
  <c r="K28" i="723"/>
  <c r="G28" i="723"/>
  <c r="AF27" i="723"/>
  <c r="AE27" i="723"/>
  <c r="O27" i="723"/>
  <c r="M27" i="723"/>
  <c r="N27" i="723" s="1"/>
  <c r="K27" i="723"/>
  <c r="G27" i="723"/>
  <c r="AF26" i="723"/>
  <c r="AE26" i="723"/>
  <c r="Q26" i="723"/>
  <c r="O26" i="723"/>
  <c r="N26" i="723"/>
  <c r="M26" i="723"/>
  <c r="K26" i="723"/>
  <c r="G26" i="723"/>
  <c r="O25" i="723"/>
  <c r="M25" i="723"/>
  <c r="AF25" i="723" s="1"/>
  <c r="K25" i="723"/>
  <c r="G25" i="723"/>
  <c r="O24" i="723"/>
  <c r="N24" i="723"/>
  <c r="Q24" i="723" s="1"/>
  <c r="M24" i="723"/>
  <c r="AF24" i="723" s="1"/>
  <c r="K24" i="723"/>
  <c r="G24" i="723"/>
  <c r="O23" i="723"/>
  <c r="M23" i="723"/>
  <c r="K23" i="723"/>
  <c r="G23" i="723"/>
  <c r="O22" i="723"/>
  <c r="N22" i="723"/>
  <c r="M22" i="723"/>
  <c r="K22" i="723"/>
  <c r="G22" i="723"/>
  <c r="AD21" i="723"/>
  <c r="Z21" i="723"/>
  <c r="Y21" i="723"/>
  <c r="L21" i="723"/>
  <c r="J21" i="723"/>
  <c r="K21" i="723" s="1"/>
  <c r="I21" i="723"/>
  <c r="AF10" i="723"/>
  <c r="AE10" i="723"/>
  <c r="O10" i="723"/>
  <c r="N10" i="723"/>
  <c r="M10" i="723"/>
  <c r="K10" i="723"/>
  <c r="G10" i="723"/>
  <c r="O9" i="723"/>
  <c r="M9" i="723"/>
  <c r="K9" i="723"/>
  <c r="G9" i="723"/>
  <c r="O8" i="723"/>
  <c r="M8" i="723"/>
  <c r="AF8" i="723" s="1"/>
  <c r="K8" i="723"/>
  <c r="G8" i="723"/>
  <c r="O7" i="723"/>
  <c r="M7" i="723"/>
  <c r="AF7" i="723" s="1"/>
  <c r="K7" i="723"/>
  <c r="G7" i="723"/>
  <c r="AF6" i="723"/>
  <c r="AE6" i="723"/>
  <c r="O6" i="723"/>
  <c r="N6" i="723"/>
  <c r="Q6" i="723" s="1"/>
  <c r="M6" i="723"/>
  <c r="K6" i="723"/>
  <c r="G6" i="723"/>
  <c r="O5" i="723"/>
  <c r="M5" i="723"/>
  <c r="K5" i="723"/>
  <c r="G5" i="723"/>
  <c r="H2" i="723"/>
  <c r="D1" i="723"/>
  <c r="L140" i="722"/>
  <c r="J140" i="722"/>
  <c r="K140" i="722" s="1"/>
  <c r="I140" i="722"/>
  <c r="O135" i="722"/>
  <c r="M135" i="722"/>
  <c r="AB135" i="722" s="1"/>
  <c r="K135" i="722"/>
  <c r="G135" i="722"/>
  <c r="O134" i="722"/>
  <c r="M134" i="722"/>
  <c r="AB134" i="722" s="1"/>
  <c r="K134" i="722"/>
  <c r="G134" i="722"/>
  <c r="O133" i="722"/>
  <c r="M133" i="722"/>
  <c r="K133" i="722"/>
  <c r="G133" i="722"/>
  <c r="AB132" i="722"/>
  <c r="O132" i="722"/>
  <c r="M132" i="722"/>
  <c r="K132" i="722"/>
  <c r="G132" i="722"/>
  <c r="O131" i="722"/>
  <c r="M131" i="722"/>
  <c r="AB131" i="722" s="1"/>
  <c r="K131" i="722"/>
  <c r="G131" i="722"/>
  <c r="O130" i="722"/>
  <c r="M130" i="722"/>
  <c r="AB130" i="722" s="1"/>
  <c r="K130" i="722"/>
  <c r="G130" i="722"/>
  <c r="AA129" i="722"/>
  <c r="O129" i="722"/>
  <c r="M129" i="722"/>
  <c r="K129" i="722"/>
  <c r="G129" i="722"/>
  <c r="O128" i="722"/>
  <c r="M128" i="722"/>
  <c r="K128" i="722"/>
  <c r="G128" i="722"/>
  <c r="O127" i="722"/>
  <c r="M127" i="722"/>
  <c r="AB127" i="722" s="1"/>
  <c r="K127" i="722"/>
  <c r="G127" i="722"/>
  <c r="O126" i="722"/>
  <c r="M126" i="722"/>
  <c r="AB126" i="722" s="1"/>
  <c r="K126" i="722"/>
  <c r="G126" i="722"/>
  <c r="O125" i="722"/>
  <c r="M125" i="722"/>
  <c r="K125" i="722"/>
  <c r="G125" i="722"/>
  <c r="Q124" i="722"/>
  <c r="P124" i="722"/>
  <c r="O124" i="722"/>
  <c r="N124" i="722"/>
  <c r="M124" i="722"/>
  <c r="K124" i="722"/>
  <c r="G124" i="722"/>
  <c r="L123" i="722"/>
  <c r="J123" i="722"/>
  <c r="I123" i="722"/>
  <c r="O114" i="722"/>
  <c r="M114" i="722"/>
  <c r="AB114" i="722" s="1"/>
  <c r="K114" i="722"/>
  <c r="G114" i="722"/>
  <c r="O113" i="722"/>
  <c r="M113" i="722"/>
  <c r="AB113" i="722" s="1"/>
  <c r="K113" i="722"/>
  <c r="G113" i="722"/>
  <c r="O112" i="722"/>
  <c r="N112" i="722"/>
  <c r="Q112" i="722" s="1"/>
  <c r="M112" i="722"/>
  <c r="K112" i="722"/>
  <c r="G112" i="722"/>
  <c r="O111" i="722"/>
  <c r="M111" i="722"/>
  <c r="K111" i="722"/>
  <c r="G111" i="722"/>
  <c r="O110" i="722"/>
  <c r="M110" i="722"/>
  <c r="AB110" i="722" s="1"/>
  <c r="K110" i="722"/>
  <c r="G110" i="722"/>
  <c r="O109" i="722"/>
  <c r="M109" i="722"/>
  <c r="AB109" i="722" s="1"/>
  <c r="K109" i="722"/>
  <c r="G109" i="722"/>
  <c r="AB108" i="722"/>
  <c r="O108" i="722"/>
  <c r="M108" i="722"/>
  <c r="AA108" i="722" s="1"/>
  <c r="K108" i="722"/>
  <c r="G108" i="722"/>
  <c r="O107" i="722"/>
  <c r="M107" i="722"/>
  <c r="K107" i="722"/>
  <c r="G107" i="722"/>
  <c r="O106" i="722"/>
  <c r="L106" i="722"/>
  <c r="J106" i="722"/>
  <c r="I106" i="722"/>
  <c r="O94" i="722"/>
  <c r="N94" i="722"/>
  <c r="Q94" i="722" s="1"/>
  <c r="M94" i="722"/>
  <c r="AB94" i="722" s="1"/>
  <c r="K94" i="722"/>
  <c r="G94" i="722"/>
  <c r="AB93" i="722"/>
  <c r="O93" i="722"/>
  <c r="M93" i="722"/>
  <c r="AA93" i="722" s="1"/>
  <c r="K93" i="722"/>
  <c r="G93" i="722"/>
  <c r="O92" i="722"/>
  <c r="M92" i="722"/>
  <c r="K92" i="722"/>
  <c r="G92" i="722"/>
  <c r="O91" i="722"/>
  <c r="M91" i="722"/>
  <c r="N91" i="722" s="1"/>
  <c r="K91" i="722"/>
  <c r="G91" i="722"/>
  <c r="O90" i="722"/>
  <c r="N90" i="722"/>
  <c r="Q90" i="722" s="1"/>
  <c r="M90" i="722"/>
  <c r="K90" i="722"/>
  <c r="G90" i="722"/>
  <c r="L89" i="722"/>
  <c r="J89" i="722"/>
  <c r="K89" i="722" s="1"/>
  <c r="I89" i="722"/>
  <c r="AB75" i="722"/>
  <c r="O75" i="722"/>
  <c r="M75" i="722"/>
  <c r="AA75" i="722" s="1"/>
  <c r="K75" i="722"/>
  <c r="G75" i="722"/>
  <c r="AB74" i="722"/>
  <c r="AA74" i="722"/>
  <c r="O74" i="722"/>
  <c r="M74" i="722"/>
  <c r="N74" i="722" s="1"/>
  <c r="K74" i="722"/>
  <c r="G74" i="722"/>
  <c r="AA73" i="722"/>
  <c r="O73" i="722"/>
  <c r="M73" i="722"/>
  <c r="K73" i="722"/>
  <c r="G73" i="722"/>
  <c r="L72" i="722"/>
  <c r="J72" i="722"/>
  <c r="K72" i="722" s="1"/>
  <c r="I72" i="722"/>
  <c r="O62" i="722"/>
  <c r="M62" i="722"/>
  <c r="K62" i="722"/>
  <c r="G62" i="722"/>
  <c r="O61" i="722"/>
  <c r="M61" i="722"/>
  <c r="AB61" i="722" s="1"/>
  <c r="K61" i="722"/>
  <c r="G61" i="722"/>
  <c r="O60" i="722"/>
  <c r="M60" i="722"/>
  <c r="AB60" i="722" s="1"/>
  <c r="K60" i="722"/>
  <c r="G60" i="722"/>
  <c r="AB59" i="722"/>
  <c r="O59" i="722"/>
  <c r="M59" i="722"/>
  <c r="AA59" i="722" s="1"/>
  <c r="K59" i="722"/>
  <c r="G59" i="722"/>
  <c r="O58" i="722"/>
  <c r="M58" i="722"/>
  <c r="K58" i="722"/>
  <c r="G58" i="722"/>
  <c r="O57" i="722"/>
  <c r="M57" i="722"/>
  <c r="AB57" i="722" s="1"/>
  <c r="K57" i="722"/>
  <c r="G57" i="722"/>
  <c r="AB56" i="722"/>
  <c r="O56" i="722"/>
  <c r="M56" i="722"/>
  <c r="K56" i="722"/>
  <c r="G56" i="722"/>
  <c r="L55" i="722"/>
  <c r="O55" i="722" s="1"/>
  <c r="J55" i="722"/>
  <c r="I55" i="722"/>
  <c r="AB46" i="722"/>
  <c r="O46" i="722"/>
  <c r="M46" i="722"/>
  <c r="AA46" i="722" s="1"/>
  <c r="K46" i="722"/>
  <c r="G46" i="722"/>
  <c r="O45" i="722"/>
  <c r="M45" i="722"/>
  <c r="N45" i="722" s="1"/>
  <c r="K45" i="722"/>
  <c r="G45" i="722"/>
  <c r="O44" i="722"/>
  <c r="N44" i="722"/>
  <c r="Q44" i="722" s="1"/>
  <c r="M44" i="722"/>
  <c r="AB44" i="722" s="1"/>
  <c r="K44" i="722"/>
  <c r="G44" i="722"/>
  <c r="AB43" i="722"/>
  <c r="AA43" i="722"/>
  <c r="O43" i="722"/>
  <c r="N43" i="722"/>
  <c r="Q43" i="722" s="1"/>
  <c r="M43" i="722"/>
  <c r="K43" i="722"/>
  <c r="G43" i="722"/>
  <c r="O42" i="722"/>
  <c r="M42" i="722"/>
  <c r="K42" i="722"/>
  <c r="G42" i="722"/>
  <c r="O41" i="722"/>
  <c r="M41" i="722"/>
  <c r="N41" i="722" s="1"/>
  <c r="K41" i="722"/>
  <c r="G41" i="722"/>
  <c r="O40" i="722"/>
  <c r="N40" i="722"/>
  <c r="Q40" i="722" s="1"/>
  <c r="M40" i="722"/>
  <c r="AB40" i="722" s="1"/>
  <c r="K40" i="722"/>
  <c r="G40" i="722"/>
  <c r="O39" i="722"/>
  <c r="M39" i="722"/>
  <c r="AB39" i="722" s="1"/>
  <c r="K39" i="722"/>
  <c r="G39" i="722"/>
  <c r="L38" i="722"/>
  <c r="J38" i="722"/>
  <c r="K38" i="722" s="1"/>
  <c r="I38" i="722"/>
  <c r="O38" i="722" s="1"/>
  <c r="O24" i="722"/>
  <c r="M24" i="722"/>
  <c r="AB24" i="722" s="1"/>
  <c r="K24" i="722"/>
  <c r="G24" i="722"/>
  <c r="O23" i="722"/>
  <c r="M23" i="722"/>
  <c r="K23" i="722"/>
  <c r="G23" i="722"/>
  <c r="O22" i="722"/>
  <c r="M22" i="722"/>
  <c r="N22" i="722" s="1"/>
  <c r="K22" i="722"/>
  <c r="G22" i="722"/>
  <c r="L21" i="722"/>
  <c r="J21" i="722"/>
  <c r="I21" i="722"/>
  <c r="O9" i="722"/>
  <c r="M9" i="722"/>
  <c r="AB9" i="722" s="1"/>
  <c r="K9" i="722"/>
  <c r="G9" i="722"/>
  <c r="O8" i="722"/>
  <c r="M8" i="722"/>
  <c r="K8" i="722"/>
  <c r="G8" i="722"/>
  <c r="O7" i="722"/>
  <c r="M7" i="722"/>
  <c r="K7" i="722"/>
  <c r="G7" i="722"/>
  <c r="O6" i="722"/>
  <c r="M6" i="722"/>
  <c r="N6" i="722" s="1"/>
  <c r="K6" i="722"/>
  <c r="G6" i="722"/>
  <c r="O5" i="722"/>
  <c r="M5" i="722"/>
  <c r="K5" i="722"/>
  <c r="G5" i="722"/>
  <c r="H2" i="722"/>
  <c r="H1" i="722"/>
  <c r="D1" i="722"/>
  <c r="F3" i="721" s="1"/>
  <c r="X34" i="721"/>
  <c r="W34" i="721"/>
  <c r="V34" i="721"/>
  <c r="P34" i="721"/>
  <c r="O34" i="721"/>
  <c r="N34" i="721"/>
  <c r="M34" i="721"/>
  <c r="G34" i="721"/>
  <c r="N16" i="721"/>
  <c r="M16" i="721"/>
  <c r="J16" i="721"/>
  <c r="I16" i="721"/>
  <c r="H16" i="721"/>
  <c r="G16" i="721"/>
  <c r="F16" i="721"/>
  <c r="E16" i="721"/>
  <c r="F8" i="721"/>
  <c r="M7" i="721"/>
  <c r="K7" i="721"/>
  <c r="I7" i="721"/>
  <c r="G7" i="721"/>
  <c r="F7" i="721"/>
  <c r="E7" i="721"/>
  <c r="M6" i="721"/>
  <c r="K6" i="721"/>
  <c r="I6" i="721"/>
  <c r="G6" i="721"/>
  <c r="F6" i="721"/>
  <c r="E6" i="721"/>
  <c r="AD140" i="720"/>
  <c r="Z140" i="720"/>
  <c r="Y140" i="720"/>
  <c r="T140" i="720"/>
  <c r="S140" i="720"/>
  <c r="O140" i="720"/>
  <c r="L140" i="720"/>
  <c r="J140" i="720"/>
  <c r="I140" i="720"/>
  <c r="O126" i="720"/>
  <c r="M126" i="720"/>
  <c r="K126" i="720"/>
  <c r="G126" i="720"/>
  <c r="O125" i="720"/>
  <c r="M125" i="720"/>
  <c r="AF125" i="720" s="1"/>
  <c r="K125" i="720"/>
  <c r="G125" i="720"/>
  <c r="O124" i="720"/>
  <c r="M124" i="720"/>
  <c r="K124" i="720"/>
  <c r="G124" i="720"/>
  <c r="AD123" i="720"/>
  <c r="Z123" i="720"/>
  <c r="Y123" i="720"/>
  <c r="T123" i="720"/>
  <c r="S123" i="720"/>
  <c r="L123" i="720"/>
  <c r="J123" i="720"/>
  <c r="I123" i="720"/>
  <c r="O109" i="720"/>
  <c r="M109" i="720"/>
  <c r="AF109" i="720" s="1"/>
  <c r="K109" i="720"/>
  <c r="G109" i="720"/>
  <c r="O108" i="720"/>
  <c r="N108" i="720"/>
  <c r="Q108" i="720" s="1"/>
  <c r="M108" i="720"/>
  <c r="AF108" i="720" s="1"/>
  <c r="K108" i="720"/>
  <c r="G108" i="720"/>
  <c r="AF107" i="720"/>
  <c r="O107" i="720"/>
  <c r="M107" i="720"/>
  <c r="N107" i="720" s="1"/>
  <c r="K107" i="720"/>
  <c r="G107" i="720"/>
  <c r="AD106" i="720"/>
  <c r="Z106" i="720"/>
  <c r="Y106" i="720"/>
  <c r="T106" i="720"/>
  <c r="S106" i="720"/>
  <c r="L106" i="720"/>
  <c r="H1" i="720" s="1"/>
  <c r="K106" i="720"/>
  <c r="J106" i="720"/>
  <c r="I106" i="720"/>
  <c r="AE91" i="720"/>
  <c r="O91" i="720"/>
  <c r="N91" i="720"/>
  <c r="Q91" i="720" s="1"/>
  <c r="M91" i="720"/>
  <c r="AF91" i="720" s="1"/>
  <c r="K91" i="720"/>
  <c r="G91" i="720"/>
  <c r="AF90" i="720"/>
  <c r="O90" i="720"/>
  <c r="M90" i="720"/>
  <c r="AE90" i="720" s="1"/>
  <c r="K90" i="720"/>
  <c r="G90" i="720"/>
  <c r="AD89" i="720"/>
  <c r="Z89" i="720"/>
  <c r="Y89" i="720"/>
  <c r="T89" i="720"/>
  <c r="S89" i="720"/>
  <c r="M89" i="720"/>
  <c r="N89" i="720" s="1"/>
  <c r="L89" i="720"/>
  <c r="O89" i="720" s="1"/>
  <c r="J89" i="720"/>
  <c r="I89" i="720"/>
  <c r="K89" i="720" s="1"/>
  <c r="O74" i="720"/>
  <c r="M74" i="720"/>
  <c r="AF74" i="720" s="1"/>
  <c r="K74" i="720"/>
  <c r="G74" i="720"/>
  <c r="O73" i="720"/>
  <c r="M73" i="720"/>
  <c r="K73" i="720"/>
  <c r="G73" i="720"/>
  <c r="AD72" i="720"/>
  <c r="Z72" i="720"/>
  <c r="Y72" i="720"/>
  <c r="T72" i="720"/>
  <c r="S72" i="720"/>
  <c r="L72" i="720"/>
  <c r="J72" i="720"/>
  <c r="I72" i="720"/>
  <c r="O65" i="720"/>
  <c r="M65" i="720"/>
  <c r="AF65" i="720" s="1"/>
  <c r="K65" i="720"/>
  <c r="G65" i="720"/>
  <c r="AF64" i="720"/>
  <c r="O64" i="720"/>
  <c r="M64" i="720"/>
  <c r="AE64" i="720" s="1"/>
  <c r="K64" i="720"/>
  <c r="G64" i="720"/>
  <c r="O63" i="720"/>
  <c r="N63" i="720"/>
  <c r="Q63" i="720" s="1"/>
  <c r="M63" i="720"/>
  <c r="K63" i="720"/>
  <c r="G63" i="720"/>
  <c r="O62" i="720"/>
  <c r="M62" i="720"/>
  <c r="K62" i="720"/>
  <c r="G62" i="720"/>
  <c r="O61" i="720"/>
  <c r="M61" i="720"/>
  <c r="AF61" i="720" s="1"/>
  <c r="K61" i="720"/>
  <c r="G61" i="720"/>
  <c r="O60" i="720"/>
  <c r="M60" i="720"/>
  <c r="K60" i="720"/>
  <c r="G60" i="720"/>
  <c r="Q59" i="720"/>
  <c r="O59" i="720"/>
  <c r="M59" i="720"/>
  <c r="N59" i="720" s="1"/>
  <c r="P59" i="720" s="1"/>
  <c r="K59" i="720"/>
  <c r="G59" i="720"/>
  <c r="O58" i="720"/>
  <c r="M58" i="720"/>
  <c r="K58" i="720"/>
  <c r="G58" i="720"/>
  <c r="O57" i="720"/>
  <c r="M57" i="720"/>
  <c r="AF57" i="720" s="1"/>
  <c r="K57" i="720"/>
  <c r="G57" i="720"/>
  <c r="O56" i="720"/>
  <c r="M56" i="720"/>
  <c r="AF56" i="720" s="1"/>
  <c r="K56" i="720"/>
  <c r="G56" i="720"/>
  <c r="AD55" i="720"/>
  <c r="Z55" i="720"/>
  <c r="Y55" i="720"/>
  <c r="T55" i="720"/>
  <c r="S55" i="720"/>
  <c r="L55" i="720"/>
  <c r="J55" i="720"/>
  <c r="K55" i="720" s="1"/>
  <c r="I55" i="720"/>
  <c r="O55" i="720" s="1"/>
  <c r="AE45" i="720"/>
  <c r="O45" i="720"/>
  <c r="M45" i="720"/>
  <c r="AF45" i="720" s="1"/>
  <c r="K45" i="720"/>
  <c r="G45" i="720"/>
  <c r="AE44" i="720"/>
  <c r="O44" i="720"/>
  <c r="M44" i="720"/>
  <c r="AF44" i="720" s="1"/>
  <c r="K44" i="720"/>
  <c r="G44" i="720"/>
  <c r="AF43" i="720"/>
  <c r="AE43" i="720"/>
  <c r="O43" i="720"/>
  <c r="M43" i="720"/>
  <c r="N43" i="720" s="1"/>
  <c r="K43" i="720"/>
  <c r="G43" i="720"/>
  <c r="Q42" i="720"/>
  <c r="P42" i="720"/>
  <c r="O42" i="720"/>
  <c r="N42" i="720"/>
  <c r="M42" i="720"/>
  <c r="AF42" i="720" s="1"/>
  <c r="K42" i="720"/>
  <c r="G42" i="720"/>
  <c r="O41" i="720"/>
  <c r="N41" i="720"/>
  <c r="Q41" i="720" s="1"/>
  <c r="M41" i="720"/>
  <c r="K41" i="720"/>
  <c r="G41" i="720"/>
  <c r="AF40" i="720"/>
  <c r="AE40" i="720"/>
  <c r="O40" i="720"/>
  <c r="N40" i="720"/>
  <c r="Q40" i="720" s="1"/>
  <c r="M40" i="720"/>
  <c r="K40" i="720"/>
  <c r="G40" i="720"/>
  <c r="O39" i="720"/>
  <c r="N39" i="720"/>
  <c r="Q39" i="720" s="1"/>
  <c r="M39" i="720"/>
  <c r="K39" i="720"/>
  <c r="G39" i="720"/>
  <c r="AD38" i="720"/>
  <c r="Z38" i="720"/>
  <c r="Y38" i="720"/>
  <c r="T38" i="720"/>
  <c r="S38" i="720"/>
  <c r="L38" i="720"/>
  <c r="O38" i="720" s="1"/>
  <c r="K38" i="720"/>
  <c r="J38" i="720"/>
  <c r="I38" i="720"/>
  <c r="O32" i="720"/>
  <c r="M32" i="720"/>
  <c r="AF32" i="720" s="1"/>
  <c r="K32" i="720"/>
  <c r="G32" i="720"/>
  <c r="O31" i="720"/>
  <c r="M31" i="720"/>
  <c r="AE31" i="720" s="1"/>
  <c r="K31" i="720"/>
  <c r="G31" i="720"/>
  <c r="O30" i="720"/>
  <c r="M30" i="720"/>
  <c r="K30" i="720"/>
  <c r="G30" i="720"/>
  <c r="AF29" i="720"/>
  <c r="O29" i="720"/>
  <c r="M29" i="720"/>
  <c r="AE29" i="720" s="1"/>
  <c r="K29" i="720"/>
  <c r="G29" i="720"/>
  <c r="O28" i="720"/>
  <c r="M28" i="720"/>
  <c r="AF28" i="720" s="1"/>
  <c r="K28" i="720"/>
  <c r="G28" i="720"/>
  <c r="O27" i="720"/>
  <c r="M27" i="720"/>
  <c r="AE27" i="720" s="1"/>
  <c r="K27" i="720"/>
  <c r="G27" i="720"/>
  <c r="O26" i="720"/>
  <c r="M26" i="720"/>
  <c r="K26" i="720"/>
  <c r="G26" i="720"/>
  <c r="AF25" i="720"/>
  <c r="O25" i="720"/>
  <c r="M25" i="720"/>
  <c r="AE25" i="720" s="1"/>
  <c r="K25" i="720"/>
  <c r="G25" i="720"/>
  <c r="O24" i="720"/>
  <c r="M24" i="720"/>
  <c r="AF24" i="720" s="1"/>
  <c r="K24" i="720"/>
  <c r="G24" i="720"/>
  <c r="O23" i="720"/>
  <c r="M23" i="720"/>
  <c r="AE23" i="720" s="1"/>
  <c r="K23" i="720"/>
  <c r="G23" i="720"/>
  <c r="AF22" i="720"/>
  <c r="AE22" i="720"/>
  <c r="O22" i="720"/>
  <c r="M22" i="720"/>
  <c r="N22" i="720" s="1"/>
  <c r="K22" i="720"/>
  <c r="G22" i="720"/>
  <c r="AD21" i="720"/>
  <c r="AD2" i="720" s="1"/>
  <c r="R6" i="718" s="1"/>
  <c r="Z21" i="720"/>
  <c r="Z2" i="720" s="1"/>
  <c r="P6" i="718" s="1"/>
  <c r="Y21" i="720"/>
  <c r="T21" i="720"/>
  <c r="S21" i="720"/>
  <c r="L21" i="720"/>
  <c r="J21" i="720"/>
  <c r="K21" i="720" s="1"/>
  <c r="I21" i="720"/>
  <c r="O21" i="720" s="1"/>
  <c r="AF10" i="720"/>
  <c r="AE10" i="720"/>
  <c r="O10" i="720"/>
  <c r="N10" i="720"/>
  <c r="Q10" i="720" s="1"/>
  <c r="M10" i="720"/>
  <c r="K10" i="720"/>
  <c r="G10" i="720"/>
  <c r="AF9" i="720"/>
  <c r="O9" i="720"/>
  <c r="M9" i="720"/>
  <c r="K9" i="720"/>
  <c r="G9" i="720"/>
  <c r="P8" i="720"/>
  <c r="O8" i="720"/>
  <c r="N8" i="720"/>
  <c r="Q8" i="720" s="1"/>
  <c r="M8" i="720"/>
  <c r="AF8" i="720" s="1"/>
  <c r="K8" i="720"/>
  <c r="G8" i="720"/>
  <c r="O7" i="720"/>
  <c r="M7" i="720"/>
  <c r="AF7" i="720" s="1"/>
  <c r="K7" i="720"/>
  <c r="G7" i="720"/>
  <c r="O6" i="720"/>
  <c r="M6" i="720"/>
  <c r="K6" i="720"/>
  <c r="G6" i="720"/>
  <c r="O5" i="720"/>
  <c r="M5" i="720"/>
  <c r="N5" i="720" s="1"/>
  <c r="K5" i="720"/>
  <c r="G5" i="720"/>
  <c r="Q6" i="718"/>
  <c r="H2" i="720"/>
  <c r="D1" i="720"/>
  <c r="T140" i="719"/>
  <c r="S140" i="719"/>
  <c r="O140" i="719"/>
  <c r="L140" i="719"/>
  <c r="J140" i="719"/>
  <c r="I140" i="719"/>
  <c r="AA135" i="719"/>
  <c r="O135" i="719"/>
  <c r="N135" i="719"/>
  <c r="M135" i="719"/>
  <c r="AB135" i="719" s="1"/>
  <c r="K135" i="719"/>
  <c r="G135" i="719"/>
  <c r="AA134" i="719"/>
  <c r="O134" i="719"/>
  <c r="N134" i="719"/>
  <c r="Q134" i="719" s="1"/>
  <c r="M134" i="719"/>
  <c r="AB134" i="719" s="1"/>
  <c r="K134" i="719"/>
  <c r="G134" i="719"/>
  <c r="AB133" i="719"/>
  <c r="AA133" i="719"/>
  <c r="O133" i="719"/>
  <c r="M133" i="719"/>
  <c r="N133" i="719" s="1"/>
  <c r="K133" i="719"/>
  <c r="Q133" i="719" s="1"/>
  <c r="G133" i="719"/>
  <c r="O132" i="719"/>
  <c r="M132" i="719"/>
  <c r="K132" i="719"/>
  <c r="G132" i="719"/>
  <c r="AA131" i="719"/>
  <c r="O131" i="719"/>
  <c r="M131" i="719"/>
  <c r="K131" i="719"/>
  <c r="G131" i="719"/>
  <c r="O130" i="719"/>
  <c r="M130" i="719"/>
  <c r="K130" i="719"/>
  <c r="G130" i="719"/>
  <c r="O129" i="719"/>
  <c r="N129" i="719"/>
  <c r="P129" i="719" s="1"/>
  <c r="M129" i="719"/>
  <c r="AA129" i="719" s="1"/>
  <c r="K129" i="719"/>
  <c r="G129" i="719"/>
  <c r="AB128" i="719"/>
  <c r="O128" i="719"/>
  <c r="M128" i="719"/>
  <c r="K128" i="719"/>
  <c r="G128" i="719"/>
  <c r="O127" i="719"/>
  <c r="M127" i="719"/>
  <c r="N127" i="719" s="1"/>
  <c r="K127" i="719"/>
  <c r="G127" i="719"/>
  <c r="AA126" i="719"/>
  <c r="O126" i="719"/>
  <c r="N126" i="719"/>
  <c r="Q126" i="719" s="1"/>
  <c r="M126" i="719"/>
  <c r="AB126" i="719" s="1"/>
  <c r="K126" i="719"/>
  <c r="G126" i="719"/>
  <c r="AB125" i="719"/>
  <c r="AA125" i="719"/>
  <c r="O125" i="719"/>
  <c r="M125" i="719"/>
  <c r="N125" i="719" s="1"/>
  <c r="K125" i="719"/>
  <c r="G125" i="719"/>
  <c r="AA124" i="719"/>
  <c r="O124" i="719"/>
  <c r="M124" i="719"/>
  <c r="K124" i="719"/>
  <c r="G124" i="719"/>
  <c r="T123" i="719"/>
  <c r="S123" i="719"/>
  <c r="L123" i="719"/>
  <c r="J123" i="719"/>
  <c r="I123" i="719"/>
  <c r="AA114" i="719"/>
  <c r="O114" i="719"/>
  <c r="N114" i="719"/>
  <c r="M114" i="719"/>
  <c r="AB114" i="719" s="1"/>
  <c r="K114" i="719"/>
  <c r="Q114" i="719" s="1"/>
  <c r="G114" i="719"/>
  <c r="O113" i="719"/>
  <c r="M113" i="719"/>
  <c r="K113" i="719"/>
  <c r="G113" i="719"/>
  <c r="O112" i="719"/>
  <c r="M112" i="719"/>
  <c r="K112" i="719"/>
  <c r="G112" i="719"/>
  <c r="AB111" i="719"/>
  <c r="AA111" i="719"/>
  <c r="O111" i="719"/>
  <c r="N111" i="719"/>
  <c r="Q111" i="719" s="1"/>
  <c r="M111" i="719"/>
  <c r="K111" i="719"/>
  <c r="G111" i="719"/>
  <c r="AB110" i="719"/>
  <c r="O110" i="719"/>
  <c r="M110" i="719"/>
  <c r="K110" i="719"/>
  <c r="G110" i="719"/>
  <c r="O109" i="719"/>
  <c r="M109" i="719"/>
  <c r="N109" i="719" s="1"/>
  <c r="K109" i="719"/>
  <c r="G109" i="719"/>
  <c r="O108" i="719"/>
  <c r="M108" i="719"/>
  <c r="K108" i="719"/>
  <c r="G108" i="719"/>
  <c r="O107" i="719"/>
  <c r="M107" i="719"/>
  <c r="AB107" i="719" s="1"/>
  <c r="K107" i="719"/>
  <c r="G107" i="719"/>
  <c r="T106" i="719"/>
  <c r="S106" i="719"/>
  <c r="L106" i="719"/>
  <c r="J106" i="719"/>
  <c r="K106" i="719" s="1"/>
  <c r="I106" i="719"/>
  <c r="AB94" i="719"/>
  <c r="O94" i="719"/>
  <c r="M94" i="719"/>
  <c r="AA94" i="719" s="1"/>
  <c r="K94" i="719"/>
  <c r="G94" i="719"/>
  <c r="O93" i="719"/>
  <c r="M93" i="719"/>
  <c r="AB93" i="719" s="1"/>
  <c r="K93" i="719"/>
  <c r="G93" i="719"/>
  <c r="O92" i="719"/>
  <c r="N92" i="719"/>
  <c r="M92" i="719"/>
  <c r="K92" i="719"/>
  <c r="G92" i="719"/>
  <c r="O91" i="719"/>
  <c r="N91" i="719"/>
  <c r="Q91" i="719" s="1"/>
  <c r="M91" i="719"/>
  <c r="AB91" i="719" s="1"/>
  <c r="K91" i="719"/>
  <c r="G91" i="719"/>
  <c r="O90" i="719"/>
  <c r="M90" i="719"/>
  <c r="AB90" i="719" s="1"/>
  <c r="K90" i="719"/>
  <c r="G90" i="719"/>
  <c r="T89" i="719"/>
  <c r="S89" i="719"/>
  <c r="M89" i="719"/>
  <c r="AB89" i="719" s="1"/>
  <c r="AC73" i="719" s="1"/>
  <c r="L89" i="719"/>
  <c r="O89" i="719" s="1"/>
  <c r="J89" i="719"/>
  <c r="I89" i="719"/>
  <c r="AB75" i="719"/>
  <c r="AA75" i="719"/>
  <c r="O75" i="719"/>
  <c r="N75" i="719"/>
  <c r="M75" i="719"/>
  <c r="K75" i="719"/>
  <c r="G75" i="719"/>
  <c r="O74" i="719"/>
  <c r="M74" i="719"/>
  <c r="K74" i="719"/>
  <c r="G74" i="719"/>
  <c r="AB73" i="719"/>
  <c r="AA73" i="719"/>
  <c r="O73" i="719"/>
  <c r="M73" i="719"/>
  <c r="N73" i="719" s="1"/>
  <c r="P73" i="719" s="1"/>
  <c r="K73" i="719"/>
  <c r="G73" i="719"/>
  <c r="T72" i="719"/>
  <c r="S72" i="719"/>
  <c r="L72" i="719"/>
  <c r="O72" i="719" s="1"/>
  <c r="J72" i="719"/>
  <c r="K72" i="719" s="1"/>
  <c r="I72" i="719"/>
  <c r="AA62" i="719"/>
  <c r="Q62" i="719"/>
  <c r="O62" i="719"/>
  <c r="N62" i="719"/>
  <c r="M62" i="719"/>
  <c r="AB62" i="719" s="1"/>
  <c r="K62" i="719"/>
  <c r="P62" i="719" s="1"/>
  <c r="G62" i="719"/>
  <c r="O61" i="719"/>
  <c r="M61" i="719"/>
  <c r="K61" i="719"/>
  <c r="G61" i="719"/>
  <c r="O60" i="719"/>
  <c r="M60" i="719"/>
  <c r="K60" i="719"/>
  <c r="G60" i="719"/>
  <c r="O59" i="719"/>
  <c r="M59" i="719"/>
  <c r="K59" i="719"/>
  <c r="G59" i="719"/>
  <c r="AA58" i="719"/>
  <c r="Q58" i="719"/>
  <c r="O58" i="719"/>
  <c r="N58" i="719"/>
  <c r="P58" i="719" s="1"/>
  <c r="M58" i="719"/>
  <c r="AB58" i="719" s="1"/>
  <c r="K58" i="719"/>
  <c r="G58" i="719"/>
  <c r="AA57" i="719"/>
  <c r="O57" i="719"/>
  <c r="M57" i="719"/>
  <c r="AB57" i="719" s="1"/>
  <c r="K57" i="719"/>
  <c r="G57" i="719"/>
  <c r="O56" i="719"/>
  <c r="M56" i="719"/>
  <c r="K56" i="719"/>
  <c r="G56" i="719"/>
  <c r="T55" i="719"/>
  <c r="S55" i="719"/>
  <c r="L55" i="719"/>
  <c r="J55" i="719"/>
  <c r="I55" i="719"/>
  <c r="AB46" i="719"/>
  <c r="AA46" i="719"/>
  <c r="O46" i="719"/>
  <c r="M46" i="719"/>
  <c r="N46" i="719" s="1"/>
  <c r="K46" i="719"/>
  <c r="Q46" i="719" s="1"/>
  <c r="G46" i="719"/>
  <c r="AA45" i="719"/>
  <c r="O45" i="719"/>
  <c r="M45" i="719"/>
  <c r="K45" i="719"/>
  <c r="G45" i="719"/>
  <c r="O44" i="719"/>
  <c r="M44" i="719"/>
  <c r="K44" i="719"/>
  <c r="G44" i="719"/>
  <c r="AA43" i="719"/>
  <c r="O43" i="719"/>
  <c r="M43" i="719"/>
  <c r="AB43" i="719" s="1"/>
  <c r="K43" i="719"/>
  <c r="G43" i="719"/>
  <c r="O42" i="719"/>
  <c r="M42" i="719"/>
  <c r="K42" i="719"/>
  <c r="G42" i="719"/>
  <c r="AA41" i="719"/>
  <c r="O41" i="719"/>
  <c r="M41" i="719"/>
  <c r="K41" i="719"/>
  <c r="G41" i="719"/>
  <c r="AA40" i="719"/>
  <c r="O40" i="719"/>
  <c r="M40" i="719"/>
  <c r="AB40" i="719" s="1"/>
  <c r="K40" i="719"/>
  <c r="G40" i="719"/>
  <c r="AB39" i="719"/>
  <c r="P39" i="719"/>
  <c r="O39" i="719"/>
  <c r="N39" i="719"/>
  <c r="M39" i="719"/>
  <c r="AA39" i="719" s="1"/>
  <c r="K39" i="719"/>
  <c r="G39" i="719"/>
  <c r="T38" i="719"/>
  <c r="S38" i="719"/>
  <c r="L38" i="719"/>
  <c r="O38" i="719" s="1"/>
  <c r="J38" i="719"/>
  <c r="K38" i="719" s="1"/>
  <c r="I38" i="719"/>
  <c r="AA24" i="719"/>
  <c r="O24" i="719"/>
  <c r="M24" i="719"/>
  <c r="AB24" i="719" s="1"/>
  <c r="K24" i="719"/>
  <c r="G24" i="719"/>
  <c r="O23" i="719"/>
  <c r="M23" i="719"/>
  <c r="K23" i="719"/>
  <c r="G23" i="719"/>
  <c r="O22" i="719"/>
  <c r="N22" i="719"/>
  <c r="Q22" i="719" s="1"/>
  <c r="M22" i="719"/>
  <c r="K22" i="719"/>
  <c r="G22" i="719"/>
  <c r="T21" i="719"/>
  <c r="S21" i="719"/>
  <c r="M21" i="719"/>
  <c r="L21" i="719"/>
  <c r="J21" i="719"/>
  <c r="I21" i="719"/>
  <c r="AB9" i="719"/>
  <c r="O9" i="719"/>
  <c r="M9" i="719"/>
  <c r="AA9" i="719" s="1"/>
  <c r="K9" i="719"/>
  <c r="G9" i="719"/>
  <c r="O8" i="719"/>
  <c r="M8" i="719"/>
  <c r="K8" i="719"/>
  <c r="G8" i="719"/>
  <c r="AA7" i="719"/>
  <c r="O7" i="719"/>
  <c r="N7" i="719"/>
  <c r="Q7" i="719" s="1"/>
  <c r="M7" i="719"/>
  <c r="AB7" i="719" s="1"/>
  <c r="K7" i="719"/>
  <c r="G7" i="719"/>
  <c r="O6" i="719"/>
  <c r="N6" i="719"/>
  <c r="Q6" i="719" s="1"/>
  <c r="M6" i="719"/>
  <c r="K6" i="719"/>
  <c r="G6" i="719"/>
  <c r="AB5" i="719"/>
  <c r="O5" i="719"/>
  <c r="N5" i="719"/>
  <c r="M5" i="719"/>
  <c r="AA5" i="719" s="1"/>
  <c r="K5" i="719"/>
  <c r="G5" i="719"/>
  <c r="H2" i="719"/>
  <c r="D1" i="719"/>
  <c r="F3" i="718" s="1"/>
  <c r="X34" i="718"/>
  <c r="W34" i="718"/>
  <c r="V34" i="718"/>
  <c r="M8" i="718" s="1"/>
  <c r="P34" i="718"/>
  <c r="O34" i="718"/>
  <c r="N34" i="718"/>
  <c r="M34" i="718"/>
  <c r="G34" i="718"/>
  <c r="N16" i="718"/>
  <c r="I8" i="718" s="1"/>
  <c r="M16" i="718"/>
  <c r="J16" i="718"/>
  <c r="I16" i="718"/>
  <c r="H16" i="718"/>
  <c r="G16" i="718"/>
  <c r="F16" i="718"/>
  <c r="E16" i="718"/>
  <c r="F8" i="718"/>
  <c r="M7" i="718"/>
  <c r="K7" i="718"/>
  <c r="I7" i="718"/>
  <c r="G7" i="718"/>
  <c r="F7" i="718"/>
  <c r="E7" i="718"/>
  <c r="M6" i="718"/>
  <c r="K6" i="718"/>
  <c r="I6" i="718"/>
  <c r="G6" i="718"/>
  <c r="F6" i="718"/>
  <c r="E6" i="718"/>
  <c r="AD140" i="717"/>
  <c r="Z140" i="717"/>
  <c r="Y140" i="717"/>
  <c r="L140" i="717"/>
  <c r="J140" i="717"/>
  <c r="K140" i="717" s="1"/>
  <c r="I140" i="717"/>
  <c r="O126" i="717"/>
  <c r="M126" i="717"/>
  <c r="AF126" i="717" s="1"/>
  <c r="K126" i="717"/>
  <c r="G126" i="717"/>
  <c r="O125" i="717"/>
  <c r="M125" i="717"/>
  <c r="AF125" i="717" s="1"/>
  <c r="K125" i="717"/>
  <c r="G125" i="717"/>
  <c r="O124" i="717"/>
  <c r="M124" i="717"/>
  <c r="K124" i="717"/>
  <c r="G124" i="717"/>
  <c r="AD123" i="717"/>
  <c r="Z123" i="717"/>
  <c r="Y123" i="717"/>
  <c r="L123" i="717"/>
  <c r="J123" i="717"/>
  <c r="I123" i="717"/>
  <c r="AF109" i="717"/>
  <c r="O109" i="717"/>
  <c r="M109" i="717"/>
  <c r="AE109" i="717" s="1"/>
  <c r="K109" i="717"/>
  <c r="G109" i="717"/>
  <c r="AF108" i="717"/>
  <c r="AE108" i="717"/>
  <c r="O108" i="717"/>
  <c r="M108" i="717"/>
  <c r="N108" i="717" s="1"/>
  <c r="K108" i="717"/>
  <c r="G108" i="717"/>
  <c r="AF107" i="717"/>
  <c r="AE107" i="717"/>
  <c r="O107" i="717"/>
  <c r="M107" i="717"/>
  <c r="K107" i="717"/>
  <c r="G107" i="717"/>
  <c r="AD106" i="717"/>
  <c r="Z106" i="717"/>
  <c r="Y106" i="717"/>
  <c r="M106" i="717"/>
  <c r="N106" i="717" s="1"/>
  <c r="L106" i="717"/>
  <c r="J106" i="717"/>
  <c r="I106" i="717"/>
  <c r="AF91" i="717"/>
  <c r="AE91" i="717"/>
  <c r="O91" i="717"/>
  <c r="M91" i="717"/>
  <c r="N91" i="717" s="1"/>
  <c r="K91" i="717"/>
  <c r="G91" i="717"/>
  <c r="AE90" i="717"/>
  <c r="O90" i="717"/>
  <c r="M90" i="717"/>
  <c r="AF90" i="717" s="1"/>
  <c r="K90" i="717"/>
  <c r="G90" i="717"/>
  <c r="AD89" i="717"/>
  <c r="Z89" i="717"/>
  <c r="Y89" i="717"/>
  <c r="O89" i="717"/>
  <c r="L89" i="717"/>
  <c r="J89" i="717"/>
  <c r="I89" i="717"/>
  <c r="K89" i="717" s="1"/>
  <c r="AF74" i="717"/>
  <c r="AE74" i="717"/>
  <c r="O74" i="717"/>
  <c r="M74" i="717"/>
  <c r="N74" i="717" s="1"/>
  <c r="K74" i="717"/>
  <c r="G74" i="717"/>
  <c r="O73" i="717"/>
  <c r="M73" i="717"/>
  <c r="M89" i="717" s="1"/>
  <c r="K73" i="717"/>
  <c r="G73" i="717"/>
  <c r="AD72" i="717"/>
  <c r="Z72" i="717"/>
  <c r="Y72" i="717"/>
  <c r="L72" i="717"/>
  <c r="O72" i="717" s="1"/>
  <c r="J72" i="717"/>
  <c r="K72" i="717" s="1"/>
  <c r="I72" i="717"/>
  <c r="O65" i="717"/>
  <c r="M65" i="717"/>
  <c r="AF65" i="717" s="1"/>
  <c r="K65" i="717"/>
  <c r="G65" i="717"/>
  <c r="O64" i="717"/>
  <c r="M64" i="717"/>
  <c r="AF64" i="717" s="1"/>
  <c r="K64" i="717"/>
  <c r="G64" i="717"/>
  <c r="O63" i="717"/>
  <c r="M63" i="717"/>
  <c r="K63" i="717"/>
  <c r="G63" i="717"/>
  <c r="AE62" i="717"/>
  <c r="O62" i="717"/>
  <c r="M62" i="717"/>
  <c r="N62" i="717" s="1"/>
  <c r="K62" i="717"/>
  <c r="G62" i="717"/>
  <c r="O61" i="717"/>
  <c r="M61" i="717"/>
  <c r="AF61" i="717" s="1"/>
  <c r="K61" i="717"/>
  <c r="G61" i="717"/>
  <c r="O60" i="717"/>
  <c r="M60" i="717"/>
  <c r="AF60" i="717" s="1"/>
  <c r="K60" i="717"/>
  <c r="G60" i="717"/>
  <c r="O59" i="717"/>
  <c r="M59" i="717"/>
  <c r="K59" i="717"/>
  <c r="G59" i="717"/>
  <c r="AF58" i="717"/>
  <c r="AE58" i="717"/>
  <c r="O58" i="717"/>
  <c r="M58" i="717"/>
  <c r="N58" i="717" s="1"/>
  <c r="K58" i="717"/>
  <c r="G58" i="717"/>
  <c r="O57" i="717"/>
  <c r="M57" i="717"/>
  <c r="AF57" i="717" s="1"/>
  <c r="K57" i="717"/>
  <c r="G57" i="717"/>
  <c r="O56" i="717"/>
  <c r="M56" i="717"/>
  <c r="K56" i="717"/>
  <c r="G56" i="717"/>
  <c r="AD55" i="717"/>
  <c r="Z55" i="717"/>
  <c r="Y55" i="717"/>
  <c r="O55" i="717"/>
  <c r="L55" i="717"/>
  <c r="J55" i="717"/>
  <c r="I55" i="717"/>
  <c r="K55" i="717" s="1"/>
  <c r="O45" i="717"/>
  <c r="M45" i="717"/>
  <c r="AF45" i="717" s="1"/>
  <c r="K45" i="717"/>
  <c r="G45" i="717"/>
  <c r="AF44" i="717"/>
  <c r="AE44" i="717"/>
  <c r="O44" i="717"/>
  <c r="M44" i="717"/>
  <c r="N44" i="717" s="1"/>
  <c r="K44" i="717"/>
  <c r="G44" i="717"/>
  <c r="AE43" i="717"/>
  <c r="O43" i="717"/>
  <c r="M43" i="717"/>
  <c r="K43" i="717"/>
  <c r="G43" i="717"/>
  <c r="AE42" i="717"/>
  <c r="O42" i="717"/>
  <c r="M42" i="717"/>
  <c r="N42" i="717" s="1"/>
  <c r="K42" i="717"/>
  <c r="G42" i="717"/>
  <c r="O41" i="717"/>
  <c r="M41" i="717"/>
  <c r="AF41" i="717" s="1"/>
  <c r="K41" i="717"/>
  <c r="G41" i="717"/>
  <c r="AF40" i="717"/>
  <c r="O40" i="717"/>
  <c r="N40" i="717"/>
  <c r="Q40" i="717" s="1"/>
  <c r="M40" i="717"/>
  <c r="AE40" i="717" s="1"/>
  <c r="K40" i="717"/>
  <c r="G40" i="717"/>
  <c r="AF39" i="717"/>
  <c r="O39" i="717"/>
  <c r="M39" i="717"/>
  <c r="AE39" i="717" s="1"/>
  <c r="K39" i="717"/>
  <c r="G39" i="717"/>
  <c r="AD38" i="717"/>
  <c r="Z38" i="717"/>
  <c r="Y38" i="717"/>
  <c r="L38" i="717"/>
  <c r="J38" i="717"/>
  <c r="I38" i="717"/>
  <c r="O30" i="717"/>
  <c r="M30" i="717"/>
  <c r="AF30" i="717" s="1"/>
  <c r="K30" i="717"/>
  <c r="G30" i="717"/>
  <c r="AF29" i="717"/>
  <c r="AE29" i="717"/>
  <c r="O29" i="717"/>
  <c r="M29" i="717"/>
  <c r="N29" i="717" s="1"/>
  <c r="K29" i="717"/>
  <c r="G29" i="717"/>
  <c r="AF28" i="717"/>
  <c r="AE28" i="717"/>
  <c r="O28" i="717"/>
  <c r="N28" i="717"/>
  <c r="M28" i="717"/>
  <c r="K28" i="717"/>
  <c r="G28" i="717"/>
  <c r="O27" i="717"/>
  <c r="M27" i="717"/>
  <c r="AF27" i="717" s="1"/>
  <c r="K27" i="717"/>
  <c r="G27" i="717"/>
  <c r="O26" i="717"/>
  <c r="M26" i="717"/>
  <c r="AF26" i="717" s="1"/>
  <c r="K26" i="717"/>
  <c r="G26" i="717"/>
  <c r="AF25" i="717"/>
  <c r="AE25" i="717"/>
  <c r="O25" i="717"/>
  <c r="M25" i="717"/>
  <c r="N25" i="717" s="1"/>
  <c r="K25" i="717"/>
  <c r="G25" i="717"/>
  <c r="O24" i="717"/>
  <c r="M24" i="717"/>
  <c r="K24" i="717"/>
  <c r="G24" i="717"/>
  <c r="O23" i="717"/>
  <c r="M23" i="717"/>
  <c r="AF23" i="717" s="1"/>
  <c r="K23" i="717"/>
  <c r="G23" i="717"/>
  <c r="O22" i="717"/>
  <c r="M22" i="717"/>
  <c r="AF22" i="717" s="1"/>
  <c r="K22" i="717"/>
  <c r="G22" i="717"/>
  <c r="AD21" i="717"/>
  <c r="Z21" i="717"/>
  <c r="Z2" i="717" s="1"/>
  <c r="P6" i="715" s="1"/>
  <c r="Y21" i="717"/>
  <c r="Y2" i="717" s="1"/>
  <c r="O6" i="715" s="1"/>
  <c r="L21" i="717"/>
  <c r="J21" i="717"/>
  <c r="K21" i="717" s="1"/>
  <c r="I21" i="717"/>
  <c r="O10" i="717"/>
  <c r="M10" i="717"/>
  <c r="AF10" i="717" s="1"/>
  <c r="K10" i="717"/>
  <c r="G10" i="717"/>
  <c r="O9" i="717"/>
  <c r="M9" i="717"/>
  <c r="K9" i="717"/>
  <c r="G9" i="717"/>
  <c r="O8" i="717"/>
  <c r="M8" i="717"/>
  <c r="K8" i="717"/>
  <c r="G8" i="717"/>
  <c r="O7" i="717"/>
  <c r="M7" i="717"/>
  <c r="AF7" i="717" s="1"/>
  <c r="K7" i="717"/>
  <c r="G7" i="717"/>
  <c r="O6" i="717"/>
  <c r="M6" i="717"/>
  <c r="AF6" i="717" s="1"/>
  <c r="K6" i="717"/>
  <c r="G6" i="717"/>
  <c r="O5" i="717"/>
  <c r="M5" i="717"/>
  <c r="K5" i="717"/>
  <c r="G5" i="717"/>
  <c r="H2" i="717"/>
  <c r="D1" i="717"/>
  <c r="L140" i="716"/>
  <c r="J140" i="716"/>
  <c r="I140" i="716"/>
  <c r="K140" i="716" s="1"/>
  <c r="O135" i="716"/>
  <c r="M135" i="716"/>
  <c r="N135" i="716" s="1"/>
  <c r="K135" i="716"/>
  <c r="G135" i="716"/>
  <c r="O134" i="716"/>
  <c r="M134" i="716"/>
  <c r="AB134" i="716" s="1"/>
  <c r="K134" i="716"/>
  <c r="G134" i="716"/>
  <c r="O133" i="716"/>
  <c r="M133" i="716"/>
  <c r="K133" i="716"/>
  <c r="G133" i="716"/>
  <c r="AB132" i="716"/>
  <c r="O132" i="716"/>
  <c r="M132" i="716"/>
  <c r="N132" i="716" s="1"/>
  <c r="K132" i="716"/>
  <c r="G132" i="716"/>
  <c r="O131" i="716"/>
  <c r="M131" i="716"/>
  <c r="N131" i="716" s="1"/>
  <c r="K131" i="716"/>
  <c r="G131" i="716"/>
  <c r="O130" i="716"/>
  <c r="M130" i="716"/>
  <c r="AB130" i="716" s="1"/>
  <c r="K130" i="716"/>
  <c r="G130" i="716"/>
  <c r="O129" i="716"/>
  <c r="N129" i="716"/>
  <c r="Q129" i="716" s="1"/>
  <c r="M129" i="716"/>
  <c r="K129" i="716"/>
  <c r="G129" i="716"/>
  <c r="AB128" i="716"/>
  <c r="AA128" i="716"/>
  <c r="O128" i="716"/>
  <c r="M128" i="716"/>
  <c r="N128" i="716" s="1"/>
  <c r="K128" i="716"/>
  <c r="G128" i="716"/>
  <c r="O127" i="716"/>
  <c r="M127" i="716"/>
  <c r="N127" i="716" s="1"/>
  <c r="K127" i="716"/>
  <c r="G127" i="716"/>
  <c r="O126" i="716"/>
  <c r="M126" i="716"/>
  <c r="AB126" i="716" s="1"/>
  <c r="K126" i="716"/>
  <c r="G126" i="716"/>
  <c r="O125" i="716"/>
  <c r="N125" i="716"/>
  <c r="Q125" i="716" s="1"/>
  <c r="M125" i="716"/>
  <c r="K125" i="716"/>
  <c r="G125" i="716"/>
  <c r="O124" i="716"/>
  <c r="M124" i="716"/>
  <c r="K124" i="716"/>
  <c r="G124" i="716"/>
  <c r="L123" i="716"/>
  <c r="O123" i="716" s="1"/>
  <c r="J123" i="716"/>
  <c r="K123" i="716" s="1"/>
  <c r="I123" i="716"/>
  <c r="O114" i="716"/>
  <c r="M114" i="716"/>
  <c r="N114" i="716" s="1"/>
  <c r="K114" i="716"/>
  <c r="G114" i="716"/>
  <c r="O113" i="716"/>
  <c r="M113" i="716"/>
  <c r="AB113" i="716" s="1"/>
  <c r="K113" i="716"/>
  <c r="G113" i="716"/>
  <c r="AB112" i="716"/>
  <c r="AA112" i="716"/>
  <c r="O112" i="716"/>
  <c r="N112" i="716"/>
  <c r="M112" i="716"/>
  <c r="K112" i="716"/>
  <c r="G112" i="716"/>
  <c r="O111" i="716"/>
  <c r="M111" i="716"/>
  <c r="K111" i="716"/>
  <c r="G111" i="716"/>
  <c r="O110" i="716"/>
  <c r="M110" i="716"/>
  <c r="N110" i="716" s="1"/>
  <c r="K110" i="716"/>
  <c r="G110" i="716"/>
  <c r="O109" i="716"/>
  <c r="M109" i="716"/>
  <c r="AB109" i="716" s="1"/>
  <c r="K109" i="716"/>
  <c r="G109" i="716"/>
  <c r="AB108" i="716"/>
  <c r="O108" i="716"/>
  <c r="N108" i="716"/>
  <c r="P108" i="716" s="1"/>
  <c r="M108" i="716"/>
  <c r="AA108" i="716" s="1"/>
  <c r="K108" i="716"/>
  <c r="G108" i="716"/>
  <c r="O107" i="716"/>
  <c r="N107" i="716"/>
  <c r="M107" i="716"/>
  <c r="AB107" i="716" s="1"/>
  <c r="K107" i="716"/>
  <c r="G107" i="716"/>
  <c r="L106" i="716"/>
  <c r="O106" i="716" s="1"/>
  <c r="J106" i="716"/>
  <c r="I106" i="716"/>
  <c r="K106" i="716" s="1"/>
  <c r="AA94" i="716"/>
  <c r="O94" i="716"/>
  <c r="M94" i="716"/>
  <c r="K94" i="716"/>
  <c r="G94" i="716"/>
  <c r="O93" i="716"/>
  <c r="M93" i="716"/>
  <c r="K93" i="716"/>
  <c r="G93" i="716"/>
  <c r="AA92" i="716"/>
  <c r="O92" i="716"/>
  <c r="N92" i="716"/>
  <c r="Q92" i="716" s="1"/>
  <c r="M92" i="716"/>
  <c r="AB92" i="716" s="1"/>
  <c r="K92" i="716"/>
  <c r="G92" i="716"/>
  <c r="O91" i="716"/>
  <c r="M91" i="716"/>
  <c r="AB91" i="716" s="1"/>
  <c r="K91" i="716"/>
  <c r="G91" i="716"/>
  <c r="AB90" i="716"/>
  <c r="AA90" i="716"/>
  <c r="O90" i="716"/>
  <c r="N90" i="716"/>
  <c r="M90" i="716"/>
  <c r="K90" i="716"/>
  <c r="G90" i="716"/>
  <c r="L89" i="716"/>
  <c r="J89" i="716"/>
  <c r="I89" i="716"/>
  <c r="AA76" i="716"/>
  <c r="O76" i="716"/>
  <c r="M76" i="716"/>
  <c r="N76" i="716" s="1"/>
  <c r="K76" i="716"/>
  <c r="G76" i="716"/>
  <c r="O75" i="716"/>
  <c r="M75" i="716"/>
  <c r="K75" i="716"/>
  <c r="G75" i="716"/>
  <c r="AA74" i="716"/>
  <c r="O74" i="716"/>
  <c r="N74" i="716"/>
  <c r="Q74" i="716" s="1"/>
  <c r="M74" i="716"/>
  <c r="AB74" i="716" s="1"/>
  <c r="K74" i="716"/>
  <c r="G74" i="716"/>
  <c r="O73" i="716"/>
  <c r="M73" i="716"/>
  <c r="K73" i="716"/>
  <c r="G73" i="716"/>
  <c r="L72" i="716"/>
  <c r="J72" i="716"/>
  <c r="I72" i="716"/>
  <c r="O61" i="716"/>
  <c r="M61" i="716"/>
  <c r="N61" i="716" s="1"/>
  <c r="K61" i="716"/>
  <c r="G61" i="716"/>
  <c r="O60" i="716"/>
  <c r="M60" i="716"/>
  <c r="AB60" i="716" s="1"/>
  <c r="K60" i="716"/>
  <c r="G60" i="716"/>
  <c r="AB59" i="716"/>
  <c r="O59" i="716"/>
  <c r="M59" i="716"/>
  <c r="AA59" i="716" s="1"/>
  <c r="K59" i="716"/>
  <c r="G59" i="716"/>
  <c r="AB58" i="716"/>
  <c r="O58" i="716"/>
  <c r="M58" i="716"/>
  <c r="K58" i="716"/>
  <c r="G58" i="716"/>
  <c r="O57" i="716"/>
  <c r="M57" i="716"/>
  <c r="N57" i="716" s="1"/>
  <c r="K57" i="716"/>
  <c r="G57" i="716"/>
  <c r="AA56" i="716"/>
  <c r="O56" i="716"/>
  <c r="M56" i="716"/>
  <c r="K56" i="716"/>
  <c r="G56" i="716"/>
  <c r="L55" i="716"/>
  <c r="J55" i="716"/>
  <c r="I55" i="716"/>
  <c r="AA44" i="716"/>
  <c r="O44" i="716"/>
  <c r="M44" i="716"/>
  <c r="K44" i="716"/>
  <c r="G44" i="716"/>
  <c r="O43" i="716"/>
  <c r="M43" i="716"/>
  <c r="AB43" i="716" s="1"/>
  <c r="K43" i="716"/>
  <c r="G43" i="716"/>
  <c r="O42" i="716"/>
  <c r="M42" i="716"/>
  <c r="K42" i="716"/>
  <c r="G42" i="716"/>
  <c r="O41" i="716"/>
  <c r="M41" i="716"/>
  <c r="K41" i="716"/>
  <c r="G41" i="716"/>
  <c r="AB40" i="716"/>
  <c r="AA40" i="716"/>
  <c r="P40" i="716"/>
  <c r="O40" i="716"/>
  <c r="N40" i="716"/>
  <c r="M40" i="716"/>
  <c r="K40" i="716"/>
  <c r="G40" i="716"/>
  <c r="AA39" i="716"/>
  <c r="O39" i="716"/>
  <c r="M39" i="716"/>
  <c r="AB39" i="716" s="1"/>
  <c r="K39" i="716"/>
  <c r="G39" i="716"/>
  <c r="L38" i="716"/>
  <c r="J38" i="716"/>
  <c r="I38" i="716"/>
  <c r="O24" i="716"/>
  <c r="M24" i="716"/>
  <c r="K24" i="716"/>
  <c r="G24" i="716"/>
  <c r="O23" i="716"/>
  <c r="M23" i="716"/>
  <c r="N23" i="716" s="1"/>
  <c r="K23" i="716"/>
  <c r="G23" i="716"/>
  <c r="O22" i="716"/>
  <c r="M22" i="716"/>
  <c r="K22" i="716"/>
  <c r="G22" i="716"/>
  <c r="L21" i="716"/>
  <c r="J21" i="716"/>
  <c r="I21" i="716"/>
  <c r="O8" i="716"/>
  <c r="M8" i="716"/>
  <c r="AB8" i="716" s="1"/>
  <c r="K8" i="716"/>
  <c r="G8" i="716"/>
  <c r="AB7" i="716"/>
  <c r="O7" i="716"/>
  <c r="M7" i="716"/>
  <c r="AA7" i="716" s="1"/>
  <c r="K7" i="716"/>
  <c r="G7" i="716"/>
  <c r="O6" i="716"/>
  <c r="M6" i="716"/>
  <c r="K6" i="716"/>
  <c r="G6" i="716"/>
  <c r="O5" i="716"/>
  <c r="M5" i="716"/>
  <c r="N5" i="716" s="1"/>
  <c r="K5" i="716"/>
  <c r="G5" i="716"/>
  <c r="H2" i="716"/>
  <c r="D1" i="716"/>
  <c r="X34" i="715"/>
  <c r="W34" i="715"/>
  <c r="V34" i="715"/>
  <c r="P34" i="715"/>
  <c r="O34" i="715"/>
  <c r="N34" i="715"/>
  <c r="M34" i="715"/>
  <c r="G34" i="715"/>
  <c r="N16" i="715"/>
  <c r="I8" i="715" s="1"/>
  <c r="M16" i="715"/>
  <c r="J16" i="715"/>
  <c r="I16" i="715"/>
  <c r="H16" i="715"/>
  <c r="G16" i="715"/>
  <c r="F16" i="715"/>
  <c r="E16" i="715"/>
  <c r="F8" i="715"/>
  <c r="M7" i="715"/>
  <c r="K7" i="715"/>
  <c r="I7" i="715"/>
  <c r="G7" i="715"/>
  <c r="F7" i="715"/>
  <c r="E7" i="715"/>
  <c r="M6" i="715"/>
  <c r="K6" i="715"/>
  <c r="I6" i="715"/>
  <c r="G6" i="715"/>
  <c r="F6" i="715"/>
  <c r="E6" i="715"/>
  <c r="F3" i="715"/>
  <c r="AD140" i="714"/>
  <c r="Z140" i="714"/>
  <c r="Y140" i="714"/>
  <c r="L140" i="714"/>
  <c r="J140" i="714"/>
  <c r="K140" i="714" s="1"/>
  <c r="I140" i="714"/>
  <c r="O126" i="714"/>
  <c r="M126" i="714"/>
  <c r="AF126" i="714" s="1"/>
  <c r="K126" i="714"/>
  <c r="G126" i="714"/>
  <c r="AE125" i="714"/>
  <c r="O125" i="714"/>
  <c r="N125" i="714"/>
  <c r="P125" i="714" s="1"/>
  <c r="M125" i="714"/>
  <c r="AF125" i="714" s="1"/>
  <c r="K125" i="714"/>
  <c r="G125" i="714"/>
  <c r="AF124" i="714"/>
  <c r="O124" i="714"/>
  <c r="M124" i="714"/>
  <c r="K124" i="714"/>
  <c r="G124" i="714"/>
  <c r="AD123" i="714"/>
  <c r="Z123" i="714"/>
  <c r="Y123" i="714"/>
  <c r="L123" i="714"/>
  <c r="J123" i="714"/>
  <c r="I123" i="714"/>
  <c r="O109" i="714"/>
  <c r="M109" i="714"/>
  <c r="K109" i="714"/>
  <c r="G109" i="714"/>
  <c r="AF108" i="714"/>
  <c r="AE108" i="714"/>
  <c r="O108" i="714"/>
  <c r="M108" i="714"/>
  <c r="N108" i="714" s="1"/>
  <c r="K108" i="714"/>
  <c r="G108" i="714"/>
  <c r="O107" i="714"/>
  <c r="M107" i="714"/>
  <c r="K107" i="714"/>
  <c r="G107" i="714"/>
  <c r="AD106" i="714"/>
  <c r="Z106" i="714"/>
  <c r="Y106" i="714"/>
  <c r="L106" i="714"/>
  <c r="O106" i="714" s="1"/>
  <c r="J106" i="714"/>
  <c r="K106" i="714" s="1"/>
  <c r="I106" i="714"/>
  <c r="AE91" i="714"/>
  <c r="O91" i="714"/>
  <c r="M91" i="714"/>
  <c r="K91" i="714"/>
  <c r="G91" i="714"/>
  <c r="AF90" i="714"/>
  <c r="AE90" i="714"/>
  <c r="O90" i="714"/>
  <c r="N90" i="714"/>
  <c r="M90" i="714"/>
  <c r="K90" i="714"/>
  <c r="G90" i="714"/>
  <c r="AD89" i="714"/>
  <c r="Z89" i="714"/>
  <c r="Y89" i="714"/>
  <c r="L89" i="714"/>
  <c r="J89" i="714"/>
  <c r="I89" i="714"/>
  <c r="O74" i="714"/>
  <c r="M74" i="714"/>
  <c r="K74" i="714"/>
  <c r="G74" i="714"/>
  <c r="O73" i="714"/>
  <c r="N73" i="714"/>
  <c r="Q73" i="714" s="1"/>
  <c r="M73" i="714"/>
  <c r="K73" i="714"/>
  <c r="G73" i="714"/>
  <c r="AD72" i="714"/>
  <c r="Z72" i="714"/>
  <c r="Y72" i="714"/>
  <c r="L72" i="714"/>
  <c r="J72" i="714"/>
  <c r="I72" i="714"/>
  <c r="O72" i="714" s="1"/>
  <c r="O65" i="714"/>
  <c r="M65" i="714"/>
  <c r="AF65" i="714" s="1"/>
  <c r="K65" i="714"/>
  <c r="G65" i="714"/>
  <c r="O64" i="714"/>
  <c r="M64" i="714"/>
  <c r="K64" i="714"/>
  <c r="G64" i="714"/>
  <c r="O63" i="714"/>
  <c r="M63" i="714"/>
  <c r="K63" i="714"/>
  <c r="G63" i="714"/>
  <c r="AE62" i="714"/>
  <c r="O62" i="714"/>
  <c r="M62" i="714"/>
  <c r="N62" i="714" s="1"/>
  <c r="K62" i="714"/>
  <c r="G62" i="714"/>
  <c r="O61" i="714"/>
  <c r="N61" i="714"/>
  <c r="Q61" i="714" s="1"/>
  <c r="M61" i="714"/>
  <c r="AF61" i="714" s="1"/>
  <c r="K61" i="714"/>
  <c r="G61" i="714"/>
  <c r="O60" i="714"/>
  <c r="N60" i="714"/>
  <c r="Q60" i="714" s="1"/>
  <c r="M60" i="714"/>
  <c r="AF60" i="714" s="1"/>
  <c r="K60" i="714"/>
  <c r="G60" i="714"/>
  <c r="O59" i="714"/>
  <c r="M59" i="714"/>
  <c r="K59" i="714"/>
  <c r="G59" i="714"/>
  <c r="O58" i="714"/>
  <c r="M58" i="714"/>
  <c r="K58" i="714"/>
  <c r="G58" i="714"/>
  <c r="O57" i="714"/>
  <c r="M57" i="714"/>
  <c r="K57" i="714"/>
  <c r="G57" i="714"/>
  <c r="O56" i="714"/>
  <c r="M56" i="714"/>
  <c r="K56" i="714"/>
  <c r="G56" i="714"/>
  <c r="AD55" i="714"/>
  <c r="Z55" i="714"/>
  <c r="Y55" i="714"/>
  <c r="L55" i="714"/>
  <c r="O55" i="714" s="1"/>
  <c r="J55" i="714"/>
  <c r="K55" i="714" s="1"/>
  <c r="I55" i="714"/>
  <c r="O45" i="714"/>
  <c r="M45" i="714"/>
  <c r="AF45" i="714" s="1"/>
  <c r="K45" i="714"/>
  <c r="G45" i="714"/>
  <c r="O44" i="714"/>
  <c r="M44" i="714"/>
  <c r="AF44" i="714" s="1"/>
  <c r="K44" i="714"/>
  <c r="G44" i="714"/>
  <c r="O43" i="714"/>
  <c r="M43" i="714"/>
  <c r="K43" i="714"/>
  <c r="G43" i="714"/>
  <c r="O42" i="714"/>
  <c r="M42" i="714"/>
  <c r="K42" i="714"/>
  <c r="G42" i="714"/>
  <c r="O41" i="714"/>
  <c r="M41" i="714"/>
  <c r="AF41" i="714" s="1"/>
  <c r="K41" i="714"/>
  <c r="G41" i="714"/>
  <c r="O40" i="714"/>
  <c r="M40" i="714"/>
  <c r="AF40" i="714" s="1"/>
  <c r="K40" i="714"/>
  <c r="G40" i="714"/>
  <c r="AF39" i="714"/>
  <c r="O39" i="714"/>
  <c r="M39" i="714"/>
  <c r="AE39" i="714" s="1"/>
  <c r="K39" i="714"/>
  <c r="G39" i="714"/>
  <c r="AD38" i="714"/>
  <c r="Z38" i="714"/>
  <c r="Y38" i="714"/>
  <c r="L38" i="714"/>
  <c r="J38" i="714"/>
  <c r="I38" i="714"/>
  <c r="O30" i="714"/>
  <c r="N30" i="714"/>
  <c r="Q30" i="714" s="1"/>
  <c r="M30" i="714"/>
  <c r="AE30" i="714" s="1"/>
  <c r="K30" i="714"/>
  <c r="G30" i="714"/>
  <c r="O29" i="714"/>
  <c r="M29" i="714"/>
  <c r="K29" i="714"/>
  <c r="G29" i="714"/>
  <c r="AE28" i="714"/>
  <c r="O28" i="714"/>
  <c r="N28" i="714"/>
  <c r="Q28" i="714" s="1"/>
  <c r="M28" i="714"/>
  <c r="AF28" i="714" s="1"/>
  <c r="K28" i="714"/>
  <c r="G28" i="714"/>
  <c r="O27" i="714"/>
  <c r="N27" i="714"/>
  <c r="M27" i="714"/>
  <c r="AF27" i="714" s="1"/>
  <c r="K27" i="714"/>
  <c r="G27" i="714"/>
  <c r="AF26" i="714"/>
  <c r="AE26" i="714"/>
  <c r="O26" i="714"/>
  <c r="M26" i="714"/>
  <c r="N26" i="714" s="1"/>
  <c r="Q26" i="714" s="1"/>
  <c r="K26" i="714"/>
  <c r="G26" i="714"/>
  <c r="AE25" i="714"/>
  <c r="O25" i="714"/>
  <c r="M25" i="714"/>
  <c r="N25" i="714" s="1"/>
  <c r="K25" i="714"/>
  <c r="G25" i="714"/>
  <c r="O24" i="714"/>
  <c r="M24" i="714"/>
  <c r="K24" i="714"/>
  <c r="G24" i="714"/>
  <c r="O23" i="714"/>
  <c r="M23" i="714"/>
  <c r="AE23" i="714" s="1"/>
  <c r="K23" i="714"/>
  <c r="G23" i="714"/>
  <c r="O22" i="714"/>
  <c r="N22" i="714"/>
  <c r="Q22" i="714" s="1"/>
  <c r="M22" i="714"/>
  <c r="AF22" i="714" s="1"/>
  <c r="K22" i="714"/>
  <c r="G22" i="714"/>
  <c r="AD21" i="714"/>
  <c r="AD2" i="714" s="1"/>
  <c r="R6" i="712" s="1"/>
  <c r="Z21" i="714"/>
  <c r="Z2" i="714" s="1"/>
  <c r="P6" i="712" s="1"/>
  <c r="Y21" i="714"/>
  <c r="Y2" i="714" s="1"/>
  <c r="O6" i="712" s="1"/>
  <c r="L21" i="714"/>
  <c r="J21" i="714"/>
  <c r="I21" i="714"/>
  <c r="O10" i="714"/>
  <c r="M10" i="714"/>
  <c r="K10" i="714"/>
  <c r="G10" i="714"/>
  <c r="O9" i="714"/>
  <c r="M9" i="714"/>
  <c r="K9" i="714"/>
  <c r="G9" i="714"/>
  <c r="AF8" i="714"/>
  <c r="AE8" i="714"/>
  <c r="O8" i="714"/>
  <c r="M8" i="714"/>
  <c r="N8" i="714" s="1"/>
  <c r="K8" i="714"/>
  <c r="G8" i="714"/>
  <c r="O7" i="714"/>
  <c r="M7" i="714"/>
  <c r="K7" i="714"/>
  <c r="G7" i="714"/>
  <c r="O6" i="714"/>
  <c r="M6" i="714"/>
  <c r="K6" i="714"/>
  <c r="G6" i="714"/>
  <c r="O5" i="714"/>
  <c r="M5" i="714"/>
  <c r="AF5" i="714" s="1"/>
  <c r="K5" i="714"/>
  <c r="G5" i="714"/>
  <c r="H2" i="714"/>
  <c r="D1" i="714"/>
  <c r="O140" i="713"/>
  <c r="L140" i="713"/>
  <c r="J140" i="713"/>
  <c r="I140" i="713"/>
  <c r="O135" i="713"/>
  <c r="M135" i="713"/>
  <c r="K135" i="713"/>
  <c r="G135" i="713"/>
  <c r="O134" i="713"/>
  <c r="M134" i="713"/>
  <c r="AB134" i="713" s="1"/>
  <c r="K134" i="713"/>
  <c r="G134" i="713"/>
  <c r="O133" i="713"/>
  <c r="M133" i="713"/>
  <c r="K133" i="713"/>
  <c r="G133" i="713"/>
  <c r="O132" i="713"/>
  <c r="M132" i="713"/>
  <c r="K132" i="713"/>
  <c r="G132" i="713"/>
  <c r="O131" i="713"/>
  <c r="M131" i="713"/>
  <c r="N131" i="713" s="1"/>
  <c r="K131" i="713"/>
  <c r="G131" i="713"/>
  <c r="O130" i="713"/>
  <c r="M130" i="713"/>
  <c r="AB130" i="713" s="1"/>
  <c r="K130" i="713"/>
  <c r="G130" i="713"/>
  <c r="O129" i="713"/>
  <c r="M129" i="713"/>
  <c r="N129" i="713" s="1"/>
  <c r="K129" i="713"/>
  <c r="G129" i="713"/>
  <c r="O128" i="713"/>
  <c r="M128" i="713"/>
  <c r="AB128" i="713" s="1"/>
  <c r="K128" i="713"/>
  <c r="G128" i="713"/>
  <c r="O127" i="713"/>
  <c r="M127" i="713"/>
  <c r="N127" i="713" s="1"/>
  <c r="K127" i="713"/>
  <c r="G127" i="713"/>
  <c r="O126" i="713"/>
  <c r="M126" i="713"/>
  <c r="AB126" i="713" s="1"/>
  <c r="K126" i="713"/>
  <c r="G126" i="713"/>
  <c r="AB125" i="713"/>
  <c r="AA125" i="713"/>
  <c r="O125" i="713"/>
  <c r="M125" i="713"/>
  <c r="N125" i="713" s="1"/>
  <c r="K125" i="713"/>
  <c r="G125" i="713"/>
  <c r="AB124" i="713"/>
  <c r="AA124" i="713"/>
  <c r="O124" i="713"/>
  <c r="N124" i="713"/>
  <c r="M124" i="713"/>
  <c r="K124" i="713"/>
  <c r="G124" i="713"/>
  <c r="L123" i="713"/>
  <c r="J123" i="713"/>
  <c r="I123" i="713"/>
  <c r="O114" i="713"/>
  <c r="M114" i="713"/>
  <c r="N114" i="713" s="1"/>
  <c r="K114" i="713"/>
  <c r="G114" i="713"/>
  <c r="O113" i="713"/>
  <c r="N113" i="713"/>
  <c r="Q113" i="713" s="1"/>
  <c r="M113" i="713"/>
  <c r="AB113" i="713" s="1"/>
  <c r="K113" i="713"/>
  <c r="G113" i="713"/>
  <c r="AB112" i="713"/>
  <c r="AA112" i="713"/>
  <c r="O112" i="713"/>
  <c r="N112" i="713"/>
  <c r="M112" i="713"/>
  <c r="K112" i="713"/>
  <c r="G112" i="713"/>
  <c r="AB111" i="713"/>
  <c r="O111" i="713"/>
  <c r="M111" i="713"/>
  <c r="AA111" i="713" s="1"/>
  <c r="K111" i="713"/>
  <c r="G111" i="713"/>
  <c r="O110" i="713"/>
  <c r="M110" i="713"/>
  <c r="N110" i="713" s="1"/>
  <c r="K110" i="713"/>
  <c r="G110" i="713"/>
  <c r="O109" i="713"/>
  <c r="N109" i="713"/>
  <c r="M109" i="713"/>
  <c r="AB109" i="713" s="1"/>
  <c r="K109" i="713"/>
  <c r="G109" i="713"/>
  <c r="O108" i="713"/>
  <c r="M108" i="713"/>
  <c r="K108" i="713"/>
  <c r="G108" i="713"/>
  <c r="O107" i="713"/>
  <c r="M107" i="713"/>
  <c r="AB107" i="713" s="1"/>
  <c r="K107" i="713"/>
  <c r="G107" i="713"/>
  <c r="L106" i="713"/>
  <c r="O106" i="713" s="1"/>
  <c r="J106" i="713"/>
  <c r="K106" i="713" s="1"/>
  <c r="I106" i="713"/>
  <c r="AA94" i="713"/>
  <c r="O94" i="713"/>
  <c r="M94" i="713"/>
  <c r="N94" i="713" s="1"/>
  <c r="K94" i="713"/>
  <c r="G94" i="713"/>
  <c r="AA93" i="713"/>
  <c r="O93" i="713"/>
  <c r="M93" i="713"/>
  <c r="AB93" i="713" s="1"/>
  <c r="K93" i="713"/>
  <c r="G93" i="713"/>
  <c r="AB92" i="713"/>
  <c r="O92" i="713"/>
  <c r="N92" i="713"/>
  <c r="P92" i="713" s="1"/>
  <c r="M92" i="713"/>
  <c r="AA92" i="713" s="1"/>
  <c r="K92" i="713"/>
  <c r="G92" i="713"/>
  <c r="O91" i="713"/>
  <c r="N91" i="713"/>
  <c r="Q91" i="713" s="1"/>
  <c r="M91" i="713"/>
  <c r="AB91" i="713" s="1"/>
  <c r="K91" i="713"/>
  <c r="G91" i="713"/>
  <c r="O90" i="713"/>
  <c r="M90" i="713"/>
  <c r="K90" i="713"/>
  <c r="G90" i="713"/>
  <c r="L89" i="713"/>
  <c r="O89" i="713" s="1"/>
  <c r="J89" i="713"/>
  <c r="K89" i="713" s="1"/>
  <c r="I89" i="713"/>
  <c r="O76" i="713"/>
  <c r="M76" i="713"/>
  <c r="N76" i="713" s="1"/>
  <c r="K76" i="713"/>
  <c r="G76" i="713"/>
  <c r="O75" i="713"/>
  <c r="M75" i="713"/>
  <c r="AB75" i="713" s="1"/>
  <c r="K75" i="713"/>
  <c r="G75" i="713"/>
  <c r="O74" i="713"/>
  <c r="M74" i="713"/>
  <c r="AB74" i="713" s="1"/>
  <c r="K74" i="713"/>
  <c r="G74" i="713"/>
  <c r="O73" i="713"/>
  <c r="N73" i="713"/>
  <c r="M73" i="713"/>
  <c r="AA73" i="713" s="1"/>
  <c r="K73" i="713"/>
  <c r="G73" i="713"/>
  <c r="L72" i="713"/>
  <c r="J72" i="713"/>
  <c r="I72" i="713"/>
  <c r="O61" i="713"/>
  <c r="M61" i="713"/>
  <c r="N61" i="713" s="1"/>
  <c r="K61" i="713"/>
  <c r="G61" i="713"/>
  <c r="O60" i="713"/>
  <c r="N60" i="713"/>
  <c r="Q60" i="713" s="1"/>
  <c r="M60" i="713"/>
  <c r="K60" i="713"/>
  <c r="G60" i="713"/>
  <c r="AB59" i="713"/>
  <c r="O59" i="713"/>
  <c r="M59" i="713"/>
  <c r="AA59" i="713" s="1"/>
  <c r="K59" i="713"/>
  <c r="G59" i="713"/>
  <c r="O58" i="713"/>
  <c r="M58" i="713"/>
  <c r="AA58" i="713" s="1"/>
  <c r="K58" i="713"/>
  <c r="G58" i="713"/>
  <c r="O57" i="713"/>
  <c r="M57" i="713"/>
  <c r="N57" i="713" s="1"/>
  <c r="K57" i="713"/>
  <c r="G57" i="713"/>
  <c r="O56" i="713"/>
  <c r="M56" i="713"/>
  <c r="K56" i="713"/>
  <c r="G56" i="713"/>
  <c r="L55" i="713"/>
  <c r="O55" i="713" s="1"/>
  <c r="J55" i="713"/>
  <c r="K55" i="713" s="1"/>
  <c r="I55" i="713"/>
  <c r="AA44" i="713"/>
  <c r="O44" i="713"/>
  <c r="M44" i="713"/>
  <c r="AB44" i="713" s="1"/>
  <c r="K44" i="713"/>
  <c r="G44" i="713"/>
  <c r="O43" i="713"/>
  <c r="M43" i="713"/>
  <c r="AB43" i="713" s="1"/>
  <c r="K43" i="713"/>
  <c r="G43" i="713"/>
  <c r="AA42" i="713"/>
  <c r="O42" i="713"/>
  <c r="M42" i="713"/>
  <c r="N42" i="713" s="1"/>
  <c r="K42" i="713"/>
  <c r="G42" i="713"/>
  <c r="AA41" i="713"/>
  <c r="O41" i="713"/>
  <c r="N41" i="713"/>
  <c r="Q41" i="713" s="1"/>
  <c r="M41" i="713"/>
  <c r="AB41" i="713" s="1"/>
  <c r="K41" i="713"/>
  <c r="G41" i="713"/>
  <c r="AB40" i="713"/>
  <c r="AA40" i="713"/>
  <c r="O40" i="713"/>
  <c r="N40" i="713"/>
  <c r="M40" i="713"/>
  <c r="K40" i="713"/>
  <c r="Q40" i="713" s="1"/>
  <c r="G40" i="713"/>
  <c r="AB39" i="713"/>
  <c r="AA39" i="713"/>
  <c r="O39" i="713"/>
  <c r="N39" i="713"/>
  <c r="Q39" i="713" s="1"/>
  <c r="M39" i="713"/>
  <c r="M55" i="713" s="1"/>
  <c r="AB55" i="713" s="1"/>
  <c r="AC39" i="713" s="1"/>
  <c r="K39" i="713"/>
  <c r="G39" i="713"/>
  <c r="L38" i="713"/>
  <c r="O38" i="713" s="1"/>
  <c r="K38" i="713"/>
  <c r="J38" i="713"/>
  <c r="I38" i="713"/>
  <c r="AA24" i="713"/>
  <c r="O24" i="713"/>
  <c r="M24" i="713"/>
  <c r="AB24" i="713" s="1"/>
  <c r="K24" i="713"/>
  <c r="G24" i="713"/>
  <c r="O23" i="713"/>
  <c r="M23" i="713"/>
  <c r="N23" i="713" s="1"/>
  <c r="K23" i="713"/>
  <c r="G23" i="713"/>
  <c r="AB22" i="713"/>
  <c r="AA22" i="713"/>
  <c r="O22" i="713"/>
  <c r="M22" i="713"/>
  <c r="N22" i="713" s="1"/>
  <c r="K22" i="713"/>
  <c r="G22" i="713"/>
  <c r="L21" i="713"/>
  <c r="J21" i="713"/>
  <c r="I21" i="713"/>
  <c r="K21" i="713" s="1"/>
  <c r="AB8" i="713"/>
  <c r="AA8" i="713"/>
  <c r="O8" i="713"/>
  <c r="M8" i="713"/>
  <c r="N8" i="713" s="1"/>
  <c r="K8" i="713"/>
  <c r="G8" i="713"/>
  <c r="O7" i="713"/>
  <c r="M7" i="713"/>
  <c r="K7" i="713"/>
  <c r="G7" i="713"/>
  <c r="O6" i="713"/>
  <c r="M6" i="713"/>
  <c r="N6" i="713" s="1"/>
  <c r="K6" i="713"/>
  <c r="G6" i="713"/>
  <c r="AB5" i="713"/>
  <c r="AA5" i="713"/>
  <c r="O5" i="713"/>
  <c r="M5" i="713"/>
  <c r="N5" i="713" s="1"/>
  <c r="K5" i="713"/>
  <c r="G5" i="713"/>
  <c r="H2" i="713"/>
  <c r="D1" i="713"/>
  <c r="X34" i="712"/>
  <c r="W34" i="712"/>
  <c r="V34" i="712"/>
  <c r="P34" i="712"/>
  <c r="O34" i="712"/>
  <c r="N34" i="712"/>
  <c r="M34" i="712"/>
  <c r="G34" i="712"/>
  <c r="N16" i="712"/>
  <c r="M16" i="712"/>
  <c r="J16" i="712"/>
  <c r="I16" i="712"/>
  <c r="H16" i="712"/>
  <c r="G16" i="712"/>
  <c r="F16" i="712"/>
  <c r="E16" i="712"/>
  <c r="K8" i="712"/>
  <c r="F8" i="712"/>
  <c r="M7" i="712"/>
  <c r="K7" i="712"/>
  <c r="I7" i="712"/>
  <c r="G7" i="712"/>
  <c r="F7" i="712"/>
  <c r="E7" i="712"/>
  <c r="M6" i="712"/>
  <c r="K6" i="712"/>
  <c r="I6" i="712"/>
  <c r="G6" i="712"/>
  <c r="F6" i="712"/>
  <c r="E6" i="712"/>
  <c r="F3" i="712"/>
  <c r="AD140" i="711"/>
  <c r="Z140" i="711"/>
  <c r="Y140" i="711"/>
  <c r="T140" i="711"/>
  <c r="S140" i="711"/>
  <c r="L140" i="711"/>
  <c r="J140" i="711"/>
  <c r="I140" i="711"/>
  <c r="O126" i="711"/>
  <c r="M126" i="711"/>
  <c r="K126" i="711"/>
  <c r="G126" i="711"/>
  <c r="AE125" i="711"/>
  <c r="O125" i="711"/>
  <c r="M125" i="711"/>
  <c r="AF125" i="711" s="1"/>
  <c r="K125" i="711"/>
  <c r="G125" i="711"/>
  <c r="AF124" i="711"/>
  <c r="AE124" i="711"/>
  <c r="O124" i="711"/>
  <c r="M124" i="711"/>
  <c r="N124" i="711" s="1"/>
  <c r="K124" i="711"/>
  <c r="G124" i="711"/>
  <c r="AD123" i="711"/>
  <c r="Z123" i="711"/>
  <c r="Y123" i="711"/>
  <c r="T123" i="711"/>
  <c r="S123" i="711"/>
  <c r="L123" i="711"/>
  <c r="J123" i="711"/>
  <c r="I123" i="711"/>
  <c r="AE109" i="711"/>
  <c r="O109" i="711"/>
  <c r="M109" i="711"/>
  <c r="N109" i="711" s="1"/>
  <c r="K109" i="711"/>
  <c r="G109" i="711"/>
  <c r="O108" i="711"/>
  <c r="M108" i="711"/>
  <c r="AF108" i="711" s="1"/>
  <c r="K108" i="711"/>
  <c r="G108" i="711"/>
  <c r="AF107" i="711"/>
  <c r="AE107" i="711"/>
  <c r="O107" i="711"/>
  <c r="M107" i="711"/>
  <c r="N107" i="711" s="1"/>
  <c r="Q107" i="711" s="1"/>
  <c r="K107" i="711"/>
  <c r="G107" i="711"/>
  <c r="AD106" i="711"/>
  <c r="Z106" i="711"/>
  <c r="Y106" i="711"/>
  <c r="T106" i="711"/>
  <c r="S106" i="711"/>
  <c r="L106" i="711"/>
  <c r="O106" i="711" s="1"/>
  <c r="J106" i="711"/>
  <c r="K106" i="711" s="1"/>
  <c r="I106" i="711"/>
  <c r="AF91" i="711"/>
  <c r="AE91" i="711"/>
  <c r="O91" i="711"/>
  <c r="N91" i="711"/>
  <c r="M91" i="711"/>
  <c r="K91" i="711"/>
  <c r="G91" i="711"/>
  <c r="O90" i="711"/>
  <c r="M90" i="711"/>
  <c r="K90" i="711"/>
  <c r="G90" i="711"/>
  <c r="AD89" i="711"/>
  <c r="Z89" i="711"/>
  <c r="Y89" i="711"/>
  <c r="T89" i="711"/>
  <c r="S89" i="711"/>
  <c r="L89" i="711"/>
  <c r="K89" i="711"/>
  <c r="J89" i="711"/>
  <c r="I89" i="711"/>
  <c r="AF74" i="711"/>
  <c r="AE74" i="711"/>
  <c r="O74" i="711"/>
  <c r="M74" i="711"/>
  <c r="N74" i="711" s="1"/>
  <c r="K74" i="711"/>
  <c r="G74" i="711"/>
  <c r="AF73" i="711"/>
  <c r="O73" i="711"/>
  <c r="M73" i="711"/>
  <c r="K73" i="711"/>
  <c r="G73" i="711"/>
  <c r="AD72" i="711"/>
  <c r="Z72" i="711"/>
  <c r="Y72" i="711"/>
  <c r="T72" i="711"/>
  <c r="S72" i="711"/>
  <c r="L72" i="711"/>
  <c r="O72" i="711" s="1"/>
  <c r="J72" i="711"/>
  <c r="K72" i="711" s="1"/>
  <c r="I72" i="711"/>
  <c r="AE66" i="711"/>
  <c r="O66" i="711"/>
  <c r="M66" i="711"/>
  <c r="AF66" i="711" s="1"/>
  <c r="K66" i="711"/>
  <c r="G66" i="711"/>
  <c r="O65" i="711"/>
  <c r="M65" i="711"/>
  <c r="AF65" i="711" s="1"/>
  <c r="K65" i="711"/>
  <c r="G65" i="711"/>
  <c r="AE64" i="711"/>
  <c r="Q64" i="711"/>
  <c r="O64" i="711"/>
  <c r="N64" i="711"/>
  <c r="M64" i="711"/>
  <c r="AF64" i="711" s="1"/>
  <c r="K64" i="711"/>
  <c r="G64" i="711"/>
  <c r="O63" i="711"/>
  <c r="N63" i="711"/>
  <c r="M63" i="711"/>
  <c r="AE63" i="711" s="1"/>
  <c r="K63" i="711"/>
  <c r="G63" i="711"/>
  <c r="AE62" i="711"/>
  <c r="O62" i="711"/>
  <c r="M62" i="711"/>
  <c r="AF62" i="711" s="1"/>
  <c r="K62" i="711"/>
  <c r="G62" i="711"/>
  <c r="O61" i="711"/>
  <c r="M61" i="711"/>
  <c r="AF61" i="711" s="1"/>
  <c r="K61" i="711"/>
  <c r="G61" i="711"/>
  <c r="O60" i="711"/>
  <c r="N60" i="711"/>
  <c r="M60" i="711"/>
  <c r="AF60" i="711" s="1"/>
  <c r="K60" i="711"/>
  <c r="G60" i="711"/>
  <c r="O59" i="711"/>
  <c r="M59" i="711"/>
  <c r="K59" i="711"/>
  <c r="G59" i="711"/>
  <c r="O58" i="711"/>
  <c r="M58" i="711"/>
  <c r="K58" i="711"/>
  <c r="G58" i="711"/>
  <c r="O57" i="711"/>
  <c r="M57" i="711"/>
  <c r="AF57" i="711" s="1"/>
  <c r="K57" i="711"/>
  <c r="G57" i="711"/>
  <c r="O56" i="711"/>
  <c r="N56" i="711"/>
  <c r="Q56" i="711" s="1"/>
  <c r="M56" i="711"/>
  <c r="K56" i="711"/>
  <c r="G56" i="711"/>
  <c r="AD55" i="711"/>
  <c r="Q6" i="709"/>
  <c r="Z55" i="711"/>
  <c r="Y55" i="711"/>
  <c r="T55" i="711"/>
  <c r="S55" i="711"/>
  <c r="L55" i="711"/>
  <c r="O55" i="711" s="1"/>
  <c r="J55" i="711"/>
  <c r="K55" i="711" s="1"/>
  <c r="I55" i="711"/>
  <c r="O44" i="711"/>
  <c r="M44" i="711"/>
  <c r="K44" i="711"/>
  <c r="G44" i="711"/>
  <c r="AE43" i="711"/>
  <c r="O43" i="711"/>
  <c r="M43" i="711"/>
  <c r="N43" i="711" s="1"/>
  <c r="K43" i="711"/>
  <c r="G43" i="711"/>
  <c r="O42" i="711"/>
  <c r="M42" i="711"/>
  <c r="N42" i="711" s="1"/>
  <c r="K42" i="711"/>
  <c r="G42" i="711"/>
  <c r="O41" i="711"/>
  <c r="M41" i="711"/>
  <c r="AF41" i="711" s="1"/>
  <c r="K41" i="711"/>
  <c r="G41" i="711"/>
  <c r="AF40" i="711"/>
  <c r="O40" i="711"/>
  <c r="M40" i="711"/>
  <c r="K40" i="711"/>
  <c r="G40" i="711"/>
  <c r="AF39" i="711"/>
  <c r="O39" i="711"/>
  <c r="M39" i="711"/>
  <c r="AE39" i="711" s="1"/>
  <c r="K39" i="711"/>
  <c r="G39" i="711"/>
  <c r="AD38" i="711"/>
  <c r="Z38" i="711"/>
  <c r="Y38" i="711"/>
  <c r="T38" i="711"/>
  <c r="S38" i="711"/>
  <c r="L38" i="711"/>
  <c r="O38" i="711" s="1"/>
  <c r="J38" i="711"/>
  <c r="K38" i="711" s="1"/>
  <c r="I38" i="711"/>
  <c r="AF27" i="711"/>
  <c r="O27" i="711"/>
  <c r="M27" i="711"/>
  <c r="K27" i="711"/>
  <c r="G27" i="711"/>
  <c r="AF26" i="711"/>
  <c r="AE26" i="711"/>
  <c r="O26" i="711"/>
  <c r="N26" i="711"/>
  <c r="Q26" i="711" s="1"/>
  <c r="M26" i="711"/>
  <c r="K26" i="711"/>
  <c r="G26" i="711"/>
  <c r="O25" i="711"/>
  <c r="M25" i="711"/>
  <c r="N25" i="711" s="1"/>
  <c r="K25" i="711"/>
  <c r="G25" i="711"/>
  <c r="O24" i="711"/>
  <c r="M24" i="711"/>
  <c r="AF24" i="711" s="1"/>
  <c r="K24" i="711"/>
  <c r="G24" i="711"/>
  <c r="O23" i="711"/>
  <c r="M23" i="711"/>
  <c r="K23" i="711"/>
  <c r="G23" i="711"/>
  <c r="AE22" i="711"/>
  <c r="O22" i="711"/>
  <c r="M22" i="711"/>
  <c r="K22" i="711"/>
  <c r="G22" i="711"/>
  <c r="AD21" i="711"/>
  <c r="Z21" i="711"/>
  <c r="Y21" i="711"/>
  <c r="T21" i="711"/>
  <c r="S21" i="711"/>
  <c r="L21" i="711"/>
  <c r="J21" i="711"/>
  <c r="K21" i="711" s="1"/>
  <c r="I21" i="711"/>
  <c r="O10" i="711"/>
  <c r="M10" i="711"/>
  <c r="K10" i="711"/>
  <c r="G10" i="711"/>
  <c r="O9" i="711"/>
  <c r="M9" i="711"/>
  <c r="K9" i="711"/>
  <c r="G9" i="711"/>
  <c r="O8" i="711"/>
  <c r="M8" i="711"/>
  <c r="N8" i="711" s="1"/>
  <c r="K8" i="711"/>
  <c r="G8" i="711"/>
  <c r="O7" i="711"/>
  <c r="M7" i="711"/>
  <c r="AF7" i="711" s="1"/>
  <c r="K7" i="711"/>
  <c r="G7" i="711"/>
  <c r="AE6" i="711"/>
  <c r="O6" i="711"/>
  <c r="M6" i="711"/>
  <c r="K6" i="711"/>
  <c r="G6" i="711"/>
  <c r="O5" i="711"/>
  <c r="M5" i="711"/>
  <c r="K5" i="711"/>
  <c r="G5" i="711"/>
  <c r="AD2" i="711"/>
  <c r="R6" i="709" s="1"/>
  <c r="Z2" i="711"/>
  <c r="P6" i="709" s="1"/>
  <c r="Y2" i="711"/>
  <c r="O6" i="709" s="1"/>
  <c r="H2" i="711"/>
  <c r="D1" i="711"/>
  <c r="T140" i="710"/>
  <c r="S140" i="710"/>
  <c r="O140" i="710"/>
  <c r="L140" i="710"/>
  <c r="J140" i="710"/>
  <c r="K140" i="710" s="1"/>
  <c r="I140" i="710"/>
  <c r="O135" i="710"/>
  <c r="N135" i="710"/>
  <c r="Q135" i="710" s="1"/>
  <c r="M135" i="710"/>
  <c r="AB135" i="710" s="1"/>
  <c r="K135" i="710"/>
  <c r="G135" i="710"/>
  <c r="O134" i="710"/>
  <c r="M134" i="710"/>
  <c r="N134" i="710" s="1"/>
  <c r="K134" i="710"/>
  <c r="G134" i="710"/>
  <c r="O133" i="710"/>
  <c r="M133" i="710"/>
  <c r="K133" i="710"/>
  <c r="G133" i="710"/>
  <c r="AB132" i="710"/>
  <c r="AA132" i="710"/>
  <c r="O132" i="710"/>
  <c r="N132" i="710"/>
  <c r="M132" i="710"/>
  <c r="K132" i="710"/>
  <c r="G132" i="710"/>
  <c r="O131" i="710"/>
  <c r="N131" i="710"/>
  <c r="Q131" i="710" s="1"/>
  <c r="M131" i="710"/>
  <c r="AB131" i="710" s="1"/>
  <c r="K131" i="710"/>
  <c r="G131" i="710"/>
  <c r="O130" i="710"/>
  <c r="M130" i="710"/>
  <c r="N130" i="710" s="1"/>
  <c r="K130" i="710"/>
  <c r="G130" i="710"/>
  <c r="AA129" i="710"/>
  <c r="O129" i="710"/>
  <c r="M129" i="710"/>
  <c r="AB129" i="710" s="1"/>
  <c r="K129" i="710"/>
  <c r="G129" i="710"/>
  <c r="O128" i="710"/>
  <c r="M128" i="710"/>
  <c r="K128" i="710"/>
  <c r="G128" i="710"/>
  <c r="O127" i="710"/>
  <c r="M127" i="710"/>
  <c r="K127" i="710"/>
  <c r="G127" i="710"/>
  <c r="O126" i="710"/>
  <c r="M126" i="710"/>
  <c r="N126" i="710" s="1"/>
  <c r="K126" i="710"/>
  <c r="G126" i="710"/>
  <c r="O125" i="710"/>
  <c r="M125" i="710"/>
  <c r="AB125" i="710" s="1"/>
  <c r="K125" i="710"/>
  <c r="G125" i="710"/>
  <c r="AA124" i="710"/>
  <c r="O124" i="710"/>
  <c r="M124" i="710"/>
  <c r="K124" i="710"/>
  <c r="G124" i="710"/>
  <c r="T123" i="710"/>
  <c r="S123" i="710"/>
  <c r="L123" i="710"/>
  <c r="O123" i="710" s="1"/>
  <c r="J123" i="710"/>
  <c r="K123" i="710" s="1"/>
  <c r="I123" i="710"/>
  <c r="AB114" i="710"/>
  <c r="AA114" i="710"/>
  <c r="Q114" i="710"/>
  <c r="O114" i="710"/>
  <c r="N114" i="710"/>
  <c r="M114" i="710"/>
  <c r="K114" i="710"/>
  <c r="G114" i="710"/>
  <c r="AA113" i="710"/>
  <c r="O113" i="710"/>
  <c r="N113" i="710"/>
  <c r="Q113" i="710" s="1"/>
  <c r="M113" i="710"/>
  <c r="AB113" i="710" s="1"/>
  <c r="K113" i="710"/>
  <c r="G113" i="710"/>
  <c r="O112" i="710"/>
  <c r="M112" i="710"/>
  <c r="N112" i="710" s="1"/>
  <c r="K112" i="710"/>
  <c r="G112" i="710"/>
  <c r="AA111" i="710"/>
  <c r="O111" i="710"/>
  <c r="M111" i="710"/>
  <c r="K111" i="710"/>
  <c r="G111" i="710"/>
  <c r="O110" i="710"/>
  <c r="N110" i="710"/>
  <c r="M110" i="710"/>
  <c r="K110" i="710"/>
  <c r="G110" i="710"/>
  <c r="O109" i="710"/>
  <c r="M109" i="710"/>
  <c r="K109" i="710"/>
  <c r="G109" i="710"/>
  <c r="O108" i="710"/>
  <c r="M108" i="710"/>
  <c r="N108" i="710" s="1"/>
  <c r="K108" i="710"/>
  <c r="G108" i="710"/>
  <c r="O107" i="710"/>
  <c r="M107" i="710"/>
  <c r="AB107" i="710" s="1"/>
  <c r="K107" i="710"/>
  <c r="G107" i="710"/>
  <c r="T106" i="710"/>
  <c r="S106" i="710"/>
  <c r="L106" i="710"/>
  <c r="J106" i="710"/>
  <c r="K106" i="710" s="1"/>
  <c r="I106" i="710"/>
  <c r="AA94" i="710"/>
  <c r="O94" i="710"/>
  <c r="N94" i="710"/>
  <c r="Q94" i="710" s="1"/>
  <c r="M94" i="710"/>
  <c r="AB94" i="710" s="1"/>
  <c r="K94" i="710"/>
  <c r="G94" i="710"/>
  <c r="O93" i="710"/>
  <c r="M93" i="710"/>
  <c r="M106" i="710" s="1"/>
  <c r="AB106" i="710" s="1"/>
  <c r="AC90" i="710" s="1"/>
  <c r="K93" i="710"/>
  <c r="G93" i="710"/>
  <c r="AA92" i="710"/>
  <c r="O92" i="710"/>
  <c r="N92" i="710"/>
  <c r="Q92" i="710" s="1"/>
  <c r="M92" i="710"/>
  <c r="AB92" i="710" s="1"/>
  <c r="K92" i="710"/>
  <c r="G92" i="710"/>
  <c r="O91" i="710"/>
  <c r="M91" i="710"/>
  <c r="N91" i="710" s="1"/>
  <c r="K91" i="710"/>
  <c r="G91" i="710"/>
  <c r="O90" i="710"/>
  <c r="M90" i="710"/>
  <c r="AB90" i="710" s="1"/>
  <c r="K90" i="710"/>
  <c r="G90" i="710"/>
  <c r="T89" i="710"/>
  <c r="S89" i="710"/>
  <c r="L89" i="710"/>
  <c r="J89" i="710"/>
  <c r="K89" i="710" s="1"/>
  <c r="I89" i="710"/>
  <c r="O76" i="710"/>
  <c r="M76" i="710"/>
  <c r="K76" i="710"/>
  <c r="G76" i="710"/>
  <c r="AA75" i="710"/>
  <c r="O75" i="710"/>
  <c r="M75" i="710"/>
  <c r="K75" i="710"/>
  <c r="G75" i="710"/>
  <c r="AA74" i="710"/>
  <c r="O74" i="710"/>
  <c r="N74" i="710"/>
  <c r="M74" i="710"/>
  <c r="AB74" i="710" s="1"/>
  <c r="K74" i="710"/>
  <c r="G74" i="710"/>
  <c r="O73" i="710"/>
  <c r="N73" i="710"/>
  <c r="P73" i="710" s="1"/>
  <c r="M73" i="710"/>
  <c r="AB73" i="710" s="1"/>
  <c r="K73" i="710"/>
  <c r="G73" i="710"/>
  <c r="T72" i="710"/>
  <c r="S72" i="710"/>
  <c r="L72" i="710"/>
  <c r="J72" i="710"/>
  <c r="K72" i="710" s="1"/>
  <c r="I72" i="710"/>
  <c r="O61" i="710"/>
  <c r="M61" i="710"/>
  <c r="N61" i="710" s="1"/>
  <c r="K61" i="710"/>
  <c r="G61" i="710"/>
  <c r="O60" i="710"/>
  <c r="N60" i="710"/>
  <c r="P60" i="710" s="1"/>
  <c r="M60" i="710"/>
  <c r="AB60" i="710" s="1"/>
  <c r="K60" i="710"/>
  <c r="G60" i="710"/>
  <c r="AB59" i="710"/>
  <c r="O59" i="710"/>
  <c r="M59" i="710"/>
  <c r="AA59" i="710" s="1"/>
  <c r="K59" i="710"/>
  <c r="G59" i="710"/>
  <c r="AA58" i="710"/>
  <c r="O58" i="710"/>
  <c r="N58" i="710"/>
  <c r="Q58" i="710" s="1"/>
  <c r="M58" i="710"/>
  <c r="AB58" i="710" s="1"/>
  <c r="K58" i="710"/>
  <c r="G58" i="710"/>
  <c r="O57" i="710"/>
  <c r="M57" i="710"/>
  <c r="K57" i="710"/>
  <c r="G57" i="710"/>
  <c r="AB56" i="710"/>
  <c r="O56" i="710"/>
  <c r="M56" i="710"/>
  <c r="K56" i="710"/>
  <c r="G56" i="710"/>
  <c r="T55" i="710"/>
  <c r="S55" i="710"/>
  <c r="L55" i="710"/>
  <c r="O55" i="710" s="1"/>
  <c r="J55" i="710"/>
  <c r="K55" i="710" s="1"/>
  <c r="I55" i="710"/>
  <c r="AA44" i="710"/>
  <c r="O44" i="710"/>
  <c r="N44" i="710"/>
  <c r="P44" i="710" s="1"/>
  <c r="M44" i="710"/>
  <c r="AB44" i="710" s="1"/>
  <c r="K44" i="710"/>
  <c r="G44" i="710"/>
  <c r="O43" i="710"/>
  <c r="M43" i="710"/>
  <c r="K43" i="710"/>
  <c r="G43" i="710"/>
  <c r="AA42" i="710"/>
  <c r="O42" i="710"/>
  <c r="N42" i="710"/>
  <c r="M42" i="710"/>
  <c r="AB42" i="710" s="1"/>
  <c r="K42" i="710"/>
  <c r="G42" i="710"/>
  <c r="O41" i="710"/>
  <c r="N41" i="710"/>
  <c r="Q41" i="710" s="1"/>
  <c r="M41" i="710"/>
  <c r="K41" i="710"/>
  <c r="G41" i="710"/>
  <c r="O40" i="710"/>
  <c r="M40" i="710"/>
  <c r="AB40" i="710" s="1"/>
  <c r="K40" i="710"/>
  <c r="G40" i="710"/>
  <c r="AB39" i="710"/>
  <c r="AA39" i="710"/>
  <c r="Q39" i="710"/>
  <c r="O39" i="710"/>
  <c r="N39" i="710"/>
  <c r="M39" i="710"/>
  <c r="K39" i="710"/>
  <c r="G39" i="710"/>
  <c r="T38" i="710"/>
  <c r="S38" i="710"/>
  <c r="L38" i="710"/>
  <c r="J38" i="710"/>
  <c r="K38" i="710" s="1"/>
  <c r="I38" i="710"/>
  <c r="O24" i="710"/>
  <c r="N24" i="710"/>
  <c r="P24" i="710" s="1"/>
  <c r="M24" i="710"/>
  <c r="AB24" i="710" s="1"/>
  <c r="K24" i="710"/>
  <c r="G24" i="710"/>
  <c r="AA23" i="710"/>
  <c r="O23" i="710"/>
  <c r="N23" i="710"/>
  <c r="Q23" i="710" s="1"/>
  <c r="M23" i="710"/>
  <c r="AB23" i="710" s="1"/>
  <c r="K23" i="710"/>
  <c r="G23" i="710"/>
  <c r="O22" i="710"/>
  <c r="M22" i="710"/>
  <c r="K22" i="710"/>
  <c r="G22" i="710"/>
  <c r="T21" i="710"/>
  <c r="S21" i="710"/>
  <c r="L21" i="710"/>
  <c r="J21" i="710"/>
  <c r="K21" i="710" s="1"/>
  <c r="I21" i="710"/>
  <c r="O8" i="710"/>
  <c r="N8" i="710"/>
  <c r="M8" i="710"/>
  <c r="K8" i="710"/>
  <c r="G8" i="710"/>
  <c r="O7" i="710"/>
  <c r="M7" i="710"/>
  <c r="K7" i="710"/>
  <c r="G7" i="710"/>
  <c r="AB6" i="710"/>
  <c r="AA6" i="710"/>
  <c r="O6" i="710"/>
  <c r="N6" i="710"/>
  <c r="P6" i="710" s="1"/>
  <c r="M6" i="710"/>
  <c r="K6" i="710"/>
  <c r="G6" i="710"/>
  <c r="AB5" i="710"/>
  <c r="O5" i="710"/>
  <c r="N5" i="710"/>
  <c r="Q5" i="710" s="1"/>
  <c r="M5" i="710"/>
  <c r="AA5" i="710" s="1"/>
  <c r="K5" i="710"/>
  <c r="G5" i="710"/>
  <c r="H2" i="710"/>
  <c r="D1" i="710"/>
  <c r="X34" i="709"/>
  <c r="W34" i="709"/>
  <c r="V34" i="709"/>
  <c r="P34" i="709"/>
  <c r="O34" i="709"/>
  <c r="N34" i="709"/>
  <c r="M34" i="709"/>
  <c r="G34" i="709"/>
  <c r="K8" i="709" s="1"/>
  <c r="N16" i="709"/>
  <c r="M16" i="709"/>
  <c r="J16" i="709"/>
  <c r="I16" i="709"/>
  <c r="H16" i="709"/>
  <c r="G16" i="709"/>
  <c r="F16" i="709"/>
  <c r="E16" i="709"/>
  <c r="F8" i="709"/>
  <c r="M7" i="709"/>
  <c r="K7" i="709"/>
  <c r="I7" i="709"/>
  <c r="G7" i="709"/>
  <c r="F7" i="709"/>
  <c r="E7" i="709"/>
  <c r="M6" i="709"/>
  <c r="K6" i="709"/>
  <c r="I6" i="709"/>
  <c r="G6" i="709"/>
  <c r="F6" i="709"/>
  <c r="E6" i="709"/>
  <c r="F3" i="709"/>
  <c r="AD140" i="708"/>
  <c r="Z140" i="708"/>
  <c r="Y140" i="708"/>
  <c r="L140" i="708"/>
  <c r="O140" i="708" s="1"/>
  <c r="J140" i="708"/>
  <c r="K140" i="708" s="1"/>
  <c r="I140" i="708"/>
  <c r="O126" i="708"/>
  <c r="M126" i="708"/>
  <c r="AF126" i="708" s="1"/>
  <c r="K126" i="708"/>
  <c r="G126" i="708"/>
  <c r="O125" i="708"/>
  <c r="M125" i="708"/>
  <c r="K125" i="708"/>
  <c r="G125" i="708"/>
  <c r="AF124" i="708"/>
  <c r="AE124" i="708"/>
  <c r="O124" i="708"/>
  <c r="M124" i="708"/>
  <c r="K124" i="708"/>
  <c r="G124" i="708"/>
  <c r="AD123" i="708"/>
  <c r="Z123" i="708"/>
  <c r="Y123" i="708"/>
  <c r="L123" i="708"/>
  <c r="O123" i="708" s="1"/>
  <c r="J123" i="708"/>
  <c r="I123" i="708"/>
  <c r="K123" i="708" s="1"/>
  <c r="O109" i="708"/>
  <c r="M109" i="708"/>
  <c r="K109" i="708"/>
  <c r="G109" i="708"/>
  <c r="AF108" i="708"/>
  <c r="O108" i="708"/>
  <c r="M108" i="708"/>
  <c r="N108" i="708" s="1"/>
  <c r="K108" i="708"/>
  <c r="G108" i="708"/>
  <c r="O107" i="708"/>
  <c r="M107" i="708"/>
  <c r="N107" i="708" s="1"/>
  <c r="K107" i="708"/>
  <c r="G107" i="708"/>
  <c r="AD106" i="708"/>
  <c r="Z106" i="708"/>
  <c r="Y106" i="708"/>
  <c r="L106" i="708"/>
  <c r="O106" i="708" s="1"/>
  <c r="J106" i="708"/>
  <c r="K106" i="708" s="1"/>
  <c r="I106" i="708"/>
  <c r="O91" i="708"/>
  <c r="M91" i="708"/>
  <c r="K91" i="708"/>
  <c r="G91" i="708"/>
  <c r="AF90" i="708"/>
  <c r="AE90" i="708"/>
  <c r="O90" i="708"/>
  <c r="M90" i="708"/>
  <c r="N90" i="708" s="1"/>
  <c r="K90" i="708"/>
  <c r="G90" i="708"/>
  <c r="AD89" i="708"/>
  <c r="Z89" i="708"/>
  <c r="Y89" i="708"/>
  <c r="O89" i="708"/>
  <c r="L89" i="708"/>
  <c r="J89" i="708"/>
  <c r="I89" i="708"/>
  <c r="O74" i="708"/>
  <c r="N74" i="708"/>
  <c r="Q74" i="708" s="1"/>
  <c r="M74" i="708"/>
  <c r="K74" i="708"/>
  <c r="G74" i="708"/>
  <c r="O73" i="708"/>
  <c r="M73" i="708"/>
  <c r="M89" i="708" s="1"/>
  <c r="K73" i="708"/>
  <c r="G73" i="708"/>
  <c r="AD72" i="708"/>
  <c r="Z72" i="708"/>
  <c r="Y72" i="708"/>
  <c r="O72" i="708"/>
  <c r="L72" i="708"/>
  <c r="J72" i="708"/>
  <c r="K72" i="708" s="1"/>
  <c r="I72" i="708"/>
  <c r="O66" i="708"/>
  <c r="M66" i="708"/>
  <c r="AF66" i="708" s="1"/>
  <c r="K66" i="708"/>
  <c r="G66" i="708"/>
  <c r="O65" i="708"/>
  <c r="M65" i="708"/>
  <c r="AF65" i="708" s="1"/>
  <c r="K65" i="708"/>
  <c r="G65" i="708"/>
  <c r="O64" i="708"/>
  <c r="M64" i="708"/>
  <c r="K64" i="708"/>
  <c r="G64" i="708"/>
  <c r="O63" i="708"/>
  <c r="M63" i="708"/>
  <c r="K63" i="708"/>
  <c r="G63" i="708"/>
  <c r="O62" i="708"/>
  <c r="M62" i="708"/>
  <c r="AF62" i="708" s="1"/>
  <c r="K62" i="708"/>
  <c r="G62" i="708"/>
  <c r="O61" i="708"/>
  <c r="M61" i="708"/>
  <c r="AF61" i="708" s="1"/>
  <c r="K61" i="708"/>
  <c r="G61" i="708"/>
  <c r="O60" i="708"/>
  <c r="M60" i="708"/>
  <c r="K60" i="708"/>
  <c r="G60" i="708"/>
  <c r="AF59" i="708"/>
  <c r="O59" i="708"/>
  <c r="M59" i="708"/>
  <c r="N59" i="708" s="1"/>
  <c r="K59" i="708"/>
  <c r="G59" i="708"/>
  <c r="O58" i="708"/>
  <c r="M58" i="708"/>
  <c r="AF58" i="708" s="1"/>
  <c r="K58" i="708"/>
  <c r="G58" i="708"/>
  <c r="O57" i="708"/>
  <c r="M57" i="708"/>
  <c r="AF57" i="708" s="1"/>
  <c r="K57" i="708"/>
  <c r="G57" i="708"/>
  <c r="O56" i="708"/>
  <c r="N56" i="708"/>
  <c r="M56" i="708"/>
  <c r="K56" i="708"/>
  <c r="G56" i="708"/>
  <c r="AD55" i="708"/>
  <c r="Z55" i="708"/>
  <c r="Y55" i="708"/>
  <c r="L55" i="708"/>
  <c r="J55" i="708"/>
  <c r="K55" i="708" s="1"/>
  <c r="I55" i="708"/>
  <c r="AF44" i="708"/>
  <c r="AE44" i="708"/>
  <c r="O44" i="708"/>
  <c r="N44" i="708"/>
  <c r="Q44" i="708" s="1"/>
  <c r="M44" i="708"/>
  <c r="K44" i="708"/>
  <c r="G44" i="708"/>
  <c r="O43" i="708"/>
  <c r="N43" i="708"/>
  <c r="M43" i="708"/>
  <c r="AF43" i="708" s="1"/>
  <c r="K43" i="708"/>
  <c r="Q43" i="708" s="1"/>
  <c r="G43" i="708"/>
  <c r="AE42" i="708"/>
  <c r="O42" i="708"/>
  <c r="M42" i="708"/>
  <c r="N42" i="708" s="1"/>
  <c r="K42" i="708"/>
  <c r="G42" i="708"/>
  <c r="O41" i="708"/>
  <c r="M41" i="708"/>
  <c r="AF41" i="708" s="1"/>
  <c r="K41" i="708"/>
  <c r="G41" i="708"/>
  <c r="AF40" i="708"/>
  <c r="AE40" i="708"/>
  <c r="O40" i="708"/>
  <c r="M40" i="708"/>
  <c r="N40" i="708" s="1"/>
  <c r="K40" i="708"/>
  <c r="G40" i="708"/>
  <c r="O39" i="708"/>
  <c r="M39" i="708"/>
  <c r="N39" i="708" s="1"/>
  <c r="K39" i="708"/>
  <c r="G39" i="708"/>
  <c r="AD38" i="708"/>
  <c r="Z38" i="708"/>
  <c r="Y38" i="708"/>
  <c r="Y2" i="708" s="1"/>
  <c r="O6" i="706" s="1"/>
  <c r="L38" i="708"/>
  <c r="O38" i="708" s="1"/>
  <c r="J38" i="708"/>
  <c r="I38" i="708"/>
  <c r="O28" i="708"/>
  <c r="M28" i="708"/>
  <c r="K28" i="708"/>
  <c r="G28" i="708"/>
  <c r="O27" i="708"/>
  <c r="M27" i="708"/>
  <c r="K27" i="708"/>
  <c r="G27" i="708"/>
  <c r="O26" i="708"/>
  <c r="M26" i="708"/>
  <c r="K26" i="708"/>
  <c r="G26" i="708"/>
  <c r="O25" i="708"/>
  <c r="M25" i="708"/>
  <c r="K25" i="708"/>
  <c r="G25" i="708"/>
  <c r="O24" i="708"/>
  <c r="M24" i="708"/>
  <c r="AF24" i="708" s="1"/>
  <c r="K24" i="708"/>
  <c r="G24" i="708"/>
  <c r="AE23" i="708"/>
  <c r="Q23" i="708"/>
  <c r="O23" i="708"/>
  <c r="N23" i="708"/>
  <c r="P23" i="708" s="1"/>
  <c r="M23" i="708"/>
  <c r="AF23" i="708" s="1"/>
  <c r="K23" i="708"/>
  <c r="G23" i="708"/>
  <c r="AE22" i="708"/>
  <c r="O22" i="708"/>
  <c r="M22" i="708"/>
  <c r="N22" i="708" s="1"/>
  <c r="K22" i="708"/>
  <c r="G22" i="708"/>
  <c r="AD21" i="708"/>
  <c r="Z21" i="708"/>
  <c r="Z2" i="708" s="1"/>
  <c r="P6" i="706" s="1"/>
  <c r="Y21" i="708"/>
  <c r="L21" i="708"/>
  <c r="H1" i="708" s="1"/>
  <c r="J21" i="708"/>
  <c r="I21" i="708"/>
  <c r="AE10" i="708"/>
  <c r="O10" i="708"/>
  <c r="M10" i="708"/>
  <c r="N10" i="708" s="1"/>
  <c r="K10" i="708"/>
  <c r="G10" i="708"/>
  <c r="O9" i="708"/>
  <c r="M9" i="708"/>
  <c r="AF9" i="708" s="1"/>
  <c r="K9" i="708"/>
  <c r="G9" i="708"/>
  <c r="O8" i="708"/>
  <c r="M8" i="708"/>
  <c r="AF8" i="708" s="1"/>
  <c r="K8" i="708"/>
  <c r="G8" i="708"/>
  <c r="AF7" i="708"/>
  <c r="O7" i="708"/>
  <c r="M7" i="708"/>
  <c r="K7" i="708"/>
  <c r="G7" i="708"/>
  <c r="AE6" i="708"/>
  <c r="O6" i="708"/>
  <c r="M6" i="708"/>
  <c r="N6" i="708" s="1"/>
  <c r="K6" i="708"/>
  <c r="G6" i="708"/>
  <c r="AF5" i="708"/>
  <c r="O5" i="708"/>
  <c r="M5" i="708"/>
  <c r="K5" i="708"/>
  <c r="G5" i="708"/>
  <c r="H2" i="708"/>
  <c r="D1" i="708"/>
  <c r="L140" i="707"/>
  <c r="O140" i="707" s="1"/>
  <c r="J140" i="707"/>
  <c r="K140" i="707" s="1"/>
  <c r="I140" i="707"/>
  <c r="O135" i="707"/>
  <c r="N135" i="707"/>
  <c r="M135" i="707"/>
  <c r="AB135" i="707" s="1"/>
  <c r="K135" i="707"/>
  <c r="G135" i="707"/>
  <c r="AA134" i="707"/>
  <c r="O134" i="707"/>
  <c r="M134" i="707"/>
  <c r="K134" i="707"/>
  <c r="G134" i="707"/>
  <c r="O133" i="707"/>
  <c r="M133" i="707"/>
  <c r="AB133" i="707" s="1"/>
  <c r="K133" i="707"/>
  <c r="G133" i="707"/>
  <c r="O132" i="707"/>
  <c r="M132" i="707"/>
  <c r="AB132" i="707" s="1"/>
  <c r="K132" i="707"/>
  <c r="G132" i="707"/>
  <c r="O131" i="707"/>
  <c r="M131" i="707"/>
  <c r="AB131" i="707" s="1"/>
  <c r="K131" i="707"/>
  <c r="G131" i="707"/>
  <c r="AB130" i="707"/>
  <c r="AA130" i="707"/>
  <c r="O130" i="707"/>
  <c r="N130" i="707"/>
  <c r="M130" i="707"/>
  <c r="K130" i="707"/>
  <c r="Q130" i="707" s="1"/>
  <c r="G130" i="707"/>
  <c r="AB129" i="707"/>
  <c r="AA129" i="707"/>
  <c r="P129" i="707"/>
  <c r="O129" i="707"/>
  <c r="M129" i="707"/>
  <c r="N129" i="707" s="1"/>
  <c r="Q129" i="707" s="1"/>
  <c r="K129" i="707"/>
  <c r="G129" i="707"/>
  <c r="O128" i="707"/>
  <c r="M128" i="707"/>
  <c r="AB128" i="707" s="1"/>
  <c r="K128" i="707"/>
  <c r="G128" i="707"/>
  <c r="O127" i="707"/>
  <c r="M127" i="707"/>
  <c r="AB127" i="707" s="1"/>
  <c r="K127" i="707"/>
  <c r="G127" i="707"/>
  <c r="O126" i="707"/>
  <c r="N126" i="707"/>
  <c r="M126" i="707"/>
  <c r="AB126" i="707" s="1"/>
  <c r="K126" i="707"/>
  <c r="Q126" i="707" s="1"/>
  <c r="G126" i="707"/>
  <c r="AB125" i="707"/>
  <c r="AA125" i="707"/>
  <c r="O125" i="707"/>
  <c r="N125" i="707"/>
  <c r="M125" i="707"/>
  <c r="K125" i="707"/>
  <c r="G125" i="707"/>
  <c r="AB124" i="707"/>
  <c r="O124" i="707"/>
  <c r="N124" i="707"/>
  <c r="Q124" i="707" s="1"/>
  <c r="M124" i="707"/>
  <c r="AA124" i="707" s="1"/>
  <c r="K124" i="707"/>
  <c r="G124" i="707"/>
  <c r="L123" i="707"/>
  <c r="J123" i="707"/>
  <c r="K123" i="707" s="1"/>
  <c r="I123" i="707"/>
  <c r="O113" i="707"/>
  <c r="M113" i="707"/>
  <c r="AB113" i="707" s="1"/>
  <c r="K113" i="707"/>
  <c r="G113" i="707"/>
  <c r="O112" i="707"/>
  <c r="M112" i="707"/>
  <c r="K112" i="707"/>
  <c r="G112" i="707"/>
  <c r="O111" i="707"/>
  <c r="M111" i="707"/>
  <c r="N111" i="707" s="1"/>
  <c r="Q111" i="707" s="1"/>
  <c r="K111" i="707"/>
  <c r="P111" i="707" s="1"/>
  <c r="G111" i="707"/>
  <c r="O110" i="707"/>
  <c r="M110" i="707"/>
  <c r="AB110" i="707" s="1"/>
  <c r="K110" i="707"/>
  <c r="G110" i="707"/>
  <c r="O109" i="707"/>
  <c r="M109" i="707"/>
  <c r="AB109" i="707" s="1"/>
  <c r="K109" i="707"/>
  <c r="G109" i="707"/>
  <c r="O108" i="707"/>
  <c r="M108" i="707"/>
  <c r="K108" i="707"/>
  <c r="G108" i="707"/>
  <c r="AB107" i="707"/>
  <c r="AA107" i="707"/>
  <c r="O107" i="707"/>
  <c r="M107" i="707"/>
  <c r="K107" i="707"/>
  <c r="G107" i="707"/>
  <c r="O106" i="707"/>
  <c r="L106" i="707"/>
  <c r="J106" i="707"/>
  <c r="K106" i="707" s="1"/>
  <c r="I106" i="707"/>
  <c r="O94" i="707"/>
  <c r="N94" i="707"/>
  <c r="Q94" i="707" s="1"/>
  <c r="M94" i="707"/>
  <c r="AB94" i="707" s="1"/>
  <c r="K94" i="707"/>
  <c r="G94" i="707"/>
  <c r="O93" i="707"/>
  <c r="M93" i="707"/>
  <c r="AB93" i="707" s="1"/>
  <c r="K93" i="707"/>
  <c r="G93" i="707"/>
  <c r="AB92" i="707"/>
  <c r="AA92" i="707"/>
  <c r="O92" i="707"/>
  <c r="M92" i="707"/>
  <c r="N92" i="707" s="1"/>
  <c r="Q92" i="707" s="1"/>
  <c r="K92" i="707"/>
  <c r="G92" i="707"/>
  <c r="AB91" i="707"/>
  <c r="AA91" i="707"/>
  <c r="O91" i="707"/>
  <c r="M91" i="707"/>
  <c r="N91" i="707" s="1"/>
  <c r="P91" i="707" s="1"/>
  <c r="K91" i="707"/>
  <c r="G91" i="707"/>
  <c r="O90" i="707"/>
  <c r="M90" i="707"/>
  <c r="K90" i="707"/>
  <c r="G90" i="707"/>
  <c r="L89" i="707"/>
  <c r="O89" i="707" s="1"/>
  <c r="J89" i="707"/>
  <c r="K89" i="707" s="1"/>
  <c r="I89" i="707"/>
  <c r="O76" i="707"/>
  <c r="M76" i="707"/>
  <c r="AB76" i="707" s="1"/>
  <c r="K76" i="707"/>
  <c r="G76" i="707"/>
  <c r="O75" i="707"/>
  <c r="M75" i="707"/>
  <c r="AB75" i="707" s="1"/>
  <c r="K75" i="707"/>
  <c r="G75" i="707"/>
  <c r="O74" i="707"/>
  <c r="M74" i="707"/>
  <c r="K74" i="707"/>
  <c r="G74" i="707"/>
  <c r="O73" i="707"/>
  <c r="M73" i="707"/>
  <c r="K73" i="707"/>
  <c r="G73" i="707"/>
  <c r="L72" i="707"/>
  <c r="O72" i="707" s="1"/>
  <c r="J72" i="707"/>
  <c r="K72" i="707" s="1"/>
  <c r="I72" i="707"/>
  <c r="O61" i="707"/>
  <c r="M61" i="707"/>
  <c r="AB61" i="707" s="1"/>
  <c r="K61" i="707"/>
  <c r="G61" i="707"/>
  <c r="O60" i="707"/>
  <c r="M60" i="707"/>
  <c r="AB60" i="707" s="1"/>
  <c r="K60" i="707"/>
  <c r="G60" i="707"/>
  <c r="O59" i="707"/>
  <c r="M59" i="707"/>
  <c r="AA59" i="707" s="1"/>
  <c r="K59" i="707"/>
  <c r="G59" i="707"/>
  <c r="O58" i="707"/>
  <c r="N58" i="707"/>
  <c r="Q58" i="707" s="1"/>
  <c r="M58" i="707"/>
  <c r="AA58" i="707" s="1"/>
  <c r="K58" i="707"/>
  <c r="G58" i="707"/>
  <c r="O57" i="707"/>
  <c r="M57" i="707"/>
  <c r="AB57" i="707" s="1"/>
  <c r="K57" i="707"/>
  <c r="G57" i="707"/>
  <c r="O56" i="707"/>
  <c r="M56" i="707"/>
  <c r="K56" i="707"/>
  <c r="G56" i="707"/>
  <c r="L55" i="707"/>
  <c r="O55" i="707" s="1"/>
  <c r="J55" i="707"/>
  <c r="I55" i="707"/>
  <c r="O44" i="707"/>
  <c r="M44" i="707"/>
  <c r="K44" i="707"/>
  <c r="G44" i="707"/>
  <c r="AA43" i="707"/>
  <c r="O43" i="707"/>
  <c r="M43" i="707"/>
  <c r="N43" i="707" s="1"/>
  <c r="K43" i="707"/>
  <c r="G43" i="707"/>
  <c r="O42" i="707"/>
  <c r="M42" i="707"/>
  <c r="K42" i="707"/>
  <c r="G42" i="707"/>
  <c r="O41" i="707"/>
  <c r="M41" i="707"/>
  <c r="AB41" i="707" s="1"/>
  <c r="K41" i="707"/>
  <c r="G41" i="707"/>
  <c r="O40" i="707"/>
  <c r="N40" i="707"/>
  <c r="M40" i="707"/>
  <c r="AB40" i="707" s="1"/>
  <c r="K40" i="707"/>
  <c r="G40" i="707"/>
  <c r="AB39" i="707"/>
  <c r="AA39" i="707"/>
  <c r="O39" i="707"/>
  <c r="M39" i="707"/>
  <c r="N39" i="707" s="1"/>
  <c r="K39" i="707"/>
  <c r="G39" i="707"/>
  <c r="L38" i="707"/>
  <c r="J38" i="707"/>
  <c r="K38" i="707" s="1"/>
  <c r="I38" i="707"/>
  <c r="O24" i="707"/>
  <c r="M24" i="707"/>
  <c r="N24" i="707" s="1"/>
  <c r="K24" i="707"/>
  <c r="G24" i="707"/>
  <c r="O23" i="707"/>
  <c r="M23" i="707"/>
  <c r="AB23" i="707" s="1"/>
  <c r="K23" i="707"/>
  <c r="G23" i="707"/>
  <c r="O22" i="707"/>
  <c r="M22" i="707"/>
  <c r="M38" i="707" s="1"/>
  <c r="K22" i="707"/>
  <c r="G22" i="707"/>
  <c r="L21" i="707"/>
  <c r="J21" i="707"/>
  <c r="I21" i="707"/>
  <c r="O8" i="707"/>
  <c r="M8" i="707"/>
  <c r="AA8" i="707" s="1"/>
  <c r="K8" i="707"/>
  <c r="G8" i="707"/>
  <c r="O7" i="707"/>
  <c r="M7" i="707"/>
  <c r="K7" i="707"/>
  <c r="G7" i="707"/>
  <c r="O6" i="707"/>
  <c r="M6" i="707"/>
  <c r="AB6" i="707" s="1"/>
  <c r="K6" i="707"/>
  <c r="G6" i="707"/>
  <c r="AB5" i="707"/>
  <c r="O5" i="707"/>
  <c r="N5" i="707"/>
  <c r="Q5" i="707" s="1"/>
  <c r="M5" i="707"/>
  <c r="AA5" i="707" s="1"/>
  <c r="K5" i="707"/>
  <c r="G5" i="707"/>
  <c r="H2" i="707"/>
  <c r="F1" i="707"/>
  <c r="F2" i="707" s="1"/>
  <c r="D1" i="707"/>
  <c r="X34" i="706"/>
  <c r="W34" i="706"/>
  <c r="V34" i="706"/>
  <c r="P34" i="706"/>
  <c r="M8" i="706" s="1"/>
  <c r="O34" i="706"/>
  <c r="N34" i="706"/>
  <c r="M34" i="706"/>
  <c r="G34" i="706"/>
  <c r="N16" i="706"/>
  <c r="M16" i="706"/>
  <c r="J16" i="706"/>
  <c r="I16" i="706"/>
  <c r="H16" i="706"/>
  <c r="G16" i="706"/>
  <c r="F16" i="706"/>
  <c r="E16" i="706"/>
  <c r="F8" i="706"/>
  <c r="M7" i="706"/>
  <c r="K7" i="706"/>
  <c r="I7" i="706"/>
  <c r="G7" i="706"/>
  <c r="F7" i="706"/>
  <c r="E7" i="706"/>
  <c r="M6" i="706"/>
  <c r="K6" i="706"/>
  <c r="I6" i="706"/>
  <c r="G6" i="706"/>
  <c r="F6" i="706"/>
  <c r="E6" i="706"/>
  <c r="F3" i="706"/>
  <c r="AD140" i="705"/>
  <c r="Z140" i="705"/>
  <c r="Y140" i="705"/>
  <c r="L140" i="705"/>
  <c r="O140" i="705" s="1"/>
  <c r="J140" i="705"/>
  <c r="K140" i="705" s="1"/>
  <c r="I140" i="705"/>
  <c r="O126" i="705"/>
  <c r="M126" i="705"/>
  <c r="AF126" i="705" s="1"/>
  <c r="K126" i="705"/>
  <c r="G126" i="705"/>
  <c r="AE125" i="705"/>
  <c r="O125" i="705"/>
  <c r="M125" i="705"/>
  <c r="AF125" i="705" s="1"/>
  <c r="K125" i="705"/>
  <c r="G125" i="705"/>
  <c r="AF124" i="705"/>
  <c r="AE124" i="705"/>
  <c r="O124" i="705"/>
  <c r="M124" i="705"/>
  <c r="N124" i="705" s="1"/>
  <c r="K124" i="705"/>
  <c r="G124" i="705"/>
  <c r="AD123" i="705"/>
  <c r="Z123" i="705"/>
  <c r="Y123" i="705"/>
  <c r="L123" i="705"/>
  <c r="J123" i="705"/>
  <c r="I123" i="705"/>
  <c r="O109" i="705"/>
  <c r="M109" i="705"/>
  <c r="K109" i="705"/>
  <c r="G109" i="705"/>
  <c r="O108" i="705"/>
  <c r="M108" i="705"/>
  <c r="N108" i="705" s="1"/>
  <c r="K108" i="705"/>
  <c r="G108" i="705"/>
  <c r="O107" i="705"/>
  <c r="M107" i="705"/>
  <c r="N107" i="705" s="1"/>
  <c r="K107" i="705"/>
  <c r="G107" i="705"/>
  <c r="AD106" i="705"/>
  <c r="Z106" i="705"/>
  <c r="Y106" i="705"/>
  <c r="L106" i="705"/>
  <c r="O106" i="705" s="1"/>
  <c r="J106" i="705"/>
  <c r="K106" i="705" s="1"/>
  <c r="I106" i="705"/>
  <c r="O91" i="705"/>
  <c r="M91" i="705"/>
  <c r="N91" i="705" s="1"/>
  <c r="K91" i="705"/>
  <c r="G91" i="705"/>
  <c r="O90" i="705"/>
  <c r="M90" i="705"/>
  <c r="AF90" i="705" s="1"/>
  <c r="K90" i="705"/>
  <c r="G90" i="705"/>
  <c r="AD89" i="705"/>
  <c r="Z89" i="705"/>
  <c r="Y89" i="705"/>
  <c r="L89" i="705"/>
  <c r="J89" i="705"/>
  <c r="I89" i="705"/>
  <c r="AF74" i="705"/>
  <c r="AE74" i="705"/>
  <c r="O74" i="705"/>
  <c r="N74" i="705"/>
  <c r="Q74" i="705" s="1"/>
  <c r="M74" i="705"/>
  <c r="K74" i="705"/>
  <c r="G74" i="705"/>
  <c r="O73" i="705"/>
  <c r="N73" i="705"/>
  <c r="Q73" i="705" s="1"/>
  <c r="M73" i="705"/>
  <c r="K73" i="705"/>
  <c r="G73" i="705"/>
  <c r="AD72" i="705"/>
  <c r="Z72" i="705"/>
  <c r="Y72" i="705"/>
  <c r="L72" i="705"/>
  <c r="O72" i="705" s="1"/>
  <c r="J72" i="705"/>
  <c r="I72" i="705"/>
  <c r="K72" i="705" s="1"/>
  <c r="AE66" i="705"/>
  <c r="O66" i="705"/>
  <c r="M66" i="705"/>
  <c r="K66" i="705"/>
  <c r="G66" i="705"/>
  <c r="O65" i="705"/>
  <c r="M65" i="705"/>
  <c r="AF65" i="705" s="1"/>
  <c r="K65" i="705"/>
  <c r="G65" i="705"/>
  <c r="O64" i="705"/>
  <c r="N64" i="705"/>
  <c r="M64" i="705"/>
  <c r="AE64" i="705" s="1"/>
  <c r="K64" i="705"/>
  <c r="G64" i="705"/>
  <c r="O63" i="705"/>
  <c r="M63" i="705"/>
  <c r="N63" i="705" s="1"/>
  <c r="K63" i="705"/>
  <c r="G63" i="705"/>
  <c r="AE62" i="705"/>
  <c r="O62" i="705"/>
  <c r="N62" i="705"/>
  <c r="Q62" i="705" s="1"/>
  <c r="M62" i="705"/>
  <c r="AF62" i="705" s="1"/>
  <c r="K62" i="705"/>
  <c r="G62" i="705"/>
  <c r="AF61" i="705"/>
  <c r="AE61" i="705"/>
  <c r="O61" i="705"/>
  <c r="M61" i="705"/>
  <c r="N61" i="705" s="1"/>
  <c r="K61" i="705"/>
  <c r="G61" i="705"/>
  <c r="O60" i="705"/>
  <c r="M60" i="705"/>
  <c r="K60" i="705"/>
  <c r="G60" i="705"/>
  <c r="O59" i="705"/>
  <c r="M59" i="705"/>
  <c r="N59" i="705" s="1"/>
  <c r="K59" i="705"/>
  <c r="G59" i="705"/>
  <c r="AE58" i="705"/>
  <c r="O58" i="705"/>
  <c r="N58" i="705"/>
  <c r="Q58" i="705" s="1"/>
  <c r="M58" i="705"/>
  <c r="AF58" i="705" s="1"/>
  <c r="K58" i="705"/>
  <c r="G58" i="705"/>
  <c r="O57" i="705"/>
  <c r="M57" i="705"/>
  <c r="N57" i="705" s="1"/>
  <c r="K57" i="705"/>
  <c r="Q57" i="705" s="1"/>
  <c r="G57" i="705"/>
  <c r="O56" i="705"/>
  <c r="M56" i="705"/>
  <c r="K56" i="705"/>
  <c r="G56" i="705"/>
  <c r="AD55" i="705"/>
  <c r="Z55" i="705"/>
  <c r="Y55" i="705"/>
  <c r="L55" i="705"/>
  <c r="O55" i="705" s="1"/>
  <c r="K55" i="705"/>
  <c r="J55" i="705"/>
  <c r="I55" i="705"/>
  <c r="AE45" i="705"/>
  <c r="O45" i="705"/>
  <c r="M45" i="705"/>
  <c r="K45" i="705"/>
  <c r="G45" i="705"/>
  <c r="AF44" i="705"/>
  <c r="O44" i="705"/>
  <c r="M44" i="705"/>
  <c r="K44" i="705"/>
  <c r="G44" i="705"/>
  <c r="O43" i="705"/>
  <c r="M43" i="705"/>
  <c r="N43" i="705" s="1"/>
  <c r="K43" i="705"/>
  <c r="G43" i="705"/>
  <c r="O42" i="705"/>
  <c r="M42" i="705"/>
  <c r="AF42" i="705" s="1"/>
  <c r="K42" i="705"/>
  <c r="G42" i="705"/>
  <c r="O41" i="705"/>
  <c r="M41" i="705"/>
  <c r="K41" i="705"/>
  <c r="G41" i="705"/>
  <c r="O40" i="705"/>
  <c r="M40" i="705"/>
  <c r="K40" i="705"/>
  <c r="G40" i="705"/>
  <c r="O39" i="705"/>
  <c r="M39" i="705"/>
  <c r="M55" i="705" s="1"/>
  <c r="K39" i="705"/>
  <c r="G39" i="705"/>
  <c r="AD38" i="705"/>
  <c r="Z38" i="705"/>
  <c r="Y38" i="705"/>
  <c r="L38" i="705"/>
  <c r="O38" i="705" s="1"/>
  <c r="K38" i="705"/>
  <c r="J38" i="705"/>
  <c r="I38" i="705"/>
  <c r="AE27" i="705"/>
  <c r="O27" i="705"/>
  <c r="N27" i="705"/>
  <c r="P27" i="705" s="1"/>
  <c r="M27" i="705"/>
  <c r="AF27" i="705" s="1"/>
  <c r="K27" i="705"/>
  <c r="G27" i="705"/>
  <c r="AE26" i="705"/>
  <c r="O26" i="705"/>
  <c r="M26" i="705"/>
  <c r="AF26" i="705" s="1"/>
  <c r="K26" i="705"/>
  <c r="G26" i="705"/>
  <c r="AF25" i="705"/>
  <c r="O25" i="705"/>
  <c r="M25" i="705"/>
  <c r="N25" i="705" s="1"/>
  <c r="K25" i="705"/>
  <c r="Q25" i="705" s="1"/>
  <c r="G25" i="705"/>
  <c r="O24" i="705"/>
  <c r="M24" i="705"/>
  <c r="AF24" i="705" s="1"/>
  <c r="K24" i="705"/>
  <c r="G24" i="705"/>
  <c r="O23" i="705"/>
  <c r="M23" i="705"/>
  <c r="K23" i="705"/>
  <c r="G23" i="705"/>
  <c r="O22" i="705"/>
  <c r="M22" i="705"/>
  <c r="N22" i="705" s="1"/>
  <c r="K22" i="705"/>
  <c r="G22" i="705"/>
  <c r="AD21" i="705"/>
  <c r="Z21" i="705"/>
  <c r="Y21" i="705"/>
  <c r="L21" i="705"/>
  <c r="J21" i="705"/>
  <c r="I21" i="705"/>
  <c r="O10" i="705"/>
  <c r="M10" i="705"/>
  <c r="N10" i="705" s="1"/>
  <c r="K10" i="705"/>
  <c r="G10" i="705"/>
  <c r="AF9" i="705"/>
  <c r="AE9" i="705"/>
  <c r="O9" i="705"/>
  <c r="N9" i="705"/>
  <c r="M9" i="705"/>
  <c r="K9" i="705"/>
  <c r="G9" i="705"/>
  <c r="O8" i="705"/>
  <c r="N8" i="705"/>
  <c r="M8" i="705"/>
  <c r="K8" i="705"/>
  <c r="G8" i="705"/>
  <c r="O7" i="705"/>
  <c r="M7" i="705"/>
  <c r="AE7" i="705" s="1"/>
  <c r="K7" i="705"/>
  <c r="G7" i="705"/>
  <c r="O6" i="705"/>
  <c r="M6" i="705"/>
  <c r="N6" i="705" s="1"/>
  <c r="K6" i="705"/>
  <c r="G6" i="705"/>
  <c r="AF5" i="705"/>
  <c r="O5" i="705"/>
  <c r="N5" i="705"/>
  <c r="M5" i="705"/>
  <c r="K5" i="705"/>
  <c r="G5" i="705"/>
  <c r="H2" i="705"/>
  <c r="H1" i="705"/>
  <c r="D1" i="705"/>
  <c r="L140" i="704"/>
  <c r="J140" i="704"/>
  <c r="I140" i="704"/>
  <c r="O135" i="704"/>
  <c r="M135" i="704"/>
  <c r="AB135" i="704" s="1"/>
  <c r="K135" i="704"/>
  <c r="G135" i="704"/>
  <c r="AB134" i="704"/>
  <c r="O134" i="704"/>
  <c r="M134" i="704"/>
  <c r="N134" i="704" s="1"/>
  <c r="K134" i="704"/>
  <c r="G134" i="704"/>
  <c r="AA133" i="704"/>
  <c r="O133" i="704"/>
  <c r="N133" i="704"/>
  <c r="M133" i="704"/>
  <c r="AB133" i="704" s="1"/>
  <c r="K133" i="704"/>
  <c r="G133" i="704"/>
  <c r="O132" i="704"/>
  <c r="M132" i="704"/>
  <c r="AB132" i="704" s="1"/>
  <c r="K132" i="704"/>
  <c r="G132" i="704"/>
  <c r="O131" i="704"/>
  <c r="M131" i="704"/>
  <c r="AB131" i="704" s="1"/>
  <c r="K131" i="704"/>
  <c r="G131" i="704"/>
  <c r="AB130" i="704"/>
  <c r="O130" i="704"/>
  <c r="M130" i="704"/>
  <c r="N130" i="704" s="1"/>
  <c r="K130" i="704"/>
  <c r="G130" i="704"/>
  <c r="O129" i="704"/>
  <c r="M129" i="704"/>
  <c r="K129" i="704"/>
  <c r="G129" i="704"/>
  <c r="O128" i="704"/>
  <c r="M128" i="704"/>
  <c r="AB128" i="704" s="1"/>
  <c r="K128" i="704"/>
  <c r="G128" i="704"/>
  <c r="O127" i="704"/>
  <c r="M127" i="704"/>
  <c r="AB127" i="704" s="1"/>
  <c r="K127" i="704"/>
  <c r="G127" i="704"/>
  <c r="O126" i="704"/>
  <c r="M126" i="704"/>
  <c r="K126" i="704"/>
  <c r="G126" i="704"/>
  <c r="O125" i="704"/>
  <c r="M125" i="704"/>
  <c r="K125" i="704"/>
  <c r="G125" i="704"/>
  <c r="O124" i="704"/>
  <c r="M124" i="704"/>
  <c r="AB124" i="704" s="1"/>
  <c r="K124" i="704"/>
  <c r="G124" i="704"/>
  <c r="L123" i="704"/>
  <c r="J123" i="704"/>
  <c r="I123" i="704"/>
  <c r="O114" i="704"/>
  <c r="M114" i="704"/>
  <c r="AB114" i="704" s="1"/>
  <c r="K114" i="704"/>
  <c r="G114" i="704"/>
  <c r="O113" i="704"/>
  <c r="M113" i="704"/>
  <c r="AB113" i="704" s="1"/>
  <c r="K113" i="704"/>
  <c r="G113" i="704"/>
  <c r="AB112" i="704"/>
  <c r="O112" i="704"/>
  <c r="M112" i="704"/>
  <c r="N112" i="704" s="1"/>
  <c r="K112" i="704"/>
  <c r="G112" i="704"/>
  <c r="AA111" i="704"/>
  <c r="O111" i="704"/>
  <c r="M111" i="704"/>
  <c r="K111" i="704"/>
  <c r="G111" i="704"/>
  <c r="O110" i="704"/>
  <c r="M110" i="704"/>
  <c r="AB110" i="704" s="1"/>
  <c r="K110" i="704"/>
  <c r="G110" i="704"/>
  <c r="O109" i="704"/>
  <c r="M109" i="704"/>
  <c r="AB109" i="704" s="1"/>
  <c r="K109" i="704"/>
  <c r="G109" i="704"/>
  <c r="AB108" i="704"/>
  <c r="O108" i="704"/>
  <c r="M108" i="704"/>
  <c r="N108" i="704" s="1"/>
  <c r="K108" i="704"/>
  <c r="G108" i="704"/>
  <c r="O107" i="704"/>
  <c r="N107" i="704"/>
  <c r="Q107" i="704" s="1"/>
  <c r="M107" i="704"/>
  <c r="K107" i="704"/>
  <c r="G107" i="704"/>
  <c r="M106" i="704"/>
  <c r="AB106" i="704" s="1"/>
  <c r="AC90" i="704" s="1"/>
  <c r="L106" i="704"/>
  <c r="J106" i="704"/>
  <c r="I106" i="704"/>
  <c r="O106" i="704" s="1"/>
  <c r="AA94" i="704"/>
  <c r="O94" i="704"/>
  <c r="N94" i="704"/>
  <c r="M94" i="704"/>
  <c r="AB94" i="704" s="1"/>
  <c r="K94" i="704"/>
  <c r="P94" i="704" s="1"/>
  <c r="G94" i="704"/>
  <c r="O93" i="704"/>
  <c r="M93" i="704"/>
  <c r="AB93" i="704" s="1"/>
  <c r="K93" i="704"/>
  <c r="G93" i="704"/>
  <c r="AA92" i="704"/>
  <c r="O92" i="704"/>
  <c r="M92" i="704"/>
  <c r="AB92" i="704" s="1"/>
  <c r="K92" i="704"/>
  <c r="G92" i="704"/>
  <c r="O91" i="704"/>
  <c r="M91" i="704"/>
  <c r="AB91" i="704" s="1"/>
  <c r="K91" i="704"/>
  <c r="G91" i="704"/>
  <c r="O90" i="704"/>
  <c r="N90" i="704"/>
  <c r="M90" i="704"/>
  <c r="AB90" i="704" s="1"/>
  <c r="K90" i="704"/>
  <c r="G90" i="704"/>
  <c r="L89" i="704"/>
  <c r="J89" i="704"/>
  <c r="K89" i="704" s="1"/>
  <c r="I89" i="704"/>
  <c r="O76" i="704"/>
  <c r="N76" i="704"/>
  <c r="Q76" i="704" s="1"/>
  <c r="M76" i="704"/>
  <c r="AB76" i="704" s="1"/>
  <c r="K76" i="704"/>
  <c r="G76" i="704"/>
  <c r="AB75" i="704"/>
  <c r="O75" i="704"/>
  <c r="M75" i="704"/>
  <c r="N75" i="704" s="1"/>
  <c r="K75" i="704"/>
  <c r="G75" i="704"/>
  <c r="AA74" i="704"/>
  <c r="O74" i="704"/>
  <c r="M74" i="704"/>
  <c r="K74" i="704"/>
  <c r="G74" i="704"/>
  <c r="O73" i="704"/>
  <c r="M73" i="704"/>
  <c r="AB73" i="704" s="1"/>
  <c r="K73" i="704"/>
  <c r="G73" i="704"/>
  <c r="L72" i="704"/>
  <c r="J72" i="704"/>
  <c r="K72" i="704" s="1"/>
  <c r="I72" i="704"/>
  <c r="O61" i="704"/>
  <c r="M61" i="704"/>
  <c r="AB61" i="704" s="1"/>
  <c r="K61" i="704"/>
  <c r="G61" i="704"/>
  <c r="AB60" i="704"/>
  <c r="AA60" i="704"/>
  <c r="O60" i="704"/>
  <c r="M60" i="704"/>
  <c r="N60" i="704" s="1"/>
  <c r="K60" i="704"/>
  <c r="G60" i="704"/>
  <c r="O59" i="704"/>
  <c r="M59" i="704"/>
  <c r="AA59" i="704" s="1"/>
  <c r="K59" i="704"/>
  <c r="G59" i="704"/>
  <c r="AA58" i="704"/>
  <c r="O58" i="704"/>
  <c r="N58" i="704"/>
  <c r="Q58" i="704" s="1"/>
  <c r="M58" i="704"/>
  <c r="AB58" i="704" s="1"/>
  <c r="K58" i="704"/>
  <c r="G58" i="704"/>
  <c r="O57" i="704"/>
  <c r="M57" i="704"/>
  <c r="AB57" i="704" s="1"/>
  <c r="K57" i="704"/>
  <c r="G57" i="704"/>
  <c r="O56" i="704"/>
  <c r="M56" i="704"/>
  <c r="K56" i="704"/>
  <c r="G56" i="704"/>
  <c r="L55" i="704"/>
  <c r="O55" i="704" s="1"/>
  <c r="J55" i="704"/>
  <c r="K55" i="704" s="1"/>
  <c r="I55" i="704"/>
  <c r="AA44" i="704"/>
  <c r="O44" i="704"/>
  <c r="M44" i="704"/>
  <c r="K44" i="704"/>
  <c r="G44" i="704"/>
  <c r="O43" i="704"/>
  <c r="M43" i="704"/>
  <c r="AB43" i="704" s="1"/>
  <c r="K43" i="704"/>
  <c r="G43" i="704"/>
  <c r="O42" i="704"/>
  <c r="M42" i="704"/>
  <c r="K42" i="704"/>
  <c r="G42" i="704"/>
  <c r="O41" i="704"/>
  <c r="M41" i="704"/>
  <c r="AB41" i="704" s="1"/>
  <c r="K41" i="704"/>
  <c r="G41" i="704"/>
  <c r="AA40" i="704"/>
  <c r="O40" i="704"/>
  <c r="M40" i="704"/>
  <c r="N40" i="704" s="1"/>
  <c r="K40" i="704"/>
  <c r="G40" i="704"/>
  <c r="AB39" i="704"/>
  <c r="AA39" i="704"/>
  <c r="O39" i="704"/>
  <c r="M39" i="704"/>
  <c r="K39" i="704"/>
  <c r="G39" i="704"/>
  <c r="L38" i="704"/>
  <c r="J38" i="704"/>
  <c r="I38" i="704"/>
  <c r="K38" i="704" s="1"/>
  <c r="O24" i="704"/>
  <c r="M24" i="704"/>
  <c r="AB24" i="704" s="1"/>
  <c r="K24" i="704"/>
  <c r="G24" i="704"/>
  <c r="O23" i="704"/>
  <c r="M23" i="704"/>
  <c r="AB23" i="704" s="1"/>
  <c r="K23" i="704"/>
  <c r="G23" i="704"/>
  <c r="O22" i="704"/>
  <c r="M22" i="704"/>
  <c r="AA22" i="704" s="1"/>
  <c r="K22" i="704"/>
  <c r="G22" i="704"/>
  <c r="L21" i="704"/>
  <c r="J21" i="704"/>
  <c r="I21" i="704"/>
  <c r="O8" i="704"/>
  <c r="M8" i="704"/>
  <c r="K8" i="704"/>
  <c r="G8" i="704"/>
  <c r="O7" i="704"/>
  <c r="M7" i="704"/>
  <c r="AB7" i="704" s="1"/>
  <c r="K7" i="704"/>
  <c r="G7" i="704"/>
  <c r="O6" i="704"/>
  <c r="N6" i="704"/>
  <c r="Q6" i="704" s="1"/>
  <c r="M6" i="704"/>
  <c r="AB6" i="704" s="1"/>
  <c r="K6" i="704"/>
  <c r="G6" i="704"/>
  <c r="O5" i="704"/>
  <c r="M5" i="704"/>
  <c r="AB5" i="704" s="1"/>
  <c r="K5" i="704"/>
  <c r="G5" i="704"/>
  <c r="H2" i="704"/>
  <c r="D1" i="704"/>
  <c r="X34" i="703"/>
  <c r="W34" i="703"/>
  <c r="V34" i="703"/>
  <c r="P34" i="703"/>
  <c r="M8" i="703" s="1"/>
  <c r="O34" i="703"/>
  <c r="N34" i="703"/>
  <c r="M34" i="703"/>
  <c r="G34" i="703"/>
  <c r="N16" i="703"/>
  <c r="M16" i="703"/>
  <c r="I8" i="703" s="1"/>
  <c r="J16" i="703"/>
  <c r="I16" i="703"/>
  <c r="H16" i="703"/>
  <c r="G16" i="703"/>
  <c r="F16" i="703"/>
  <c r="E16" i="703"/>
  <c r="F8" i="703"/>
  <c r="M7" i="703"/>
  <c r="K7" i="703"/>
  <c r="I7" i="703"/>
  <c r="G7" i="703"/>
  <c r="F7" i="703"/>
  <c r="E7" i="703"/>
  <c r="M6" i="703"/>
  <c r="K6" i="703"/>
  <c r="I6" i="703"/>
  <c r="G6" i="703"/>
  <c r="F6" i="703"/>
  <c r="E6" i="703"/>
  <c r="F3" i="703"/>
  <c r="AD140" i="702"/>
  <c r="Z140" i="702"/>
  <c r="Y140" i="702"/>
  <c r="L140" i="702"/>
  <c r="O140" i="702" s="1"/>
  <c r="J140" i="702"/>
  <c r="K140" i="702" s="1"/>
  <c r="I140" i="702"/>
  <c r="O126" i="702"/>
  <c r="M126" i="702"/>
  <c r="AF126" i="702" s="1"/>
  <c r="K126" i="702"/>
  <c r="G126" i="702"/>
  <c r="O125" i="702"/>
  <c r="M125" i="702"/>
  <c r="K125" i="702"/>
  <c r="G125" i="702"/>
  <c r="O124" i="702"/>
  <c r="M124" i="702"/>
  <c r="AE124" i="702" s="1"/>
  <c r="K124" i="702"/>
  <c r="G124" i="702"/>
  <c r="AD123" i="702"/>
  <c r="Z123" i="702"/>
  <c r="Y123" i="702"/>
  <c r="L123" i="702"/>
  <c r="O123" i="702" s="1"/>
  <c r="J123" i="702"/>
  <c r="I123" i="702"/>
  <c r="AE109" i="702"/>
  <c r="O109" i="702"/>
  <c r="N109" i="702"/>
  <c r="P109" i="702" s="1"/>
  <c r="M109" i="702"/>
  <c r="AF109" i="702" s="1"/>
  <c r="K109" i="702"/>
  <c r="G109" i="702"/>
  <c r="O108" i="702"/>
  <c r="N108" i="702"/>
  <c r="M108" i="702"/>
  <c r="K108" i="702"/>
  <c r="G108" i="702"/>
  <c r="O107" i="702"/>
  <c r="M107" i="702"/>
  <c r="N107" i="702" s="1"/>
  <c r="K107" i="702"/>
  <c r="G107" i="702"/>
  <c r="AD106" i="702"/>
  <c r="Z106" i="702"/>
  <c r="Y106" i="702"/>
  <c r="L106" i="702"/>
  <c r="J106" i="702"/>
  <c r="I106" i="702"/>
  <c r="O91" i="702"/>
  <c r="M91" i="702"/>
  <c r="N91" i="702" s="1"/>
  <c r="K91" i="702"/>
  <c r="G91" i="702"/>
  <c r="O90" i="702"/>
  <c r="M90" i="702"/>
  <c r="N90" i="702" s="1"/>
  <c r="K90" i="702"/>
  <c r="G90" i="702"/>
  <c r="AD89" i="702"/>
  <c r="Z89" i="702"/>
  <c r="Y89" i="702"/>
  <c r="L89" i="702"/>
  <c r="O89" i="702" s="1"/>
  <c r="J89" i="702"/>
  <c r="K89" i="702" s="1"/>
  <c r="I89" i="702"/>
  <c r="O74" i="702"/>
  <c r="M74" i="702"/>
  <c r="K74" i="702"/>
  <c r="G74" i="702"/>
  <c r="O73" i="702"/>
  <c r="N73" i="702"/>
  <c r="Q73" i="702" s="1"/>
  <c r="M73" i="702"/>
  <c r="M89" i="702" s="1"/>
  <c r="K73" i="702"/>
  <c r="G73" i="702"/>
  <c r="AD72" i="702"/>
  <c r="Z72" i="702"/>
  <c r="Y72" i="702"/>
  <c r="L72" i="702"/>
  <c r="O72" i="702" s="1"/>
  <c r="K72" i="702"/>
  <c r="J72" i="702"/>
  <c r="I72" i="702"/>
  <c r="O66" i="702"/>
  <c r="M66" i="702"/>
  <c r="AF66" i="702" s="1"/>
  <c r="K66" i="702"/>
  <c r="G66" i="702"/>
  <c r="AF65" i="702"/>
  <c r="O65" i="702"/>
  <c r="M65" i="702"/>
  <c r="AE65" i="702" s="1"/>
  <c r="K65" i="702"/>
  <c r="G65" i="702"/>
  <c r="AF64" i="702"/>
  <c r="O64" i="702"/>
  <c r="N64" i="702"/>
  <c r="M64" i="702"/>
  <c r="AE64" i="702" s="1"/>
  <c r="K64" i="702"/>
  <c r="G64" i="702"/>
  <c r="O63" i="702"/>
  <c r="M63" i="702"/>
  <c r="N63" i="702" s="1"/>
  <c r="K63" i="702"/>
  <c r="G63" i="702"/>
  <c r="O62" i="702"/>
  <c r="M62" i="702"/>
  <c r="AF62" i="702" s="1"/>
  <c r="K62" i="702"/>
  <c r="G62" i="702"/>
  <c r="AF61" i="702"/>
  <c r="AE61" i="702"/>
  <c r="O61" i="702"/>
  <c r="M61" i="702"/>
  <c r="N61" i="702" s="1"/>
  <c r="Q61" i="702" s="1"/>
  <c r="K61" i="702"/>
  <c r="G61" i="702"/>
  <c r="AF60" i="702"/>
  <c r="AE60" i="702"/>
  <c r="Q60" i="702"/>
  <c r="P60" i="702"/>
  <c r="O60" i="702"/>
  <c r="N60" i="702"/>
  <c r="M60" i="702"/>
  <c r="K60" i="702"/>
  <c r="G60" i="702"/>
  <c r="O59" i="702"/>
  <c r="M59" i="702"/>
  <c r="N59" i="702" s="1"/>
  <c r="K59" i="702"/>
  <c r="G59" i="702"/>
  <c r="O58" i="702"/>
  <c r="N58" i="702"/>
  <c r="Q58" i="702" s="1"/>
  <c r="M58" i="702"/>
  <c r="AF58" i="702" s="1"/>
  <c r="K58" i="702"/>
  <c r="G58" i="702"/>
  <c r="AE57" i="702"/>
  <c r="O57" i="702"/>
  <c r="M57" i="702"/>
  <c r="K57" i="702"/>
  <c r="G57" i="702"/>
  <c r="AE56" i="702"/>
  <c r="O56" i="702"/>
  <c r="M56" i="702"/>
  <c r="K56" i="702"/>
  <c r="G56" i="702"/>
  <c r="AD55" i="702"/>
  <c r="Z55" i="702"/>
  <c r="Y55" i="702"/>
  <c r="L55" i="702"/>
  <c r="O55" i="702" s="1"/>
  <c r="K55" i="702"/>
  <c r="J55" i="702"/>
  <c r="I55" i="702"/>
  <c r="O45" i="702"/>
  <c r="M45" i="702"/>
  <c r="K45" i="702"/>
  <c r="G45" i="702"/>
  <c r="AF44" i="702"/>
  <c r="AE44" i="702"/>
  <c r="O44" i="702"/>
  <c r="M44" i="702"/>
  <c r="N44" i="702" s="1"/>
  <c r="K44" i="702"/>
  <c r="G44" i="702"/>
  <c r="O43" i="702"/>
  <c r="M43" i="702"/>
  <c r="N43" i="702" s="1"/>
  <c r="K43" i="702"/>
  <c r="G43" i="702"/>
  <c r="O42" i="702"/>
  <c r="M42" i="702"/>
  <c r="AF42" i="702" s="1"/>
  <c r="K42" i="702"/>
  <c r="G42" i="702"/>
  <c r="O41" i="702"/>
  <c r="N41" i="702"/>
  <c r="Q41" i="702" s="1"/>
  <c r="M41" i="702"/>
  <c r="AF41" i="702" s="1"/>
  <c r="K41" i="702"/>
  <c r="G41" i="702"/>
  <c r="AE40" i="702"/>
  <c r="O40" i="702"/>
  <c r="M40" i="702"/>
  <c r="N40" i="702" s="1"/>
  <c r="K40" i="702"/>
  <c r="G40" i="702"/>
  <c r="AE39" i="702"/>
  <c r="O39" i="702"/>
  <c r="M39" i="702"/>
  <c r="K39" i="702"/>
  <c r="G39" i="702"/>
  <c r="AD38" i="702"/>
  <c r="Z38" i="702"/>
  <c r="Y38" i="702"/>
  <c r="L38" i="702"/>
  <c r="O38" i="702" s="1"/>
  <c r="J38" i="702"/>
  <c r="I38" i="702"/>
  <c r="O28" i="702"/>
  <c r="M28" i="702"/>
  <c r="N28" i="702" s="1"/>
  <c r="K28" i="702"/>
  <c r="G28" i="702"/>
  <c r="O27" i="702"/>
  <c r="M27" i="702"/>
  <c r="AF27" i="702" s="1"/>
  <c r="K27" i="702"/>
  <c r="G27" i="702"/>
  <c r="O26" i="702"/>
  <c r="M26" i="702"/>
  <c r="AF26" i="702" s="1"/>
  <c r="K26" i="702"/>
  <c r="G26" i="702"/>
  <c r="O25" i="702"/>
  <c r="N25" i="702"/>
  <c r="P25" i="702" s="1"/>
  <c r="M25" i="702"/>
  <c r="K25" i="702"/>
  <c r="G25" i="702"/>
  <c r="AF24" i="702"/>
  <c r="AE24" i="702"/>
  <c r="O24" i="702"/>
  <c r="N24" i="702"/>
  <c r="P24" i="702" s="1"/>
  <c r="M24" i="702"/>
  <c r="K24" i="702"/>
  <c r="G24" i="702"/>
  <c r="O23" i="702"/>
  <c r="M23" i="702"/>
  <c r="AF23" i="702" s="1"/>
  <c r="K23" i="702"/>
  <c r="G23" i="702"/>
  <c r="O22" i="702"/>
  <c r="M22" i="702"/>
  <c r="K22" i="702"/>
  <c r="G22" i="702"/>
  <c r="AD21" i="702"/>
  <c r="AD2" i="702" s="1"/>
  <c r="R6" i="700" s="1"/>
  <c r="Z21" i="702"/>
  <c r="Y21" i="702"/>
  <c r="L21" i="702"/>
  <c r="K21" i="702"/>
  <c r="J21" i="702"/>
  <c r="I21" i="702"/>
  <c r="O10" i="702"/>
  <c r="N10" i="702"/>
  <c r="Q10" i="702" s="1"/>
  <c r="M10" i="702"/>
  <c r="AF10" i="702" s="1"/>
  <c r="K10" i="702"/>
  <c r="G10" i="702"/>
  <c r="O9" i="702"/>
  <c r="M9" i="702"/>
  <c r="K9" i="702"/>
  <c r="G9" i="702"/>
  <c r="O8" i="702"/>
  <c r="N8" i="702"/>
  <c r="Q8" i="702" s="1"/>
  <c r="M8" i="702"/>
  <c r="AE8" i="702" s="1"/>
  <c r="K8" i="702"/>
  <c r="G8" i="702"/>
  <c r="F1" i="702" s="1"/>
  <c r="F2" i="702" s="1"/>
  <c r="AE7" i="702"/>
  <c r="O7" i="702"/>
  <c r="N7" i="702"/>
  <c r="Q7" i="702" s="1"/>
  <c r="M7" i="702"/>
  <c r="AF7" i="702" s="1"/>
  <c r="K7" i="702"/>
  <c r="G7" i="702"/>
  <c r="O6" i="702"/>
  <c r="M6" i="702"/>
  <c r="AF6" i="702" s="1"/>
  <c r="K6" i="702"/>
  <c r="G6" i="702"/>
  <c r="O5" i="702"/>
  <c r="M5" i="702"/>
  <c r="K5" i="702"/>
  <c r="G5" i="702"/>
  <c r="H2" i="702"/>
  <c r="D1" i="702"/>
  <c r="L140" i="701"/>
  <c r="J140" i="701"/>
  <c r="I140" i="701"/>
  <c r="AB135" i="701"/>
  <c r="O135" i="701"/>
  <c r="M135" i="701"/>
  <c r="N135" i="701" s="1"/>
  <c r="K135" i="701"/>
  <c r="G135" i="701"/>
  <c r="O134" i="701"/>
  <c r="M134" i="701"/>
  <c r="N134" i="701" s="1"/>
  <c r="K134" i="701"/>
  <c r="G134" i="701"/>
  <c r="O133" i="701"/>
  <c r="M133" i="701"/>
  <c r="AB133" i="701" s="1"/>
  <c r="K133" i="701"/>
  <c r="G133" i="701"/>
  <c r="AA132" i="701"/>
  <c r="O132" i="701"/>
  <c r="M132" i="701"/>
  <c r="N132" i="701" s="1"/>
  <c r="K132" i="701"/>
  <c r="G132" i="701"/>
  <c r="AB131" i="701"/>
  <c r="O131" i="701"/>
  <c r="M131" i="701"/>
  <c r="N131" i="701" s="1"/>
  <c r="K131" i="701"/>
  <c r="G131" i="701"/>
  <c r="O130" i="701"/>
  <c r="M130" i="701"/>
  <c r="N130" i="701" s="1"/>
  <c r="K130" i="701"/>
  <c r="G130" i="701"/>
  <c r="O129" i="701"/>
  <c r="M129" i="701"/>
  <c r="AB129" i="701" s="1"/>
  <c r="K129" i="701"/>
  <c r="G129" i="701"/>
  <c r="O128" i="701"/>
  <c r="M128" i="701"/>
  <c r="N128" i="701" s="1"/>
  <c r="K128" i="701"/>
  <c r="G128" i="701"/>
  <c r="AB127" i="701"/>
  <c r="O127" i="701"/>
  <c r="M127" i="701"/>
  <c r="N127" i="701" s="1"/>
  <c r="K127" i="701"/>
  <c r="G127" i="701"/>
  <c r="O126" i="701"/>
  <c r="M126" i="701"/>
  <c r="N126" i="701" s="1"/>
  <c r="K126" i="701"/>
  <c r="G126" i="701"/>
  <c r="O125" i="701"/>
  <c r="M125" i="701"/>
  <c r="AB125" i="701" s="1"/>
  <c r="K125" i="701"/>
  <c r="G125" i="701"/>
  <c r="O124" i="701"/>
  <c r="M124" i="701"/>
  <c r="AB124" i="701" s="1"/>
  <c r="K124" i="701"/>
  <c r="G124" i="701"/>
  <c r="L123" i="701"/>
  <c r="O123" i="701" s="1"/>
  <c r="J123" i="701"/>
  <c r="I123" i="701"/>
  <c r="O114" i="701"/>
  <c r="M114" i="701"/>
  <c r="AA114" i="701" s="1"/>
  <c r="K114" i="701"/>
  <c r="G114" i="701"/>
  <c r="O113" i="701"/>
  <c r="M113" i="701"/>
  <c r="K113" i="701"/>
  <c r="G113" i="701"/>
  <c r="O112" i="701"/>
  <c r="M112" i="701"/>
  <c r="K112" i="701"/>
  <c r="G112" i="701"/>
  <c r="AB111" i="701"/>
  <c r="O111" i="701"/>
  <c r="N111" i="701"/>
  <c r="M111" i="701"/>
  <c r="AA111" i="701" s="1"/>
  <c r="K111" i="701"/>
  <c r="P111" i="701" s="1"/>
  <c r="G111" i="701"/>
  <c r="O110" i="701"/>
  <c r="M110" i="701"/>
  <c r="AA110" i="701" s="1"/>
  <c r="K110" i="701"/>
  <c r="G110" i="701"/>
  <c r="O109" i="701"/>
  <c r="N109" i="701"/>
  <c r="P109" i="701" s="1"/>
  <c r="M109" i="701"/>
  <c r="K109" i="701"/>
  <c r="G109" i="701"/>
  <c r="O108" i="701"/>
  <c r="M108" i="701"/>
  <c r="K108" i="701"/>
  <c r="G108" i="701"/>
  <c r="O107" i="701"/>
  <c r="M107" i="701"/>
  <c r="AB107" i="701" s="1"/>
  <c r="K107" i="701"/>
  <c r="G107" i="701"/>
  <c r="L106" i="701"/>
  <c r="J106" i="701"/>
  <c r="I106" i="701"/>
  <c r="O94" i="701"/>
  <c r="M94" i="701"/>
  <c r="K94" i="701"/>
  <c r="G94" i="701"/>
  <c r="O93" i="701"/>
  <c r="M93" i="701"/>
  <c r="K93" i="701"/>
  <c r="G93" i="701"/>
  <c r="AA92" i="701"/>
  <c r="O92" i="701"/>
  <c r="N92" i="701"/>
  <c r="M92" i="701"/>
  <c r="AB92" i="701" s="1"/>
  <c r="K92" i="701"/>
  <c r="Q92" i="701" s="1"/>
  <c r="G92" i="701"/>
  <c r="O91" i="701"/>
  <c r="M91" i="701"/>
  <c r="AB91" i="701" s="1"/>
  <c r="K91" i="701"/>
  <c r="G91" i="701"/>
  <c r="O90" i="701"/>
  <c r="M90" i="701"/>
  <c r="AA90" i="701" s="1"/>
  <c r="K90" i="701"/>
  <c r="G90" i="701"/>
  <c r="L89" i="701"/>
  <c r="O89" i="701" s="1"/>
  <c r="J89" i="701"/>
  <c r="I89" i="701"/>
  <c r="AB76" i="701"/>
  <c r="AA76" i="701"/>
  <c r="O76" i="701"/>
  <c r="M76" i="701"/>
  <c r="N76" i="701" s="1"/>
  <c r="K76" i="701"/>
  <c r="G76" i="701"/>
  <c r="O75" i="701"/>
  <c r="M75" i="701"/>
  <c r="N75" i="701" s="1"/>
  <c r="K75" i="701"/>
  <c r="G75" i="701"/>
  <c r="O74" i="701"/>
  <c r="M74" i="701"/>
  <c r="AB74" i="701" s="1"/>
  <c r="K74" i="701"/>
  <c r="G74" i="701"/>
  <c r="O73" i="701"/>
  <c r="M73" i="701"/>
  <c r="AB73" i="701" s="1"/>
  <c r="K73" i="701"/>
  <c r="G73" i="701"/>
  <c r="L72" i="701"/>
  <c r="J72" i="701"/>
  <c r="I72" i="701"/>
  <c r="O61" i="701"/>
  <c r="M61" i="701"/>
  <c r="AA61" i="701" s="1"/>
  <c r="K61" i="701"/>
  <c r="G61" i="701"/>
  <c r="O60" i="701"/>
  <c r="M60" i="701"/>
  <c r="K60" i="701"/>
  <c r="G60" i="701"/>
  <c r="AB59" i="701"/>
  <c r="O59" i="701"/>
  <c r="N59" i="701"/>
  <c r="Q59" i="701" s="1"/>
  <c r="M59" i="701"/>
  <c r="AA59" i="701" s="1"/>
  <c r="K59" i="701"/>
  <c r="G59" i="701"/>
  <c r="O58" i="701"/>
  <c r="M58" i="701"/>
  <c r="AB58" i="701" s="1"/>
  <c r="K58" i="701"/>
  <c r="G58" i="701"/>
  <c r="O57" i="701"/>
  <c r="M57" i="701"/>
  <c r="AA57" i="701" s="1"/>
  <c r="K57" i="701"/>
  <c r="G57" i="701"/>
  <c r="O56" i="701"/>
  <c r="M56" i="701"/>
  <c r="K56" i="701"/>
  <c r="G56" i="701"/>
  <c r="L55" i="701"/>
  <c r="O55" i="701" s="1"/>
  <c r="J55" i="701"/>
  <c r="K55" i="701" s="1"/>
  <c r="I55" i="701"/>
  <c r="O44" i="701"/>
  <c r="M44" i="701"/>
  <c r="K44" i="701"/>
  <c r="G44" i="701"/>
  <c r="O43" i="701"/>
  <c r="M43" i="701"/>
  <c r="AB43" i="701" s="1"/>
  <c r="K43" i="701"/>
  <c r="G43" i="701"/>
  <c r="AA42" i="701"/>
  <c r="O42" i="701"/>
  <c r="N42" i="701"/>
  <c r="M42" i="701"/>
  <c r="AB42" i="701" s="1"/>
  <c r="K42" i="701"/>
  <c r="G42" i="701"/>
  <c r="AA41" i="701"/>
  <c r="O41" i="701"/>
  <c r="N41" i="701"/>
  <c r="P41" i="701" s="1"/>
  <c r="M41" i="701"/>
  <c r="AB41" i="701" s="1"/>
  <c r="K41" i="701"/>
  <c r="G41" i="701"/>
  <c r="O40" i="701"/>
  <c r="M40" i="701"/>
  <c r="AB40" i="701" s="1"/>
  <c r="K40" i="701"/>
  <c r="G40" i="701"/>
  <c r="AB39" i="701"/>
  <c r="O39" i="701"/>
  <c r="M39" i="701"/>
  <c r="K39" i="701"/>
  <c r="G39" i="701"/>
  <c r="L38" i="701"/>
  <c r="O38" i="701" s="1"/>
  <c r="K38" i="701"/>
  <c r="J38" i="701"/>
  <c r="I38" i="701"/>
  <c r="O24" i="701"/>
  <c r="M24" i="701"/>
  <c r="K24" i="701"/>
  <c r="G24" i="701"/>
  <c r="O23" i="701"/>
  <c r="M23" i="701"/>
  <c r="N23" i="701" s="1"/>
  <c r="K23" i="701"/>
  <c r="G23" i="701"/>
  <c r="O22" i="701"/>
  <c r="M22" i="701"/>
  <c r="K22" i="701"/>
  <c r="G22" i="701"/>
  <c r="L21" i="701"/>
  <c r="J21" i="701"/>
  <c r="I21" i="701"/>
  <c r="K21" i="701" s="1"/>
  <c r="O8" i="701"/>
  <c r="M8" i="701"/>
  <c r="K8" i="701"/>
  <c r="G8" i="701"/>
  <c r="O7" i="701"/>
  <c r="M7" i="701"/>
  <c r="AB7" i="701" s="1"/>
  <c r="K7" i="701"/>
  <c r="G7" i="701"/>
  <c r="AA6" i="701"/>
  <c r="O6" i="701"/>
  <c r="M6" i="701"/>
  <c r="AB6" i="701" s="1"/>
  <c r="K6" i="701"/>
  <c r="G6" i="701"/>
  <c r="O5" i="701"/>
  <c r="M5" i="701"/>
  <c r="K5" i="701"/>
  <c r="G5" i="701"/>
  <c r="H2" i="701"/>
  <c r="D1" i="701"/>
  <c r="F3" i="700" s="1"/>
  <c r="X34" i="700"/>
  <c r="W34" i="700"/>
  <c r="V34" i="700"/>
  <c r="P34" i="700"/>
  <c r="O34" i="700"/>
  <c r="N34" i="700"/>
  <c r="M34" i="700"/>
  <c r="G34" i="700"/>
  <c r="N16" i="700"/>
  <c r="M16" i="700"/>
  <c r="J16" i="700"/>
  <c r="I16" i="700"/>
  <c r="H16" i="700"/>
  <c r="G16" i="700"/>
  <c r="F16" i="700"/>
  <c r="E16" i="700"/>
  <c r="I8" i="700"/>
  <c r="F8" i="700"/>
  <c r="M7" i="700"/>
  <c r="K7" i="700"/>
  <c r="I7" i="700"/>
  <c r="G7" i="700"/>
  <c r="F7" i="700"/>
  <c r="E7" i="700"/>
  <c r="M6" i="700"/>
  <c r="K6" i="700"/>
  <c r="I6" i="700"/>
  <c r="G6" i="700"/>
  <c r="F6" i="700"/>
  <c r="E6" i="700"/>
  <c r="AD157" i="699"/>
  <c r="Z157" i="699"/>
  <c r="Y157" i="699"/>
  <c r="L157" i="699"/>
  <c r="O157" i="699" s="1"/>
  <c r="J157" i="699"/>
  <c r="I157" i="699"/>
  <c r="O141" i="699"/>
  <c r="M141" i="699"/>
  <c r="AF141" i="699" s="1"/>
  <c r="K141" i="699"/>
  <c r="G141" i="699"/>
  <c r="AD140" i="699"/>
  <c r="Z140" i="699"/>
  <c r="Y140" i="699"/>
  <c r="L140" i="699"/>
  <c r="J140" i="699"/>
  <c r="I140" i="699"/>
  <c r="O126" i="699"/>
  <c r="M126" i="699"/>
  <c r="AF126" i="699" s="1"/>
  <c r="K126" i="699"/>
  <c r="G126" i="699"/>
  <c r="O125" i="699"/>
  <c r="M125" i="699"/>
  <c r="K125" i="699"/>
  <c r="G125" i="699"/>
  <c r="AF124" i="699"/>
  <c r="AE124" i="699"/>
  <c r="O124" i="699"/>
  <c r="M124" i="699"/>
  <c r="K124" i="699"/>
  <c r="G124" i="699"/>
  <c r="AD123" i="699"/>
  <c r="Z123" i="699"/>
  <c r="Y123" i="699"/>
  <c r="L123" i="699"/>
  <c r="O123" i="699" s="1"/>
  <c r="J123" i="699"/>
  <c r="K123" i="699" s="1"/>
  <c r="I123" i="699"/>
  <c r="AF109" i="699"/>
  <c r="AE109" i="699"/>
  <c r="O109" i="699"/>
  <c r="M109" i="699"/>
  <c r="N109" i="699" s="1"/>
  <c r="K109" i="699"/>
  <c r="G109" i="699"/>
  <c r="AF108" i="699"/>
  <c r="O108" i="699"/>
  <c r="M108" i="699"/>
  <c r="AE108" i="699" s="1"/>
  <c r="K108" i="699"/>
  <c r="G108" i="699"/>
  <c r="O107" i="699"/>
  <c r="M107" i="699"/>
  <c r="K107" i="699"/>
  <c r="G107" i="699"/>
  <c r="AD106" i="699"/>
  <c r="Z106" i="699"/>
  <c r="Y106" i="699"/>
  <c r="O106" i="699"/>
  <c r="L106" i="699"/>
  <c r="J106" i="699"/>
  <c r="I106" i="699"/>
  <c r="AF91" i="699"/>
  <c r="AE91" i="699"/>
  <c r="Q91" i="699"/>
  <c r="O91" i="699"/>
  <c r="M91" i="699"/>
  <c r="N91" i="699" s="1"/>
  <c r="P91" i="699" s="1"/>
  <c r="K91" i="699"/>
  <c r="G91" i="699"/>
  <c r="O90" i="699"/>
  <c r="M90" i="699"/>
  <c r="N90" i="699" s="1"/>
  <c r="K90" i="699"/>
  <c r="G90" i="699"/>
  <c r="AD89" i="699"/>
  <c r="Z89" i="699"/>
  <c r="Y89" i="699"/>
  <c r="L89" i="699"/>
  <c r="J89" i="699"/>
  <c r="I89" i="699"/>
  <c r="O74" i="699"/>
  <c r="M74" i="699"/>
  <c r="N74" i="699" s="1"/>
  <c r="K74" i="699"/>
  <c r="G74" i="699"/>
  <c r="AF73" i="699"/>
  <c r="O73" i="699"/>
  <c r="M73" i="699"/>
  <c r="N73" i="699" s="1"/>
  <c r="K73" i="699"/>
  <c r="G73" i="699"/>
  <c r="AD72" i="699"/>
  <c r="Z72" i="699"/>
  <c r="Y72" i="699"/>
  <c r="L72" i="699"/>
  <c r="J72" i="699"/>
  <c r="I72" i="699"/>
  <c r="O65" i="699"/>
  <c r="M65" i="699"/>
  <c r="K65" i="699"/>
  <c r="G65" i="699"/>
  <c r="O64" i="699"/>
  <c r="M64" i="699"/>
  <c r="AF64" i="699" s="1"/>
  <c r="K64" i="699"/>
  <c r="G64" i="699"/>
  <c r="O63" i="699"/>
  <c r="M63" i="699"/>
  <c r="K63" i="699"/>
  <c r="G63" i="699"/>
  <c r="AE62" i="699"/>
  <c r="O62" i="699"/>
  <c r="M62" i="699"/>
  <c r="AF62" i="699" s="1"/>
  <c r="K62" i="699"/>
  <c r="G62" i="699"/>
  <c r="O61" i="699"/>
  <c r="M61" i="699"/>
  <c r="N61" i="699" s="1"/>
  <c r="K61" i="699"/>
  <c r="G61" i="699"/>
  <c r="O60" i="699"/>
  <c r="N60" i="699"/>
  <c r="M60" i="699"/>
  <c r="AF60" i="699" s="1"/>
  <c r="K60" i="699"/>
  <c r="G60" i="699"/>
  <c r="O59" i="699"/>
  <c r="M59" i="699"/>
  <c r="K59" i="699"/>
  <c r="G59" i="699"/>
  <c r="AF58" i="699"/>
  <c r="AE58" i="699"/>
  <c r="O58" i="699"/>
  <c r="N58" i="699"/>
  <c r="Q58" i="699" s="1"/>
  <c r="M58" i="699"/>
  <c r="K58" i="699"/>
  <c r="G58" i="699"/>
  <c r="O57" i="699"/>
  <c r="M57" i="699"/>
  <c r="N57" i="699" s="1"/>
  <c r="K57" i="699"/>
  <c r="G57" i="699"/>
  <c r="AF56" i="699"/>
  <c r="AE56" i="699"/>
  <c r="O56" i="699"/>
  <c r="M56" i="699"/>
  <c r="K56" i="699"/>
  <c r="G56" i="699"/>
  <c r="AD55" i="699"/>
  <c r="Z55" i="699"/>
  <c r="Y55" i="699"/>
  <c r="L55" i="699"/>
  <c r="O55" i="699" s="1"/>
  <c r="J55" i="699"/>
  <c r="I55" i="699"/>
  <c r="O47" i="699"/>
  <c r="M47" i="699"/>
  <c r="AE47" i="699" s="1"/>
  <c r="K47" i="699"/>
  <c r="G47" i="699"/>
  <c r="O46" i="699"/>
  <c r="M46" i="699"/>
  <c r="AF46" i="699" s="1"/>
  <c r="K46" i="699"/>
  <c r="G46" i="699"/>
  <c r="O45" i="699"/>
  <c r="M45" i="699"/>
  <c r="AF45" i="699" s="1"/>
  <c r="K45" i="699"/>
  <c r="G45" i="699"/>
  <c r="AF44" i="699"/>
  <c r="O44" i="699"/>
  <c r="N44" i="699"/>
  <c r="P44" i="699" s="1"/>
  <c r="M44" i="699"/>
  <c r="AE44" i="699" s="1"/>
  <c r="K44" i="699"/>
  <c r="G44" i="699"/>
  <c r="O43" i="699"/>
  <c r="M43" i="699"/>
  <c r="K43" i="699"/>
  <c r="G43" i="699"/>
  <c r="O42" i="699"/>
  <c r="M42" i="699"/>
  <c r="AF42" i="699" s="1"/>
  <c r="K42" i="699"/>
  <c r="G42" i="699"/>
  <c r="O41" i="699"/>
  <c r="M41" i="699"/>
  <c r="AF41" i="699" s="1"/>
  <c r="K41" i="699"/>
  <c r="G41" i="699"/>
  <c r="AF40" i="699"/>
  <c r="O40" i="699"/>
  <c r="M40" i="699"/>
  <c r="N40" i="699" s="1"/>
  <c r="K40" i="699"/>
  <c r="G40" i="699"/>
  <c r="O39" i="699"/>
  <c r="M39" i="699"/>
  <c r="K39" i="699"/>
  <c r="G39" i="699"/>
  <c r="AD38" i="699"/>
  <c r="Z38" i="699"/>
  <c r="Y38" i="699"/>
  <c r="L38" i="699"/>
  <c r="J38" i="699"/>
  <c r="I38" i="699"/>
  <c r="O38" i="699" s="1"/>
  <c r="AE29" i="699"/>
  <c r="O29" i="699"/>
  <c r="N29" i="699"/>
  <c r="Q29" i="699" s="1"/>
  <c r="M29" i="699"/>
  <c r="AF29" i="699" s="1"/>
  <c r="K29" i="699"/>
  <c r="G29" i="699"/>
  <c r="O28" i="699"/>
  <c r="M28" i="699"/>
  <c r="AF28" i="699" s="1"/>
  <c r="K28" i="699"/>
  <c r="G28" i="699"/>
  <c r="O27" i="699"/>
  <c r="N27" i="699"/>
  <c r="Q27" i="699" s="1"/>
  <c r="M27" i="699"/>
  <c r="K27" i="699"/>
  <c r="G27" i="699"/>
  <c r="O26" i="699"/>
  <c r="M26" i="699"/>
  <c r="K26" i="699"/>
  <c r="G26" i="699"/>
  <c r="AE25" i="699"/>
  <c r="O25" i="699"/>
  <c r="N25" i="699"/>
  <c r="Q25" i="699" s="1"/>
  <c r="M25" i="699"/>
  <c r="AF25" i="699" s="1"/>
  <c r="K25" i="699"/>
  <c r="G25" i="699"/>
  <c r="O24" i="699"/>
  <c r="M24" i="699"/>
  <c r="AF24" i="699" s="1"/>
  <c r="K24" i="699"/>
  <c r="G24" i="699"/>
  <c r="AF23" i="699"/>
  <c r="AE23" i="699"/>
  <c r="O23" i="699"/>
  <c r="N23" i="699"/>
  <c r="Q23" i="699" s="1"/>
  <c r="M23" i="699"/>
  <c r="K23" i="699"/>
  <c r="G23" i="699"/>
  <c r="AE22" i="699"/>
  <c r="O22" i="699"/>
  <c r="N22" i="699"/>
  <c r="M22" i="699"/>
  <c r="AF22" i="699" s="1"/>
  <c r="K22" i="699"/>
  <c r="G22" i="699"/>
  <c r="AD21" i="699"/>
  <c r="Z21" i="699"/>
  <c r="Y21" i="699"/>
  <c r="L21" i="699"/>
  <c r="J21" i="699"/>
  <c r="I21" i="699"/>
  <c r="O10" i="699"/>
  <c r="N10" i="699"/>
  <c r="Q10" i="699" s="1"/>
  <c r="M10" i="699"/>
  <c r="K10" i="699"/>
  <c r="G10" i="699"/>
  <c r="O9" i="699"/>
  <c r="M9" i="699"/>
  <c r="AF9" i="699" s="1"/>
  <c r="K9" i="699"/>
  <c r="G9" i="699"/>
  <c r="O8" i="699"/>
  <c r="M8" i="699"/>
  <c r="N8" i="699" s="1"/>
  <c r="K8" i="699"/>
  <c r="G8" i="699"/>
  <c r="O7" i="699"/>
  <c r="N7" i="699"/>
  <c r="M7" i="699"/>
  <c r="AF7" i="699" s="1"/>
  <c r="K7" i="699"/>
  <c r="G7" i="699"/>
  <c r="AF6" i="699"/>
  <c r="O6" i="699"/>
  <c r="M6" i="699"/>
  <c r="K6" i="699"/>
  <c r="G6" i="699"/>
  <c r="O5" i="699"/>
  <c r="M5" i="699"/>
  <c r="AE5" i="699" s="1"/>
  <c r="K5" i="699"/>
  <c r="G5" i="699"/>
  <c r="H2" i="699"/>
  <c r="D1" i="699"/>
  <c r="O140" i="698"/>
  <c r="L140" i="698"/>
  <c r="J140" i="698"/>
  <c r="K140" i="698" s="1"/>
  <c r="I140" i="698"/>
  <c r="O135" i="698"/>
  <c r="M135" i="698"/>
  <c r="K135" i="698"/>
  <c r="G135" i="698"/>
  <c r="O134" i="698"/>
  <c r="M134" i="698"/>
  <c r="AB134" i="698" s="1"/>
  <c r="K134" i="698"/>
  <c r="G134" i="698"/>
  <c r="O133" i="698"/>
  <c r="M133" i="698"/>
  <c r="AB133" i="698" s="1"/>
  <c r="K133" i="698"/>
  <c r="G133" i="698"/>
  <c r="AB132" i="698"/>
  <c r="O132" i="698"/>
  <c r="M132" i="698"/>
  <c r="N132" i="698" s="1"/>
  <c r="K132" i="698"/>
  <c r="G132" i="698"/>
  <c r="O131" i="698"/>
  <c r="M131" i="698"/>
  <c r="K131" i="698"/>
  <c r="G131" i="698"/>
  <c r="O130" i="698"/>
  <c r="M130" i="698"/>
  <c r="AB130" i="698" s="1"/>
  <c r="K130" i="698"/>
  <c r="G130" i="698"/>
  <c r="O129" i="698"/>
  <c r="M129" i="698"/>
  <c r="K129" i="698"/>
  <c r="G129" i="698"/>
  <c r="AB128" i="698"/>
  <c r="AA128" i="698"/>
  <c r="O128" i="698"/>
  <c r="M128" i="698"/>
  <c r="N128" i="698" s="1"/>
  <c r="K128" i="698"/>
  <c r="G128" i="698"/>
  <c r="O127" i="698"/>
  <c r="M127" i="698"/>
  <c r="K127" i="698"/>
  <c r="G127" i="698"/>
  <c r="O126" i="698"/>
  <c r="M126" i="698"/>
  <c r="AB126" i="698" s="1"/>
  <c r="K126" i="698"/>
  <c r="G126" i="698"/>
  <c r="AA125" i="698"/>
  <c r="O125" i="698"/>
  <c r="M125" i="698"/>
  <c r="AB125" i="698" s="1"/>
  <c r="K125" i="698"/>
  <c r="G125" i="698"/>
  <c r="AB124" i="698"/>
  <c r="O124" i="698"/>
  <c r="M124" i="698"/>
  <c r="K124" i="698"/>
  <c r="G124" i="698"/>
  <c r="L123" i="698"/>
  <c r="J123" i="698"/>
  <c r="I123" i="698"/>
  <c r="O114" i="698"/>
  <c r="M114" i="698"/>
  <c r="N114" i="698" s="1"/>
  <c r="K114" i="698"/>
  <c r="G114" i="698"/>
  <c r="O113" i="698"/>
  <c r="M113" i="698"/>
  <c r="AB113" i="698" s="1"/>
  <c r="K113" i="698"/>
  <c r="G113" i="698"/>
  <c r="AB112" i="698"/>
  <c r="AA112" i="698"/>
  <c r="O112" i="698"/>
  <c r="M112" i="698"/>
  <c r="N112" i="698" s="1"/>
  <c r="K112" i="698"/>
  <c r="G112" i="698"/>
  <c r="O111" i="698"/>
  <c r="M111" i="698"/>
  <c r="N111" i="698" s="1"/>
  <c r="K111" i="698"/>
  <c r="G111" i="698"/>
  <c r="O110" i="698"/>
  <c r="M110" i="698"/>
  <c r="N110" i="698" s="1"/>
  <c r="K110" i="698"/>
  <c r="G110" i="698"/>
  <c r="O109" i="698"/>
  <c r="N109" i="698"/>
  <c r="Q109" i="698" s="1"/>
  <c r="M109" i="698"/>
  <c r="AB109" i="698" s="1"/>
  <c r="K109" i="698"/>
  <c r="G109" i="698"/>
  <c r="AB108" i="698"/>
  <c r="AA108" i="698"/>
  <c r="O108" i="698"/>
  <c r="M108" i="698"/>
  <c r="N108" i="698" s="1"/>
  <c r="K108" i="698"/>
  <c r="G108" i="698"/>
  <c r="O107" i="698"/>
  <c r="M107" i="698"/>
  <c r="AA107" i="698" s="1"/>
  <c r="K107" i="698"/>
  <c r="G107" i="698"/>
  <c r="O106" i="698"/>
  <c r="L106" i="698"/>
  <c r="J106" i="698"/>
  <c r="K106" i="698" s="1"/>
  <c r="I106" i="698"/>
  <c r="O94" i="698"/>
  <c r="N94" i="698"/>
  <c r="Q94" i="698" s="1"/>
  <c r="M94" i="698"/>
  <c r="AB94" i="698" s="1"/>
  <c r="K94" i="698"/>
  <c r="G94" i="698"/>
  <c r="AA93" i="698"/>
  <c r="O93" i="698"/>
  <c r="M93" i="698"/>
  <c r="K93" i="698"/>
  <c r="G93" i="698"/>
  <c r="O92" i="698"/>
  <c r="M92" i="698"/>
  <c r="K92" i="698"/>
  <c r="G92" i="698"/>
  <c r="O91" i="698"/>
  <c r="M91" i="698"/>
  <c r="AA91" i="698" s="1"/>
  <c r="K91" i="698"/>
  <c r="G91" i="698"/>
  <c r="O90" i="698"/>
  <c r="M90" i="698"/>
  <c r="M106" i="698" s="1"/>
  <c r="K90" i="698"/>
  <c r="G90" i="698"/>
  <c r="L89" i="698"/>
  <c r="J89" i="698"/>
  <c r="I89" i="698"/>
  <c r="O76" i="698"/>
  <c r="M76" i="698"/>
  <c r="K76" i="698"/>
  <c r="G76" i="698"/>
  <c r="O75" i="698"/>
  <c r="M75" i="698"/>
  <c r="AB75" i="698" s="1"/>
  <c r="K75" i="698"/>
  <c r="G75" i="698"/>
  <c r="O74" i="698"/>
  <c r="M74" i="698"/>
  <c r="AB74" i="698" s="1"/>
  <c r="K74" i="698"/>
  <c r="G74" i="698"/>
  <c r="O73" i="698"/>
  <c r="M73" i="698"/>
  <c r="K73" i="698"/>
  <c r="G73" i="698"/>
  <c r="L72" i="698"/>
  <c r="J72" i="698"/>
  <c r="I72" i="698"/>
  <c r="K72" i="698" s="1"/>
  <c r="O61" i="698"/>
  <c r="M61" i="698"/>
  <c r="N61" i="698" s="1"/>
  <c r="K61" i="698"/>
  <c r="G61" i="698"/>
  <c r="AB60" i="698"/>
  <c r="O60" i="698"/>
  <c r="N60" i="698"/>
  <c r="Q60" i="698" s="1"/>
  <c r="M60" i="698"/>
  <c r="AA60" i="698" s="1"/>
  <c r="K60" i="698"/>
  <c r="G60" i="698"/>
  <c r="AB59" i="698"/>
  <c r="AA59" i="698"/>
  <c r="O59" i="698"/>
  <c r="N59" i="698"/>
  <c r="M59" i="698"/>
  <c r="K59" i="698"/>
  <c r="G59" i="698"/>
  <c r="O58" i="698"/>
  <c r="M58" i="698"/>
  <c r="AB58" i="698" s="1"/>
  <c r="K58" i="698"/>
  <c r="G58" i="698"/>
  <c r="O57" i="698"/>
  <c r="M57" i="698"/>
  <c r="N57" i="698" s="1"/>
  <c r="K57" i="698"/>
  <c r="G57" i="698"/>
  <c r="AB56" i="698"/>
  <c r="AA56" i="698"/>
  <c r="O56" i="698"/>
  <c r="M56" i="698"/>
  <c r="K56" i="698"/>
  <c r="G56" i="698"/>
  <c r="L55" i="698"/>
  <c r="O55" i="698" s="1"/>
  <c r="J55" i="698"/>
  <c r="K55" i="698" s="1"/>
  <c r="I55" i="698"/>
  <c r="O45" i="698"/>
  <c r="M45" i="698"/>
  <c r="AB45" i="698" s="1"/>
  <c r="K45" i="698"/>
  <c r="G45" i="698"/>
  <c r="O44" i="698"/>
  <c r="M44" i="698"/>
  <c r="AA44" i="698" s="1"/>
  <c r="K44" i="698"/>
  <c r="G44" i="698"/>
  <c r="O43" i="698"/>
  <c r="M43" i="698"/>
  <c r="N43" i="698" s="1"/>
  <c r="K43" i="698"/>
  <c r="G43" i="698"/>
  <c r="AB42" i="698"/>
  <c r="AA42" i="698"/>
  <c r="O42" i="698"/>
  <c r="M42" i="698"/>
  <c r="N42" i="698" s="1"/>
  <c r="Q42" i="698" s="1"/>
  <c r="K42" i="698"/>
  <c r="G42" i="698"/>
  <c r="O41" i="698"/>
  <c r="M41" i="698"/>
  <c r="K41" i="698"/>
  <c r="G41" i="698"/>
  <c r="O40" i="698"/>
  <c r="N40" i="698"/>
  <c r="Q40" i="698" s="1"/>
  <c r="M40" i="698"/>
  <c r="AA40" i="698" s="1"/>
  <c r="K40" i="698"/>
  <c r="G40" i="698"/>
  <c r="O39" i="698"/>
  <c r="M39" i="698"/>
  <c r="K39" i="698"/>
  <c r="G39" i="698"/>
  <c r="L38" i="698"/>
  <c r="O38" i="698" s="1"/>
  <c r="J38" i="698"/>
  <c r="I38" i="698"/>
  <c r="O24" i="698"/>
  <c r="M24" i="698"/>
  <c r="AA24" i="698" s="1"/>
  <c r="K24" i="698"/>
  <c r="G24" i="698"/>
  <c r="O23" i="698"/>
  <c r="M23" i="698"/>
  <c r="M38" i="698" s="1"/>
  <c r="K23" i="698"/>
  <c r="G23" i="698"/>
  <c r="AB22" i="698"/>
  <c r="AA22" i="698"/>
  <c r="O22" i="698"/>
  <c r="M22" i="698"/>
  <c r="N22" i="698" s="1"/>
  <c r="K22" i="698"/>
  <c r="Q22" i="698" s="1"/>
  <c r="G22" i="698"/>
  <c r="L21" i="698"/>
  <c r="J21" i="698"/>
  <c r="K21" i="698" s="1"/>
  <c r="I21" i="698"/>
  <c r="O8" i="698"/>
  <c r="M8" i="698"/>
  <c r="N8" i="698" s="1"/>
  <c r="K8" i="698"/>
  <c r="G8" i="698"/>
  <c r="O7" i="698"/>
  <c r="M7" i="698"/>
  <c r="N7" i="698" s="1"/>
  <c r="K7" i="698"/>
  <c r="G7" i="698"/>
  <c r="AB6" i="698"/>
  <c r="O6" i="698"/>
  <c r="N6" i="698"/>
  <c r="Q6" i="698" s="1"/>
  <c r="M6" i="698"/>
  <c r="AA6" i="698" s="1"/>
  <c r="K6" i="698"/>
  <c r="G6" i="698"/>
  <c r="O5" i="698"/>
  <c r="M5" i="698"/>
  <c r="AB5" i="698" s="1"/>
  <c r="K5" i="698"/>
  <c r="G5" i="698"/>
  <c r="H2" i="698"/>
  <c r="D1" i="698"/>
  <c r="X34" i="697"/>
  <c r="W34" i="697"/>
  <c r="V34" i="697"/>
  <c r="P34" i="697"/>
  <c r="M8" i="697" s="1"/>
  <c r="O34" i="697"/>
  <c r="N34" i="697"/>
  <c r="M34" i="697"/>
  <c r="K8" i="697" s="1"/>
  <c r="G34" i="697"/>
  <c r="O16" i="697"/>
  <c r="N16" i="697"/>
  <c r="M16" i="697"/>
  <c r="J16" i="697"/>
  <c r="I16" i="697"/>
  <c r="H16" i="697"/>
  <c r="G16" i="697"/>
  <c r="F16" i="697"/>
  <c r="E16" i="697"/>
  <c r="F8" i="697"/>
  <c r="M7" i="697"/>
  <c r="K7" i="697"/>
  <c r="I7" i="697"/>
  <c r="G7" i="697"/>
  <c r="F7" i="697"/>
  <c r="E7" i="697"/>
  <c r="M6" i="697"/>
  <c r="K6" i="697"/>
  <c r="I6" i="697"/>
  <c r="G6" i="697"/>
  <c r="F6" i="697"/>
  <c r="E6" i="697"/>
  <c r="AC157" i="696"/>
  <c r="AC140" i="696"/>
  <c r="AC123" i="696"/>
  <c r="AC106" i="696"/>
  <c r="AC89" i="696"/>
  <c r="AC72" i="696"/>
  <c r="AC55" i="696"/>
  <c r="AC38" i="696"/>
  <c r="AC21" i="696"/>
  <c r="AC157" i="693"/>
  <c r="AC140" i="693"/>
  <c r="AC123" i="693"/>
  <c r="AC106" i="693"/>
  <c r="AC89" i="693"/>
  <c r="AC72" i="693"/>
  <c r="AC55" i="693"/>
  <c r="AC38" i="693"/>
  <c r="AC21" i="693"/>
  <c r="AC140" i="690"/>
  <c r="AC123" i="690"/>
  <c r="AC106" i="690"/>
  <c r="AC89" i="690"/>
  <c r="AC72" i="690"/>
  <c r="AC55" i="690"/>
  <c r="AC38" i="690"/>
  <c r="AC21" i="690"/>
  <c r="AC2" i="690" s="1"/>
  <c r="AC140" i="687"/>
  <c r="AC123" i="687"/>
  <c r="AC106" i="687"/>
  <c r="AC89" i="687"/>
  <c r="AC72" i="687"/>
  <c r="AC55" i="687"/>
  <c r="AC38" i="687"/>
  <c r="AC21" i="687"/>
  <c r="AC157" i="684"/>
  <c r="AC140" i="684"/>
  <c r="AC123" i="684"/>
  <c r="AC106" i="684"/>
  <c r="AC89" i="684"/>
  <c r="AC72" i="684"/>
  <c r="AC55" i="684"/>
  <c r="AC2" i="684" s="1"/>
  <c r="AC38" i="684"/>
  <c r="AC21" i="684"/>
  <c r="AC157" i="681"/>
  <c r="AC140" i="681"/>
  <c r="AC123" i="681"/>
  <c r="AC106" i="681"/>
  <c r="AC89" i="681"/>
  <c r="AC72" i="681"/>
  <c r="AC55" i="681"/>
  <c r="AC38" i="681"/>
  <c r="AC21" i="681"/>
  <c r="AC157" i="678"/>
  <c r="AC140" i="678"/>
  <c r="AC123" i="678"/>
  <c r="AC106" i="678"/>
  <c r="AC89" i="678"/>
  <c r="AC72" i="678"/>
  <c r="AC55" i="678"/>
  <c r="AC38" i="678"/>
  <c r="AC2" i="678" s="1"/>
  <c r="AC21" i="678"/>
  <c r="AC157" i="675"/>
  <c r="AC140" i="675"/>
  <c r="AC123" i="675"/>
  <c r="AC106" i="675"/>
  <c r="AC89" i="675"/>
  <c r="AC72" i="675"/>
  <c r="AC55" i="675"/>
  <c r="AC38" i="675"/>
  <c r="AC21" i="675"/>
  <c r="AC157" i="672"/>
  <c r="AC140" i="672"/>
  <c r="AC123" i="672"/>
  <c r="AC106" i="672"/>
  <c r="AC89" i="672"/>
  <c r="AC72" i="672"/>
  <c r="AC55" i="672"/>
  <c r="AC38" i="672"/>
  <c r="AC21" i="672"/>
  <c r="AC2" i="672" s="1"/>
  <c r="AC140" i="669"/>
  <c r="AC123" i="669"/>
  <c r="AC106" i="669"/>
  <c r="AC89" i="669"/>
  <c r="AC72" i="669"/>
  <c r="AC55" i="669"/>
  <c r="AC38" i="669"/>
  <c r="AC21" i="669"/>
  <c r="AC140" i="666"/>
  <c r="AC123" i="666"/>
  <c r="AC106" i="666"/>
  <c r="AC89" i="666"/>
  <c r="AC72" i="666"/>
  <c r="AC55" i="666"/>
  <c r="AC38" i="666"/>
  <c r="AC21" i="666"/>
  <c r="AC2" i="666" s="1"/>
  <c r="AC140" i="663"/>
  <c r="AC123" i="663"/>
  <c r="AC106" i="663"/>
  <c r="AC89" i="663"/>
  <c r="AC72" i="663"/>
  <c r="AC55" i="663"/>
  <c r="AC38" i="663"/>
  <c r="AC21" i="663"/>
  <c r="AC140" i="660"/>
  <c r="AC123" i="660"/>
  <c r="AC106" i="660"/>
  <c r="AC89" i="660"/>
  <c r="AC72" i="660"/>
  <c r="AC55" i="660"/>
  <c r="AC38" i="660"/>
  <c r="AC21" i="660"/>
  <c r="AC2" i="660" s="1"/>
  <c r="Q90" i="702" l="1"/>
  <c r="P90" i="702"/>
  <c r="M72" i="698"/>
  <c r="N91" i="698"/>
  <c r="Q91" i="698" s="1"/>
  <c r="K123" i="698"/>
  <c r="AF108" i="702"/>
  <c r="AE108" i="702"/>
  <c r="K123" i="704"/>
  <c r="AD2" i="705"/>
  <c r="R6" i="703" s="1"/>
  <c r="Q135" i="707"/>
  <c r="N7" i="708"/>
  <c r="AE7" i="708"/>
  <c r="AF25" i="708"/>
  <c r="N25" i="708"/>
  <c r="Q25" i="708" s="1"/>
  <c r="Q73" i="710"/>
  <c r="M38" i="711"/>
  <c r="N22" i="711"/>
  <c r="Q22" i="711" s="1"/>
  <c r="AF22" i="711"/>
  <c r="N44" i="711"/>
  <c r="Q44" i="711" s="1"/>
  <c r="AF44" i="711"/>
  <c r="AE44" i="711"/>
  <c r="AB135" i="713"/>
  <c r="N135" i="713"/>
  <c r="Q42" i="726"/>
  <c r="P42" i="726"/>
  <c r="AB127" i="710"/>
  <c r="N127" i="710"/>
  <c r="Q127" i="710" s="1"/>
  <c r="AA127" i="710"/>
  <c r="N124" i="702"/>
  <c r="AF124" i="702"/>
  <c r="Q22" i="699"/>
  <c r="Q64" i="702"/>
  <c r="P64" i="702"/>
  <c r="P108" i="702"/>
  <c r="AA7" i="704"/>
  <c r="AF66" i="705"/>
  <c r="N66" i="705"/>
  <c r="Q66" i="705" s="1"/>
  <c r="Q40" i="707"/>
  <c r="Q91" i="707"/>
  <c r="AD2" i="708"/>
  <c r="R6" i="706" s="1"/>
  <c r="AE63" i="714"/>
  <c r="AF63" i="714"/>
  <c r="N91" i="714"/>
  <c r="AF91" i="714"/>
  <c r="AF57" i="714"/>
  <c r="N57" i="714"/>
  <c r="Q57" i="714" s="1"/>
  <c r="N60" i="701"/>
  <c r="AA60" i="701"/>
  <c r="AA112" i="701"/>
  <c r="AB112" i="701"/>
  <c r="N112" i="701"/>
  <c r="Q112" i="701" s="1"/>
  <c r="AE90" i="702"/>
  <c r="Q133" i="704"/>
  <c r="P133" i="704"/>
  <c r="Q60" i="710"/>
  <c r="AE59" i="714"/>
  <c r="AF59" i="714"/>
  <c r="N21" i="719"/>
  <c r="AB21" i="719"/>
  <c r="AC5" i="719" s="1"/>
  <c r="O21" i="698"/>
  <c r="H1" i="698"/>
  <c r="N39" i="698"/>
  <c r="M55" i="698"/>
  <c r="AB55" i="698" s="1"/>
  <c r="AC39" i="698" s="1"/>
  <c r="AB39" i="698"/>
  <c r="N9" i="699"/>
  <c r="AE26" i="699"/>
  <c r="AF26" i="699"/>
  <c r="AA108" i="701"/>
  <c r="AB108" i="701"/>
  <c r="N108" i="701"/>
  <c r="Q108" i="701" s="1"/>
  <c r="AF57" i="702"/>
  <c r="N57" i="702"/>
  <c r="Q57" i="702" s="1"/>
  <c r="AF90" i="702"/>
  <c r="Q108" i="702"/>
  <c r="AF125" i="702"/>
  <c r="AE125" i="702"/>
  <c r="M123" i="704"/>
  <c r="AA107" i="704"/>
  <c r="AB111" i="704"/>
  <c r="N111" i="704"/>
  <c r="Q111" i="704" s="1"/>
  <c r="Q124" i="705"/>
  <c r="P124" i="705"/>
  <c r="Q6" i="710"/>
  <c r="M72" i="710"/>
  <c r="N56" i="710"/>
  <c r="Q56" i="710" s="1"/>
  <c r="AB133" i="710"/>
  <c r="AA133" i="710"/>
  <c r="K72" i="720"/>
  <c r="Z2" i="699"/>
  <c r="P6" i="697" s="1"/>
  <c r="N56" i="701"/>
  <c r="AB56" i="701"/>
  <c r="AA56" i="701"/>
  <c r="AB129" i="704"/>
  <c r="AA129" i="704"/>
  <c r="N129" i="704"/>
  <c r="AF74" i="714"/>
  <c r="AE74" i="714"/>
  <c r="N74" i="714"/>
  <c r="Q74" i="714" s="1"/>
  <c r="AA127" i="698"/>
  <c r="AB127" i="698"/>
  <c r="N127" i="698"/>
  <c r="AB24" i="701"/>
  <c r="AA24" i="701"/>
  <c r="G8" i="697"/>
  <c r="AA43" i="698"/>
  <c r="AE43" i="699"/>
  <c r="AF43" i="699"/>
  <c r="P28" i="702"/>
  <c r="AF40" i="702"/>
  <c r="M38" i="710"/>
  <c r="N22" i="710"/>
  <c r="N23" i="711"/>
  <c r="AE23" i="711"/>
  <c r="AF23" i="711"/>
  <c r="Q63" i="711"/>
  <c r="AE64" i="708"/>
  <c r="AF64" i="708"/>
  <c r="AB92" i="698"/>
  <c r="AA92" i="698"/>
  <c r="N92" i="698"/>
  <c r="AA76" i="698"/>
  <c r="AB76" i="698"/>
  <c r="F1" i="699"/>
  <c r="F2" i="699" s="1"/>
  <c r="AE9" i="699"/>
  <c r="N43" i="699"/>
  <c r="P107" i="704"/>
  <c r="AE59" i="711"/>
  <c r="AF59" i="711"/>
  <c r="N59" i="711"/>
  <c r="Q59" i="711" s="1"/>
  <c r="AA91" i="713"/>
  <c r="AF30" i="714"/>
  <c r="AE124" i="717"/>
  <c r="AF124" i="717"/>
  <c r="N124" i="717"/>
  <c r="Q124" i="717" s="1"/>
  <c r="N76" i="698"/>
  <c r="AA133" i="698"/>
  <c r="AF27" i="699"/>
  <c r="AE27" i="699"/>
  <c r="M8" i="700"/>
  <c r="AE28" i="702"/>
  <c r="N45" i="702"/>
  <c r="AF45" i="702"/>
  <c r="AE45" i="702"/>
  <c r="N65" i="702"/>
  <c r="Q65" i="702" s="1"/>
  <c r="AB107" i="704"/>
  <c r="AA111" i="707"/>
  <c r="AA110" i="710"/>
  <c r="AB110" i="710"/>
  <c r="AA125" i="710"/>
  <c r="N5" i="711"/>
  <c r="AF5" i="711"/>
  <c r="AE5" i="711"/>
  <c r="AB60" i="713"/>
  <c r="AA60" i="713"/>
  <c r="O123" i="713"/>
  <c r="AC2" i="663"/>
  <c r="AE6" i="699"/>
  <c r="N6" i="699"/>
  <c r="Q6" i="699" s="1"/>
  <c r="AB93" i="701"/>
  <c r="AA93" i="701"/>
  <c r="N93" i="701"/>
  <c r="P93" i="701" s="1"/>
  <c r="AF28" i="702"/>
  <c r="N74" i="702"/>
  <c r="AF74" i="702"/>
  <c r="AE74" i="702"/>
  <c r="AB125" i="704"/>
  <c r="AA125" i="704"/>
  <c r="N125" i="704"/>
  <c r="AB111" i="707"/>
  <c r="N43" i="710"/>
  <c r="AB43" i="710"/>
  <c r="AA43" i="710"/>
  <c r="P110" i="710"/>
  <c r="Q110" i="710"/>
  <c r="N132" i="713"/>
  <c r="AB132" i="713"/>
  <c r="AA132" i="713"/>
  <c r="N59" i="719"/>
  <c r="Q59" i="719" s="1"/>
  <c r="AB59" i="719"/>
  <c r="AA59" i="719"/>
  <c r="AB129" i="698"/>
  <c r="AA129" i="698"/>
  <c r="N44" i="698"/>
  <c r="Q44" i="698" s="1"/>
  <c r="AF10" i="699"/>
  <c r="AE10" i="699"/>
  <c r="N108" i="699"/>
  <c r="M140" i="699"/>
  <c r="AB8" i="701"/>
  <c r="N8" i="701"/>
  <c r="Q8" i="701" s="1"/>
  <c r="K72" i="701"/>
  <c r="H1" i="702"/>
  <c r="O89" i="704"/>
  <c r="AB42" i="707"/>
  <c r="N42" i="707"/>
  <c r="Q42" i="707" s="1"/>
  <c r="Q125" i="707"/>
  <c r="P125" i="707"/>
  <c r="F1" i="713"/>
  <c r="N62" i="722"/>
  <c r="AB62" i="722"/>
  <c r="I8" i="697"/>
  <c r="AF63" i="699"/>
  <c r="N63" i="699"/>
  <c r="Q63" i="699" s="1"/>
  <c r="O140" i="701"/>
  <c r="Y2" i="702"/>
  <c r="O6" i="700" s="1"/>
  <c r="AE25" i="702"/>
  <c r="AF25" i="702"/>
  <c r="N44" i="704"/>
  <c r="AB44" i="704"/>
  <c r="P60" i="705"/>
  <c r="N56" i="713"/>
  <c r="AB56" i="713"/>
  <c r="AA56" i="713"/>
  <c r="N9" i="714"/>
  <c r="AF9" i="714"/>
  <c r="AE9" i="714"/>
  <c r="AE8" i="717"/>
  <c r="AF8" i="717"/>
  <c r="N8" i="717"/>
  <c r="M140" i="725"/>
  <c r="AB124" i="725"/>
  <c r="AA124" i="725"/>
  <c r="N124" i="725"/>
  <c r="AE60" i="705"/>
  <c r="AF60" i="705"/>
  <c r="O38" i="707"/>
  <c r="H1" i="707"/>
  <c r="AF125" i="708"/>
  <c r="AE125" i="708"/>
  <c r="AB7" i="710"/>
  <c r="AA7" i="710"/>
  <c r="N7" i="710"/>
  <c r="P7" i="710" s="1"/>
  <c r="M21" i="710"/>
  <c r="N21" i="710" s="1"/>
  <c r="P124" i="713"/>
  <c r="Q124" i="713"/>
  <c r="AB6" i="716"/>
  <c r="N6" i="716"/>
  <c r="AC2" i="693"/>
  <c r="AA41" i="698"/>
  <c r="AB41" i="698"/>
  <c r="M55" i="701"/>
  <c r="AA39" i="701"/>
  <c r="N39" i="701"/>
  <c r="Q39" i="701" s="1"/>
  <c r="N60" i="705"/>
  <c r="Q60" i="705" s="1"/>
  <c r="Q112" i="713"/>
  <c r="N107" i="714"/>
  <c r="AE107" i="714"/>
  <c r="N124" i="714"/>
  <c r="M140" i="714"/>
  <c r="AF140" i="714" s="1"/>
  <c r="AG124" i="714" s="1"/>
  <c r="AE124" i="714"/>
  <c r="AB8" i="719"/>
  <c r="AA8" i="719"/>
  <c r="N8" i="719"/>
  <c r="N58" i="722"/>
  <c r="AB58" i="722"/>
  <c r="AF59" i="699"/>
  <c r="N59" i="699"/>
  <c r="Q59" i="699" s="1"/>
  <c r="H1" i="701"/>
  <c r="N125" i="708"/>
  <c r="AB111" i="710"/>
  <c r="N111" i="710"/>
  <c r="Q111" i="710" s="1"/>
  <c r="N41" i="698"/>
  <c r="Q41" i="698" s="1"/>
  <c r="N113" i="698"/>
  <c r="Q113" i="698" s="1"/>
  <c r="K157" i="699"/>
  <c r="O21" i="701"/>
  <c r="K123" i="701"/>
  <c r="Q25" i="702"/>
  <c r="N59" i="704"/>
  <c r="M72" i="705"/>
  <c r="N56" i="705"/>
  <c r="Q56" i="705" s="1"/>
  <c r="AE56" i="705"/>
  <c r="AE28" i="708"/>
  <c r="AF28" i="708"/>
  <c r="N73" i="711"/>
  <c r="Q73" i="711" s="1"/>
  <c r="AE73" i="711"/>
  <c r="M89" i="711"/>
  <c r="N89" i="711" s="1"/>
  <c r="M55" i="720"/>
  <c r="AF39" i="720"/>
  <c r="AE39" i="720"/>
  <c r="E8" i="724"/>
  <c r="AB76" i="710"/>
  <c r="N76" i="710"/>
  <c r="Q76" i="710" s="1"/>
  <c r="AA76" i="710"/>
  <c r="AF30" i="723"/>
  <c r="AE30" i="723"/>
  <c r="N30" i="723"/>
  <c r="M38" i="702"/>
  <c r="N22" i="702"/>
  <c r="Q22" i="702" s="1"/>
  <c r="AB40" i="704"/>
  <c r="M106" i="707"/>
  <c r="AB90" i="707"/>
  <c r="AA90" i="707"/>
  <c r="N90" i="707"/>
  <c r="N39" i="705"/>
  <c r="P39" i="705" s="1"/>
  <c r="AE109" i="708"/>
  <c r="AF109" i="708"/>
  <c r="N107" i="710"/>
  <c r="Q107" i="710" s="1"/>
  <c r="Q124" i="711"/>
  <c r="Q22" i="723"/>
  <c r="P22" i="723"/>
  <c r="AB90" i="698"/>
  <c r="AA94" i="698"/>
  <c r="AB131" i="698"/>
  <c r="N131" i="698"/>
  <c r="K106" i="699"/>
  <c r="AA128" i="701"/>
  <c r="AB132" i="701"/>
  <c r="P8" i="702"/>
  <c r="AB59" i="704"/>
  <c r="N74" i="704"/>
  <c r="AB74" i="704"/>
  <c r="AE8" i="705"/>
  <c r="AF8" i="705"/>
  <c r="N26" i="705"/>
  <c r="Q26" i="705" s="1"/>
  <c r="K123" i="705"/>
  <c r="P58" i="707"/>
  <c r="N73" i="707"/>
  <c r="AA73" i="707"/>
  <c r="AB73" i="707"/>
  <c r="N91" i="708"/>
  <c r="AE91" i="708"/>
  <c r="P108" i="714"/>
  <c r="Q108" i="714"/>
  <c r="AA135" i="698"/>
  <c r="N135" i="698"/>
  <c r="AB135" i="698"/>
  <c r="P59" i="698"/>
  <c r="Q59" i="698"/>
  <c r="N64" i="699"/>
  <c r="Q64" i="699" s="1"/>
  <c r="N125" i="699"/>
  <c r="AE125" i="699"/>
  <c r="G8" i="700"/>
  <c r="E8" i="700"/>
  <c r="K106" i="701"/>
  <c r="AC2" i="675"/>
  <c r="AC2" i="687"/>
  <c r="Q60" i="699"/>
  <c r="AE64" i="699"/>
  <c r="AE74" i="699"/>
  <c r="AF125" i="699"/>
  <c r="Q111" i="701"/>
  <c r="AB128" i="701"/>
  <c r="Q8" i="705"/>
  <c r="O123" i="705"/>
  <c r="AB58" i="707"/>
  <c r="AB41" i="710"/>
  <c r="AA41" i="710"/>
  <c r="N111" i="716"/>
  <c r="Q111" i="716" s="1"/>
  <c r="AA111" i="716"/>
  <c r="AB111" i="716"/>
  <c r="AB130" i="719"/>
  <c r="AA130" i="719"/>
  <c r="N130" i="719"/>
  <c r="Q130" i="719" s="1"/>
  <c r="E8" i="703"/>
  <c r="AA44" i="707"/>
  <c r="AB44" i="707"/>
  <c r="N44" i="707"/>
  <c r="Q44" i="707" s="1"/>
  <c r="AE60" i="708"/>
  <c r="AF60" i="708"/>
  <c r="AB93" i="710"/>
  <c r="AA93" i="710"/>
  <c r="N93" i="710"/>
  <c r="N58" i="714"/>
  <c r="AE58" i="714"/>
  <c r="K89" i="699"/>
  <c r="N7" i="704"/>
  <c r="Q7" i="704" s="1"/>
  <c r="M140" i="705"/>
  <c r="AF140" i="705" s="1"/>
  <c r="AG124" i="705" s="1"/>
  <c r="M89" i="710"/>
  <c r="AB89" i="710" s="1"/>
  <c r="AC73" i="710" s="1"/>
  <c r="N29" i="714"/>
  <c r="AE29" i="714"/>
  <c r="Q107" i="716"/>
  <c r="P107" i="716"/>
  <c r="AA124" i="716"/>
  <c r="AB124" i="716"/>
  <c r="AF126" i="720"/>
  <c r="AE126" i="720"/>
  <c r="N126" i="720"/>
  <c r="Q126" i="720" s="1"/>
  <c r="AB42" i="719"/>
  <c r="N42" i="719"/>
  <c r="P42" i="719" s="1"/>
  <c r="Q126" i="723"/>
  <c r="Q90" i="708"/>
  <c r="P114" i="710"/>
  <c r="AF58" i="711"/>
  <c r="AE58" i="711"/>
  <c r="Q92" i="713"/>
  <c r="AA42" i="719"/>
  <c r="K123" i="719"/>
  <c r="K89" i="723"/>
  <c r="M55" i="710"/>
  <c r="AB55" i="710" s="1"/>
  <c r="AC39" i="710" s="1"/>
  <c r="AF9" i="711"/>
  <c r="AE9" i="711"/>
  <c r="G8" i="712"/>
  <c r="Q22" i="713"/>
  <c r="N24" i="716"/>
  <c r="AA24" i="716"/>
  <c r="AB41" i="716"/>
  <c r="N41" i="716"/>
  <c r="Q41" i="716" s="1"/>
  <c r="AA41" i="716"/>
  <c r="O140" i="716"/>
  <c r="O89" i="723"/>
  <c r="AE63" i="717"/>
  <c r="AF63" i="717"/>
  <c r="N63" i="717"/>
  <c r="Q63" i="717" s="1"/>
  <c r="M38" i="719"/>
  <c r="AB38" i="719" s="1"/>
  <c r="AC22" i="719" s="1"/>
  <c r="AB22" i="719"/>
  <c r="AA22" i="719"/>
  <c r="AB92" i="719"/>
  <c r="AA92" i="719"/>
  <c r="AB131" i="719"/>
  <c r="N131" i="719"/>
  <c r="AE6" i="720"/>
  <c r="AF6" i="720"/>
  <c r="N6" i="720"/>
  <c r="Q6" i="720" s="1"/>
  <c r="AA42" i="722"/>
  <c r="AB42" i="722"/>
  <c r="F2" i="725"/>
  <c r="P92" i="719"/>
  <c r="Q92" i="719"/>
  <c r="AB8" i="722"/>
  <c r="AA8" i="722"/>
  <c r="M38" i="723"/>
  <c r="AF22" i="723"/>
  <c r="AE22" i="723"/>
  <c r="N128" i="725"/>
  <c r="Q128" i="725" s="1"/>
  <c r="AB128" i="725"/>
  <c r="AA128" i="725"/>
  <c r="F1" i="701"/>
  <c r="O72" i="701"/>
  <c r="K89" i="701"/>
  <c r="AA56" i="704"/>
  <c r="AB56" i="704"/>
  <c r="N44" i="705"/>
  <c r="AE44" i="705"/>
  <c r="AA108" i="707"/>
  <c r="AB108" i="707"/>
  <c r="AA112" i="707"/>
  <c r="AB112" i="707"/>
  <c r="N10" i="711"/>
  <c r="AF10" i="711"/>
  <c r="AE10" i="711"/>
  <c r="N108" i="713"/>
  <c r="Q108" i="713" s="1"/>
  <c r="AB108" i="713"/>
  <c r="AA108" i="713"/>
  <c r="AB42" i="716"/>
  <c r="AA42" i="716"/>
  <c r="N42" i="716"/>
  <c r="AA132" i="716"/>
  <c r="AE59" i="717"/>
  <c r="AF59" i="717"/>
  <c r="N59" i="717"/>
  <c r="Q59" i="717" s="1"/>
  <c r="N9" i="723"/>
  <c r="AF9" i="723"/>
  <c r="O123" i="698"/>
  <c r="M55" i="699"/>
  <c r="N65" i="699"/>
  <c r="AF65" i="699"/>
  <c r="O89" i="699"/>
  <c r="M38" i="701"/>
  <c r="AA22" i="701"/>
  <c r="N22" i="701"/>
  <c r="P22" i="701" s="1"/>
  <c r="Z2" i="702"/>
  <c r="P6" i="700" s="1"/>
  <c r="N40" i="705"/>
  <c r="AE40" i="705"/>
  <c r="I8" i="706"/>
  <c r="F1" i="708"/>
  <c r="O89" i="711"/>
  <c r="AB133" i="713"/>
  <c r="AA133" i="713"/>
  <c r="K72" i="716"/>
  <c r="F1" i="719"/>
  <c r="AB108" i="719"/>
  <c r="AA108" i="719"/>
  <c r="N108" i="719"/>
  <c r="Q108" i="719" s="1"/>
  <c r="AB132" i="719"/>
  <c r="AA132" i="719"/>
  <c r="N132" i="719"/>
  <c r="P132" i="719" s="1"/>
  <c r="K123" i="720"/>
  <c r="N5" i="723"/>
  <c r="AE5" i="723"/>
  <c r="AA112" i="725"/>
  <c r="AB112" i="725"/>
  <c r="AC2" i="681"/>
  <c r="N39" i="699"/>
  <c r="Q39" i="699" s="1"/>
  <c r="N47" i="699"/>
  <c r="N129" i="701"/>
  <c r="Q129" i="701" s="1"/>
  <c r="N133" i="701"/>
  <c r="Q133" i="701" s="1"/>
  <c r="N62" i="702"/>
  <c r="Q62" i="702" s="1"/>
  <c r="N109" i="704"/>
  <c r="Q109" i="704" s="1"/>
  <c r="N113" i="704"/>
  <c r="Q113" i="704" s="1"/>
  <c r="M21" i="705"/>
  <c r="AE5" i="705"/>
  <c r="P61" i="705"/>
  <c r="Q61" i="705"/>
  <c r="N90" i="705"/>
  <c r="Q90" i="705" s="1"/>
  <c r="K8" i="706"/>
  <c r="AA40" i="707"/>
  <c r="N133" i="707"/>
  <c r="AE74" i="708"/>
  <c r="AF74" i="708"/>
  <c r="F1" i="710"/>
  <c r="AB8" i="710"/>
  <c r="AA8" i="710"/>
  <c r="AA60" i="710"/>
  <c r="Q74" i="710"/>
  <c r="AA131" i="710"/>
  <c r="AF63" i="711"/>
  <c r="AF109" i="711"/>
  <c r="AA7" i="713"/>
  <c r="AB7" i="713"/>
  <c r="N23" i="714"/>
  <c r="Q23" i="714" s="1"/>
  <c r="K38" i="714"/>
  <c r="N42" i="714"/>
  <c r="AF42" i="714"/>
  <c r="O72" i="716"/>
  <c r="K89" i="716"/>
  <c r="N24" i="717"/>
  <c r="Q24" i="717" s="1"/>
  <c r="AF24" i="717"/>
  <c r="AE24" i="717"/>
  <c r="AB44" i="719"/>
  <c r="AA44" i="719"/>
  <c r="N44" i="719"/>
  <c r="AB60" i="719"/>
  <c r="AA60" i="719"/>
  <c r="N60" i="719"/>
  <c r="Q60" i="719" s="1"/>
  <c r="N93" i="719"/>
  <c r="O123" i="720"/>
  <c r="N112" i="725"/>
  <c r="N133" i="716"/>
  <c r="Q133" i="716" s="1"/>
  <c r="AB133" i="716"/>
  <c r="AA133" i="716"/>
  <c r="AF62" i="720"/>
  <c r="N62" i="720"/>
  <c r="O72" i="720"/>
  <c r="AA111" i="722"/>
  <c r="AB111" i="722"/>
  <c r="N111" i="722"/>
  <c r="Q39" i="725"/>
  <c r="AB43" i="725"/>
  <c r="AA43" i="725"/>
  <c r="N43" i="725"/>
  <c r="P43" i="725" s="1"/>
  <c r="P108" i="725"/>
  <c r="AB111" i="698"/>
  <c r="AB22" i="701"/>
  <c r="M21" i="702"/>
  <c r="N5" i="702"/>
  <c r="Q5" i="702" s="1"/>
  <c r="AA8" i="704"/>
  <c r="AB8" i="704"/>
  <c r="N8" i="704"/>
  <c r="K106" i="704"/>
  <c r="Q5" i="705"/>
  <c r="P5" i="705"/>
  <c r="Q9" i="705"/>
  <c r="AF23" i="705"/>
  <c r="N23" i="705"/>
  <c r="P23" i="705" s="1"/>
  <c r="AF40" i="705"/>
  <c r="Q56" i="708"/>
  <c r="Q8" i="710"/>
  <c r="N57" i="710"/>
  <c r="AA57" i="710"/>
  <c r="H1" i="711"/>
  <c r="AB23" i="713"/>
  <c r="Q27" i="714"/>
  <c r="O38" i="714"/>
  <c r="P112" i="716"/>
  <c r="Q112" i="716"/>
  <c r="AC2" i="669"/>
  <c r="N45" i="698"/>
  <c r="Q45" i="698" s="1"/>
  <c r="N58" i="698"/>
  <c r="Q58" i="698" s="1"/>
  <c r="M140" i="698"/>
  <c r="N124" i="698"/>
  <c r="K21" i="699"/>
  <c r="K72" i="699"/>
  <c r="N40" i="701"/>
  <c r="AB109" i="701"/>
  <c r="AA109" i="701"/>
  <c r="AE9" i="702"/>
  <c r="AF9" i="702"/>
  <c r="N66" i="702"/>
  <c r="Q66" i="702" s="1"/>
  <c r="K106" i="702"/>
  <c r="AA109" i="704"/>
  <c r="AA113" i="704"/>
  <c r="AF45" i="705"/>
  <c r="N45" i="705"/>
  <c r="Q45" i="705" s="1"/>
  <c r="N65" i="705"/>
  <c r="AE90" i="705"/>
  <c r="G8" i="709"/>
  <c r="N40" i="710"/>
  <c r="P40" i="710" s="1"/>
  <c r="N90" i="710"/>
  <c r="Q90" i="710" s="1"/>
  <c r="K123" i="711"/>
  <c r="AF23" i="714"/>
  <c r="K89" i="714"/>
  <c r="AA58" i="716"/>
  <c r="N58" i="716"/>
  <c r="Q58" i="716" s="1"/>
  <c r="AB129" i="716"/>
  <c r="AA129" i="716"/>
  <c r="AA93" i="719"/>
  <c r="N133" i="722"/>
  <c r="AB133" i="722"/>
  <c r="AA133" i="722"/>
  <c r="AB24" i="698"/>
  <c r="O72" i="698"/>
  <c r="H1" i="699"/>
  <c r="AF47" i="699"/>
  <c r="O72" i="699"/>
  <c r="M123" i="699"/>
  <c r="AE107" i="699"/>
  <c r="AB90" i="701"/>
  <c r="AB94" i="701"/>
  <c r="AA94" i="701"/>
  <c r="M55" i="702"/>
  <c r="Q109" i="702"/>
  <c r="M55" i="704"/>
  <c r="AE23" i="705"/>
  <c r="N7" i="707"/>
  <c r="AA7" i="707"/>
  <c r="AB59" i="707"/>
  <c r="N74" i="707"/>
  <c r="AB74" i="707"/>
  <c r="AA74" i="707"/>
  <c r="P126" i="707"/>
  <c r="AA133" i="707"/>
  <c r="AE39" i="708"/>
  <c r="M106" i="708"/>
  <c r="N106" i="708" s="1"/>
  <c r="E8" i="709"/>
  <c r="AA128" i="710"/>
  <c r="N128" i="710"/>
  <c r="M72" i="711"/>
  <c r="N72" i="711" s="1"/>
  <c r="AF56" i="711"/>
  <c r="AE56" i="711"/>
  <c r="P60" i="711"/>
  <c r="Q60" i="711"/>
  <c r="AA129" i="713"/>
  <c r="M72" i="714"/>
  <c r="F1" i="716"/>
  <c r="Q108" i="716"/>
  <c r="AA125" i="716"/>
  <c r="AB125" i="716"/>
  <c r="M72" i="717"/>
  <c r="Q45" i="719"/>
  <c r="Q73" i="719"/>
  <c r="Q7" i="699"/>
  <c r="F1" i="698"/>
  <c r="K21" i="704"/>
  <c r="N39" i="704"/>
  <c r="AE109" i="705"/>
  <c r="AF109" i="705"/>
  <c r="AB129" i="713"/>
  <c r="AF6" i="714"/>
  <c r="N6" i="714"/>
  <c r="Q6" i="714" s="1"/>
  <c r="N43" i="714"/>
  <c r="AF43" i="714"/>
  <c r="AE43" i="714"/>
  <c r="M38" i="716"/>
  <c r="AB22" i="716"/>
  <c r="AA22" i="716"/>
  <c r="AB45" i="719"/>
  <c r="N45" i="719"/>
  <c r="P45" i="719" s="1"/>
  <c r="AB61" i="719"/>
  <c r="AA61" i="719"/>
  <c r="AF58" i="720"/>
  <c r="N58" i="720"/>
  <c r="AB92" i="722"/>
  <c r="AA92" i="722"/>
  <c r="AA45" i="698"/>
  <c r="K89" i="698"/>
  <c r="Q108" i="698"/>
  <c r="Q112" i="698"/>
  <c r="N62" i="699"/>
  <c r="Q62" i="699" s="1"/>
  <c r="Y2" i="699"/>
  <c r="O6" i="697" s="1"/>
  <c r="N107" i="699"/>
  <c r="K140" i="699"/>
  <c r="AB44" i="701"/>
  <c r="AA44" i="701"/>
  <c r="N94" i="701"/>
  <c r="AB113" i="701"/>
  <c r="AA113" i="701"/>
  <c r="N113" i="701"/>
  <c r="N39" i="702"/>
  <c r="P39" i="702" s="1"/>
  <c r="AE41" i="705"/>
  <c r="N41" i="705"/>
  <c r="Q41" i="705" s="1"/>
  <c r="AF39" i="708"/>
  <c r="AA40" i="710"/>
  <c r="AB109" i="710"/>
  <c r="AA109" i="710"/>
  <c r="P44" i="716"/>
  <c r="AC2" i="696"/>
  <c r="F3" i="697"/>
  <c r="K38" i="698"/>
  <c r="O89" i="698"/>
  <c r="AB93" i="698"/>
  <c r="N93" i="698"/>
  <c r="Q93" i="698" s="1"/>
  <c r="AA124" i="698"/>
  <c r="AA132" i="698"/>
  <c r="AA40" i="701"/>
  <c r="Q109" i="701"/>
  <c r="N27" i="702"/>
  <c r="M72" i="702"/>
  <c r="O21" i="704"/>
  <c r="N61" i="704"/>
  <c r="Q61" i="704" s="1"/>
  <c r="N92" i="704"/>
  <c r="AE65" i="705"/>
  <c r="N109" i="705"/>
  <c r="Q109" i="705" s="1"/>
  <c r="AB7" i="707"/>
  <c r="AA24" i="707"/>
  <c r="M72" i="707"/>
  <c r="AA126" i="707"/>
  <c r="P130" i="707"/>
  <c r="M21" i="708"/>
  <c r="N5" i="708"/>
  <c r="AF27" i="708"/>
  <c r="AE27" i="708"/>
  <c r="N27" i="708"/>
  <c r="P5" i="710"/>
  <c r="O21" i="710"/>
  <c r="AA24" i="710"/>
  <c r="AA61" i="710"/>
  <c r="AB75" i="710"/>
  <c r="N75" i="710"/>
  <c r="N109" i="710"/>
  <c r="Q109" i="710" s="1"/>
  <c r="AB128" i="710"/>
  <c r="N7" i="711"/>
  <c r="Q7" i="711" s="1"/>
  <c r="AE60" i="711"/>
  <c r="AF24" i="714"/>
  <c r="N24" i="714"/>
  <c r="Q24" i="714" s="1"/>
  <c r="AE24" i="714"/>
  <c r="G8" i="715"/>
  <c r="N22" i="716"/>
  <c r="Q22" i="716" s="1"/>
  <c r="AB44" i="716"/>
  <c r="N44" i="716"/>
  <c r="Q44" i="716" s="1"/>
  <c r="N41" i="719"/>
  <c r="P41" i="719" s="1"/>
  <c r="AB41" i="719"/>
  <c r="N61" i="719"/>
  <c r="Q61" i="719" s="1"/>
  <c r="N92" i="722"/>
  <c r="M89" i="698"/>
  <c r="N73" i="698"/>
  <c r="Q73" i="698" s="1"/>
  <c r="AD2" i="699"/>
  <c r="R6" i="697" s="1"/>
  <c r="K8" i="700"/>
  <c r="G8" i="703"/>
  <c r="AF41" i="705"/>
  <c r="O123" i="707"/>
  <c r="P91" i="713"/>
  <c r="AB94" i="716"/>
  <c r="N94" i="716"/>
  <c r="F1" i="720"/>
  <c r="F2" i="720" s="1"/>
  <c r="AF30" i="720"/>
  <c r="AE30" i="720"/>
  <c r="N30" i="720"/>
  <c r="AD2" i="723"/>
  <c r="R6" i="721" s="1"/>
  <c r="O123" i="719"/>
  <c r="AF26" i="720"/>
  <c r="AE26" i="720"/>
  <c r="N26" i="720"/>
  <c r="K8" i="721"/>
  <c r="K106" i="722"/>
  <c r="K123" i="722"/>
  <c r="AF29" i="723"/>
  <c r="N29" i="723"/>
  <c r="Q29" i="723" s="1"/>
  <c r="AF74" i="723"/>
  <c r="AE74" i="723"/>
  <c r="AE65" i="726"/>
  <c r="N65" i="726"/>
  <c r="Q65" i="726" s="1"/>
  <c r="Z2" i="732"/>
  <c r="P6" i="730" s="1"/>
  <c r="Q40" i="716"/>
  <c r="O89" i="716"/>
  <c r="AB93" i="716"/>
  <c r="AA93" i="716"/>
  <c r="N93" i="716"/>
  <c r="Q93" i="716" s="1"/>
  <c r="Q44" i="717"/>
  <c r="N57" i="719"/>
  <c r="Q57" i="719" s="1"/>
  <c r="Q93" i="719"/>
  <c r="N9" i="720"/>
  <c r="AE9" i="720"/>
  <c r="N45" i="720"/>
  <c r="Q45" i="720" s="1"/>
  <c r="AB7" i="722"/>
  <c r="AA7" i="722"/>
  <c r="N7" i="722"/>
  <c r="Q7" i="722" s="1"/>
  <c r="O123" i="722"/>
  <c r="N74" i="723"/>
  <c r="Q74" i="723" s="1"/>
  <c r="N92" i="725"/>
  <c r="AA92" i="725"/>
  <c r="AF61" i="726"/>
  <c r="AE61" i="726"/>
  <c r="N73" i="729"/>
  <c r="AF73" i="729"/>
  <c r="AE73" i="729"/>
  <c r="M89" i="729"/>
  <c r="AF89" i="729" s="1"/>
  <c r="AG73" i="729" s="1"/>
  <c r="AA75" i="731"/>
  <c r="AB75" i="731"/>
  <c r="N75" i="731"/>
  <c r="Q75" i="731" s="1"/>
  <c r="N6" i="732"/>
  <c r="AE25" i="732"/>
  <c r="N25" i="732"/>
  <c r="P25" i="732" s="1"/>
  <c r="AF25" i="732"/>
  <c r="N124" i="738"/>
  <c r="AF124" i="738"/>
  <c r="AE124" i="738"/>
  <c r="K123" i="726"/>
  <c r="AD2" i="726"/>
  <c r="R6" i="724" s="1"/>
  <c r="AE57" i="726"/>
  <c r="N57" i="726"/>
  <c r="Q57" i="726" s="1"/>
  <c r="K89" i="726"/>
  <c r="O123" i="726"/>
  <c r="K140" i="726"/>
  <c r="N92" i="729"/>
  <c r="AF92" i="729"/>
  <c r="AE92" i="729"/>
  <c r="AA42" i="731"/>
  <c r="AB42" i="731"/>
  <c r="N42" i="731"/>
  <c r="P26" i="726"/>
  <c r="Q26" i="726"/>
  <c r="O140" i="726"/>
  <c r="P5" i="729"/>
  <c r="Q5" i="729"/>
  <c r="AF125" i="729"/>
  <c r="AE125" i="729"/>
  <c r="K72" i="732"/>
  <c r="Q92" i="698"/>
  <c r="K55" i="699"/>
  <c r="H1" i="704"/>
  <c r="N126" i="704"/>
  <c r="AB126" i="704"/>
  <c r="M123" i="707"/>
  <c r="N107" i="707"/>
  <c r="Q107" i="707" s="1"/>
  <c r="N134" i="707"/>
  <c r="AB134" i="707"/>
  <c r="AF26" i="708"/>
  <c r="N26" i="708"/>
  <c r="Q26" i="708" s="1"/>
  <c r="I8" i="709"/>
  <c r="P64" i="711"/>
  <c r="O123" i="711"/>
  <c r="M140" i="711"/>
  <c r="AF10" i="714"/>
  <c r="N10" i="714"/>
  <c r="Q10" i="714" s="1"/>
  <c r="Q39" i="719"/>
  <c r="AB112" i="719"/>
  <c r="N112" i="719"/>
  <c r="Q112" i="719" s="1"/>
  <c r="AA112" i="719"/>
  <c r="AA128" i="719"/>
  <c r="N128" i="719"/>
  <c r="AB132" i="725"/>
  <c r="AA132" i="725"/>
  <c r="H1" i="726"/>
  <c r="AF8" i="726"/>
  <c r="N8" i="726"/>
  <c r="Q8" i="726" s="1"/>
  <c r="N43" i="726"/>
  <c r="AF43" i="726"/>
  <c r="AE43" i="726"/>
  <c r="AF57" i="726"/>
  <c r="AC2" i="705"/>
  <c r="Q6" i="703" s="1"/>
  <c r="N109" i="731"/>
  <c r="AA109" i="731"/>
  <c r="F1" i="717"/>
  <c r="F2" i="717" s="1"/>
  <c r="Q58" i="717"/>
  <c r="P58" i="717"/>
  <c r="O123" i="717"/>
  <c r="E8" i="718"/>
  <c r="Q5" i="719"/>
  <c r="Q132" i="719"/>
  <c r="Q135" i="719"/>
  <c r="P135" i="719"/>
  <c r="N129" i="722"/>
  <c r="AB129" i="722"/>
  <c r="Q132" i="725"/>
  <c r="Q129" i="728"/>
  <c r="P129" i="728"/>
  <c r="AF63" i="720"/>
  <c r="AE63" i="720"/>
  <c r="AB112" i="722"/>
  <c r="AA112" i="722"/>
  <c r="N23" i="723"/>
  <c r="AF23" i="723"/>
  <c r="N107" i="726"/>
  <c r="AE107" i="726"/>
  <c r="N94" i="731"/>
  <c r="AF5" i="717"/>
  <c r="AE5" i="717"/>
  <c r="K38" i="717"/>
  <c r="AA74" i="719"/>
  <c r="N74" i="719"/>
  <c r="P74" i="719" s="1"/>
  <c r="N58" i="725"/>
  <c r="Q58" i="725" s="1"/>
  <c r="O72" i="725"/>
  <c r="O89" i="725"/>
  <c r="N6" i="729"/>
  <c r="AE6" i="729"/>
  <c r="AF6" i="729"/>
  <c r="N44" i="734"/>
  <c r="AB44" i="734"/>
  <c r="AA44" i="734"/>
  <c r="N40" i="711"/>
  <c r="Q40" i="711" s="1"/>
  <c r="AE40" i="711"/>
  <c r="H1" i="714"/>
  <c r="M8" i="715"/>
  <c r="N5" i="717"/>
  <c r="Q5" i="717" s="1"/>
  <c r="AE9" i="717"/>
  <c r="AF9" i="717"/>
  <c r="N9" i="717"/>
  <c r="Q9" i="717" s="1"/>
  <c r="AF62" i="717"/>
  <c r="N107" i="717"/>
  <c r="M123" i="717"/>
  <c r="N123" i="717" s="1"/>
  <c r="AB23" i="719"/>
  <c r="AA23" i="719"/>
  <c r="K55" i="719"/>
  <c r="N94" i="719"/>
  <c r="Q94" i="719" s="1"/>
  <c r="N113" i="719"/>
  <c r="AA113" i="719"/>
  <c r="Q129" i="719"/>
  <c r="AE59" i="720"/>
  <c r="N93" i="722"/>
  <c r="Q93" i="722" s="1"/>
  <c r="N108" i="722"/>
  <c r="Q108" i="722" s="1"/>
  <c r="Q10" i="723"/>
  <c r="P10" i="723"/>
  <c r="AE23" i="723"/>
  <c r="AC2" i="714"/>
  <c r="Q6" i="712" s="1"/>
  <c r="AB43" i="728"/>
  <c r="N43" i="728"/>
  <c r="M21" i="701"/>
  <c r="K38" i="702"/>
  <c r="O106" i="702"/>
  <c r="O123" i="704"/>
  <c r="P57" i="705"/>
  <c r="O89" i="705"/>
  <c r="M72" i="708"/>
  <c r="M8" i="709"/>
  <c r="N27" i="711"/>
  <c r="AE27" i="711"/>
  <c r="AE90" i="711"/>
  <c r="AF90" i="711"/>
  <c r="N24" i="713"/>
  <c r="Q24" i="713" s="1"/>
  <c r="N44" i="713"/>
  <c r="N128" i="713"/>
  <c r="N39" i="714"/>
  <c r="Q39" i="714" s="1"/>
  <c r="N65" i="714"/>
  <c r="Q65" i="714" s="1"/>
  <c r="AE109" i="714"/>
  <c r="AF109" i="714"/>
  <c r="K38" i="716"/>
  <c r="N56" i="716"/>
  <c r="AB56" i="716"/>
  <c r="N90" i="717"/>
  <c r="Q90" i="717" s="1"/>
  <c r="N9" i="719"/>
  <c r="P9" i="719" s="1"/>
  <c r="AB74" i="719"/>
  <c r="K140" i="719"/>
  <c r="AF59" i="720"/>
  <c r="P63" i="720"/>
  <c r="N73" i="722"/>
  <c r="M89" i="722"/>
  <c r="AB89" i="722" s="1"/>
  <c r="AC73" i="722" s="1"/>
  <c r="M106" i="722"/>
  <c r="N125" i="722"/>
  <c r="AB125" i="722"/>
  <c r="AA125" i="722"/>
  <c r="AA58" i="725"/>
  <c r="M89" i="731"/>
  <c r="AA89" i="731" s="1"/>
  <c r="Q110" i="731"/>
  <c r="P110" i="731"/>
  <c r="AA75" i="716"/>
  <c r="AB75" i="716"/>
  <c r="M55" i="717"/>
  <c r="AF55" i="717" s="1"/>
  <c r="AG39" i="717" s="1"/>
  <c r="AB6" i="719"/>
  <c r="AA6" i="719"/>
  <c r="AE55" i="723"/>
  <c r="AE108" i="723"/>
  <c r="AF108" i="723"/>
  <c r="P129" i="725"/>
  <c r="Q129" i="725"/>
  <c r="P133" i="725"/>
  <c r="Q133" i="725"/>
  <c r="AB44" i="731"/>
  <c r="AA44" i="731"/>
  <c r="P44" i="720"/>
  <c r="AE73" i="720"/>
  <c r="N73" i="720"/>
  <c r="Q73" i="720" s="1"/>
  <c r="AF73" i="720"/>
  <c r="M140" i="720"/>
  <c r="N124" i="720"/>
  <c r="Q124" i="720" s="1"/>
  <c r="M21" i="722"/>
  <c r="Q108" i="723"/>
  <c r="P108" i="723"/>
  <c r="K38" i="699"/>
  <c r="M72" i="699"/>
  <c r="O106" i="701"/>
  <c r="AE41" i="702"/>
  <c r="O38" i="704"/>
  <c r="O140" i="704"/>
  <c r="K21" i="705"/>
  <c r="AE57" i="705"/>
  <c r="AF64" i="705"/>
  <c r="AF6" i="708"/>
  <c r="AF10" i="708"/>
  <c r="AE43" i="708"/>
  <c r="AE56" i="708"/>
  <c r="M140" i="710"/>
  <c r="AB124" i="710"/>
  <c r="AA135" i="710"/>
  <c r="N6" i="711"/>
  <c r="AF6" i="711"/>
  <c r="M106" i="713"/>
  <c r="AB90" i="713"/>
  <c r="AA128" i="713"/>
  <c r="K72" i="714"/>
  <c r="O89" i="714"/>
  <c r="K123" i="714"/>
  <c r="K21" i="716"/>
  <c r="P92" i="716"/>
  <c r="Q28" i="717"/>
  <c r="AA91" i="719"/>
  <c r="AA110" i="719"/>
  <c r="N110" i="719"/>
  <c r="Q110" i="719" s="1"/>
  <c r="AB129" i="719"/>
  <c r="P133" i="719"/>
  <c r="M38" i="720"/>
  <c r="AF38" i="720" s="1"/>
  <c r="AG22" i="720" s="1"/>
  <c r="AE60" i="720"/>
  <c r="AF60" i="720"/>
  <c r="G8" i="721"/>
  <c r="O21" i="722"/>
  <c r="M72" i="722"/>
  <c r="AB73" i="722"/>
  <c r="P90" i="722"/>
  <c r="M55" i="723"/>
  <c r="N55" i="723" s="1"/>
  <c r="P63" i="723"/>
  <c r="G8" i="724"/>
  <c r="AA6" i="725"/>
  <c r="N6" i="725"/>
  <c r="Q6" i="725" s="1"/>
  <c r="K106" i="725"/>
  <c r="AF27" i="726"/>
  <c r="N56" i="699"/>
  <c r="O140" i="699"/>
  <c r="Q42" i="701"/>
  <c r="AB42" i="704"/>
  <c r="N42" i="704"/>
  <c r="Q42" i="704" s="1"/>
  <c r="Z2" i="705"/>
  <c r="P6" i="703" s="1"/>
  <c r="AF57" i="705"/>
  <c r="O21" i="708"/>
  <c r="P39" i="710"/>
  <c r="Q42" i="710"/>
  <c r="N59" i="713"/>
  <c r="Q59" i="713" s="1"/>
  <c r="Q73" i="713"/>
  <c r="Q109" i="713"/>
  <c r="O123" i="714"/>
  <c r="Q75" i="719"/>
  <c r="N44" i="720"/>
  <c r="Q44" i="720" s="1"/>
  <c r="N60" i="720"/>
  <c r="Q60" i="720" s="1"/>
  <c r="AE124" i="720"/>
  <c r="AA90" i="722"/>
  <c r="Y2" i="723"/>
  <c r="O6" i="721" s="1"/>
  <c r="AE90" i="723"/>
  <c r="P108" i="726"/>
  <c r="AB57" i="728"/>
  <c r="N57" i="728"/>
  <c r="AB127" i="728"/>
  <c r="N127" i="728"/>
  <c r="N22" i="731"/>
  <c r="Q22" i="731" s="1"/>
  <c r="AA22" i="731"/>
  <c r="AB22" i="731"/>
  <c r="N6" i="701"/>
  <c r="Q6" i="701" s="1"/>
  <c r="N6" i="702"/>
  <c r="Q6" i="702" s="1"/>
  <c r="N23" i="702"/>
  <c r="Q23" i="702" s="1"/>
  <c r="K123" i="702"/>
  <c r="F1" i="704"/>
  <c r="Q90" i="704"/>
  <c r="Q94" i="704"/>
  <c r="K140" i="704"/>
  <c r="F1" i="705"/>
  <c r="F2" i="705" s="1"/>
  <c r="Y2" i="705"/>
  <c r="O6" i="703" s="1"/>
  <c r="AE25" i="705"/>
  <c r="AF107" i="705"/>
  <c r="G8" i="706"/>
  <c r="K21" i="707"/>
  <c r="K21" i="708"/>
  <c r="Q40" i="708"/>
  <c r="K89" i="708"/>
  <c r="N126" i="708"/>
  <c r="Q126" i="708" s="1"/>
  <c r="N59" i="710"/>
  <c r="P132" i="710"/>
  <c r="Q132" i="710"/>
  <c r="Q91" i="711"/>
  <c r="O21" i="713"/>
  <c r="N43" i="717"/>
  <c r="AF43" i="717"/>
  <c r="Q41" i="719"/>
  <c r="M72" i="719"/>
  <c r="Y2" i="720"/>
  <c r="O6" i="718" s="1"/>
  <c r="AF41" i="720"/>
  <c r="AE41" i="720"/>
  <c r="AF124" i="720"/>
  <c r="AA56" i="722"/>
  <c r="AA60" i="722"/>
  <c r="AF28" i="723"/>
  <c r="N28" i="723"/>
  <c r="Q28" i="723" s="1"/>
  <c r="O21" i="725"/>
  <c r="H1" i="725"/>
  <c r="AB91" i="725"/>
  <c r="AA91" i="725"/>
  <c r="N10" i="726"/>
  <c r="AF10" i="726"/>
  <c r="Q60" i="726"/>
  <c r="E8" i="730"/>
  <c r="N6" i="731"/>
  <c r="AB6" i="731"/>
  <c r="AA6" i="731"/>
  <c r="N6" i="726"/>
  <c r="AE6" i="726"/>
  <c r="AE60" i="726"/>
  <c r="AF60" i="726"/>
  <c r="N60" i="726"/>
  <c r="N74" i="731"/>
  <c r="P74" i="731" s="1"/>
  <c r="AA74" i="731"/>
  <c r="AB74" i="731"/>
  <c r="I8" i="721"/>
  <c r="Z2" i="723"/>
  <c r="P6" i="721" s="1"/>
  <c r="M55" i="725"/>
  <c r="AA39" i="725"/>
  <c r="M123" i="725"/>
  <c r="AA107" i="725"/>
  <c r="N91" i="726"/>
  <c r="AF91" i="726"/>
  <c r="O140" i="717"/>
  <c r="G8" i="718"/>
  <c r="AB23" i="722"/>
  <c r="N23" i="722"/>
  <c r="AA23" i="722"/>
  <c r="H1" i="723"/>
  <c r="AB92" i="728"/>
  <c r="AA92" i="728"/>
  <c r="AB127" i="731"/>
  <c r="N127" i="731"/>
  <c r="Q127" i="731" s="1"/>
  <c r="Q131" i="731"/>
  <c r="AA128" i="734"/>
  <c r="AB128" i="734"/>
  <c r="AC2" i="732"/>
  <c r="Q6" i="730" s="1"/>
  <c r="Q125" i="732"/>
  <c r="P125" i="732"/>
  <c r="M140" i="719"/>
  <c r="AB124" i="719"/>
  <c r="O72" i="722"/>
  <c r="O89" i="722"/>
  <c r="M123" i="722"/>
  <c r="AB128" i="722"/>
  <c r="AA128" i="722"/>
  <c r="O38" i="723"/>
  <c r="N45" i="725"/>
  <c r="AB45" i="725"/>
  <c r="M89" i="725"/>
  <c r="AC2" i="723"/>
  <c r="Q6" i="721" s="1"/>
  <c r="AB92" i="731"/>
  <c r="AA92" i="731"/>
  <c r="N92" i="731"/>
  <c r="AF74" i="732"/>
  <c r="AE74" i="732"/>
  <c r="N74" i="732"/>
  <c r="AE109" i="732"/>
  <c r="AF109" i="732"/>
  <c r="O21" i="705"/>
  <c r="Q64" i="705"/>
  <c r="K89" i="705"/>
  <c r="K55" i="707"/>
  <c r="K38" i="708"/>
  <c r="N63" i="708"/>
  <c r="AF63" i="708"/>
  <c r="N124" i="708"/>
  <c r="M140" i="708"/>
  <c r="AF140" i="708" s="1"/>
  <c r="AG124" i="708" s="1"/>
  <c r="Q24" i="710"/>
  <c r="Q40" i="710"/>
  <c r="O106" i="710"/>
  <c r="K140" i="711"/>
  <c r="M8" i="712"/>
  <c r="Q8" i="713"/>
  <c r="Q44" i="713"/>
  <c r="O72" i="713"/>
  <c r="M140" i="713"/>
  <c r="AF64" i="714"/>
  <c r="N64" i="714"/>
  <c r="Q64" i="714" s="1"/>
  <c r="Q125" i="714"/>
  <c r="K8" i="715"/>
  <c r="AA73" i="716"/>
  <c r="AB73" i="716"/>
  <c r="H1" i="717"/>
  <c r="Q74" i="717"/>
  <c r="K8" i="718"/>
  <c r="H1" i="719"/>
  <c r="N124" i="719"/>
  <c r="Q124" i="719" s="1"/>
  <c r="Q128" i="719"/>
  <c r="F1" i="722"/>
  <c r="K55" i="722"/>
  <c r="N59" i="722"/>
  <c r="Q59" i="722" s="1"/>
  <c r="N128" i="722"/>
  <c r="Q128" i="722" s="1"/>
  <c r="N25" i="723"/>
  <c r="Q25" i="723" s="1"/>
  <c r="N41" i="725"/>
  <c r="AB41" i="725"/>
  <c r="N73" i="725"/>
  <c r="M106" i="725"/>
  <c r="AA109" i="725"/>
  <c r="AB109" i="725"/>
  <c r="AF74" i="726"/>
  <c r="AE74" i="726"/>
  <c r="AF26" i="729"/>
  <c r="N26" i="729"/>
  <c r="P43" i="732"/>
  <c r="Q43" i="732"/>
  <c r="N109" i="732"/>
  <c r="N42" i="723"/>
  <c r="AE42" i="723"/>
  <c r="Q60" i="723"/>
  <c r="P60" i="723"/>
  <c r="N91" i="723"/>
  <c r="AE91" i="723"/>
  <c r="AF125" i="723"/>
  <c r="M140" i="723"/>
  <c r="AF140" i="723" s="1"/>
  <c r="AG124" i="723" s="1"/>
  <c r="K8" i="724"/>
  <c r="AB133" i="725"/>
  <c r="AA133" i="725"/>
  <c r="AF126" i="726"/>
  <c r="M140" i="726"/>
  <c r="AF140" i="726" s="1"/>
  <c r="AG124" i="726" s="1"/>
  <c r="N23" i="728"/>
  <c r="AA23" i="728"/>
  <c r="Q124" i="729"/>
  <c r="P124" i="729"/>
  <c r="N41" i="731"/>
  <c r="AB41" i="731"/>
  <c r="M55" i="729"/>
  <c r="M106" i="729"/>
  <c r="M21" i="731"/>
  <c r="AA108" i="731"/>
  <c r="N108" i="731"/>
  <c r="M89" i="732"/>
  <c r="N73" i="732"/>
  <c r="K8" i="736"/>
  <c r="AB22" i="737"/>
  <c r="N22" i="737"/>
  <c r="P22" i="737" s="1"/>
  <c r="AB130" i="737"/>
  <c r="N130" i="737"/>
  <c r="Q130" i="737" s="1"/>
  <c r="AA130" i="737"/>
  <c r="M38" i="750"/>
  <c r="N22" i="750"/>
  <c r="Q22" i="750" s="1"/>
  <c r="G8" i="751"/>
  <c r="AA60" i="752"/>
  <c r="N60" i="752"/>
  <c r="G8" i="730"/>
  <c r="AB61" i="734"/>
  <c r="N61" i="734"/>
  <c r="Q61" i="734" s="1"/>
  <c r="AH75" i="740"/>
  <c r="AG75" i="740"/>
  <c r="N108" i="749"/>
  <c r="AA108" i="749"/>
  <c r="M55" i="750"/>
  <c r="AF39" i="750"/>
  <c r="N39" i="750"/>
  <c r="AE39" i="750"/>
  <c r="AB42" i="752"/>
  <c r="AA42" i="752"/>
  <c r="N42" i="752"/>
  <c r="Q42" i="752" s="1"/>
  <c r="P27" i="753"/>
  <c r="Q27" i="753"/>
  <c r="AE90" i="753"/>
  <c r="N90" i="753"/>
  <c r="Q90" i="753" s="1"/>
  <c r="M123" i="728"/>
  <c r="P133" i="728"/>
  <c r="AB108" i="731"/>
  <c r="N113" i="734"/>
  <c r="Q113" i="734" s="1"/>
  <c r="AE23" i="735"/>
  <c r="N23" i="735"/>
  <c r="Q23" i="735" s="1"/>
  <c r="N59" i="735"/>
  <c r="Q59" i="735" s="1"/>
  <c r="AA22" i="737"/>
  <c r="AA61" i="737"/>
  <c r="AB61" i="737"/>
  <c r="N107" i="738"/>
  <c r="Q107" i="738" s="1"/>
  <c r="AF107" i="738"/>
  <c r="AG24" i="740"/>
  <c r="K21" i="744"/>
  <c r="K72" i="744"/>
  <c r="N74" i="752"/>
  <c r="AB74" i="752"/>
  <c r="AA74" i="752"/>
  <c r="AF43" i="732"/>
  <c r="AE43" i="732"/>
  <c r="O72" i="734"/>
  <c r="Z2" i="738"/>
  <c r="P6" i="736" s="1"/>
  <c r="Q111" i="740"/>
  <c r="AA75" i="743"/>
  <c r="N75" i="743"/>
  <c r="Q75" i="743" s="1"/>
  <c r="N93" i="743"/>
  <c r="AB93" i="743"/>
  <c r="AA93" i="743"/>
  <c r="N113" i="743"/>
  <c r="P113" i="743" s="1"/>
  <c r="AA113" i="743"/>
  <c r="O72" i="744"/>
  <c r="F1" i="750"/>
  <c r="F2" i="750" s="1"/>
  <c r="Q6" i="752"/>
  <c r="O21" i="752"/>
  <c r="AB60" i="752"/>
  <c r="N107" i="752"/>
  <c r="AA107" i="752"/>
  <c r="N108" i="753"/>
  <c r="P92" i="752"/>
  <c r="Q92" i="752"/>
  <c r="AE74" i="753"/>
  <c r="AF74" i="753"/>
  <c r="M89" i="753"/>
  <c r="N89" i="753" s="1"/>
  <c r="N60" i="738"/>
  <c r="AE60" i="738"/>
  <c r="P25" i="744"/>
  <c r="Q25" i="744"/>
  <c r="N56" i="744"/>
  <c r="AE56" i="744"/>
  <c r="M55" i="752"/>
  <c r="AB39" i="752"/>
  <c r="AA39" i="752"/>
  <c r="AB40" i="734"/>
  <c r="AA90" i="734"/>
  <c r="AB90" i="734"/>
  <c r="M106" i="734"/>
  <c r="AB106" i="734" s="1"/>
  <c r="AC90" i="734" s="1"/>
  <c r="AF60" i="735"/>
  <c r="N60" i="735"/>
  <c r="Y2" i="735"/>
  <c r="O6" i="733" s="1"/>
  <c r="AF126" i="735"/>
  <c r="AE126" i="735"/>
  <c r="AF108" i="738"/>
  <c r="N108" i="738"/>
  <c r="I8" i="739"/>
  <c r="AG58" i="740"/>
  <c r="Q23" i="741"/>
  <c r="P23" i="741"/>
  <c r="AD2" i="744"/>
  <c r="R6" i="742" s="1"/>
  <c r="AE42" i="744"/>
  <c r="N39" i="752"/>
  <c r="Q39" i="752" s="1"/>
  <c r="N59" i="753"/>
  <c r="AF125" i="753"/>
  <c r="AE125" i="753"/>
  <c r="M89" i="705"/>
  <c r="O21" i="707"/>
  <c r="O55" i="708"/>
  <c r="O72" i="710"/>
  <c r="F1" i="711"/>
  <c r="F2" i="711" s="1"/>
  <c r="O140" i="711"/>
  <c r="K123" i="713"/>
  <c r="F1" i="714"/>
  <c r="F2" i="714" s="1"/>
  <c r="AD2" i="717"/>
  <c r="R6" i="715" s="1"/>
  <c r="K123" i="717"/>
  <c r="K21" i="722"/>
  <c r="M140" i="722"/>
  <c r="AB140" i="722" s="1"/>
  <c r="AC124" i="722" s="1"/>
  <c r="AB124" i="722"/>
  <c r="AA124" i="722"/>
  <c r="AA132" i="722"/>
  <c r="N132" i="722"/>
  <c r="Q132" i="722" s="1"/>
  <c r="M8" i="724"/>
  <c r="Q22" i="725"/>
  <c r="AF24" i="726"/>
  <c r="N24" i="726"/>
  <c r="Q24" i="726" s="1"/>
  <c r="AC2" i="717"/>
  <c r="Q6" i="715" s="1"/>
  <c r="AA40" i="728"/>
  <c r="N40" i="728"/>
  <c r="Q40" i="728" s="1"/>
  <c r="N75" i="728"/>
  <c r="AA75" i="728"/>
  <c r="AF58" i="729"/>
  <c r="N58" i="729"/>
  <c r="AF62" i="729"/>
  <c r="AE62" i="729"/>
  <c r="N62" i="729"/>
  <c r="N126" i="731"/>
  <c r="AA126" i="731"/>
  <c r="N58" i="734"/>
  <c r="AB58" i="734"/>
  <c r="N90" i="734"/>
  <c r="Q90" i="734" s="1"/>
  <c r="K140" i="737"/>
  <c r="K8" i="739"/>
  <c r="K55" i="740"/>
  <c r="AH58" i="740"/>
  <c r="M140" i="740"/>
  <c r="AH124" i="740"/>
  <c r="AA6" i="752"/>
  <c r="AF28" i="753"/>
  <c r="AE28" i="753"/>
  <c r="N125" i="753"/>
  <c r="Q125" i="753" s="1"/>
  <c r="AB135" i="731"/>
  <c r="N135" i="731"/>
  <c r="Q135" i="731" s="1"/>
  <c r="AB73" i="734"/>
  <c r="AA73" i="734"/>
  <c r="K21" i="735"/>
  <c r="AE28" i="735"/>
  <c r="N28" i="735"/>
  <c r="P28" i="735" s="1"/>
  <c r="AF28" i="735"/>
  <c r="AA111" i="737"/>
  <c r="AB111" i="737"/>
  <c r="AA124" i="737"/>
  <c r="AB124" i="737"/>
  <c r="Q45" i="738"/>
  <c r="M72" i="738"/>
  <c r="AF56" i="738"/>
  <c r="Q108" i="740"/>
  <c r="Q127" i="743"/>
  <c r="Q131" i="743"/>
  <c r="N7" i="744"/>
  <c r="P7" i="744" s="1"/>
  <c r="AE7" i="744"/>
  <c r="N108" i="750"/>
  <c r="O108" i="750"/>
  <c r="AB22" i="752"/>
  <c r="AA22" i="752"/>
  <c r="AD2" i="753"/>
  <c r="R6" i="751" s="1"/>
  <c r="AE59" i="753"/>
  <c r="O89" i="732"/>
  <c r="AB41" i="734"/>
  <c r="AA41" i="734"/>
  <c r="P124" i="737"/>
  <c r="Q124" i="737"/>
  <c r="AE9" i="738"/>
  <c r="AF9" i="738"/>
  <c r="AE61" i="738"/>
  <c r="AF61" i="738"/>
  <c r="O21" i="743"/>
  <c r="H1" i="743"/>
  <c r="F1" i="743"/>
  <c r="K106" i="743"/>
  <c r="AF39" i="744"/>
  <c r="AE39" i="744"/>
  <c r="N39" i="744"/>
  <c r="Q39" i="744" s="1"/>
  <c r="N24" i="750"/>
  <c r="AE24" i="750"/>
  <c r="AF108" i="750"/>
  <c r="AE108" i="750"/>
  <c r="K8" i="751"/>
  <c r="AE109" i="753"/>
  <c r="AF109" i="753"/>
  <c r="K89" i="728"/>
  <c r="N10" i="729"/>
  <c r="Q10" i="729" s="1"/>
  <c r="AF10" i="729"/>
  <c r="K55" i="729"/>
  <c r="O55" i="731"/>
  <c r="AE7" i="732"/>
  <c r="M72" i="732"/>
  <c r="AF72" i="732" s="1"/>
  <c r="AG56" i="732" s="1"/>
  <c r="N41" i="734"/>
  <c r="Q41" i="734" s="1"/>
  <c r="H1" i="735"/>
  <c r="K55" i="737"/>
  <c r="P59" i="740"/>
  <c r="Q59" i="740"/>
  <c r="K123" i="743"/>
  <c r="AF59" i="750"/>
  <c r="N59" i="750"/>
  <c r="Q59" i="750" s="1"/>
  <c r="N75" i="750"/>
  <c r="P75" i="750" s="1"/>
  <c r="AF75" i="750"/>
  <c r="AE75" i="750"/>
  <c r="AF25" i="753"/>
  <c r="AE25" i="753"/>
  <c r="K38" i="737"/>
  <c r="AA112" i="737"/>
  <c r="N112" i="737"/>
  <c r="Q112" i="737" s="1"/>
  <c r="AH43" i="740"/>
  <c r="N43" i="740"/>
  <c r="AF40" i="741"/>
  <c r="AE40" i="741"/>
  <c r="N124" i="744"/>
  <c r="Q124" i="744" s="1"/>
  <c r="AE124" i="744"/>
  <c r="K21" i="750"/>
  <c r="N22" i="753"/>
  <c r="N25" i="753"/>
  <c r="O38" i="726"/>
  <c r="AC2" i="702"/>
  <c r="Q6" i="700" s="1"/>
  <c r="N45" i="728"/>
  <c r="AA45" i="728"/>
  <c r="O38" i="729"/>
  <c r="AE56" i="732"/>
  <c r="O72" i="732"/>
  <c r="K140" i="732"/>
  <c r="O38" i="737"/>
  <c r="AA74" i="737"/>
  <c r="N74" i="737"/>
  <c r="Q74" i="737" s="1"/>
  <c r="AF5" i="738"/>
  <c r="AE5" i="738"/>
  <c r="AE10" i="738"/>
  <c r="AF10" i="738"/>
  <c r="AE28" i="738"/>
  <c r="AF28" i="738"/>
  <c r="AD2" i="738"/>
  <c r="R6" i="736" s="1"/>
  <c r="N40" i="741"/>
  <c r="Q40" i="741" s="1"/>
  <c r="N6" i="743"/>
  <c r="AA6" i="743"/>
  <c r="AA90" i="749"/>
  <c r="O106" i="749"/>
  <c r="O21" i="750"/>
  <c r="K38" i="750"/>
  <c r="M38" i="737"/>
  <c r="AB42" i="737"/>
  <c r="AB112" i="737"/>
  <c r="N28" i="738"/>
  <c r="P28" i="738" s="1"/>
  <c r="K106" i="738"/>
  <c r="Q22" i="743"/>
  <c r="Q111" i="743"/>
  <c r="AF108" i="744"/>
  <c r="AE108" i="744"/>
  <c r="N108" i="744"/>
  <c r="AF124" i="744"/>
  <c r="Q41" i="749"/>
  <c r="Q73" i="749"/>
  <c r="N133" i="749"/>
  <c r="AA133" i="749"/>
  <c r="AA110" i="728"/>
  <c r="AB110" i="728"/>
  <c r="N110" i="728"/>
  <c r="Q110" i="728" s="1"/>
  <c r="N132" i="728"/>
  <c r="AB132" i="728"/>
  <c r="K38" i="731"/>
  <c r="AB56" i="731"/>
  <c r="M72" i="731"/>
  <c r="AB72" i="731" s="1"/>
  <c r="AC56" i="731" s="1"/>
  <c r="N111" i="731"/>
  <c r="Q111" i="731" s="1"/>
  <c r="AA111" i="731"/>
  <c r="AB132" i="731"/>
  <c r="AA132" i="731"/>
  <c r="AE41" i="732"/>
  <c r="M21" i="734"/>
  <c r="AA9" i="734"/>
  <c r="AB74" i="734"/>
  <c r="AA92" i="734"/>
  <c r="AB92" i="734"/>
  <c r="N92" i="734"/>
  <c r="P92" i="734" s="1"/>
  <c r="M89" i="735"/>
  <c r="AF73" i="735"/>
  <c r="N73" i="735"/>
  <c r="Q73" i="735" s="1"/>
  <c r="N108" i="735"/>
  <c r="AA6" i="737"/>
  <c r="N6" i="737"/>
  <c r="AB74" i="737"/>
  <c r="AB108" i="737"/>
  <c r="AA108" i="737"/>
  <c r="AA125" i="737"/>
  <c r="AB129" i="737"/>
  <c r="AA129" i="737"/>
  <c r="N124" i="741"/>
  <c r="AF124" i="741"/>
  <c r="AB44" i="743"/>
  <c r="AA44" i="743"/>
  <c r="N44" i="743"/>
  <c r="Q44" i="743" s="1"/>
  <c r="AA73" i="749"/>
  <c r="P111" i="749"/>
  <c r="Q111" i="749"/>
  <c r="Y2" i="750"/>
  <c r="O6" i="748" s="1"/>
  <c r="AF60" i="750"/>
  <c r="AE60" i="750"/>
  <c r="N60" i="750"/>
  <c r="AF126" i="750"/>
  <c r="M140" i="750"/>
  <c r="AF140" i="750" s="1"/>
  <c r="AG124" i="750" s="1"/>
  <c r="AE22" i="753"/>
  <c r="F1" i="723"/>
  <c r="F2" i="723" s="1"/>
  <c r="M89" i="723"/>
  <c r="M72" i="726"/>
  <c r="AB59" i="728"/>
  <c r="AA59" i="728"/>
  <c r="M89" i="728"/>
  <c r="AB73" i="728"/>
  <c r="N73" i="728"/>
  <c r="Q73" i="728" s="1"/>
  <c r="K123" i="729"/>
  <c r="O38" i="731"/>
  <c r="Q128" i="731"/>
  <c r="F1" i="732"/>
  <c r="F2" i="732" s="1"/>
  <c r="AB9" i="734"/>
  <c r="AF124" i="735"/>
  <c r="N108" i="737"/>
  <c r="Q108" i="737" s="1"/>
  <c r="AB125" i="737"/>
  <c r="N129" i="737"/>
  <c r="Q129" i="737" s="1"/>
  <c r="AE39" i="738"/>
  <c r="AF39" i="738"/>
  <c r="AF29" i="741"/>
  <c r="N29" i="741"/>
  <c r="Q29" i="741" s="1"/>
  <c r="N45" i="741"/>
  <c r="Q45" i="741" s="1"/>
  <c r="O55" i="749"/>
  <c r="AB73" i="749"/>
  <c r="AB91" i="749"/>
  <c r="AA91" i="749"/>
  <c r="Z2" i="750"/>
  <c r="P6" i="748" s="1"/>
  <c r="AB45" i="752"/>
  <c r="AA45" i="752"/>
  <c r="P94" i="752"/>
  <c r="Q94" i="752"/>
  <c r="AF22" i="753"/>
  <c r="AF26" i="753"/>
  <c r="N26" i="753"/>
  <c r="Q26" i="753" s="1"/>
  <c r="P26" i="723"/>
  <c r="M72" i="723"/>
  <c r="Q124" i="723"/>
  <c r="P124" i="723"/>
  <c r="F1" i="726"/>
  <c r="AE42" i="726"/>
  <c r="Q59" i="728"/>
  <c r="AA132" i="728"/>
  <c r="O123" i="729"/>
  <c r="AB111" i="731"/>
  <c r="AE58" i="735"/>
  <c r="AF58" i="735"/>
  <c r="AE108" i="735"/>
  <c r="AB6" i="737"/>
  <c r="O21" i="737"/>
  <c r="H1" i="737"/>
  <c r="Q91" i="740"/>
  <c r="P91" i="740"/>
  <c r="AG114" i="740"/>
  <c r="AE6" i="741"/>
  <c r="AA7" i="743"/>
  <c r="AB7" i="743"/>
  <c r="AA40" i="743"/>
  <c r="M8" i="748"/>
  <c r="M55" i="749"/>
  <c r="AB55" i="749" s="1"/>
  <c r="AC39" i="749" s="1"/>
  <c r="P91" i="749"/>
  <c r="AF57" i="753"/>
  <c r="N57" i="753"/>
  <c r="Q57" i="753" s="1"/>
  <c r="O38" i="710"/>
  <c r="Q44" i="710"/>
  <c r="O89" i="710"/>
  <c r="I8" i="712"/>
  <c r="AF7" i="714"/>
  <c r="N7" i="714"/>
  <c r="Q7" i="714" s="1"/>
  <c r="K21" i="714"/>
  <c r="P46" i="719"/>
  <c r="AF64" i="723"/>
  <c r="AC2" i="699"/>
  <c r="Q6" i="697" s="1"/>
  <c r="M21" i="728"/>
  <c r="AA73" i="728"/>
  <c r="N8" i="729"/>
  <c r="AE8" i="729"/>
  <c r="AE5" i="732"/>
  <c r="AF5" i="732"/>
  <c r="AE42" i="732"/>
  <c r="AF42" i="732"/>
  <c r="Q46" i="732"/>
  <c r="Q57" i="732"/>
  <c r="AE61" i="732"/>
  <c r="AF61" i="732"/>
  <c r="M140" i="732"/>
  <c r="AF124" i="732"/>
  <c r="AE124" i="732"/>
  <c r="M55" i="737"/>
  <c r="AA39" i="737"/>
  <c r="N39" i="737"/>
  <c r="Q39" i="737" s="1"/>
  <c r="N74" i="741"/>
  <c r="Q74" i="741" s="1"/>
  <c r="K8" i="742"/>
  <c r="N59" i="743"/>
  <c r="AA59" i="743"/>
  <c r="AE59" i="744"/>
  <c r="AF59" i="744"/>
  <c r="F1" i="752"/>
  <c r="F2" i="752" s="1"/>
  <c r="AB124" i="752"/>
  <c r="AA124" i="752"/>
  <c r="AF43" i="753"/>
  <c r="AE43" i="753"/>
  <c r="AF108" i="726"/>
  <c r="AE108" i="726"/>
  <c r="F1" i="728"/>
  <c r="M55" i="731"/>
  <c r="Q61" i="732"/>
  <c r="P61" i="732"/>
  <c r="M55" i="734"/>
  <c r="N39" i="734"/>
  <c r="AB39" i="734"/>
  <c r="AA39" i="734"/>
  <c r="N93" i="734"/>
  <c r="AA93" i="734"/>
  <c r="AH57" i="740"/>
  <c r="AG57" i="740"/>
  <c r="AF108" i="741"/>
  <c r="AE108" i="741"/>
  <c r="N108" i="741"/>
  <c r="N23" i="743"/>
  <c r="P23" i="743" s="1"/>
  <c r="AB23" i="743"/>
  <c r="AA23" i="743"/>
  <c r="AE24" i="744"/>
  <c r="N24" i="744"/>
  <c r="Q24" i="744" s="1"/>
  <c r="N91" i="744"/>
  <c r="AF91" i="744"/>
  <c r="AB133" i="752"/>
  <c r="AA133" i="752"/>
  <c r="O72" i="728"/>
  <c r="M140" i="729"/>
  <c r="AF140" i="729" s="1"/>
  <c r="AG124" i="729" s="1"/>
  <c r="AA59" i="734"/>
  <c r="N59" i="734"/>
  <c r="Q59" i="734" s="1"/>
  <c r="AA132" i="734"/>
  <c r="AB132" i="734"/>
  <c r="AC2" i="735"/>
  <c r="Q6" i="733" s="1"/>
  <c r="F1" i="737"/>
  <c r="F2" i="737" s="1"/>
  <c r="AA93" i="737"/>
  <c r="N93" i="737"/>
  <c r="P93" i="737" s="1"/>
  <c r="AE6" i="738"/>
  <c r="AF6" i="738"/>
  <c r="N6" i="738"/>
  <c r="Q6" i="738" s="1"/>
  <c r="AE57" i="738"/>
  <c r="AF57" i="738"/>
  <c r="AE62" i="738"/>
  <c r="AF62" i="738"/>
  <c r="N62" i="738"/>
  <c r="P62" i="738" s="1"/>
  <c r="M38" i="740"/>
  <c r="N38" i="740" s="1"/>
  <c r="N22" i="740"/>
  <c r="Q22" i="740" s="1"/>
  <c r="AH112" i="740"/>
  <c r="AG112" i="740"/>
  <c r="N112" i="740"/>
  <c r="Q112" i="740" s="1"/>
  <c r="AE23" i="741"/>
  <c r="AF23" i="741"/>
  <c r="AF8" i="744"/>
  <c r="AE8" i="744"/>
  <c r="N8" i="744"/>
  <c r="M38" i="744"/>
  <c r="AE22" i="744"/>
  <c r="N22" i="744"/>
  <c r="Q22" i="744" s="1"/>
  <c r="N57" i="744"/>
  <c r="AE57" i="744"/>
  <c r="N61" i="744"/>
  <c r="Q61" i="744" s="1"/>
  <c r="AE61" i="744"/>
  <c r="M72" i="750"/>
  <c r="N72" i="750" s="1"/>
  <c r="AE56" i="750"/>
  <c r="AB40" i="752"/>
  <c r="AA40" i="752"/>
  <c r="N40" i="752"/>
  <c r="AA111" i="752"/>
  <c r="AB111" i="752"/>
  <c r="Q111" i="752"/>
  <c r="P23" i="753"/>
  <c r="Q23" i="753"/>
  <c r="K89" i="753"/>
  <c r="N114" i="737"/>
  <c r="AA114" i="737"/>
  <c r="AB134" i="737"/>
  <c r="N134" i="737"/>
  <c r="Q134" i="737" s="1"/>
  <c r="N47" i="738"/>
  <c r="AE47" i="738"/>
  <c r="P58" i="738"/>
  <c r="O106" i="738"/>
  <c r="AE43" i="741"/>
  <c r="N43" i="741"/>
  <c r="Q43" i="741" s="1"/>
  <c r="F1" i="744"/>
  <c r="F2" i="744" s="1"/>
  <c r="O140" i="744"/>
  <c r="N39" i="749"/>
  <c r="AB39" i="749"/>
  <c r="K123" i="750"/>
  <c r="O38" i="728"/>
  <c r="O55" i="728"/>
  <c r="Q24" i="729"/>
  <c r="K38" i="729"/>
  <c r="AA58" i="731"/>
  <c r="AB58" i="731"/>
  <c r="N58" i="731"/>
  <c r="M140" i="734"/>
  <c r="AA124" i="734"/>
  <c r="N133" i="734"/>
  <c r="AB133" i="734"/>
  <c r="AA133" i="734"/>
  <c r="M72" i="735"/>
  <c r="M8" i="736"/>
  <c r="M21" i="738"/>
  <c r="AF21" i="738" s="1"/>
  <c r="AG5" i="738" s="1"/>
  <c r="AC2" i="738"/>
  <c r="Q6" i="736" s="1"/>
  <c r="AF25" i="738"/>
  <c r="AE25" i="738"/>
  <c r="AE58" i="738"/>
  <c r="AF58" i="738"/>
  <c r="N58" i="738"/>
  <c r="Q58" i="738" s="1"/>
  <c r="Y2" i="738"/>
  <c r="O6" i="736" s="1"/>
  <c r="F3" i="739"/>
  <c r="M89" i="740"/>
  <c r="AH73" i="740"/>
  <c r="AE39" i="741"/>
  <c r="AF39" i="741"/>
  <c r="M8" i="742"/>
  <c r="N27" i="750"/>
  <c r="K89" i="752"/>
  <c r="AE39" i="753"/>
  <c r="N61" i="753"/>
  <c r="Q61" i="753" s="1"/>
  <c r="F1" i="735"/>
  <c r="F2" i="735" s="1"/>
  <c r="Z2" i="735"/>
  <c r="P6" i="733" s="1"/>
  <c r="N23" i="737"/>
  <c r="AB23" i="737"/>
  <c r="AA23" i="737"/>
  <c r="P25" i="738"/>
  <c r="Q25" i="738"/>
  <c r="AF47" i="738"/>
  <c r="Q73" i="740"/>
  <c r="M21" i="741"/>
  <c r="Q39" i="741"/>
  <c r="AF43" i="741"/>
  <c r="Q76" i="741"/>
  <c r="P76" i="741"/>
  <c r="AF109" i="741"/>
  <c r="AA74" i="743"/>
  <c r="AB92" i="743"/>
  <c r="AA92" i="743"/>
  <c r="N44" i="744"/>
  <c r="AF44" i="744"/>
  <c r="F1" i="749"/>
  <c r="O140" i="749"/>
  <c r="P23" i="750"/>
  <c r="Q23" i="750"/>
  <c r="Q44" i="752"/>
  <c r="O89" i="752"/>
  <c r="K140" i="713"/>
  <c r="O140" i="714"/>
  <c r="O38" i="716"/>
  <c r="K55" i="716"/>
  <c r="M106" i="716"/>
  <c r="O38" i="717"/>
  <c r="K106" i="717"/>
  <c r="K21" i="719"/>
  <c r="O106" i="719"/>
  <c r="O140" i="722"/>
  <c r="M38" i="725"/>
  <c r="O106" i="725"/>
  <c r="K140" i="725"/>
  <c r="O21" i="728"/>
  <c r="Q42" i="729"/>
  <c r="K89" i="729"/>
  <c r="AF124" i="729"/>
  <c r="K8" i="730"/>
  <c r="AA40" i="731"/>
  <c r="AE22" i="732"/>
  <c r="AE108" i="732"/>
  <c r="M72" i="734"/>
  <c r="AA72" i="734" s="1"/>
  <c r="AB124" i="734"/>
  <c r="Q41" i="737"/>
  <c r="M106" i="737"/>
  <c r="N110" i="737"/>
  <c r="AA110" i="737"/>
  <c r="Q40" i="738"/>
  <c r="H1" i="738"/>
  <c r="Q9" i="740"/>
  <c r="P44" i="740"/>
  <c r="N24" i="741"/>
  <c r="P24" i="741" s="1"/>
  <c r="AB74" i="743"/>
  <c r="N92" i="743"/>
  <c r="Q92" i="743" s="1"/>
  <c r="AB125" i="743"/>
  <c r="N125" i="743"/>
  <c r="Q125" i="743" s="1"/>
  <c r="N73" i="744"/>
  <c r="Q73" i="744" s="1"/>
  <c r="K123" i="749"/>
  <c r="AF61" i="750"/>
  <c r="M89" i="750"/>
  <c r="N58" i="752"/>
  <c r="Q58" i="752" s="1"/>
  <c r="O72" i="752"/>
  <c r="M89" i="714"/>
  <c r="Q90" i="714"/>
  <c r="O21" i="716"/>
  <c r="H1" i="716"/>
  <c r="Q90" i="716"/>
  <c r="O106" i="717"/>
  <c r="N109" i="717"/>
  <c r="Q109" i="717" s="1"/>
  <c r="O21" i="719"/>
  <c r="N24" i="719"/>
  <c r="Q24" i="719" s="1"/>
  <c r="N40" i="719"/>
  <c r="N43" i="719"/>
  <c r="Q43" i="719" s="1"/>
  <c r="K89" i="719"/>
  <c r="P40" i="720"/>
  <c r="N64" i="720"/>
  <c r="Q64" i="720" s="1"/>
  <c r="N90" i="720"/>
  <c r="Q90" i="720" s="1"/>
  <c r="K140" i="720"/>
  <c r="M8" i="721"/>
  <c r="Q40" i="725"/>
  <c r="O140" i="725"/>
  <c r="K21" i="726"/>
  <c r="N6" i="728"/>
  <c r="M55" i="728"/>
  <c r="M72" i="728"/>
  <c r="AB72" i="728" s="1"/>
  <c r="AC56" i="728" s="1"/>
  <c r="AB56" i="728"/>
  <c r="AA56" i="728"/>
  <c r="N111" i="728"/>
  <c r="O89" i="729"/>
  <c r="K106" i="729"/>
  <c r="AA128" i="731"/>
  <c r="N40" i="732"/>
  <c r="Q40" i="732" s="1"/>
  <c r="AA108" i="734"/>
  <c r="N108" i="734"/>
  <c r="AD2" i="735"/>
  <c r="R6" i="733" s="1"/>
  <c r="N9" i="737"/>
  <c r="P9" i="737" s="1"/>
  <c r="N90" i="737"/>
  <c r="Q90" i="737" s="1"/>
  <c r="AB94" i="737"/>
  <c r="AG73" i="740"/>
  <c r="P109" i="740"/>
  <c r="Q109" i="740"/>
  <c r="Y2" i="741"/>
  <c r="O6" i="739" s="1"/>
  <c r="K123" i="741"/>
  <c r="K140" i="741"/>
  <c r="AB60" i="743"/>
  <c r="P62" i="744"/>
  <c r="N107" i="744"/>
  <c r="AE107" i="744"/>
  <c r="H1" i="749"/>
  <c r="N73" i="750"/>
  <c r="Q73" i="750" s="1"/>
  <c r="N135" i="752"/>
  <c r="AB135" i="752"/>
  <c r="N107" i="753"/>
  <c r="Q107" i="753" s="1"/>
  <c r="AE107" i="753"/>
  <c r="O21" i="723"/>
  <c r="Y2" i="729"/>
  <c r="O6" i="727" s="1"/>
  <c r="AF25" i="729"/>
  <c r="AE25" i="729"/>
  <c r="N25" i="729"/>
  <c r="AE109" i="729"/>
  <c r="N109" i="729"/>
  <c r="Q109" i="729" s="1"/>
  <c r="AA112" i="731"/>
  <c r="N112" i="731"/>
  <c r="AE8" i="732"/>
  <c r="AF8" i="732"/>
  <c r="N8" i="738"/>
  <c r="P8" i="738" s="1"/>
  <c r="AE8" i="738"/>
  <c r="AF44" i="738"/>
  <c r="AE44" i="738"/>
  <c r="G8" i="739"/>
  <c r="H1" i="741"/>
  <c r="AF28" i="741"/>
  <c r="AE28" i="741"/>
  <c r="AE73" i="744"/>
  <c r="AF9" i="750"/>
  <c r="N9" i="750"/>
  <c r="Q9" i="750" s="1"/>
  <c r="AC2" i="708"/>
  <c r="Q6" i="706" s="1"/>
  <c r="K38" i="728"/>
  <c r="O72" i="729"/>
  <c r="AD2" i="732"/>
  <c r="R6" i="730" s="1"/>
  <c r="G8" i="733"/>
  <c r="K123" i="734"/>
  <c r="K55" i="735"/>
  <c r="M72" i="737"/>
  <c r="AB72" i="737" s="1"/>
  <c r="AC56" i="737" s="1"/>
  <c r="O106" i="737"/>
  <c r="K123" i="738"/>
  <c r="F1" i="740"/>
  <c r="O38" i="740"/>
  <c r="O140" i="743"/>
  <c r="AC2" i="744"/>
  <c r="Q6" i="742" s="1"/>
  <c r="K38" i="749"/>
  <c r="AC2" i="750"/>
  <c r="Q6" i="748" s="1"/>
  <c r="N107" i="750"/>
  <c r="P107" i="750" s="1"/>
  <c r="K140" i="750"/>
  <c r="M89" i="752"/>
  <c r="AB89" i="752" s="1"/>
  <c r="AC73" i="752" s="1"/>
  <c r="O106" i="753"/>
  <c r="O55" i="735"/>
  <c r="P62" i="735"/>
  <c r="Q90" i="735"/>
  <c r="Q56" i="737"/>
  <c r="Q126" i="737"/>
  <c r="F1" i="738"/>
  <c r="F2" i="738" s="1"/>
  <c r="P29" i="738"/>
  <c r="O123" i="738"/>
  <c r="AD2" i="740"/>
  <c r="Q132" i="740"/>
  <c r="F1" i="741"/>
  <c r="F2" i="741" s="1"/>
  <c r="O21" i="744"/>
  <c r="Q63" i="744"/>
  <c r="Q90" i="744"/>
  <c r="E8" i="748"/>
  <c r="O38" i="749"/>
  <c r="M72" i="749"/>
  <c r="AA72" i="749" s="1"/>
  <c r="Q60" i="749"/>
  <c r="P74" i="750"/>
  <c r="M123" i="750"/>
  <c r="AF123" i="750" s="1"/>
  <c r="AG107" i="750" s="1"/>
  <c r="O140" i="750"/>
  <c r="Q7" i="752"/>
  <c r="P73" i="752"/>
  <c r="Q93" i="752"/>
  <c r="P108" i="752"/>
  <c r="Q9" i="753"/>
  <c r="Q73" i="753"/>
  <c r="N7" i="735"/>
  <c r="Q7" i="735" s="1"/>
  <c r="N40" i="735"/>
  <c r="N44" i="735"/>
  <c r="N133" i="737"/>
  <c r="Q133" i="737" s="1"/>
  <c r="Z2" i="740"/>
  <c r="AD2" i="750"/>
  <c r="R6" i="748" s="1"/>
  <c r="P41" i="753"/>
  <c r="K55" i="732"/>
  <c r="Y2" i="732"/>
  <c r="O6" i="730" s="1"/>
  <c r="O106" i="732"/>
  <c r="O38" i="734"/>
  <c r="AF22" i="735"/>
  <c r="AE40" i="735"/>
  <c r="AE44" i="735"/>
  <c r="AG8" i="740"/>
  <c r="AG61" i="740"/>
  <c r="O106" i="740"/>
  <c r="K72" i="741"/>
  <c r="AE90" i="741"/>
  <c r="G8" i="742"/>
  <c r="AA41" i="743"/>
  <c r="K89" i="743"/>
  <c r="AE28" i="744"/>
  <c r="AA43" i="749"/>
  <c r="AB56" i="749"/>
  <c r="AB107" i="749"/>
  <c r="M21" i="750"/>
  <c r="F1" i="753"/>
  <c r="F2" i="753" s="1"/>
  <c r="M38" i="729"/>
  <c r="AF38" i="729" s="1"/>
  <c r="AG22" i="729" s="1"/>
  <c r="O55" i="729"/>
  <c r="O106" i="731"/>
  <c r="N26" i="732"/>
  <c r="I8" i="733"/>
  <c r="N6" i="734"/>
  <c r="Q6" i="734" s="1"/>
  <c r="K21" i="734"/>
  <c r="P73" i="734"/>
  <c r="N112" i="734"/>
  <c r="N74" i="735"/>
  <c r="Q74" i="735" s="1"/>
  <c r="E8" i="736"/>
  <c r="N26" i="738"/>
  <c r="Q26" i="738" s="1"/>
  <c r="N90" i="738"/>
  <c r="Q90" i="738" s="1"/>
  <c r="O55" i="740"/>
  <c r="AG109" i="740"/>
  <c r="N113" i="740"/>
  <c r="N56" i="741"/>
  <c r="Q56" i="741" s="1"/>
  <c r="N60" i="741"/>
  <c r="Q60" i="741" s="1"/>
  <c r="O72" i="741"/>
  <c r="N45" i="743"/>
  <c r="M89" i="743"/>
  <c r="N89" i="743" s="1"/>
  <c r="O89" i="743"/>
  <c r="N129" i="743"/>
  <c r="Q129" i="743" s="1"/>
  <c r="N75" i="744"/>
  <c r="Q75" i="744" s="1"/>
  <c r="M38" i="749"/>
  <c r="N38" i="749" s="1"/>
  <c r="N92" i="749"/>
  <c r="Q92" i="749" s="1"/>
  <c r="K72" i="750"/>
  <c r="N43" i="752"/>
  <c r="Q43" i="752" s="1"/>
  <c r="N63" i="753"/>
  <c r="K140" i="753"/>
  <c r="AC2" i="726"/>
  <c r="Q6" i="724" s="1"/>
  <c r="M8" i="727"/>
  <c r="AE42" i="729"/>
  <c r="K140" i="729"/>
  <c r="K89" i="731"/>
  <c r="AF58" i="732"/>
  <c r="K123" i="732"/>
  <c r="K8" i="733"/>
  <c r="Q22" i="734"/>
  <c r="K55" i="734"/>
  <c r="AB112" i="734"/>
  <c r="AE26" i="735"/>
  <c r="K38" i="735"/>
  <c r="P128" i="737"/>
  <c r="K55" i="738"/>
  <c r="O72" i="740"/>
  <c r="AG113" i="740"/>
  <c r="AE44" i="741"/>
  <c r="AA45" i="743"/>
  <c r="AA73" i="743"/>
  <c r="AA22" i="749"/>
  <c r="K72" i="749"/>
  <c r="K89" i="749"/>
  <c r="AF91" i="750"/>
  <c r="M21" i="752"/>
  <c r="AA91" i="752"/>
  <c r="AE63" i="753"/>
  <c r="AE5" i="729"/>
  <c r="P9" i="729"/>
  <c r="O140" i="729"/>
  <c r="N73" i="731"/>
  <c r="N107" i="731"/>
  <c r="Q107" i="731" s="1"/>
  <c r="O123" i="732"/>
  <c r="F1" i="734"/>
  <c r="Q42" i="734"/>
  <c r="O55" i="734"/>
  <c r="O38" i="735"/>
  <c r="O55" i="738"/>
  <c r="N41" i="741"/>
  <c r="Q41" i="741" s="1"/>
  <c r="AE76" i="741"/>
  <c r="N125" i="741"/>
  <c r="Q125" i="741" s="1"/>
  <c r="N42" i="743"/>
  <c r="Q42" i="743" s="1"/>
  <c r="AB73" i="743"/>
  <c r="N94" i="743"/>
  <c r="Q94" i="743" s="1"/>
  <c r="AE25" i="744"/>
  <c r="N58" i="744"/>
  <c r="K8" i="748"/>
  <c r="N7" i="749"/>
  <c r="Q7" i="749" s="1"/>
  <c r="AB22" i="749"/>
  <c r="O72" i="749"/>
  <c r="O89" i="749"/>
  <c r="N6" i="750"/>
  <c r="N9" i="752"/>
  <c r="K123" i="752"/>
  <c r="AA7" i="728"/>
  <c r="F1" i="731"/>
  <c r="I3" i="730" s="1"/>
  <c r="AA24" i="731"/>
  <c r="AB45" i="731"/>
  <c r="AA134" i="731"/>
  <c r="AF9" i="732"/>
  <c r="N44" i="732"/>
  <c r="Q44" i="732" s="1"/>
  <c r="AE62" i="732"/>
  <c r="N94" i="734"/>
  <c r="Q94" i="734" s="1"/>
  <c r="AA129" i="734"/>
  <c r="N9" i="735"/>
  <c r="Q9" i="735" s="1"/>
  <c r="AA24" i="737"/>
  <c r="N92" i="740"/>
  <c r="AG110" i="740"/>
  <c r="N57" i="741"/>
  <c r="Q57" i="741" s="1"/>
  <c r="M55" i="743"/>
  <c r="N55" i="743" s="1"/>
  <c r="N5" i="744"/>
  <c r="Q5" i="744" s="1"/>
  <c r="K106" i="744"/>
  <c r="N93" i="749"/>
  <c r="Q93" i="749" s="1"/>
  <c r="AB134" i="749"/>
  <c r="K106" i="750"/>
  <c r="Q106" i="750" s="1"/>
  <c r="R90" i="750" s="1"/>
  <c r="E8" i="751"/>
  <c r="K106" i="752"/>
  <c r="N110" i="752"/>
  <c r="O123" i="752"/>
  <c r="AB131" i="752"/>
  <c r="K72" i="753"/>
  <c r="N21" i="752"/>
  <c r="AB21" i="752"/>
  <c r="AC5" i="752" s="1"/>
  <c r="AA21" i="752"/>
  <c r="AB55" i="752"/>
  <c r="AC39" i="752" s="1"/>
  <c r="AA55" i="752"/>
  <c r="N55" i="752"/>
  <c r="Q89" i="753"/>
  <c r="R73" i="753" s="1"/>
  <c r="P89" i="753"/>
  <c r="N38" i="753"/>
  <c r="AF38" i="753"/>
  <c r="AG22" i="753" s="1"/>
  <c r="AE38" i="753"/>
  <c r="Q56" i="753"/>
  <c r="P56" i="753"/>
  <c r="AB72" i="752"/>
  <c r="AC56" i="752" s="1"/>
  <c r="AA72" i="752"/>
  <c r="N72" i="752"/>
  <c r="Q127" i="752"/>
  <c r="P127" i="752"/>
  <c r="Q135" i="752"/>
  <c r="P135" i="752"/>
  <c r="Q44" i="753"/>
  <c r="P44" i="753"/>
  <c r="Q91" i="753"/>
  <c r="P91" i="753"/>
  <c r="Q124" i="753"/>
  <c r="P124" i="753"/>
  <c r="Q130" i="752"/>
  <c r="P130" i="752"/>
  <c r="Q107" i="752"/>
  <c r="P107" i="752"/>
  <c r="Q40" i="753"/>
  <c r="P40" i="753"/>
  <c r="Q74" i="752"/>
  <c r="P74" i="752"/>
  <c r="Q131" i="752"/>
  <c r="P131" i="752"/>
  <c r="Q112" i="752"/>
  <c r="P112" i="752"/>
  <c r="Q126" i="752"/>
  <c r="P126" i="752"/>
  <c r="Q134" i="752"/>
  <c r="P134" i="752"/>
  <c r="M38" i="752"/>
  <c r="P39" i="752"/>
  <c r="AB59" i="752"/>
  <c r="AB109" i="752"/>
  <c r="AB113" i="752"/>
  <c r="AA127" i="752"/>
  <c r="AA131" i="752"/>
  <c r="AA135" i="752"/>
  <c r="P7" i="753"/>
  <c r="AF8" i="753"/>
  <c r="O38" i="753"/>
  <c r="P57" i="753"/>
  <c r="AF58" i="753"/>
  <c r="AF62" i="753"/>
  <c r="O89" i="753"/>
  <c r="AA5" i="752"/>
  <c r="N8" i="752"/>
  <c r="N57" i="752"/>
  <c r="N61" i="752"/>
  <c r="N90" i="752"/>
  <c r="M106" i="752"/>
  <c r="N6" i="753"/>
  <c r="N60" i="753"/>
  <c r="M140" i="753"/>
  <c r="AB5" i="752"/>
  <c r="AA9" i="752"/>
  <c r="N24" i="752"/>
  <c r="P43" i="752"/>
  <c r="N56" i="752"/>
  <c r="AA58" i="752"/>
  <c r="P91" i="752"/>
  <c r="AA108" i="752"/>
  <c r="AA112" i="752"/>
  <c r="N125" i="752"/>
  <c r="N129" i="752"/>
  <c r="N133" i="752"/>
  <c r="N5" i="753"/>
  <c r="AE7" i="753"/>
  <c r="M21" i="753"/>
  <c r="P24" i="753"/>
  <c r="P28" i="753"/>
  <c r="P39" i="753"/>
  <c r="N43" i="753"/>
  <c r="AE57" i="753"/>
  <c r="AE61" i="753"/>
  <c r="M72" i="753"/>
  <c r="P75" i="753"/>
  <c r="P90" i="753"/>
  <c r="AE108" i="753"/>
  <c r="P111" i="752"/>
  <c r="AB112" i="752"/>
  <c r="AA126" i="752"/>
  <c r="AA130" i="752"/>
  <c r="AA134" i="752"/>
  <c r="H1" i="753"/>
  <c r="AE40" i="753"/>
  <c r="AE44" i="753"/>
  <c r="N74" i="753"/>
  <c r="AE91" i="753"/>
  <c r="N126" i="753"/>
  <c r="AB126" i="752"/>
  <c r="AB130" i="752"/>
  <c r="AB134" i="752"/>
  <c r="AF40" i="753"/>
  <c r="AF44" i="753"/>
  <c r="AE56" i="753"/>
  <c r="AA8" i="752"/>
  <c r="N23" i="752"/>
  <c r="AA57" i="752"/>
  <c r="N75" i="752"/>
  <c r="AB107" i="752"/>
  <c r="M123" i="752"/>
  <c r="N128" i="752"/>
  <c r="N132" i="752"/>
  <c r="AE6" i="753"/>
  <c r="N42" i="753"/>
  <c r="AF56" i="753"/>
  <c r="AF107" i="753"/>
  <c r="M123" i="753"/>
  <c r="P7" i="752"/>
  <c r="AA24" i="752"/>
  <c r="M140" i="752"/>
  <c r="AA56" i="752"/>
  <c r="N59" i="752"/>
  <c r="AA94" i="752"/>
  <c r="N109" i="752"/>
  <c r="N113" i="752"/>
  <c r="AE5" i="753"/>
  <c r="N8" i="753"/>
  <c r="N58" i="753"/>
  <c r="N62" i="753"/>
  <c r="AE89" i="753"/>
  <c r="N109" i="753"/>
  <c r="AE126" i="753"/>
  <c r="N5" i="752"/>
  <c r="AA7" i="752"/>
  <c r="P22" i="752"/>
  <c r="P41" i="752"/>
  <c r="P45" i="752"/>
  <c r="AB56" i="752"/>
  <c r="P93" i="752"/>
  <c r="P26" i="753"/>
  <c r="AF89" i="753"/>
  <c r="AG73" i="753" s="1"/>
  <c r="P125" i="753"/>
  <c r="AA23" i="752"/>
  <c r="AA75" i="752"/>
  <c r="AA128" i="752"/>
  <c r="AA132" i="752"/>
  <c r="AE42" i="753"/>
  <c r="M55" i="753"/>
  <c r="M106" i="753"/>
  <c r="Q44" i="750"/>
  <c r="P44" i="750"/>
  <c r="Q108" i="749"/>
  <c r="P108" i="749"/>
  <c r="Q24" i="749"/>
  <c r="P24" i="749"/>
  <c r="N106" i="749"/>
  <c r="AB106" i="749"/>
  <c r="AC90" i="749" s="1"/>
  <c r="AA106" i="749"/>
  <c r="AF21" i="750"/>
  <c r="AG5" i="750" s="1"/>
  <c r="AE21" i="750"/>
  <c r="N21" i="750"/>
  <c r="AE123" i="750"/>
  <c r="Q124" i="750"/>
  <c r="P124" i="750"/>
  <c r="P125" i="749"/>
  <c r="Q125" i="749"/>
  <c r="Q130" i="749"/>
  <c r="P130" i="749"/>
  <c r="I3" i="748"/>
  <c r="F2" i="749"/>
  <c r="Q8" i="749"/>
  <c r="P8" i="749"/>
  <c r="N89" i="750"/>
  <c r="AF89" i="750"/>
  <c r="AG73" i="750" s="1"/>
  <c r="AE89" i="750"/>
  <c r="Q75" i="750"/>
  <c r="AF72" i="750"/>
  <c r="AG56" i="750" s="1"/>
  <c r="AE72" i="750"/>
  <c r="Q57" i="749"/>
  <c r="P57" i="749"/>
  <c r="P133" i="749"/>
  <c r="Q133" i="749"/>
  <c r="Q40" i="750"/>
  <c r="P40" i="750"/>
  <c r="P90" i="750"/>
  <c r="Q90" i="750"/>
  <c r="AB89" i="749"/>
  <c r="AC73" i="749" s="1"/>
  <c r="AA89" i="749"/>
  <c r="N89" i="749"/>
  <c r="P106" i="750"/>
  <c r="Q107" i="749"/>
  <c r="P107" i="749"/>
  <c r="P43" i="750"/>
  <c r="Q43" i="750"/>
  <c r="Q126" i="749"/>
  <c r="P126" i="749"/>
  <c r="P108" i="750"/>
  <c r="Q108" i="750"/>
  <c r="Q39" i="749"/>
  <c r="P39" i="749"/>
  <c r="P24" i="750"/>
  <c r="Q24" i="750"/>
  <c r="N55" i="750"/>
  <c r="AF55" i="750"/>
  <c r="AG39" i="750" s="1"/>
  <c r="AE55" i="750"/>
  <c r="AB72" i="749"/>
  <c r="AC56" i="749" s="1"/>
  <c r="Q61" i="749"/>
  <c r="P61" i="749"/>
  <c r="P129" i="749"/>
  <c r="Q129" i="749"/>
  <c r="Q134" i="749"/>
  <c r="P134" i="749"/>
  <c r="N38" i="750"/>
  <c r="AF38" i="750"/>
  <c r="AG22" i="750" s="1"/>
  <c r="AE38" i="750"/>
  <c r="Q112" i="749"/>
  <c r="P112" i="749"/>
  <c r="Q91" i="750"/>
  <c r="P91" i="750"/>
  <c r="G8" i="748"/>
  <c r="AB9" i="749"/>
  <c r="AA39" i="749"/>
  <c r="N42" i="749"/>
  <c r="Q43" i="749"/>
  <c r="AB58" i="749"/>
  <c r="Q91" i="749"/>
  <c r="N94" i="749"/>
  <c r="AB108" i="749"/>
  <c r="AB112" i="749"/>
  <c r="N124" i="749"/>
  <c r="AA134" i="749"/>
  <c r="AF7" i="750"/>
  <c r="AA8" i="749"/>
  <c r="N23" i="749"/>
  <c r="AA57" i="749"/>
  <c r="AA61" i="749"/>
  <c r="N75" i="749"/>
  <c r="M123" i="749"/>
  <c r="N128" i="749"/>
  <c r="N132" i="749"/>
  <c r="AF24" i="750"/>
  <c r="N42" i="750"/>
  <c r="N140" i="750"/>
  <c r="AB8" i="749"/>
  <c r="AA24" i="749"/>
  <c r="AB57" i="749"/>
  <c r="P60" i="749"/>
  <c r="P110" i="749"/>
  <c r="M140" i="749"/>
  <c r="P9" i="750"/>
  <c r="P22" i="750"/>
  <c r="P59" i="750"/>
  <c r="P63" i="750"/>
  <c r="AE106" i="750"/>
  <c r="N126" i="750"/>
  <c r="N6" i="749"/>
  <c r="AB24" i="749"/>
  <c r="AA42" i="749"/>
  <c r="AA56" i="749"/>
  <c r="N59" i="749"/>
  <c r="AB90" i="749"/>
  <c r="AA94" i="749"/>
  <c r="N109" i="749"/>
  <c r="N113" i="749"/>
  <c r="O123" i="749"/>
  <c r="AB125" i="749"/>
  <c r="AB129" i="749"/>
  <c r="AB133" i="749"/>
  <c r="AE5" i="750"/>
  <c r="N8" i="750"/>
  <c r="AE23" i="750"/>
  <c r="AE27" i="750"/>
  <c r="AF43" i="750"/>
  <c r="N58" i="750"/>
  <c r="N62" i="750"/>
  <c r="AF106" i="750"/>
  <c r="AG90" i="750" s="1"/>
  <c r="L123" i="750"/>
  <c r="N5" i="749"/>
  <c r="M21" i="749"/>
  <c r="P22" i="749"/>
  <c r="P41" i="749"/>
  <c r="P45" i="749"/>
  <c r="AA60" i="749"/>
  <c r="N74" i="749"/>
  <c r="P93" i="749"/>
  <c r="AA110" i="749"/>
  <c r="AA124" i="749"/>
  <c r="N127" i="749"/>
  <c r="N131" i="749"/>
  <c r="N135" i="749"/>
  <c r="AF5" i="750"/>
  <c r="AE9" i="750"/>
  <c r="P26" i="750"/>
  <c r="N41" i="750"/>
  <c r="AE59" i="750"/>
  <c r="AE63" i="750"/>
  <c r="AA23" i="749"/>
  <c r="N40" i="749"/>
  <c r="N44" i="749"/>
  <c r="AA55" i="749"/>
  <c r="AA75" i="749"/>
  <c r="AA128" i="749"/>
  <c r="AA132" i="749"/>
  <c r="AE22" i="750"/>
  <c r="AE42" i="750"/>
  <c r="AE73" i="750"/>
  <c r="N9" i="749"/>
  <c r="AA41" i="749"/>
  <c r="AA45" i="749"/>
  <c r="N58" i="749"/>
  <c r="AA93" i="749"/>
  <c r="N7" i="750"/>
  <c r="AF22" i="750"/>
  <c r="AE26" i="750"/>
  <c r="N57" i="750"/>
  <c r="N61" i="750"/>
  <c r="AF73" i="750"/>
  <c r="N109" i="750"/>
  <c r="AE126" i="750"/>
  <c r="AA6" i="749"/>
  <c r="AA59" i="749"/>
  <c r="AA109" i="749"/>
  <c r="AA113" i="749"/>
  <c r="AE8" i="750"/>
  <c r="P25" i="750"/>
  <c r="N56" i="750"/>
  <c r="AE58" i="750"/>
  <c r="AE62" i="750"/>
  <c r="P125" i="750"/>
  <c r="AA127" i="749"/>
  <c r="AA131" i="749"/>
  <c r="AA135" i="749"/>
  <c r="AE41" i="750"/>
  <c r="AA5" i="749"/>
  <c r="AA40" i="749"/>
  <c r="AA44" i="749"/>
  <c r="N90" i="749"/>
  <c r="AA92" i="749"/>
  <c r="AE25" i="750"/>
  <c r="AE140" i="750"/>
  <c r="N5" i="750"/>
  <c r="I3" i="742"/>
  <c r="F2" i="743"/>
  <c r="Q74" i="743"/>
  <c r="P74" i="743"/>
  <c r="Q126" i="743"/>
  <c r="P126" i="743"/>
  <c r="Q40" i="744"/>
  <c r="P40" i="744"/>
  <c r="Q23" i="743"/>
  <c r="Q113" i="743"/>
  <c r="P61" i="744"/>
  <c r="Q91" i="744"/>
  <c r="P91" i="744"/>
  <c r="Q107" i="744"/>
  <c r="P107" i="744"/>
  <c r="AB21" i="743"/>
  <c r="AC5" i="743" s="1"/>
  <c r="AA21" i="743"/>
  <c r="N21" i="743"/>
  <c r="N38" i="744"/>
  <c r="AF38" i="744"/>
  <c r="AG22" i="744" s="1"/>
  <c r="AE38" i="744"/>
  <c r="P57" i="744"/>
  <c r="Q57" i="744"/>
  <c r="AA89" i="743"/>
  <c r="AB89" i="743"/>
  <c r="AC73" i="743" s="1"/>
  <c r="Q109" i="743"/>
  <c r="P109" i="743"/>
  <c r="N89" i="744"/>
  <c r="AF89" i="744"/>
  <c r="AG73" i="744" s="1"/>
  <c r="AE89" i="744"/>
  <c r="P93" i="743"/>
  <c r="Q93" i="743"/>
  <c r="Q134" i="743"/>
  <c r="P134" i="743"/>
  <c r="P6" i="743"/>
  <c r="Q6" i="743"/>
  <c r="P59" i="743"/>
  <c r="Q59" i="743"/>
  <c r="Q130" i="743"/>
  <c r="P130" i="743"/>
  <c r="Q44" i="744"/>
  <c r="P44" i="744"/>
  <c r="Q56" i="744"/>
  <c r="P56" i="744"/>
  <c r="N9" i="743"/>
  <c r="N39" i="743"/>
  <c r="N58" i="743"/>
  <c r="N108" i="743"/>
  <c r="N112" i="743"/>
  <c r="N6" i="744"/>
  <c r="N60" i="744"/>
  <c r="M140" i="744"/>
  <c r="P40" i="743"/>
  <c r="P44" i="743"/>
  <c r="M72" i="743"/>
  <c r="P73" i="743"/>
  <c r="M21" i="744"/>
  <c r="P28" i="744"/>
  <c r="P39" i="744"/>
  <c r="M72" i="744"/>
  <c r="P75" i="744"/>
  <c r="P90" i="744"/>
  <c r="AB6" i="743"/>
  <c r="M38" i="743"/>
  <c r="N43" i="743"/>
  <c r="AB59" i="743"/>
  <c r="N91" i="743"/>
  <c r="AB109" i="743"/>
  <c r="AB113" i="743"/>
  <c r="N124" i="743"/>
  <c r="AA126" i="743"/>
  <c r="AA130" i="743"/>
  <c r="AA134" i="743"/>
  <c r="H1" i="744"/>
  <c r="AF7" i="744"/>
  <c r="N23" i="744"/>
  <c r="N27" i="744"/>
  <c r="AE40" i="744"/>
  <c r="AE44" i="744"/>
  <c r="AF57" i="744"/>
  <c r="AF61" i="744"/>
  <c r="N74" i="744"/>
  <c r="AE91" i="744"/>
  <c r="N126" i="744"/>
  <c r="E8" i="742"/>
  <c r="AA5" i="743"/>
  <c r="N8" i="743"/>
  <c r="N57" i="743"/>
  <c r="N61" i="743"/>
  <c r="N90" i="743"/>
  <c r="M106" i="743"/>
  <c r="P107" i="743"/>
  <c r="AB126" i="743"/>
  <c r="P129" i="743"/>
  <c r="AB130" i="743"/>
  <c r="P133" i="743"/>
  <c r="AB134" i="743"/>
  <c r="K140" i="743"/>
  <c r="P5" i="744"/>
  <c r="P43" i="744"/>
  <c r="AB5" i="743"/>
  <c r="AA9" i="743"/>
  <c r="N24" i="743"/>
  <c r="N56" i="743"/>
  <c r="AA58" i="743"/>
  <c r="AA108" i="743"/>
  <c r="AA112" i="743"/>
  <c r="M123" i="743"/>
  <c r="N128" i="743"/>
  <c r="N132" i="743"/>
  <c r="AE6" i="744"/>
  <c r="N42" i="744"/>
  <c r="AF56" i="744"/>
  <c r="AE60" i="744"/>
  <c r="AF107" i="744"/>
  <c r="M123" i="744"/>
  <c r="AA39" i="743"/>
  <c r="P111" i="743"/>
  <c r="AA125" i="743"/>
  <c r="AA129" i="743"/>
  <c r="AA133" i="743"/>
  <c r="M140" i="743"/>
  <c r="P9" i="744"/>
  <c r="P22" i="744"/>
  <c r="N26" i="744"/>
  <c r="AE43" i="744"/>
  <c r="P59" i="744"/>
  <c r="P63" i="744"/>
  <c r="P73" i="744"/>
  <c r="N125" i="744"/>
  <c r="N7" i="743"/>
  <c r="AB39" i="743"/>
  <c r="AA43" i="743"/>
  <c r="N60" i="743"/>
  <c r="AA91" i="743"/>
  <c r="AA107" i="743"/>
  <c r="N110" i="743"/>
  <c r="N114" i="743"/>
  <c r="AE5" i="744"/>
  <c r="AE23" i="744"/>
  <c r="AE27" i="744"/>
  <c r="AE74" i="744"/>
  <c r="N109" i="744"/>
  <c r="AE126" i="744"/>
  <c r="AA8" i="743"/>
  <c r="P42" i="743"/>
  <c r="AA57" i="743"/>
  <c r="AA61" i="743"/>
  <c r="P94" i="743"/>
  <c r="AA124" i="743"/>
  <c r="AA24" i="743"/>
  <c r="AA90" i="743"/>
  <c r="M55" i="744"/>
  <c r="M106" i="744"/>
  <c r="AA56" i="743"/>
  <c r="AA94" i="743"/>
  <c r="P127" i="743"/>
  <c r="P131" i="743"/>
  <c r="P135" i="743"/>
  <c r="AE26" i="744"/>
  <c r="P41" i="744"/>
  <c r="N5" i="743"/>
  <c r="Q62" i="741"/>
  <c r="P62" i="741"/>
  <c r="Q7" i="740"/>
  <c r="P7" i="740"/>
  <c r="Q60" i="740"/>
  <c r="P60" i="740"/>
  <c r="Q24" i="740"/>
  <c r="P24" i="740"/>
  <c r="Q39" i="740"/>
  <c r="P39" i="740"/>
  <c r="I3" i="739"/>
  <c r="F2" i="740"/>
  <c r="AG38" i="740"/>
  <c r="AF21" i="741"/>
  <c r="AG5" i="741" s="1"/>
  <c r="AE21" i="741"/>
  <c r="N21" i="741"/>
  <c r="Q58" i="741"/>
  <c r="P58" i="741"/>
  <c r="Q107" i="741"/>
  <c r="P107" i="741"/>
  <c r="Q124" i="741"/>
  <c r="P124" i="741"/>
  <c r="N89" i="741"/>
  <c r="AF89" i="741"/>
  <c r="AG73" i="741" s="1"/>
  <c r="AE89" i="741"/>
  <c r="P91" i="741"/>
  <c r="Q91" i="741"/>
  <c r="AH89" i="740"/>
  <c r="AI73" i="740" s="1"/>
  <c r="AG89" i="740"/>
  <c r="N89" i="740"/>
  <c r="Q114" i="740"/>
  <c r="P114" i="740"/>
  <c r="AH140" i="740"/>
  <c r="AI124" i="740" s="1"/>
  <c r="AG140" i="740"/>
  <c r="N140" i="740"/>
  <c r="Q6" i="741"/>
  <c r="P6" i="741"/>
  <c r="Q110" i="740"/>
  <c r="P110" i="740"/>
  <c r="Q6" i="740"/>
  <c r="P6" i="740"/>
  <c r="Q42" i="741"/>
  <c r="P42" i="741"/>
  <c r="N5" i="740"/>
  <c r="AG7" i="740"/>
  <c r="M21" i="740"/>
  <c r="AH56" i="740"/>
  <c r="AG60" i="740"/>
  <c r="AH125" i="740"/>
  <c r="P128" i="740"/>
  <c r="AH129" i="740"/>
  <c r="P132" i="740"/>
  <c r="AH133" i="740"/>
  <c r="AF7" i="741"/>
  <c r="Q24" i="741"/>
  <c r="Q28" i="741"/>
  <c r="M55" i="741"/>
  <c r="AF59" i="741"/>
  <c r="AF63" i="741"/>
  <c r="AE73" i="741"/>
  <c r="AE124" i="741"/>
  <c r="E8" i="739"/>
  <c r="H1" i="740"/>
  <c r="AH7" i="740"/>
  <c r="N23" i="740"/>
  <c r="AH60" i="740"/>
  <c r="N75" i="740"/>
  <c r="N90" i="740"/>
  <c r="M106" i="740"/>
  <c r="AH110" i="740"/>
  <c r="AH114" i="740"/>
  <c r="AG124" i="740"/>
  <c r="N127" i="740"/>
  <c r="N131" i="740"/>
  <c r="N135" i="740"/>
  <c r="N9" i="741"/>
  <c r="N22" i="741"/>
  <c r="AF73" i="741"/>
  <c r="M140" i="741"/>
  <c r="AG6" i="740"/>
  <c r="AH24" i="740"/>
  <c r="AG39" i="740"/>
  <c r="N42" i="740"/>
  <c r="M72" i="740"/>
  <c r="N94" i="740"/>
  <c r="N107" i="740"/>
  <c r="AF6" i="741"/>
  <c r="N26" i="741"/>
  <c r="AE42" i="741"/>
  <c r="P57" i="741"/>
  <c r="AF58" i="741"/>
  <c r="P61" i="741"/>
  <c r="AF62" i="741"/>
  <c r="N75" i="741"/>
  <c r="AE91" i="741"/>
  <c r="N126" i="741"/>
  <c r="AH6" i="740"/>
  <c r="P9" i="740"/>
  <c r="P22" i="740"/>
  <c r="AH39" i="740"/>
  <c r="AG43" i="740"/>
  <c r="M55" i="740"/>
  <c r="P58" i="740"/>
  <c r="N74" i="740"/>
  <c r="P108" i="740"/>
  <c r="P112" i="740"/>
  <c r="N126" i="740"/>
  <c r="N130" i="740"/>
  <c r="N134" i="740"/>
  <c r="AE5" i="741"/>
  <c r="N8" i="741"/>
  <c r="M38" i="741"/>
  <c r="AF42" i="741"/>
  <c r="P45" i="741"/>
  <c r="P56" i="741"/>
  <c r="AF91" i="741"/>
  <c r="AE107" i="741"/>
  <c r="AG5" i="740"/>
  <c r="AG127" i="740"/>
  <c r="AG131" i="740"/>
  <c r="AG135" i="740"/>
  <c r="AF5" i="741"/>
  <c r="AE9" i="741"/>
  <c r="M72" i="741"/>
  <c r="AF107" i="741"/>
  <c r="M123" i="741"/>
  <c r="N41" i="740"/>
  <c r="N45" i="740"/>
  <c r="N56" i="740"/>
  <c r="AG90" i="740"/>
  <c r="N93" i="740"/>
  <c r="M123" i="740"/>
  <c r="AE22" i="741"/>
  <c r="AE45" i="741"/>
  <c r="P8" i="740"/>
  <c r="AG42" i="740"/>
  <c r="P57" i="740"/>
  <c r="P61" i="740"/>
  <c r="P73" i="740"/>
  <c r="AG94" i="740"/>
  <c r="P111" i="740"/>
  <c r="N125" i="740"/>
  <c r="N129" i="740"/>
  <c r="N133" i="740"/>
  <c r="N7" i="741"/>
  <c r="AE26" i="741"/>
  <c r="P40" i="741"/>
  <c r="P44" i="741"/>
  <c r="AE56" i="741"/>
  <c r="N59" i="741"/>
  <c r="N63" i="741"/>
  <c r="N73" i="741"/>
  <c r="AE75" i="741"/>
  <c r="N109" i="741"/>
  <c r="AE126" i="741"/>
  <c r="AH22" i="740"/>
  <c r="AG74" i="740"/>
  <c r="AG107" i="740"/>
  <c r="N124" i="740"/>
  <c r="AG126" i="740"/>
  <c r="AG130" i="740"/>
  <c r="AG134" i="740"/>
  <c r="P25" i="741"/>
  <c r="P29" i="741"/>
  <c r="P39" i="741"/>
  <c r="P74" i="741"/>
  <c r="P125" i="741"/>
  <c r="AG111" i="740"/>
  <c r="M106" i="741"/>
  <c r="AG41" i="740"/>
  <c r="AG45" i="740"/>
  <c r="AG93" i="740"/>
  <c r="AE25" i="741"/>
  <c r="AE29" i="741"/>
  <c r="P43" i="741"/>
  <c r="AE74" i="741"/>
  <c r="N5" i="741"/>
  <c r="Q5" i="737"/>
  <c r="P5" i="737"/>
  <c r="P42" i="737"/>
  <c r="Q42" i="737"/>
  <c r="AA72" i="737"/>
  <c r="N72" i="737"/>
  <c r="Q91" i="738"/>
  <c r="P91" i="738"/>
  <c r="Q124" i="738"/>
  <c r="P124" i="738"/>
  <c r="I3" i="736"/>
  <c r="Q135" i="737"/>
  <c r="P135" i="737"/>
  <c r="Q110" i="737"/>
  <c r="P110" i="737"/>
  <c r="Q125" i="737"/>
  <c r="P125" i="737"/>
  <c r="Q127" i="737"/>
  <c r="P127" i="737"/>
  <c r="Q131" i="737"/>
  <c r="P131" i="737"/>
  <c r="Q8" i="738"/>
  <c r="Q24" i="737"/>
  <c r="P24" i="737"/>
  <c r="Q43" i="738"/>
  <c r="P43" i="738"/>
  <c r="Q114" i="737"/>
  <c r="P114" i="737"/>
  <c r="AB21" i="737"/>
  <c r="AC5" i="737" s="1"/>
  <c r="AA21" i="737"/>
  <c r="N21" i="737"/>
  <c r="Q23" i="737"/>
  <c r="P23" i="737"/>
  <c r="P94" i="737"/>
  <c r="Q94" i="737"/>
  <c r="Q46" i="738"/>
  <c r="P46" i="738"/>
  <c r="N89" i="738"/>
  <c r="AF89" i="738"/>
  <c r="AG73" i="738" s="1"/>
  <c r="AE89" i="738"/>
  <c r="Q42" i="738"/>
  <c r="P42" i="738"/>
  <c r="Q75" i="737"/>
  <c r="P75" i="737"/>
  <c r="N106" i="737"/>
  <c r="AB106" i="737"/>
  <c r="AC90" i="737" s="1"/>
  <c r="AA106" i="737"/>
  <c r="Q60" i="738"/>
  <c r="P60" i="738"/>
  <c r="N55" i="737"/>
  <c r="AB55" i="737"/>
  <c r="AC39" i="737" s="1"/>
  <c r="AA55" i="737"/>
  <c r="AF72" i="738"/>
  <c r="AG56" i="738" s="1"/>
  <c r="AE72" i="738"/>
  <c r="N72" i="738"/>
  <c r="Q60" i="737"/>
  <c r="P60" i="737"/>
  <c r="AE21" i="738"/>
  <c r="N21" i="738"/>
  <c r="N89" i="737"/>
  <c r="AA89" i="737"/>
  <c r="AB89" i="737"/>
  <c r="AC73" i="737" s="1"/>
  <c r="Q47" i="738"/>
  <c r="P47" i="738"/>
  <c r="AB24" i="737"/>
  <c r="AA42" i="737"/>
  <c r="AA56" i="737"/>
  <c r="N59" i="737"/>
  <c r="AB90" i="737"/>
  <c r="AA94" i="737"/>
  <c r="N109" i="737"/>
  <c r="N113" i="737"/>
  <c r="N7" i="738"/>
  <c r="N59" i="738"/>
  <c r="N63" i="738"/>
  <c r="N73" i="738"/>
  <c r="M140" i="738"/>
  <c r="P41" i="737"/>
  <c r="AA5" i="737"/>
  <c r="N8" i="737"/>
  <c r="Q9" i="737"/>
  <c r="Q22" i="737"/>
  <c r="N40" i="737"/>
  <c r="N44" i="737"/>
  <c r="Q45" i="737"/>
  <c r="AB60" i="737"/>
  <c r="N73" i="737"/>
  <c r="AA75" i="737"/>
  <c r="N92" i="737"/>
  <c r="Q93" i="737"/>
  <c r="AB110" i="737"/>
  <c r="AB114" i="737"/>
  <c r="AA127" i="737"/>
  <c r="AA131" i="737"/>
  <c r="AA135" i="737"/>
  <c r="AF8" i="738"/>
  <c r="N23" i="738"/>
  <c r="Q24" i="738"/>
  <c r="N27" i="738"/>
  <c r="AE42" i="738"/>
  <c r="AE46" i="738"/>
  <c r="AF60" i="738"/>
  <c r="Q74" i="738"/>
  <c r="AE91" i="738"/>
  <c r="N126" i="738"/>
  <c r="O140" i="738"/>
  <c r="AB5" i="737"/>
  <c r="AA9" i="737"/>
  <c r="P74" i="737"/>
  <c r="P126" i="737"/>
  <c r="AB127" i="737"/>
  <c r="P130" i="737"/>
  <c r="AB131" i="737"/>
  <c r="P134" i="737"/>
  <c r="AB135" i="737"/>
  <c r="N10" i="738"/>
  <c r="N22" i="738"/>
  <c r="M38" i="738"/>
  <c r="P41" i="738"/>
  <c r="AF42" i="738"/>
  <c r="P45" i="738"/>
  <c r="AF46" i="738"/>
  <c r="AF91" i="738"/>
  <c r="AE107" i="738"/>
  <c r="AA59" i="737"/>
  <c r="N107" i="737"/>
  <c r="AA109" i="737"/>
  <c r="AA113" i="737"/>
  <c r="N5" i="738"/>
  <c r="AE7" i="738"/>
  <c r="AE59" i="738"/>
  <c r="AE63" i="738"/>
  <c r="M123" i="738"/>
  <c r="N7" i="737"/>
  <c r="N43" i="737"/>
  <c r="P58" i="737"/>
  <c r="N91" i="737"/>
  <c r="P108" i="737"/>
  <c r="P112" i="737"/>
  <c r="AA134" i="737"/>
  <c r="AF7" i="738"/>
  <c r="N30" i="738"/>
  <c r="O38" i="738"/>
  <c r="N39" i="738"/>
  <c r="M55" i="738"/>
  <c r="AE73" i="738"/>
  <c r="AA8" i="737"/>
  <c r="N38" i="737"/>
  <c r="AA40" i="737"/>
  <c r="AA44" i="737"/>
  <c r="N57" i="737"/>
  <c r="N61" i="737"/>
  <c r="AA92" i="737"/>
  <c r="N111" i="737"/>
  <c r="P129" i="737"/>
  <c r="N9" i="738"/>
  <c r="AE23" i="738"/>
  <c r="AE27" i="738"/>
  <c r="P40" i="738"/>
  <c r="P44" i="738"/>
  <c r="N57" i="738"/>
  <c r="N61" i="738"/>
  <c r="AF73" i="738"/>
  <c r="N109" i="738"/>
  <c r="AE126" i="738"/>
  <c r="AB8" i="737"/>
  <c r="AA73" i="737"/>
  <c r="M123" i="737"/>
  <c r="P26" i="738"/>
  <c r="N56" i="738"/>
  <c r="P125" i="738"/>
  <c r="AB73" i="737"/>
  <c r="P90" i="737"/>
  <c r="M140" i="737"/>
  <c r="M106" i="738"/>
  <c r="AA7" i="737"/>
  <c r="AB39" i="737"/>
  <c r="AA43" i="737"/>
  <c r="P56" i="737"/>
  <c r="AA91" i="737"/>
  <c r="AA107" i="737"/>
  <c r="P132" i="737"/>
  <c r="AE26" i="738"/>
  <c r="AE30" i="738"/>
  <c r="AF21" i="735"/>
  <c r="AG5" i="735" s="1"/>
  <c r="AE21" i="735"/>
  <c r="N21" i="735"/>
  <c r="Q46" i="735"/>
  <c r="P46" i="735"/>
  <c r="Q58" i="734"/>
  <c r="P58" i="734"/>
  <c r="P44" i="734"/>
  <c r="Q44" i="734"/>
  <c r="Q133" i="734"/>
  <c r="P133" i="734"/>
  <c r="P40" i="734"/>
  <c r="Q40" i="734"/>
  <c r="Q93" i="734"/>
  <c r="P93" i="734"/>
  <c r="AB140" i="734"/>
  <c r="AC124" i="734" s="1"/>
  <c r="AA140" i="734"/>
  <c r="N140" i="734"/>
  <c r="Q126" i="734"/>
  <c r="P126" i="734"/>
  <c r="AF72" i="735"/>
  <c r="AG56" i="735" s="1"/>
  <c r="AE72" i="735"/>
  <c r="N72" i="735"/>
  <c r="Q9" i="734"/>
  <c r="P9" i="734"/>
  <c r="AB72" i="734"/>
  <c r="AC56" i="734" s="1"/>
  <c r="N72" i="734"/>
  <c r="Q129" i="734"/>
  <c r="P129" i="734"/>
  <c r="Q6" i="735"/>
  <c r="P6" i="735"/>
  <c r="Q42" i="735"/>
  <c r="P42" i="735"/>
  <c r="Q47" i="735"/>
  <c r="P47" i="735"/>
  <c r="I3" i="733"/>
  <c r="F2" i="734"/>
  <c r="Q134" i="734"/>
  <c r="P134" i="734"/>
  <c r="N89" i="735"/>
  <c r="AF89" i="735"/>
  <c r="AG73" i="735" s="1"/>
  <c r="AE89" i="735"/>
  <c r="AB55" i="734"/>
  <c r="AC39" i="734" s="1"/>
  <c r="AA55" i="734"/>
  <c r="N55" i="734"/>
  <c r="Q107" i="734"/>
  <c r="P107" i="734"/>
  <c r="N21" i="734"/>
  <c r="AB21" i="734"/>
  <c r="AC5" i="734" s="1"/>
  <c r="AA21" i="734"/>
  <c r="Q43" i="735"/>
  <c r="P43" i="735"/>
  <c r="Q74" i="734"/>
  <c r="P74" i="734"/>
  <c r="Q125" i="734"/>
  <c r="P125" i="734"/>
  <c r="Q130" i="734"/>
  <c r="P130" i="734"/>
  <c r="Q91" i="735"/>
  <c r="P91" i="735"/>
  <c r="Q107" i="735"/>
  <c r="P107" i="735"/>
  <c r="M38" i="734"/>
  <c r="N43" i="734"/>
  <c r="Q73" i="734"/>
  <c r="AA74" i="734"/>
  <c r="N91" i="734"/>
  <c r="Q92" i="734"/>
  <c r="AB109" i="734"/>
  <c r="AB113" i="734"/>
  <c r="N124" i="734"/>
  <c r="AA126" i="734"/>
  <c r="AA130" i="734"/>
  <c r="AA134" i="734"/>
  <c r="AF7" i="735"/>
  <c r="Q24" i="735"/>
  <c r="Q28" i="735"/>
  <c r="AF39" i="735"/>
  <c r="AE43" i="735"/>
  <c r="AE47" i="735"/>
  <c r="AA5" i="734"/>
  <c r="AB126" i="734"/>
  <c r="AB130" i="734"/>
  <c r="AB134" i="734"/>
  <c r="O21" i="735"/>
  <c r="AF43" i="735"/>
  <c r="AF47" i="735"/>
  <c r="AE56" i="735"/>
  <c r="O72" i="735"/>
  <c r="AB5" i="734"/>
  <c r="N24" i="734"/>
  <c r="N56" i="734"/>
  <c r="N106" i="734"/>
  <c r="M123" i="734"/>
  <c r="N128" i="734"/>
  <c r="N132" i="734"/>
  <c r="AE6" i="735"/>
  <c r="P23" i="735"/>
  <c r="P27" i="735"/>
  <c r="N41" i="735"/>
  <c r="N45" i="735"/>
  <c r="AF56" i="735"/>
  <c r="AE60" i="735"/>
  <c r="P74" i="735"/>
  <c r="P90" i="735"/>
  <c r="N140" i="735"/>
  <c r="P8" i="734"/>
  <c r="P57" i="734"/>
  <c r="P61" i="734"/>
  <c r="M89" i="734"/>
  <c r="P90" i="734"/>
  <c r="P111" i="734"/>
  <c r="AF6" i="735"/>
  <c r="P9" i="735"/>
  <c r="P22" i="735"/>
  <c r="AE42" i="735"/>
  <c r="AE46" i="735"/>
  <c r="P59" i="735"/>
  <c r="P63" i="735"/>
  <c r="P73" i="735"/>
  <c r="AE91" i="735"/>
  <c r="N126" i="735"/>
  <c r="N7" i="734"/>
  <c r="AA43" i="734"/>
  <c r="N60" i="734"/>
  <c r="AA91" i="734"/>
  <c r="AA107" i="734"/>
  <c r="N110" i="734"/>
  <c r="N114" i="734"/>
  <c r="AE5" i="735"/>
  <c r="N8" i="735"/>
  <c r="M38" i="735"/>
  <c r="AF42" i="735"/>
  <c r="AF46" i="735"/>
  <c r="N58" i="735"/>
  <c r="AF91" i="735"/>
  <c r="AE107" i="735"/>
  <c r="AA8" i="734"/>
  <c r="N23" i="734"/>
  <c r="P42" i="734"/>
  <c r="AA57" i="734"/>
  <c r="AA61" i="734"/>
  <c r="N75" i="734"/>
  <c r="P94" i="734"/>
  <c r="AB107" i="734"/>
  <c r="AA111" i="734"/>
  <c r="N127" i="734"/>
  <c r="N131" i="734"/>
  <c r="N135" i="734"/>
  <c r="AF5" i="735"/>
  <c r="AE9" i="735"/>
  <c r="P26" i="735"/>
  <c r="AE59" i="735"/>
  <c r="AE63" i="735"/>
  <c r="AF107" i="735"/>
  <c r="M123" i="735"/>
  <c r="AA24" i="734"/>
  <c r="N45" i="734"/>
  <c r="N25" i="735"/>
  <c r="N29" i="735"/>
  <c r="N39" i="735"/>
  <c r="AE41" i="735"/>
  <c r="AE45" i="735"/>
  <c r="M55" i="735"/>
  <c r="AE73" i="735"/>
  <c r="AA56" i="734"/>
  <c r="N5" i="734"/>
  <c r="AA7" i="734"/>
  <c r="P22" i="734"/>
  <c r="P41" i="734"/>
  <c r="AB56" i="734"/>
  <c r="AA60" i="734"/>
  <c r="AA110" i="734"/>
  <c r="AA114" i="734"/>
  <c r="AE8" i="735"/>
  <c r="N56" i="735"/>
  <c r="AA23" i="734"/>
  <c r="P59" i="734"/>
  <c r="AA75" i="734"/>
  <c r="P109" i="734"/>
  <c r="P113" i="734"/>
  <c r="AA127" i="734"/>
  <c r="AA131" i="734"/>
  <c r="AA135" i="734"/>
  <c r="P7" i="735"/>
  <c r="P57" i="735"/>
  <c r="P61" i="735"/>
  <c r="M106" i="735"/>
  <c r="P109" i="735"/>
  <c r="P124" i="735"/>
  <c r="AE25" i="735"/>
  <c r="AE29" i="735"/>
  <c r="AE140" i="735"/>
  <c r="N5" i="735"/>
  <c r="P63" i="732"/>
  <c r="H1" i="732"/>
  <c r="G8" i="727"/>
  <c r="H1" i="729"/>
  <c r="F2" i="731"/>
  <c r="N89" i="732"/>
  <c r="AF89" i="732"/>
  <c r="AG73" i="732" s="1"/>
  <c r="AE89" i="732"/>
  <c r="Q109" i="731"/>
  <c r="P109" i="731"/>
  <c r="Q108" i="732"/>
  <c r="P108" i="732"/>
  <c r="AB21" i="731"/>
  <c r="AC5" i="731" s="1"/>
  <c r="AA21" i="731"/>
  <c r="N21" i="731"/>
  <c r="Q134" i="731"/>
  <c r="P134" i="731"/>
  <c r="Q106" i="732"/>
  <c r="R90" i="732" s="1"/>
  <c r="P106" i="732"/>
  <c r="P22" i="731"/>
  <c r="AE72" i="732"/>
  <c r="N72" i="732"/>
  <c r="Q62" i="732"/>
  <c r="P62" i="732"/>
  <c r="Q113" i="731"/>
  <c r="P113" i="731"/>
  <c r="Q58" i="732"/>
  <c r="P58" i="732"/>
  <c r="Q60" i="732"/>
  <c r="P60" i="732"/>
  <c r="Q59" i="731"/>
  <c r="P59" i="731"/>
  <c r="Q6" i="731"/>
  <c r="P6" i="731"/>
  <c r="P45" i="731"/>
  <c r="Q45" i="731"/>
  <c r="Q130" i="731"/>
  <c r="P130" i="731"/>
  <c r="Q74" i="731"/>
  <c r="P41" i="731"/>
  <c r="Q41" i="731"/>
  <c r="Q126" i="731"/>
  <c r="P126" i="731"/>
  <c r="Q91" i="732"/>
  <c r="P91" i="732"/>
  <c r="Q7" i="732"/>
  <c r="P7" i="732"/>
  <c r="Q45" i="732"/>
  <c r="P45" i="732"/>
  <c r="Q107" i="732"/>
  <c r="P107" i="732"/>
  <c r="AF140" i="732"/>
  <c r="AG124" i="732" s="1"/>
  <c r="AE140" i="732"/>
  <c r="N140" i="732"/>
  <c r="N55" i="731"/>
  <c r="AB55" i="731"/>
  <c r="AC39" i="731" s="1"/>
  <c r="AA55" i="731"/>
  <c r="Q41" i="732"/>
  <c r="P41" i="732"/>
  <c r="AB7" i="731"/>
  <c r="AA23" i="731"/>
  <c r="N40" i="731"/>
  <c r="N44" i="731"/>
  <c r="AB60" i="731"/>
  <c r="AB89" i="731"/>
  <c r="AC73" i="731" s="1"/>
  <c r="Q93" i="731"/>
  <c r="AB110" i="731"/>
  <c r="AB114" i="731"/>
  <c r="AA127" i="731"/>
  <c r="AA131" i="731"/>
  <c r="AA135" i="731"/>
  <c r="Q25" i="732"/>
  <c r="AF57" i="732"/>
  <c r="N9" i="731"/>
  <c r="N39" i="731"/>
  <c r="AA41" i="731"/>
  <c r="AA45" i="731"/>
  <c r="M38" i="732"/>
  <c r="M21" i="732"/>
  <c r="AE60" i="732"/>
  <c r="M38" i="731"/>
  <c r="N43" i="731"/>
  <c r="AB59" i="731"/>
  <c r="N72" i="731"/>
  <c r="N91" i="731"/>
  <c r="AB109" i="731"/>
  <c r="AB113" i="731"/>
  <c r="N124" i="731"/>
  <c r="AF7" i="732"/>
  <c r="N23" i="732"/>
  <c r="N27" i="732"/>
  <c r="N39" i="732"/>
  <c r="AF60" i="732"/>
  <c r="AF108" i="732"/>
  <c r="N126" i="732"/>
  <c r="H1" i="731"/>
  <c r="AA5" i="731"/>
  <c r="N8" i="731"/>
  <c r="N57" i="731"/>
  <c r="N61" i="731"/>
  <c r="N90" i="731"/>
  <c r="M106" i="731"/>
  <c r="P107" i="731"/>
  <c r="P125" i="731"/>
  <c r="AB126" i="731"/>
  <c r="P129" i="731"/>
  <c r="AB130" i="731"/>
  <c r="P133" i="731"/>
  <c r="AB134" i="731"/>
  <c r="P5" i="732"/>
  <c r="N9" i="732"/>
  <c r="N22" i="732"/>
  <c r="P40" i="732"/>
  <c r="AF41" i="732"/>
  <c r="P44" i="732"/>
  <c r="AF45" i="732"/>
  <c r="AF91" i="732"/>
  <c r="AE107" i="732"/>
  <c r="AB5" i="731"/>
  <c r="AA9" i="731"/>
  <c r="N24" i="731"/>
  <c r="N56" i="731"/>
  <c r="M123" i="731"/>
  <c r="N132" i="731"/>
  <c r="AE6" i="732"/>
  <c r="AE59" i="732"/>
  <c r="AE63" i="732"/>
  <c r="AF107" i="732"/>
  <c r="M123" i="732"/>
  <c r="AA125" i="731"/>
  <c r="AA129" i="731"/>
  <c r="AA133" i="731"/>
  <c r="M140" i="731"/>
  <c r="AE40" i="732"/>
  <c r="AE44" i="732"/>
  <c r="M55" i="732"/>
  <c r="AE73" i="732"/>
  <c r="AE106" i="732"/>
  <c r="N7" i="731"/>
  <c r="AB39" i="731"/>
  <c r="AA43" i="731"/>
  <c r="N60" i="731"/>
  <c r="AA72" i="731"/>
  <c r="N89" i="731"/>
  <c r="AA91" i="731"/>
  <c r="N114" i="731"/>
  <c r="N8" i="732"/>
  <c r="AE23" i="732"/>
  <c r="AE27" i="732"/>
  <c r="AF73" i="732"/>
  <c r="AF106" i="732"/>
  <c r="AG90" i="732" s="1"/>
  <c r="AE126" i="732"/>
  <c r="AA8" i="731"/>
  <c r="AA57" i="731"/>
  <c r="AA61" i="731"/>
  <c r="AA124" i="731"/>
  <c r="AE39" i="732"/>
  <c r="P23" i="731"/>
  <c r="AA56" i="731"/>
  <c r="P75" i="731"/>
  <c r="P127" i="731"/>
  <c r="P131" i="731"/>
  <c r="P135" i="731"/>
  <c r="AE26" i="732"/>
  <c r="P42" i="732"/>
  <c r="P46" i="732"/>
  <c r="P56" i="732"/>
  <c r="N5" i="731"/>
  <c r="P109" i="728"/>
  <c r="Q109" i="728"/>
  <c r="Q8" i="729"/>
  <c r="P8" i="729"/>
  <c r="AA89" i="728"/>
  <c r="N89" i="728"/>
  <c r="AB89" i="728"/>
  <c r="AC73" i="728" s="1"/>
  <c r="Q56" i="729"/>
  <c r="P56" i="729"/>
  <c r="N106" i="729"/>
  <c r="AF106" i="729"/>
  <c r="AG90" i="729" s="1"/>
  <c r="AE106" i="729"/>
  <c r="P45" i="728"/>
  <c r="Q45" i="728"/>
  <c r="Q75" i="728"/>
  <c r="P75" i="728"/>
  <c r="Q6" i="729"/>
  <c r="P6" i="729"/>
  <c r="Q45" i="729"/>
  <c r="P45" i="729"/>
  <c r="P41" i="728"/>
  <c r="Q41" i="728"/>
  <c r="P93" i="728"/>
  <c r="Q93" i="728"/>
  <c r="N123" i="728"/>
  <c r="AB123" i="728"/>
  <c r="AC107" i="728" s="1"/>
  <c r="AA123" i="728"/>
  <c r="Q135" i="728"/>
  <c r="P135" i="728"/>
  <c r="AB21" i="728"/>
  <c r="AC5" i="728" s="1"/>
  <c r="AA21" i="728"/>
  <c r="N21" i="728"/>
  <c r="Q23" i="728"/>
  <c r="P23" i="728"/>
  <c r="N55" i="728"/>
  <c r="AB55" i="728"/>
  <c r="AC39" i="728" s="1"/>
  <c r="AA55" i="728"/>
  <c r="P61" i="729"/>
  <c r="Q61" i="729"/>
  <c r="Q7" i="728"/>
  <c r="P7" i="728"/>
  <c r="Q131" i="728"/>
  <c r="P131" i="728"/>
  <c r="Q41" i="729"/>
  <c r="P41" i="729"/>
  <c r="P57" i="729"/>
  <c r="Q57" i="729"/>
  <c r="Q73" i="729"/>
  <c r="P73" i="729"/>
  <c r="Q74" i="728"/>
  <c r="P74" i="728"/>
  <c r="P113" i="728"/>
  <c r="Q113" i="728"/>
  <c r="Q132" i="728"/>
  <c r="P132" i="728"/>
  <c r="N55" i="729"/>
  <c r="AF55" i="729"/>
  <c r="AG39" i="729" s="1"/>
  <c r="AE55" i="729"/>
  <c r="Q92" i="729"/>
  <c r="P92" i="729"/>
  <c r="P22" i="728"/>
  <c r="Q22" i="728"/>
  <c r="I3" i="727"/>
  <c r="F2" i="728"/>
  <c r="Q107" i="729"/>
  <c r="P107" i="729"/>
  <c r="AA72" i="728"/>
  <c r="N72" i="728"/>
  <c r="Q60" i="728"/>
  <c r="P60" i="728"/>
  <c r="Q128" i="728"/>
  <c r="P128" i="728"/>
  <c r="P5" i="728"/>
  <c r="N9" i="728"/>
  <c r="AB23" i="728"/>
  <c r="N39" i="728"/>
  <c r="N58" i="728"/>
  <c r="AB75" i="728"/>
  <c r="N108" i="728"/>
  <c r="N112" i="728"/>
  <c r="N7" i="729"/>
  <c r="N60" i="729"/>
  <c r="P40" i="728"/>
  <c r="AB41" i="728"/>
  <c r="P44" i="728"/>
  <c r="P92" i="728"/>
  <c r="AB93" i="728"/>
  <c r="N107" i="728"/>
  <c r="AA109" i="728"/>
  <c r="AA113" i="728"/>
  <c r="N126" i="728"/>
  <c r="N130" i="728"/>
  <c r="N134" i="728"/>
  <c r="M21" i="729"/>
  <c r="P24" i="729"/>
  <c r="N40" i="729"/>
  <c r="N44" i="729"/>
  <c r="M72" i="729"/>
  <c r="N89" i="729"/>
  <c r="N91" i="729"/>
  <c r="N140" i="729"/>
  <c r="M38" i="728"/>
  <c r="AB109" i="728"/>
  <c r="AB113" i="728"/>
  <c r="AA127" i="728"/>
  <c r="AA131" i="728"/>
  <c r="AA135" i="728"/>
  <c r="AF8" i="729"/>
  <c r="N23" i="729"/>
  <c r="N27" i="729"/>
  <c r="N39" i="729"/>
  <c r="AE45" i="729"/>
  <c r="AF57" i="729"/>
  <c r="AF61" i="729"/>
  <c r="N74" i="729"/>
  <c r="N90" i="729"/>
  <c r="N126" i="729"/>
  <c r="E8" i="727"/>
  <c r="AA5" i="728"/>
  <c r="N8" i="728"/>
  <c r="N61" i="728"/>
  <c r="N90" i="728"/>
  <c r="M106" i="728"/>
  <c r="AB131" i="728"/>
  <c r="AB135" i="728"/>
  <c r="O21" i="729"/>
  <c r="N22" i="729"/>
  <c r="AE24" i="729"/>
  <c r="AF41" i="729"/>
  <c r="AF45" i="729"/>
  <c r="AE56" i="729"/>
  <c r="N59" i="729"/>
  <c r="N63" i="729"/>
  <c r="AE107" i="729"/>
  <c r="AB5" i="728"/>
  <c r="AA9" i="728"/>
  <c r="N24" i="728"/>
  <c r="AA58" i="728"/>
  <c r="P91" i="728"/>
  <c r="AA108" i="728"/>
  <c r="AA112" i="728"/>
  <c r="N125" i="728"/>
  <c r="AE7" i="729"/>
  <c r="N43" i="729"/>
  <c r="AF56" i="729"/>
  <c r="AE60" i="729"/>
  <c r="AF107" i="729"/>
  <c r="M123" i="729"/>
  <c r="AA39" i="728"/>
  <c r="N42" i="728"/>
  <c r="N94" i="728"/>
  <c r="N124" i="728"/>
  <c r="AA126" i="728"/>
  <c r="AA130" i="728"/>
  <c r="AA134" i="728"/>
  <c r="AE40" i="729"/>
  <c r="AE44" i="729"/>
  <c r="AE91" i="729"/>
  <c r="N125" i="729"/>
  <c r="AB39" i="728"/>
  <c r="P56" i="728"/>
  <c r="AE23" i="729"/>
  <c r="AE27" i="729"/>
  <c r="AE74" i="729"/>
  <c r="AE126" i="729"/>
  <c r="AA8" i="728"/>
  <c r="AA57" i="728"/>
  <c r="AA61" i="728"/>
  <c r="AB107" i="728"/>
  <c r="AA111" i="728"/>
  <c r="AE39" i="729"/>
  <c r="AE90" i="729"/>
  <c r="AA24" i="728"/>
  <c r="AA90" i="728"/>
  <c r="P110" i="728"/>
  <c r="M140" i="728"/>
  <c r="AF39" i="729"/>
  <c r="AF90" i="729"/>
  <c r="P109" i="729"/>
  <c r="AA42" i="728"/>
  <c r="AA94" i="728"/>
  <c r="AE38" i="729"/>
  <c r="P42" i="729"/>
  <c r="AE140" i="729"/>
  <c r="N38" i="725"/>
  <c r="AB38" i="725"/>
  <c r="AC22" i="725" s="1"/>
  <c r="AA38" i="725"/>
  <c r="AB123" i="725"/>
  <c r="AC107" i="725" s="1"/>
  <c r="AA123" i="725"/>
  <c r="N123" i="725"/>
  <c r="Q111" i="725"/>
  <c r="P111" i="725"/>
  <c r="Q22" i="726"/>
  <c r="P22" i="726"/>
  <c r="N89" i="726"/>
  <c r="AF89" i="726"/>
  <c r="AG73" i="726" s="1"/>
  <c r="AE89" i="726"/>
  <c r="Q56" i="725"/>
  <c r="P56" i="725"/>
  <c r="Q43" i="726"/>
  <c r="P43" i="726"/>
  <c r="Q8" i="725"/>
  <c r="P8" i="725"/>
  <c r="AB55" i="725"/>
  <c r="AC39" i="725" s="1"/>
  <c r="AA55" i="725"/>
  <c r="N55" i="725"/>
  <c r="Q61" i="725"/>
  <c r="P61" i="725"/>
  <c r="AB140" i="725"/>
  <c r="AC124" i="725" s="1"/>
  <c r="AA140" i="725"/>
  <c r="N140" i="725"/>
  <c r="Q6" i="726"/>
  <c r="P6" i="726"/>
  <c r="Q91" i="726"/>
  <c r="P91" i="726"/>
  <c r="Q107" i="726"/>
  <c r="P107" i="726"/>
  <c r="Q124" i="726"/>
  <c r="P124" i="726"/>
  <c r="Q45" i="725"/>
  <c r="P45" i="725"/>
  <c r="Q39" i="726"/>
  <c r="P39" i="726"/>
  <c r="Q24" i="725"/>
  <c r="P24" i="725"/>
  <c r="Q57" i="725"/>
  <c r="P57" i="725"/>
  <c r="Q74" i="725"/>
  <c r="P74" i="725"/>
  <c r="Q9" i="726"/>
  <c r="P9" i="726"/>
  <c r="Q41" i="725"/>
  <c r="P41" i="725"/>
  <c r="N106" i="725"/>
  <c r="AB106" i="725"/>
  <c r="AC90" i="725" s="1"/>
  <c r="AA106" i="725"/>
  <c r="F2" i="726"/>
  <c r="I3" i="724"/>
  <c r="AF72" i="726"/>
  <c r="AG56" i="726" s="1"/>
  <c r="AE72" i="726"/>
  <c r="N72" i="726"/>
  <c r="Q63" i="726"/>
  <c r="P63" i="726"/>
  <c r="Q5" i="726"/>
  <c r="P5" i="726"/>
  <c r="AB89" i="725"/>
  <c r="AC73" i="725" s="1"/>
  <c r="AA89" i="725"/>
  <c r="N89" i="725"/>
  <c r="Q59" i="726"/>
  <c r="P59" i="726"/>
  <c r="Q44" i="725"/>
  <c r="P44" i="725"/>
  <c r="Q125" i="725"/>
  <c r="P125" i="725"/>
  <c r="Q10" i="726"/>
  <c r="P10" i="726"/>
  <c r="N42" i="725"/>
  <c r="Q43" i="725"/>
  <c r="Q91" i="725"/>
  <c r="N94" i="725"/>
  <c r="N7" i="725"/>
  <c r="N60" i="725"/>
  <c r="N110" i="725"/>
  <c r="N114" i="725"/>
  <c r="P128" i="725"/>
  <c r="P132" i="725"/>
  <c r="N58" i="726"/>
  <c r="N62" i="726"/>
  <c r="N66" i="726"/>
  <c r="N73" i="726"/>
  <c r="AA8" i="725"/>
  <c r="N23" i="725"/>
  <c r="AA57" i="725"/>
  <c r="AA61" i="725"/>
  <c r="N75" i="725"/>
  <c r="AB107" i="725"/>
  <c r="AA111" i="725"/>
  <c r="N127" i="725"/>
  <c r="N131" i="725"/>
  <c r="N135" i="725"/>
  <c r="P25" i="726"/>
  <c r="P29" i="726"/>
  <c r="N41" i="726"/>
  <c r="AE59" i="726"/>
  <c r="AE63" i="726"/>
  <c r="P74" i="726"/>
  <c r="P90" i="726"/>
  <c r="N140" i="726"/>
  <c r="AB8" i="725"/>
  <c r="AA24" i="725"/>
  <c r="AB57" i="725"/>
  <c r="AB61" i="725"/>
  <c r="AA90" i="725"/>
  <c r="N93" i="725"/>
  <c r="AB111" i="725"/>
  <c r="P8" i="726"/>
  <c r="M55" i="726"/>
  <c r="AF59" i="726"/>
  <c r="AF63" i="726"/>
  <c r="AE91" i="726"/>
  <c r="N126" i="726"/>
  <c r="AB24" i="725"/>
  <c r="AA42" i="725"/>
  <c r="AA56" i="725"/>
  <c r="AB90" i="725"/>
  <c r="AA94" i="725"/>
  <c r="N113" i="725"/>
  <c r="N7" i="726"/>
  <c r="AE25" i="726"/>
  <c r="AE29" i="726"/>
  <c r="M38" i="726"/>
  <c r="N5" i="725"/>
  <c r="AA7" i="725"/>
  <c r="M21" i="725"/>
  <c r="AB56" i="725"/>
  <c r="AA60" i="725"/>
  <c r="AA110" i="725"/>
  <c r="AA114" i="725"/>
  <c r="N126" i="725"/>
  <c r="N130" i="725"/>
  <c r="N134" i="725"/>
  <c r="AE8" i="726"/>
  <c r="M21" i="726"/>
  <c r="P24" i="726"/>
  <c r="P28" i="726"/>
  <c r="N40" i="726"/>
  <c r="N44" i="726"/>
  <c r="N56" i="726"/>
  <c r="AE58" i="726"/>
  <c r="AE62" i="726"/>
  <c r="AE66" i="726"/>
  <c r="AF107" i="726"/>
  <c r="M123" i="726"/>
  <c r="P6" i="725"/>
  <c r="AA23" i="725"/>
  <c r="P59" i="725"/>
  <c r="AA75" i="725"/>
  <c r="P109" i="725"/>
  <c r="AA127" i="725"/>
  <c r="AA131" i="725"/>
  <c r="AA135" i="725"/>
  <c r="N23" i="726"/>
  <c r="N27" i="726"/>
  <c r="N31" i="726"/>
  <c r="AE41" i="726"/>
  <c r="P57" i="726"/>
  <c r="P61" i="726"/>
  <c r="P65" i="726"/>
  <c r="AE73" i="726"/>
  <c r="N125" i="726"/>
  <c r="AB23" i="725"/>
  <c r="AE24" i="726"/>
  <c r="AE28" i="726"/>
  <c r="AF73" i="726"/>
  <c r="N109" i="726"/>
  <c r="AE126" i="726"/>
  <c r="P40" i="725"/>
  <c r="M72" i="725"/>
  <c r="N107" i="725"/>
  <c r="AA113" i="725"/>
  <c r="AE7" i="726"/>
  <c r="P58" i="725"/>
  <c r="AA126" i="725"/>
  <c r="AA130" i="725"/>
  <c r="AA134" i="725"/>
  <c r="AE40" i="726"/>
  <c r="AE44" i="726"/>
  <c r="P60" i="726"/>
  <c r="P64" i="726"/>
  <c r="M106" i="726"/>
  <c r="AA5" i="725"/>
  <c r="N90" i="725"/>
  <c r="AE23" i="726"/>
  <c r="AE56" i="726"/>
  <c r="AE140" i="726"/>
  <c r="AF56" i="726"/>
  <c r="P58" i="722"/>
  <c r="Q58" i="722"/>
  <c r="Q23" i="723"/>
  <c r="P23" i="723"/>
  <c r="Q27" i="723"/>
  <c r="P27" i="723"/>
  <c r="Q31" i="723"/>
  <c r="P31" i="723"/>
  <c r="Q39" i="723"/>
  <c r="P39" i="723"/>
  <c r="P22" i="722"/>
  <c r="Q22" i="722"/>
  <c r="P45" i="722"/>
  <c r="Q45" i="722"/>
  <c r="N72" i="722"/>
  <c r="AB72" i="722"/>
  <c r="AC56" i="722" s="1"/>
  <c r="AA72" i="722"/>
  <c r="N106" i="722"/>
  <c r="AB106" i="722"/>
  <c r="AC90" i="722" s="1"/>
  <c r="AA106" i="722"/>
  <c r="AB123" i="722"/>
  <c r="AC107" i="722" s="1"/>
  <c r="AA123" i="722"/>
  <c r="N123" i="722"/>
  <c r="P6" i="722"/>
  <c r="Q6" i="722"/>
  <c r="Q44" i="723"/>
  <c r="P44" i="723"/>
  <c r="Q133" i="722"/>
  <c r="P133" i="722"/>
  <c r="Q129" i="722"/>
  <c r="P129" i="722"/>
  <c r="N38" i="723"/>
  <c r="AF38" i="723"/>
  <c r="AG22" i="723" s="1"/>
  <c r="AE38" i="723"/>
  <c r="P41" i="722"/>
  <c r="Q41" i="722"/>
  <c r="Q73" i="722"/>
  <c r="P73" i="722"/>
  <c r="Q42" i="723"/>
  <c r="P42" i="723"/>
  <c r="AF72" i="723"/>
  <c r="AG56" i="723" s="1"/>
  <c r="AE72" i="723"/>
  <c r="N72" i="723"/>
  <c r="N89" i="723"/>
  <c r="AF89" i="723"/>
  <c r="AG73" i="723" s="1"/>
  <c r="AE89" i="723"/>
  <c r="P59" i="723"/>
  <c r="Q59" i="723"/>
  <c r="Q125" i="722"/>
  <c r="P125" i="722"/>
  <c r="P9" i="723"/>
  <c r="Q9" i="723"/>
  <c r="Q40" i="723"/>
  <c r="P40" i="723"/>
  <c r="Q91" i="723"/>
  <c r="P91" i="723"/>
  <c r="Q107" i="723"/>
  <c r="P107" i="723"/>
  <c r="I3" i="721"/>
  <c r="F2" i="722"/>
  <c r="P62" i="722"/>
  <c r="Q62" i="722"/>
  <c r="P91" i="722"/>
  <c r="Q91" i="722"/>
  <c r="Q43" i="723"/>
  <c r="P43" i="723"/>
  <c r="N21" i="722"/>
  <c r="AB21" i="722"/>
  <c r="AC5" i="722" s="1"/>
  <c r="AA21" i="722"/>
  <c r="Q74" i="722"/>
  <c r="P74" i="722"/>
  <c r="Q5" i="723"/>
  <c r="P5" i="723"/>
  <c r="N9" i="722"/>
  <c r="N39" i="722"/>
  <c r="AA41" i="722"/>
  <c r="AA45" i="722"/>
  <c r="N57" i="722"/>
  <c r="N61" i="722"/>
  <c r="N89" i="722"/>
  <c r="AA91" i="722"/>
  <c r="AA107" i="722"/>
  <c r="N110" i="722"/>
  <c r="N114" i="722"/>
  <c r="P128" i="722"/>
  <c r="N8" i="723"/>
  <c r="AF43" i="723"/>
  <c r="K55" i="723"/>
  <c r="Q55" i="723" s="1"/>
  <c r="R39" i="723" s="1"/>
  <c r="AF55" i="723"/>
  <c r="AG39" i="723" s="1"/>
  <c r="N58" i="723"/>
  <c r="N62" i="723"/>
  <c r="N66" i="723"/>
  <c r="N73" i="723"/>
  <c r="AA6" i="722"/>
  <c r="AA22" i="722"/>
  <c r="P40" i="722"/>
  <c r="AB41" i="722"/>
  <c r="P44" i="722"/>
  <c r="AB45" i="722"/>
  <c r="N56" i="722"/>
  <c r="AA58" i="722"/>
  <c r="AA62" i="722"/>
  <c r="N75" i="722"/>
  <c r="AB91" i="722"/>
  <c r="P94" i="722"/>
  <c r="AB107" i="722"/>
  <c r="N127" i="722"/>
  <c r="N131" i="722"/>
  <c r="N135" i="722"/>
  <c r="AF5" i="723"/>
  <c r="AE9" i="723"/>
  <c r="P25" i="723"/>
  <c r="P29" i="723"/>
  <c r="N41" i="723"/>
  <c r="AE59" i="723"/>
  <c r="AE63" i="723"/>
  <c r="P74" i="723"/>
  <c r="P90" i="723"/>
  <c r="N140" i="723"/>
  <c r="AB6" i="722"/>
  <c r="AB22" i="722"/>
  <c r="M38" i="722"/>
  <c r="AF59" i="723"/>
  <c r="O140" i="723"/>
  <c r="E8" i="721"/>
  <c r="AA5" i="722"/>
  <c r="N8" i="722"/>
  <c r="AA40" i="722"/>
  <c r="AA44" i="722"/>
  <c r="M55" i="722"/>
  <c r="N60" i="722"/>
  <c r="AB90" i="722"/>
  <c r="AA94" i="722"/>
  <c r="N109" i="722"/>
  <c r="N113" i="722"/>
  <c r="N7" i="723"/>
  <c r="AE25" i="723"/>
  <c r="AE29" i="723"/>
  <c r="AF42" i="723"/>
  <c r="N57" i="723"/>
  <c r="N61" i="723"/>
  <c r="N65" i="723"/>
  <c r="AF91" i="723"/>
  <c r="AE107" i="723"/>
  <c r="AB5" i="722"/>
  <c r="AA9" i="722"/>
  <c r="N24" i="722"/>
  <c r="P43" i="722"/>
  <c r="AA57" i="722"/>
  <c r="AA61" i="722"/>
  <c r="AA89" i="722"/>
  <c r="P93" i="722"/>
  <c r="AA110" i="722"/>
  <c r="AA114" i="722"/>
  <c r="N126" i="722"/>
  <c r="N130" i="722"/>
  <c r="N134" i="722"/>
  <c r="AA140" i="722"/>
  <c r="AE8" i="723"/>
  <c r="M21" i="723"/>
  <c r="P24" i="723"/>
  <c r="P28" i="723"/>
  <c r="N56" i="723"/>
  <c r="AE58" i="723"/>
  <c r="AE62" i="723"/>
  <c r="AE66" i="723"/>
  <c r="AF107" i="723"/>
  <c r="M123" i="723"/>
  <c r="P126" i="723"/>
  <c r="AA39" i="722"/>
  <c r="N42" i="722"/>
  <c r="N46" i="722"/>
  <c r="AA127" i="722"/>
  <c r="AA131" i="722"/>
  <c r="AA135" i="722"/>
  <c r="AE41" i="723"/>
  <c r="AE73" i="723"/>
  <c r="N125" i="723"/>
  <c r="AE24" i="723"/>
  <c r="AE28" i="723"/>
  <c r="N64" i="723"/>
  <c r="AF73" i="723"/>
  <c r="AE126" i="723"/>
  <c r="N107" i="722"/>
  <c r="AA109" i="722"/>
  <c r="AA113" i="722"/>
  <c r="AE7" i="723"/>
  <c r="AE57" i="723"/>
  <c r="AE61" i="723"/>
  <c r="AE65" i="723"/>
  <c r="P7" i="722"/>
  <c r="AA24" i="722"/>
  <c r="P59" i="722"/>
  <c r="P108" i="722"/>
  <c r="P112" i="722"/>
  <c r="AA126" i="722"/>
  <c r="AA130" i="722"/>
  <c r="AA134" i="722"/>
  <c r="P6" i="723"/>
  <c r="M106" i="723"/>
  <c r="AE140" i="723"/>
  <c r="N5" i="722"/>
  <c r="AF56" i="723"/>
  <c r="Q22" i="720"/>
  <c r="P22" i="720"/>
  <c r="P9" i="720"/>
  <c r="Q9" i="720"/>
  <c r="N72" i="719"/>
  <c r="AB72" i="719"/>
  <c r="AC56" i="719" s="1"/>
  <c r="AA72" i="719"/>
  <c r="Q89" i="720"/>
  <c r="R73" i="720" s="1"/>
  <c r="P89" i="720"/>
  <c r="Q5" i="720"/>
  <c r="P5" i="720"/>
  <c r="Q109" i="719"/>
  <c r="P109" i="719"/>
  <c r="Q113" i="719"/>
  <c r="P113" i="719"/>
  <c r="Q125" i="719"/>
  <c r="P125" i="719"/>
  <c r="Q127" i="719"/>
  <c r="P127" i="719"/>
  <c r="AE55" i="720"/>
  <c r="N55" i="720"/>
  <c r="AF55" i="720"/>
  <c r="AG39" i="720" s="1"/>
  <c r="Q21" i="719"/>
  <c r="R5" i="719" s="1"/>
  <c r="P21" i="719"/>
  <c r="I3" i="718"/>
  <c r="F2" i="719"/>
  <c r="AF140" i="720"/>
  <c r="AG124" i="720" s="1"/>
  <c r="AE140" i="720"/>
  <c r="N140" i="720"/>
  <c r="N140" i="719"/>
  <c r="AB140" i="719"/>
  <c r="AC124" i="719" s="1"/>
  <c r="AA140" i="719"/>
  <c r="Q43" i="720"/>
  <c r="P43" i="720"/>
  <c r="Q107" i="720"/>
  <c r="P107" i="720"/>
  <c r="AF89" i="720"/>
  <c r="AG73" i="720" s="1"/>
  <c r="AE5" i="720"/>
  <c r="AF23" i="720"/>
  <c r="AF27" i="720"/>
  <c r="AF31" i="720"/>
  <c r="AE107" i="720"/>
  <c r="AA21" i="719"/>
  <c r="N38" i="719"/>
  <c r="AF5" i="720"/>
  <c r="N25" i="720"/>
  <c r="N29" i="720"/>
  <c r="AE38" i="720"/>
  <c r="M72" i="720"/>
  <c r="AE89" i="720"/>
  <c r="M123" i="720"/>
  <c r="M55" i="719"/>
  <c r="N56" i="719"/>
  <c r="N90" i="719"/>
  <c r="M106" i="719"/>
  <c r="N107" i="719"/>
  <c r="AA109" i="719"/>
  <c r="AA127" i="719"/>
  <c r="N7" i="720"/>
  <c r="N38" i="720"/>
  <c r="AE42" i="720"/>
  <c r="N57" i="720"/>
  <c r="N61" i="720"/>
  <c r="N65" i="720"/>
  <c r="M106" i="720"/>
  <c r="N109" i="720"/>
  <c r="P126" i="720"/>
  <c r="P7" i="719"/>
  <c r="P24" i="719"/>
  <c r="P43" i="719"/>
  <c r="P57" i="719"/>
  <c r="P61" i="719"/>
  <c r="N89" i="719"/>
  <c r="P91" i="719"/>
  <c r="P108" i="719"/>
  <c r="AB109" i="719"/>
  <c r="P112" i="719"/>
  <c r="AB113" i="719"/>
  <c r="P126" i="719"/>
  <c r="AB127" i="719"/>
  <c r="P130" i="719"/>
  <c r="P134" i="719"/>
  <c r="AE8" i="720"/>
  <c r="M21" i="720"/>
  <c r="N24" i="720"/>
  <c r="N28" i="720"/>
  <c r="N32" i="720"/>
  <c r="P41" i="720"/>
  <c r="P45" i="720"/>
  <c r="N56" i="720"/>
  <c r="AE58" i="720"/>
  <c r="AE62" i="720"/>
  <c r="N74" i="720"/>
  <c r="N125" i="720"/>
  <c r="N23" i="719"/>
  <c r="O55" i="719"/>
  <c r="O106" i="720"/>
  <c r="M123" i="719"/>
  <c r="P6" i="719"/>
  <c r="AA38" i="719"/>
  <c r="P60" i="719"/>
  <c r="P75" i="719"/>
  <c r="P94" i="719"/>
  <c r="P111" i="719"/>
  <c r="AE7" i="720"/>
  <c r="N23" i="720"/>
  <c r="N27" i="720"/>
  <c r="N31" i="720"/>
  <c r="AE57" i="720"/>
  <c r="AE61" i="720"/>
  <c r="AE65" i="720"/>
  <c r="P73" i="720"/>
  <c r="P91" i="720"/>
  <c r="AE109" i="720"/>
  <c r="P124" i="720"/>
  <c r="P5" i="719"/>
  <c r="P22" i="719"/>
  <c r="AA56" i="719"/>
  <c r="AA90" i="719"/>
  <c r="AA107" i="719"/>
  <c r="P124" i="719"/>
  <c r="P6" i="720"/>
  <c r="P10" i="720"/>
  <c r="AE24" i="720"/>
  <c r="AE28" i="720"/>
  <c r="AE32" i="720"/>
  <c r="P39" i="720"/>
  <c r="P60" i="720"/>
  <c r="P64" i="720"/>
  <c r="AE74" i="720"/>
  <c r="P90" i="720"/>
  <c r="P108" i="720"/>
  <c r="AE125" i="720"/>
  <c r="AB56" i="719"/>
  <c r="AE56" i="720"/>
  <c r="P59" i="719"/>
  <c r="AA89" i="719"/>
  <c r="P93" i="719"/>
  <c r="P110" i="719"/>
  <c r="P114" i="719"/>
  <c r="P128" i="719"/>
  <c r="AE108" i="720"/>
  <c r="P57" i="716"/>
  <c r="Q57" i="716"/>
  <c r="Q23" i="716"/>
  <c r="P23" i="716"/>
  <c r="Q135" i="716"/>
  <c r="P135" i="716"/>
  <c r="Q107" i="717"/>
  <c r="P107" i="717"/>
  <c r="Q128" i="716"/>
  <c r="P128" i="716"/>
  <c r="AA106" i="716"/>
  <c r="N106" i="716"/>
  <c r="AB106" i="716"/>
  <c r="AC90" i="716" s="1"/>
  <c r="Q42" i="717"/>
  <c r="P42" i="717"/>
  <c r="I3" i="715"/>
  <c r="F2" i="716"/>
  <c r="Q131" i="716"/>
  <c r="P131" i="716"/>
  <c r="Q24" i="716"/>
  <c r="P24" i="716"/>
  <c r="P62" i="717"/>
  <c r="Q62" i="717"/>
  <c r="AA38" i="716"/>
  <c r="AB38" i="716"/>
  <c r="AC22" i="716" s="1"/>
  <c r="N38" i="716"/>
  <c r="Q56" i="716"/>
  <c r="P56" i="716"/>
  <c r="Q76" i="716"/>
  <c r="P76" i="716"/>
  <c r="P29" i="717"/>
  <c r="Q29" i="717"/>
  <c r="P106" i="717"/>
  <c r="Q106" i="717"/>
  <c r="R90" i="717" s="1"/>
  <c r="Q5" i="716"/>
  <c r="P5" i="716"/>
  <c r="Q61" i="716"/>
  <c r="P61" i="716"/>
  <c r="Q127" i="716"/>
  <c r="P127" i="716"/>
  <c r="P108" i="717"/>
  <c r="Q108" i="717"/>
  <c r="P114" i="716"/>
  <c r="Q114" i="716"/>
  <c r="Q132" i="716"/>
  <c r="P132" i="716"/>
  <c r="Q43" i="717"/>
  <c r="P43" i="717"/>
  <c r="Q123" i="717"/>
  <c r="R107" i="717" s="1"/>
  <c r="P123" i="717"/>
  <c r="P110" i="716"/>
  <c r="Q110" i="716"/>
  <c r="P25" i="717"/>
  <c r="Q25" i="717"/>
  <c r="N89" i="717"/>
  <c r="AF89" i="717"/>
  <c r="AG73" i="717" s="1"/>
  <c r="AE89" i="717"/>
  <c r="Q91" i="717"/>
  <c r="P91" i="717"/>
  <c r="AF72" i="717"/>
  <c r="AG56" i="717" s="1"/>
  <c r="AE72" i="717"/>
  <c r="N72" i="717"/>
  <c r="AB24" i="716"/>
  <c r="M55" i="716"/>
  <c r="N60" i="716"/>
  <c r="N109" i="716"/>
  <c r="N113" i="716"/>
  <c r="N7" i="717"/>
  <c r="N55" i="717"/>
  <c r="N57" i="717"/>
  <c r="N61" i="717"/>
  <c r="N65" i="717"/>
  <c r="N73" i="717"/>
  <c r="M140" i="717"/>
  <c r="AA6" i="716"/>
  <c r="M21" i="716"/>
  <c r="P22" i="716"/>
  <c r="P41" i="716"/>
  <c r="AA57" i="716"/>
  <c r="AA61" i="716"/>
  <c r="N75" i="716"/>
  <c r="P93" i="716"/>
  <c r="AA110" i="716"/>
  <c r="AA114" i="716"/>
  <c r="N126" i="716"/>
  <c r="N130" i="716"/>
  <c r="N134" i="716"/>
  <c r="M21" i="717"/>
  <c r="P24" i="717"/>
  <c r="P28" i="717"/>
  <c r="N41" i="717"/>
  <c r="N45" i="717"/>
  <c r="N56" i="717"/>
  <c r="P74" i="717"/>
  <c r="P90" i="717"/>
  <c r="AE123" i="717"/>
  <c r="AA23" i="716"/>
  <c r="O55" i="716"/>
  <c r="AB57" i="716"/>
  <c r="AB61" i="716"/>
  <c r="AB110" i="716"/>
  <c r="AB114" i="716"/>
  <c r="AA127" i="716"/>
  <c r="AA131" i="716"/>
  <c r="AA135" i="716"/>
  <c r="N23" i="717"/>
  <c r="N27" i="717"/>
  <c r="AF123" i="717"/>
  <c r="AG107" i="717" s="1"/>
  <c r="N126" i="717"/>
  <c r="E8" i="715"/>
  <c r="AA5" i="716"/>
  <c r="N8" i="716"/>
  <c r="AB23" i="716"/>
  <c r="N39" i="716"/>
  <c r="N59" i="716"/>
  <c r="AB76" i="716"/>
  <c r="AB127" i="716"/>
  <c r="AB131" i="716"/>
  <c r="AB135" i="716"/>
  <c r="N6" i="717"/>
  <c r="N10" i="717"/>
  <c r="O21" i="717"/>
  <c r="N22" i="717"/>
  <c r="M38" i="717"/>
  <c r="AF42" i="717"/>
  <c r="N60" i="717"/>
  <c r="N64" i="717"/>
  <c r="AB5" i="716"/>
  <c r="AA60" i="716"/>
  <c r="AA109" i="716"/>
  <c r="AA113" i="716"/>
  <c r="AE7" i="717"/>
  <c r="AE57" i="717"/>
  <c r="AE61" i="717"/>
  <c r="AE65" i="717"/>
  <c r="N43" i="716"/>
  <c r="N73" i="716"/>
  <c r="N91" i="716"/>
  <c r="N124" i="716"/>
  <c r="AA126" i="716"/>
  <c r="AA130" i="716"/>
  <c r="AA134" i="716"/>
  <c r="N26" i="717"/>
  <c r="N30" i="717"/>
  <c r="N39" i="717"/>
  <c r="AE41" i="717"/>
  <c r="AE45" i="717"/>
  <c r="AE73" i="717"/>
  <c r="AE106" i="717"/>
  <c r="N125" i="717"/>
  <c r="N7" i="716"/>
  <c r="P74" i="716"/>
  <c r="P125" i="716"/>
  <c r="P129" i="716"/>
  <c r="P133" i="716"/>
  <c r="P5" i="717"/>
  <c r="AE23" i="717"/>
  <c r="AE27" i="717"/>
  <c r="P40" i="717"/>
  <c r="P44" i="717"/>
  <c r="AE56" i="717"/>
  <c r="AF73" i="717"/>
  <c r="AF106" i="717"/>
  <c r="AG90" i="717" s="1"/>
  <c r="AE126" i="717"/>
  <c r="AA8" i="716"/>
  <c r="M72" i="716"/>
  <c r="M123" i="716"/>
  <c r="AE6" i="717"/>
  <c r="AE10" i="717"/>
  <c r="AF56" i="717"/>
  <c r="AE60" i="717"/>
  <c r="AE64" i="717"/>
  <c r="P58" i="716"/>
  <c r="M89" i="716"/>
  <c r="P90" i="716"/>
  <c r="P111" i="716"/>
  <c r="M140" i="716"/>
  <c r="P9" i="717"/>
  <c r="AE22" i="717"/>
  <c r="AE55" i="717"/>
  <c r="P59" i="717"/>
  <c r="P63" i="717"/>
  <c r="P109" i="717"/>
  <c r="P124" i="717"/>
  <c r="AA43" i="716"/>
  <c r="AA91" i="716"/>
  <c r="AA107" i="716"/>
  <c r="AE26" i="717"/>
  <c r="AE30" i="717"/>
  <c r="AE125" i="717"/>
  <c r="P29" i="714"/>
  <c r="Q29" i="714"/>
  <c r="P107" i="714"/>
  <c r="Q107" i="714"/>
  <c r="Q9" i="714"/>
  <c r="P9" i="714"/>
  <c r="P25" i="714"/>
  <c r="Q25" i="714"/>
  <c r="Q43" i="714"/>
  <c r="P43" i="714"/>
  <c r="P23" i="713"/>
  <c r="Q23" i="713"/>
  <c r="Q114" i="713"/>
  <c r="P114" i="713"/>
  <c r="Q124" i="714"/>
  <c r="P124" i="714"/>
  <c r="I3" i="712"/>
  <c r="F2" i="713"/>
  <c r="P42" i="713"/>
  <c r="Q42" i="713"/>
  <c r="Q61" i="713"/>
  <c r="P61" i="713"/>
  <c r="P131" i="713"/>
  <c r="Q131" i="713"/>
  <c r="P94" i="713"/>
  <c r="Q94" i="713"/>
  <c r="P127" i="713"/>
  <c r="Q127" i="713"/>
  <c r="Q62" i="714"/>
  <c r="P62" i="714"/>
  <c r="P5" i="713"/>
  <c r="Q5" i="713"/>
  <c r="Q57" i="713"/>
  <c r="P57" i="713"/>
  <c r="P110" i="713"/>
  <c r="Q110" i="713"/>
  <c r="Q129" i="713"/>
  <c r="P129" i="713"/>
  <c r="AB106" i="713"/>
  <c r="AC90" i="713" s="1"/>
  <c r="N106" i="713"/>
  <c r="AA106" i="713"/>
  <c r="Q125" i="713"/>
  <c r="P125" i="713"/>
  <c r="Q8" i="714"/>
  <c r="P8" i="714"/>
  <c r="Q42" i="714"/>
  <c r="P42" i="714"/>
  <c r="P58" i="714"/>
  <c r="Q58" i="714"/>
  <c r="N89" i="714"/>
  <c r="AF89" i="714"/>
  <c r="AG73" i="714" s="1"/>
  <c r="AE89" i="714"/>
  <c r="N140" i="713"/>
  <c r="AB140" i="713"/>
  <c r="AC124" i="713" s="1"/>
  <c r="AA140" i="713"/>
  <c r="Q6" i="713"/>
  <c r="P6" i="713"/>
  <c r="P56" i="713"/>
  <c r="Q56" i="713"/>
  <c r="P76" i="713"/>
  <c r="Q76" i="713"/>
  <c r="AF72" i="714"/>
  <c r="AG56" i="714" s="1"/>
  <c r="AE72" i="714"/>
  <c r="N72" i="714"/>
  <c r="Q91" i="714"/>
  <c r="P91" i="714"/>
  <c r="AB58" i="713"/>
  <c r="AB73" i="713"/>
  <c r="AA90" i="713"/>
  <c r="N93" i="713"/>
  <c r="M55" i="714"/>
  <c r="AA6" i="713"/>
  <c r="M21" i="713"/>
  <c r="P22" i="713"/>
  <c r="P41" i="713"/>
  <c r="AB42" i="713"/>
  <c r="N55" i="713"/>
  <c r="AA57" i="713"/>
  <c r="AA61" i="713"/>
  <c r="N75" i="713"/>
  <c r="AB94" i="713"/>
  <c r="AA110" i="713"/>
  <c r="AA114" i="713"/>
  <c r="N126" i="713"/>
  <c r="N130" i="713"/>
  <c r="N134" i="713"/>
  <c r="M21" i="714"/>
  <c r="P24" i="714"/>
  <c r="AF25" i="714"/>
  <c r="P28" i="714"/>
  <c r="AF29" i="714"/>
  <c r="N41" i="714"/>
  <c r="N45" i="714"/>
  <c r="N56" i="714"/>
  <c r="P74" i="714"/>
  <c r="P90" i="714"/>
  <c r="N140" i="714"/>
  <c r="AB6" i="713"/>
  <c r="AA23" i="713"/>
  <c r="AB57" i="713"/>
  <c r="P60" i="713"/>
  <c r="AB61" i="713"/>
  <c r="AA76" i="713"/>
  <c r="P109" i="713"/>
  <c r="AB110" i="713"/>
  <c r="P113" i="713"/>
  <c r="AB114" i="713"/>
  <c r="AA127" i="713"/>
  <c r="AA131" i="713"/>
  <c r="AA135" i="713"/>
  <c r="P7" i="714"/>
  <c r="AE42" i="714"/>
  <c r="P57" i="714"/>
  <c r="AF58" i="714"/>
  <c r="P61" i="714"/>
  <c r="AF62" i="714"/>
  <c r="P65" i="714"/>
  <c r="P73" i="714"/>
  <c r="N126" i="714"/>
  <c r="E8" i="712"/>
  <c r="H1" i="713"/>
  <c r="AB76" i="713"/>
  <c r="AB127" i="713"/>
  <c r="AB131" i="713"/>
  <c r="O21" i="714"/>
  <c r="M38" i="714"/>
  <c r="P40" i="713"/>
  <c r="P44" i="713"/>
  <c r="N74" i="713"/>
  <c r="N107" i="713"/>
  <c r="AA109" i="713"/>
  <c r="AA113" i="713"/>
  <c r="N133" i="713"/>
  <c r="N5" i="714"/>
  <c r="AE7" i="714"/>
  <c r="P23" i="714"/>
  <c r="P27" i="714"/>
  <c r="N40" i="714"/>
  <c r="N44" i="714"/>
  <c r="AE57" i="714"/>
  <c r="AE61" i="714"/>
  <c r="AE65" i="714"/>
  <c r="AF107" i="714"/>
  <c r="M123" i="714"/>
  <c r="P8" i="713"/>
  <c r="M38" i="713"/>
  <c r="P39" i="713"/>
  <c r="N43" i="713"/>
  <c r="AA55" i="713"/>
  <c r="P59" i="713"/>
  <c r="K72" i="713"/>
  <c r="AA75" i="713"/>
  <c r="P108" i="713"/>
  <c r="P112" i="713"/>
  <c r="AA126" i="713"/>
  <c r="AA130" i="713"/>
  <c r="AA134" i="713"/>
  <c r="P6" i="714"/>
  <c r="P10" i="714"/>
  <c r="P22" i="714"/>
  <c r="AE41" i="714"/>
  <c r="AE45" i="714"/>
  <c r="P60" i="714"/>
  <c r="P64" i="714"/>
  <c r="AE73" i="714"/>
  <c r="N7" i="713"/>
  <c r="N58" i="713"/>
  <c r="N90" i="713"/>
  <c r="N111" i="713"/>
  <c r="AE27" i="714"/>
  <c r="AE56" i="714"/>
  <c r="N59" i="714"/>
  <c r="N63" i="714"/>
  <c r="AF73" i="714"/>
  <c r="N109" i="714"/>
  <c r="AE126" i="714"/>
  <c r="M72" i="713"/>
  <c r="P73" i="713"/>
  <c r="M123" i="713"/>
  <c r="AE6" i="714"/>
  <c r="AE10" i="714"/>
  <c r="P26" i="714"/>
  <c r="P30" i="714"/>
  <c r="P39" i="714"/>
  <c r="AF56" i="714"/>
  <c r="AE60" i="714"/>
  <c r="AE64" i="714"/>
  <c r="AA74" i="713"/>
  <c r="M89" i="713"/>
  <c r="AE22" i="714"/>
  <c r="AE40" i="714"/>
  <c r="AE44" i="714"/>
  <c r="M106" i="714"/>
  <c r="P24" i="713"/>
  <c r="AA43" i="713"/>
  <c r="AA107" i="713"/>
  <c r="AE5" i="714"/>
  <c r="AE140" i="714"/>
  <c r="Q134" i="710"/>
  <c r="P134" i="710"/>
  <c r="AB38" i="710"/>
  <c r="AC22" i="710" s="1"/>
  <c r="AA38" i="710"/>
  <c r="N38" i="710"/>
  <c r="Q130" i="710"/>
  <c r="P130" i="710"/>
  <c r="AF140" i="711"/>
  <c r="AG124" i="711" s="1"/>
  <c r="AE140" i="711"/>
  <c r="N140" i="711"/>
  <c r="I3" i="709"/>
  <c r="F2" i="710"/>
  <c r="Q126" i="710"/>
  <c r="P126" i="710"/>
  <c r="P8" i="711"/>
  <c r="Q8" i="711"/>
  <c r="N38" i="711"/>
  <c r="AF38" i="711"/>
  <c r="AG22" i="711" s="1"/>
  <c r="AE38" i="711"/>
  <c r="Q42" i="711"/>
  <c r="P42" i="711"/>
  <c r="N140" i="710"/>
  <c r="AB140" i="710"/>
  <c r="AC124" i="710" s="1"/>
  <c r="AA140" i="710"/>
  <c r="Q6" i="711"/>
  <c r="P6" i="711"/>
  <c r="Q108" i="710"/>
  <c r="P108" i="710"/>
  <c r="Q112" i="710"/>
  <c r="P112" i="710"/>
  <c r="AE72" i="711"/>
  <c r="AF72" i="711"/>
  <c r="AG56" i="711" s="1"/>
  <c r="Q89" i="711"/>
  <c r="R73" i="711" s="1"/>
  <c r="P89" i="711"/>
  <c r="Q57" i="710"/>
  <c r="P57" i="710"/>
  <c r="Q91" i="710"/>
  <c r="P91" i="710"/>
  <c r="Q61" i="710"/>
  <c r="P61" i="710"/>
  <c r="Q27" i="711"/>
  <c r="P27" i="711"/>
  <c r="Q43" i="711"/>
  <c r="P43" i="711"/>
  <c r="P25" i="711"/>
  <c r="Q25" i="711"/>
  <c r="P21" i="710"/>
  <c r="Q21" i="710"/>
  <c r="R5" i="710" s="1"/>
  <c r="Q74" i="711"/>
  <c r="P74" i="711"/>
  <c r="Q5" i="711"/>
  <c r="P5" i="711"/>
  <c r="Q23" i="711"/>
  <c r="P23" i="711"/>
  <c r="Q109" i="711"/>
  <c r="P109" i="711"/>
  <c r="N72" i="710"/>
  <c r="AB72" i="710"/>
  <c r="AC56" i="710" s="1"/>
  <c r="AA72" i="710"/>
  <c r="Q10" i="711"/>
  <c r="P10" i="711"/>
  <c r="P8" i="710"/>
  <c r="P41" i="710"/>
  <c r="N55" i="710"/>
  <c r="N89" i="710"/>
  <c r="N106" i="710"/>
  <c r="AE8" i="711"/>
  <c r="M21" i="711"/>
  <c r="N24" i="711"/>
  <c r="AF43" i="711"/>
  <c r="AE89" i="711"/>
  <c r="M123" i="711"/>
  <c r="N126" i="711"/>
  <c r="AA22" i="710"/>
  <c r="P56" i="710"/>
  <c r="AA73" i="710"/>
  <c r="P90" i="710"/>
  <c r="P107" i="710"/>
  <c r="N125" i="710"/>
  <c r="N129" i="710"/>
  <c r="N133" i="710"/>
  <c r="P7" i="711"/>
  <c r="AF8" i="711"/>
  <c r="AE25" i="711"/>
  <c r="N41" i="711"/>
  <c r="P59" i="711"/>
  <c r="P63" i="711"/>
  <c r="AF89" i="711"/>
  <c r="AG73" i="711" s="1"/>
  <c r="AB22" i="710"/>
  <c r="AA91" i="710"/>
  <c r="AA108" i="710"/>
  <c r="AA112" i="710"/>
  <c r="M123" i="710"/>
  <c r="N124" i="710"/>
  <c r="AA126" i="710"/>
  <c r="AA130" i="710"/>
  <c r="AA134" i="710"/>
  <c r="O21" i="711"/>
  <c r="AF25" i="711"/>
  <c r="AE42" i="711"/>
  <c r="M55" i="711"/>
  <c r="N58" i="711"/>
  <c r="N62" i="711"/>
  <c r="N66" i="711"/>
  <c r="M106" i="711"/>
  <c r="AA21" i="710"/>
  <c r="AB57" i="710"/>
  <c r="AB61" i="710"/>
  <c r="P76" i="710"/>
  <c r="AB91" i="710"/>
  <c r="P94" i="710"/>
  <c r="AB108" i="710"/>
  <c r="P111" i="710"/>
  <c r="AB112" i="710"/>
  <c r="AB126" i="710"/>
  <c r="AB130" i="710"/>
  <c r="AB134" i="710"/>
  <c r="AE7" i="711"/>
  <c r="AF42" i="711"/>
  <c r="N125" i="711"/>
  <c r="AB21" i="710"/>
  <c r="AC5" i="710" s="1"/>
  <c r="AA56" i="710"/>
  <c r="AA90" i="710"/>
  <c r="AA107" i="710"/>
  <c r="AE24" i="711"/>
  <c r="AE126" i="711"/>
  <c r="N9" i="711"/>
  <c r="N39" i="711"/>
  <c r="AE41" i="711"/>
  <c r="N57" i="711"/>
  <c r="N61" i="711"/>
  <c r="N65" i="711"/>
  <c r="N90" i="711"/>
  <c r="N108" i="711"/>
  <c r="AF126" i="711"/>
  <c r="AA55" i="710"/>
  <c r="AA89" i="710"/>
  <c r="AA106" i="710"/>
  <c r="P22" i="711"/>
  <c r="P40" i="711"/>
  <c r="P44" i="711"/>
  <c r="P73" i="711"/>
  <c r="P91" i="711"/>
  <c r="P124" i="711"/>
  <c r="P26" i="711"/>
  <c r="P56" i="711"/>
  <c r="P107" i="711"/>
  <c r="P23" i="710"/>
  <c r="P42" i="710"/>
  <c r="P58" i="710"/>
  <c r="P74" i="710"/>
  <c r="P92" i="710"/>
  <c r="P109" i="710"/>
  <c r="P113" i="710"/>
  <c r="P127" i="710"/>
  <c r="P131" i="710"/>
  <c r="P135" i="710"/>
  <c r="AE57" i="711"/>
  <c r="AE61" i="711"/>
  <c r="AE65" i="711"/>
  <c r="AE108" i="711"/>
  <c r="H1" i="710"/>
  <c r="N89" i="708"/>
  <c r="AF89" i="708"/>
  <c r="AG73" i="708" s="1"/>
  <c r="AE89" i="708"/>
  <c r="Q7" i="707"/>
  <c r="P7" i="707"/>
  <c r="N21" i="708"/>
  <c r="AF21" i="708"/>
  <c r="AG5" i="708" s="1"/>
  <c r="AE21" i="708"/>
  <c r="AF72" i="708"/>
  <c r="AG56" i="708" s="1"/>
  <c r="AE72" i="708"/>
  <c r="N72" i="708"/>
  <c r="Q124" i="708"/>
  <c r="P124" i="708"/>
  <c r="N38" i="707"/>
  <c r="AB38" i="707"/>
  <c r="AC22" i="707" s="1"/>
  <c r="AA38" i="707"/>
  <c r="Q7" i="708"/>
  <c r="P7" i="708"/>
  <c r="Q91" i="708"/>
  <c r="P91" i="708"/>
  <c r="Q59" i="708"/>
  <c r="P59" i="708"/>
  <c r="P43" i="707"/>
  <c r="Q43" i="707"/>
  <c r="Q134" i="707"/>
  <c r="P134" i="707"/>
  <c r="Q10" i="708"/>
  <c r="P10" i="708"/>
  <c r="P73" i="707"/>
  <c r="Q73" i="707"/>
  <c r="N106" i="707"/>
  <c r="AB106" i="707"/>
  <c r="AC90" i="707" s="1"/>
  <c r="AA106" i="707"/>
  <c r="Q22" i="708"/>
  <c r="P22" i="708"/>
  <c r="Q107" i="708"/>
  <c r="P107" i="708"/>
  <c r="Q39" i="707"/>
  <c r="P39" i="707"/>
  <c r="F2" i="708"/>
  <c r="I3" i="706"/>
  <c r="Q39" i="708"/>
  <c r="P39" i="708"/>
  <c r="AB72" i="707"/>
  <c r="AC56" i="707" s="1"/>
  <c r="AA72" i="707"/>
  <c r="N72" i="707"/>
  <c r="AB123" i="707"/>
  <c r="AC107" i="707" s="1"/>
  <c r="AA123" i="707"/>
  <c r="N123" i="707"/>
  <c r="Q108" i="708"/>
  <c r="P108" i="708"/>
  <c r="Q6" i="708"/>
  <c r="P6" i="708"/>
  <c r="Q106" i="708"/>
  <c r="R90" i="708" s="1"/>
  <c r="P106" i="708"/>
  <c r="Q63" i="708"/>
  <c r="P63" i="708"/>
  <c r="Q24" i="707"/>
  <c r="P24" i="707"/>
  <c r="Q74" i="707"/>
  <c r="P74" i="707"/>
  <c r="Q42" i="708"/>
  <c r="P42" i="708"/>
  <c r="AB8" i="707"/>
  <c r="M89" i="707"/>
  <c r="N6" i="707"/>
  <c r="N57" i="707"/>
  <c r="N61" i="707"/>
  <c r="N110" i="707"/>
  <c r="N9" i="708"/>
  <c r="N58" i="708"/>
  <c r="N62" i="708"/>
  <c r="N66" i="708"/>
  <c r="N73" i="708"/>
  <c r="N23" i="707"/>
  <c r="P42" i="707"/>
  <c r="AB43" i="707"/>
  <c r="N56" i="707"/>
  <c r="N76" i="707"/>
  <c r="P94" i="707"/>
  <c r="P124" i="707"/>
  <c r="N128" i="707"/>
  <c r="N132" i="707"/>
  <c r="P26" i="708"/>
  <c r="N41" i="708"/>
  <c r="AE59" i="708"/>
  <c r="AE63" i="708"/>
  <c r="P74" i="708"/>
  <c r="P90" i="708"/>
  <c r="AE108" i="708"/>
  <c r="N140" i="708"/>
  <c r="N22" i="707"/>
  <c r="N41" i="707"/>
  <c r="N93" i="707"/>
  <c r="M140" i="707"/>
  <c r="M55" i="708"/>
  <c r="P5" i="707"/>
  <c r="AB24" i="707"/>
  <c r="AA42" i="707"/>
  <c r="M55" i="707"/>
  <c r="N60" i="707"/>
  <c r="AA94" i="707"/>
  <c r="N109" i="707"/>
  <c r="N113" i="707"/>
  <c r="AE5" i="708"/>
  <c r="N8" i="708"/>
  <c r="AF22" i="708"/>
  <c r="AE26" i="708"/>
  <c r="M38" i="708"/>
  <c r="AF42" i="708"/>
  <c r="N57" i="708"/>
  <c r="N61" i="708"/>
  <c r="N65" i="708"/>
  <c r="AF91" i="708"/>
  <c r="AE107" i="708"/>
  <c r="AA6" i="707"/>
  <c r="M21" i="707"/>
  <c r="AA57" i="707"/>
  <c r="AA61" i="707"/>
  <c r="N75" i="707"/>
  <c r="AA110" i="707"/>
  <c r="N127" i="707"/>
  <c r="N131" i="707"/>
  <c r="AE9" i="708"/>
  <c r="P25" i="708"/>
  <c r="AE58" i="708"/>
  <c r="AE62" i="708"/>
  <c r="AE66" i="708"/>
  <c r="AF107" i="708"/>
  <c r="M123" i="708"/>
  <c r="P126" i="708"/>
  <c r="AA23" i="707"/>
  <c r="AA76" i="707"/>
  <c r="AA128" i="707"/>
  <c r="AA132" i="707"/>
  <c r="N24" i="708"/>
  <c r="N28" i="708"/>
  <c r="AE41" i="708"/>
  <c r="AE73" i="708"/>
  <c r="AE106" i="708"/>
  <c r="E8" i="706"/>
  <c r="N8" i="707"/>
  <c r="AA41" i="707"/>
  <c r="AA56" i="707"/>
  <c r="N59" i="707"/>
  <c r="AA93" i="707"/>
  <c r="N108" i="707"/>
  <c r="N112" i="707"/>
  <c r="P135" i="707"/>
  <c r="AE25" i="708"/>
  <c r="P40" i="708"/>
  <c r="P44" i="708"/>
  <c r="P56" i="708"/>
  <c r="N60" i="708"/>
  <c r="N64" i="708"/>
  <c r="AF73" i="708"/>
  <c r="AF106" i="708"/>
  <c r="AG90" i="708" s="1"/>
  <c r="N109" i="708"/>
  <c r="AE126" i="708"/>
  <c r="AA22" i="707"/>
  <c r="P40" i="707"/>
  <c r="P44" i="707"/>
  <c r="AB56" i="707"/>
  <c r="AA60" i="707"/>
  <c r="P92" i="707"/>
  <c r="AA109" i="707"/>
  <c r="AA113" i="707"/>
  <c r="AE8" i="708"/>
  <c r="AE57" i="708"/>
  <c r="AE61" i="708"/>
  <c r="AE65" i="708"/>
  <c r="AB22" i="707"/>
  <c r="AA75" i="707"/>
  <c r="AA127" i="707"/>
  <c r="AA131" i="707"/>
  <c r="AA135" i="707"/>
  <c r="P107" i="707"/>
  <c r="AE24" i="708"/>
  <c r="P43" i="708"/>
  <c r="AE140" i="708"/>
  <c r="AF56" i="708"/>
  <c r="N55" i="704"/>
  <c r="AB55" i="704"/>
  <c r="AC39" i="704" s="1"/>
  <c r="AA55" i="704"/>
  <c r="Q75" i="704"/>
  <c r="P75" i="704"/>
  <c r="Q22" i="705"/>
  <c r="P22" i="705"/>
  <c r="Q40" i="705"/>
  <c r="P40" i="705"/>
  <c r="N89" i="705"/>
  <c r="AF89" i="705"/>
  <c r="AG73" i="705" s="1"/>
  <c r="AE89" i="705"/>
  <c r="Q10" i="705"/>
  <c r="P10" i="705"/>
  <c r="P107" i="705"/>
  <c r="Q107" i="705"/>
  <c r="P44" i="704"/>
  <c r="Q44" i="704"/>
  <c r="P91" i="705"/>
  <c r="Q91" i="705"/>
  <c r="Q112" i="704"/>
  <c r="P112" i="704"/>
  <c r="Q134" i="704"/>
  <c r="P134" i="704"/>
  <c r="Q59" i="705"/>
  <c r="P59" i="705"/>
  <c r="Q63" i="705"/>
  <c r="P63" i="705"/>
  <c r="P6" i="705"/>
  <c r="Q6" i="705"/>
  <c r="P43" i="705"/>
  <c r="Q43" i="705"/>
  <c r="Q108" i="704"/>
  <c r="P108" i="704"/>
  <c r="Q130" i="704"/>
  <c r="P130" i="704"/>
  <c r="Q108" i="705"/>
  <c r="P108" i="705"/>
  <c r="P40" i="704"/>
  <c r="Q40" i="704"/>
  <c r="AF55" i="705"/>
  <c r="AG39" i="705" s="1"/>
  <c r="N55" i="705"/>
  <c r="AE55" i="705"/>
  <c r="AF72" i="705"/>
  <c r="AG56" i="705" s="1"/>
  <c r="AE72" i="705"/>
  <c r="N72" i="705"/>
  <c r="I3" i="703"/>
  <c r="F2" i="704"/>
  <c r="N21" i="705"/>
  <c r="AF21" i="705"/>
  <c r="AG5" i="705" s="1"/>
  <c r="AE21" i="705"/>
  <c r="Q126" i="704"/>
  <c r="P126" i="704"/>
  <c r="Q44" i="705"/>
  <c r="P44" i="705"/>
  <c r="Q60" i="704"/>
  <c r="P60" i="704"/>
  <c r="AB123" i="704"/>
  <c r="AC107" i="704" s="1"/>
  <c r="AA123" i="704"/>
  <c r="N123" i="704"/>
  <c r="AB22" i="704"/>
  <c r="M38" i="704"/>
  <c r="N43" i="704"/>
  <c r="N73" i="704"/>
  <c r="AA75" i="704"/>
  <c r="N91" i="704"/>
  <c r="N124" i="704"/>
  <c r="AA126" i="704"/>
  <c r="AA130" i="704"/>
  <c r="AA134" i="704"/>
  <c r="AF7" i="705"/>
  <c r="Q23" i="705"/>
  <c r="Q27" i="705"/>
  <c r="Q39" i="705"/>
  <c r="K8" i="703"/>
  <c r="N24" i="704"/>
  <c r="M72" i="704"/>
  <c r="N106" i="704"/>
  <c r="AA108" i="704"/>
  <c r="AA112" i="704"/>
  <c r="N128" i="704"/>
  <c r="N132" i="704"/>
  <c r="AE6" i="705"/>
  <c r="AE10" i="705"/>
  <c r="P26" i="705"/>
  <c r="AE39" i="705"/>
  <c r="N42" i="705"/>
  <c r="AE59" i="705"/>
  <c r="AE63" i="705"/>
  <c r="P74" i="705"/>
  <c r="P90" i="705"/>
  <c r="AE108" i="705"/>
  <c r="N140" i="705"/>
  <c r="P7" i="704"/>
  <c r="P58" i="704"/>
  <c r="M89" i="704"/>
  <c r="P90" i="704"/>
  <c r="P111" i="704"/>
  <c r="M140" i="704"/>
  <c r="AF6" i="705"/>
  <c r="P9" i="705"/>
  <c r="AF10" i="705"/>
  <c r="AE22" i="705"/>
  <c r="AF39" i="705"/>
  <c r="AE43" i="705"/>
  <c r="P58" i="705"/>
  <c r="AF59" i="705"/>
  <c r="P62" i="705"/>
  <c r="AF63" i="705"/>
  <c r="P66" i="705"/>
  <c r="P73" i="705"/>
  <c r="AE91" i="705"/>
  <c r="AF108" i="705"/>
  <c r="N126" i="705"/>
  <c r="AA43" i="704"/>
  <c r="N57" i="704"/>
  <c r="O72" i="704"/>
  <c r="AA91" i="704"/>
  <c r="N110" i="704"/>
  <c r="N114" i="704"/>
  <c r="AF22" i="705"/>
  <c r="AF43" i="705"/>
  <c r="AF91" i="705"/>
  <c r="AE107" i="705"/>
  <c r="N5" i="704"/>
  <c r="N23" i="704"/>
  <c r="P42" i="704"/>
  <c r="N56" i="704"/>
  <c r="AA73" i="704"/>
  <c r="AA124" i="704"/>
  <c r="N127" i="704"/>
  <c r="N131" i="704"/>
  <c r="N135" i="704"/>
  <c r="P25" i="705"/>
  <c r="M123" i="705"/>
  <c r="P6" i="704"/>
  <c r="N22" i="704"/>
  <c r="AA24" i="704"/>
  <c r="N41" i="704"/>
  <c r="P61" i="704"/>
  <c r="AA90" i="704"/>
  <c r="N93" i="704"/>
  <c r="AA106" i="704"/>
  <c r="AA128" i="704"/>
  <c r="AA132" i="704"/>
  <c r="P8" i="705"/>
  <c r="N24" i="705"/>
  <c r="AE42" i="705"/>
  <c r="AE73" i="705"/>
  <c r="N125" i="705"/>
  <c r="AA42" i="704"/>
  <c r="P76" i="704"/>
  <c r="N7" i="705"/>
  <c r="M38" i="705"/>
  <c r="P41" i="705"/>
  <c r="P45" i="705"/>
  <c r="P56" i="705"/>
  <c r="AF73" i="705"/>
  <c r="AE126" i="705"/>
  <c r="AA6" i="704"/>
  <c r="M21" i="704"/>
  <c r="AA57" i="704"/>
  <c r="AA61" i="704"/>
  <c r="AA110" i="704"/>
  <c r="AA114" i="704"/>
  <c r="AA23" i="704"/>
  <c r="AA76" i="704"/>
  <c r="P109" i="704"/>
  <c r="P113" i="704"/>
  <c r="AA127" i="704"/>
  <c r="AA131" i="704"/>
  <c r="AA135" i="704"/>
  <c r="P64" i="705"/>
  <c r="M106" i="705"/>
  <c r="P109" i="705"/>
  <c r="AA5" i="704"/>
  <c r="AA41" i="704"/>
  <c r="AA93" i="704"/>
  <c r="AE24" i="705"/>
  <c r="AE140" i="705"/>
  <c r="AF56" i="705"/>
  <c r="AF21" i="702"/>
  <c r="AG5" i="702" s="1"/>
  <c r="AE21" i="702"/>
  <c r="N21" i="702"/>
  <c r="Q63" i="702"/>
  <c r="P63" i="702"/>
  <c r="Q23" i="701"/>
  <c r="P23" i="701"/>
  <c r="Q60" i="701"/>
  <c r="P60" i="701"/>
  <c r="Q76" i="701"/>
  <c r="P76" i="701"/>
  <c r="Q126" i="701"/>
  <c r="P126" i="701"/>
  <c r="Q131" i="701"/>
  <c r="P131" i="701"/>
  <c r="Q40" i="702"/>
  <c r="P40" i="702"/>
  <c r="Q107" i="702"/>
  <c r="P107" i="702"/>
  <c r="N55" i="701"/>
  <c r="AB55" i="701"/>
  <c r="AC39" i="701" s="1"/>
  <c r="AA55" i="701"/>
  <c r="Q91" i="702"/>
  <c r="P91" i="702"/>
  <c r="Q45" i="702"/>
  <c r="P45" i="702"/>
  <c r="Q124" i="702"/>
  <c r="P124" i="702"/>
  <c r="Q56" i="701"/>
  <c r="P56" i="701"/>
  <c r="Q127" i="701"/>
  <c r="P127" i="701"/>
  <c r="Q134" i="701"/>
  <c r="P134" i="701"/>
  <c r="N38" i="702"/>
  <c r="AF38" i="702"/>
  <c r="AG22" i="702" s="1"/>
  <c r="AE38" i="702"/>
  <c r="AB38" i="701"/>
  <c r="AC22" i="701" s="1"/>
  <c r="AA38" i="701"/>
  <c r="N38" i="701"/>
  <c r="Q132" i="701"/>
  <c r="P132" i="701"/>
  <c r="Q43" i="702"/>
  <c r="P43" i="702"/>
  <c r="AF72" i="702"/>
  <c r="AG56" i="702" s="1"/>
  <c r="AE72" i="702"/>
  <c r="N72" i="702"/>
  <c r="N55" i="702"/>
  <c r="AF55" i="702"/>
  <c r="AG39" i="702" s="1"/>
  <c r="AE55" i="702"/>
  <c r="AB21" i="701"/>
  <c r="AC5" i="701" s="1"/>
  <c r="AA21" i="701"/>
  <c r="N21" i="701"/>
  <c r="Q75" i="701"/>
  <c r="P75" i="701"/>
  <c r="Q130" i="701"/>
  <c r="P130" i="701"/>
  <c r="Q135" i="701"/>
  <c r="P135" i="701"/>
  <c r="Q128" i="701"/>
  <c r="P128" i="701"/>
  <c r="Q44" i="702"/>
  <c r="P44" i="702"/>
  <c r="N89" i="702"/>
  <c r="AF89" i="702"/>
  <c r="AG73" i="702" s="1"/>
  <c r="AE89" i="702"/>
  <c r="Q59" i="702"/>
  <c r="P59" i="702"/>
  <c r="Q22" i="701"/>
  <c r="AA23" i="701"/>
  <c r="Q41" i="701"/>
  <c r="N44" i="701"/>
  <c r="AB57" i="701"/>
  <c r="AB61" i="701"/>
  <c r="Q93" i="701"/>
  <c r="AB110" i="701"/>
  <c r="AB114" i="701"/>
  <c r="AA127" i="701"/>
  <c r="AA131" i="701"/>
  <c r="AA135" i="701"/>
  <c r="P7" i="702"/>
  <c r="AF8" i="702"/>
  <c r="Q24" i="702"/>
  <c r="Q28" i="702"/>
  <c r="Q39" i="702"/>
  <c r="AA5" i="701"/>
  <c r="AB23" i="701"/>
  <c r="O21" i="702"/>
  <c r="M140" i="702"/>
  <c r="AB5" i="701"/>
  <c r="N74" i="701"/>
  <c r="P92" i="701"/>
  <c r="N107" i="701"/>
  <c r="N125" i="701"/>
  <c r="N42" i="702"/>
  <c r="AE59" i="702"/>
  <c r="AE63" i="702"/>
  <c r="P8" i="701"/>
  <c r="P39" i="701"/>
  <c r="N43" i="701"/>
  <c r="P59" i="701"/>
  <c r="AB60" i="701"/>
  <c r="N73" i="701"/>
  <c r="AA75" i="701"/>
  <c r="N91" i="701"/>
  <c r="P108" i="701"/>
  <c r="P112" i="701"/>
  <c r="N124" i="701"/>
  <c r="AA126" i="701"/>
  <c r="AA130" i="701"/>
  <c r="AA134" i="701"/>
  <c r="P6" i="702"/>
  <c r="P10" i="702"/>
  <c r="P22" i="702"/>
  <c r="N26" i="702"/>
  <c r="AF39" i="702"/>
  <c r="AE43" i="702"/>
  <c r="P58" i="702"/>
  <c r="AF59" i="702"/>
  <c r="P62" i="702"/>
  <c r="AF63" i="702"/>
  <c r="P66" i="702"/>
  <c r="P73" i="702"/>
  <c r="AE91" i="702"/>
  <c r="N126" i="702"/>
  <c r="N7" i="701"/>
  <c r="N58" i="701"/>
  <c r="AB75" i="701"/>
  <c r="N90" i="701"/>
  <c r="M106" i="701"/>
  <c r="AB126" i="701"/>
  <c r="P129" i="701"/>
  <c r="AB130" i="701"/>
  <c r="P133" i="701"/>
  <c r="AB134" i="701"/>
  <c r="K140" i="701"/>
  <c r="P5" i="702"/>
  <c r="N9" i="702"/>
  <c r="AE23" i="702"/>
  <c r="AE27" i="702"/>
  <c r="AF43" i="702"/>
  <c r="AF91" i="702"/>
  <c r="AE107" i="702"/>
  <c r="AA8" i="701"/>
  <c r="N24" i="701"/>
  <c r="M72" i="701"/>
  <c r="M123" i="701"/>
  <c r="AE6" i="702"/>
  <c r="AE10" i="702"/>
  <c r="N56" i="702"/>
  <c r="AE58" i="702"/>
  <c r="AE62" i="702"/>
  <c r="AE66" i="702"/>
  <c r="AF107" i="702"/>
  <c r="M123" i="702"/>
  <c r="AA74" i="701"/>
  <c r="M89" i="701"/>
  <c r="AA125" i="701"/>
  <c r="AA129" i="701"/>
  <c r="AA133" i="701"/>
  <c r="M140" i="701"/>
  <c r="AE22" i="702"/>
  <c r="AE42" i="702"/>
  <c r="P57" i="702"/>
  <c r="P61" i="702"/>
  <c r="P65" i="702"/>
  <c r="AE73" i="702"/>
  <c r="N125" i="702"/>
  <c r="AA43" i="701"/>
  <c r="N57" i="701"/>
  <c r="N61" i="701"/>
  <c r="AA91" i="701"/>
  <c r="AA107" i="701"/>
  <c r="N110" i="701"/>
  <c r="N114" i="701"/>
  <c r="AE5" i="702"/>
  <c r="AF22" i="702"/>
  <c r="AE26" i="702"/>
  <c r="P41" i="702"/>
  <c r="AF73" i="702"/>
  <c r="AE126" i="702"/>
  <c r="N5" i="701"/>
  <c r="AA7" i="701"/>
  <c r="P42" i="701"/>
  <c r="AA58" i="701"/>
  <c r="AA73" i="701"/>
  <c r="AA124" i="701"/>
  <c r="AF5" i="702"/>
  <c r="P6" i="701"/>
  <c r="M106" i="702"/>
  <c r="AF56" i="702"/>
  <c r="Q61" i="698"/>
  <c r="P61" i="698"/>
  <c r="N55" i="699"/>
  <c r="AF55" i="699"/>
  <c r="AG39" i="699" s="1"/>
  <c r="AE55" i="699"/>
  <c r="Q57" i="698"/>
  <c r="P57" i="698"/>
  <c r="Q74" i="699"/>
  <c r="P74" i="699"/>
  <c r="Q90" i="699"/>
  <c r="P90" i="699"/>
  <c r="Q109" i="699"/>
  <c r="P109" i="699"/>
  <c r="Q57" i="699"/>
  <c r="P57" i="699"/>
  <c r="AF140" i="699"/>
  <c r="AG124" i="699" s="1"/>
  <c r="AE140" i="699"/>
  <c r="N140" i="699"/>
  <c r="Q111" i="698"/>
  <c r="P111" i="698"/>
  <c r="Q7" i="698"/>
  <c r="P7" i="698"/>
  <c r="P114" i="698"/>
  <c r="Q114" i="698"/>
  <c r="Q61" i="699"/>
  <c r="P61" i="699"/>
  <c r="P40" i="699"/>
  <c r="Q40" i="699"/>
  <c r="AB106" i="698"/>
  <c r="AC90" i="698" s="1"/>
  <c r="N106" i="698"/>
  <c r="AA106" i="698"/>
  <c r="Q8" i="699"/>
  <c r="P8" i="699"/>
  <c r="N72" i="699"/>
  <c r="AF72" i="699"/>
  <c r="AG56" i="699" s="1"/>
  <c r="AE72" i="699"/>
  <c r="N89" i="698"/>
  <c r="AB89" i="698"/>
  <c r="AC73" i="698" s="1"/>
  <c r="AA89" i="698"/>
  <c r="Q110" i="698"/>
  <c r="P110" i="698"/>
  <c r="N140" i="698"/>
  <c r="AB140" i="698"/>
  <c r="AC124" i="698" s="1"/>
  <c r="AA140" i="698"/>
  <c r="Q8" i="698"/>
  <c r="P8" i="698"/>
  <c r="I3" i="697"/>
  <c r="F2" i="698"/>
  <c r="P132" i="698"/>
  <c r="Q132" i="698"/>
  <c r="Q65" i="699"/>
  <c r="P65" i="699"/>
  <c r="Q73" i="699"/>
  <c r="P73" i="699"/>
  <c r="Q125" i="699"/>
  <c r="P125" i="699"/>
  <c r="N123" i="699"/>
  <c r="AF123" i="699"/>
  <c r="AG107" i="699" s="1"/>
  <c r="AE123" i="699"/>
  <c r="P128" i="698"/>
  <c r="Q128" i="698"/>
  <c r="N72" i="698"/>
  <c r="AA72" i="698"/>
  <c r="AB72" i="698"/>
  <c r="AC56" i="698" s="1"/>
  <c r="N38" i="698"/>
  <c r="AB38" i="698"/>
  <c r="AC22" i="698" s="1"/>
  <c r="AA38" i="698"/>
  <c r="Q39" i="698"/>
  <c r="P39" i="698"/>
  <c r="Q43" i="698"/>
  <c r="P43" i="698"/>
  <c r="AA8" i="698"/>
  <c r="N24" i="698"/>
  <c r="AB40" i="698"/>
  <c r="AB44" i="698"/>
  <c r="N56" i="698"/>
  <c r="AA58" i="698"/>
  <c r="AA73" i="698"/>
  <c r="AB91" i="698"/>
  <c r="P94" i="698"/>
  <c r="AB107" i="698"/>
  <c r="AA111" i="698"/>
  <c r="AF5" i="699"/>
  <c r="P25" i="699"/>
  <c r="P29" i="699"/>
  <c r="P39" i="699"/>
  <c r="Q44" i="699"/>
  <c r="AB8" i="698"/>
  <c r="AA39" i="698"/>
  <c r="AB73" i="698"/>
  <c r="AA90" i="698"/>
  <c r="N24" i="699"/>
  <c r="N28" i="699"/>
  <c r="AE40" i="699"/>
  <c r="N126" i="699"/>
  <c r="N141" i="699"/>
  <c r="M157" i="699"/>
  <c r="N5" i="698"/>
  <c r="AA7" i="698"/>
  <c r="N23" i="698"/>
  <c r="P42" i="698"/>
  <c r="AB43" i="698"/>
  <c r="N55" i="698"/>
  <c r="AA57" i="698"/>
  <c r="AA61" i="698"/>
  <c r="N75" i="698"/>
  <c r="P93" i="698"/>
  <c r="AA110" i="698"/>
  <c r="AA114" i="698"/>
  <c r="N126" i="698"/>
  <c r="N130" i="698"/>
  <c r="N134" i="698"/>
  <c r="AE8" i="699"/>
  <c r="M21" i="699"/>
  <c r="AE39" i="699"/>
  <c r="N42" i="699"/>
  <c r="N46" i="699"/>
  <c r="AE57" i="699"/>
  <c r="AE61" i="699"/>
  <c r="AE65" i="699"/>
  <c r="AF74" i="699"/>
  <c r="AE90" i="699"/>
  <c r="AF107" i="699"/>
  <c r="P6" i="698"/>
  <c r="AB7" i="698"/>
  <c r="AB57" i="698"/>
  <c r="P60" i="698"/>
  <c r="AB61" i="698"/>
  <c r="P109" i="698"/>
  <c r="AB110" i="698"/>
  <c r="P113" i="698"/>
  <c r="AB114" i="698"/>
  <c r="AA131" i="698"/>
  <c r="P7" i="699"/>
  <c r="AF8" i="699"/>
  <c r="AF39" i="699"/>
  <c r="AF57" i="699"/>
  <c r="P60" i="699"/>
  <c r="AF61" i="699"/>
  <c r="P64" i="699"/>
  <c r="AE73" i="699"/>
  <c r="AF90" i="699"/>
  <c r="O21" i="699"/>
  <c r="AE24" i="699"/>
  <c r="AE28" i="699"/>
  <c r="N124" i="699"/>
  <c r="AE126" i="699"/>
  <c r="M21" i="698"/>
  <c r="P22" i="698"/>
  <c r="P41" i="698"/>
  <c r="P45" i="698"/>
  <c r="N74" i="698"/>
  <c r="P92" i="698"/>
  <c r="N107" i="698"/>
  <c r="AA109" i="698"/>
  <c r="AA113" i="698"/>
  <c r="N125" i="698"/>
  <c r="N129" i="698"/>
  <c r="N133" i="698"/>
  <c r="N5" i="699"/>
  <c r="AE7" i="699"/>
  <c r="P23" i="699"/>
  <c r="P27" i="699"/>
  <c r="N41" i="699"/>
  <c r="N45" i="699"/>
  <c r="AE60" i="699"/>
  <c r="AE141" i="699"/>
  <c r="E8" i="697"/>
  <c r="AA23" i="698"/>
  <c r="AA55" i="698"/>
  <c r="AA75" i="698"/>
  <c r="P108" i="698"/>
  <c r="P112" i="698"/>
  <c r="AA126" i="698"/>
  <c r="AA130" i="698"/>
  <c r="AA134" i="698"/>
  <c r="P6" i="699"/>
  <c r="P10" i="699"/>
  <c r="P22" i="699"/>
  <c r="N26" i="699"/>
  <c r="AE42" i="699"/>
  <c r="AE46" i="699"/>
  <c r="P59" i="699"/>
  <c r="P63" i="699"/>
  <c r="M106" i="699"/>
  <c r="AA5" i="698"/>
  <c r="AB23" i="698"/>
  <c r="N90" i="698"/>
  <c r="M38" i="699"/>
  <c r="M89" i="699"/>
  <c r="P40" i="698"/>
  <c r="P44" i="698"/>
  <c r="P73" i="698"/>
  <c r="P91" i="698"/>
  <c r="M123" i="698"/>
  <c r="AE59" i="699"/>
  <c r="AE63" i="699"/>
  <c r="P58" i="698"/>
  <c r="AA74" i="698"/>
  <c r="AE41" i="699"/>
  <c r="AE45" i="699"/>
  <c r="P58" i="699"/>
  <c r="P62" i="699"/>
  <c r="AD157" i="696"/>
  <c r="Z157" i="696"/>
  <c r="Y157" i="696"/>
  <c r="L157" i="696"/>
  <c r="J157" i="696"/>
  <c r="I157" i="696"/>
  <c r="O141" i="696"/>
  <c r="N141" i="696"/>
  <c r="Q141" i="696" s="1"/>
  <c r="M141" i="696"/>
  <c r="AF141" i="696" s="1"/>
  <c r="K141" i="696"/>
  <c r="G141" i="696"/>
  <c r="AD140" i="696"/>
  <c r="Z140" i="696"/>
  <c r="Y140" i="696"/>
  <c r="O140" i="696"/>
  <c r="L140" i="696"/>
  <c r="J140" i="696"/>
  <c r="K140" i="696" s="1"/>
  <c r="I140" i="696"/>
  <c r="O126" i="696"/>
  <c r="M126" i="696"/>
  <c r="AF126" i="696" s="1"/>
  <c r="K126" i="696"/>
  <c r="G126" i="696"/>
  <c r="AF125" i="696"/>
  <c r="AE125" i="696"/>
  <c r="O125" i="696"/>
  <c r="N125" i="696"/>
  <c r="Q125" i="696" s="1"/>
  <c r="M125" i="696"/>
  <c r="K125" i="696"/>
  <c r="G125" i="696"/>
  <c r="O124" i="696"/>
  <c r="M124" i="696"/>
  <c r="K124" i="696"/>
  <c r="G124" i="696"/>
  <c r="AD123" i="696"/>
  <c r="Z123" i="696"/>
  <c r="Y123" i="696"/>
  <c r="L123" i="696"/>
  <c r="J123" i="696"/>
  <c r="I123" i="696"/>
  <c r="K123" i="696" s="1"/>
  <c r="O109" i="696"/>
  <c r="M109" i="696"/>
  <c r="AE109" i="696" s="1"/>
  <c r="K109" i="696"/>
  <c r="G109" i="696"/>
  <c r="AF108" i="696"/>
  <c r="AE108" i="696"/>
  <c r="O108" i="696"/>
  <c r="N108" i="696"/>
  <c r="M108" i="696"/>
  <c r="K108" i="696"/>
  <c r="G108" i="696"/>
  <c r="AE107" i="696"/>
  <c r="O107" i="696"/>
  <c r="M107" i="696"/>
  <c r="M123" i="696" s="1"/>
  <c r="K107" i="696"/>
  <c r="G107" i="696"/>
  <c r="AD106" i="696"/>
  <c r="Z106" i="696"/>
  <c r="Y106" i="696"/>
  <c r="L106" i="696"/>
  <c r="O106" i="696" s="1"/>
  <c r="J106" i="696"/>
  <c r="K106" i="696" s="1"/>
  <c r="I106" i="696"/>
  <c r="AE91" i="696"/>
  <c r="O91" i="696"/>
  <c r="N91" i="696"/>
  <c r="M91" i="696"/>
  <c r="AF91" i="696" s="1"/>
  <c r="K91" i="696"/>
  <c r="G91" i="696"/>
  <c r="AF90" i="696"/>
  <c r="O90" i="696"/>
  <c r="M90" i="696"/>
  <c r="K90" i="696"/>
  <c r="G90" i="696"/>
  <c r="AD89" i="696"/>
  <c r="Z89" i="696"/>
  <c r="Y89" i="696"/>
  <c r="L89" i="696"/>
  <c r="J89" i="696"/>
  <c r="K89" i="696" s="1"/>
  <c r="I89" i="696"/>
  <c r="O74" i="696"/>
  <c r="M74" i="696"/>
  <c r="AF74" i="696" s="1"/>
  <c r="K74" i="696"/>
  <c r="G74" i="696"/>
  <c r="AE73" i="696"/>
  <c r="O73" i="696"/>
  <c r="M73" i="696"/>
  <c r="N73" i="696" s="1"/>
  <c r="K73" i="696"/>
  <c r="G73" i="696"/>
  <c r="AD72" i="696"/>
  <c r="Z72" i="696"/>
  <c r="Y72" i="696"/>
  <c r="L72" i="696"/>
  <c r="J72" i="696"/>
  <c r="I72" i="696"/>
  <c r="O66" i="696"/>
  <c r="M66" i="696"/>
  <c r="N66" i="696" s="1"/>
  <c r="K66" i="696"/>
  <c r="G66" i="696"/>
  <c r="O65" i="696"/>
  <c r="M65" i="696"/>
  <c r="AF65" i="696" s="1"/>
  <c r="K65" i="696"/>
  <c r="G65" i="696"/>
  <c r="O64" i="696"/>
  <c r="M64" i="696"/>
  <c r="AF64" i="696" s="1"/>
  <c r="K64" i="696"/>
  <c r="G64" i="696"/>
  <c r="AF63" i="696"/>
  <c r="AE63" i="696"/>
  <c r="P63" i="696"/>
  <c r="O63" i="696"/>
  <c r="M63" i="696"/>
  <c r="N63" i="696" s="1"/>
  <c r="K63" i="696"/>
  <c r="G63" i="696"/>
  <c r="O62" i="696"/>
  <c r="M62" i="696"/>
  <c r="N62" i="696" s="1"/>
  <c r="K62" i="696"/>
  <c r="G62" i="696"/>
  <c r="O61" i="696"/>
  <c r="M61" i="696"/>
  <c r="AF61" i="696" s="1"/>
  <c r="K61" i="696"/>
  <c r="G61" i="696"/>
  <c r="O60" i="696"/>
  <c r="M60" i="696"/>
  <c r="AF60" i="696" s="1"/>
  <c r="K60" i="696"/>
  <c r="G60" i="696"/>
  <c r="AF59" i="696"/>
  <c r="AE59" i="696"/>
  <c r="O59" i="696"/>
  <c r="N59" i="696"/>
  <c r="M59" i="696"/>
  <c r="K59" i="696"/>
  <c r="G59" i="696"/>
  <c r="O58" i="696"/>
  <c r="M58" i="696"/>
  <c r="N58" i="696" s="1"/>
  <c r="K58" i="696"/>
  <c r="G58" i="696"/>
  <c r="O57" i="696"/>
  <c r="M57" i="696"/>
  <c r="AF57" i="696" s="1"/>
  <c r="K57" i="696"/>
  <c r="G57" i="696"/>
  <c r="O56" i="696"/>
  <c r="M56" i="696"/>
  <c r="K56" i="696"/>
  <c r="G56" i="696"/>
  <c r="AD55" i="696"/>
  <c r="Z55" i="696"/>
  <c r="Y55" i="696"/>
  <c r="L55" i="696"/>
  <c r="J55" i="696"/>
  <c r="I55" i="696"/>
  <c r="O47" i="696"/>
  <c r="M47" i="696"/>
  <c r="AF47" i="696" s="1"/>
  <c r="K47" i="696"/>
  <c r="G47" i="696"/>
  <c r="AE46" i="696"/>
  <c r="O46" i="696"/>
  <c r="N46" i="696"/>
  <c r="P46" i="696" s="1"/>
  <c r="M46" i="696"/>
  <c r="AF46" i="696" s="1"/>
  <c r="K46" i="696"/>
  <c r="G46" i="696"/>
  <c r="AE45" i="696"/>
  <c r="O45" i="696"/>
  <c r="N45" i="696"/>
  <c r="P45" i="696" s="1"/>
  <c r="M45" i="696"/>
  <c r="AF45" i="696" s="1"/>
  <c r="K45" i="696"/>
  <c r="G45" i="696"/>
  <c r="AE44" i="696"/>
  <c r="O44" i="696"/>
  <c r="N44" i="696"/>
  <c r="Q44" i="696" s="1"/>
  <c r="M44" i="696"/>
  <c r="AF44" i="696" s="1"/>
  <c r="K44" i="696"/>
  <c r="G44" i="696"/>
  <c r="AE43" i="696"/>
  <c r="O43" i="696"/>
  <c r="M43" i="696"/>
  <c r="AF43" i="696" s="1"/>
  <c r="K43" i="696"/>
  <c r="G43" i="696"/>
  <c r="O42" i="696"/>
  <c r="M42" i="696"/>
  <c r="AF42" i="696" s="1"/>
  <c r="K42" i="696"/>
  <c r="G42" i="696"/>
  <c r="O41" i="696"/>
  <c r="M41" i="696"/>
  <c r="K41" i="696"/>
  <c r="G41" i="696"/>
  <c r="AE40" i="696"/>
  <c r="O40" i="696"/>
  <c r="M40" i="696"/>
  <c r="AF40" i="696" s="1"/>
  <c r="K40" i="696"/>
  <c r="G40" i="696"/>
  <c r="O39" i="696"/>
  <c r="N39" i="696"/>
  <c r="Q39" i="696" s="1"/>
  <c r="M39" i="696"/>
  <c r="AF39" i="696" s="1"/>
  <c r="K39" i="696"/>
  <c r="G39" i="696"/>
  <c r="AD38" i="696"/>
  <c r="Z38" i="696"/>
  <c r="Y38" i="696"/>
  <c r="L38" i="696"/>
  <c r="J38" i="696"/>
  <c r="I38" i="696"/>
  <c r="O38" i="696" s="1"/>
  <c r="O30" i="696"/>
  <c r="M30" i="696"/>
  <c r="AF30" i="696" s="1"/>
  <c r="K30" i="696"/>
  <c r="G30" i="696"/>
  <c r="O29" i="696"/>
  <c r="N29" i="696"/>
  <c r="Q29" i="696" s="1"/>
  <c r="M29" i="696"/>
  <c r="AF29" i="696" s="1"/>
  <c r="K29" i="696"/>
  <c r="G29" i="696"/>
  <c r="O28" i="696"/>
  <c r="N28" i="696"/>
  <c r="M28" i="696"/>
  <c r="AE28" i="696" s="1"/>
  <c r="K28" i="696"/>
  <c r="G28" i="696"/>
  <c r="O27" i="696"/>
  <c r="M27" i="696"/>
  <c r="AF27" i="696" s="1"/>
  <c r="K27" i="696"/>
  <c r="G27" i="696"/>
  <c r="O26" i="696"/>
  <c r="M26" i="696"/>
  <c r="AF26" i="696" s="1"/>
  <c r="K26" i="696"/>
  <c r="G26" i="696"/>
  <c r="AE25" i="696"/>
  <c r="O25" i="696"/>
  <c r="N25" i="696"/>
  <c r="M25" i="696"/>
  <c r="AF25" i="696" s="1"/>
  <c r="K25" i="696"/>
  <c r="G25" i="696"/>
  <c r="O24" i="696"/>
  <c r="M24" i="696"/>
  <c r="AE24" i="696" s="1"/>
  <c r="K24" i="696"/>
  <c r="G24" i="696"/>
  <c r="O23" i="696"/>
  <c r="N23" i="696"/>
  <c r="M23" i="696"/>
  <c r="AF23" i="696" s="1"/>
  <c r="K23" i="696"/>
  <c r="G23" i="696"/>
  <c r="O22" i="696"/>
  <c r="M22" i="696"/>
  <c r="K22" i="696"/>
  <c r="G22" i="696"/>
  <c r="AD21" i="696"/>
  <c r="Z21" i="696"/>
  <c r="Y21" i="696"/>
  <c r="L21" i="696"/>
  <c r="O21" i="696" s="1"/>
  <c r="J21" i="696"/>
  <c r="I21" i="696"/>
  <c r="O10" i="696"/>
  <c r="M10" i="696"/>
  <c r="N10" i="696" s="1"/>
  <c r="K10" i="696"/>
  <c r="G10" i="696"/>
  <c r="O9" i="696"/>
  <c r="M9" i="696"/>
  <c r="AF9" i="696" s="1"/>
  <c r="K9" i="696"/>
  <c r="G9" i="696"/>
  <c r="O8" i="696"/>
  <c r="M8" i="696"/>
  <c r="AF8" i="696" s="1"/>
  <c r="K8" i="696"/>
  <c r="G8" i="696"/>
  <c r="O7" i="696"/>
  <c r="M7" i="696"/>
  <c r="K7" i="696"/>
  <c r="G7" i="696"/>
  <c r="O6" i="696"/>
  <c r="M6" i="696"/>
  <c r="N6" i="696" s="1"/>
  <c r="K6" i="696"/>
  <c r="G6" i="696"/>
  <c r="AF5" i="696"/>
  <c r="O5" i="696"/>
  <c r="M5" i="696"/>
  <c r="K5" i="696"/>
  <c r="G5" i="696"/>
  <c r="H2" i="696"/>
  <c r="D1" i="696"/>
  <c r="F3" i="694" s="1"/>
  <c r="L140" i="695"/>
  <c r="J140" i="695"/>
  <c r="I140" i="695"/>
  <c r="O140" i="695" s="1"/>
  <c r="O135" i="695"/>
  <c r="M135" i="695"/>
  <c r="AB135" i="695" s="1"/>
  <c r="K135" i="695"/>
  <c r="G135" i="695"/>
  <c r="AA134" i="695"/>
  <c r="O134" i="695"/>
  <c r="M134" i="695"/>
  <c r="N134" i="695" s="1"/>
  <c r="K134" i="695"/>
  <c r="G134" i="695"/>
  <c r="O133" i="695"/>
  <c r="N133" i="695"/>
  <c r="Q133" i="695" s="1"/>
  <c r="M133" i="695"/>
  <c r="AB133" i="695" s="1"/>
  <c r="K133" i="695"/>
  <c r="G133" i="695"/>
  <c r="O132" i="695"/>
  <c r="M132" i="695"/>
  <c r="N132" i="695" s="1"/>
  <c r="K132" i="695"/>
  <c r="G132" i="695"/>
  <c r="O131" i="695"/>
  <c r="M131" i="695"/>
  <c r="AB131" i="695" s="1"/>
  <c r="K131" i="695"/>
  <c r="G131" i="695"/>
  <c r="AA130" i="695"/>
  <c r="O130" i="695"/>
  <c r="M130" i="695"/>
  <c r="N130" i="695" s="1"/>
  <c r="K130" i="695"/>
  <c r="G130" i="695"/>
  <c r="AB129" i="695"/>
  <c r="AA129" i="695"/>
  <c r="O129" i="695"/>
  <c r="M129" i="695"/>
  <c r="N129" i="695" s="1"/>
  <c r="Q129" i="695" s="1"/>
  <c r="K129" i="695"/>
  <c r="G129" i="695"/>
  <c r="AA128" i="695"/>
  <c r="O128" i="695"/>
  <c r="M128" i="695"/>
  <c r="N128" i="695" s="1"/>
  <c r="K128" i="695"/>
  <c r="G128" i="695"/>
  <c r="O127" i="695"/>
  <c r="M127" i="695"/>
  <c r="AB127" i="695" s="1"/>
  <c r="K127" i="695"/>
  <c r="G127" i="695"/>
  <c r="O126" i="695"/>
  <c r="M126" i="695"/>
  <c r="K126" i="695"/>
  <c r="G126" i="695"/>
  <c r="AB125" i="695"/>
  <c r="O125" i="695"/>
  <c r="M125" i="695"/>
  <c r="AA125" i="695" s="1"/>
  <c r="K125" i="695"/>
  <c r="G125" i="695"/>
  <c r="AB124" i="695"/>
  <c r="O124" i="695"/>
  <c r="N124" i="695"/>
  <c r="M124" i="695"/>
  <c r="AA124" i="695" s="1"/>
  <c r="K124" i="695"/>
  <c r="G124" i="695"/>
  <c r="L123" i="695"/>
  <c r="J123" i="695"/>
  <c r="I123" i="695"/>
  <c r="K123" i="695" s="1"/>
  <c r="O114" i="695"/>
  <c r="M114" i="695"/>
  <c r="AB114" i="695" s="1"/>
  <c r="K114" i="695"/>
  <c r="G114" i="695"/>
  <c r="AB113" i="695"/>
  <c r="O113" i="695"/>
  <c r="M113" i="695"/>
  <c r="N113" i="695" s="1"/>
  <c r="K113" i="695"/>
  <c r="G113" i="695"/>
  <c r="AB112" i="695"/>
  <c r="AA112" i="695"/>
  <c r="O112" i="695"/>
  <c r="N112" i="695"/>
  <c r="M112" i="695"/>
  <c r="K112" i="695"/>
  <c r="P112" i="695" s="1"/>
  <c r="G112" i="695"/>
  <c r="O111" i="695"/>
  <c r="M111" i="695"/>
  <c r="AB111" i="695" s="1"/>
  <c r="K111" i="695"/>
  <c r="G111" i="695"/>
  <c r="O110" i="695"/>
  <c r="M110" i="695"/>
  <c r="AB110" i="695" s="1"/>
  <c r="K110" i="695"/>
  <c r="G110" i="695"/>
  <c r="AB109" i="695"/>
  <c r="AA109" i="695"/>
  <c r="O109" i="695"/>
  <c r="N109" i="695"/>
  <c r="Q109" i="695" s="1"/>
  <c r="M109" i="695"/>
  <c r="K109" i="695"/>
  <c r="G109" i="695"/>
  <c r="AB108" i="695"/>
  <c r="AA108" i="695"/>
  <c r="O108" i="695"/>
  <c r="N108" i="695"/>
  <c r="Q108" i="695" s="1"/>
  <c r="M108" i="695"/>
  <c r="K108" i="695"/>
  <c r="G108" i="695"/>
  <c r="O107" i="695"/>
  <c r="M107" i="695"/>
  <c r="AB107" i="695" s="1"/>
  <c r="K107" i="695"/>
  <c r="G107" i="695"/>
  <c r="L106" i="695"/>
  <c r="H1" i="695" s="1"/>
  <c r="J106" i="695"/>
  <c r="K106" i="695" s="1"/>
  <c r="I106" i="695"/>
  <c r="O94" i="695"/>
  <c r="N94" i="695"/>
  <c r="Q94" i="695" s="1"/>
  <c r="M94" i="695"/>
  <c r="AB94" i="695" s="1"/>
  <c r="K94" i="695"/>
  <c r="G94" i="695"/>
  <c r="AB93" i="695"/>
  <c r="O93" i="695"/>
  <c r="M93" i="695"/>
  <c r="N93" i="695" s="1"/>
  <c r="K93" i="695"/>
  <c r="G93" i="695"/>
  <c r="O92" i="695"/>
  <c r="M92" i="695"/>
  <c r="AB92" i="695" s="1"/>
  <c r="K92" i="695"/>
  <c r="G92" i="695"/>
  <c r="O91" i="695"/>
  <c r="M91" i="695"/>
  <c r="AB91" i="695" s="1"/>
  <c r="K91" i="695"/>
  <c r="G91" i="695"/>
  <c r="O90" i="695"/>
  <c r="M90" i="695"/>
  <c r="AB90" i="695" s="1"/>
  <c r="K90" i="695"/>
  <c r="G90" i="695"/>
  <c r="L89" i="695"/>
  <c r="O89" i="695" s="1"/>
  <c r="J89" i="695"/>
  <c r="K89" i="695" s="1"/>
  <c r="I89" i="695"/>
  <c r="O76" i="695"/>
  <c r="M76" i="695"/>
  <c r="K76" i="695"/>
  <c r="G76" i="695"/>
  <c r="AA75" i="695"/>
  <c r="O75" i="695"/>
  <c r="M75" i="695"/>
  <c r="N75" i="695" s="1"/>
  <c r="K75" i="695"/>
  <c r="G75" i="695"/>
  <c r="O74" i="695"/>
  <c r="M74" i="695"/>
  <c r="AB74" i="695" s="1"/>
  <c r="K74" i="695"/>
  <c r="G74" i="695"/>
  <c r="O73" i="695"/>
  <c r="N73" i="695"/>
  <c r="M73" i="695"/>
  <c r="AB73" i="695" s="1"/>
  <c r="K73" i="695"/>
  <c r="G73" i="695"/>
  <c r="L72" i="695"/>
  <c r="O72" i="695" s="1"/>
  <c r="J72" i="695"/>
  <c r="K72" i="695" s="1"/>
  <c r="I72" i="695"/>
  <c r="O61" i="695"/>
  <c r="M61" i="695"/>
  <c r="AB61" i="695" s="1"/>
  <c r="K61" i="695"/>
  <c r="G61" i="695"/>
  <c r="AA60" i="695"/>
  <c r="O60" i="695"/>
  <c r="N60" i="695"/>
  <c r="M60" i="695"/>
  <c r="AB60" i="695" s="1"/>
  <c r="K60" i="695"/>
  <c r="G60" i="695"/>
  <c r="AA59" i="695"/>
  <c r="O59" i="695"/>
  <c r="N59" i="695"/>
  <c r="Q59" i="695" s="1"/>
  <c r="M59" i="695"/>
  <c r="AB59" i="695" s="1"/>
  <c r="K59" i="695"/>
  <c r="G59" i="695"/>
  <c r="O58" i="695"/>
  <c r="M58" i="695"/>
  <c r="AB58" i="695" s="1"/>
  <c r="K58" i="695"/>
  <c r="G58" i="695"/>
  <c r="O57" i="695"/>
  <c r="M57" i="695"/>
  <c r="AB57" i="695" s="1"/>
  <c r="K57" i="695"/>
  <c r="G57" i="695"/>
  <c r="AB56" i="695"/>
  <c r="AA56" i="695"/>
  <c r="O56" i="695"/>
  <c r="M56" i="695"/>
  <c r="N56" i="695" s="1"/>
  <c r="K56" i="695"/>
  <c r="G56" i="695"/>
  <c r="L55" i="695"/>
  <c r="J55" i="695"/>
  <c r="I55" i="695"/>
  <c r="AA44" i="695"/>
  <c r="P44" i="695"/>
  <c r="O44" i="695"/>
  <c r="N44" i="695"/>
  <c r="Q44" i="695" s="1"/>
  <c r="M44" i="695"/>
  <c r="AB44" i="695" s="1"/>
  <c r="K44" i="695"/>
  <c r="G44" i="695"/>
  <c r="O43" i="695"/>
  <c r="M43" i="695"/>
  <c r="AB43" i="695" s="1"/>
  <c r="K43" i="695"/>
  <c r="G43" i="695"/>
  <c r="O42" i="695"/>
  <c r="M42" i="695"/>
  <c r="K42" i="695"/>
  <c r="G42" i="695"/>
  <c r="AA41" i="695"/>
  <c r="O41" i="695"/>
  <c r="M41" i="695"/>
  <c r="AB41" i="695" s="1"/>
  <c r="K41" i="695"/>
  <c r="G41" i="695"/>
  <c r="O40" i="695"/>
  <c r="M40" i="695"/>
  <c r="AB40" i="695" s="1"/>
  <c r="K40" i="695"/>
  <c r="G40" i="695"/>
  <c r="O39" i="695"/>
  <c r="M39" i="695"/>
  <c r="K39" i="695"/>
  <c r="G39" i="695"/>
  <c r="L38" i="695"/>
  <c r="J38" i="695"/>
  <c r="I38" i="695"/>
  <c r="O24" i="695"/>
  <c r="M24" i="695"/>
  <c r="AB24" i="695" s="1"/>
  <c r="K24" i="695"/>
  <c r="G24" i="695"/>
  <c r="O23" i="695"/>
  <c r="M23" i="695"/>
  <c r="AA23" i="695" s="1"/>
  <c r="K23" i="695"/>
  <c r="G23" i="695"/>
  <c r="AA22" i="695"/>
  <c r="O22" i="695"/>
  <c r="N22" i="695"/>
  <c r="M22" i="695"/>
  <c r="AB22" i="695" s="1"/>
  <c r="K22" i="695"/>
  <c r="Q22" i="695" s="1"/>
  <c r="G22" i="695"/>
  <c r="L21" i="695"/>
  <c r="J21" i="695"/>
  <c r="I21" i="695"/>
  <c r="K21" i="695" s="1"/>
  <c r="AB8" i="695"/>
  <c r="O8" i="695"/>
  <c r="M8" i="695"/>
  <c r="AA8" i="695" s="1"/>
  <c r="K8" i="695"/>
  <c r="G8" i="695"/>
  <c r="O7" i="695"/>
  <c r="M7" i="695"/>
  <c r="AB7" i="695" s="1"/>
  <c r="K7" i="695"/>
  <c r="G7" i="695"/>
  <c r="O6" i="695"/>
  <c r="M6" i="695"/>
  <c r="AB6" i="695" s="1"/>
  <c r="K6" i="695"/>
  <c r="G6" i="695"/>
  <c r="O5" i="695"/>
  <c r="M5" i="695"/>
  <c r="K5" i="695"/>
  <c r="G5" i="695"/>
  <c r="H2" i="695"/>
  <c r="D2" i="695"/>
  <c r="D1" i="695"/>
  <c r="X34" i="694"/>
  <c r="W34" i="694"/>
  <c r="M8" i="694" s="1"/>
  <c r="V34" i="694"/>
  <c r="P34" i="694"/>
  <c r="O34" i="694"/>
  <c r="N34" i="694"/>
  <c r="M34" i="694"/>
  <c r="G34" i="694"/>
  <c r="O16" i="694"/>
  <c r="N16" i="694"/>
  <c r="I8" i="694" s="1"/>
  <c r="M16" i="694"/>
  <c r="J16" i="694"/>
  <c r="I16" i="694"/>
  <c r="H16" i="694"/>
  <c r="G16" i="694"/>
  <c r="F16" i="694"/>
  <c r="E16" i="694"/>
  <c r="F8" i="694"/>
  <c r="M7" i="694"/>
  <c r="K7" i="694"/>
  <c r="I7" i="694"/>
  <c r="G7" i="694"/>
  <c r="F7" i="694"/>
  <c r="E7" i="694"/>
  <c r="Q6" i="694"/>
  <c r="M6" i="694"/>
  <c r="K6" i="694"/>
  <c r="I6" i="694"/>
  <c r="G6" i="694"/>
  <c r="F6" i="694"/>
  <c r="E6" i="694"/>
  <c r="AD157" i="693"/>
  <c r="Z157" i="693"/>
  <c r="Y157" i="693"/>
  <c r="L157" i="693"/>
  <c r="O157" i="693" s="1"/>
  <c r="J157" i="693"/>
  <c r="K157" i="693" s="1"/>
  <c r="I157" i="693"/>
  <c r="O141" i="693"/>
  <c r="M141" i="693"/>
  <c r="K141" i="693"/>
  <c r="G141" i="693"/>
  <c r="AD140" i="693"/>
  <c r="Z140" i="693"/>
  <c r="Y140" i="693"/>
  <c r="L140" i="693"/>
  <c r="J140" i="693"/>
  <c r="I140" i="693"/>
  <c r="O126" i="693"/>
  <c r="M126" i="693"/>
  <c r="AE126" i="693" s="1"/>
  <c r="K126" i="693"/>
  <c r="G126" i="693"/>
  <c r="P125" i="693"/>
  <c r="O125" i="693"/>
  <c r="N125" i="693"/>
  <c r="M125" i="693"/>
  <c r="K125" i="693"/>
  <c r="G125" i="693"/>
  <c r="O124" i="693"/>
  <c r="M124" i="693"/>
  <c r="M140" i="693" s="1"/>
  <c r="K124" i="693"/>
  <c r="G124" i="693"/>
  <c r="AD123" i="693"/>
  <c r="Z123" i="693"/>
  <c r="Y123" i="693"/>
  <c r="L123" i="693"/>
  <c r="J123" i="693"/>
  <c r="K123" i="693" s="1"/>
  <c r="I123" i="693"/>
  <c r="O109" i="693"/>
  <c r="M109" i="693"/>
  <c r="K109" i="693"/>
  <c r="G109" i="693"/>
  <c r="O108" i="693"/>
  <c r="M108" i="693"/>
  <c r="AE108" i="693" s="1"/>
  <c r="K108" i="693"/>
  <c r="G108" i="693"/>
  <c r="O107" i="693"/>
  <c r="M107" i="693"/>
  <c r="N107" i="693" s="1"/>
  <c r="K107" i="693"/>
  <c r="G107" i="693"/>
  <c r="AD106" i="693"/>
  <c r="Z106" i="693"/>
  <c r="Y106" i="693"/>
  <c r="L106" i="693"/>
  <c r="O106" i="693" s="1"/>
  <c r="J106" i="693"/>
  <c r="K106" i="693" s="1"/>
  <c r="I106" i="693"/>
  <c r="O91" i="693"/>
  <c r="M91" i="693"/>
  <c r="K91" i="693"/>
  <c r="G91" i="693"/>
  <c r="AF90" i="693"/>
  <c r="O90" i="693"/>
  <c r="M90" i="693"/>
  <c r="K90" i="693"/>
  <c r="G90" i="693"/>
  <c r="AD89" i="693"/>
  <c r="Z89" i="693"/>
  <c r="Y89" i="693"/>
  <c r="O89" i="693"/>
  <c r="L89" i="693"/>
  <c r="J89" i="693"/>
  <c r="I89" i="693"/>
  <c r="K89" i="693" s="1"/>
  <c r="O74" i="693"/>
  <c r="N74" i="693"/>
  <c r="M74" i="693"/>
  <c r="AF74" i="693" s="1"/>
  <c r="K74" i="693"/>
  <c r="G74" i="693"/>
  <c r="O73" i="693"/>
  <c r="M73" i="693"/>
  <c r="N73" i="693" s="1"/>
  <c r="K73" i="693"/>
  <c r="G73" i="693"/>
  <c r="AD72" i="693"/>
  <c r="Z72" i="693"/>
  <c r="Y72" i="693"/>
  <c r="L72" i="693"/>
  <c r="O72" i="693" s="1"/>
  <c r="J72" i="693"/>
  <c r="K72" i="693" s="1"/>
  <c r="I72" i="693"/>
  <c r="O67" i="693"/>
  <c r="M67" i="693"/>
  <c r="N67" i="693" s="1"/>
  <c r="K67" i="693"/>
  <c r="G67" i="693"/>
  <c r="O66" i="693"/>
  <c r="M66" i="693"/>
  <c r="AF66" i="693" s="1"/>
  <c r="K66" i="693"/>
  <c r="G66" i="693"/>
  <c r="O65" i="693"/>
  <c r="M65" i="693"/>
  <c r="AE65" i="693" s="1"/>
  <c r="K65" i="693"/>
  <c r="G65" i="693"/>
  <c r="AF64" i="693"/>
  <c r="O64" i="693"/>
  <c r="M64" i="693"/>
  <c r="AE64" i="693" s="1"/>
  <c r="K64" i="693"/>
  <c r="G64" i="693"/>
  <c r="O63" i="693"/>
  <c r="M63" i="693"/>
  <c r="N63" i="693" s="1"/>
  <c r="K63" i="693"/>
  <c r="G63" i="693"/>
  <c r="O62" i="693"/>
  <c r="M62" i="693"/>
  <c r="AF62" i="693" s="1"/>
  <c r="K62" i="693"/>
  <c r="G62" i="693"/>
  <c r="O61" i="693"/>
  <c r="M61" i="693"/>
  <c r="K61" i="693"/>
  <c r="G61" i="693"/>
  <c r="AF60" i="693"/>
  <c r="O60" i="693"/>
  <c r="M60" i="693"/>
  <c r="AE60" i="693" s="1"/>
  <c r="K60" i="693"/>
  <c r="G60" i="693"/>
  <c r="O59" i="693"/>
  <c r="M59" i="693"/>
  <c r="N59" i="693" s="1"/>
  <c r="K59" i="693"/>
  <c r="G59" i="693"/>
  <c r="O58" i="693"/>
  <c r="M58" i="693"/>
  <c r="AF58" i="693" s="1"/>
  <c r="K58" i="693"/>
  <c r="G58" i="693"/>
  <c r="AF57" i="693"/>
  <c r="O57" i="693"/>
  <c r="M57" i="693"/>
  <c r="AE57" i="693" s="1"/>
  <c r="K57" i="693"/>
  <c r="G57" i="693"/>
  <c r="O56" i="693"/>
  <c r="N56" i="693"/>
  <c r="M56" i="693"/>
  <c r="AE56" i="693" s="1"/>
  <c r="K56" i="693"/>
  <c r="G56" i="693"/>
  <c r="AD55" i="693"/>
  <c r="Z55" i="693"/>
  <c r="Y55" i="693"/>
  <c r="O55" i="693"/>
  <c r="L55" i="693"/>
  <c r="J55" i="693"/>
  <c r="I55" i="693"/>
  <c r="AE47" i="693"/>
  <c r="P47" i="693"/>
  <c r="O47" i="693"/>
  <c r="N47" i="693"/>
  <c r="M47" i="693"/>
  <c r="AF47" i="693" s="1"/>
  <c r="K47" i="693"/>
  <c r="G47" i="693"/>
  <c r="O46" i="693"/>
  <c r="M46" i="693"/>
  <c r="K46" i="693"/>
  <c r="G46" i="693"/>
  <c r="O45" i="693"/>
  <c r="N45" i="693"/>
  <c r="Q45" i="693" s="1"/>
  <c r="M45" i="693"/>
  <c r="AF45" i="693" s="1"/>
  <c r="K45" i="693"/>
  <c r="G45" i="693"/>
  <c r="O44" i="693"/>
  <c r="M44" i="693"/>
  <c r="K44" i="693"/>
  <c r="G44" i="693"/>
  <c r="AE43" i="693"/>
  <c r="O43" i="693"/>
  <c r="M43" i="693"/>
  <c r="K43" i="693"/>
  <c r="G43" i="693"/>
  <c r="O42" i="693"/>
  <c r="M42" i="693"/>
  <c r="K42" i="693"/>
  <c r="G42" i="693"/>
  <c r="O41" i="693"/>
  <c r="M41" i="693"/>
  <c r="K41" i="693"/>
  <c r="G41" i="693"/>
  <c r="AF40" i="693"/>
  <c r="AE40" i="693"/>
  <c r="O40" i="693"/>
  <c r="M40" i="693"/>
  <c r="N40" i="693" s="1"/>
  <c r="P40" i="693" s="1"/>
  <c r="K40" i="693"/>
  <c r="G40" i="693"/>
  <c r="O39" i="693"/>
  <c r="M39" i="693"/>
  <c r="AE39" i="693" s="1"/>
  <c r="K39" i="693"/>
  <c r="G39" i="693"/>
  <c r="AD38" i="693"/>
  <c r="Z38" i="693"/>
  <c r="Y38" i="693"/>
  <c r="L38" i="693"/>
  <c r="O38" i="693" s="1"/>
  <c r="J38" i="693"/>
  <c r="I38" i="693"/>
  <c r="AE30" i="693"/>
  <c r="O30" i="693"/>
  <c r="M30" i="693"/>
  <c r="K30" i="693"/>
  <c r="G30" i="693"/>
  <c r="O29" i="693"/>
  <c r="M29" i="693"/>
  <c r="AE29" i="693" s="1"/>
  <c r="K29" i="693"/>
  <c r="G29" i="693"/>
  <c r="O28" i="693"/>
  <c r="N28" i="693"/>
  <c r="M28" i="693"/>
  <c r="AF28" i="693" s="1"/>
  <c r="K28" i="693"/>
  <c r="G28" i="693"/>
  <c r="O27" i="693"/>
  <c r="M27" i="693"/>
  <c r="K27" i="693"/>
  <c r="G27" i="693"/>
  <c r="O26" i="693"/>
  <c r="N26" i="693"/>
  <c r="M26" i="693"/>
  <c r="AF26" i="693" s="1"/>
  <c r="K26" i="693"/>
  <c r="P26" i="693" s="1"/>
  <c r="G26" i="693"/>
  <c r="O25" i="693"/>
  <c r="M25" i="693"/>
  <c r="AE25" i="693" s="1"/>
  <c r="K25" i="693"/>
  <c r="G25" i="693"/>
  <c r="O24" i="693"/>
  <c r="M24" i="693"/>
  <c r="K24" i="693"/>
  <c r="G24" i="693"/>
  <c r="O23" i="693"/>
  <c r="N23" i="693"/>
  <c r="Q23" i="693" s="1"/>
  <c r="M23" i="693"/>
  <c r="AE23" i="693" s="1"/>
  <c r="K23" i="693"/>
  <c r="G23" i="693"/>
  <c r="O22" i="693"/>
  <c r="M22" i="693"/>
  <c r="AF22" i="693" s="1"/>
  <c r="K22" i="693"/>
  <c r="G22" i="693"/>
  <c r="AD21" i="693"/>
  <c r="Z21" i="693"/>
  <c r="Y21" i="693"/>
  <c r="L21" i="693"/>
  <c r="J21" i="693"/>
  <c r="I21" i="693"/>
  <c r="K21" i="693" s="1"/>
  <c r="O10" i="693"/>
  <c r="M10" i="693"/>
  <c r="AF10" i="693" s="1"/>
  <c r="K10" i="693"/>
  <c r="G10" i="693"/>
  <c r="O9" i="693"/>
  <c r="M9" i="693"/>
  <c r="K9" i="693"/>
  <c r="G9" i="693"/>
  <c r="AF8" i="693"/>
  <c r="O8" i="693"/>
  <c r="N8" i="693"/>
  <c r="M8" i="693"/>
  <c r="AE8" i="693" s="1"/>
  <c r="K8" i="693"/>
  <c r="G8" i="693"/>
  <c r="O7" i="693"/>
  <c r="M7" i="693"/>
  <c r="N7" i="693" s="1"/>
  <c r="K7" i="693"/>
  <c r="G7" i="693"/>
  <c r="O6" i="693"/>
  <c r="M6" i="693"/>
  <c r="AF6" i="693" s="1"/>
  <c r="K6" i="693"/>
  <c r="G6" i="693"/>
  <c r="O5" i="693"/>
  <c r="M5" i="693"/>
  <c r="K5" i="693"/>
  <c r="G5" i="693"/>
  <c r="Q6" i="691"/>
  <c r="H2" i="693"/>
  <c r="D1" i="693"/>
  <c r="F3" i="691" s="1"/>
  <c r="L140" i="692"/>
  <c r="O140" i="692" s="1"/>
  <c r="J140" i="692"/>
  <c r="K140" i="692" s="1"/>
  <c r="I140" i="692"/>
  <c r="AA135" i="692"/>
  <c r="O135" i="692"/>
  <c r="M135" i="692"/>
  <c r="N135" i="692" s="1"/>
  <c r="K135" i="692"/>
  <c r="G135" i="692"/>
  <c r="O134" i="692"/>
  <c r="M134" i="692"/>
  <c r="AB134" i="692" s="1"/>
  <c r="K134" i="692"/>
  <c r="G134" i="692"/>
  <c r="AB133" i="692"/>
  <c r="AA133" i="692"/>
  <c r="O133" i="692"/>
  <c r="M133" i="692"/>
  <c r="N133" i="692" s="1"/>
  <c r="P133" i="692" s="1"/>
  <c r="K133" i="692"/>
  <c r="G133" i="692"/>
  <c r="AB132" i="692"/>
  <c r="AA132" i="692"/>
  <c r="O132" i="692"/>
  <c r="N132" i="692"/>
  <c r="Q132" i="692" s="1"/>
  <c r="M132" i="692"/>
  <c r="K132" i="692"/>
  <c r="G132" i="692"/>
  <c r="O131" i="692"/>
  <c r="M131" i="692"/>
  <c r="K131" i="692"/>
  <c r="G131" i="692"/>
  <c r="AA130" i="692"/>
  <c r="O130" i="692"/>
  <c r="M130" i="692"/>
  <c r="AB130" i="692" s="1"/>
  <c r="K130" i="692"/>
  <c r="G130" i="692"/>
  <c r="AB129" i="692"/>
  <c r="AA129" i="692"/>
  <c r="O129" i="692"/>
  <c r="N129" i="692"/>
  <c r="P129" i="692" s="1"/>
  <c r="M129" i="692"/>
  <c r="K129" i="692"/>
  <c r="G129" i="692"/>
  <c r="P128" i="692"/>
  <c r="O128" i="692"/>
  <c r="N128" i="692"/>
  <c r="Q128" i="692" s="1"/>
  <c r="M128" i="692"/>
  <c r="K128" i="692"/>
  <c r="G128" i="692"/>
  <c r="O127" i="692"/>
  <c r="M127" i="692"/>
  <c r="K127" i="692"/>
  <c r="G127" i="692"/>
  <c r="O126" i="692"/>
  <c r="M126" i="692"/>
  <c r="AB126" i="692" s="1"/>
  <c r="K126" i="692"/>
  <c r="G126" i="692"/>
  <c r="AB125" i="692"/>
  <c r="O125" i="692"/>
  <c r="M125" i="692"/>
  <c r="AA125" i="692" s="1"/>
  <c r="K125" i="692"/>
  <c r="G125" i="692"/>
  <c r="AB124" i="692"/>
  <c r="O124" i="692"/>
  <c r="M124" i="692"/>
  <c r="K124" i="692"/>
  <c r="G124" i="692"/>
  <c r="L123" i="692"/>
  <c r="O123" i="692" s="1"/>
  <c r="J123" i="692"/>
  <c r="I123" i="692"/>
  <c r="K123" i="692" s="1"/>
  <c r="O114" i="692"/>
  <c r="M114" i="692"/>
  <c r="K114" i="692"/>
  <c r="G114" i="692"/>
  <c r="O113" i="692"/>
  <c r="M113" i="692"/>
  <c r="N113" i="692" s="1"/>
  <c r="K113" i="692"/>
  <c r="G113" i="692"/>
  <c r="O112" i="692"/>
  <c r="M112" i="692"/>
  <c r="AB112" i="692" s="1"/>
  <c r="K112" i="692"/>
  <c r="G112" i="692"/>
  <c r="O111" i="692"/>
  <c r="M111" i="692"/>
  <c r="K111" i="692"/>
  <c r="G111" i="692"/>
  <c r="AB110" i="692"/>
  <c r="O110" i="692"/>
  <c r="N110" i="692"/>
  <c r="M110" i="692"/>
  <c r="AA110" i="692" s="1"/>
  <c r="K110" i="692"/>
  <c r="G110" i="692"/>
  <c r="O109" i="692"/>
  <c r="M109" i="692"/>
  <c r="N109" i="692" s="1"/>
  <c r="K109" i="692"/>
  <c r="G109" i="692"/>
  <c r="O108" i="692"/>
  <c r="M108" i="692"/>
  <c r="AB108" i="692" s="1"/>
  <c r="K108" i="692"/>
  <c r="G108" i="692"/>
  <c r="O107" i="692"/>
  <c r="M107" i="692"/>
  <c r="K107" i="692"/>
  <c r="G107" i="692"/>
  <c r="L106" i="692"/>
  <c r="J106" i="692"/>
  <c r="K106" i="692" s="1"/>
  <c r="I106" i="692"/>
  <c r="O94" i="692"/>
  <c r="M94" i="692"/>
  <c r="AA94" i="692" s="1"/>
  <c r="K94" i="692"/>
  <c r="G94" i="692"/>
  <c r="O93" i="692"/>
  <c r="M93" i="692"/>
  <c r="K93" i="692"/>
  <c r="G93" i="692"/>
  <c r="AB92" i="692"/>
  <c r="AA92" i="692"/>
  <c r="O92" i="692"/>
  <c r="M92" i="692"/>
  <c r="N92" i="692" s="1"/>
  <c r="Q92" i="692" s="1"/>
  <c r="K92" i="692"/>
  <c r="G92" i="692"/>
  <c r="O91" i="692"/>
  <c r="M91" i="692"/>
  <c r="AB91" i="692" s="1"/>
  <c r="K91" i="692"/>
  <c r="G91" i="692"/>
  <c r="O90" i="692"/>
  <c r="M90" i="692"/>
  <c r="K90" i="692"/>
  <c r="G90" i="692"/>
  <c r="L89" i="692"/>
  <c r="O89" i="692" s="1"/>
  <c r="J89" i="692"/>
  <c r="K89" i="692" s="1"/>
  <c r="I89" i="692"/>
  <c r="AA76" i="692"/>
  <c r="O76" i="692"/>
  <c r="M76" i="692"/>
  <c r="N76" i="692" s="1"/>
  <c r="K76" i="692"/>
  <c r="G76" i="692"/>
  <c r="AA75" i="692"/>
  <c r="O75" i="692"/>
  <c r="M75" i="692"/>
  <c r="AB75" i="692" s="1"/>
  <c r="K75" i="692"/>
  <c r="G75" i="692"/>
  <c r="O74" i="692"/>
  <c r="M74" i="692"/>
  <c r="K74" i="692"/>
  <c r="G74" i="692"/>
  <c r="AB73" i="692"/>
  <c r="P73" i="692"/>
  <c r="O73" i="692"/>
  <c r="N73" i="692"/>
  <c r="Q73" i="692" s="1"/>
  <c r="M73" i="692"/>
  <c r="AA73" i="692" s="1"/>
  <c r="K73" i="692"/>
  <c r="G73" i="692"/>
  <c r="L72" i="692"/>
  <c r="O72" i="692" s="1"/>
  <c r="J72" i="692"/>
  <c r="K72" i="692" s="1"/>
  <c r="I72" i="692"/>
  <c r="AB61" i="692"/>
  <c r="O61" i="692"/>
  <c r="N61" i="692"/>
  <c r="Q61" i="692" s="1"/>
  <c r="M61" i="692"/>
  <c r="AA61" i="692" s="1"/>
  <c r="K61" i="692"/>
  <c r="G61" i="692"/>
  <c r="O60" i="692"/>
  <c r="M60" i="692"/>
  <c r="N60" i="692" s="1"/>
  <c r="K60" i="692"/>
  <c r="G60" i="692"/>
  <c r="O59" i="692"/>
  <c r="M59" i="692"/>
  <c r="AB59" i="692" s="1"/>
  <c r="K59" i="692"/>
  <c r="G59" i="692"/>
  <c r="AB58" i="692"/>
  <c r="O58" i="692"/>
  <c r="M58" i="692"/>
  <c r="AA58" i="692" s="1"/>
  <c r="K58" i="692"/>
  <c r="G58" i="692"/>
  <c r="AB57" i="692"/>
  <c r="O57" i="692"/>
  <c r="N57" i="692"/>
  <c r="Q57" i="692" s="1"/>
  <c r="M57" i="692"/>
  <c r="AA57" i="692" s="1"/>
  <c r="K57" i="692"/>
  <c r="G57" i="692"/>
  <c r="O56" i="692"/>
  <c r="M56" i="692"/>
  <c r="N56" i="692" s="1"/>
  <c r="K56" i="692"/>
  <c r="G56" i="692"/>
  <c r="L55" i="692"/>
  <c r="J55" i="692"/>
  <c r="K55" i="692" s="1"/>
  <c r="I55" i="692"/>
  <c r="AB44" i="692"/>
  <c r="O44" i="692"/>
  <c r="M44" i="692"/>
  <c r="AA44" i="692" s="1"/>
  <c r="K44" i="692"/>
  <c r="G44" i="692"/>
  <c r="AA43" i="692"/>
  <c r="O43" i="692"/>
  <c r="N43" i="692"/>
  <c r="Q43" i="692" s="1"/>
  <c r="M43" i="692"/>
  <c r="AB43" i="692" s="1"/>
  <c r="K43" i="692"/>
  <c r="G43" i="692"/>
  <c r="O42" i="692"/>
  <c r="M42" i="692"/>
  <c r="AA42" i="692" s="1"/>
  <c r="K42" i="692"/>
  <c r="G42" i="692"/>
  <c r="O41" i="692"/>
  <c r="M41" i="692"/>
  <c r="AB41" i="692" s="1"/>
  <c r="K41" i="692"/>
  <c r="G41" i="692"/>
  <c r="O40" i="692"/>
  <c r="N40" i="692"/>
  <c r="Q40" i="692" s="1"/>
  <c r="M40" i="692"/>
  <c r="AA40" i="692" s="1"/>
  <c r="K40" i="692"/>
  <c r="G40" i="692"/>
  <c r="O39" i="692"/>
  <c r="M39" i="692"/>
  <c r="K39" i="692"/>
  <c r="G39" i="692"/>
  <c r="L38" i="692"/>
  <c r="O38" i="692" s="1"/>
  <c r="J38" i="692"/>
  <c r="I38" i="692"/>
  <c r="AA24" i="692"/>
  <c r="O24" i="692"/>
  <c r="M24" i="692"/>
  <c r="K24" i="692"/>
  <c r="G24" i="692"/>
  <c r="AA23" i="692"/>
  <c r="O23" i="692"/>
  <c r="M23" i="692"/>
  <c r="N23" i="692" s="1"/>
  <c r="K23" i="692"/>
  <c r="G23" i="692"/>
  <c r="O22" i="692"/>
  <c r="M22" i="692"/>
  <c r="K22" i="692"/>
  <c r="G22" i="692"/>
  <c r="L21" i="692"/>
  <c r="J21" i="692"/>
  <c r="I21" i="692"/>
  <c r="K21" i="692" s="1"/>
  <c r="O8" i="692"/>
  <c r="M8" i="692"/>
  <c r="AB8" i="692" s="1"/>
  <c r="K8" i="692"/>
  <c r="G8" i="692"/>
  <c r="O7" i="692"/>
  <c r="M7" i="692"/>
  <c r="K7" i="692"/>
  <c r="G7" i="692"/>
  <c r="AA6" i="692"/>
  <c r="O6" i="692"/>
  <c r="M6" i="692"/>
  <c r="N6" i="692" s="1"/>
  <c r="Q6" i="692" s="1"/>
  <c r="K6" i="692"/>
  <c r="G6" i="692"/>
  <c r="O5" i="692"/>
  <c r="M5" i="692"/>
  <c r="N5" i="692" s="1"/>
  <c r="K5" i="692"/>
  <c r="G5" i="692"/>
  <c r="H2" i="692"/>
  <c r="D1" i="692"/>
  <c r="X34" i="691"/>
  <c r="W34" i="691"/>
  <c r="M8" i="691" s="1"/>
  <c r="V34" i="691"/>
  <c r="P34" i="691"/>
  <c r="O34" i="691"/>
  <c r="N34" i="691"/>
  <c r="M34" i="691"/>
  <c r="G34" i="691"/>
  <c r="O16" i="691"/>
  <c r="N16" i="691"/>
  <c r="M16" i="691"/>
  <c r="J16" i="691"/>
  <c r="I16" i="691"/>
  <c r="H16" i="691"/>
  <c r="G16" i="691"/>
  <c r="F16" i="691"/>
  <c r="E16" i="691"/>
  <c r="F8" i="691"/>
  <c r="M7" i="691"/>
  <c r="K7" i="691"/>
  <c r="I7" i="691"/>
  <c r="G7" i="691"/>
  <c r="F7" i="691"/>
  <c r="E7" i="691"/>
  <c r="M6" i="691"/>
  <c r="K6" i="691"/>
  <c r="I6" i="691"/>
  <c r="G6" i="691"/>
  <c r="F6" i="691"/>
  <c r="E6" i="691"/>
  <c r="AD140" i="690"/>
  <c r="Z140" i="690"/>
  <c r="Y140" i="690"/>
  <c r="L140" i="690"/>
  <c r="O140" i="690" s="1"/>
  <c r="J140" i="690"/>
  <c r="K140" i="690" s="1"/>
  <c r="I140" i="690"/>
  <c r="O127" i="690"/>
  <c r="M127" i="690"/>
  <c r="AF127" i="690" s="1"/>
  <c r="K127" i="690"/>
  <c r="G127" i="690"/>
  <c r="O126" i="690"/>
  <c r="M126" i="690"/>
  <c r="K126" i="690"/>
  <c r="G126" i="690"/>
  <c r="O125" i="690"/>
  <c r="M125" i="690"/>
  <c r="K125" i="690"/>
  <c r="G125" i="690"/>
  <c r="O124" i="690"/>
  <c r="M124" i="690"/>
  <c r="N124" i="690" s="1"/>
  <c r="K124" i="690"/>
  <c r="G124" i="690"/>
  <c r="AD123" i="690"/>
  <c r="Z123" i="690"/>
  <c r="Y123" i="690"/>
  <c r="L123" i="690"/>
  <c r="O123" i="690" s="1"/>
  <c r="J123" i="690"/>
  <c r="K123" i="690" s="1"/>
  <c r="I123" i="690"/>
  <c r="O109" i="690"/>
  <c r="M109" i="690"/>
  <c r="K109" i="690"/>
  <c r="G109" i="690"/>
  <c r="AE108" i="690"/>
  <c r="O108" i="690"/>
  <c r="N108" i="690"/>
  <c r="M108" i="690"/>
  <c r="AF108" i="690" s="1"/>
  <c r="K108" i="690"/>
  <c r="G108" i="690"/>
  <c r="O107" i="690"/>
  <c r="N107" i="690"/>
  <c r="M107" i="690"/>
  <c r="K107" i="690"/>
  <c r="G107" i="690"/>
  <c r="AD106" i="690"/>
  <c r="Z106" i="690"/>
  <c r="Y106" i="690"/>
  <c r="L106" i="690"/>
  <c r="O106" i="690" s="1"/>
  <c r="J106" i="690"/>
  <c r="K106" i="690" s="1"/>
  <c r="I106" i="690"/>
  <c r="O91" i="690"/>
  <c r="M91" i="690"/>
  <c r="K91" i="690"/>
  <c r="G91" i="690"/>
  <c r="O90" i="690"/>
  <c r="M90" i="690"/>
  <c r="AF90" i="690" s="1"/>
  <c r="K90" i="690"/>
  <c r="G90" i="690"/>
  <c r="AD89" i="690"/>
  <c r="Z89" i="690"/>
  <c r="Y89" i="690"/>
  <c r="L89" i="690"/>
  <c r="O89" i="690" s="1"/>
  <c r="K89" i="690"/>
  <c r="J89" i="690"/>
  <c r="I89" i="690"/>
  <c r="AE74" i="690"/>
  <c r="O74" i="690"/>
  <c r="M74" i="690"/>
  <c r="AF74" i="690" s="1"/>
  <c r="K74" i="690"/>
  <c r="G74" i="690"/>
  <c r="O73" i="690"/>
  <c r="M73" i="690"/>
  <c r="K73" i="690"/>
  <c r="G73" i="690"/>
  <c r="AD72" i="690"/>
  <c r="AD2" i="690" s="1"/>
  <c r="R6" i="688" s="1"/>
  <c r="Z72" i="690"/>
  <c r="Y72" i="690"/>
  <c r="L72" i="690"/>
  <c r="O72" i="690" s="1"/>
  <c r="J72" i="690"/>
  <c r="K72" i="690" s="1"/>
  <c r="I72" i="690"/>
  <c r="AF62" i="690"/>
  <c r="O62" i="690"/>
  <c r="M62" i="690"/>
  <c r="AE62" i="690" s="1"/>
  <c r="K62" i="690"/>
  <c r="G62" i="690"/>
  <c r="AE61" i="690"/>
  <c r="O61" i="690"/>
  <c r="N61" i="690"/>
  <c r="Q61" i="690" s="1"/>
  <c r="M61" i="690"/>
  <c r="AF61" i="690" s="1"/>
  <c r="K61" i="690"/>
  <c r="G61" i="690"/>
  <c r="O60" i="690"/>
  <c r="M60" i="690"/>
  <c r="K60" i="690"/>
  <c r="G60" i="690"/>
  <c r="AE59" i="690"/>
  <c r="O59" i="690"/>
  <c r="M59" i="690"/>
  <c r="AF59" i="690" s="1"/>
  <c r="K59" i="690"/>
  <c r="G59" i="690"/>
  <c r="O58" i="690"/>
  <c r="M58" i="690"/>
  <c r="AE58" i="690" s="1"/>
  <c r="K58" i="690"/>
  <c r="G58" i="690"/>
  <c r="O57" i="690"/>
  <c r="M57" i="690"/>
  <c r="K57" i="690"/>
  <c r="G57" i="690"/>
  <c r="O56" i="690"/>
  <c r="M56" i="690"/>
  <c r="N56" i="690" s="1"/>
  <c r="K56" i="690"/>
  <c r="G56" i="690"/>
  <c r="AD55" i="690"/>
  <c r="Z55" i="690"/>
  <c r="Y55" i="690"/>
  <c r="L55" i="690"/>
  <c r="J55" i="690"/>
  <c r="K55" i="690" s="1"/>
  <c r="I55" i="690"/>
  <c r="O48" i="690"/>
  <c r="M48" i="690"/>
  <c r="N48" i="690" s="1"/>
  <c r="K48" i="690"/>
  <c r="G48" i="690"/>
  <c r="O47" i="690"/>
  <c r="M47" i="690"/>
  <c r="K47" i="690"/>
  <c r="G47" i="690"/>
  <c r="AF46" i="690"/>
  <c r="O46" i="690"/>
  <c r="M46" i="690"/>
  <c r="AE46" i="690" s="1"/>
  <c r="K46" i="690"/>
  <c r="G46" i="690"/>
  <c r="O45" i="690"/>
  <c r="M45" i="690"/>
  <c r="AE45" i="690" s="1"/>
  <c r="K45" i="690"/>
  <c r="G45" i="690"/>
  <c r="O44" i="690"/>
  <c r="M44" i="690"/>
  <c r="N44" i="690" s="1"/>
  <c r="K44" i="690"/>
  <c r="G44" i="690"/>
  <c r="Q43" i="690"/>
  <c r="O43" i="690"/>
  <c r="N43" i="690"/>
  <c r="M43" i="690"/>
  <c r="AF43" i="690" s="1"/>
  <c r="K43" i="690"/>
  <c r="G43" i="690"/>
  <c r="O42" i="690"/>
  <c r="M42" i="690"/>
  <c r="K42" i="690"/>
  <c r="G42" i="690"/>
  <c r="AF41" i="690"/>
  <c r="O41" i="690"/>
  <c r="M41" i="690"/>
  <c r="K41" i="690"/>
  <c r="G41" i="690"/>
  <c r="O40" i="690"/>
  <c r="M40" i="690"/>
  <c r="N40" i="690" s="1"/>
  <c r="K40" i="690"/>
  <c r="G40" i="690"/>
  <c r="AF39" i="690"/>
  <c r="AE39" i="690"/>
  <c r="O39" i="690"/>
  <c r="N39" i="690"/>
  <c r="M39" i="690"/>
  <c r="K39" i="690"/>
  <c r="G39" i="690"/>
  <c r="AD38" i="690"/>
  <c r="Q6" i="688"/>
  <c r="Z38" i="690"/>
  <c r="Y38" i="690"/>
  <c r="L38" i="690"/>
  <c r="O38" i="690" s="1"/>
  <c r="J38" i="690"/>
  <c r="K38" i="690" s="1"/>
  <c r="I38" i="690"/>
  <c r="AE28" i="690"/>
  <c r="O28" i="690"/>
  <c r="N28" i="690"/>
  <c r="M28" i="690"/>
  <c r="AF28" i="690" s="1"/>
  <c r="K28" i="690"/>
  <c r="G28" i="690"/>
  <c r="AF27" i="690"/>
  <c r="O27" i="690"/>
  <c r="M27" i="690"/>
  <c r="AE27" i="690" s="1"/>
  <c r="K27" i="690"/>
  <c r="G27" i="690"/>
  <c r="O26" i="690"/>
  <c r="M26" i="690"/>
  <c r="AF26" i="690" s="1"/>
  <c r="K26" i="690"/>
  <c r="G26" i="690"/>
  <c r="O25" i="690"/>
  <c r="M25" i="690"/>
  <c r="AF25" i="690" s="1"/>
  <c r="K25" i="690"/>
  <c r="G25" i="690"/>
  <c r="AE24" i="690"/>
  <c r="O24" i="690"/>
  <c r="N24" i="690"/>
  <c r="M24" i="690"/>
  <c r="AF24" i="690" s="1"/>
  <c r="K24" i="690"/>
  <c r="G24" i="690"/>
  <c r="AF23" i="690"/>
  <c r="O23" i="690"/>
  <c r="M23" i="690"/>
  <c r="K23" i="690"/>
  <c r="G23" i="690"/>
  <c r="O22" i="690"/>
  <c r="M22" i="690"/>
  <c r="K22" i="690"/>
  <c r="G22" i="690"/>
  <c r="AD21" i="690"/>
  <c r="Z21" i="690"/>
  <c r="Z2" i="690" s="1"/>
  <c r="P6" i="688" s="1"/>
  <c r="Y21" i="690"/>
  <c r="L21" i="690"/>
  <c r="J21" i="690"/>
  <c r="I21" i="690"/>
  <c r="O21" i="690" s="1"/>
  <c r="AE9" i="690"/>
  <c r="O9" i="690"/>
  <c r="M9" i="690"/>
  <c r="AF9" i="690" s="1"/>
  <c r="K9" i="690"/>
  <c r="G9" i="690"/>
  <c r="O8" i="690"/>
  <c r="M8" i="690"/>
  <c r="AF8" i="690" s="1"/>
  <c r="K8" i="690"/>
  <c r="G8" i="690"/>
  <c r="AE7" i="690"/>
  <c r="O7" i="690"/>
  <c r="N7" i="690"/>
  <c r="M7" i="690"/>
  <c r="AF7" i="690" s="1"/>
  <c r="K7" i="690"/>
  <c r="G7" i="690"/>
  <c r="O6" i="690"/>
  <c r="M6" i="690"/>
  <c r="N6" i="690" s="1"/>
  <c r="K6" i="690"/>
  <c r="G6" i="690"/>
  <c r="AF5" i="690"/>
  <c r="Q5" i="690"/>
  <c r="O5" i="690"/>
  <c r="N5" i="690"/>
  <c r="P5" i="690" s="1"/>
  <c r="M5" i="690"/>
  <c r="AE5" i="690" s="1"/>
  <c r="K5" i="690"/>
  <c r="G5" i="690"/>
  <c r="H2" i="690"/>
  <c r="D1" i="690"/>
  <c r="L140" i="689"/>
  <c r="J140" i="689"/>
  <c r="I140" i="689"/>
  <c r="O135" i="689"/>
  <c r="M135" i="689"/>
  <c r="AB135" i="689" s="1"/>
  <c r="K135" i="689"/>
  <c r="G135" i="689"/>
  <c r="O134" i="689"/>
  <c r="M134" i="689"/>
  <c r="N134" i="689" s="1"/>
  <c r="K134" i="689"/>
  <c r="G134" i="689"/>
  <c r="O133" i="689"/>
  <c r="M133" i="689"/>
  <c r="K133" i="689"/>
  <c r="G133" i="689"/>
  <c r="AB132" i="689"/>
  <c r="O132" i="689"/>
  <c r="N132" i="689"/>
  <c r="M132" i="689"/>
  <c r="AA132" i="689" s="1"/>
  <c r="K132" i="689"/>
  <c r="G132" i="689"/>
  <c r="O131" i="689"/>
  <c r="M131" i="689"/>
  <c r="K131" i="689"/>
  <c r="G131" i="689"/>
  <c r="O130" i="689"/>
  <c r="M130" i="689"/>
  <c r="N130" i="689" s="1"/>
  <c r="K130" i="689"/>
  <c r="G130" i="689"/>
  <c r="AA129" i="689"/>
  <c r="O129" i="689"/>
  <c r="N129" i="689"/>
  <c r="Q129" i="689" s="1"/>
  <c r="M129" i="689"/>
  <c r="AB129" i="689" s="1"/>
  <c r="K129" i="689"/>
  <c r="G129" i="689"/>
  <c r="AB128" i="689"/>
  <c r="O128" i="689"/>
  <c r="N128" i="689"/>
  <c r="Q128" i="689" s="1"/>
  <c r="M128" i="689"/>
  <c r="AA128" i="689" s="1"/>
  <c r="K128" i="689"/>
  <c r="G128" i="689"/>
  <c r="P127" i="689"/>
  <c r="O127" i="689"/>
  <c r="N127" i="689"/>
  <c r="Q127" i="689" s="1"/>
  <c r="M127" i="689"/>
  <c r="AB127" i="689" s="1"/>
  <c r="K127" i="689"/>
  <c r="G127" i="689"/>
  <c r="O126" i="689"/>
  <c r="M126" i="689"/>
  <c r="N126" i="689" s="1"/>
  <c r="K126" i="689"/>
  <c r="G126" i="689"/>
  <c r="AA125" i="689"/>
  <c r="O125" i="689"/>
  <c r="N125" i="689"/>
  <c r="M125" i="689"/>
  <c r="AB125" i="689" s="1"/>
  <c r="K125" i="689"/>
  <c r="G125" i="689"/>
  <c r="O124" i="689"/>
  <c r="M124" i="689"/>
  <c r="AB124" i="689" s="1"/>
  <c r="K124" i="689"/>
  <c r="G124" i="689"/>
  <c r="L123" i="689"/>
  <c r="O123" i="689" s="1"/>
  <c r="J123" i="689"/>
  <c r="K123" i="689" s="1"/>
  <c r="I123" i="689"/>
  <c r="O114" i="689"/>
  <c r="M114" i="689"/>
  <c r="AB114" i="689" s="1"/>
  <c r="K114" i="689"/>
  <c r="G114" i="689"/>
  <c r="O113" i="689"/>
  <c r="M113" i="689"/>
  <c r="N113" i="689" s="1"/>
  <c r="Q113" i="689" s="1"/>
  <c r="K113" i="689"/>
  <c r="G113" i="689"/>
  <c r="O112" i="689"/>
  <c r="M112" i="689"/>
  <c r="K112" i="689"/>
  <c r="G112" i="689"/>
  <c r="AA111" i="689"/>
  <c r="O111" i="689"/>
  <c r="N111" i="689"/>
  <c r="M111" i="689"/>
  <c r="AB111" i="689" s="1"/>
  <c r="K111" i="689"/>
  <c r="G111" i="689"/>
  <c r="O110" i="689"/>
  <c r="M110" i="689"/>
  <c r="AB110" i="689" s="1"/>
  <c r="K110" i="689"/>
  <c r="G110" i="689"/>
  <c r="AB109" i="689"/>
  <c r="AA109" i="689"/>
  <c r="O109" i="689"/>
  <c r="M109" i="689"/>
  <c r="N109" i="689" s="1"/>
  <c r="Q109" i="689" s="1"/>
  <c r="K109" i="689"/>
  <c r="G109" i="689"/>
  <c r="AB108" i="689"/>
  <c r="AA108" i="689"/>
  <c r="O108" i="689"/>
  <c r="N108" i="689"/>
  <c r="M108" i="689"/>
  <c r="K108" i="689"/>
  <c r="G108" i="689"/>
  <c r="AB107" i="689"/>
  <c r="O107" i="689"/>
  <c r="N107" i="689"/>
  <c r="Q107" i="689" s="1"/>
  <c r="M107" i="689"/>
  <c r="AA107" i="689" s="1"/>
  <c r="K107" i="689"/>
  <c r="G107" i="689"/>
  <c r="L106" i="689"/>
  <c r="O106" i="689" s="1"/>
  <c r="J106" i="689"/>
  <c r="K106" i="689" s="1"/>
  <c r="I106" i="689"/>
  <c r="O94" i="689"/>
  <c r="M94" i="689"/>
  <c r="AB94" i="689" s="1"/>
  <c r="K94" i="689"/>
  <c r="G94" i="689"/>
  <c r="AB93" i="689"/>
  <c r="O93" i="689"/>
  <c r="M93" i="689"/>
  <c r="AA93" i="689" s="1"/>
  <c r="K93" i="689"/>
  <c r="G93" i="689"/>
  <c r="AB92" i="689"/>
  <c r="AA92" i="689"/>
  <c r="O92" i="689"/>
  <c r="N92" i="689"/>
  <c r="M92" i="689"/>
  <c r="K92" i="689"/>
  <c r="G92" i="689"/>
  <c r="O91" i="689"/>
  <c r="M91" i="689"/>
  <c r="AB91" i="689" s="1"/>
  <c r="K91" i="689"/>
  <c r="G91" i="689"/>
  <c r="AB90" i="689"/>
  <c r="O90" i="689"/>
  <c r="M90" i="689"/>
  <c r="AA90" i="689" s="1"/>
  <c r="K90" i="689"/>
  <c r="G90" i="689"/>
  <c r="L89" i="689"/>
  <c r="O89" i="689" s="1"/>
  <c r="J89" i="689"/>
  <c r="K89" i="689" s="1"/>
  <c r="I89" i="689"/>
  <c r="AB76" i="689"/>
  <c r="AA76" i="689"/>
  <c r="O76" i="689"/>
  <c r="N76" i="689"/>
  <c r="Q76" i="689" s="1"/>
  <c r="M76" i="689"/>
  <c r="K76" i="689"/>
  <c r="G76" i="689"/>
  <c r="O75" i="689"/>
  <c r="M75" i="689"/>
  <c r="N75" i="689" s="1"/>
  <c r="K75" i="689"/>
  <c r="G75" i="689"/>
  <c r="AA74" i="689"/>
  <c r="O74" i="689"/>
  <c r="N74" i="689"/>
  <c r="Q74" i="689" s="1"/>
  <c r="M74" i="689"/>
  <c r="AB74" i="689" s="1"/>
  <c r="K74" i="689"/>
  <c r="G74" i="689"/>
  <c r="O73" i="689"/>
  <c r="M73" i="689"/>
  <c r="AB73" i="689" s="1"/>
  <c r="K73" i="689"/>
  <c r="G73" i="689"/>
  <c r="M72" i="689"/>
  <c r="L72" i="689"/>
  <c r="J72" i="689"/>
  <c r="K72" i="689" s="1"/>
  <c r="I72" i="689"/>
  <c r="O61" i="689"/>
  <c r="M61" i="689"/>
  <c r="AB61" i="689" s="1"/>
  <c r="K61" i="689"/>
  <c r="G61" i="689"/>
  <c r="O60" i="689"/>
  <c r="N60" i="689"/>
  <c r="Q60" i="689" s="1"/>
  <c r="M60" i="689"/>
  <c r="AB60" i="689" s="1"/>
  <c r="K60" i="689"/>
  <c r="G60" i="689"/>
  <c r="AB59" i="689"/>
  <c r="O59" i="689"/>
  <c r="N59" i="689"/>
  <c r="M59" i="689"/>
  <c r="AA59" i="689" s="1"/>
  <c r="K59" i="689"/>
  <c r="G59" i="689"/>
  <c r="AA58" i="689"/>
  <c r="O58" i="689"/>
  <c r="N58" i="689"/>
  <c r="M58" i="689"/>
  <c r="AB58" i="689" s="1"/>
  <c r="K58" i="689"/>
  <c r="G58" i="689"/>
  <c r="O57" i="689"/>
  <c r="M57" i="689"/>
  <c r="AB57" i="689" s="1"/>
  <c r="K57" i="689"/>
  <c r="G57" i="689"/>
  <c r="AB56" i="689"/>
  <c r="AA56" i="689"/>
  <c r="O56" i="689"/>
  <c r="N56" i="689"/>
  <c r="M56" i="689"/>
  <c r="K56" i="689"/>
  <c r="G56" i="689"/>
  <c r="L55" i="689"/>
  <c r="J55" i="689"/>
  <c r="I55" i="689"/>
  <c r="K55" i="689" s="1"/>
  <c r="O44" i="689"/>
  <c r="M44" i="689"/>
  <c r="K44" i="689"/>
  <c r="G44" i="689"/>
  <c r="O43" i="689"/>
  <c r="M43" i="689"/>
  <c r="AB43" i="689" s="1"/>
  <c r="K43" i="689"/>
  <c r="G43" i="689"/>
  <c r="O42" i="689"/>
  <c r="M42" i="689"/>
  <c r="AB42" i="689" s="1"/>
  <c r="K42" i="689"/>
  <c r="G42" i="689"/>
  <c r="O41" i="689"/>
  <c r="M41" i="689"/>
  <c r="K41" i="689"/>
  <c r="G41" i="689"/>
  <c r="AB40" i="689"/>
  <c r="AA40" i="689"/>
  <c r="O40" i="689"/>
  <c r="M40" i="689"/>
  <c r="N40" i="689" s="1"/>
  <c r="K40" i="689"/>
  <c r="G40" i="689"/>
  <c r="AB39" i="689"/>
  <c r="AA39" i="689"/>
  <c r="O39" i="689"/>
  <c r="N39" i="689"/>
  <c r="M39" i="689"/>
  <c r="K39" i="689"/>
  <c r="Q39" i="689" s="1"/>
  <c r="G39" i="689"/>
  <c r="L38" i="689"/>
  <c r="J38" i="689"/>
  <c r="I38" i="689"/>
  <c r="AB24" i="689"/>
  <c r="O24" i="689"/>
  <c r="N24" i="689"/>
  <c r="M24" i="689"/>
  <c r="AA24" i="689" s="1"/>
  <c r="K24" i="689"/>
  <c r="G24" i="689"/>
  <c r="O23" i="689"/>
  <c r="M23" i="689"/>
  <c r="AB23" i="689" s="1"/>
  <c r="K23" i="689"/>
  <c r="G23" i="689"/>
  <c r="AA22" i="689"/>
  <c r="O22" i="689"/>
  <c r="M22" i="689"/>
  <c r="N22" i="689" s="1"/>
  <c r="K22" i="689"/>
  <c r="G22" i="689"/>
  <c r="L21" i="689"/>
  <c r="J21" i="689"/>
  <c r="I21" i="689"/>
  <c r="AA8" i="689"/>
  <c r="O8" i="689"/>
  <c r="M8" i="689"/>
  <c r="N8" i="689" s="1"/>
  <c r="K8" i="689"/>
  <c r="G8" i="689"/>
  <c r="AA7" i="689"/>
  <c r="O7" i="689"/>
  <c r="M7" i="689"/>
  <c r="AB7" i="689" s="1"/>
  <c r="K7" i="689"/>
  <c r="G7" i="689"/>
  <c r="AA6" i="689"/>
  <c r="Q6" i="689"/>
  <c r="O6" i="689"/>
  <c r="N6" i="689"/>
  <c r="M6" i="689"/>
  <c r="AB6" i="689" s="1"/>
  <c r="K6" i="689"/>
  <c r="G6" i="689"/>
  <c r="AB5" i="689"/>
  <c r="O5" i="689"/>
  <c r="N5" i="689"/>
  <c r="Q5" i="689" s="1"/>
  <c r="M5" i="689"/>
  <c r="AA5" i="689" s="1"/>
  <c r="K5" i="689"/>
  <c r="G5" i="689"/>
  <c r="H2" i="689"/>
  <c r="D1" i="689"/>
  <c r="F3" i="688" s="1"/>
  <c r="X34" i="688"/>
  <c r="W34" i="688"/>
  <c r="V34" i="688"/>
  <c r="P34" i="688"/>
  <c r="O34" i="688"/>
  <c r="N34" i="688"/>
  <c r="K8" i="688" s="1"/>
  <c r="M34" i="688"/>
  <c r="G34" i="688"/>
  <c r="N16" i="688"/>
  <c r="M16" i="688"/>
  <c r="J16" i="688"/>
  <c r="I16" i="688"/>
  <c r="H16" i="688"/>
  <c r="G16" i="688"/>
  <c r="F16" i="688"/>
  <c r="E8" i="688" s="1"/>
  <c r="E16" i="688"/>
  <c r="F8" i="688"/>
  <c r="M7" i="688"/>
  <c r="K7" i="688"/>
  <c r="I7" i="688"/>
  <c r="G7" i="688"/>
  <c r="F7" i="688"/>
  <c r="E7" i="688"/>
  <c r="M6" i="688"/>
  <c r="K6" i="688"/>
  <c r="I6" i="688"/>
  <c r="G6" i="688"/>
  <c r="F6" i="688"/>
  <c r="E6" i="688"/>
  <c r="AD140" i="687"/>
  <c r="Z140" i="687"/>
  <c r="Y140" i="687"/>
  <c r="L140" i="687"/>
  <c r="O140" i="687" s="1"/>
  <c r="J140" i="687"/>
  <c r="K140" i="687" s="1"/>
  <c r="I140" i="687"/>
  <c r="O127" i="687"/>
  <c r="M127" i="687"/>
  <c r="AF127" i="687" s="1"/>
  <c r="K127" i="687"/>
  <c r="G127" i="687"/>
  <c r="AE126" i="687"/>
  <c r="O126" i="687"/>
  <c r="N126" i="687"/>
  <c r="Q126" i="687" s="1"/>
  <c r="M126" i="687"/>
  <c r="AF126" i="687" s="1"/>
  <c r="K126" i="687"/>
  <c r="G126" i="687"/>
  <c r="AF125" i="687"/>
  <c r="AE125" i="687"/>
  <c r="O125" i="687"/>
  <c r="N125" i="687"/>
  <c r="Q125" i="687" s="1"/>
  <c r="M125" i="687"/>
  <c r="K125" i="687"/>
  <c r="G125" i="687"/>
  <c r="O124" i="687"/>
  <c r="M124" i="687"/>
  <c r="N124" i="687" s="1"/>
  <c r="K124" i="687"/>
  <c r="G124" i="687"/>
  <c r="AD123" i="687"/>
  <c r="Z123" i="687"/>
  <c r="Y123" i="687"/>
  <c r="L123" i="687"/>
  <c r="K123" i="687"/>
  <c r="J123" i="687"/>
  <c r="I123" i="687"/>
  <c r="O109" i="687"/>
  <c r="M109" i="687"/>
  <c r="N109" i="687" s="1"/>
  <c r="K109" i="687"/>
  <c r="G109" i="687"/>
  <c r="O108" i="687"/>
  <c r="M108" i="687"/>
  <c r="AF108" i="687" s="1"/>
  <c r="K108" i="687"/>
  <c r="G108" i="687"/>
  <c r="O107" i="687"/>
  <c r="M107" i="687"/>
  <c r="M123" i="687" s="1"/>
  <c r="K107" i="687"/>
  <c r="G107" i="687"/>
  <c r="AD106" i="687"/>
  <c r="Z106" i="687"/>
  <c r="Y106" i="687"/>
  <c r="L106" i="687"/>
  <c r="O106" i="687" s="1"/>
  <c r="J106" i="687"/>
  <c r="K106" i="687" s="1"/>
  <c r="I106" i="687"/>
  <c r="O91" i="687"/>
  <c r="M91" i="687"/>
  <c r="K91" i="687"/>
  <c r="G91" i="687"/>
  <c r="AF90" i="687"/>
  <c r="AE90" i="687"/>
  <c r="O90" i="687"/>
  <c r="M90" i="687"/>
  <c r="N90" i="687" s="1"/>
  <c r="K90" i="687"/>
  <c r="G90" i="687"/>
  <c r="AD89" i="687"/>
  <c r="Z89" i="687"/>
  <c r="Y89" i="687"/>
  <c r="L89" i="687"/>
  <c r="K89" i="687"/>
  <c r="J89" i="687"/>
  <c r="I89" i="687"/>
  <c r="O74" i="687"/>
  <c r="M74" i="687"/>
  <c r="K74" i="687"/>
  <c r="G74" i="687"/>
  <c r="O73" i="687"/>
  <c r="M73" i="687"/>
  <c r="K73" i="687"/>
  <c r="G73" i="687"/>
  <c r="AD72" i="687"/>
  <c r="Z72" i="687"/>
  <c r="Y72" i="687"/>
  <c r="L72" i="687"/>
  <c r="O72" i="687" s="1"/>
  <c r="J72" i="687"/>
  <c r="I72" i="687"/>
  <c r="K72" i="687" s="1"/>
  <c r="O62" i="687"/>
  <c r="M62" i="687"/>
  <c r="K62" i="687"/>
  <c r="G62" i="687"/>
  <c r="AE61" i="687"/>
  <c r="O61" i="687"/>
  <c r="M61" i="687"/>
  <c r="K61" i="687"/>
  <c r="G61" i="687"/>
  <c r="O60" i="687"/>
  <c r="M60" i="687"/>
  <c r="N60" i="687" s="1"/>
  <c r="K60" i="687"/>
  <c r="G60" i="687"/>
  <c r="O59" i="687"/>
  <c r="M59" i="687"/>
  <c r="AF59" i="687" s="1"/>
  <c r="K59" i="687"/>
  <c r="G59" i="687"/>
  <c r="AF58" i="687"/>
  <c r="O58" i="687"/>
  <c r="N58" i="687"/>
  <c r="M58" i="687"/>
  <c r="AE58" i="687" s="1"/>
  <c r="K58" i="687"/>
  <c r="G58" i="687"/>
  <c r="AE57" i="687"/>
  <c r="O57" i="687"/>
  <c r="M57" i="687"/>
  <c r="K57" i="687"/>
  <c r="G57" i="687"/>
  <c r="O56" i="687"/>
  <c r="M56" i="687"/>
  <c r="K56" i="687"/>
  <c r="G56" i="687"/>
  <c r="AD55" i="687"/>
  <c r="Z55" i="687"/>
  <c r="Y55" i="687"/>
  <c r="L55" i="687"/>
  <c r="O55" i="687" s="1"/>
  <c r="J55" i="687"/>
  <c r="K55" i="687" s="1"/>
  <c r="I55" i="687"/>
  <c r="AF47" i="687"/>
  <c r="AE47" i="687"/>
  <c r="O47" i="687"/>
  <c r="M47" i="687"/>
  <c r="N47" i="687" s="1"/>
  <c r="K47" i="687"/>
  <c r="G47" i="687"/>
  <c r="O46" i="687"/>
  <c r="M46" i="687"/>
  <c r="K46" i="687"/>
  <c r="G46" i="687"/>
  <c r="O45" i="687"/>
  <c r="M45" i="687"/>
  <c r="K45" i="687"/>
  <c r="G45" i="687"/>
  <c r="O44" i="687"/>
  <c r="M44" i="687"/>
  <c r="AF44" i="687" s="1"/>
  <c r="K44" i="687"/>
  <c r="G44" i="687"/>
  <c r="AF43" i="687"/>
  <c r="AE43" i="687"/>
  <c r="Q43" i="687"/>
  <c r="O43" i="687"/>
  <c r="N43" i="687"/>
  <c r="M43" i="687"/>
  <c r="K43" i="687"/>
  <c r="G43" i="687"/>
  <c r="AF42" i="687"/>
  <c r="O42" i="687"/>
  <c r="N42" i="687"/>
  <c r="Q42" i="687" s="1"/>
  <c r="M42" i="687"/>
  <c r="AE42" i="687" s="1"/>
  <c r="K42" i="687"/>
  <c r="G42" i="687"/>
  <c r="O41" i="687"/>
  <c r="M41" i="687"/>
  <c r="K41" i="687"/>
  <c r="G41" i="687"/>
  <c r="O40" i="687"/>
  <c r="M40" i="687"/>
  <c r="K40" i="687"/>
  <c r="G40" i="687"/>
  <c r="AF39" i="687"/>
  <c r="AE39" i="687"/>
  <c r="O39" i="687"/>
  <c r="N39" i="687"/>
  <c r="M39" i="687"/>
  <c r="K39" i="687"/>
  <c r="G39" i="687"/>
  <c r="AD38" i="687"/>
  <c r="Q6" i="685"/>
  <c r="Z38" i="687"/>
  <c r="Y38" i="687"/>
  <c r="L38" i="687"/>
  <c r="J38" i="687"/>
  <c r="I38" i="687"/>
  <c r="O38" i="687" s="1"/>
  <c r="AF28" i="687"/>
  <c r="AE28" i="687"/>
  <c r="O28" i="687"/>
  <c r="N28" i="687"/>
  <c r="M28" i="687"/>
  <c r="K28" i="687"/>
  <c r="G28" i="687"/>
  <c r="O27" i="687"/>
  <c r="M27" i="687"/>
  <c r="K27" i="687"/>
  <c r="G27" i="687"/>
  <c r="O26" i="687"/>
  <c r="M26" i="687"/>
  <c r="K26" i="687"/>
  <c r="G26" i="687"/>
  <c r="O25" i="687"/>
  <c r="N25" i="687"/>
  <c r="P25" i="687" s="1"/>
  <c r="M25" i="687"/>
  <c r="AF25" i="687" s="1"/>
  <c r="K25" i="687"/>
  <c r="G25" i="687"/>
  <c r="AF24" i="687"/>
  <c r="AE24" i="687"/>
  <c r="O24" i="687"/>
  <c r="M24" i="687"/>
  <c r="N24" i="687" s="1"/>
  <c r="K24" i="687"/>
  <c r="G24" i="687"/>
  <c r="AF23" i="687"/>
  <c r="AE23" i="687"/>
  <c r="O23" i="687"/>
  <c r="N23" i="687"/>
  <c r="M23" i="687"/>
  <c r="K23" i="687"/>
  <c r="G23" i="687"/>
  <c r="AF22" i="687"/>
  <c r="O22" i="687"/>
  <c r="M22" i="687"/>
  <c r="N22" i="687" s="1"/>
  <c r="K22" i="687"/>
  <c r="G22" i="687"/>
  <c r="AD21" i="687"/>
  <c r="Z21" i="687"/>
  <c r="Y21" i="687"/>
  <c r="L21" i="687"/>
  <c r="J21" i="687"/>
  <c r="K21" i="687" s="1"/>
  <c r="I21" i="687"/>
  <c r="AF9" i="687"/>
  <c r="O9" i="687"/>
  <c r="M9" i="687"/>
  <c r="N9" i="687" s="1"/>
  <c r="K9" i="687"/>
  <c r="G9" i="687"/>
  <c r="O8" i="687"/>
  <c r="M8" i="687"/>
  <c r="AF8" i="687" s="1"/>
  <c r="K8" i="687"/>
  <c r="G8" i="687"/>
  <c r="O7" i="687"/>
  <c r="N7" i="687"/>
  <c r="Q7" i="687" s="1"/>
  <c r="M7" i="687"/>
  <c r="AF7" i="687" s="1"/>
  <c r="K7" i="687"/>
  <c r="G7" i="687"/>
  <c r="AE6" i="687"/>
  <c r="O6" i="687"/>
  <c r="M6" i="687"/>
  <c r="K6" i="687"/>
  <c r="G6" i="687"/>
  <c r="O5" i="687"/>
  <c r="M5" i="687"/>
  <c r="M21" i="687" s="1"/>
  <c r="K5" i="687"/>
  <c r="G5" i="687"/>
  <c r="H2" i="687"/>
  <c r="D1" i="687"/>
  <c r="L140" i="686"/>
  <c r="O140" i="686" s="1"/>
  <c r="J140" i="686"/>
  <c r="I140" i="686"/>
  <c r="O135" i="686"/>
  <c r="M135" i="686"/>
  <c r="AB135" i="686" s="1"/>
  <c r="K135" i="686"/>
  <c r="G135" i="686"/>
  <c r="O134" i="686"/>
  <c r="M134" i="686"/>
  <c r="AB134" i="686" s="1"/>
  <c r="K134" i="686"/>
  <c r="G134" i="686"/>
  <c r="AA133" i="686"/>
  <c r="O133" i="686"/>
  <c r="M133" i="686"/>
  <c r="N133" i="686" s="1"/>
  <c r="K133" i="686"/>
  <c r="G133" i="686"/>
  <c r="O132" i="686"/>
  <c r="M132" i="686"/>
  <c r="K132" i="686"/>
  <c r="G132" i="686"/>
  <c r="AA131" i="686"/>
  <c r="O131" i="686"/>
  <c r="N131" i="686"/>
  <c r="Q131" i="686" s="1"/>
  <c r="M131" i="686"/>
  <c r="AB131" i="686" s="1"/>
  <c r="K131" i="686"/>
  <c r="G131" i="686"/>
  <c r="O130" i="686"/>
  <c r="M130" i="686"/>
  <c r="AB130" i="686" s="1"/>
  <c r="K130" i="686"/>
  <c r="G130" i="686"/>
  <c r="AA129" i="686"/>
  <c r="O129" i="686"/>
  <c r="M129" i="686"/>
  <c r="N129" i="686" s="1"/>
  <c r="K129" i="686"/>
  <c r="G129" i="686"/>
  <c r="O128" i="686"/>
  <c r="M128" i="686"/>
  <c r="K128" i="686"/>
  <c r="G128" i="686"/>
  <c r="O127" i="686"/>
  <c r="M127" i="686"/>
  <c r="AB127" i="686" s="1"/>
  <c r="K127" i="686"/>
  <c r="G127" i="686"/>
  <c r="O126" i="686"/>
  <c r="M126" i="686"/>
  <c r="AB126" i="686" s="1"/>
  <c r="K126" i="686"/>
  <c r="G126" i="686"/>
  <c r="AA125" i="686"/>
  <c r="O125" i="686"/>
  <c r="M125" i="686"/>
  <c r="N125" i="686" s="1"/>
  <c r="K125" i="686"/>
  <c r="G125" i="686"/>
  <c r="AB124" i="686"/>
  <c r="AA124" i="686"/>
  <c r="O124" i="686"/>
  <c r="N124" i="686"/>
  <c r="Q124" i="686" s="1"/>
  <c r="M124" i="686"/>
  <c r="K124" i="686"/>
  <c r="G124" i="686"/>
  <c r="L123" i="686"/>
  <c r="J123" i="686"/>
  <c r="I123" i="686"/>
  <c r="O113" i="686"/>
  <c r="M113" i="686"/>
  <c r="AB113" i="686" s="1"/>
  <c r="K113" i="686"/>
  <c r="G113" i="686"/>
  <c r="O112" i="686"/>
  <c r="M112" i="686"/>
  <c r="AB112" i="686" s="1"/>
  <c r="K112" i="686"/>
  <c r="G112" i="686"/>
  <c r="O111" i="686"/>
  <c r="M111" i="686"/>
  <c r="K111" i="686"/>
  <c r="G111" i="686"/>
  <c r="O110" i="686"/>
  <c r="M110" i="686"/>
  <c r="N110" i="686" s="1"/>
  <c r="K110" i="686"/>
  <c r="G110" i="686"/>
  <c r="O109" i="686"/>
  <c r="M109" i="686"/>
  <c r="K109" i="686"/>
  <c r="G109" i="686"/>
  <c r="O108" i="686"/>
  <c r="M108" i="686"/>
  <c r="AB108" i="686" s="1"/>
  <c r="K108" i="686"/>
  <c r="G108" i="686"/>
  <c r="O107" i="686"/>
  <c r="M107" i="686"/>
  <c r="K107" i="686"/>
  <c r="G107" i="686"/>
  <c r="L106" i="686"/>
  <c r="O106" i="686" s="1"/>
  <c r="J106" i="686"/>
  <c r="K106" i="686" s="1"/>
  <c r="I106" i="686"/>
  <c r="O94" i="686"/>
  <c r="M94" i="686"/>
  <c r="N94" i="686" s="1"/>
  <c r="K94" i="686"/>
  <c r="G94" i="686"/>
  <c r="O93" i="686"/>
  <c r="N93" i="686"/>
  <c r="Q93" i="686" s="1"/>
  <c r="M93" i="686"/>
  <c r="AB93" i="686" s="1"/>
  <c r="K93" i="686"/>
  <c r="G93" i="686"/>
  <c r="AB92" i="686"/>
  <c r="AA92" i="686"/>
  <c r="O92" i="686"/>
  <c r="M92" i="686"/>
  <c r="N92" i="686" s="1"/>
  <c r="K92" i="686"/>
  <c r="G92" i="686"/>
  <c r="O91" i="686"/>
  <c r="M91" i="686"/>
  <c r="N91" i="686" s="1"/>
  <c r="Q91" i="686" s="1"/>
  <c r="K91" i="686"/>
  <c r="G91" i="686"/>
  <c r="O90" i="686"/>
  <c r="M90" i="686"/>
  <c r="K90" i="686"/>
  <c r="G90" i="686"/>
  <c r="L89" i="686"/>
  <c r="O89" i="686" s="1"/>
  <c r="J89" i="686"/>
  <c r="K89" i="686" s="1"/>
  <c r="I89" i="686"/>
  <c r="O76" i="686"/>
  <c r="M76" i="686"/>
  <c r="K76" i="686"/>
  <c r="G76" i="686"/>
  <c r="AB75" i="686"/>
  <c r="AA75" i="686"/>
  <c r="O75" i="686"/>
  <c r="M75" i="686"/>
  <c r="N75" i="686" s="1"/>
  <c r="K75" i="686"/>
  <c r="G75" i="686"/>
  <c r="O74" i="686"/>
  <c r="M74" i="686"/>
  <c r="AB74" i="686" s="1"/>
  <c r="K74" i="686"/>
  <c r="G74" i="686"/>
  <c r="AA73" i="686"/>
  <c r="O73" i="686"/>
  <c r="N73" i="686"/>
  <c r="Q73" i="686" s="1"/>
  <c r="M73" i="686"/>
  <c r="K73" i="686"/>
  <c r="G73" i="686"/>
  <c r="L72" i="686"/>
  <c r="O72" i="686" s="1"/>
  <c r="J72" i="686"/>
  <c r="K72" i="686" s="1"/>
  <c r="I72" i="686"/>
  <c r="O61" i="686"/>
  <c r="M61" i="686"/>
  <c r="N61" i="686" s="1"/>
  <c r="K61" i="686"/>
  <c r="G61" i="686"/>
  <c r="O60" i="686"/>
  <c r="M60" i="686"/>
  <c r="AB60" i="686" s="1"/>
  <c r="K60" i="686"/>
  <c r="G60" i="686"/>
  <c r="Q59" i="686"/>
  <c r="P59" i="686"/>
  <c r="O59" i="686"/>
  <c r="N59" i="686"/>
  <c r="M59" i="686"/>
  <c r="AB59" i="686" s="1"/>
  <c r="K59" i="686"/>
  <c r="G59" i="686"/>
  <c r="O58" i="686"/>
  <c r="M58" i="686"/>
  <c r="K58" i="686"/>
  <c r="G58" i="686"/>
  <c r="O57" i="686"/>
  <c r="M57" i="686"/>
  <c r="N57" i="686" s="1"/>
  <c r="K57" i="686"/>
  <c r="G57" i="686"/>
  <c r="O56" i="686"/>
  <c r="M56" i="686"/>
  <c r="K56" i="686"/>
  <c r="G56" i="686"/>
  <c r="L55" i="686"/>
  <c r="J55" i="686"/>
  <c r="K55" i="686" s="1"/>
  <c r="I55" i="686"/>
  <c r="AA44" i="686"/>
  <c r="O44" i="686"/>
  <c r="M44" i="686"/>
  <c r="K44" i="686"/>
  <c r="G44" i="686"/>
  <c r="O43" i="686"/>
  <c r="N43" i="686"/>
  <c r="Q43" i="686" s="1"/>
  <c r="M43" i="686"/>
  <c r="K43" i="686"/>
  <c r="G43" i="686"/>
  <c r="O42" i="686"/>
  <c r="M42" i="686"/>
  <c r="N42" i="686" s="1"/>
  <c r="K42" i="686"/>
  <c r="G42" i="686"/>
  <c r="O41" i="686"/>
  <c r="N41" i="686"/>
  <c r="M41" i="686"/>
  <c r="AB41" i="686" s="1"/>
  <c r="K41" i="686"/>
  <c r="G41" i="686"/>
  <c r="AA40" i="686"/>
  <c r="O40" i="686"/>
  <c r="M40" i="686"/>
  <c r="K40" i="686"/>
  <c r="G40" i="686"/>
  <c r="AA39" i="686"/>
  <c r="O39" i="686"/>
  <c r="M39" i="686"/>
  <c r="K39" i="686"/>
  <c r="G39" i="686"/>
  <c r="O38" i="686"/>
  <c r="L38" i="686"/>
  <c r="J38" i="686"/>
  <c r="K38" i="686" s="1"/>
  <c r="I38" i="686"/>
  <c r="AA24" i="686"/>
  <c r="O24" i="686"/>
  <c r="M24" i="686"/>
  <c r="N24" i="686" s="1"/>
  <c r="K24" i="686"/>
  <c r="G24" i="686"/>
  <c r="AA23" i="686"/>
  <c r="O23" i="686"/>
  <c r="M23" i="686"/>
  <c r="K23" i="686"/>
  <c r="G23" i="686"/>
  <c r="O22" i="686"/>
  <c r="N22" i="686"/>
  <c r="Q22" i="686" s="1"/>
  <c r="M22" i="686"/>
  <c r="K22" i="686"/>
  <c r="G22" i="686"/>
  <c r="L21" i="686"/>
  <c r="O21" i="686" s="1"/>
  <c r="K21" i="686"/>
  <c r="J21" i="686"/>
  <c r="I21" i="686"/>
  <c r="AB8" i="686"/>
  <c r="O8" i="686"/>
  <c r="M8" i="686"/>
  <c r="AA8" i="686" s="1"/>
  <c r="K8" i="686"/>
  <c r="G8" i="686"/>
  <c r="AB7" i="686"/>
  <c r="O7" i="686"/>
  <c r="M7" i="686"/>
  <c r="K7" i="686"/>
  <c r="G7" i="686"/>
  <c r="O6" i="686"/>
  <c r="M6" i="686"/>
  <c r="N6" i="686" s="1"/>
  <c r="K6" i="686"/>
  <c r="G6" i="686"/>
  <c r="O5" i="686"/>
  <c r="M5" i="686"/>
  <c r="AB5" i="686" s="1"/>
  <c r="K5" i="686"/>
  <c r="G5" i="686"/>
  <c r="H2" i="686"/>
  <c r="D1" i="686"/>
  <c r="X34" i="685"/>
  <c r="W34" i="685"/>
  <c r="V34" i="685"/>
  <c r="P34" i="685"/>
  <c r="O34" i="685"/>
  <c r="N34" i="685"/>
  <c r="M34" i="685"/>
  <c r="G34" i="685"/>
  <c r="K8" i="685" s="1"/>
  <c r="N16" i="685"/>
  <c r="M16" i="685"/>
  <c r="J16" i="685"/>
  <c r="I16" i="685"/>
  <c r="H16" i="685"/>
  <c r="G16" i="685"/>
  <c r="F16" i="685"/>
  <c r="E16" i="685"/>
  <c r="I8" i="685"/>
  <c r="F8" i="685"/>
  <c r="M7" i="685"/>
  <c r="K7" i="685"/>
  <c r="I7" i="685"/>
  <c r="G7" i="685"/>
  <c r="F7" i="685"/>
  <c r="E7" i="685"/>
  <c r="M6" i="685"/>
  <c r="K6" i="685"/>
  <c r="I6" i="685"/>
  <c r="G6" i="685"/>
  <c r="F6" i="685"/>
  <c r="E6" i="685"/>
  <c r="F3" i="685"/>
  <c r="AD157" i="684"/>
  <c r="Z157" i="684"/>
  <c r="Y157" i="684"/>
  <c r="M157" i="684"/>
  <c r="AF157" i="684" s="1"/>
  <c r="AG141" i="684" s="1"/>
  <c r="L157" i="684"/>
  <c r="O157" i="684" s="1"/>
  <c r="J157" i="684"/>
  <c r="K157" i="684" s="1"/>
  <c r="I157" i="684"/>
  <c r="O141" i="684"/>
  <c r="M141" i="684"/>
  <c r="K141" i="684"/>
  <c r="G141" i="684"/>
  <c r="AD140" i="684"/>
  <c r="Z140" i="684"/>
  <c r="Y140" i="684"/>
  <c r="L140" i="684"/>
  <c r="O140" i="684" s="1"/>
  <c r="J140" i="684"/>
  <c r="K140" i="684" s="1"/>
  <c r="I140" i="684"/>
  <c r="O126" i="684"/>
  <c r="M126" i="684"/>
  <c r="AF126" i="684" s="1"/>
  <c r="K126" i="684"/>
  <c r="G126" i="684"/>
  <c r="O125" i="684"/>
  <c r="M125" i="684"/>
  <c r="N125" i="684" s="1"/>
  <c r="Q125" i="684" s="1"/>
  <c r="K125" i="684"/>
  <c r="G125" i="684"/>
  <c r="O124" i="684"/>
  <c r="M124" i="684"/>
  <c r="K124" i="684"/>
  <c r="G124" i="684"/>
  <c r="AD123" i="684"/>
  <c r="Z123" i="684"/>
  <c r="Y123" i="684"/>
  <c r="L123" i="684"/>
  <c r="O123" i="684" s="1"/>
  <c r="K123" i="684"/>
  <c r="J123" i="684"/>
  <c r="I123" i="684"/>
  <c r="O109" i="684"/>
  <c r="M109" i="684"/>
  <c r="AF109" i="684" s="1"/>
  <c r="K109" i="684"/>
  <c r="G109" i="684"/>
  <c r="AF108" i="684"/>
  <c r="AE108" i="684"/>
  <c r="O108" i="684"/>
  <c r="M108" i="684"/>
  <c r="N108" i="684" s="1"/>
  <c r="K108" i="684"/>
  <c r="G108" i="684"/>
  <c r="O107" i="684"/>
  <c r="M107" i="684"/>
  <c r="K107" i="684"/>
  <c r="G107" i="684"/>
  <c r="AD106" i="684"/>
  <c r="Z106" i="684"/>
  <c r="Y106" i="684"/>
  <c r="L106" i="684"/>
  <c r="J106" i="684"/>
  <c r="I106" i="684"/>
  <c r="AF91" i="684"/>
  <c r="AE91" i="684"/>
  <c r="O91" i="684"/>
  <c r="N91" i="684"/>
  <c r="M91" i="684"/>
  <c r="K91" i="684"/>
  <c r="G91" i="684"/>
  <c r="O90" i="684"/>
  <c r="M90" i="684"/>
  <c r="N90" i="684" s="1"/>
  <c r="K90" i="684"/>
  <c r="G90" i="684"/>
  <c r="AD89" i="684"/>
  <c r="Z89" i="684"/>
  <c r="Y89" i="684"/>
  <c r="L89" i="684"/>
  <c r="J89" i="684"/>
  <c r="K89" i="684" s="1"/>
  <c r="I89" i="684"/>
  <c r="AF74" i="684"/>
  <c r="AE74" i="684"/>
  <c r="O74" i="684"/>
  <c r="M74" i="684"/>
  <c r="N74" i="684" s="1"/>
  <c r="K74" i="684"/>
  <c r="G74" i="684"/>
  <c r="P73" i="684"/>
  <c r="O73" i="684"/>
  <c r="N73" i="684"/>
  <c r="M73" i="684"/>
  <c r="K73" i="684"/>
  <c r="G73" i="684"/>
  <c r="AD72" i="684"/>
  <c r="Z72" i="684"/>
  <c r="Y72" i="684"/>
  <c r="L72" i="684"/>
  <c r="J72" i="684"/>
  <c r="I72" i="684"/>
  <c r="AF66" i="684"/>
  <c r="AE66" i="684"/>
  <c r="O66" i="684"/>
  <c r="M66" i="684"/>
  <c r="N66" i="684" s="1"/>
  <c r="K66" i="684"/>
  <c r="G66" i="684"/>
  <c r="O65" i="684"/>
  <c r="M65" i="684"/>
  <c r="AF65" i="684" s="1"/>
  <c r="K65" i="684"/>
  <c r="G65" i="684"/>
  <c r="O64" i="684"/>
  <c r="M64" i="684"/>
  <c r="AF64" i="684" s="1"/>
  <c r="K64" i="684"/>
  <c r="G64" i="684"/>
  <c r="AF63" i="684"/>
  <c r="AE63" i="684"/>
  <c r="O63" i="684"/>
  <c r="M63" i="684"/>
  <c r="N63" i="684" s="1"/>
  <c r="Q63" i="684" s="1"/>
  <c r="K63" i="684"/>
  <c r="G63" i="684"/>
  <c r="AF62" i="684"/>
  <c r="AE62" i="684"/>
  <c r="O62" i="684"/>
  <c r="M62" i="684"/>
  <c r="N62" i="684" s="1"/>
  <c r="K62" i="684"/>
  <c r="G62" i="684"/>
  <c r="O61" i="684"/>
  <c r="M61" i="684"/>
  <c r="AF61" i="684" s="1"/>
  <c r="K61" i="684"/>
  <c r="G61" i="684"/>
  <c r="O60" i="684"/>
  <c r="M60" i="684"/>
  <c r="AF60" i="684" s="1"/>
  <c r="K60" i="684"/>
  <c r="G60" i="684"/>
  <c r="AF59" i="684"/>
  <c r="AE59" i="684"/>
  <c r="O59" i="684"/>
  <c r="M59" i="684"/>
  <c r="N59" i="684" s="1"/>
  <c r="K59" i="684"/>
  <c r="G59" i="684"/>
  <c r="AF58" i="684"/>
  <c r="AE58" i="684"/>
  <c r="O58" i="684"/>
  <c r="M58" i="684"/>
  <c r="N58" i="684" s="1"/>
  <c r="K58" i="684"/>
  <c r="G58" i="684"/>
  <c r="O57" i="684"/>
  <c r="M57" i="684"/>
  <c r="AF57" i="684" s="1"/>
  <c r="K57" i="684"/>
  <c r="G57" i="684"/>
  <c r="O56" i="684"/>
  <c r="M56" i="684"/>
  <c r="K56" i="684"/>
  <c r="G56" i="684"/>
  <c r="AD55" i="684"/>
  <c r="Z55" i="684"/>
  <c r="Y55" i="684"/>
  <c r="M55" i="684"/>
  <c r="AF55" i="684" s="1"/>
  <c r="AG39" i="684" s="1"/>
  <c r="L55" i="684"/>
  <c r="O55" i="684" s="1"/>
  <c r="J55" i="684"/>
  <c r="K55" i="684" s="1"/>
  <c r="I55" i="684"/>
  <c r="O48" i="684"/>
  <c r="M48" i="684"/>
  <c r="AF48" i="684" s="1"/>
  <c r="K48" i="684"/>
  <c r="G48" i="684"/>
  <c r="O47" i="684"/>
  <c r="M47" i="684"/>
  <c r="AF47" i="684" s="1"/>
  <c r="K47" i="684"/>
  <c r="G47" i="684"/>
  <c r="O46" i="684"/>
  <c r="M46" i="684"/>
  <c r="AE46" i="684" s="1"/>
  <c r="K46" i="684"/>
  <c r="G46" i="684"/>
  <c r="AF45" i="684"/>
  <c r="AE45" i="684"/>
  <c r="O45" i="684"/>
  <c r="N45" i="684"/>
  <c r="Q45" i="684" s="1"/>
  <c r="M45" i="684"/>
  <c r="K45" i="684"/>
  <c r="G45" i="684"/>
  <c r="O44" i="684"/>
  <c r="M44" i="684"/>
  <c r="K44" i="684"/>
  <c r="G44" i="684"/>
  <c r="O43" i="684"/>
  <c r="M43" i="684"/>
  <c r="AF43" i="684" s="1"/>
  <c r="K43" i="684"/>
  <c r="G43" i="684"/>
  <c r="O42" i="684"/>
  <c r="M42" i="684"/>
  <c r="K42" i="684"/>
  <c r="G42" i="684"/>
  <c r="AF41" i="684"/>
  <c r="AE41" i="684"/>
  <c r="O41" i="684"/>
  <c r="N41" i="684"/>
  <c r="M41" i="684"/>
  <c r="K41" i="684"/>
  <c r="G41" i="684"/>
  <c r="O40" i="684"/>
  <c r="N40" i="684"/>
  <c r="M40" i="684"/>
  <c r="AF40" i="684" s="1"/>
  <c r="K40" i="684"/>
  <c r="G40" i="684"/>
  <c r="O39" i="684"/>
  <c r="M39" i="684"/>
  <c r="AF39" i="684" s="1"/>
  <c r="K39" i="684"/>
  <c r="G39" i="684"/>
  <c r="AD38" i="684"/>
  <c r="Z38" i="684"/>
  <c r="Y38" i="684"/>
  <c r="L38" i="684"/>
  <c r="O38" i="684" s="1"/>
  <c r="K38" i="684"/>
  <c r="J38" i="684"/>
  <c r="I38" i="684"/>
  <c r="O30" i="684"/>
  <c r="M30" i="684"/>
  <c r="AF30" i="684" s="1"/>
  <c r="K30" i="684"/>
  <c r="G30" i="684"/>
  <c r="AF29" i="684"/>
  <c r="AE29" i="684"/>
  <c r="O29" i="684"/>
  <c r="N29" i="684"/>
  <c r="Q29" i="684" s="1"/>
  <c r="M29" i="684"/>
  <c r="K29" i="684"/>
  <c r="G29" i="684"/>
  <c r="O28" i="684"/>
  <c r="M28" i="684"/>
  <c r="N28" i="684" s="1"/>
  <c r="K28" i="684"/>
  <c r="G28" i="684"/>
  <c r="O27" i="684"/>
  <c r="N27" i="684"/>
  <c r="Q27" i="684" s="1"/>
  <c r="M27" i="684"/>
  <c r="AF27" i="684" s="1"/>
  <c r="K27" i="684"/>
  <c r="G27" i="684"/>
  <c r="O26" i="684"/>
  <c r="M26" i="684"/>
  <c r="K26" i="684"/>
  <c r="G26" i="684"/>
  <c r="AF25" i="684"/>
  <c r="AE25" i="684"/>
  <c r="O25" i="684"/>
  <c r="N25" i="684"/>
  <c r="Q25" i="684" s="1"/>
  <c r="M25" i="684"/>
  <c r="K25" i="684"/>
  <c r="G25" i="684"/>
  <c r="O24" i="684"/>
  <c r="M24" i="684"/>
  <c r="N24" i="684" s="1"/>
  <c r="K24" i="684"/>
  <c r="G24" i="684"/>
  <c r="O23" i="684"/>
  <c r="N23" i="684"/>
  <c r="Q23" i="684" s="1"/>
  <c r="M23" i="684"/>
  <c r="AF23" i="684" s="1"/>
  <c r="K23" i="684"/>
  <c r="G23" i="684"/>
  <c r="O22" i="684"/>
  <c r="M22" i="684"/>
  <c r="AF22" i="684" s="1"/>
  <c r="K22" i="684"/>
  <c r="G22" i="684"/>
  <c r="AD21" i="684"/>
  <c r="AD2" i="684" s="1"/>
  <c r="R6" i="682" s="1"/>
  <c r="Z21" i="684"/>
  <c r="Y21" i="684"/>
  <c r="L21" i="684"/>
  <c r="O21" i="684" s="1"/>
  <c r="J21" i="684"/>
  <c r="I21" i="684"/>
  <c r="O9" i="684"/>
  <c r="M9" i="684"/>
  <c r="AF9" i="684" s="1"/>
  <c r="K9" i="684"/>
  <c r="G9" i="684"/>
  <c r="O8" i="684"/>
  <c r="M8" i="684"/>
  <c r="AF8" i="684" s="1"/>
  <c r="K8" i="684"/>
  <c r="G8" i="684"/>
  <c r="O7" i="684"/>
  <c r="M7" i="684"/>
  <c r="K7" i="684"/>
  <c r="G7" i="684"/>
  <c r="O6" i="684"/>
  <c r="N6" i="684"/>
  <c r="M6" i="684"/>
  <c r="AF6" i="684" s="1"/>
  <c r="K6" i="684"/>
  <c r="G6" i="684"/>
  <c r="O5" i="684"/>
  <c r="M5" i="684"/>
  <c r="K5" i="684"/>
  <c r="G5" i="684"/>
  <c r="H2" i="684"/>
  <c r="D1" i="684"/>
  <c r="L140" i="683"/>
  <c r="J140" i="683"/>
  <c r="I140" i="683"/>
  <c r="O135" i="683"/>
  <c r="M135" i="683"/>
  <c r="AB135" i="683" s="1"/>
  <c r="K135" i="683"/>
  <c r="G135" i="683"/>
  <c r="AA134" i="683"/>
  <c r="O134" i="683"/>
  <c r="M134" i="683"/>
  <c r="N134" i="683" s="1"/>
  <c r="K134" i="683"/>
  <c r="G134" i="683"/>
  <c r="AA133" i="683"/>
  <c r="O133" i="683"/>
  <c r="M133" i="683"/>
  <c r="AB133" i="683" s="1"/>
  <c r="K133" i="683"/>
  <c r="G133" i="683"/>
  <c r="AB132" i="683"/>
  <c r="O132" i="683"/>
  <c r="N132" i="683"/>
  <c r="M132" i="683"/>
  <c r="AA132" i="683" s="1"/>
  <c r="K132" i="683"/>
  <c r="P132" i="683" s="1"/>
  <c r="G132" i="683"/>
  <c r="O131" i="683"/>
  <c r="M131" i="683"/>
  <c r="AB131" i="683" s="1"/>
  <c r="K131" i="683"/>
  <c r="G131" i="683"/>
  <c r="O130" i="683"/>
  <c r="M130" i="683"/>
  <c r="N130" i="683" s="1"/>
  <c r="K130" i="683"/>
  <c r="G130" i="683"/>
  <c r="AA129" i="683"/>
  <c r="O129" i="683"/>
  <c r="M129" i="683"/>
  <c r="K129" i="683"/>
  <c r="G129" i="683"/>
  <c r="O128" i="683"/>
  <c r="M128" i="683"/>
  <c r="K128" i="683"/>
  <c r="G128" i="683"/>
  <c r="O127" i="683"/>
  <c r="M127" i="683"/>
  <c r="AB127" i="683" s="1"/>
  <c r="K127" i="683"/>
  <c r="G127" i="683"/>
  <c r="AA126" i="683"/>
  <c r="O126" i="683"/>
  <c r="M126" i="683"/>
  <c r="N126" i="683" s="1"/>
  <c r="K126" i="683"/>
  <c r="G126" i="683"/>
  <c r="AB125" i="683"/>
  <c r="AA125" i="683"/>
  <c r="O125" i="683"/>
  <c r="N125" i="683"/>
  <c r="M125" i="683"/>
  <c r="K125" i="683"/>
  <c r="G125" i="683"/>
  <c r="O124" i="683"/>
  <c r="N124" i="683"/>
  <c r="Q124" i="683" s="1"/>
  <c r="M124" i="683"/>
  <c r="AB124" i="683" s="1"/>
  <c r="K124" i="683"/>
  <c r="G124" i="683"/>
  <c r="L123" i="683"/>
  <c r="O123" i="683" s="1"/>
  <c r="K123" i="683"/>
  <c r="J123" i="683"/>
  <c r="I123" i="683"/>
  <c r="O113" i="683"/>
  <c r="M113" i="683"/>
  <c r="AB113" i="683" s="1"/>
  <c r="K113" i="683"/>
  <c r="G113" i="683"/>
  <c r="O112" i="683"/>
  <c r="M112" i="683"/>
  <c r="K112" i="683"/>
  <c r="G112" i="683"/>
  <c r="AB111" i="683"/>
  <c r="AA111" i="683"/>
  <c r="O111" i="683"/>
  <c r="M111" i="683"/>
  <c r="N111" i="683" s="1"/>
  <c r="K111" i="683"/>
  <c r="G111" i="683"/>
  <c r="O110" i="683"/>
  <c r="M110" i="683"/>
  <c r="AB110" i="683" s="1"/>
  <c r="K110" i="683"/>
  <c r="G110" i="683"/>
  <c r="O109" i="683"/>
  <c r="M109" i="683"/>
  <c r="AB109" i="683" s="1"/>
  <c r="K109" i="683"/>
  <c r="G109" i="683"/>
  <c r="AB108" i="683"/>
  <c r="O108" i="683"/>
  <c r="M108" i="683"/>
  <c r="N108" i="683" s="1"/>
  <c r="K108" i="683"/>
  <c r="G108" i="683"/>
  <c r="O107" i="683"/>
  <c r="M107" i="683"/>
  <c r="K107" i="683"/>
  <c r="G107" i="683"/>
  <c r="O106" i="683"/>
  <c r="L106" i="683"/>
  <c r="J106" i="683"/>
  <c r="K106" i="683" s="1"/>
  <c r="I106" i="683"/>
  <c r="O94" i="683"/>
  <c r="M94" i="683"/>
  <c r="K94" i="683"/>
  <c r="G94" i="683"/>
  <c r="O93" i="683"/>
  <c r="M93" i="683"/>
  <c r="AB93" i="683" s="1"/>
  <c r="K93" i="683"/>
  <c r="G93" i="683"/>
  <c r="AA92" i="683"/>
  <c r="O92" i="683"/>
  <c r="N92" i="683"/>
  <c r="M92" i="683"/>
  <c r="AB92" i="683" s="1"/>
  <c r="K92" i="683"/>
  <c r="G92" i="683"/>
  <c r="AA91" i="683"/>
  <c r="O91" i="683"/>
  <c r="M91" i="683"/>
  <c r="K91" i="683"/>
  <c r="G91" i="683"/>
  <c r="O90" i="683"/>
  <c r="M90" i="683"/>
  <c r="K90" i="683"/>
  <c r="G90" i="683"/>
  <c r="L89" i="683"/>
  <c r="J89" i="683"/>
  <c r="I89" i="683"/>
  <c r="K89" i="683" s="1"/>
  <c r="O76" i="683"/>
  <c r="M76" i="683"/>
  <c r="K76" i="683"/>
  <c r="G76" i="683"/>
  <c r="AA75" i="683"/>
  <c r="O75" i="683"/>
  <c r="M75" i="683"/>
  <c r="K75" i="683"/>
  <c r="G75" i="683"/>
  <c r="O74" i="683"/>
  <c r="M74" i="683"/>
  <c r="K74" i="683"/>
  <c r="G74" i="683"/>
  <c r="Q73" i="683"/>
  <c r="O73" i="683"/>
  <c r="N73" i="683"/>
  <c r="P73" i="683" s="1"/>
  <c r="M73" i="683"/>
  <c r="K73" i="683"/>
  <c r="G73" i="683"/>
  <c r="L72" i="683"/>
  <c r="J72" i="683"/>
  <c r="I72" i="683"/>
  <c r="O61" i="683"/>
  <c r="M61" i="683"/>
  <c r="AB61" i="683" s="1"/>
  <c r="K61" i="683"/>
  <c r="G61" i="683"/>
  <c r="O60" i="683"/>
  <c r="M60" i="683"/>
  <c r="AB60" i="683" s="1"/>
  <c r="K60" i="683"/>
  <c r="G60" i="683"/>
  <c r="O59" i="683"/>
  <c r="M59" i="683"/>
  <c r="K59" i="683"/>
  <c r="G59" i="683"/>
  <c r="O58" i="683"/>
  <c r="M58" i="683"/>
  <c r="K58" i="683"/>
  <c r="G58" i="683"/>
  <c r="O57" i="683"/>
  <c r="M57" i="683"/>
  <c r="AB57" i="683" s="1"/>
  <c r="K57" i="683"/>
  <c r="G57" i="683"/>
  <c r="AB56" i="683"/>
  <c r="AA56" i="683"/>
  <c r="O56" i="683"/>
  <c r="M56" i="683"/>
  <c r="K56" i="683"/>
  <c r="G56" i="683"/>
  <c r="L55" i="683"/>
  <c r="O55" i="683" s="1"/>
  <c r="J55" i="683"/>
  <c r="I55" i="683"/>
  <c r="AA44" i="683"/>
  <c r="O44" i="683"/>
  <c r="M44" i="683"/>
  <c r="K44" i="683"/>
  <c r="G44" i="683"/>
  <c r="O43" i="683"/>
  <c r="M43" i="683"/>
  <c r="N43" i="683" s="1"/>
  <c r="K43" i="683"/>
  <c r="G43" i="683"/>
  <c r="O42" i="683"/>
  <c r="N42" i="683"/>
  <c r="Q42" i="683" s="1"/>
  <c r="M42" i="683"/>
  <c r="AB42" i="683" s="1"/>
  <c r="K42" i="683"/>
  <c r="G42" i="683"/>
  <c r="O41" i="683"/>
  <c r="N41" i="683"/>
  <c r="Q41" i="683" s="1"/>
  <c r="M41" i="683"/>
  <c r="K41" i="683"/>
  <c r="G41" i="683"/>
  <c r="AB40" i="683"/>
  <c r="AA40" i="683"/>
  <c r="P40" i="683"/>
  <c r="O40" i="683"/>
  <c r="N40" i="683"/>
  <c r="Q40" i="683" s="1"/>
  <c r="M40" i="683"/>
  <c r="K40" i="683"/>
  <c r="G40" i="683"/>
  <c r="O39" i="683"/>
  <c r="M39" i="683"/>
  <c r="K39" i="683"/>
  <c r="G39" i="683"/>
  <c r="L38" i="683"/>
  <c r="O38" i="683" s="1"/>
  <c r="J38" i="683"/>
  <c r="K38" i="683" s="1"/>
  <c r="I38" i="683"/>
  <c r="O24" i="683"/>
  <c r="M24" i="683"/>
  <c r="AB24" i="683" s="1"/>
  <c r="K24" i="683"/>
  <c r="G24" i="683"/>
  <c r="AB23" i="683"/>
  <c r="AA23" i="683"/>
  <c r="O23" i="683"/>
  <c r="M23" i="683"/>
  <c r="N23" i="683" s="1"/>
  <c r="K23" i="683"/>
  <c r="G23" i="683"/>
  <c r="AB22" i="683"/>
  <c r="AA22" i="683"/>
  <c r="O22" i="683"/>
  <c r="N22" i="683"/>
  <c r="Q22" i="683" s="1"/>
  <c r="M22" i="683"/>
  <c r="K22" i="683"/>
  <c r="G22" i="683"/>
  <c r="L21" i="683"/>
  <c r="J21" i="683"/>
  <c r="I21" i="683"/>
  <c r="K21" i="683" s="1"/>
  <c r="AB8" i="683"/>
  <c r="O8" i="683"/>
  <c r="M8" i="683"/>
  <c r="N8" i="683" s="1"/>
  <c r="K8" i="683"/>
  <c r="G8" i="683"/>
  <c r="O7" i="683"/>
  <c r="M7" i="683"/>
  <c r="K7" i="683"/>
  <c r="G7" i="683"/>
  <c r="O6" i="683"/>
  <c r="M6" i="683"/>
  <c r="AB6" i="683" s="1"/>
  <c r="K6" i="683"/>
  <c r="G6" i="683"/>
  <c r="O5" i="683"/>
  <c r="M5" i="683"/>
  <c r="K5" i="683"/>
  <c r="G5" i="683"/>
  <c r="H2" i="683"/>
  <c r="H1" i="683"/>
  <c r="D1" i="683"/>
  <c r="X34" i="682"/>
  <c r="W34" i="682"/>
  <c r="V34" i="682"/>
  <c r="P34" i="682"/>
  <c r="O34" i="682"/>
  <c r="N34" i="682"/>
  <c r="M34" i="682"/>
  <c r="G34" i="682"/>
  <c r="O16" i="682"/>
  <c r="N16" i="682"/>
  <c r="M16" i="682"/>
  <c r="I8" i="682" s="1"/>
  <c r="J16" i="682"/>
  <c r="I16" i="682"/>
  <c r="H16" i="682"/>
  <c r="G16" i="682"/>
  <c r="F16" i="682"/>
  <c r="E16" i="682"/>
  <c r="M8" i="682"/>
  <c r="F8" i="682"/>
  <c r="M7" i="682"/>
  <c r="K7" i="682"/>
  <c r="I7" i="682"/>
  <c r="G7" i="682"/>
  <c r="F7" i="682"/>
  <c r="E7" i="682"/>
  <c r="Q6" i="682"/>
  <c r="M6" i="682"/>
  <c r="K6" i="682"/>
  <c r="I6" i="682"/>
  <c r="G6" i="682"/>
  <c r="F6" i="682"/>
  <c r="E6" i="682"/>
  <c r="F3" i="682"/>
  <c r="AD157" i="681"/>
  <c r="Z157" i="681"/>
  <c r="Y157" i="681"/>
  <c r="L157" i="681"/>
  <c r="J157" i="681"/>
  <c r="K157" i="681" s="1"/>
  <c r="I157" i="681"/>
  <c r="O141" i="681"/>
  <c r="M141" i="681"/>
  <c r="AF141" i="681" s="1"/>
  <c r="K141" i="681"/>
  <c r="G141" i="681"/>
  <c r="AD140" i="681"/>
  <c r="Z140" i="681"/>
  <c r="Y140" i="681"/>
  <c r="L140" i="681"/>
  <c r="J140" i="681"/>
  <c r="I140" i="681"/>
  <c r="O140" i="681" s="1"/>
  <c r="O126" i="681"/>
  <c r="M126" i="681"/>
  <c r="AF126" i="681" s="1"/>
  <c r="K126" i="681"/>
  <c r="G126" i="681"/>
  <c r="O125" i="681"/>
  <c r="M125" i="681"/>
  <c r="AF125" i="681" s="1"/>
  <c r="K125" i="681"/>
  <c r="G125" i="681"/>
  <c r="AF124" i="681"/>
  <c r="O124" i="681"/>
  <c r="M124" i="681"/>
  <c r="K124" i="681"/>
  <c r="G124" i="681"/>
  <c r="AD123" i="681"/>
  <c r="Z123" i="681"/>
  <c r="Y123" i="681"/>
  <c r="L123" i="681"/>
  <c r="J123" i="681"/>
  <c r="I123" i="681"/>
  <c r="O109" i="681"/>
  <c r="M109" i="681"/>
  <c r="K109" i="681"/>
  <c r="G109" i="681"/>
  <c r="AF108" i="681"/>
  <c r="AE108" i="681"/>
  <c r="O108" i="681"/>
  <c r="N108" i="681"/>
  <c r="M108" i="681"/>
  <c r="K108" i="681"/>
  <c r="G108" i="681"/>
  <c r="O107" i="681"/>
  <c r="M107" i="681"/>
  <c r="N107" i="681" s="1"/>
  <c r="K107" i="681"/>
  <c r="G107" i="681"/>
  <c r="AD106" i="681"/>
  <c r="Z106" i="681"/>
  <c r="Y106" i="681"/>
  <c r="L106" i="681"/>
  <c r="J106" i="681"/>
  <c r="I106" i="681"/>
  <c r="O91" i="681"/>
  <c r="M91" i="681"/>
  <c r="N91" i="681" s="1"/>
  <c r="K91" i="681"/>
  <c r="G91" i="681"/>
  <c r="AF90" i="681"/>
  <c r="AE90" i="681"/>
  <c r="O90" i="681"/>
  <c r="M90" i="681"/>
  <c r="N90" i="681" s="1"/>
  <c r="K90" i="681"/>
  <c r="G90" i="681"/>
  <c r="AD89" i="681"/>
  <c r="Z89" i="681"/>
  <c r="Y89" i="681"/>
  <c r="L89" i="681"/>
  <c r="J89" i="681"/>
  <c r="I89" i="681"/>
  <c r="O74" i="681"/>
  <c r="M74" i="681"/>
  <c r="K74" i="681"/>
  <c r="G74" i="681"/>
  <c r="AF73" i="681"/>
  <c r="AE73" i="681"/>
  <c r="O73" i="681"/>
  <c r="N73" i="681"/>
  <c r="P73" i="681" s="1"/>
  <c r="M73" i="681"/>
  <c r="K73" i="681"/>
  <c r="G73" i="681"/>
  <c r="AD72" i="681"/>
  <c r="Z72" i="681"/>
  <c r="Y72" i="681"/>
  <c r="L72" i="681"/>
  <c r="J72" i="681"/>
  <c r="I72" i="681"/>
  <c r="O66" i="681"/>
  <c r="M66" i="681"/>
  <c r="K66" i="681"/>
  <c r="G66" i="681"/>
  <c r="O65" i="681"/>
  <c r="N65" i="681"/>
  <c r="Q65" i="681" s="1"/>
  <c r="M65" i="681"/>
  <c r="AF65" i="681" s="1"/>
  <c r="K65" i="681"/>
  <c r="G65" i="681"/>
  <c r="Q64" i="681"/>
  <c r="O64" i="681"/>
  <c r="N64" i="681"/>
  <c r="P64" i="681" s="1"/>
  <c r="M64" i="681"/>
  <c r="AF64" i="681" s="1"/>
  <c r="K64" i="681"/>
  <c r="G64" i="681"/>
  <c r="O63" i="681"/>
  <c r="N63" i="681"/>
  <c r="Q63" i="681" s="1"/>
  <c r="M63" i="681"/>
  <c r="K63" i="681"/>
  <c r="G63" i="681"/>
  <c r="AF62" i="681"/>
  <c r="O62" i="681"/>
  <c r="M62" i="681"/>
  <c r="K62" i="681"/>
  <c r="G62" i="681"/>
  <c r="O61" i="681"/>
  <c r="M61" i="681"/>
  <c r="AF61" i="681" s="1"/>
  <c r="K61" i="681"/>
  <c r="G61" i="681"/>
  <c r="O60" i="681"/>
  <c r="M60" i="681"/>
  <c r="AF60" i="681" s="1"/>
  <c r="K60" i="681"/>
  <c r="G60" i="681"/>
  <c r="AF59" i="681"/>
  <c r="AE59" i="681"/>
  <c r="O59" i="681"/>
  <c r="N59" i="681"/>
  <c r="Q59" i="681" s="1"/>
  <c r="M59" i="681"/>
  <c r="K59" i="681"/>
  <c r="G59" i="681"/>
  <c r="O58" i="681"/>
  <c r="M58" i="681"/>
  <c r="K58" i="681"/>
  <c r="G58" i="681"/>
  <c r="O57" i="681"/>
  <c r="N57" i="681"/>
  <c r="M57" i="681"/>
  <c r="AF57" i="681" s="1"/>
  <c r="K57" i="681"/>
  <c r="G57" i="681"/>
  <c r="O56" i="681"/>
  <c r="M56" i="681"/>
  <c r="K56" i="681"/>
  <c r="G56" i="681"/>
  <c r="AD55" i="681"/>
  <c r="Q6" i="679"/>
  <c r="Z55" i="681"/>
  <c r="Y55" i="681"/>
  <c r="L55" i="681"/>
  <c r="O55" i="681" s="1"/>
  <c r="J55" i="681"/>
  <c r="I55" i="681"/>
  <c r="AF48" i="681"/>
  <c r="O48" i="681"/>
  <c r="M48" i="681"/>
  <c r="AE48" i="681" s="1"/>
  <c r="K48" i="681"/>
  <c r="G48" i="681"/>
  <c r="O47" i="681"/>
  <c r="M47" i="681"/>
  <c r="AF47" i="681" s="1"/>
  <c r="K47" i="681"/>
  <c r="G47" i="681"/>
  <c r="O46" i="681"/>
  <c r="M46" i="681"/>
  <c r="N46" i="681" s="1"/>
  <c r="K46" i="681"/>
  <c r="G46" i="681"/>
  <c r="O45" i="681"/>
  <c r="N45" i="681"/>
  <c r="M45" i="681"/>
  <c r="K45" i="681"/>
  <c r="G45" i="681"/>
  <c r="O44" i="681"/>
  <c r="M44" i="681"/>
  <c r="K44" i="681"/>
  <c r="G44" i="681"/>
  <c r="O43" i="681"/>
  <c r="M43" i="681"/>
  <c r="AF43" i="681" s="1"/>
  <c r="K43" i="681"/>
  <c r="G43" i="681"/>
  <c r="O42" i="681"/>
  <c r="M42" i="681"/>
  <c r="N42" i="681" s="1"/>
  <c r="K42" i="681"/>
  <c r="G42" i="681"/>
  <c r="O41" i="681"/>
  <c r="N41" i="681"/>
  <c r="M41" i="681"/>
  <c r="K41" i="681"/>
  <c r="G41" i="681"/>
  <c r="O40" i="681"/>
  <c r="M40" i="681"/>
  <c r="K40" i="681"/>
  <c r="G40" i="681"/>
  <c r="AE39" i="681"/>
  <c r="O39" i="681"/>
  <c r="N39" i="681"/>
  <c r="Q39" i="681" s="1"/>
  <c r="M39" i="681"/>
  <c r="AF39" i="681" s="1"/>
  <c r="K39" i="681"/>
  <c r="G39" i="681"/>
  <c r="AD38" i="681"/>
  <c r="Z38" i="681"/>
  <c r="Y38" i="681"/>
  <c r="L38" i="681"/>
  <c r="K38" i="681"/>
  <c r="J38" i="681"/>
  <c r="I38" i="681"/>
  <c r="O30" i="681"/>
  <c r="M30" i="681"/>
  <c r="K30" i="681"/>
  <c r="G30" i="681"/>
  <c r="AF29" i="681"/>
  <c r="O29" i="681"/>
  <c r="M29" i="681"/>
  <c r="AE29" i="681" s="1"/>
  <c r="K29" i="681"/>
  <c r="G29" i="681"/>
  <c r="O28" i="681"/>
  <c r="M28" i="681"/>
  <c r="M38" i="681" s="1"/>
  <c r="AE38" i="681" s="1"/>
  <c r="K28" i="681"/>
  <c r="G28" i="681"/>
  <c r="O27" i="681"/>
  <c r="N27" i="681"/>
  <c r="Q27" i="681" s="1"/>
  <c r="M27" i="681"/>
  <c r="AF27" i="681" s="1"/>
  <c r="K27" i="681"/>
  <c r="G27" i="681"/>
  <c r="O26" i="681"/>
  <c r="M26" i="681"/>
  <c r="AF26" i="681" s="1"/>
  <c r="K26" i="681"/>
  <c r="G26" i="681"/>
  <c r="AF25" i="681"/>
  <c r="O25" i="681"/>
  <c r="M25" i="681"/>
  <c r="AE25" i="681" s="1"/>
  <c r="K25" i="681"/>
  <c r="G25" i="681"/>
  <c r="O24" i="681"/>
  <c r="M24" i="681"/>
  <c r="AF24" i="681" s="1"/>
  <c r="K24" i="681"/>
  <c r="G24" i="681"/>
  <c r="O23" i="681"/>
  <c r="M23" i="681"/>
  <c r="AF23" i="681" s="1"/>
  <c r="K23" i="681"/>
  <c r="G23" i="681"/>
  <c r="AF22" i="681"/>
  <c r="O22" i="681"/>
  <c r="N22" i="681"/>
  <c r="M22" i="681"/>
  <c r="AE22" i="681" s="1"/>
  <c r="K22" i="681"/>
  <c r="G22" i="681"/>
  <c r="AD21" i="681"/>
  <c r="Z21" i="681"/>
  <c r="Y21" i="681"/>
  <c r="L21" i="681"/>
  <c r="J21" i="681"/>
  <c r="I21" i="681"/>
  <c r="O21" i="681" s="1"/>
  <c r="O10" i="681"/>
  <c r="M10" i="681"/>
  <c r="AF10" i="681" s="1"/>
  <c r="K10" i="681"/>
  <c r="G10" i="681"/>
  <c r="O9" i="681"/>
  <c r="M9" i="681"/>
  <c r="AF9" i="681" s="1"/>
  <c r="K9" i="681"/>
  <c r="G9" i="681"/>
  <c r="AF8" i="681"/>
  <c r="AE8" i="681"/>
  <c r="O8" i="681"/>
  <c r="N8" i="681"/>
  <c r="Q8" i="681" s="1"/>
  <c r="M8" i="681"/>
  <c r="K8" i="681"/>
  <c r="G8" i="681"/>
  <c r="O7" i="681"/>
  <c r="M7" i="681"/>
  <c r="N7" i="681" s="1"/>
  <c r="K7" i="681"/>
  <c r="G7" i="681"/>
  <c r="O6" i="681"/>
  <c r="M6" i="681"/>
  <c r="AF6" i="681" s="1"/>
  <c r="K6" i="681"/>
  <c r="G6" i="681"/>
  <c r="O5" i="681"/>
  <c r="M5" i="681"/>
  <c r="K5" i="681"/>
  <c r="G5" i="681"/>
  <c r="H2" i="681"/>
  <c r="D1" i="681"/>
  <c r="F3" i="679" s="1"/>
  <c r="L140" i="680"/>
  <c r="O140" i="680" s="1"/>
  <c r="J140" i="680"/>
  <c r="K140" i="680" s="1"/>
  <c r="I140" i="680"/>
  <c r="O136" i="680"/>
  <c r="M136" i="680"/>
  <c r="N136" i="680" s="1"/>
  <c r="K136" i="680"/>
  <c r="G136" i="680"/>
  <c r="O135" i="680"/>
  <c r="M135" i="680"/>
  <c r="AB135" i="680" s="1"/>
  <c r="K135" i="680"/>
  <c r="G135" i="680"/>
  <c r="O134" i="680"/>
  <c r="M134" i="680"/>
  <c r="AA134" i="680" s="1"/>
  <c r="K134" i="680"/>
  <c r="G134" i="680"/>
  <c r="AA133" i="680"/>
  <c r="P133" i="680"/>
  <c r="O133" i="680"/>
  <c r="N133" i="680"/>
  <c r="Q133" i="680" s="1"/>
  <c r="M133" i="680"/>
  <c r="AB133" i="680" s="1"/>
  <c r="K133" i="680"/>
  <c r="G133" i="680"/>
  <c r="O132" i="680"/>
  <c r="M132" i="680"/>
  <c r="N132" i="680" s="1"/>
  <c r="K132" i="680"/>
  <c r="G132" i="680"/>
  <c r="O131" i="680"/>
  <c r="M131" i="680"/>
  <c r="AB131" i="680" s="1"/>
  <c r="K131" i="680"/>
  <c r="G131" i="680"/>
  <c r="AB130" i="680"/>
  <c r="O130" i="680"/>
  <c r="M130" i="680"/>
  <c r="AA130" i="680" s="1"/>
  <c r="K130" i="680"/>
  <c r="G130" i="680"/>
  <c r="O129" i="680"/>
  <c r="M129" i="680"/>
  <c r="K129" i="680"/>
  <c r="G129" i="680"/>
  <c r="O128" i="680"/>
  <c r="M128" i="680"/>
  <c r="N128" i="680" s="1"/>
  <c r="K128" i="680"/>
  <c r="G128" i="680"/>
  <c r="O127" i="680"/>
  <c r="M127" i="680"/>
  <c r="AB127" i="680" s="1"/>
  <c r="K127" i="680"/>
  <c r="G127" i="680"/>
  <c r="AB126" i="680"/>
  <c r="O126" i="680"/>
  <c r="M126" i="680"/>
  <c r="AA126" i="680" s="1"/>
  <c r="K126" i="680"/>
  <c r="G126" i="680"/>
  <c r="O125" i="680"/>
  <c r="M125" i="680"/>
  <c r="AB125" i="680" s="1"/>
  <c r="K125" i="680"/>
  <c r="G125" i="680"/>
  <c r="O124" i="680"/>
  <c r="M124" i="680"/>
  <c r="K124" i="680"/>
  <c r="G124" i="680"/>
  <c r="L123" i="680"/>
  <c r="J123" i="680"/>
  <c r="I123" i="680"/>
  <c r="O114" i="680"/>
  <c r="M114" i="680"/>
  <c r="N114" i="680" s="1"/>
  <c r="K114" i="680"/>
  <c r="G114" i="680"/>
  <c r="AA113" i="680"/>
  <c r="O113" i="680"/>
  <c r="N113" i="680"/>
  <c r="Q113" i="680" s="1"/>
  <c r="M113" i="680"/>
  <c r="AB113" i="680" s="1"/>
  <c r="K113" i="680"/>
  <c r="G113" i="680"/>
  <c r="O112" i="680"/>
  <c r="M112" i="680"/>
  <c r="K112" i="680"/>
  <c r="G112" i="680"/>
  <c r="O111" i="680"/>
  <c r="N111" i="680"/>
  <c r="Q111" i="680" s="1"/>
  <c r="M111" i="680"/>
  <c r="AB111" i="680" s="1"/>
  <c r="K111" i="680"/>
  <c r="G111" i="680"/>
  <c r="O110" i="680"/>
  <c r="M110" i="680"/>
  <c r="N110" i="680" s="1"/>
  <c r="K110" i="680"/>
  <c r="G110" i="680"/>
  <c r="AB109" i="680"/>
  <c r="AA109" i="680"/>
  <c r="O109" i="680"/>
  <c r="N109" i="680"/>
  <c r="Q109" i="680" s="1"/>
  <c r="M109" i="680"/>
  <c r="K109" i="680"/>
  <c r="G109" i="680"/>
  <c r="O108" i="680"/>
  <c r="M108" i="680"/>
  <c r="AB108" i="680" s="1"/>
  <c r="K108" i="680"/>
  <c r="G108" i="680"/>
  <c r="O107" i="680"/>
  <c r="M107" i="680"/>
  <c r="AA107" i="680" s="1"/>
  <c r="K107" i="680"/>
  <c r="G107" i="680"/>
  <c r="L106" i="680"/>
  <c r="O106" i="680" s="1"/>
  <c r="J106" i="680"/>
  <c r="K106" i="680" s="1"/>
  <c r="I106" i="680"/>
  <c r="AA95" i="680"/>
  <c r="O95" i="680"/>
  <c r="M95" i="680"/>
  <c r="N95" i="680" s="1"/>
  <c r="K95" i="680"/>
  <c r="G95" i="680"/>
  <c r="AB94" i="680"/>
  <c r="AA94" i="680"/>
  <c r="O94" i="680"/>
  <c r="M94" i="680"/>
  <c r="N94" i="680" s="1"/>
  <c r="K94" i="680"/>
  <c r="G94" i="680"/>
  <c r="O93" i="680"/>
  <c r="M93" i="680"/>
  <c r="N93" i="680" s="1"/>
  <c r="K93" i="680"/>
  <c r="G93" i="680"/>
  <c r="O92" i="680"/>
  <c r="M92" i="680"/>
  <c r="AA92" i="680" s="1"/>
  <c r="K92" i="680"/>
  <c r="G92" i="680"/>
  <c r="O91" i="680"/>
  <c r="M91" i="680"/>
  <c r="K91" i="680"/>
  <c r="G91" i="680"/>
  <c r="AB90" i="680"/>
  <c r="O90" i="680"/>
  <c r="M90" i="680"/>
  <c r="N90" i="680" s="1"/>
  <c r="K90" i="680"/>
  <c r="G90" i="680"/>
  <c r="L89" i="680"/>
  <c r="O89" i="680" s="1"/>
  <c r="J89" i="680"/>
  <c r="K89" i="680" s="1"/>
  <c r="I89" i="680"/>
  <c r="O76" i="680"/>
  <c r="M76" i="680"/>
  <c r="K76" i="680"/>
  <c r="G76" i="680"/>
  <c r="O75" i="680"/>
  <c r="M75" i="680"/>
  <c r="K75" i="680"/>
  <c r="G75" i="680"/>
  <c r="O74" i="680"/>
  <c r="M74" i="680"/>
  <c r="N74" i="680" s="1"/>
  <c r="K74" i="680"/>
  <c r="G74" i="680"/>
  <c r="O73" i="680"/>
  <c r="M73" i="680"/>
  <c r="N73" i="680" s="1"/>
  <c r="K73" i="680"/>
  <c r="G73" i="680"/>
  <c r="L72" i="680"/>
  <c r="J72" i="680"/>
  <c r="I72" i="680"/>
  <c r="O61" i="680"/>
  <c r="M61" i="680"/>
  <c r="AB61" i="680" s="1"/>
  <c r="K61" i="680"/>
  <c r="G61" i="680"/>
  <c r="O60" i="680"/>
  <c r="M60" i="680"/>
  <c r="K60" i="680"/>
  <c r="G60" i="680"/>
  <c r="O59" i="680"/>
  <c r="N59" i="680"/>
  <c r="M59" i="680"/>
  <c r="K59" i="680"/>
  <c r="G59" i="680"/>
  <c r="O58" i="680"/>
  <c r="M58" i="680"/>
  <c r="N58" i="680" s="1"/>
  <c r="K58" i="680"/>
  <c r="G58" i="680"/>
  <c r="O57" i="680"/>
  <c r="N57" i="680"/>
  <c r="M57" i="680"/>
  <c r="AB57" i="680" s="1"/>
  <c r="K57" i="680"/>
  <c r="G57" i="680"/>
  <c r="O56" i="680"/>
  <c r="M56" i="680"/>
  <c r="K56" i="680"/>
  <c r="G56" i="680"/>
  <c r="L55" i="680"/>
  <c r="J55" i="680"/>
  <c r="K55" i="680" s="1"/>
  <c r="I55" i="680"/>
  <c r="O55" i="680" s="1"/>
  <c r="O44" i="680"/>
  <c r="M44" i="680"/>
  <c r="AA44" i="680" s="1"/>
  <c r="K44" i="680"/>
  <c r="G44" i="680"/>
  <c r="AA43" i="680"/>
  <c r="O43" i="680"/>
  <c r="M43" i="680"/>
  <c r="N43" i="680" s="1"/>
  <c r="K43" i="680"/>
  <c r="G43" i="680"/>
  <c r="O42" i="680"/>
  <c r="M42" i="680"/>
  <c r="AB42" i="680" s="1"/>
  <c r="K42" i="680"/>
  <c r="G42" i="680"/>
  <c r="AB41" i="680"/>
  <c r="AA41" i="680"/>
  <c r="O41" i="680"/>
  <c r="M41" i="680"/>
  <c r="N41" i="680" s="1"/>
  <c r="K41" i="680"/>
  <c r="G41" i="680"/>
  <c r="O40" i="680"/>
  <c r="M40" i="680"/>
  <c r="AA40" i="680" s="1"/>
  <c r="K40" i="680"/>
  <c r="G40" i="680"/>
  <c r="AB39" i="680"/>
  <c r="AA39" i="680"/>
  <c r="O39" i="680"/>
  <c r="N39" i="680"/>
  <c r="Q39" i="680" s="1"/>
  <c r="M39" i="680"/>
  <c r="K39" i="680"/>
  <c r="G39" i="680"/>
  <c r="L38" i="680"/>
  <c r="O38" i="680" s="1"/>
  <c r="J38" i="680"/>
  <c r="I38" i="680"/>
  <c r="AB24" i="680"/>
  <c r="P24" i="680"/>
  <c r="O24" i="680"/>
  <c r="N24" i="680"/>
  <c r="Q24" i="680" s="1"/>
  <c r="M24" i="680"/>
  <c r="AA24" i="680" s="1"/>
  <c r="K24" i="680"/>
  <c r="G24" i="680"/>
  <c r="AB23" i="680"/>
  <c r="O23" i="680"/>
  <c r="M23" i="680"/>
  <c r="K23" i="680"/>
  <c r="G23" i="680"/>
  <c r="AB22" i="680"/>
  <c r="O22" i="680"/>
  <c r="M22" i="680"/>
  <c r="K22" i="680"/>
  <c r="G22" i="680"/>
  <c r="L21" i="680"/>
  <c r="J21" i="680"/>
  <c r="I21" i="680"/>
  <c r="O21" i="680" s="1"/>
  <c r="O8" i="680"/>
  <c r="N8" i="680"/>
  <c r="Q8" i="680" s="1"/>
  <c r="M8" i="680"/>
  <c r="AB8" i="680" s="1"/>
  <c r="K8" i="680"/>
  <c r="G8" i="680"/>
  <c r="O7" i="680"/>
  <c r="M7" i="680"/>
  <c r="N7" i="680" s="1"/>
  <c r="K7" i="680"/>
  <c r="G7" i="680"/>
  <c r="AA6" i="680"/>
  <c r="O6" i="680"/>
  <c r="N6" i="680"/>
  <c r="Q6" i="680" s="1"/>
  <c r="M6" i="680"/>
  <c r="AB6" i="680" s="1"/>
  <c r="K6" i="680"/>
  <c r="G6" i="680"/>
  <c r="AA5" i="680"/>
  <c r="O5" i="680"/>
  <c r="M5" i="680"/>
  <c r="AB5" i="680" s="1"/>
  <c r="K5" i="680"/>
  <c r="G5" i="680"/>
  <c r="H2" i="680"/>
  <c r="D1" i="680"/>
  <c r="X34" i="679"/>
  <c r="W34" i="679"/>
  <c r="V34" i="679"/>
  <c r="P34" i="679"/>
  <c r="M8" i="679" s="1"/>
  <c r="O34" i="679"/>
  <c r="N34" i="679"/>
  <c r="M34" i="679"/>
  <c r="G34" i="679"/>
  <c r="O16" i="679"/>
  <c r="N16" i="679"/>
  <c r="M16" i="679"/>
  <c r="J16" i="679"/>
  <c r="I16" i="679"/>
  <c r="H16" i="679"/>
  <c r="G16" i="679"/>
  <c r="F16" i="679"/>
  <c r="E16" i="679"/>
  <c r="K8" i="679"/>
  <c r="F8" i="679"/>
  <c r="M7" i="679"/>
  <c r="K7" i="679"/>
  <c r="I7" i="679"/>
  <c r="G7" i="679"/>
  <c r="F7" i="679"/>
  <c r="E7" i="679"/>
  <c r="M6" i="679"/>
  <c r="K6" i="679"/>
  <c r="I6" i="679"/>
  <c r="G6" i="679"/>
  <c r="F6" i="679"/>
  <c r="E6" i="679"/>
  <c r="AD157" i="678"/>
  <c r="Z157" i="678"/>
  <c r="Y157" i="678"/>
  <c r="L157" i="678"/>
  <c r="J157" i="678"/>
  <c r="I157" i="678"/>
  <c r="O143" i="678"/>
  <c r="M143" i="678"/>
  <c r="AF143" i="678" s="1"/>
  <c r="K143" i="678"/>
  <c r="G143" i="678"/>
  <c r="AE142" i="678"/>
  <c r="O142" i="678"/>
  <c r="M142" i="678"/>
  <c r="AF142" i="678" s="1"/>
  <c r="K142" i="678"/>
  <c r="G142" i="678"/>
  <c r="O141" i="678"/>
  <c r="M141" i="678"/>
  <c r="K141" i="678"/>
  <c r="G141" i="678"/>
  <c r="AD140" i="678"/>
  <c r="Q6" i="676"/>
  <c r="Z140" i="678"/>
  <c r="Y140" i="678"/>
  <c r="L140" i="678"/>
  <c r="O140" i="678" s="1"/>
  <c r="J140" i="678"/>
  <c r="K140" i="678" s="1"/>
  <c r="I140" i="678"/>
  <c r="AE124" i="678"/>
  <c r="O124" i="678"/>
  <c r="M124" i="678"/>
  <c r="AF124" i="678" s="1"/>
  <c r="K124" i="678"/>
  <c r="G124" i="678"/>
  <c r="AD123" i="678"/>
  <c r="Z123" i="678"/>
  <c r="Y123" i="678"/>
  <c r="L123" i="678"/>
  <c r="O123" i="678" s="1"/>
  <c r="J123" i="678"/>
  <c r="I123" i="678"/>
  <c r="O109" i="678"/>
  <c r="M109" i="678"/>
  <c r="K109" i="678"/>
  <c r="G109" i="678"/>
  <c r="O108" i="678"/>
  <c r="M108" i="678"/>
  <c r="K108" i="678"/>
  <c r="G108" i="678"/>
  <c r="O107" i="678"/>
  <c r="M107" i="678"/>
  <c r="M123" i="678" s="1"/>
  <c r="N123" i="678" s="1"/>
  <c r="K107" i="678"/>
  <c r="G107" i="678"/>
  <c r="AD106" i="678"/>
  <c r="Z106" i="678"/>
  <c r="Y106" i="678"/>
  <c r="L106" i="678"/>
  <c r="J106" i="678"/>
  <c r="K106" i="678" s="1"/>
  <c r="I106" i="678"/>
  <c r="AF91" i="678"/>
  <c r="O91" i="678"/>
  <c r="M91" i="678"/>
  <c r="AE91" i="678" s="1"/>
  <c r="K91" i="678"/>
  <c r="G91" i="678"/>
  <c r="O90" i="678"/>
  <c r="M90" i="678"/>
  <c r="K90" i="678"/>
  <c r="G90" i="678"/>
  <c r="AD89" i="678"/>
  <c r="Z89" i="678"/>
  <c r="Y89" i="678"/>
  <c r="L89" i="678"/>
  <c r="O89" i="678" s="1"/>
  <c r="J89" i="678"/>
  <c r="I89" i="678"/>
  <c r="AF74" i="678"/>
  <c r="O74" i="678"/>
  <c r="M74" i="678"/>
  <c r="N74" i="678" s="1"/>
  <c r="K74" i="678"/>
  <c r="G74" i="678"/>
  <c r="O73" i="678"/>
  <c r="M73" i="678"/>
  <c r="N73" i="678" s="1"/>
  <c r="K73" i="678"/>
  <c r="G73" i="678"/>
  <c r="AD72" i="678"/>
  <c r="Z72" i="678"/>
  <c r="Y72" i="678"/>
  <c r="L72" i="678"/>
  <c r="O72" i="678" s="1"/>
  <c r="J72" i="678"/>
  <c r="K72" i="678" s="1"/>
  <c r="I72" i="678"/>
  <c r="AF66" i="678"/>
  <c r="O66" i="678"/>
  <c r="M66" i="678"/>
  <c r="K66" i="678"/>
  <c r="G66" i="678"/>
  <c r="O65" i="678"/>
  <c r="M65" i="678"/>
  <c r="AF65" i="678" s="1"/>
  <c r="K65" i="678"/>
  <c r="G65" i="678"/>
  <c r="AE64" i="678"/>
  <c r="O64" i="678"/>
  <c r="N64" i="678"/>
  <c r="M64" i="678"/>
  <c r="AF64" i="678" s="1"/>
  <c r="K64" i="678"/>
  <c r="Q64" i="678" s="1"/>
  <c r="G64" i="678"/>
  <c r="O63" i="678"/>
  <c r="M63" i="678"/>
  <c r="N63" i="678" s="1"/>
  <c r="Q63" i="678" s="1"/>
  <c r="K63" i="678"/>
  <c r="G63" i="678"/>
  <c r="AF62" i="678"/>
  <c r="AE62" i="678"/>
  <c r="O62" i="678"/>
  <c r="M62" i="678"/>
  <c r="N62" i="678" s="1"/>
  <c r="K62" i="678"/>
  <c r="G62" i="678"/>
  <c r="O61" i="678"/>
  <c r="M61" i="678"/>
  <c r="AF61" i="678" s="1"/>
  <c r="K61" i="678"/>
  <c r="G61" i="678"/>
  <c r="O60" i="678"/>
  <c r="N60" i="678"/>
  <c r="M60" i="678"/>
  <c r="K60" i="678"/>
  <c r="G60" i="678"/>
  <c r="O59" i="678"/>
  <c r="M59" i="678"/>
  <c r="K59" i="678"/>
  <c r="G59" i="678"/>
  <c r="AE58" i="678"/>
  <c r="O58" i="678"/>
  <c r="M58" i="678"/>
  <c r="K58" i="678"/>
  <c r="G58" i="678"/>
  <c r="O57" i="678"/>
  <c r="M57" i="678"/>
  <c r="AF57" i="678" s="1"/>
  <c r="K57" i="678"/>
  <c r="G57" i="678"/>
  <c r="O56" i="678"/>
  <c r="M56" i="678"/>
  <c r="K56" i="678"/>
  <c r="G56" i="678"/>
  <c r="AD55" i="678"/>
  <c r="Z55" i="678"/>
  <c r="Y55" i="678"/>
  <c r="L55" i="678"/>
  <c r="J55" i="678"/>
  <c r="K55" i="678" s="1"/>
  <c r="I55" i="678"/>
  <c r="AF48" i="678"/>
  <c r="AE48" i="678"/>
  <c r="O48" i="678"/>
  <c r="M48" i="678"/>
  <c r="N48" i="678" s="1"/>
  <c r="K48" i="678"/>
  <c r="Q48" i="678" s="1"/>
  <c r="G48" i="678"/>
  <c r="O47" i="678"/>
  <c r="N47" i="678"/>
  <c r="P47" i="678" s="1"/>
  <c r="M47" i="678"/>
  <c r="AF47" i="678" s="1"/>
  <c r="K47" i="678"/>
  <c r="G47" i="678"/>
  <c r="O46" i="678"/>
  <c r="M46" i="678"/>
  <c r="K46" i="678"/>
  <c r="G46" i="678"/>
  <c r="AE45" i="678"/>
  <c r="O45" i="678"/>
  <c r="M45" i="678"/>
  <c r="N45" i="678" s="1"/>
  <c r="Q45" i="678" s="1"/>
  <c r="K45" i="678"/>
  <c r="G45" i="678"/>
  <c r="AF44" i="678"/>
  <c r="AE44" i="678"/>
  <c r="O44" i="678"/>
  <c r="N44" i="678"/>
  <c r="Q44" i="678" s="1"/>
  <c r="M44" i="678"/>
  <c r="K44" i="678"/>
  <c r="G44" i="678"/>
  <c r="O43" i="678"/>
  <c r="M43" i="678"/>
  <c r="AF43" i="678" s="1"/>
  <c r="K43" i="678"/>
  <c r="G43" i="678"/>
  <c r="AE42" i="678"/>
  <c r="O42" i="678"/>
  <c r="N42" i="678"/>
  <c r="M42" i="678"/>
  <c r="AF42" i="678" s="1"/>
  <c r="K42" i="678"/>
  <c r="G42" i="678"/>
  <c r="O41" i="678"/>
  <c r="M41" i="678"/>
  <c r="K41" i="678"/>
  <c r="G41" i="678"/>
  <c r="O40" i="678"/>
  <c r="M40" i="678"/>
  <c r="K40" i="678"/>
  <c r="G40" i="678"/>
  <c r="O39" i="678"/>
  <c r="M39" i="678"/>
  <c r="AF39" i="678" s="1"/>
  <c r="K39" i="678"/>
  <c r="G39" i="678"/>
  <c r="AD38" i="678"/>
  <c r="Z38" i="678"/>
  <c r="Y38" i="678"/>
  <c r="L38" i="678"/>
  <c r="K38" i="678"/>
  <c r="J38" i="678"/>
  <c r="I38" i="678"/>
  <c r="O30" i="678"/>
  <c r="M30" i="678"/>
  <c r="AF30" i="678" s="1"/>
  <c r="K30" i="678"/>
  <c r="G30" i="678"/>
  <c r="O29" i="678"/>
  <c r="M29" i="678"/>
  <c r="K29" i="678"/>
  <c r="G29" i="678"/>
  <c r="O28" i="678"/>
  <c r="M28" i="678"/>
  <c r="N28" i="678" s="1"/>
  <c r="K28" i="678"/>
  <c r="G28" i="678"/>
  <c r="O27" i="678"/>
  <c r="M27" i="678"/>
  <c r="AF27" i="678" s="1"/>
  <c r="K27" i="678"/>
  <c r="G27" i="678"/>
  <c r="O26" i="678"/>
  <c r="M26" i="678"/>
  <c r="AF26" i="678" s="1"/>
  <c r="K26" i="678"/>
  <c r="G26" i="678"/>
  <c r="O25" i="678"/>
  <c r="M25" i="678"/>
  <c r="AE25" i="678" s="1"/>
  <c r="K25" i="678"/>
  <c r="G25" i="678"/>
  <c r="O24" i="678"/>
  <c r="M24" i="678"/>
  <c r="N24" i="678" s="1"/>
  <c r="K24" i="678"/>
  <c r="G24" i="678"/>
  <c r="O23" i="678"/>
  <c r="M23" i="678"/>
  <c r="AF23" i="678" s="1"/>
  <c r="K23" i="678"/>
  <c r="G23" i="678"/>
  <c r="O22" i="678"/>
  <c r="M22" i="678"/>
  <c r="AF22" i="678" s="1"/>
  <c r="K22" i="678"/>
  <c r="G22" i="678"/>
  <c r="AD21" i="678"/>
  <c r="Z21" i="678"/>
  <c r="Y21" i="678"/>
  <c r="L21" i="678"/>
  <c r="J21" i="678"/>
  <c r="I21" i="678"/>
  <c r="O11" i="678"/>
  <c r="M11" i="678"/>
  <c r="AF11" i="678" s="1"/>
  <c r="K11" i="678"/>
  <c r="G11" i="678"/>
  <c r="AE10" i="678"/>
  <c r="O10" i="678"/>
  <c r="M10" i="678"/>
  <c r="AF10" i="678" s="1"/>
  <c r="K10" i="678"/>
  <c r="G10" i="678"/>
  <c r="O9" i="678"/>
  <c r="M9" i="678"/>
  <c r="K9" i="678"/>
  <c r="G9" i="678"/>
  <c r="AE8" i="678"/>
  <c r="O8" i="678"/>
  <c r="M8" i="678"/>
  <c r="N8" i="678" s="1"/>
  <c r="K8" i="678"/>
  <c r="G8" i="678"/>
  <c r="O7" i="678"/>
  <c r="M7" i="678"/>
  <c r="AF7" i="678" s="1"/>
  <c r="K7" i="678"/>
  <c r="G7" i="678"/>
  <c r="AE6" i="678"/>
  <c r="O6" i="678"/>
  <c r="M6" i="678"/>
  <c r="AF6" i="678" s="1"/>
  <c r="K6" i="678"/>
  <c r="G6" i="678"/>
  <c r="AE5" i="678"/>
  <c r="O5" i="678"/>
  <c r="N5" i="678"/>
  <c r="M5" i="678"/>
  <c r="AF5" i="678" s="1"/>
  <c r="K5" i="678"/>
  <c r="Q5" i="678" s="1"/>
  <c r="G5" i="678"/>
  <c r="Z2" i="678"/>
  <c r="P6" i="676" s="1"/>
  <c r="H2" i="678"/>
  <c r="D1" i="678"/>
  <c r="F3" i="676" s="1"/>
  <c r="L140" i="677"/>
  <c r="O140" i="677" s="1"/>
  <c r="J140" i="677"/>
  <c r="K140" i="677" s="1"/>
  <c r="I140" i="677"/>
  <c r="O136" i="677"/>
  <c r="N136" i="677"/>
  <c r="Q136" i="677" s="1"/>
  <c r="M136" i="677"/>
  <c r="AB136" i="677" s="1"/>
  <c r="K136" i="677"/>
  <c r="G136" i="677"/>
  <c r="O135" i="677"/>
  <c r="M135" i="677"/>
  <c r="AB135" i="677" s="1"/>
  <c r="K135" i="677"/>
  <c r="G135" i="677"/>
  <c r="O134" i="677"/>
  <c r="N134" i="677"/>
  <c r="Q134" i="677" s="1"/>
  <c r="M134" i="677"/>
  <c r="AA134" i="677" s="1"/>
  <c r="K134" i="677"/>
  <c r="G134" i="677"/>
  <c r="AA133" i="677"/>
  <c r="O133" i="677"/>
  <c r="M133" i="677"/>
  <c r="K133" i="677"/>
  <c r="G133" i="677"/>
  <c r="O132" i="677"/>
  <c r="N132" i="677"/>
  <c r="Q132" i="677" s="1"/>
  <c r="M132" i="677"/>
  <c r="AB132" i="677" s="1"/>
  <c r="K132" i="677"/>
  <c r="G132" i="677"/>
  <c r="O131" i="677"/>
  <c r="M131" i="677"/>
  <c r="K131" i="677"/>
  <c r="G131" i="677"/>
  <c r="AB130" i="677"/>
  <c r="AA130" i="677"/>
  <c r="O130" i="677"/>
  <c r="M130" i="677"/>
  <c r="N130" i="677" s="1"/>
  <c r="Q130" i="677" s="1"/>
  <c r="K130" i="677"/>
  <c r="G130" i="677"/>
  <c r="O129" i="677"/>
  <c r="M129" i="677"/>
  <c r="AB129" i="677" s="1"/>
  <c r="K129" i="677"/>
  <c r="G129" i="677"/>
  <c r="O128" i="677"/>
  <c r="N128" i="677"/>
  <c r="Q128" i="677" s="1"/>
  <c r="M128" i="677"/>
  <c r="AB128" i="677" s="1"/>
  <c r="K128" i="677"/>
  <c r="G128" i="677"/>
  <c r="O127" i="677"/>
  <c r="M127" i="677"/>
  <c r="AB127" i="677" s="1"/>
  <c r="K127" i="677"/>
  <c r="G127" i="677"/>
  <c r="AB126" i="677"/>
  <c r="AA126" i="677"/>
  <c r="O126" i="677"/>
  <c r="N126" i="677"/>
  <c r="M126" i="677"/>
  <c r="K126" i="677"/>
  <c r="G126" i="677"/>
  <c r="O125" i="677"/>
  <c r="M125" i="677"/>
  <c r="N125" i="677" s="1"/>
  <c r="K125" i="677"/>
  <c r="G125" i="677"/>
  <c r="O124" i="677"/>
  <c r="M124" i="677"/>
  <c r="K124" i="677"/>
  <c r="G124" i="677"/>
  <c r="L123" i="677"/>
  <c r="J123" i="677"/>
  <c r="I123" i="677"/>
  <c r="O114" i="677"/>
  <c r="M114" i="677"/>
  <c r="K114" i="677"/>
  <c r="G114" i="677"/>
  <c r="O113" i="677"/>
  <c r="M113" i="677"/>
  <c r="K113" i="677"/>
  <c r="G113" i="677"/>
  <c r="O112" i="677"/>
  <c r="M112" i="677"/>
  <c r="K112" i="677"/>
  <c r="G112" i="677"/>
  <c r="O111" i="677"/>
  <c r="M111" i="677"/>
  <c r="N111" i="677" s="1"/>
  <c r="K111" i="677"/>
  <c r="G111" i="677"/>
  <c r="O110" i="677"/>
  <c r="M110" i="677"/>
  <c r="K110" i="677"/>
  <c r="G110" i="677"/>
  <c r="AB109" i="677"/>
  <c r="O109" i="677"/>
  <c r="M109" i="677"/>
  <c r="K109" i="677"/>
  <c r="G109" i="677"/>
  <c r="AA108" i="677"/>
  <c r="O108" i="677"/>
  <c r="M108" i="677"/>
  <c r="N108" i="677" s="1"/>
  <c r="K108" i="677"/>
  <c r="G108" i="677"/>
  <c r="Q107" i="677"/>
  <c r="O107" i="677"/>
  <c r="N107" i="677"/>
  <c r="M107" i="677"/>
  <c r="AB107" i="677" s="1"/>
  <c r="K107" i="677"/>
  <c r="G107" i="677"/>
  <c r="L106" i="677"/>
  <c r="O106" i="677" s="1"/>
  <c r="J106" i="677"/>
  <c r="K106" i="677" s="1"/>
  <c r="I106" i="677"/>
  <c r="O95" i="677"/>
  <c r="M95" i="677"/>
  <c r="AB95" i="677" s="1"/>
  <c r="K95" i="677"/>
  <c r="G95" i="677"/>
  <c r="AB94" i="677"/>
  <c r="O94" i="677"/>
  <c r="M94" i="677"/>
  <c r="K94" i="677"/>
  <c r="G94" i="677"/>
  <c r="AB93" i="677"/>
  <c r="AA93" i="677"/>
  <c r="O93" i="677"/>
  <c r="M93" i="677"/>
  <c r="N93" i="677" s="1"/>
  <c r="K93" i="677"/>
  <c r="G93" i="677"/>
  <c r="O92" i="677"/>
  <c r="M92" i="677"/>
  <c r="N92" i="677" s="1"/>
  <c r="K92" i="677"/>
  <c r="G92" i="677"/>
  <c r="O91" i="677"/>
  <c r="M91" i="677"/>
  <c r="AB91" i="677" s="1"/>
  <c r="K91" i="677"/>
  <c r="G91" i="677"/>
  <c r="AB90" i="677"/>
  <c r="AA90" i="677"/>
  <c r="O90" i="677"/>
  <c r="N90" i="677"/>
  <c r="Q90" i="677" s="1"/>
  <c r="M90" i="677"/>
  <c r="K90" i="677"/>
  <c r="G90" i="677"/>
  <c r="L89" i="677"/>
  <c r="O89" i="677" s="1"/>
  <c r="J89" i="677"/>
  <c r="K89" i="677" s="1"/>
  <c r="I89" i="677"/>
  <c r="AA76" i="677"/>
  <c r="O76" i="677"/>
  <c r="M76" i="677"/>
  <c r="K76" i="677"/>
  <c r="G76" i="677"/>
  <c r="O75" i="677"/>
  <c r="M75" i="677"/>
  <c r="N75" i="677" s="1"/>
  <c r="K75" i="677"/>
  <c r="G75" i="677"/>
  <c r="O74" i="677"/>
  <c r="N74" i="677"/>
  <c r="Q74" i="677" s="1"/>
  <c r="M74" i="677"/>
  <c r="AB74" i="677" s="1"/>
  <c r="K74" i="677"/>
  <c r="G74" i="677"/>
  <c r="O73" i="677"/>
  <c r="M73" i="677"/>
  <c r="AB73" i="677" s="1"/>
  <c r="K73" i="677"/>
  <c r="G73" i="677"/>
  <c r="L72" i="677"/>
  <c r="J72" i="677"/>
  <c r="I72" i="677"/>
  <c r="O61" i="677"/>
  <c r="M61" i="677"/>
  <c r="AB61" i="677" s="1"/>
  <c r="K61" i="677"/>
  <c r="G61" i="677"/>
  <c r="O60" i="677"/>
  <c r="M60" i="677"/>
  <c r="K60" i="677"/>
  <c r="G60" i="677"/>
  <c r="O59" i="677"/>
  <c r="M59" i="677"/>
  <c r="AB59" i="677" s="1"/>
  <c r="K59" i="677"/>
  <c r="G59" i="677"/>
  <c r="AB58" i="677"/>
  <c r="AA58" i="677"/>
  <c r="O58" i="677"/>
  <c r="N58" i="677"/>
  <c r="M58" i="677"/>
  <c r="K58" i="677"/>
  <c r="G58" i="677"/>
  <c r="O57" i="677"/>
  <c r="M57" i="677"/>
  <c r="AB57" i="677" s="1"/>
  <c r="K57" i="677"/>
  <c r="G57" i="677"/>
  <c r="AB56" i="677"/>
  <c r="O56" i="677"/>
  <c r="N56" i="677"/>
  <c r="Q56" i="677" s="1"/>
  <c r="M56" i="677"/>
  <c r="AA56" i="677" s="1"/>
  <c r="K56" i="677"/>
  <c r="G56" i="677"/>
  <c r="L55" i="677"/>
  <c r="O55" i="677" s="1"/>
  <c r="J55" i="677"/>
  <c r="I55" i="677"/>
  <c r="O44" i="677"/>
  <c r="M44" i="677"/>
  <c r="N44" i="677" s="1"/>
  <c r="K44" i="677"/>
  <c r="G44" i="677"/>
  <c r="O43" i="677"/>
  <c r="M43" i="677"/>
  <c r="AB43" i="677" s="1"/>
  <c r="K43" i="677"/>
  <c r="G43" i="677"/>
  <c r="AA42" i="677"/>
  <c r="O42" i="677"/>
  <c r="M42" i="677"/>
  <c r="AB42" i="677" s="1"/>
  <c r="K42" i="677"/>
  <c r="G42" i="677"/>
  <c r="AB41" i="677"/>
  <c r="O41" i="677"/>
  <c r="M41" i="677"/>
  <c r="AA41" i="677" s="1"/>
  <c r="K41" i="677"/>
  <c r="G41" i="677"/>
  <c r="O40" i="677"/>
  <c r="M40" i="677"/>
  <c r="N40" i="677" s="1"/>
  <c r="K40" i="677"/>
  <c r="G40" i="677"/>
  <c r="O39" i="677"/>
  <c r="M39" i="677"/>
  <c r="K39" i="677"/>
  <c r="G39" i="677"/>
  <c r="L38" i="677"/>
  <c r="J38" i="677"/>
  <c r="K38" i="677" s="1"/>
  <c r="I38" i="677"/>
  <c r="O24" i="677"/>
  <c r="M24" i="677"/>
  <c r="AB24" i="677" s="1"/>
  <c r="K24" i="677"/>
  <c r="G24" i="677"/>
  <c r="AB23" i="677"/>
  <c r="AA23" i="677"/>
  <c r="O23" i="677"/>
  <c r="N23" i="677"/>
  <c r="Q23" i="677" s="1"/>
  <c r="M23" i="677"/>
  <c r="K23" i="677"/>
  <c r="G23" i="677"/>
  <c r="O22" i="677"/>
  <c r="N22" i="677"/>
  <c r="M22" i="677"/>
  <c r="K22" i="677"/>
  <c r="G22" i="677"/>
  <c r="L21" i="677"/>
  <c r="O21" i="677" s="1"/>
  <c r="J21" i="677"/>
  <c r="K21" i="677" s="1"/>
  <c r="I21" i="677"/>
  <c r="O8" i="677"/>
  <c r="M8" i="677"/>
  <c r="N8" i="677" s="1"/>
  <c r="K8" i="677"/>
  <c r="G8" i="677"/>
  <c r="AB7" i="677"/>
  <c r="AA7" i="677"/>
  <c r="O7" i="677"/>
  <c r="M7" i="677"/>
  <c r="N7" i="677" s="1"/>
  <c r="K7" i="677"/>
  <c r="G7" i="677"/>
  <c r="O6" i="677"/>
  <c r="M6" i="677"/>
  <c r="K6" i="677"/>
  <c r="G6" i="677"/>
  <c r="AB5" i="677"/>
  <c r="O5" i="677"/>
  <c r="N5" i="677"/>
  <c r="Q5" i="677" s="1"/>
  <c r="M5" i="677"/>
  <c r="M21" i="677" s="1"/>
  <c r="K5" i="677"/>
  <c r="G5" i="677"/>
  <c r="H2" i="677"/>
  <c r="D1" i="677"/>
  <c r="X34" i="676"/>
  <c r="W34" i="676"/>
  <c r="V34" i="676"/>
  <c r="P34" i="676"/>
  <c r="O34" i="676"/>
  <c r="K8" i="676" s="1"/>
  <c r="N34" i="676"/>
  <c r="M34" i="676"/>
  <c r="G34" i="676"/>
  <c r="O16" i="676"/>
  <c r="N16" i="676"/>
  <c r="M16" i="676"/>
  <c r="J16" i="676"/>
  <c r="I16" i="676"/>
  <c r="H16" i="676"/>
  <c r="G16" i="676"/>
  <c r="F16" i="676"/>
  <c r="G8" i="676" s="1"/>
  <c r="E16" i="676"/>
  <c r="F8" i="676"/>
  <c r="M7" i="676"/>
  <c r="K7" i="676"/>
  <c r="I7" i="676"/>
  <c r="G7" i="676"/>
  <c r="F7" i="676"/>
  <c r="E7" i="676"/>
  <c r="M6" i="676"/>
  <c r="K6" i="676"/>
  <c r="I6" i="676"/>
  <c r="G6" i="676"/>
  <c r="F6" i="676"/>
  <c r="E6" i="676"/>
  <c r="AD157" i="675"/>
  <c r="Z157" i="675"/>
  <c r="Y157" i="675"/>
  <c r="M157" i="675"/>
  <c r="L157" i="675"/>
  <c r="O157" i="675" s="1"/>
  <c r="J157" i="675"/>
  <c r="K157" i="675" s="1"/>
  <c r="I157" i="675"/>
  <c r="O141" i="675"/>
  <c r="M141" i="675"/>
  <c r="K141" i="675"/>
  <c r="G141" i="675"/>
  <c r="AD140" i="675"/>
  <c r="Z140" i="675"/>
  <c r="Y140" i="675"/>
  <c r="L140" i="675"/>
  <c r="O140" i="675" s="1"/>
  <c r="J140" i="675"/>
  <c r="K140" i="675" s="1"/>
  <c r="I140" i="675"/>
  <c r="O126" i="675"/>
  <c r="M126" i="675"/>
  <c r="AF126" i="675" s="1"/>
  <c r="K126" i="675"/>
  <c r="G126" i="675"/>
  <c r="O125" i="675"/>
  <c r="M125" i="675"/>
  <c r="AF125" i="675" s="1"/>
  <c r="K125" i="675"/>
  <c r="G125" i="675"/>
  <c r="AF124" i="675"/>
  <c r="O124" i="675"/>
  <c r="M124" i="675"/>
  <c r="K124" i="675"/>
  <c r="G124" i="675"/>
  <c r="AD123" i="675"/>
  <c r="Z123" i="675"/>
  <c r="Y123" i="675"/>
  <c r="M123" i="675"/>
  <c r="L123" i="675"/>
  <c r="J123" i="675"/>
  <c r="K123" i="675" s="1"/>
  <c r="I123" i="675"/>
  <c r="AF109" i="675"/>
  <c r="AE109" i="675"/>
  <c r="O109" i="675"/>
  <c r="M109" i="675"/>
  <c r="N109" i="675" s="1"/>
  <c r="K109" i="675"/>
  <c r="G109" i="675"/>
  <c r="AF108" i="675"/>
  <c r="O108" i="675"/>
  <c r="N108" i="675"/>
  <c r="M108" i="675"/>
  <c r="AE108" i="675" s="1"/>
  <c r="K108" i="675"/>
  <c r="G108" i="675"/>
  <c r="AF107" i="675"/>
  <c r="AE107" i="675"/>
  <c r="O107" i="675"/>
  <c r="M107" i="675"/>
  <c r="N107" i="675" s="1"/>
  <c r="K107" i="675"/>
  <c r="Q107" i="675" s="1"/>
  <c r="G107" i="675"/>
  <c r="AD106" i="675"/>
  <c r="Z106" i="675"/>
  <c r="Y106" i="675"/>
  <c r="L106" i="675"/>
  <c r="J106" i="675"/>
  <c r="I106" i="675"/>
  <c r="AF91" i="675"/>
  <c r="AE91" i="675"/>
  <c r="O91" i="675"/>
  <c r="M91" i="675"/>
  <c r="N91" i="675" s="1"/>
  <c r="K91" i="675"/>
  <c r="G91" i="675"/>
  <c r="AE90" i="675"/>
  <c r="O90" i="675"/>
  <c r="M90" i="675"/>
  <c r="M106" i="675" s="1"/>
  <c r="K90" i="675"/>
  <c r="G90" i="675"/>
  <c r="AD89" i="675"/>
  <c r="Z89" i="675"/>
  <c r="Y89" i="675"/>
  <c r="L89" i="675"/>
  <c r="O89" i="675" s="1"/>
  <c r="J89" i="675"/>
  <c r="I89" i="675"/>
  <c r="K89" i="675" s="1"/>
  <c r="AF74" i="675"/>
  <c r="O74" i="675"/>
  <c r="M74" i="675"/>
  <c r="AE74" i="675" s="1"/>
  <c r="K74" i="675"/>
  <c r="G74" i="675"/>
  <c r="O73" i="675"/>
  <c r="M73" i="675"/>
  <c r="N73" i="675" s="1"/>
  <c r="K73" i="675"/>
  <c r="G73" i="675"/>
  <c r="AD72" i="675"/>
  <c r="Z72" i="675"/>
  <c r="Y72" i="675"/>
  <c r="Y2" i="675" s="1"/>
  <c r="O6" i="673" s="1"/>
  <c r="L72" i="675"/>
  <c r="J72" i="675"/>
  <c r="I72" i="675"/>
  <c r="O64" i="675"/>
  <c r="M64" i="675"/>
  <c r="K64" i="675"/>
  <c r="G64" i="675"/>
  <c r="O63" i="675"/>
  <c r="M63" i="675"/>
  <c r="N63" i="675" s="1"/>
  <c r="K63" i="675"/>
  <c r="G63" i="675"/>
  <c r="AF62" i="675"/>
  <c r="O62" i="675"/>
  <c r="N62" i="675"/>
  <c r="Q62" i="675" s="1"/>
  <c r="M62" i="675"/>
  <c r="AE62" i="675" s="1"/>
  <c r="K62" i="675"/>
  <c r="G62" i="675"/>
  <c r="AF61" i="675"/>
  <c r="AE61" i="675"/>
  <c r="O61" i="675"/>
  <c r="N61" i="675"/>
  <c r="Q61" i="675" s="1"/>
  <c r="M61" i="675"/>
  <c r="K61" i="675"/>
  <c r="G61" i="675"/>
  <c r="O60" i="675"/>
  <c r="M60" i="675"/>
  <c r="K60" i="675"/>
  <c r="G60" i="675"/>
  <c r="O59" i="675"/>
  <c r="M59" i="675"/>
  <c r="AF59" i="675" s="1"/>
  <c r="K59" i="675"/>
  <c r="G59" i="675"/>
  <c r="AF58" i="675"/>
  <c r="O58" i="675"/>
  <c r="M58" i="675"/>
  <c r="K58" i="675"/>
  <c r="G58" i="675"/>
  <c r="AF57" i="675"/>
  <c r="O57" i="675"/>
  <c r="M57" i="675"/>
  <c r="AE57" i="675" s="1"/>
  <c r="K57" i="675"/>
  <c r="G57" i="675"/>
  <c r="O56" i="675"/>
  <c r="M56" i="675"/>
  <c r="K56" i="675"/>
  <c r="G56" i="675"/>
  <c r="AD55" i="675"/>
  <c r="Q6" i="673"/>
  <c r="Z55" i="675"/>
  <c r="Y55" i="675"/>
  <c r="L55" i="675"/>
  <c r="J55" i="675"/>
  <c r="K55" i="675" s="1"/>
  <c r="I55" i="675"/>
  <c r="AF45" i="675"/>
  <c r="AE45" i="675"/>
  <c r="O45" i="675"/>
  <c r="M45" i="675"/>
  <c r="N45" i="675" s="1"/>
  <c r="K45" i="675"/>
  <c r="G45" i="675"/>
  <c r="AE44" i="675"/>
  <c r="O44" i="675"/>
  <c r="M44" i="675"/>
  <c r="AF44" i="675" s="1"/>
  <c r="K44" i="675"/>
  <c r="G44" i="675"/>
  <c r="O43" i="675"/>
  <c r="M43" i="675"/>
  <c r="AF43" i="675" s="1"/>
  <c r="K43" i="675"/>
  <c r="G43" i="675"/>
  <c r="AE42" i="675"/>
  <c r="O42" i="675"/>
  <c r="M42" i="675"/>
  <c r="AF42" i="675" s="1"/>
  <c r="K42" i="675"/>
  <c r="G42" i="675"/>
  <c r="O41" i="675"/>
  <c r="M41" i="675"/>
  <c r="AE41" i="675" s="1"/>
  <c r="K41" i="675"/>
  <c r="G41" i="675"/>
  <c r="AF40" i="675"/>
  <c r="AE40" i="675"/>
  <c r="Q40" i="675"/>
  <c r="P40" i="675"/>
  <c r="O40" i="675"/>
  <c r="M40" i="675"/>
  <c r="N40" i="675" s="1"/>
  <c r="K40" i="675"/>
  <c r="G40" i="675"/>
  <c r="O39" i="675"/>
  <c r="N39" i="675"/>
  <c r="Q39" i="675" s="1"/>
  <c r="M39" i="675"/>
  <c r="K39" i="675"/>
  <c r="G39" i="675"/>
  <c r="AD38" i="675"/>
  <c r="Z38" i="675"/>
  <c r="Y38" i="675"/>
  <c r="L38" i="675"/>
  <c r="J38" i="675"/>
  <c r="I38" i="675"/>
  <c r="O38" i="675" s="1"/>
  <c r="O27" i="675"/>
  <c r="M27" i="675"/>
  <c r="AF27" i="675" s="1"/>
  <c r="K27" i="675"/>
  <c r="G27" i="675"/>
  <c r="O26" i="675"/>
  <c r="M26" i="675"/>
  <c r="AF26" i="675" s="1"/>
  <c r="K26" i="675"/>
  <c r="G26" i="675"/>
  <c r="O25" i="675"/>
  <c r="M25" i="675"/>
  <c r="AE25" i="675" s="1"/>
  <c r="K25" i="675"/>
  <c r="G25" i="675"/>
  <c r="AE24" i="675"/>
  <c r="O24" i="675"/>
  <c r="M24" i="675"/>
  <c r="K24" i="675"/>
  <c r="G24" i="675"/>
  <c r="AE23" i="675"/>
  <c r="O23" i="675"/>
  <c r="M23" i="675"/>
  <c r="AF23" i="675" s="1"/>
  <c r="K23" i="675"/>
  <c r="G23" i="675"/>
  <c r="O22" i="675"/>
  <c r="M22" i="675"/>
  <c r="K22" i="675"/>
  <c r="G22" i="675"/>
  <c r="AD21" i="675"/>
  <c r="Z21" i="675"/>
  <c r="Y21" i="675"/>
  <c r="O21" i="675"/>
  <c r="L21" i="675"/>
  <c r="J21" i="675"/>
  <c r="I21" i="675"/>
  <c r="O10" i="675"/>
  <c r="M10" i="675"/>
  <c r="AF10" i="675" s="1"/>
  <c r="K10" i="675"/>
  <c r="G10" i="675"/>
  <c r="AF9" i="675"/>
  <c r="O9" i="675"/>
  <c r="M9" i="675"/>
  <c r="K9" i="675"/>
  <c r="G9" i="675"/>
  <c r="AF8" i="675"/>
  <c r="O8" i="675"/>
  <c r="N8" i="675"/>
  <c r="Q8" i="675" s="1"/>
  <c r="M8" i="675"/>
  <c r="AE8" i="675" s="1"/>
  <c r="K8" i="675"/>
  <c r="G8" i="675"/>
  <c r="AE7" i="675"/>
  <c r="O7" i="675"/>
  <c r="M7" i="675"/>
  <c r="N7" i="675" s="1"/>
  <c r="K7" i="675"/>
  <c r="G7" i="675"/>
  <c r="O6" i="675"/>
  <c r="M6" i="675"/>
  <c r="N6" i="675" s="1"/>
  <c r="K6" i="675"/>
  <c r="G6" i="675"/>
  <c r="O5" i="675"/>
  <c r="M5" i="675"/>
  <c r="AF5" i="675" s="1"/>
  <c r="K5" i="675"/>
  <c r="G5" i="675"/>
  <c r="H2" i="675"/>
  <c r="D1" i="675"/>
  <c r="F3" i="673" s="1"/>
  <c r="L140" i="674"/>
  <c r="J140" i="674"/>
  <c r="K140" i="674" s="1"/>
  <c r="I140" i="674"/>
  <c r="O136" i="674"/>
  <c r="M136" i="674"/>
  <c r="K136" i="674"/>
  <c r="G136" i="674"/>
  <c r="O135" i="674"/>
  <c r="M135" i="674"/>
  <c r="AB135" i="674" s="1"/>
  <c r="K135" i="674"/>
  <c r="G135" i="674"/>
  <c r="O134" i="674"/>
  <c r="M134" i="674"/>
  <c r="N134" i="674" s="1"/>
  <c r="K134" i="674"/>
  <c r="G134" i="674"/>
  <c r="O133" i="674"/>
  <c r="M133" i="674"/>
  <c r="AB133" i="674" s="1"/>
  <c r="K133" i="674"/>
  <c r="G133" i="674"/>
  <c r="AA132" i="674"/>
  <c r="O132" i="674"/>
  <c r="M132" i="674"/>
  <c r="K132" i="674"/>
  <c r="G132" i="674"/>
  <c r="O131" i="674"/>
  <c r="M131" i="674"/>
  <c r="AB131" i="674" s="1"/>
  <c r="K131" i="674"/>
  <c r="G131" i="674"/>
  <c r="O130" i="674"/>
  <c r="M130" i="674"/>
  <c r="AB130" i="674" s="1"/>
  <c r="K130" i="674"/>
  <c r="G130" i="674"/>
  <c r="O129" i="674"/>
  <c r="M129" i="674"/>
  <c r="K129" i="674"/>
  <c r="G129" i="674"/>
  <c r="O128" i="674"/>
  <c r="M128" i="674"/>
  <c r="K128" i="674"/>
  <c r="G128" i="674"/>
  <c r="O127" i="674"/>
  <c r="M127" i="674"/>
  <c r="AB127" i="674" s="1"/>
  <c r="K127" i="674"/>
  <c r="G127" i="674"/>
  <c r="O126" i="674"/>
  <c r="M126" i="674"/>
  <c r="AB126" i="674" s="1"/>
  <c r="K126" i="674"/>
  <c r="G126" i="674"/>
  <c r="O125" i="674"/>
  <c r="M125" i="674"/>
  <c r="AB125" i="674" s="1"/>
  <c r="K125" i="674"/>
  <c r="G125" i="674"/>
  <c r="AB124" i="674"/>
  <c r="O124" i="674"/>
  <c r="M124" i="674"/>
  <c r="K124" i="674"/>
  <c r="G124" i="674"/>
  <c r="L123" i="674"/>
  <c r="O123" i="674" s="1"/>
  <c r="J123" i="674"/>
  <c r="I123" i="674"/>
  <c r="O114" i="674"/>
  <c r="M114" i="674"/>
  <c r="N114" i="674" s="1"/>
  <c r="K114" i="674"/>
  <c r="G114" i="674"/>
  <c r="O113" i="674"/>
  <c r="M113" i="674"/>
  <c r="AB113" i="674" s="1"/>
  <c r="K113" i="674"/>
  <c r="G113" i="674"/>
  <c r="O112" i="674"/>
  <c r="M112" i="674"/>
  <c r="K112" i="674"/>
  <c r="G112" i="674"/>
  <c r="AB111" i="674"/>
  <c r="O111" i="674"/>
  <c r="M111" i="674"/>
  <c r="K111" i="674"/>
  <c r="G111" i="674"/>
  <c r="O110" i="674"/>
  <c r="M110" i="674"/>
  <c r="N110" i="674" s="1"/>
  <c r="K110" i="674"/>
  <c r="G110" i="674"/>
  <c r="O109" i="674"/>
  <c r="M109" i="674"/>
  <c r="N109" i="674" s="1"/>
  <c r="K109" i="674"/>
  <c r="G109" i="674"/>
  <c r="O108" i="674"/>
  <c r="M108" i="674"/>
  <c r="K108" i="674"/>
  <c r="G108" i="674"/>
  <c r="O107" i="674"/>
  <c r="M107" i="674"/>
  <c r="AA107" i="674" s="1"/>
  <c r="K107" i="674"/>
  <c r="G107" i="674"/>
  <c r="L106" i="674"/>
  <c r="J106" i="674"/>
  <c r="I106" i="674"/>
  <c r="O96" i="674"/>
  <c r="M96" i="674"/>
  <c r="AB96" i="674" s="1"/>
  <c r="K96" i="674"/>
  <c r="G96" i="674"/>
  <c r="O95" i="674"/>
  <c r="M95" i="674"/>
  <c r="K95" i="674"/>
  <c r="G95" i="674"/>
  <c r="O94" i="674"/>
  <c r="M94" i="674"/>
  <c r="AB94" i="674" s="1"/>
  <c r="K94" i="674"/>
  <c r="G94" i="674"/>
  <c r="O93" i="674"/>
  <c r="M93" i="674"/>
  <c r="AA93" i="674" s="1"/>
  <c r="K93" i="674"/>
  <c r="G93" i="674"/>
  <c r="O92" i="674"/>
  <c r="M92" i="674"/>
  <c r="K92" i="674"/>
  <c r="G92" i="674"/>
  <c r="O91" i="674"/>
  <c r="N91" i="674"/>
  <c r="P91" i="674" s="1"/>
  <c r="M91" i="674"/>
  <c r="K91" i="674"/>
  <c r="G91" i="674"/>
  <c r="O90" i="674"/>
  <c r="M90" i="674"/>
  <c r="K90" i="674"/>
  <c r="G90" i="674"/>
  <c r="L89" i="674"/>
  <c r="O89" i="674" s="1"/>
  <c r="J89" i="674"/>
  <c r="K89" i="674" s="1"/>
  <c r="I89" i="674"/>
  <c r="O76" i="674"/>
  <c r="M76" i="674"/>
  <c r="AB76" i="674" s="1"/>
  <c r="K76" i="674"/>
  <c r="G76" i="674"/>
  <c r="O75" i="674"/>
  <c r="M75" i="674"/>
  <c r="K75" i="674"/>
  <c r="G75" i="674"/>
  <c r="AA74" i="674"/>
  <c r="O74" i="674"/>
  <c r="M74" i="674"/>
  <c r="AB74" i="674" s="1"/>
  <c r="K74" i="674"/>
  <c r="G74" i="674"/>
  <c r="O73" i="674"/>
  <c r="M73" i="674"/>
  <c r="K73" i="674"/>
  <c r="G73" i="674"/>
  <c r="L72" i="674"/>
  <c r="K72" i="674"/>
  <c r="J72" i="674"/>
  <c r="I72" i="674"/>
  <c r="O61" i="674"/>
  <c r="M61" i="674"/>
  <c r="AB61" i="674" s="1"/>
  <c r="K61" i="674"/>
  <c r="G61" i="674"/>
  <c r="AB60" i="674"/>
  <c r="O60" i="674"/>
  <c r="M60" i="674"/>
  <c r="AA60" i="674" s="1"/>
  <c r="K60" i="674"/>
  <c r="G60" i="674"/>
  <c r="O59" i="674"/>
  <c r="M59" i="674"/>
  <c r="K59" i="674"/>
  <c r="G59" i="674"/>
  <c r="O58" i="674"/>
  <c r="M58" i="674"/>
  <c r="N58" i="674" s="1"/>
  <c r="K58" i="674"/>
  <c r="G58" i="674"/>
  <c r="O57" i="674"/>
  <c r="M57" i="674"/>
  <c r="AB57" i="674" s="1"/>
  <c r="K57" i="674"/>
  <c r="G57" i="674"/>
  <c r="O56" i="674"/>
  <c r="M56" i="674"/>
  <c r="AA56" i="674" s="1"/>
  <c r="K56" i="674"/>
  <c r="G56" i="674"/>
  <c r="L55" i="674"/>
  <c r="O55" i="674" s="1"/>
  <c r="J55" i="674"/>
  <c r="I55" i="674"/>
  <c r="AB44" i="674"/>
  <c r="AA44" i="674"/>
  <c r="O44" i="674"/>
  <c r="M44" i="674"/>
  <c r="N44" i="674" s="1"/>
  <c r="K44" i="674"/>
  <c r="G44" i="674"/>
  <c r="AA43" i="674"/>
  <c r="O43" i="674"/>
  <c r="M43" i="674"/>
  <c r="AB43" i="674" s="1"/>
  <c r="K43" i="674"/>
  <c r="G43" i="674"/>
  <c r="O42" i="674"/>
  <c r="M42" i="674"/>
  <c r="AB42" i="674" s="1"/>
  <c r="K42" i="674"/>
  <c r="G42" i="674"/>
  <c r="O41" i="674"/>
  <c r="M41" i="674"/>
  <c r="AA41" i="674" s="1"/>
  <c r="K41" i="674"/>
  <c r="G41" i="674"/>
  <c r="AB40" i="674"/>
  <c r="AA40" i="674"/>
  <c r="O40" i="674"/>
  <c r="M40" i="674"/>
  <c r="N40" i="674" s="1"/>
  <c r="K40" i="674"/>
  <c r="G40" i="674"/>
  <c r="AB39" i="674"/>
  <c r="AA39" i="674"/>
  <c r="O39" i="674"/>
  <c r="M39" i="674"/>
  <c r="K39" i="674"/>
  <c r="G39" i="674"/>
  <c r="L38" i="674"/>
  <c r="J38" i="674"/>
  <c r="I38" i="674"/>
  <c r="O38" i="674" s="1"/>
  <c r="O24" i="674"/>
  <c r="M24" i="674"/>
  <c r="AB24" i="674" s="1"/>
  <c r="K24" i="674"/>
  <c r="G24" i="674"/>
  <c r="O23" i="674"/>
  <c r="M23" i="674"/>
  <c r="AB23" i="674" s="1"/>
  <c r="K23" i="674"/>
  <c r="G23" i="674"/>
  <c r="O22" i="674"/>
  <c r="M22" i="674"/>
  <c r="N22" i="674" s="1"/>
  <c r="K22" i="674"/>
  <c r="G22" i="674"/>
  <c r="L21" i="674"/>
  <c r="J21" i="674"/>
  <c r="I21" i="674"/>
  <c r="O8" i="674"/>
  <c r="M8" i="674"/>
  <c r="K8" i="674"/>
  <c r="G8" i="674"/>
  <c r="O7" i="674"/>
  <c r="M7" i="674"/>
  <c r="N7" i="674" s="1"/>
  <c r="K7" i="674"/>
  <c r="G7" i="674"/>
  <c r="O6" i="674"/>
  <c r="M6" i="674"/>
  <c r="AB6" i="674" s="1"/>
  <c r="K6" i="674"/>
  <c r="G6" i="674"/>
  <c r="O5" i="674"/>
  <c r="M5" i="674"/>
  <c r="AA5" i="674" s="1"/>
  <c r="K5" i="674"/>
  <c r="G5" i="674"/>
  <c r="H2" i="674"/>
  <c r="D2" i="674"/>
  <c r="D1" i="674"/>
  <c r="X34" i="673"/>
  <c r="W34" i="673"/>
  <c r="V34" i="673"/>
  <c r="M8" i="673" s="1"/>
  <c r="P34" i="673"/>
  <c r="O34" i="673"/>
  <c r="N34" i="673"/>
  <c r="M34" i="673"/>
  <c r="G34" i="673"/>
  <c r="O16" i="673"/>
  <c r="N16" i="673"/>
  <c r="M16" i="673"/>
  <c r="I8" i="673" s="1"/>
  <c r="J16" i="673"/>
  <c r="I16" i="673"/>
  <c r="H16" i="673"/>
  <c r="G16" i="673"/>
  <c r="F16" i="673"/>
  <c r="E16" i="673"/>
  <c r="F8" i="673"/>
  <c r="M7" i="673"/>
  <c r="K7" i="673"/>
  <c r="I7" i="673"/>
  <c r="G7" i="673"/>
  <c r="F7" i="673"/>
  <c r="E7" i="673"/>
  <c r="M6" i="673"/>
  <c r="K6" i="673"/>
  <c r="I6" i="673"/>
  <c r="G6" i="673"/>
  <c r="F6" i="673"/>
  <c r="E6" i="673"/>
  <c r="AD157" i="672"/>
  <c r="Z157" i="672"/>
  <c r="Y157" i="672"/>
  <c r="L157" i="672"/>
  <c r="O157" i="672" s="1"/>
  <c r="J157" i="672"/>
  <c r="K157" i="672" s="1"/>
  <c r="I157" i="672"/>
  <c r="O141" i="672"/>
  <c r="N141" i="672"/>
  <c r="Q141" i="672" s="1"/>
  <c r="M141" i="672"/>
  <c r="AE141" i="672" s="1"/>
  <c r="K141" i="672"/>
  <c r="G141" i="672"/>
  <c r="AD140" i="672"/>
  <c r="Z140" i="672"/>
  <c r="Y140" i="672"/>
  <c r="O140" i="672"/>
  <c r="L140" i="672"/>
  <c r="J140" i="672"/>
  <c r="K140" i="672" s="1"/>
  <c r="I140" i="672"/>
  <c r="O126" i="672"/>
  <c r="M126" i="672"/>
  <c r="AF126" i="672" s="1"/>
  <c r="K126" i="672"/>
  <c r="G126" i="672"/>
  <c r="O125" i="672"/>
  <c r="M125" i="672"/>
  <c r="K125" i="672"/>
  <c r="G125" i="672"/>
  <c r="AE124" i="672"/>
  <c r="O124" i="672"/>
  <c r="M124" i="672"/>
  <c r="M140" i="672" s="1"/>
  <c r="K124" i="672"/>
  <c r="G124" i="672"/>
  <c r="AD123" i="672"/>
  <c r="Z123" i="672"/>
  <c r="Y123" i="672"/>
  <c r="L123" i="672"/>
  <c r="J123" i="672"/>
  <c r="K123" i="672" s="1"/>
  <c r="I123" i="672"/>
  <c r="AF109" i="672"/>
  <c r="AE109" i="672"/>
  <c r="O109" i="672"/>
  <c r="N109" i="672"/>
  <c r="Q109" i="672" s="1"/>
  <c r="M109" i="672"/>
  <c r="K109" i="672"/>
  <c r="G109" i="672"/>
  <c r="O108" i="672"/>
  <c r="M108" i="672"/>
  <c r="N108" i="672" s="1"/>
  <c r="K108" i="672"/>
  <c r="G108" i="672"/>
  <c r="O107" i="672"/>
  <c r="M107" i="672"/>
  <c r="N107" i="672" s="1"/>
  <c r="K107" i="672"/>
  <c r="G107" i="672"/>
  <c r="AD106" i="672"/>
  <c r="AD2" i="672" s="1"/>
  <c r="R6" i="670" s="1"/>
  <c r="Z106" i="672"/>
  <c r="Y106" i="672"/>
  <c r="M106" i="672"/>
  <c r="L106" i="672"/>
  <c r="J106" i="672"/>
  <c r="K106" i="672" s="1"/>
  <c r="I106" i="672"/>
  <c r="AE91" i="672"/>
  <c r="O91" i="672"/>
  <c r="M91" i="672"/>
  <c r="N91" i="672" s="1"/>
  <c r="K91" i="672"/>
  <c r="G91" i="672"/>
  <c r="AF90" i="672"/>
  <c r="AE90" i="672"/>
  <c r="O90" i="672"/>
  <c r="N90" i="672"/>
  <c r="Q90" i="672" s="1"/>
  <c r="M90" i="672"/>
  <c r="K90" i="672"/>
  <c r="G90" i="672"/>
  <c r="AD89" i="672"/>
  <c r="Z89" i="672"/>
  <c r="Y89" i="672"/>
  <c r="M89" i="672"/>
  <c r="N89" i="672" s="1"/>
  <c r="L89" i="672"/>
  <c r="J89" i="672"/>
  <c r="I89" i="672"/>
  <c r="AF74" i="672"/>
  <c r="O74" i="672"/>
  <c r="M74" i="672"/>
  <c r="N74" i="672" s="1"/>
  <c r="K74" i="672"/>
  <c r="G74" i="672"/>
  <c r="AF73" i="672"/>
  <c r="AE73" i="672"/>
  <c r="O73" i="672"/>
  <c r="M73" i="672"/>
  <c r="N73" i="672" s="1"/>
  <c r="K73" i="672"/>
  <c r="G73" i="672"/>
  <c r="AD72" i="672"/>
  <c r="Z72" i="672"/>
  <c r="Y72" i="672"/>
  <c r="L72" i="672"/>
  <c r="J72" i="672"/>
  <c r="I72" i="672"/>
  <c r="AF64" i="672"/>
  <c r="AE64" i="672"/>
  <c r="O64" i="672"/>
  <c r="M64" i="672"/>
  <c r="N64" i="672" s="1"/>
  <c r="K64" i="672"/>
  <c r="G64" i="672"/>
  <c r="O63" i="672"/>
  <c r="M63" i="672"/>
  <c r="AF63" i="672" s="1"/>
  <c r="K63" i="672"/>
  <c r="G63" i="672"/>
  <c r="O62" i="672"/>
  <c r="M62" i="672"/>
  <c r="K62" i="672"/>
  <c r="G62" i="672"/>
  <c r="O61" i="672"/>
  <c r="M61" i="672"/>
  <c r="K61" i="672"/>
  <c r="G61" i="672"/>
  <c r="AF60" i="672"/>
  <c r="O60" i="672"/>
  <c r="M60" i="672"/>
  <c r="K60" i="672"/>
  <c r="G60" i="672"/>
  <c r="O59" i="672"/>
  <c r="M59" i="672"/>
  <c r="AF59" i="672" s="1"/>
  <c r="K59" i="672"/>
  <c r="G59" i="672"/>
  <c r="O58" i="672"/>
  <c r="M58" i="672"/>
  <c r="AF58" i="672" s="1"/>
  <c r="K58" i="672"/>
  <c r="G58" i="672"/>
  <c r="O57" i="672"/>
  <c r="M57" i="672"/>
  <c r="N57" i="672" s="1"/>
  <c r="K57" i="672"/>
  <c r="G57" i="672"/>
  <c r="O56" i="672"/>
  <c r="M56" i="672"/>
  <c r="K56" i="672"/>
  <c r="G56" i="672"/>
  <c r="AD55" i="672"/>
  <c r="Z55" i="672"/>
  <c r="Y55" i="672"/>
  <c r="L55" i="672"/>
  <c r="O55" i="672" s="1"/>
  <c r="J55" i="672"/>
  <c r="K55" i="672" s="1"/>
  <c r="I55" i="672"/>
  <c r="AE46" i="672"/>
  <c r="O46" i="672"/>
  <c r="M46" i="672"/>
  <c r="N46" i="672" s="1"/>
  <c r="K46" i="672"/>
  <c r="G46" i="672"/>
  <c r="O45" i="672"/>
  <c r="M45" i="672"/>
  <c r="AE45" i="672" s="1"/>
  <c r="K45" i="672"/>
  <c r="G45" i="672"/>
  <c r="O44" i="672"/>
  <c r="N44" i="672"/>
  <c r="Q44" i="672" s="1"/>
  <c r="M44" i="672"/>
  <c r="K44" i="672"/>
  <c r="G44" i="672"/>
  <c r="O43" i="672"/>
  <c r="M43" i="672"/>
  <c r="AF43" i="672" s="1"/>
  <c r="K43" i="672"/>
  <c r="G43" i="672"/>
  <c r="AE42" i="672"/>
  <c r="O42" i="672"/>
  <c r="M42" i="672"/>
  <c r="N42" i="672" s="1"/>
  <c r="K42" i="672"/>
  <c r="G42" i="672"/>
  <c r="O41" i="672"/>
  <c r="M41" i="672"/>
  <c r="N41" i="672" s="1"/>
  <c r="Q41" i="672" s="1"/>
  <c r="K41" i="672"/>
  <c r="G41" i="672"/>
  <c r="AF40" i="672"/>
  <c r="AE40" i="672"/>
  <c r="O40" i="672"/>
  <c r="N40" i="672"/>
  <c r="P40" i="672" s="1"/>
  <c r="M40" i="672"/>
  <c r="K40" i="672"/>
  <c r="G40" i="672"/>
  <c r="O39" i="672"/>
  <c r="M39" i="672"/>
  <c r="AF39" i="672" s="1"/>
  <c r="K39" i="672"/>
  <c r="G39" i="672"/>
  <c r="AD38" i="672"/>
  <c r="Z38" i="672"/>
  <c r="Y38" i="672"/>
  <c r="L38" i="672"/>
  <c r="J38" i="672"/>
  <c r="K38" i="672" s="1"/>
  <c r="I38" i="672"/>
  <c r="AE27" i="672"/>
  <c r="O27" i="672"/>
  <c r="M27" i="672"/>
  <c r="AF27" i="672" s="1"/>
  <c r="K27" i="672"/>
  <c r="G27" i="672"/>
  <c r="O26" i="672"/>
  <c r="M26" i="672"/>
  <c r="K26" i="672"/>
  <c r="G26" i="672"/>
  <c r="O25" i="672"/>
  <c r="M25" i="672"/>
  <c r="N25" i="672" s="1"/>
  <c r="K25" i="672"/>
  <c r="G25" i="672"/>
  <c r="O24" i="672"/>
  <c r="N24" i="672"/>
  <c r="Q24" i="672" s="1"/>
  <c r="M24" i="672"/>
  <c r="AF24" i="672" s="1"/>
  <c r="K24" i="672"/>
  <c r="G24" i="672"/>
  <c r="AE23" i="672"/>
  <c r="Q23" i="672"/>
  <c r="O23" i="672"/>
  <c r="N23" i="672"/>
  <c r="M23" i="672"/>
  <c r="AF23" i="672" s="1"/>
  <c r="K23" i="672"/>
  <c r="G23" i="672"/>
  <c r="O22" i="672"/>
  <c r="M22" i="672"/>
  <c r="AF22" i="672" s="1"/>
  <c r="K22" i="672"/>
  <c r="G22" i="672"/>
  <c r="AD21" i="672"/>
  <c r="Z21" i="672"/>
  <c r="Y21" i="672"/>
  <c r="Y2" i="672" s="1"/>
  <c r="O6" i="670" s="1"/>
  <c r="L21" i="672"/>
  <c r="O21" i="672" s="1"/>
  <c r="J21" i="672"/>
  <c r="K21" i="672" s="1"/>
  <c r="I21" i="672"/>
  <c r="O10" i="672"/>
  <c r="M10" i="672"/>
  <c r="AF10" i="672" s="1"/>
  <c r="K10" i="672"/>
  <c r="G10" i="672"/>
  <c r="AF9" i="672"/>
  <c r="O9" i="672"/>
  <c r="M9" i="672"/>
  <c r="N9" i="672" s="1"/>
  <c r="K9" i="672"/>
  <c r="G9" i="672"/>
  <c r="AF8" i="672"/>
  <c r="O8" i="672"/>
  <c r="N8" i="672"/>
  <c r="M8" i="672"/>
  <c r="AE8" i="672" s="1"/>
  <c r="K8" i="672"/>
  <c r="G8" i="672"/>
  <c r="O7" i="672"/>
  <c r="M7" i="672"/>
  <c r="AF7" i="672" s="1"/>
  <c r="K7" i="672"/>
  <c r="G7" i="672"/>
  <c r="O6" i="672"/>
  <c r="M6" i="672"/>
  <c r="AF6" i="672" s="1"/>
  <c r="K6" i="672"/>
  <c r="G6" i="672"/>
  <c r="AF5" i="672"/>
  <c r="AE5" i="672"/>
  <c r="O5" i="672"/>
  <c r="M5" i="672"/>
  <c r="K5" i="672"/>
  <c r="G5" i="672"/>
  <c r="Q6" i="670"/>
  <c r="H2" i="672"/>
  <c r="D1" i="672"/>
  <c r="L140" i="671"/>
  <c r="O140" i="671" s="1"/>
  <c r="J140" i="671"/>
  <c r="K140" i="671" s="1"/>
  <c r="I140" i="671"/>
  <c r="O136" i="671"/>
  <c r="N136" i="671"/>
  <c r="M136" i="671"/>
  <c r="AB136" i="671" s="1"/>
  <c r="K136" i="671"/>
  <c r="G136" i="671"/>
  <c r="AB135" i="671"/>
  <c r="AA135" i="671"/>
  <c r="O135" i="671"/>
  <c r="M135" i="671"/>
  <c r="N135" i="671" s="1"/>
  <c r="K135" i="671"/>
  <c r="G135" i="671"/>
  <c r="AB134" i="671"/>
  <c r="AA134" i="671"/>
  <c r="O134" i="671"/>
  <c r="N134" i="671"/>
  <c r="M134" i="671"/>
  <c r="K134" i="671"/>
  <c r="G134" i="671"/>
  <c r="O133" i="671"/>
  <c r="M133" i="671"/>
  <c r="K133" i="671"/>
  <c r="G133" i="671"/>
  <c r="O132" i="671"/>
  <c r="M132" i="671"/>
  <c r="AB132" i="671" s="1"/>
  <c r="K132" i="671"/>
  <c r="G132" i="671"/>
  <c r="O131" i="671"/>
  <c r="M131" i="671"/>
  <c r="K131" i="671"/>
  <c r="G131" i="671"/>
  <c r="AB130" i="671"/>
  <c r="AA130" i="671"/>
  <c r="O130" i="671"/>
  <c r="N130" i="671"/>
  <c r="Q130" i="671" s="1"/>
  <c r="M130" i="671"/>
  <c r="K130" i="671"/>
  <c r="G130" i="671"/>
  <c r="O129" i="671"/>
  <c r="M129" i="671"/>
  <c r="N129" i="671" s="1"/>
  <c r="K129" i="671"/>
  <c r="G129" i="671"/>
  <c r="O128" i="671"/>
  <c r="M128" i="671"/>
  <c r="AB128" i="671" s="1"/>
  <c r="K128" i="671"/>
  <c r="G128" i="671"/>
  <c r="AB127" i="671"/>
  <c r="AA127" i="671"/>
  <c r="O127" i="671"/>
  <c r="M127" i="671"/>
  <c r="N127" i="671" s="1"/>
  <c r="K127" i="671"/>
  <c r="G127" i="671"/>
  <c r="O126" i="671"/>
  <c r="M126" i="671"/>
  <c r="AB126" i="671" s="1"/>
  <c r="K126" i="671"/>
  <c r="G126" i="671"/>
  <c r="AA125" i="671"/>
  <c r="O125" i="671"/>
  <c r="M125" i="671"/>
  <c r="N125" i="671" s="1"/>
  <c r="K125" i="671"/>
  <c r="G125" i="671"/>
  <c r="AB124" i="671"/>
  <c r="O124" i="671"/>
  <c r="M124" i="671"/>
  <c r="K124" i="671"/>
  <c r="G124" i="671"/>
  <c r="L123" i="671"/>
  <c r="O123" i="671" s="1"/>
  <c r="J123" i="671"/>
  <c r="I123" i="671"/>
  <c r="O114" i="671"/>
  <c r="M114" i="671"/>
  <c r="AB114" i="671" s="1"/>
  <c r="K114" i="671"/>
  <c r="G114" i="671"/>
  <c r="AB113" i="671"/>
  <c r="O113" i="671"/>
  <c r="M113" i="671"/>
  <c r="AA113" i="671" s="1"/>
  <c r="K113" i="671"/>
  <c r="G113" i="671"/>
  <c r="O112" i="671"/>
  <c r="M112" i="671"/>
  <c r="K112" i="671"/>
  <c r="G112" i="671"/>
  <c r="O111" i="671"/>
  <c r="N111" i="671"/>
  <c r="Q111" i="671" s="1"/>
  <c r="M111" i="671"/>
  <c r="AB111" i="671" s="1"/>
  <c r="K111" i="671"/>
  <c r="G111" i="671"/>
  <c r="O110" i="671"/>
  <c r="M110" i="671"/>
  <c r="AB110" i="671" s="1"/>
  <c r="K110" i="671"/>
  <c r="G110" i="671"/>
  <c r="AB109" i="671"/>
  <c r="O109" i="671"/>
  <c r="M109" i="671"/>
  <c r="AA109" i="671" s="1"/>
  <c r="K109" i="671"/>
  <c r="G109" i="671"/>
  <c r="O108" i="671"/>
  <c r="M108" i="671"/>
  <c r="K108" i="671"/>
  <c r="G108" i="671"/>
  <c r="O107" i="671"/>
  <c r="M107" i="671"/>
  <c r="N107" i="671" s="1"/>
  <c r="K107" i="671"/>
  <c r="G107" i="671"/>
  <c r="L106" i="671"/>
  <c r="J106" i="671"/>
  <c r="I106" i="671"/>
  <c r="O106" i="671" s="1"/>
  <c r="O96" i="671"/>
  <c r="M96" i="671"/>
  <c r="AB96" i="671" s="1"/>
  <c r="K96" i="671"/>
  <c r="G96" i="671"/>
  <c r="AB95" i="671"/>
  <c r="O95" i="671"/>
  <c r="N95" i="671"/>
  <c r="M95" i="671"/>
  <c r="AA95" i="671" s="1"/>
  <c r="K95" i="671"/>
  <c r="G95" i="671"/>
  <c r="AB94" i="671"/>
  <c r="AA94" i="671"/>
  <c r="O94" i="671"/>
  <c r="N94" i="671"/>
  <c r="Q94" i="671" s="1"/>
  <c r="M94" i="671"/>
  <c r="K94" i="671"/>
  <c r="G94" i="671"/>
  <c r="AA93" i="671"/>
  <c r="O93" i="671"/>
  <c r="N93" i="671"/>
  <c r="M93" i="671"/>
  <c r="AB93" i="671" s="1"/>
  <c r="K93" i="671"/>
  <c r="Q93" i="671" s="1"/>
  <c r="G93" i="671"/>
  <c r="O92" i="671"/>
  <c r="N92" i="671"/>
  <c r="Q92" i="671" s="1"/>
  <c r="M92" i="671"/>
  <c r="AB92" i="671" s="1"/>
  <c r="K92" i="671"/>
  <c r="G92" i="671"/>
  <c r="AB91" i="671"/>
  <c r="AA91" i="671"/>
  <c r="O91" i="671"/>
  <c r="N91" i="671"/>
  <c r="P91" i="671" s="1"/>
  <c r="M91" i="671"/>
  <c r="K91" i="671"/>
  <c r="G91" i="671"/>
  <c r="AB90" i="671"/>
  <c r="AA90" i="671"/>
  <c r="O90" i="671"/>
  <c r="M90" i="671"/>
  <c r="K90" i="671"/>
  <c r="G90" i="671"/>
  <c r="L89" i="671"/>
  <c r="J89" i="671"/>
  <c r="K89" i="671" s="1"/>
  <c r="I89" i="671"/>
  <c r="O76" i="671"/>
  <c r="M76" i="671"/>
  <c r="K76" i="671"/>
  <c r="G76" i="671"/>
  <c r="O75" i="671"/>
  <c r="M75" i="671"/>
  <c r="AB75" i="671" s="1"/>
  <c r="K75" i="671"/>
  <c r="G75" i="671"/>
  <c r="O74" i="671"/>
  <c r="M74" i="671"/>
  <c r="N74" i="671" s="1"/>
  <c r="K74" i="671"/>
  <c r="G74" i="671"/>
  <c r="O73" i="671"/>
  <c r="M73" i="671"/>
  <c r="M89" i="671" s="1"/>
  <c r="K73" i="671"/>
  <c r="G73" i="671"/>
  <c r="L72" i="671"/>
  <c r="O72" i="671" s="1"/>
  <c r="J72" i="671"/>
  <c r="K72" i="671" s="1"/>
  <c r="I72" i="671"/>
  <c r="AB61" i="671"/>
  <c r="O61" i="671"/>
  <c r="M61" i="671"/>
  <c r="N61" i="671" s="1"/>
  <c r="K61" i="671"/>
  <c r="G61" i="671"/>
  <c r="O60" i="671"/>
  <c r="M60" i="671"/>
  <c r="N60" i="671" s="1"/>
  <c r="K60" i="671"/>
  <c r="G60" i="671"/>
  <c r="O59" i="671"/>
  <c r="M59" i="671"/>
  <c r="AB59" i="671" s="1"/>
  <c r="K59" i="671"/>
  <c r="G59" i="671"/>
  <c r="AB58" i="671"/>
  <c r="Q58" i="671"/>
  <c r="O58" i="671"/>
  <c r="N58" i="671"/>
  <c r="P58" i="671" s="1"/>
  <c r="M58" i="671"/>
  <c r="AA58" i="671" s="1"/>
  <c r="K58" i="671"/>
  <c r="G58" i="671"/>
  <c r="AB57" i="671"/>
  <c r="O57" i="671"/>
  <c r="M57" i="671"/>
  <c r="N57" i="671" s="1"/>
  <c r="K57" i="671"/>
  <c r="G57" i="671"/>
  <c r="O56" i="671"/>
  <c r="M56" i="671"/>
  <c r="N56" i="671" s="1"/>
  <c r="K56" i="671"/>
  <c r="G56" i="671"/>
  <c r="L55" i="671"/>
  <c r="J55" i="671"/>
  <c r="I55" i="671"/>
  <c r="O55" i="671" s="1"/>
  <c r="AB44" i="671"/>
  <c r="O44" i="671"/>
  <c r="M44" i="671"/>
  <c r="K44" i="671"/>
  <c r="G44" i="671"/>
  <c r="AA43" i="671"/>
  <c r="O43" i="671"/>
  <c r="M43" i="671"/>
  <c r="AB43" i="671" s="1"/>
  <c r="K43" i="671"/>
  <c r="G43" i="671"/>
  <c r="AA42" i="671"/>
  <c r="O42" i="671"/>
  <c r="N42" i="671"/>
  <c r="Q42" i="671" s="1"/>
  <c r="M42" i="671"/>
  <c r="AB42" i="671" s="1"/>
  <c r="K42" i="671"/>
  <c r="G42" i="671"/>
  <c r="O41" i="671"/>
  <c r="M41" i="671"/>
  <c r="K41" i="671"/>
  <c r="G41" i="671"/>
  <c r="O40" i="671"/>
  <c r="N40" i="671"/>
  <c r="Q40" i="671" s="1"/>
  <c r="M40" i="671"/>
  <c r="AB40" i="671" s="1"/>
  <c r="K40" i="671"/>
  <c r="G40" i="671"/>
  <c r="O39" i="671"/>
  <c r="M39" i="671"/>
  <c r="M55" i="671" s="1"/>
  <c r="K39" i="671"/>
  <c r="G39" i="671"/>
  <c r="L38" i="671"/>
  <c r="O38" i="671" s="1"/>
  <c r="J38" i="671"/>
  <c r="K38" i="671" s="1"/>
  <c r="I38" i="671"/>
  <c r="O24" i="671"/>
  <c r="M24" i="671"/>
  <c r="AB24" i="671" s="1"/>
  <c r="K24" i="671"/>
  <c r="G24" i="671"/>
  <c r="AA23" i="671"/>
  <c r="O23" i="671"/>
  <c r="M23" i="671"/>
  <c r="N23" i="671" s="1"/>
  <c r="K23" i="671"/>
  <c r="G23" i="671"/>
  <c r="AB22" i="671"/>
  <c r="O22" i="671"/>
  <c r="M22" i="671"/>
  <c r="AA22" i="671" s="1"/>
  <c r="K22" i="671"/>
  <c r="G22" i="671"/>
  <c r="L21" i="671"/>
  <c r="O21" i="671" s="1"/>
  <c r="J21" i="671"/>
  <c r="K21" i="671" s="1"/>
  <c r="I21" i="671"/>
  <c r="O8" i="671"/>
  <c r="M8" i="671"/>
  <c r="AB8" i="671" s="1"/>
  <c r="K8" i="671"/>
  <c r="G8" i="671"/>
  <c r="O7" i="671"/>
  <c r="M7" i="671"/>
  <c r="AB7" i="671" s="1"/>
  <c r="K7" i="671"/>
  <c r="G7" i="671"/>
  <c r="O6" i="671"/>
  <c r="M6" i="671"/>
  <c r="N6" i="671" s="1"/>
  <c r="K6" i="671"/>
  <c r="G6" i="671"/>
  <c r="O5" i="671"/>
  <c r="M5" i="671"/>
  <c r="N5" i="671" s="1"/>
  <c r="K5" i="671"/>
  <c r="G5" i="671"/>
  <c r="H2" i="671"/>
  <c r="D1" i="671"/>
  <c r="F3" i="670" s="1"/>
  <c r="X34" i="670"/>
  <c r="W34" i="670"/>
  <c r="V34" i="670"/>
  <c r="P34" i="670"/>
  <c r="O34" i="670"/>
  <c r="N34" i="670"/>
  <c r="M34" i="670"/>
  <c r="G34" i="670"/>
  <c r="O16" i="670"/>
  <c r="N16" i="670"/>
  <c r="M16" i="670"/>
  <c r="I8" i="670" s="1"/>
  <c r="J16" i="670"/>
  <c r="I16" i="670"/>
  <c r="H16" i="670"/>
  <c r="G16" i="670"/>
  <c r="F16" i="670"/>
  <c r="E16" i="670"/>
  <c r="F8" i="670"/>
  <c r="M7" i="670"/>
  <c r="K7" i="670"/>
  <c r="I7" i="670"/>
  <c r="G7" i="670"/>
  <c r="F7" i="670"/>
  <c r="E7" i="670"/>
  <c r="M6" i="670"/>
  <c r="K6" i="670"/>
  <c r="I6" i="670"/>
  <c r="G6" i="670"/>
  <c r="F6" i="670"/>
  <c r="E6" i="670"/>
  <c r="AD140" i="669"/>
  <c r="Z140" i="669"/>
  <c r="Y140" i="669"/>
  <c r="L140" i="669"/>
  <c r="O140" i="669" s="1"/>
  <c r="J140" i="669"/>
  <c r="K140" i="669" s="1"/>
  <c r="I140" i="669"/>
  <c r="O127" i="669"/>
  <c r="M127" i="669"/>
  <c r="AF127" i="669" s="1"/>
  <c r="K127" i="669"/>
  <c r="G127" i="669"/>
  <c r="O126" i="669"/>
  <c r="M126" i="669"/>
  <c r="AF126" i="669" s="1"/>
  <c r="K126" i="669"/>
  <c r="G126" i="669"/>
  <c r="O125" i="669"/>
  <c r="M125" i="669"/>
  <c r="K125" i="669"/>
  <c r="G125" i="669"/>
  <c r="O124" i="669"/>
  <c r="M124" i="669"/>
  <c r="N124" i="669" s="1"/>
  <c r="K124" i="669"/>
  <c r="G124" i="669"/>
  <c r="AD123" i="669"/>
  <c r="Z123" i="669"/>
  <c r="Y123" i="669"/>
  <c r="L123" i="669"/>
  <c r="J123" i="669"/>
  <c r="I123" i="669"/>
  <c r="O109" i="669"/>
  <c r="M109" i="669"/>
  <c r="N109" i="669" s="1"/>
  <c r="K109" i="669"/>
  <c r="G109" i="669"/>
  <c r="O108" i="669"/>
  <c r="N108" i="669"/>
  <c r="Q108" i="669" s="1"/>
  <c r="M108" i="669"/>
  <c r="AF108" i="669" s="1"/>
  <c r="K108" i="669"/>
  <c r="G108" i="669"/>
  <c r="O107" i="669"/>
  <c r="M107" i="669"/>
  <c r="K107" i="669"/>
  <c r="G107" i="669"/>
  <c r="AD106" i="669"/>
  <c r="Z106" i="669"/>
  <c r="Y106" i="669"/>
  <c r="L106" i="669"/>
  <c r="O106" i="669" s="1"/>
  <c r="J106" i="669"/>
  <c r="I106" i="669"/>
  <c r="O91" i="669"/>
  <c r="M91" i="669"/>
  <c r="AF91" i="669" s="1"/>
  <c r="K91" i="669"/>
  <c r="G91" i="669"/>
  <c r="O90" i="669"/>
  <c r="M90" i="669"/>
  <c r="K90" i="669"/>
  <c r="G90" i="669"/>
  <c r="AD89" i="669"/>
  <c r="Z89" i="669"/>
  <c r="Y89" i="669"/>
  <c r="L89" i="669"/>
  <c r="J89" i="669"/>
  <c r="I89" i="669"/>
  <c r="O74" i="669"/>
  <c r="M74" i="669"/>
  <c r="K74" i="669"/>
  <c r="G74" i="669"/>
  <c r="O73" i="669"/>
  <c r="M73" i="669"/>
  <c r="K73" i="669"/>
  <c r="G73" i="669"/>
  <c r="AD72" i="669"/>
  <c r="AD2" i="669" s="1"/>
  <c r="R6" i="667" s="1"/>
  <c r="Z72" i="669"/>
  <c r="Z2" i="669" s="1"/>
  <c r="P6" i="667" s="1"/>
  <c r="Y72" i="669"/>
  <c r="L72" i="669"/>
  <c r="O72" i="669" s="1"/>
  <c r="J72" i="669"/>
  <c r="I72" i="669"/>
  <c r="AF63" i="669"/>
  <c r="AE63" i="669"/>
  <c r="O63" i="669"/>
  <c r="M63" i="669"/>
  <c r="N63" i="669" s="1"/>
  <c r="K63" i="669"/>
  <c r="G63" i="669"/>
  <c r="AF62" i="669"/>
  <c r="O62" i="669"/>
  <c r="M62" i="669"/>
  <c r="AE62" i="669" s="1"/>
  <c r="K62" i="669"/>
  <c r="G62" i="669"/>
  <c r="O61" i="669"/>
  <c r="M61" i="669"/>
  <c r="N61" i="669" s="1"/>
  <c r="K61" i="669"/>
  <c r="G61" i="669"/>
  <c r="O60" i="669"/>
  <c r="M60" i="669"/>
  <c r="AF60" i="669" s="1"/>
  <c r="K60" i="669"/>
  <c r="G60" i="669"/>
  <c r="O59" i="669"/>
  <c r="M59" i="669"/>
  <c r="AE59" i="669" s="1"/>
  <c r="K59" i="669"/>
  <c r="G59" i="669"/>
  <c r="AF58" i="669"/>
  <c r="O58" i="669"/>
  <c r="M58" i="669"/>
  <c r="K58" i="669"/>
  <c r="G58" i="669"/>
  <c r="O57" i="669"/>
  <c r="M57" i="669"/>
  <c r="N57" i="669" s="1"/>
  <c r="K57" i="669"/>
  <c r="G57" i="669"/>
  <c r="O56" i="669"/>
  <c r="M56" i="669"/>
  <c r="N56" i="669" s="1"/>
  <c r="K56" i="669"/>
  <c r="G56" i="669"/>
  <c r="AD55" i="669"/>
  <c r="Z55" i="669"/>
  <c r="Y55" i="669"/>
  <c r="L55" i="669"/>
  <c r="O55" i="669" s="1"/>
  <c r="J55" i="669"/>
  <c r="K55" i="669" s="1"/>
  <c r="I55" i="669"/>
  <c r="O44" i="669"/>
  <c r="M44" i="669"/>
  <c r="N44" i="669" s="1"/>
  <c r="K44" i="669"/>
  <c r="G44" i="669"/>
  <c r="O43" i="669"/>
  <c r="M43" i="669"/>
  <c r="AF43" i="669" s="1"/>
  <c r="K43" i="669"/>
  <c r="G43" i="669"/>
  <c r="AF42" i="669"/>
  <c r="AE42" i="669"/>
  <c r="P42" i="669"/>
  <c r="O42" i="669"/>
  <c r="N42" i="669"/>
  <c r="Q42" i="669" s="1"/>
  <c r="M42" i="669"/>
  <c r="K42" i="669"/>
  <c r="G42" i="669"/>
  <c r="AF41" i="669"/>
  <c r="O41" i="669"/>
  <c r="M41" i="669"/>
  <c r="N41" i="669" s="1"/>
  <c r="K41" i="669"/>
  <c r="G41" i="669"/>
  <c r="O40" i="669"/>
  <c r="M40" i="669"/>
  <c r="N40" i="669" s="1"/>
  <c r="K40" i="669"/>
  <c r="G40" i="669"/>
  <c r="AE39" i="669"/>
  <c r="O39" i="669"/>
  <c r="M39" i="669"/>
  <c r="AF39" i="669" s="1"/>
  <c r="K39" i="669"/>
  <c r="G39" i="669"/>
  <c r="AD38" i="669"/>
  <c r="Z38" i="669"/>
  <c r="Y38" i="669"/>
  <c r="L38" i="669"/>
  <c r="O38" i="669" s="1"/>
  <c r="J38" i="669"/>
  <c r="I38" i="669"/>
  <c r="AF27" i="669"/>
  <c r="O27" i="669"/>
  <c r="M27" i="669"/>
  <c r="AE27" i="669" s="1"/>
  <c r="K27" i="669"/>
  <c r="G27" i="669"/>
  <c r="O26" i="669"/>
  <c r="M26" i="669"/>
  <c r="AF26" i="669" s="1"/>
  <c r="K26" i="669"/>
  <c r="G26" i="669"/>
  <c r="AE25" i="669"/>
  <c r="O25" i="669"/>
  <c r="N25" i="669"/>
  <c r="Q25" i="669" s="1"/>
  <c r="M25" i="669"/>
  <c r="AF25" i="669" s="1"/>
  <c r="K25" i="669"/>
  <c r="G25" i="669"/>
  <c r="AE24" i="669"/>
  <c r="O24" i="669"/>
  <c r="N24" i="669"/>
  <c r="P24" i="669" s="1"/>
  <c r="M24" i="669"/>
  <c r="AF24" i="669" s="1"/>
  <c r="K24" i="669"/>
  <c r="G24" i="669"/>
  <c r="O23" i="669"/>
  <c r="N23" i="669"/>
  <c r="Q23" i="669" s="1"/>
  <c r="M23" i="669"/>
  <c r="AF23" i="669" s="1"/>
  <c r="K23" i="669"/>
  <c r="G23" i="669"/>
  <c r="O22" i="669"/>
  <c r="M22" i="669"/>
  <c r="K22" i="669"/>
  <c r="G22" i="669"/>
  <c r="AD21" i="669"/>
  <c r="Z21" i="669"/>
  <c r="Y21" i="669"/>
  <c r="Y2" i="669" s="1"/>
  <c r="O6" i="667" s="1"/>
  <c r="L21" i="669"/>
  <c r="O21" i="669" s="1"/>
  <c r="J21" i="669"/>
  <c r="K21" i="669" s="1"/>
  <c r="I21" i="669"/>
  <c r="O9" i="669"/>
  <c r="M9" i="669"/>
  <c r="AF9" i="669" s="1"/>
  <c r="K9" i="669"/>
  <c r="G9" i="669"/>
  <c r="AF8" i="669"/>
  <c r="O8" i="669"/>
  <c r="M8" i="669"/>
  <c r="AE8" i="669" s="1"/>
  <c r="K8" i="669"/>
  <c r="G8" i="669"/>
  <c r="AE7" i="669"/>
  <c r="O7" i="669"/>
  <c r="M7" i="669"/>
  <c r="K7" i="669"/>
  <c r="G7" i="669"/>
  <c r="O6" i="669"/>
  <c r="M6" i="669"/>
  <c r="N6" i="669" s="1"/>
  <c r="K6" i="669"/>
  <c r="G6" i="669"/>
  <c r="O5" i="669"/>
  <c r="M5" i="669"/>
  <c r="K5" i="669"/>
  <c r="G5" i="669"/>
  <c r="F1" i="669" s="1"/>
  <c r="F2" i="669" s="1"/>
  <c r="H2" i="669"/>
  <c r="D1" i="669"/>
  <c r="L140" i="668"/>
  <c r="O140" i="668" s="1"/>
  <c r="J140" i="668"/>
  <c r="I140" i="668"/>
  <c r="O136" i="668"/>
  <c r="M136" i="668"/>
  <c r="AB136" i="668" s="1"/>
  <c r="K136" i="668"/>
  <c r="G136" i="668"/>
  <c r="O135" i="668"/>
  <c r="M135" i="668"/>
  <c r="N135" i="668" s="1"/>
  <c r="K135" i="668"/>
  <c r="G135" i="668"/>
  <c r="AB134" i="668"/>
  <c r="AA134" i="668"/>
  <c r="O134" i="668"/>
  <c r="N134" i="668"/>
  <c r="Q134" i="668" s="1"/>
  <c r="M134" i="668"/>
  <c r="K134" i="668"/>
  <c r="G134" i="668"/>
  <c r="AA133" i="668"/>
  <c r="O133" i="668"/>
  <c r="N133" i="668"/>
  <c r="Q133" i="668" s="1"/>
  <c r="M133" i="668"/>
  <c r="AB133" i="668" s="1"/>
  <c r="K133" i="668"/>
  <c r="G133" i="668"/>
  <c r="O132" i="668"/>
  <c r="M132" i="668"/>
  <c r="AB132" i="668" s="1"/>
  <c r="K132" i="668"/>
  <c r="G132" i="668"/>
  <c r="O131" i="668"/>
  <c r="M131" i="668"/>
  <c r="N131" i="668" s="1"/>
  <c r="K131" i="668"/>
  <c r="G131" i="668"/>
  <c r="O130" i="668"/>
  <c r="M130" i="668"/>
  <c r="AB130" i="668" s="1"/>
  <c r="K130" i="668"/>
  <c r="G130" i="668"/>
  <c r="AA129" i="668"/>
  <c r="O129" i="668"/>
  <c r="M129" i="668"/>
  <c r="AB129" i="668" s="1"/>
  <c r="K129" i="668"/>
  <c r="G129" i="668"/>
  <c r="O128" i="668"/>
  <c r="M128" i="668"/>
  <c r="AB128" i="668" s="1"/>
  <c r="K128" i="668"/>
  <c r="G128" i="668"/>
  <c r="O127" i="668"/>
  <c r="M127" i="668"/>
  <c r="AB127" i="668" s="1"/>
  <c r="K127" i="668"/>
  <c r="G127" i="668"/>
  <c r="AA126" i="668"/>
  <c r="O126" i="668"/>
  <c r="M126" i="668"/>
  <c r="AB126" i="668" s="1"/>
  <c r="K126" i="668"/>
  <c r="G126" i="668"/>
  <c r="O125" i="668"/>
  <c r="N125" i="668"/>
  <c r="M125" i="668"/>
  <c r="AB125" i="668" s="1"/>
  <c r="K125" i="668"/>
  <c r="G125" i="668"/>
  <c r="O124" i="668"/>
  <c r="M124" i="668"/>
  <c r="AB124" i="668" s="1"/>
  <c r="K124" i="668"/>
  <c r="G124" i="668"/>
  <c r="L123" i="668"/>
  <c r="J123" i="668"/>
  <c r="I123" i="668"/>
  <c r="O113" i="668"/>
  <c r="M113" i="668"/>
  <c r="N113" i="668" s="1"/>
  <c r="K113" i="668"/>
  <c r="G113" i="668"/>
  <c r="O112" i="668"/>
  <c r="M112" i="668"/>
  <c r="N112" i="668" s="1"/>
  <c r="K112" i="668"/>
  <c r="G112" i="668"/>
  <c r="AA111" i="668"/>
  <c r="O111" i="668"/>
  <c r="N111" i="668"/>
  <c r="M111" i="668"/>
  <c r="AB111" i="668" s="1"/>
  <c r="K111" i="668"/>
  <c r="G111" i="668"/>
  <c r="O110" i="668"/>
  <c r="M110" i="668"/>
  <c r="AB110" i="668" s="1"/>
  <c r="K110" i="668"/>
  <c r="G110" i="668"/>
  <c r="AB109" i="668"/>
  <c r="O109" i="668"/>
  <c r="N109" i="668"/>
  <c r="Q109" i="668" s="1"/>
  <c r="M109" i="668"/>
  <c r="AA109" i="668" s="1"/>
  <c r="K109" i="668"/>
  <c r="G109" i="668"/>
  <c r="O108" i="668"/>
  <c r="M108" i="668"/>
  <c r="K108" i="668"/>
  <c r="G108" i="668"/>
  <c r="O107" i="668"/>
  <c r="M107" i="668"/>
  <c r="K107" i="668"/>
  <c r="G107" i="668"/>
  <c r="L106" i="668"/>
  <c r="J106" i="668"/>
  <c r="I106" i="668"/>
  <c r="O96" i="668"/>
  <c r="M96" i="668"/>
  <c r="AB96" i="668" s="1"/>
  <c r="K96" i="668"/>
  <c r="G96" i="668"/>
  <c r="AA95" i="668"/>
  <c r="O95" i="668"/>
  <c r="M95" i="668"/>
  <c r="AB95" i="668" s="1"/>
  <c r="K95" i="668"/>
  <c r="G95" i="668"/>
  <c r="O94" i="668"/>
  <c r="M94" i="668"/>
  <c r="AB94" i="668" s="1"/>
  <c r="K94" i="668"/>
  <c r="G94" i="668"/>
  <c r="O93" i="668"/>
  <c r="M93" i="668"/>
  <c r="AB93" i="668" s="1"/>
  <c r="K93" i="668"/>
  <c r="G93" i="668"/>
  <c r="O92" i="668"/>
  <c r="M92" i="668"/>
  <c r="AB92" i="668" s="1"/>
  <c r="K92" i="668"/>
  <c r="G92" i="668"/>
  <c r="AA91" i="668"/>
  <c r="O91" i="668"/>
  <c r="M91" i="668"/>
  <c r="K91" i="668"/>
  <c r="G91" i="668"/>
  <c r="O90" i="668"/>
  <c r="M90" i="668"/>
  <c r="K90" i="668"/>
  <c r="G90" i="668"/>
  <c r="L89" i="668"/>
  <c r="J89" i="668"/>
  <c r="I89" i="668"/>
  <c r="O76" i="668"/>
  <c r="M76" i="668"/>
  <c r="N76" i="668" s="1"/>
  <c r="K76" i="668"/>
  <c r="G76" i="668"/>
  <c r="O75" i="668"/>
  <c r="M75" i="668"/>
  <c r="AB75" i="668" s="1"/>
  <c r="K75" i="668"/>
  <c r="G75" i="668"/>
  <c r="O74" i="668"/>
  <c r="M74" i="668"/>
  <c r="K74" i="668"/>
  <c r="G74" i="668"/>
  <c r="O73" i="668"/>
  <c r="N73" i="668"/>
  <c r="P73" i="668" s="1"/>
  <c r="M73" i="668"/>
  <c r="AA73" i="668" s="1"/>
  <c r="K73" i="668"/>
  <c r="G73" i="668"/>
  <c r="L72" i="668"/>
  <c r="O72" i="668" s="1"/>
  <c r="J72" i="668"/>
  <c r="K72" i="668" s="1"/>
  <c r="I72" i="668"/>
  <c r="O61" i="668"/>
  <c r="M61" i="668"/>
  <c r="N61" i="668" s="1"/>
  <c r="K61" i="668"/>
  <c r="G61" i="668"/>
  <c r="O60" i="668"/>
  <c r="M60" i="668"/>
  <c r="AB60" i="668" s="1"/>
  <c r="K60" i="668"/>
  <c r="G60" i="668"/>
  <c r="AA59" i="668"/>
  <c r="O59" i="668"/>
  <c r="N59" i="668"/>
  <c r="M59" i="668"/>
  <c r="AB59" i="668" s="1"/>
  <c r="K59" i="668"/>
  <c r="G59" i="668"/>
  <c r="O58" i="668"/>
  <c r="M58" i="668"/>
  <c r="AA58" i="668" s="1"/>
  <c r="K58" i="668"/>
  <c r="G58" i="668"/>
  <c r="O57" i="668"/>
  <c r="M57" i="668"/>
  <c r="N57" i="668" s="1"/>
  <c r="K57" i="668"/>
  <c r="G57" i="668"/>
  <c r="O56" i="668"/>
  <c r="M56" i="668"/>
  <c r="N56" i="668" s="1"/>
  <c r="K56" i="668"/>
  <c r="G56" i="668"/>
  <c r="L55" i="668"/>
  <c r="O55" i="668" s="1"/>
  <c r="J55" i="668"/>
  <c r="I55" i="668"/>
  <c r="AB44" i="668"/>
  <c r="AA44" i="668"/>
  <c r="O44" i="668"/>
  <c r="M44" i="668"/>
  <c r="N44" i="668" s="1"/>
  <c r="K44" i="668"/>
  <c r="G44" i="668"/>
  <c r="AA43" i="668"/>
  <c r="O43" i="668"/>
  <c r="M43" i="668"/>
  <c r="AB43" i="668" s="1"/>
  <c r="K43" i="668"/>
  <c r="G43" i="668"/>
  <c r="O42" i="668"/>
  <c r="N42" i="668"/>
  <c r="P42" i="668" s="1"/>
  <c r="M42" i="668"/>
  <c r="AB42" i="668" s="1"/>
  <c r="K42" i="668"/>
  <c r="G42" i="668"/>
  <c r="O41" i="668"/>
  <c r="M41" i="668"/>
  <c r="AB41" i="668" s="1"/>
  <c r="K41" i="668"/>
  <c r="G41" i="668"/>
  <c r="O40" i="668"/>
  <c r="M40" i="668"/>
  <c r="AB40" i="668" s="1"/>
  <c r="K40" i="668"/>
  <c r="G40" i="668"/>
  <c r="AB39" i="668"/>
  <c r="O39" i="668"/>
  <c r="N39" i="668"/>
  <c r="Q39" i="668" s="1"/>
  <c r="M39" i="668"/>
  <c r="K39" i="668"/>
  <c r="G39" i="668"/>
  <c r="L38" i="668"/>
  <c r="O38" i="668" s="1"/>
  <c r="J38" i="668"/>
  <c r="K38" i="668" s="1"/>
  <c r="I38" i="668"/>
  <c r="O24" i="668"/>
  <c r="M24" i="668"/>
  <c r="N24" i="668" s="1"/>
  <c r="K24" i="668"/>
  <c r="G24" i="668"/>
  <c r="O23" i="668"/>
  <c r="M23" i="668"/>
  <c r="N23" i="668" s="1"/>
  <c r="K23" i="668"/>
  <c r="G23" i="668"/>
  <c r="O22" i="668"/>
  <c r="N22" i="668"/>
  <c r="Q22" i="668" s="1"/>
  <c r="M22" i="668"/>
  <c r="K22" i="668"/>
  <c r="G22" i="668"/>
  <c r="L21" i="668"/>
  <c r="J21" i="668"/>
  <c r="I21" i="668"/>
  <c r="K21" i="668" s="1"/>
  <c r="O8" i="668"/>
  <c r="M8" i="668"/>
  <c r="AB8" i="668" s="1"/>
  <c r="K8" i="668"/>
  <c r="G8" i="668"/>
  <c r="AB7" i="668"/>
  <c r="O7" i="668"/>
  <c r="M7" i="668"/>
  <c r="AA7" i="668" s="1"/>
  <c r="K7" i="668"/>
  <c r="G7" i="668"/>
  <c r="O6" i="668"/>
  <c r="M6" i="668"/>
  <c r="N6" i="668" s="1"/>
  <c r="K6" i="668"/>
  <c r="G6" i="668"/>
  <c r="O5" i="668"/>
  <c r="M5" i="668"/>
  <c r="N5" i="668" s="1"/>
  <c r="K5" i="668"/>
  <c r="G5" i="668"/>
  <c r="F1" i="668" s="1"/>
  <c r="H2" i="668"/>
  <c r="D1" i="668"/>
  <c r="F3" i="667" s="1"/>
  <c r="X34" i="667"/>
  <c r="W34" i="667"/>
  <c r="V34" i="667"/>
  <c r="P34" i="667"/>
  <c r="O34" i="667"/>
  <c r="N34" i="667"/>
  <c r="M34" i="667"/>
  <c r="G34" i="667"/>
  <c r="N16" i="667"/>
  <c r="M16" i="667"/>
  <c r="I8" i="667" s="1"/>
  <c r="J16" i="667"/>
  <c r="I16" i="667"/>
  <c r="H16" i="667"/>
  <c r="G16" i="667"/>
  <c r="F16" i="667"/>
  <c r="E16" i="667"/>
  <c r="F8" i="667"/>
  <c r="M7" i="667"/>
  <c r="K7" i="667"/>
  <c r="I7" i="667"/>
  <c r="G7" i="667"/>
  <c r="F7" i="667"/>
  <c r="E7" i="667"/>
  <c r="Q6" i="667"/>
  <c r="M6" i="667"/>
  <c r="K6" i="667"/>
  <c r="I6" i="667"/>
  <c r="G6" i="667"/>
  <c r="F6" i="667"/>
  <c r="E6" i="667"/>
  <c r="AD140" i="666"/>
  <c r="Z140" i="666"/>
  <c r="Y140" i="666"/>
  <c r="L140" i="666"/>
  <c r="O140" i="666" s="1"/>
  <c r="J140" i="666"/>
  <c r="K140" i="666" s="1"/>
  <c r="I140" i="666"/>
  <c r="AF127" i="666"/>
  <c r="AE127" i="666"/>
  <c r="O127" i="666"/>
  <c r="M127" i="666"/>
  <c r="N127" i="666" s="1"/>
  <c r="K127" i="666"/>
  <c r="G127" i="666"/>
  <c r="O126" i="666"/>
  <c r="M126" i="666"/>
  <c r="K126" i="666"/>
  <c r="G126" i="666"/>
  <c r="AE125" i="666"/>
  <c r="O125" i="666"/>
  <c r="M125" i="666"/>
  <c r="N125" i="666" s="1"/>
  <c r="K125" i="666"/>
  <c r="G125" i="666"/>
  <c r="O124" i="666"/>
  <c r="M124" i="666"/>
  <c r="N124" i="666" s="1"/>
  <c r="K124" i="666"/>
  <c r="G124" i="666"/>
  <c r="AD123" i="666"/>
  <c r="Z123" i="666"/>
  <c r="Y123" i="666"/>
  <c r="L123" i="666"/>
  <c r="J123" i="666"/>
  <c r="K123" i="666" s="1"/>
  <c r="I123" i="666"/>
  <c r="O109" i="666"/>
  <c r="M109" i="666"/>
  <c r="N109" i="666" s="1"/>
  <c r="K109" i="666"/>
  <c r="G109" i="666"/>
  <c r="AF108" i="666"/>
  <c r="O108" i="666"/>
  <c r="M108" i="666"/>
  <c r="AE108" i="666" s="1"/>
  <c r="K108" i="666"/>
  <c r="G108" i="666"/>
  <c r="O107" i="666"/>
  <c r="M107" i="666"/>
  <c r="K107" i="666"/>
  <c r="G107" i="666"/>
  <c r="AD106" i="666"/>
  <c r="Z106" i="666"/>
  <c r="Y106" i="666"/>
  <c r="L106" i="666"/>
  <c r="J106" i="666"/>
  <c r="K106" i="666" s="1"/>
  <c r="I106" i="666"/>
  <c r="O91" i="666"/>
  <c r="M91" i="666"/>
  <c r="AF91" i="666" s="1"/>
  <c r="K91" i="666"/>
  <c r="G91" i="666"/>
  <c r="AF90" i="666"/>
  <c r="O90" i="666"/>
  <c r="M90" i="666"/>
  <c r="N90" i="666" s="1"/>
  <c r="K90" i="666"/>
  <c r="G90" i="666"/>
  <c r="AD89" i="666"/>
  <c r="Z89" i="666"/>
  <c r="Y89" i="666"/>
  <c r="M89" i="666"/>
  <c r="AF89" i="666" s="1"/>
  <c r="AG73" i="666" s="1"/>
  <c r="L89" i="666"/>
  <c r="O89" i="666" s="1"/>
  <c r="J89" i="666"/>
  <c r="K89" i="666" s="1"/>
  <c r="I89" i="666"/>
  <c r="AE74" i="666"/>
  <c r="O74" i="666"/>
  <c r="M74" i="666"/>
  <c r="N74" i="666" s="1"/>
  <c r="K74" i="666"/>
  <c r="G74" i="666"/>
  <c r="AE73" i="666"/>
  <c r="O73" i="666"/>
  <c r="M73" i="666"/>
  <c r="AF73" i="666" s="1"/>
  <c r="K73" i="666"/>
  <c r="G73" i="666"/>
  <c r="AD72" i="666"/>
  <c r="Z72" i="666"/>
  <c r="Z2" i="666" s="1"/>
  <c r="P6" i="664" s="1"/>
  <c r="Y72" i="666"/>
  <c r="L72" i="666"/>
  <c r="O72" i="666" s="1"/>
  <c r="J72" i="666"/>
  <c r="K72" i="666" s="1"/>
  <c r="I72" i="666"/>
  <c r="O63" i="666"/>
  <c r="M63" i="666"/>
  <c r="K63" i="666"/>
  <c r="G63" i="666"/>
  <c r="O62" i="666"/>
  <c r="M62" i="666"/>
  <c r="K62" i="666"/>
  <c r="G62" i="666"/>
  <c r="O61" i="666"/>
  <c r="M61" i="666"/>
  <c r="N61" i="666" s="1"/>
  <c r="K61" i="666"/>
  <c r="G61" i="666"/>
  <c r="O60" i="666"/>
  <c r="M60" i="666"/>
  <c r="AE60" i="666" s="1"/>
  <c r="K60" i="666"/>
  <c r="G60" i="666"/>
  <c r="O59" i="666"/>
  <c r="M59" i="666"/>
  <c r="K59" i="666"/>
  <c r="G59" i="666"/>
  <c r="O58" i="666"/>
  <c r="M58" i="666"/>
  <c r="AE58" i="666" s="1"/>
  <c r="K58" i="666"/>
  <c r="G58" i="666"/>
  <c r="O57" i="666"/>
  <c r="M57" i="666"/>
  <c r="N57" i="666" s="1"/>
  <c r="K57" i="666"/>
  <c r="G57" i="666"/>
  <c r="O56" i="666"/>
  <c r="M56" i="666"/>
  <c r="N56" i="666" s="1"/>
  <c r="K56" i="666"/>
  <c r="G56" i="666"/>
  <c r="AD55" i="666"/>
  <c r="Z55" i="666"/>
  <c r="Y55" i="666"/>
  <c r="L55" i="666"/>
  <c r="J55" i="666"/>
  <c r="I55" i="666"/>
  <c r="K55" i="666" s="1"/>
  <c r="O44" i="666"/>
  <c r="M44" i="666"/>
  <c r="N44" i="666" s="1"/>
  <c r="K44" i="666"/>
  <c r="G44" i="666"/>
  <c r="O43" i="666"/>
  <c r="M43" i="666"/>
  <c r="AF43" i="666" s="1"/>
  <c r="K43" i="666"/>
  <c r="G43" i="666"/>
  <c r="O42" i="666"/>
  <c r="M42" i="666"/>
  <c r="AF42" i="666" s="1"/>
  <c r="K42" i="666"/>
  <c r="G42" i="666"/>
  <c r="AF41" i="666"/>
  <c r="O41" i="666"/>
  <c r="M41" i="666"/>
  <c r="K41" i="666"/>
  <c r="G41" i="666"/>
  <c r="AE40" i="666"/>
  <c r="O40" i="666"/>
  <c r="M40" i="666"/>
  <c r="N40" i="666" s="1"/>
  <c r="K40" i="666"/>
  <c r="G40" i="666"/>
  <c r="AE39" i="666"/>
  <c r="O39" i="666"/>
  <c r="M39" i="666"/>
  <c r="N39" i="666" s="1"/>
  <c r="Q39" i="666" s="1"/>
  <c r="K39" i="666"/>
  <c r="G39" i="666"/>
  <c r="AD38" i="666"/>
  <c r="Z38" i="666"/>
  <c r="Y38" i="666"/>
  <c r="L38" i="666"/>
  <c r="J38" i="666"/>
  <c r="K38" i="666" s="1"/>
  <c r="I38" i="666"/>
  <c r="O27" i="666"/>
  <c r="M27" i="666"/>
  <c r="AF27" i="666" s="1"/>
  <c r="K27" i="666"/>
  <c r="G27" i="666"/>
  <c r="AF26" i="666"/>
  <c r="O26" i="666"/>
  <c r="N26" i="666"/>
  <c r="M26" i="666"/>
  <c r="AE26" i="666" s="1"/>
  <c r="K26" i="666"/>
  <c r="Q26" i="666" s="1"/>
  <c r="G26" i="666"/>
  <c r="O25" i="666"/>
  <c r="M25" i="666"/>
  <c r="AF25" i="666" s="1"/>
  <c r="K25" i="666"/>
  <c r="G25" i="666"/>
  <c r="AE24" i="666"/>
  <c r="O24" i="666"/>
  <c r="M24" i="666"/>
  <c r="N24" i="666" s="1"/>
  <c r="K24" i="666"/>
  <c r="G24" i="666"/>
  <c r="AE23" i="666"/>
  <c r="O23" i="666"/>
  <c r="M23" i="666"/>
  <c r="N23" i="666" s="1"/>
  <c r="Q23" i="666" s="1"/>
  <c r="K23" i="666"/>
  <c r="G23" i="666"/>
  <c r="O22" i="666"/>
  <c r="M22" i="666"/>
  <c r="K22" i="666"/>
  <c r="G22" i="666"/>
  <c r="AD21" i="666"/>
  <c r="AD2" i="666" s="1"/>
  <c r="R6" i="664" s="1"/>
  <c r="Z21" i="666"/>
  <c r="Y21" i="666"/>
  <c r="L21" i="666"/>
  <c r="O21" i="666" s="1"/>
  <c r="J21" i="666"/>
  <c r="K21" i="666" s="1"/>
  <c r="I21" i="666"/>
  <c r="AF9" i="666"/>
  <c r="O9" i="666"/>
  <c r="N9" i="666"/>
  <c r="M9" i="666"/>
  <c r="AE9" i="666" s="1"/>
  <c r="K9" i="666"/>
  <c r="G9" i="666"/>
  <c r="AF8" i="666"/>
  <c r="AE8" i="666"/>
  <c r="O8" i="666"/>
  <c r="M8" i="666"/>
  <c r="N8" i="666" s="1"/>
  <c r="K8" i="666"/>
  <c r="G8" i="666"/>
  <c r="O7" i="666"/>
  <c r="N7" i="666"/>
  <c r="Q7" i="666" s="1"/>
  <c r="M7" i="666"/>
  <c r="AE7" i="666" s="1"/>
  <c r="K7" i="666"/>
  <c r="G7" i="666"/>
  <c r="O6" i="666"/>
  <c r="M6" i="666"/>
  <c r="N6" i="666" s="1"/>
  <c r="K6" i="666"/>
  <c r="G6" i="666"/>
  <c r="O5" i="666"/>
  <c r="M5" i="666"/>
  <c r="K5" i="666"/>
  <c r="G5" i="666"/>
  <c r="H2" i="666"/>
  <c r="D1" i="666"/>
  <c r="L140" i="665"/>
  <c r="O140" i="665" s="1"/>
  <c r="J140" i="665"/>
  <c r="K140" i="665" s="1"/>
  <c r="I140" i="665"/>
  <c r="AA136" i="665"/>
  <c r="O136" i="665"/>
  <c r="M136" i="665"/>
  <c r="AB136" i="665" s="1"/>
  <c r="K136" i="665"/>
  <c r="G136" i="665"/>
  <c r="O135" i="665"/>
  <c r="M135" i="665"/>
  <c r="N135" i="665" s="1"/>
  <c r="K135" i="665"/>
  <c r="G135" i="665"/>
  <c r="O134" i="665"/>
  <c r="M134" i="665"/>
  <c r="AB134" i="665" s="1"/>
  <c r="K134" i="665"/>
  <c r="G134" i="665"/>
  <c r="O133" i="665"/>
  <c r="M133" i="665"/>
  <c r="N133" i="665" s="1"/>
  <c r="K133" i="665"/>
  <c r="G133" i="665"/>
  <c r="AA132" i="665"/>
  <c r="Q132" i="665"/>
  <c r="O132" i="665"/>
  <c r="N132" i="665"/>
  <c r="P132" i="665" s="1"/>
  <c r="M132" i="665"/>
  <c r="AB132" i="665" s="1"/>
  <c r="K132" i="665"/>
  <c r="G132" i="665"/>
  <c r="O131" i="665"/>
  <c r="M131" i="665"/>
  <c r="N131" i="665" s="1"/>
  <c r="K131" i="665"/>
  <c r="G131" i="665"/>
  <c r="O130" i="665"/>
  <c r="M130" i="665"/>
  <c r="AB130" i="665" s="1"/>
  <c r="K130" i="665"/>
  <c r="G130" i="665"/>
  <c r="AA129" i="665"/>
  <c r="O129" i="665"/>
  <c r="M129" i="665"/>
  <c r="N129" i="665" s="1"/>
  <c r="K129" i="665"/>
  <c r="G129" i="665"/>
  <c r="O128" i="665"/>
  <c r="M128" i="665"/>
  <c r="AB128" i="665" s="1"/>
  <c r="K128" i="665"/>
  <c r="G128" i="665"/>
  <c r="O127" i="665"/>
  <c r="M127" i="665"/>
  <c r="N127" i="665" s="1"/>
  <c r="K127" i="665"/>
  <c r="G127" i="665"/>
  <c r="AB126" i="665"/>
  <c r="AA126" i="665"/>
  <c r="O126" i="665"/>
  <c r="N126" i="665"/>
  <c r="Q126" i="665" s="1"/>
  <c r="M126" i="665"/>
  <c r="K126" i="665"/>
  <c r="G126" i="665"/>
  <c r="AA125" i="665"/>
  <c r="O125" i="665"/>
  <c r="M125" i="665"/>
  <c r="N125" i="665" s="1"/>
  <c r="K125" i="665"/>
  <c r="G125" i="665"/>
  <c r="AA124" i="665"/>
  <c r="O124" i="665"/>
  <c r="M124" i="665"/>
  <c r="K124" i="665"/>
  <c r="G124" i="665"/>
  <c r="O123" i="665"/>
  <c r="L123" i="665"/>
  <c r="J123" i="665"/>
  <c r="I123" i="665"/>
  <c r="O113" i="665"/>
  <c r="N113" i="665"/>
  <c r="Q113" i="665" s="1"/>
  <c r="M113" i="665"/>
  <c r="AA113" i="665" s="1"/>
  <c r="K113" i="665"/>
  <c r="G113" i="665"/>
  <c r="O112" i="665"/>
  <c r="M112" i="665"/>
  <c r="N112" i="665" s="1"/>
  <c r="K112" i="665"/>
  <c r="G112" i="665"/>
  <c r="AB111" i="665"/>
  <c r="O111" i="665"/>
  <c r="M111" i="665"/>
  <c r="AA111" i="665" s="1"/>
  <c r="K111" i="665"/>
  <c r="G111" i="665"/>
  <c r="O110" i="665"/>
  <c r="M110" i="665"/>
  <c r="K110" i="665"/>
  <c r="G110" i="665"/>
  <c r="O109" i="665"/>
  <c r="M109" i="665"/>
  <c r="AA109" i="665" s="1"/>
  <c r="K109" i="665"/>
  <c r="G109" i="665"/>
  <c r="O108" i="665"/>
  <c r="M108" i="665"/>
  <c r="N108" i="665" s="1"/>
  <c r="K108" i="665"/>
  <c r="G108" i="665"/>
  <c r="O107" i="665"/>
  <c r="M107" i="665"/>
  <c r="K107" i="665"/>
  <c r="G107" i="665"/>
  <c r="L106" i="665"/>
  <c r="J106" i="665"/>
  <c r="K106" i="665" s="1"/>
  <c r="I106" i="665"/>
  <c r="O106" i="665" s="1"/>
  <c r="AB96" i="665"/>
  <c r="O96" i="665"/>
  <c r="M96" i="665"/>
  <c r="AA96" i="665" s="1"/>
  <c r="K96" i="665"/>
  <c r="G96" i="665"/>
  <c r="O95" i="665"/>
  <c r="N95" i="665"/>
  <c r="Q95" i="665" s="1"/>
  <c r="M95" i="665"/>
  <c r="AB95" i="665" s="1"/>
  <c r="K95" i="665"/>
  <c r="G95" i="665"/>
  <c r="O94" i="665"/>
  <c r="M94" i="665"/>
  <c r="N94" i="665" s="1"/>
  <c r="K94" i="665"/>
  <c r="G94" i="665"/>
  <c r="AA93" i="665"/>
  <c r="O93" i="665"/>
  <c r="N93" i="665"/>
  <c r="P93" i="665" s="1"/>
  <c r="M93" i="665"/>
  <c r="AB93" i="665" s="1"/>
  <c r="K93" i="665"/>
  <c r="G93" i="665"/>
  <c r="O92" i="665"/>
  <c r="M92" i="665"/>
  <c r="N92" i="665" s="1"/>
  <c r="K92" i="665"/>
  <c r="G92" i="665"/>
  <c r="O91" i="665"/>
  <c r="N91" i="665"/>
  <c r="M91" i="665"/>
  <c r="AB91" i="665" s="1"/>
  <c r="K91" i="665"/>
  <c r="G91" i="665"/>
  <c r="O90" i="665"/>
  <c r="M90" i="665"/>
  <c r="N90" i="665" s="1"/>
  <c r="K90" i="665"/>
  <c r="G90" i="665"/>
  <c r="L89" i="665"/>
  <c r="J89" i="665"/>
  <c r="I89" i="665"/>
  <c r="O76" i="665"/>
  <c r="M76" i="665"/>
  <c r="N76" i="665" s="1"/>
  <c r="K76" i="665"/>
  <c r="G76" i="665"/>
  <c r="O75" i="665"/>
  <c r="M75" i="665"/>
  <c r="K75" i="665"/>
  <c r="G75" i="665"/>
  <c r="O74" i="665"/>
  <c r="M74" i="665"/>
  <c r="AB74" i="665" s="1"/>
  <c r="K74" i="665"/>
  <c r="G74" i="665"/>
  <c r="O73" i="665"/>
  <c r="M73" i="665"/>
  <c r="AA73" i="665" s="1"/>
  <c r="K73" i="665"/>
  <c r="G73" i="665"/>
  <c r="L72" i="665"/>
  <c r="O72" i="665" s="1"/>
  <c r="J72" i="665"/>
  <c r="I72" i="665"/>
  <c r="K72" i="665" s="1"/>
  <c r="O61" i="665"/>
  <c r="M61" i="665"/>
  <c r="N61" i="665" s="1"/>
  <c r="K61" i="665"/>
  <c r="G61" i="665"/>
  <c r="AA60" i="665"/>
  <c r="O60" i="665"/>
  <c r="M60" i="665"/>
  <c r="AB60" i="665" s="1"/>
  <c r="K60" i="665"/>
  <c r="G60" i="665"/>
  <c r="O59" i="665"/>
  <c r="M59" i="665"/>
  <c r="N59" i="665" s="1"/>
  <c r="K59" i="665"/>
  <c r="G59" i="665"/>
  <c r="O58" i="665"/>
  <c r="M58" i="665"/>
  <c r="AA58" i="665" s="1"/>
  <c r="K58" i="665"/>
  <c r="G58" i="665"/>
  <c r="O57" i="665"/>
  <c r="M57" i="665"/>
  <c r="N57" i="665" s="1"/>
  <c r="K57" i="665"/>
  <c r="G57" i="665"/>
  <c r="AB56" i="665"/>
  <c r="AA56" i="665"/>
  <c r="O56" i="665"/>
  <c r="N56" i="665"/>
  <c r="M56" i="665"/>
  <c r="K56" i="665"/>
  <c r="G56" i="665"/>
  <c r="L55" i="665"/>
  <c r="J55" i="665"/>
  <c r="K55" i="665" s="1"/>
  <c r="I55" i="665"/>
  <c r="AA44" i="665"/>
  <c r="O44" i="665"/>
  <c r="M44" i="665"/>
  <c r="N44" i="665" s="1"/>
  <c r="K44" i="665"/>
  <c r="G44" i="665"/>
  <c r="O43" i="665"/>
  <c r="N43" i="665"/>
  <c r="M43" i="665"/>
  <c r="AB43" i="665" s="1"/>
  <c r="K43" i="665"/>
  <c r="G43" i="665"/>
  <c r="O42" i="665"/>
  <c r="M42" i="665"/>
  <c r="N42" i="665" s="1"/>
  <c r="K42" i="665"/>
  <c r="G42" i="665"/>
  <c r="O41" i="665"/>
  <c r="M41" i="665"/>
  <c r="AA41" i="665" s="1"/>
  <c r="K41" i="665"/>
  <c r="G41" i="665"/>
  <c r="AA40" i="665"/>
  <c r="O40" i="665"/>
  <c r="M40" i="665"/>
  <c r="N40" i="665" s="1"/>
  <c r="K40" i="665"/>
  <c r="Q40" i="665" s="1"/>
  <c r="G40" i="665"/>
  <c r="AA39" i="665"/>
  <c r="O39" i="665"/>
  <c r="M39" i="665"/>
  <c r="AB39" i="665" s="1"/>
  <c r="K39" i="665"/>
  <c r="G39" i="665"/>
  <c r="O38" i="665"/>
  <c r="L38" i="665"/>
  <c r="J38" i="665"/>
  <c r="K38" i="665" s="1"/>
  <c r="I38" i="665"/>
  <c r="O24" i="665"/>
  <c r="M24" i="665"/>
  <c r="AB24" i="665" s="1"/>
  <c r="K24" i="665"/>
  <c r="G24" i="665"/>
  <c r="AA23" i="665"/>
  <c r="O23" i="665"/>
  <c r="M23" i="665"/>
  <c r="N23" i="665" s="1"/>
  <c r="K23" i="665"/>
  <c r="G23" i="665"/>
  <c r="AB22" i="665"/>
  <c r="AA22" i="665"/>
  <c r="O22" i="665"/>
  <c r="M22" i="665"/>
  <c r="N22" i="665" s="1"/>
  <c r="K22" i="665"/>
  <c r="G22" i="665"/>
  <c r="L21" i="665"/>
  <c r="O21" i="665" s="1"/>
  <c r="J21" i="665"/>
  <c r="I21" i="665"/>
  <c r="AB8" i="665"/>
  <c r="O8" i="665"/>
  <c r="M8" i="665"/>
  <c r="N8" i="665" s="1"/>
  <c r="K8" i="665"/>
  <c r="G8" i="665"/>
  <c r="O7" i="665"/>
  <c r="M7" i="665"/>
  <c r="AA7" i="665" s="1"/>
  <c r="K7" i="665"/>
  <c r="G7" i="665"/>
  <c r="O6" i="665"/>
  <c r="M6" i="665"/>
  <c r="N6" i="665" s="1"/>
  <c r="K6" i="665"/>
  <c r="G6" i="665"/>
  <c r="O5" i="665"/>
  <c r="M5" i="665"/>
  <c r="N5" i="665" s="1"/>
  <c r="K5" i="665"/>
  <c r="G5" i="665"/>
  <c r="H2" i="665"/>
  <c r="D1" i="665"/>
  <c r="X34" i="664"/>
  <c r="M8" i="664" s="1"/>
  <c r="W34" i="664"/>
  <c r="V34" i="664"/>
  <c r="P34" i="664"/>
  <c r="O34" i="664"/>
  <c r="N34" i="664"/>
  <c r="M34" i="664"/>
  <c r="G34" i="664"/>
  <c r="N16" i="664"/>
  <c r="M16" i="664"/>
  <c r="J16" i="664"/>
  <c r="I16" i="664"/>
  <c r="H16" i="664"/>
  <c r="E8" i="664" s="1"/>
  <c r="G16" i="664"/>
  <c r="F16" i="664"/>
  <c r="E16" i="664"/>
  <c r="I8" i="664"/>
  <c r="F8" i="664"/>
  <c r="M7" i="664"/>
  <c r="K7" i="664"/>
  <c r="I7" i="664"/>
  <c r="G7" i="664"/>
  <c r="F7" i="664"/>
  <c r="E7" i="664"/>
  <c r="Q6" i="664"/>
  <c r="M6" i="664"/>
  <c r="K6" i="664"/>
  <c r="I6" i="664"/>
  <c r="G6" i="664"/>
  <c r="F6" i="664"/>
  <c r="E6" i="664"/>
  <c r="F3" i="664"/>
  <c r="AD140" i="663"/>
  <c r="Z140" i="663"/>
  <c r="Y140" i="663"/>
  <c r="L140" i="663"/>
  <c r="O140" i="663" s="1"/>
  <c r="J140" i="663"/>
  <c r="K140" i="663" s="1"/>
  <c r="I140" i="663"/>
  <c r="O127" i="663"/>
  <c r="M127" i="663"/>
  <c r="AF127" i="663" s="1"/>
  <c r="K127" i="663"/>
  <c r="G127" i="663"/>
  <c r="AE126" i="663"/>
  <c r="O126" i="663"/>
  <c r="M126" i="663"/>
  <c r="AF126" i="663" s="1"/>
  <c r="K126" i="663"/>
  <c r="G126" i="663"/>
  <c r="AE125" i="663"/>
  <c r="O125" i="663"/>
  <c r="M125" i="663"/>
  <c r="AF125" i="663" s="1"/>
  <c r="K125" i="663"/>
  <c r="G125" i="663"/>
  <c r="O124" i="663"/>
  <c r="M124" i="663"/>
  <c r="N124" i="663" s="1"/>
  <c r="K124" i="663"/>
  <c r="G124" i="663"/>
  <c r="AD123" i="663"/>
  <c r="Z123" i="663"/>
  <c r="Y123" i="663"/>
  <c r="L123" i="663"/>
  <c r="J123" i="663"/>
  <c r="K123" i="663" s="1"/>
  <c r="I123" i="663"/>
  <c r="AE109" i="663"/>
  <c r="O109" i="663"/>
  <c r="M109" i="663"/>
  <c r="N109" i="663" s="1"/>
  <c r="K109" i="663"/>
  <c r="G109" i="663"/>
  <c r="O108" i="663"/>
  <c r="M108" i="663"/>
  <c r="AF108" i="663" s="1"/>
  <c r="K108" i="663"/>
  <c r="G108" i="663"/>
  <c r="O107" i="663"/>
  <c r="N107" i="663"/>
  <c r="M107" i="663"/>
  <c r="K107" i="663"/>
  <c r="G107" i="663"/>
  <c r="AD106" i="663"/>
  <c r="Z106" i="663"/>
  <c r="Y106" i="663"/>
  <c r="M106" i="663"/>
  <c r="AF106" i="663" s="1"/>
  <c r="AG90" i="663" s="1"/>
  <c r="L106" i="663"/>
  <c r="J106" i="663"/>
  <c r="I106" i="663"/>
  <c r="O106" i="663" s="1"/>
  <c r="O91" i="663"/>
  <c r="N91" i="663"/>
  <c r="Q91" i="663" s="1"/>
  <c r="M91" i="663"/>
  <c r="AF91" i="663" s="1"/>
  <c r="K91" i="663"/>
  <c r="G91" i="663"/>
  <c r="O90" i="663"/>
  <c r="M90" i="663"/>
  <c r="AF90" i="663" s="1"/>
  <c r="K90" i="663"/>
  <c r="G90" i="663"/>
  <c r="AD89" i="663"/>
  <c r="Z89" i="663"/>
  <c r="Y89" i="663"/>
  <c r="L89" i="663"/>
  <c r="O89" i="663" s="1"/>
  <c r="J89" i="663"/>
  <c r="K89" i="663" s="1"/>
  <c r="I89" i="663"/>
  <c r="O74" i="663"/>
  <c r="M74" i="663"/>
  <c r="AF74" i="663" s="1"/>
  <c r="K74" i="663"/>
  <c r="G74" i="663"/>
  <c r="AF73" i="663"/>
  <c r="O73" i="663"/>
  <c r="N73" i="663"/>
  <c r="Q73" i="663" s="1"/>
  <c r="M73" i="663"/>
  <c r="AE73" i="663" s="1"/>
  <c r="K73" i="663"/>
  <c r="G73" i="663"/>
  <c r="AD72" i="663"/>
  <c r="Z72" i="663"/>
  <c r="Y72" i="663"/>
  <c r="L72" i="663"/>
  <c r="O72" i="663" s="1"/>
  <c r="J72" i="663"/>
  <c r="K72" i="663" s="1"/>
  <c r="I72" i="663"/>
  <c r="AF63" i="663"/>
  <c r="O63" i="663"/>
  <c r="M63" i="663"/>
  <c r="AE63" i="663" s="1"/>
  <c r="K63" i="663"/>
  <c r="G63" i="663"/>
  <c r="O62" i="663"/>
  <c r="M62" i="663"/>
  <c r="AF62" i="663" s="1"/>
  <c r="K62" i="663"/>
  <c r="G62" i="663"/>
  <c r="AE61" i="663"/>
  <c r="O61" i="663"/>
  <c r="N61" i="663"/>
  <c r="P61" i="663" s="1"/>
  <c r="M61" i="663"/>
  <c r="AF61" i="663" s="1"/>
  <c r="K61" i="663"/>
  <c r="G61" i="663"/>
  <c r="O60" i="663"/>
  <c r="M60" i="663"/>
  <c r="AF60" i="663" s="1"/>
  <c r="K60" i="663"/>
  <c r="G60" i="663"/>
  <c r="AE59" i="663"/>
  <c r="O59" i="663"/>
  <c r="N59" i="663"/>
  <c r="Q59" i="663" s="1"/>
  <c r="M59" i="663"/>
  <c r="AF59" i="663" s="1"/>
  <c r="K59" i="663"/>
  <c r="G59" i="663"/>
  <c r="AF58" i="663"/>
  <c r="AE58" i="663"/>
  <c r="O58" i="663"/>
  <c r="N58" i="663"/>
  <c r="P58" i="663" s="1"/>
  <c r="M58" i="663"/>
  <c r="K58" i="663"/>
  <c r="G58" i="663"/>
  <c r="O57" i="663"/>
  <c r="M57" i="663"/>
  <c r="AF57" i="663" s="1"/>
  <c r="K57" i="663"/>
  <c r="G57" i="663"/>
  <c r="O56" i="663"/>
  <c r="M56" i="663"/>
  <c r="N56" i="663" s="1"/>
  <c r="K56" i="663"/>
  <c r="G56" i="663"/>
  <c r="AD55" i="663"/>
  <c r="Z55" i="663"/>
  <c r="Y55" i="663"/>
  <c r="L55" i="663"/>
  <c r="O55" i="663" s="1"/>
  <c r="J55" i="663"/>
  <c r="K55" i="663" s="1"/>
  <c r="I55" i="663"/>
  <c r="O45" i="663"/>
  <c r="M45" i="663"/>
  <c r="N45" i="663" s="1"/>
  <c r="K45" i="663"/>
  <c r="G45" i="663"/>
  <c r="O44" i="663"/>
  <c r="M44" i="663"/>
  <c r="K44" i="663"/>
  <c r="G44" i="663"/>
  <c r="AE43" i="663"/>
  <c r="O43" i="663"/>
  <c r="M43" i="663"/>
  <c r="N43" i="663" s="1"/>
  <c r="K43" i="663"/>
  <c r="G43" i="663"/>
  <c r="O42" i="663"/>
  <c r="M42" i="663"/>
  <c r="N42" i="663" s="1"/>
  <c r="K42" i="663"/>
  <c r="G42" i="663"/>
  <c r="O41" i="663"/>
  <c r="M41" i="663"/>
  <c r="N41" i="663" s="1"/>
  <c r="K41" i="663"/>
  <c r="G41" i="663"/>
  <c r="O40" i="663"/>
  <c r="N40" i="663"/>
  <c r="M40" i="663"/>
  <c r="AF40" i="663" s="1"/>
  <c r="K40" i="663"/>
  <c r="G40" i="663"/>
  <c r="O39" i="663"/>
  <c r="M39" i="663"/>
  <c r="K39" i="663"/>
  <c r="G39" i="663"/>
  <c r="AD38" i="663"/>
  <c r="Z38" i="663"/>
  <c r="Y38" i="663"/>
  <c r="L38" i="663"/>
  <c r="O38" i="663" s="1"/>
  <c r="J38" i="663"/>
  <c r="K38" i="663" s="1"/>
  <c r="I38" i="663"/>
  <c r="O27" i="663"/>
  <c r="M27" i="663"/>
  <c r="AF27" i="663" s="1"/>
  <c r="K27" i="663"/>
  <c r="G27" i="663"/>
  <c r="AE26" i="663"/>
  <c r="O26" i="663"/>
  <c r="N26" i="663"/>
  <c r="M26" i="663"/>
  <c r="AF26" i="663" s="1"/>
  <c r="K26" i="663"/>
  <c r="G26" i="663"/>
  <c r="AF25" i="663"/>
  <c r="AE25" i="663"/>
  <c r="O25" i="663"/>
  <c r="N25" i="663"/>
  <c r="P25" i="663" s="1"/>
  <c r="M25" i="663"/>
  <c r="K25" i="663"/>
  <c r="G25" i="663"/>
  <c r="O24" i="663"/>
  <c r="N24" i="663"/>
  <c r="P24" i="663" s="1"/>
  <c r="M24" i="663"/>
  <c r="AF24" i="663" s="1"/>
  <c r="K24" i="663"/>
  <c r="G24" i="663"/>
  <c r="O23" i="663"/>
  <c r="M23" i="663"/>
  <c r="AF23" i="663" s="1"/>
  <c r="K23" i="663"/>
  <c r="G23" i="663"/>
  <c r="O22" i="663"/>
  <c r="M22" i="663"/>
  <c r="N22" i="663" s="1"/>
  <c r="K22" i="663"/>
  <c r="G22" i="663"/>
  <c r="AD21" i="663"/>
  <c r="AD2" i="663" s="1"/>
  <c r="R6" i="661" s="1"/>
  <c r="Z21" i="663"/>
  <c r="Y21" i="663"/>
  <c r="L21" i="663"/>
  <c r="J21" i="663"/>
  <c r="I21" i="663"/>
  <c r="K21" i="663" s="1"/>
  <c r="AE9" i="663"/>
  <c r="O9" i="663"/>
  <c r="M9" i="663"/>
  <c r="N9" i="663" s="1"/>
  <c r="K9" i="663"/>
  <c r="G9" i="663"/>
  <c r="O8" i="663"/>
  <c r="M8" i="663"/>
  <c r="AE8" i="663" s="1"/>
  <c r="K8" i="663"/>
  <c r="G8" i="663"/>
  <c r="AE7" i="663"/>
  <c r="O7" i="663"/>
  <c r="M7" i="663"/>
  <c r="AF7" i="663" s="1"/>
  <c r="K7" i="663"/>
  <c r="G7" i="663"/>
  <c r="O6" i="663"/>
  <c r="M6" i="663"/>
  <c r="K6" i="663"/>
  <c r="G6" i="663"/>
  <c r="O5" i="663"/>
  <c r="M5" i="663"/>
  <c r="K5" i="663"/>
  <c r="G5" i="663"/>
  <c r="H2" i="663"/>
  <c r="D1" i="663"/>
  <c r="L140" i="662"/>
  <c r="J140" i="662"/>
  <c r="I140" i="662"/>
  <c r="AA137" i="662"/>
  <c r="O137" i="662"/>
  <c r="M137" i="662"/>
  <c r="N137" i="662" s="1"/>
  <c r="K137" i="662"/>
  <c r="G137" i="662"/>
  <c r="AA136" i="662"/>
  <c r="O136" i="662"/>
  <c r="M136" i="662"/>
  <c r="N136" i="662" s="1"/>
  <c r="K136" i="662"/>
  <c r="G136" i="662"/>
  <c r="O135" i="662"/>
  <c r="M135" i="662"/>
  <c r="K135" i="662"/>
  <c r="G135" i="662"/>
  <c r="AB134" i="662"/>
  <c r="AA134" i="662"/>
  <c r="O134" i="662"/>
  <c r="M134" i="662"/>
  <c r="N134" i="662" s="1"/>
  <c r="K134" i="662"/>
  <c r="G134" i="662"/>
  <c r="AA133" i="662"/>
  <c r="O133" i="662"/>
  <c r="M133" i="662"/>
  <c r="N133" i="662" s="1"/>
  <c r="K133" i="662"/>
  <c r="G133" i="662"/>
  <c r="AA132" i="662"/>
  <c r="O132" i="662"/>
  <c r="M132" i="662"/>
  <c r="N132" i="662" s="1"/>
  <c r="K132" i="662"/>
  <c r="G132" i="662"/>
  <c r="AA131" i="662"/>
  <c r="O131" i="662"/>
  <c r="N131" i="662"/>
  <c r="M131" i="662"/>
  <c r="AB131" i="662" s="1"/>
  <c r="K131" i="662"/>
  <c r="G131" i="662"/>
  <c r="AB130" i="662"/>
  <c r="O130" i="662"/>
  <c r="M130" i="662"/>
  <c r="N130" i="662" s="1"/>
  <c r="K130" i="662"/>
  <c r="G130" i="662"/>
  <c r="O129" i="662"/>
  <c r="M129" i="662"/>
  <c r="N129" i="662" s="1"/>
  <c r="K129" i="662"/>
  <c r="G129" i="662"/>
  <c r="AA128" i="662"/>
  <c r="O128" i="662"/>
  <c r="M128" i="662"/>
  <c r="N128" i="662" s="1"/>
  <c r="K128" i="662"/>
  <c r="G128" i="662"/>
  <c r="O127" i="662"/>
  <c r="M127" i="662"/>
  <c r="AB127" i="662" s="1"/>
  <c r="K127" i="662"/>
  <c r="G127" i="662"/>
  <c r="AB126" i="662"/>
  <c r="AA126" i="662"/>
  <c r="O126" i="662"/>
  <c r="M126" i="662"/>
  <c r="N126" i="662" s="1"/>
  <c r="K126" i="662"/>
  <c r="G126" i="662"/>
  <c r="AA125" i="662"/>
  <c r="O125" i="662"/>
  <c r="M125" i="662"/>
  <c r="N125" i="662" s="1"/>
  <c r="K125" i="662"/>
  <c r="G125" i="662"/>
  <c r="O124" i="662"/>
  <c r="M124" i="662"/>
  <c r="AB124" i="662" s="1"/>
  <c r="K124" i="662"/>
  <c r="G124" i="662"/>
  <c r="L123" i="662"/>
  <c r="J123" i="662"/>
  <c r="K123" i="662" s="1"/>
  <c r="I123" i="662"/>
  <c r="O114" i="662"/>
  <c r="M114" i="662"/>
  <c r="AB114" i="662" s="1"/>
  <c r="K114" i="662"/>
  <c r="G114" i="662"/>
  <c r="O113" i="662"/>
  <c r="M113" i="662"/>
  <c r="AB113" i="662" s="1"/>
  <c r="K113" i="662"/>
  <c r="G113" i="662"/>
  <c r="O112" i="662"/>
  <c r="M112" i="662"/>
  <c r="K112" i="662"/>
  <c r="G112" i="662"/>
  <c r="O111" i="662"/>
  <c r="N111" i="662"/>
  <c r="Q111" i="662" s="1"/>
  <c r="M111" i="662"/>
  <c r="AB111" i="662" s="1"/>
  <c r="K111" i="662"/>
  <c r="G111" i="662"/>
  <c r="O110" i="662"/>
  <c r="M110" i="662"/>
  <c r="AB110" i="662" s="1"/>
  <c r="K110" i="662"/>
  <c r="G110" i="662"/>
  <c r="AA109" i="662"/>
  <c r="O109" i="662"/>
  <c r="M109" i="662"/>
  <c r="AB109" i="662" s="1"/>
  <c r="K109" i="662"/>
  <c r="G109" i="662"/>
  <c r="AB108" i="662"/>
  <c r="O108" i="662"/>
  <c r="N108" i="662"/>
  <c r="Q108" i="662" s="1"/>
  <c r="M108" i="662"/>
  <c r="AA108" i="662" s="1"/>
  <c r="K108" i="662"/>
  <c r="G108" i="662"/>
  <c r="O107" i="662"/>
  <c r="M107" i="662"/>
  <c r="M123" i="662" s="1"/>
  <c r="K107" i="662"/>
  <c r="G107" i="662"/>
  <c r="L106" i="662"/>
  <c r="O106" i="662" s="1"/>
  <c r="J106" i="662"/>
  <c r="K106" i="662" s="1"/>
  <c r="I106" i="662"/>
  <c r="O96" i="662"/>
  <c r="N96" i="662"/>
  <c r="M96" i="662"/>
  <c r="AB96" i="662" s="1"/>
  <c r="K96" i="662"/>
  <c r="G96" i="662"/>
  <c r="O95" i="662"/>
  <c r="M95" i="662"/>
  <c r="AB95" i="662" s="1"/>
  <c r="K95" i="662"/>
  <c r="G95" i="662"/>
  <c r="O94" i="662"/>
  <c r="M94" i="662"/>
  <c r="AB94" i="662" s="1"/>
  <c r="K94" i="662"/>
  <c r="G94" i="662"/>
  <c r="O93" i="662"/>
  <c r="M93" i="662"/>
  <c r="N93" i="662" s="1"/>
  <c r="K93" i="662"/>
  <c r="G93" i="662"/>
  <c r="O92" i="662"/>
  <c r="M92" i="662"/>
  <c r="AB92" i="662" s="1"/>
  <c r="K92" i="662"/>
  <c r="G92" i="662"/>
  <c r="O91" i="662"/>
  <c r="M91" i="662"/>
  <c r="AB91" i="662" s="1"/>
  <c r="K91" i="662"/>
  <c r="G91" i="662"/>
  <c r="O90" i="662"/>
  <c r="M90" i="662"/>
  <c r="M106" i="662" s="1"/>
  <c r="K90" i="662"/>
  <c r="G90" i="662"/>
  <c r="L89" i="662"/>
  <c r="J89" i="662"/>
  <c r="I89" i="662"/>
  <c r="O89" i="662" s="1"/>
  <c r="O76" i="662"/>
  <c r="N76" i="662"/>
  <c r="Q76" i="662" s="1"/>
  <c r="M76" i="662"/>
  <c r="AB76" i="662" s="1"/>
  <c r="K76" i="662"/>
  <c r="G76" i="662"/>
  <c r="O75" i="662"/>
  <c r="M75" i="662"/>
  <c r="N75" i="662" s="1"/>
  <c r="K75" i="662"/>
  <c r="G75" i="662"/>
  <c r="AB74" i="662"/>
  <c r="O74" i="662"/>
  <c r="M74" i="662"/>
  <c r="AA74" i="662" s="1"/>
  <c r="K74" i="662"/>
  <c r="G74" i="662"/>
  <c r="O73" i="662"/>
  <c r="M73" i="662"/>
  <c r="AB73" i="662" s="1"/>
  <c r="K73" i="662"/>
  <c r="G73" i="662"/>
  <c r="L72" i="662"/>
  <c r="J72" i="662"/>
  <c r="K72" i="662" s="1"/>
  <c r="I72" i="662"/>
  <c r="AB61" i="662"/>
  <c r="O61" i="662"/>
  <c r="M61" i="662"/>
  <c r="AA61" i="662" s="1"/>
  <c r="K61" i="662"/>
  <c r="G61" i="662"/>
  <c r="AA60" i="662"/>
  <c r="O60" i="662"/>
  <c r="M60" i="662"/>
  <c r="N60" i="662" s="1"/>
  <c r="K60" i="662"/>
  <c r="G60" i="662"/>
  <c r="O59" i="662"/>
  <c r="M59" i="662"/>
  <c r="AB59" i="662" s="1"/>
  <c r="K59" i="662"/>
  <c r="G59" i="662"/>
  <c r="O58" i="662"/>
  <c r="M58" i="662"/>
  <c r="AB58" i="662" s="1"/>
  <c r="K58" i="662"/>
  <c r="G58" i="662"/>
  <c r="AB57" i="662"/>
  <c r="O57" i="662"/>
  <c r="M57" i="662"/>
  <c r="AA57" i="662" s="1"/>
  <c r="K57" i="662"/>
  <c r="G57" i="662"/>
  <c r="AA56" i="662"/>
  <c r="O56" i="662"/>
  <c r="N56" i="662"/>
  <c r="Q56" i="662" s="1"/>
  <c r="M56" i="662"/>
  <c r="K56" i="662"/>
  <c r="G56" i="662"/>
  <c r="O55" i="662"/>
  <c r="L55" i="662"/>
  <c r="J55" i="662"/>
  <c r="I55" i="662"/>
  <c r="O44" i="662"/>
  <c r="N44" i="662"/>
  <c r="P44" i="662" s="1"/>
  <c r="M44" i="662"/>
  <c r="AB44" i="662" s="1"/>
  <c r="K44" i="662"/>
  <c r="G44" i="662"/>
  <c r="O43" i="662"/>
  <c r="M43" i="662"/>
  <c r="AB43" i="662" s="1"/>
  <c r="K43" i="662"/>
  <c r="G43" i="662"/>
  <c r="O42" i="662"/>
  <c r="M42" i="662"/>
  <c r="AB42" i="662" s="1"/>
  <c r="K42" i="662"/>
  <c r="G42" i="662"/>
  <c r="AB41" i="662"/>
  <c r="O41" i="662"/>
  <c r="M41" i="662"/>
  <c r="AA41" i="662" s="1"/>
  <c r="K41" i="662"/>
  <c r="G41" i="662"/>
  <c r="AB40" i="662"/>
  <c r="O40" i="662"/>
  <c r="N40" i="662"/>
  <c r="P40" i="662" s="1"/>
  <c r="M40" i="662"/>
  <c r="AA40" i="662" s="1"/>
  <c r="K40" i="662"/>
  <c r="G40" i="662"/>
  <c r="O39" i="662"/>
  <c r="M39" i="662"/>
  <c r="K39" i="662"/>
  <c r="G39" i="662"/>
  <c r="L38" i="662"/>
  <c r="O38" i="662" s="1"/>
  <c r="J38" i="662"/>
  <c r="I38" i="662"/>
  <c r="O24" i="662"/>
  <c r="M24" i="662"/>
  <c r="AB24" i="662" s="1"/>
  <c r="K24" i="662"/>
  <c r="G24" i="662"/>
  <c r="O23" i="662"/>
  <c r="M23" i="662"/>
  <c r="N23" i="662" s="1"/>
  <c r="K23" i="662"/>
  <c r="G23" i="662"/>
  <c r="AB22" i="662"/>
  <c r="AA22" i="662"/>
  <c r="O22" i="662"/>
  <c r="N22" i="662"/>
  <c r="M22" i="662"/>
  <c r="K22" i="662"/>
  <c r="Q22" i="662" s="1"/>
  <c r="G22" i="662"/>
  <c r="L21" i="662"/>
  <c r="O21" i="662" s="1"/>
  <c r="J21" i="662"/>
  <c r="I21" i="662"/>
  <c r="O8" i="662"/>
  <c r="M8" i="662"/>
  <c r="AB8" i="662" s="1"/>
  <c r="K8" i="662"/>
  <c r="G8" i="662"/>
  <c r="O7" i="662"/>
  <c r="M7" i="662"/>
  <c r="AB7" i="662" s="1"/>
  <c r="K7" i="662"/>
  <c r="G7" i="662"/>
  <c r="O6" i="662"/>
  <c r="M6" i="662"/>
  <c r="K6" i="662"/>
  <c r="G6" i="662"/>
  <c r="AB5" i="662"/>
  <c r="O5" i="662"/>
  <c r="M5" i="662"/>
  <c r="K5" i="662"/>
  <c r="G5" i="662"/>
  <c r="F1" i="662" s="1"/>
  <c r="H2" i="662"/>
  <c r="D1" i="662"/>
  <c r="F3" i="661" s="1"/>
  <c r="X34" i="661"/>
  <c r="W34" i="661"/>
  <c r="M8" i="661" s="1"/>
  <c r="V34" i="661"/>
  <c r="P34" i="661"/>
  <c r="O34" i="661"/>
  <c r="N34" i="661"/>
  <c r="M34" i="661"/>
  <c r="G34" i="661"/>
  <c r="N16" i="661"/>
  <c r="M16" i="661"/>
  <c r="J16" i="661"/>
  <c r="I16" i="661"/>
  <c r="H16" i="661"/>
  <c r="G16" i="661"/>
  <c r="F16" i="661"/>
  <c r="E16" i="661"/>
  <c r="K8" i="661"/>
  <c r="F8" i="661"/>
  <c r="M7" i="661"/>
  <c r="K7" i="661"/>
  <c r="I7" i="661"/>
  <c r="G7" i="661"/>
  <c r="F7" i="661"/>
  <c r="E7" i="661"/>
  <c r="Q6" i="661"/>
  <c r="M6" i="661"/>
  <c r="K6" i="661"/>
  <c r="I6" i="661"/>
  <c r="G6" i="661"/>
  <c r="F6" i="661"/>
  <c r="E6" i="661"/>
  <c r="AD140" i="660"/>
  <c r="Z140" i="660"/>
  <c r="Y140" i="660"/>
  <c r="L140" i="660"/>
  <c r="O140" i="660" s="1"/>
  <c r="J140" i="660"/>
  <c r="I140" i="660"/>
  <c r="O127" i="660"/>
  <c r="M127" i="660"/>
  <c r="AF127" i="660" s="1"/>
  <c r="K127" i="660"/>
  <c r="G127" i="660"/>
  <c r="AE126" i="660"/>
  <c r="O126" i="660"/>
  <c r="N126" i="660"/>
  <c r="Q126" i="660" s="1"/>
  <c r="M126" i="660"/>
  <c r="AF126" i="660" s="1"/>
  <c r="K126" i="660"/>
  <c r="G126" i="660"/>
  <c r="AE125" i="660"/>
  <c r="O125" i="660"/>
  <c r="M125" i="660"/>
  <c r="N125" i="660" s="1"/>
  <c r="K125" i="660"/>
  <c r="G125" i="660"/>
  <c r="O124" i="660"/>
  <c r="N124" i="660"/>
  <c r="Q124" i="660" s="1"/>
  <c r="M124" i="660"/>
  <c r="AF124" i="660" s="1"/>
  <c r="K124" i="660"/>
  <c r="G124" i="660"/>
  <c r="AD123" i="660"/>
  <c r="Z123" i="660"/>
  <c r="Y123" i="660"/>
  <c r="M123" i="660"/>
  <c r="N123" i="660" s="1"/>
  <c r="L123" i="660"/>
  <c r="O123" i="660" s="1"/>
  <c r="J123" i="660"/>
  <c r="K123" i="660" s="1"/>
  <c r="I123" i="660"/>
  <c r="AF109" i="660"/>
  <c r="AE109" i="660"/>
  <c r="P109" i="660"/>
  <c r="O109" i="660"/>
  <c r="N109" i="660"/>
  <c r="Q109" i="660" s="1"/>
  <c r="K109" i="660"/>
  <c r="G109" i="660"/>
  <c r="AF108" i="660"/>
  <c r="AE108" i="660"/>
  <c r="O108" i="660"/>
  <c r="N108" i="660"/>
  <c r="K108" i="660"/>
  <c r="G108" i="660"/>
  <c r="AF107" i="660"/>
  <c r="AE107" i="660"/>
  <c r="O107" i="660"/>
  <c r="N107" i="660"/>
  <c r="Q107" i="660" s="1"/>
  <c r="K107" i="660"/>
  <c r="G107" i="660"/>
  <c r="AD106" i="660"/>
  <c r="Z106" i="660"/>
  <c r="Y106" i="660"/>
  <c r="Y2" i="660" s="1"/>
  <c r="O6" i="658" s="1"/>
  <c r="L106" i="660"/>
  <c r="O106" i="660" s="1"/>
  <c r="J106" i="660"/>
  <c r="K106" i="660" s="1"/>
  <c r="I106" i="660"/>
  <c r="AF91" i="660"/>
  <c r="O91" i="660"/>
  <c r="M91" i="660"/>
  <c r="N91" i="660" s="1"/>
  <c r="K91" i="660"/>
  <c r="G91" i="660"/>
  <c r="O90" i="660"/>
  <c r="M90" i="660"/>
  <c r="M106" i="660" s="1"/>
  <c r="K90" i="660"/>
  <c r="G90" i="660"/>
  <c r="AD89" i="660"/>
  <c r="Z89" i="660"/>
  <c r="Y89" i="660"/>
  <c r="L89" i="660"/>
  <c r="O89" i="660" s="1"/>
  <c r="J89" i="660"/>
  <c r="I89" i="660"/>
  <c r="AE74" i="660"/>
  <c r="O74" i="660"/>
  <c r="M74" i="660"/>
  <c r="AF74" i="660" s="1"/>
  <c r="K74" i="660"/>
  <c r="G74" i="660"/>
  <c r="AE73" i="660"/>
  <c r="O73" i="660"/>
  <c r="M73" i="660"/>
  <c r="N73" i="660" s="1"/>
  <c r="K73" i="660"/>
  <c r="G73" i="660"/>
  <c r="AD72" i="660"/>
  <c r="Z72" i="660"/>
  <c r="Y72" i="660"/>
  <c r="L72" i="660"/>
  <c r="O72" i="660" s="1"/>
  <c r="J72" i="660"/>
  <c r="K72" i="660" s="1"/>
  <c r="I72" i="660"/>
  <c r="O63" i="660"/>
  <c r="M63" i="660"/>
  <c r="AE63" i="660" s="1"/>
  <c r="K63" i="660"/>
  <c r="G63" i="660"/>
  <c r="AF62" i="660"/>
  <c r="O62" i="660"/>
  <c r="N62" i="660"/>
  <c r="Q62" i="660" s="1"/>
  <c r="M62" i="660"/>
  <c r="AE62" i="660" s="1"/>
  <c r="K62" i="660"/>
  <c r="G62" i="660"/>
  <c r="O61" i="660"/>
  <c r="M61" i="660"/>
  <c r="AF61" i="660" s="1"/>
  <c r="K61" i="660"/>
  <c r="G61" i="660"/>
  <c r="O60" i="660"/>
  <c r="M60" i="660"/>
  <c r="AF60" i="660" s="1"/>
  <c r="K60" i="660"/>
  <c r="G60" i="660"/>
  <c r="O59" i="660"/>
  <c r="M59" i="660"/>
  <c r="AE59" i="660" s="1"/>
  <c r="K59" i="660"/>
  <c r="G59" i="660"/>
  <c r="AE58" i="660"/>
  <c r="O58" i="660"/>
  <c r="N58" i="660"/>
  <c r="Q58" i="660" s="1"/>
  <c r="M58" i="660"/>
  <c r="AF58" i="660" s="1"/>
  <c r="K58" i="660"/>
  <c r="G58" i="660"/>
  <c r="O57" i="660"/>
  <c r="N57" i="660"/>
  <c r="Q57" i="660" s="1"/>
  <c r="M57" i="660"/>
  <c r="AF57" i="660" s="1"/>
  <c r="K57" i="660"/>
  <c r="G57" i="660"/>
  <c r="O56" i="660"/>
  <c r="M56" i="660"/>
  <c r="AF56" i="660" s="1"/>
  <c r="K56" i="660"/>
  <c r="G56" i="660"/>
  <c r="AD55" i="660"/>
  <c r="Z55" i="660"/>
  <c r="Y55" i="660"/>
  <c r="L55" i="660"/>
  <c r="O55" i="660" s="1"/>
  <c r="J55" i="660"/>
  <c r="K55" i="660" s="1"/>
  <c r="I55" i="660"/>
  <c r="O45" i="660"/>
  <c r="M45" i="660"/>
  <c r="AF45" i="660" s="1"/>
  <c r="K45" i="660"/>
  <c r="G45" i="660"/>
  <c r="O44" i="660"/>
  <c r="M44" i="660"/>
  <c r="AF44" i="660" s="1"/>
  <c r="K44" i="660"/>
  <c r="G44" i="660"/>
  <c r="AF43" i="660"/>
  <c r="AE43" i="660"/>
  <c r="O43" i="660"/>
  <c r="M43" i="660"/>
  <c r="N43" i="660" s="1"/>
  <c r="K43" i="660"/>
  <c r="G43" i="660"/>
  <c r="O42" i="660"/>
  <c r="M42" i="660"/>
  <c r="AF42" i="660" s="1"/>
  <c r="K42" i="660"/>
  <c r="G42" i="660"/>
  <c r="O41" i="660"/>
  <c r="M41" i="660"/>
  <c r="AF41" i="660" s="1"/>
  <c r="K41" i="660"/>
  <c r="G41" i="660"/>
  <c r="O40" i="660"/>
  <c r="M40" i="660"/>
  <c r="AF40" i="660" s="1"/>
  <c r="K40" i="660"/>
  <c r="G40" i="660"/>
  <c r="AF39" i="660"/>
  <c r="AE39" i="660"/>
  <c r="O39" i="660"/>
  <c r="M39" i="660"/>
  <c r="N39" i="660" s="1"/>
  <c r="K39" i="660"/>
  <c r="G39" i="660"/>
  <c r="AD38" i="660"/>
  <c r="Z38" i="660"/>
  <c r="Y38" i="660"/>
  <c r="L38" i="660"/>
  <c r="O38" i="660" s="1"/>
  <c r="J38" i="660"/>
  <c r="I38" i="660"/>
  <c r="AE27" i="660"/>
  <c r="O27" i="660"/>
  <c r="M27" i="660"/>
  <c r="AF27" i="660" s="1"/>
  <c r="K27" i="660"/>
  <c r="G27" i="660"/>
  <c r="AE26" i="660"/>
  <c r="O26" i="660"/>
  <c r="N26" i="660"/>
  <c r="P26" i="660" s="1"/>
  <c r="M26" i="660"/>
  <c r="AF26" i="660" s="1"/>
  <c r="K26" i="660"/>
  <c r="G26" i="660"/>
  <c r="O25" i="660"/>
  <c r="N25" i="660"/>
  <c r="Q25" i="660" s="1"/>
  <c r="M25" i="660"/>
  <c r="AF25" i="660" s="1"/>
  <c r="K25" i="660"/>
  <c r="G25" i="660"/>
  <c r="O24" i="660"/>
  <c r="M24" i="660"/>
  <c r="AF24" i="660" s="1"/>
  <c r="K24" i="660"/>
  <c r="G24" i="660"/>
  <c r="O23" i="660"/>
  <c r="M23" i="660"/>
  <c r="AF23" i="660" s="1"/>
  <c r="K23" i="660"/>
  <c r="G23" i="660"/>
  <c r="O22" i="660"/>
  <c r="M22" i="660"/>
  <c r="N22" i="660" s="1"/>
  <c r="K22" i="660"/>
  <c r="G22" i="660"/>
  <c r="AD21" i="660"/>
  <c r="Z21" i="660"/>
  <c r="Z2" i="660" s="1"/>
  <c r="P6" i="658" s="1"/>
  <c r="Y21" i="660"/>
  <c r="L21" i="660"/>
  <c r="O21" i="660" s="1"/>
  <c r="J21" i="660"/>
  <c r="I21" i="660"/>
  <c r="O9" i="660"/>
  <c r="M9" i="660"/>
  <c r="AE9" i="660" s="1"/>
  <c r="K9" i="660"/>
  <c r="G9" i="660"/>
  <c r="O8" i="660"/>
  <c r="M8" i="660"/>
  <c r="AF8" i="660" s="1"/>
  <c r="K8" i="660"/>
  <c r="G8" i="660"/>
  <c r="O7" i="660"/>
  <c r="M7" i="660"/>
  <c r="AF7" i="660" s="1"/>
  <c r="K7" i="660"/>
  <c r="G7" i="660"/>
  <c r="O6" i="660"/>
  <c r="M6" i="660"/>
  <c r="AF6" i="660" s="1"/>
  <c r="K6" i="660"/>
  <c r="G6" i="660"/>
  <c r="O5" i="660"/>
  <c r="M5" i="660"/>
  <c r="AF5" i="660" s="1"/>
  <c r="K5" i="660"/>
  <c r="G5" i="660"/>
  <c r="AD2" i="660"/>
  <c r="R6" i="658" s="1"/>
  <c r="H2" i="660"/>
  <c r="D1" i="660"/>
  <c r="L140" i="659"/>
  <c r="O140" i="659" s="1"/>
  <c r="J140" i="659"/>
  <c r="I140" i="659"/>
  <c r="O137" i="659"/>
  <c r="M137" i="659"/>
  <c r="N137" i="659" s="1"/>
  <c r="K137" i="659"/>
  <c r="G137" i="659"/>
  <c r="O136" i="659"/>
  <c r="M136" i="659"/>
  <c r="AB136" i="659" s="1"/>
  <c r="K136" i="659"/>
  <c r="G136" i="659"/>
  <c r="AA135" i="659"/>
  <c r="O135" i="659"/>
  <c r="M135" i="659"/>
  <c r="AB135" i="659" s="1"/>
  <c r="K135" i="659"/>
  <c r="G135" i="659"/>
  <c r="O134" i="659"/>
  <c r="M134" i="659"/>
  <c r="AB134" i="659" s="1"/>
  <c r="K134" i="659"/>
  <c r="G134" i="659"/>
  <c r="O133" i="659"/>
  <c r="M133" i="659"/>
  <c r="AB133" i="659" s="1"/>
  <c r="K133" i="659"/>
  <c r="G133" i="659"/>
  <c r="O132" i="659"/>
  <c r="M132" i="659"/>
  <c r="AB132" i="659" s="1"/>
  <c r="K132" i="659"/>
  <c r="G132" i="659"/>
  <c r="O131" i="659"/>
  <c r="M131" i="659"/>
  <c r="AB131" i="659" s="1"/>
  <c r="K131" i="659"/>
  <c r="G131" i="659"/>
  <c r="O130" i="659"/>
  <c r="M130" i="659"/>
  <c r="N130" i="659" s="1"/>
  <c r="K130" i="659"/>
  <c r="G130" i="659"/>
  <c r="O129" i="659"/>
  <c r="M129" i="659"/>
  <c r="AB129" i="659" s="1"/>
  <c r="K129" i="659"/>
  <c r="G129" i="659"/>
  <c r="O128" i="659"/>
  <c r="M128" i="659"/>
  <c r="AB128" i="659" s="1"/>
  <c r="K128" i="659"/>
  <c r="G128" i="659"/>
  <c r="O127" i="659"/>
  <c r="M127" i="659"/>
  <c r="AB127" i="659" s="1"/>
  <c r="K127" i="659"/>
  <c r="G127" i="659"/>
  <c r="O126" i="659"/>
  <c r="M126" i="659"/>
  <c r="N126" i="659" s="1"/>
  <c r="K126" i="659"/>
  <c r="G126" i="659"/>
  <c r="O125" i="659"/>
  <c r="M125" i="659"/>
  <c r="AB125" i="659" s="1"/>
  <c r="K125" i="659"/>
  <c r="G125" i="659"/>
  <c r="O124" i="659"/>
  <c r="M124" i="659"/>
  <c r="K124" i="659"/>
  <c r="G124" i="659"/>
  <c r="L123" i="659"/>
  <c r="O123" i="659" s="1"/>
  <c r="J123" i="659"/>
  <c r="K123" i="659" s="1"/>
  <c r="I123" i="659"/>
  <c r="O114" i="659"/>
  <c r="M114" i="659"/>
  <c r="AB114" i="659" s="1"/>
  <c r="K114" i="659"/>
  <c r="G114" i="659"/>
  <c r="O113" i="659"/>
  <c r="M113" i="659"/>
  <c r="AA113" i="659" s="1"/>
  <c r="K113" i="659"/>
  <c r="G113" i="659"/>
  <c r="O112" i="659"/>
  <c r="M112" i="659"/>
  <c r="N112" i="659" s="1"/>
  <c r="K112" i="659"/>
  <c r="G112" i="659"/>
  <c r="O111" i="659"/>
  <c r="N111" i="659"/>
  <c r="Q111" i="659" s="1"/>
  <c r="M111" i="659"/>
  <c r="AB111" i="659" s="1"/>
  <c r="K111" i="659"/>
  <c r="G111" i="659"/>
  <c r="O110" i="659"/>
  <c r="M110" i="659"/>
  <c r="AB110" i="659" s="1"/>
  <c r="K110" i="659"/>
  <c r="G110" i="659"/>
  <c r="O109" i="659"/>
  <c r="M109" i="659"/>
  <c r="AA109" i="659" s="1"/>
  <c r="K109" i="659"/>
  <c r="G109" i="659"/>
  <c r="O108" i="659"/>
  <c r="M108" i="659"/>
  <c r="N108" i="659" s="1"/>
  <c r="K108" i="659"/>
  <c r="G108" i="659"/>
  <c r="O107" i="659"/>
  <c r="M107" i="659"/>
  <c r="AB107" i="659" s="1"/>
  <c r="K107" i="659"/>
  <c r="G107" i="659"/>
  <c r="L106" i="659"/>
  <c r="J106" i="659"/>
  <c r="I106" i="659"/>
  <c r="O96" i="659"/>
  <c r="M96" i="659"/>
  <c r="AB96" i="659" s="1"/>
  <c r="K96" i="659"/>
  <c r="G96" i="659"/>
  <c r="O95" i="659"/>
  <c r="M95" i="659"/>
  <c r="AB95" i="659" s="1"/>
  <c r="K95" i="659"/>
  <c r="G95" i="659"/>
  <c r="O94" i="659"/>
  <c r="M94" i="659"/>
  <c r="N94" i="659" s="1"/>
  <c r="K94" i="659"/>
  <c r="G94" i="659"/>
  <c r="AB93" i="659"/>
  <c r="AA93" i="659"/>
  <c r="O93" i="659"/>
  <c r="M93" i="659"/>
  <c r="N93" i="659" s="1"/>
  <c r="Q93" i="659" s="1"/>
  <c r="K93" i="659"/>
  <c r="G93" i="659"/>
  <c r="O92" i="659"/>
  <c r="M92" i="659"/>
  <c r="AB92" i="659" s="1"/>
  <c r="K92" i="659"/>
  <c r="G92" i="659"/>
  <c r="O91" i="659"/>
  <c r="M91" i="659"/>
  <c r="AB91" i="659" s="1"/>
  <c r="K91" i="659"/>
  <c r="G91" i="659"/>
  <c r="O90" i="659"/>
  <c r="M90" i="659"/>
  <c r="N90" i="659" s="1"/>
  <c r="K90" i="659"/>
  <c r="G90" i="659"/>
  <c r="L89" i="659"/>
  <c r="O89" i="659" s="1"/>
  <c r="J89" i="659"/>
  <c r="I89" i="659"/>
  <c r="O76" i="659"/>
  <c r="M76" i="659"/>
  <c r="N76" i="659" s="1"/>
  <c r="K76" i="659"/>
  <c r="G76" i="659"/>
  <c r="AA75" i="659"/>
  <c r="O75" i="659"/>
  <c r="M75" i="659"/>
  <c r="AB75" i="659" s="1"/>
  <c r="K75" i="659"/>
  <c r="G75" i="659"/>
  <c r="AA74" i="659"/>
  <c r="O74" i="659"/>
  <c r="M74" i="659"/>
  <c r="AB74" i="659" s="1"/>
  <c r="K74" i="659"/>
  <c r="G74" i="659"/>
  <c r="O73" i="659"/>
  <c r="M73" i="659"/>
  <c r="AA73" i="659" s="1"/>
  <c r="K73" i="659"/>
  <c r="G73" i="659"/>
  <c r="L72" i="659"/>
  <c r="O72" i="659" s="1"/>
  <c r="J72" i="659"/>
  <c r="K72" i="659" s="1"/>
  <c r="I72" i="659"/>
  <c r="O61" i="659"/>
  <c r="M61" i="659"/>
  <c r="N61" i="659" s="1"/>
  <c r="K61" i="659"/>
  <c r="G61" i="659"/>
  <c r="O60" i="659"/>
  <c r="M60" i="659"/>
  <c r="AB60" i="659" s="1"/>
  <c r="K60" i="659"/>
  <c r="G60" i="659"/>
  <c r="O59" i="659"/>
  <c r="M59" i="659"/>
  <c r="AB59" i="659" s="1"/>
  <c r="K59" i="659"/>
  <c r="G59" i="659"/>
  <c r="O58" i="659"/>
  <c r="M58" i="659"/>
  <c r="AA58" i="659" s="1"/>
  <c r="K58" i="659"/>
  <c r="G58" i="659"/>
  <c r="O57" i="659"/>
  <c r="M57" i="659"/>
  <c r="N57" i="659" s="1"/>
  <c r="K57" i="659"/>
  <c r="G57" i="659"/>
  <c r="O56" i="659"/>
  <c r="M56" i="659"/>
  <c r="N56" i="659" s="1"/>
  <c r="K56" i="659"/>
  <c r="G56" i="659"/>
  <c r="L55" i="659"/>
  <c r="O55" i="659" s="1"/>
  <c r="J55" i="659"/>
  <c r="K55" i="659" s="1"/>
  <c r="I55" i="659"/>
  <c r="O44" i="659"/>
  <c r="M44" i="659"/>
  <c r="AB44" i="659" s="1"/>
  <c r="K44" i="659"/>
  <c r="G44" i="659"/>
  <c r="O43" i="659"/>
  <c r="M43" i="659"/>
  <c r="AB43" i="659" s="1"/>
  <c r="K43" i="659"/>
  <c r="G43" i="659"/>
  <c r="O42" i="659"/>
  <c r="M42" i="659"/>
  <c r="N42" i="659" s="1"/>
  <c r="K42" i="659"/>
  <c r="G42" i="659"/>
  <c r="AB41" i="659"/>
  <c r="AA41" i="659"/>
  <c r="O41" i="659"/>
  <c r="M41" i="659"/>
  <c r="N41" i="659" s="1"/>
  <c r="P41" i="659" s="1"/>
  <c r="K41" i="659"/>
  <c r="G41" i="659"/>
  <c r="AB40" i="659"/>
  <c r="O40" i="659"/>
  <c r="M40" i="659"/>
  <c r="AA40" i="659" s="1"/>
  <c r="K40" i="659"/>
  <c r="G40" i="659"/>
  <c r="O39" i="659"/>
  <c r="M39" i="659"/>
  <c r="AB39" i="659" s="1"/>
  <c r="K39" i="659"/>
  <c r="G39" i="659"/>
  <c r="F1" i="659" s="1"/>
  <c r="F2" i="659" s="1"/>
  <c r="L38" i="659"/>
  <c r="J38" i="659"/>
  <c r="K38" i="659" s="1"/>
  <c r="I38" i="659"/>
  <c r="O24" i="659"/>
  <c r="M24" i="659"/>
  <c r="N24" i="659" s="1"/>
  <c r="K24" i="659"/>
  <c r="G24" i="659"/>
  <c r="AA23" i="659"/>
  <c r="O23" i="659"/>
  <c r="M23" i="659"/>
  <c r="N23" i="659" s="1"/>
  <c r="K23" i="659"/>
  <c r="G23" i="659"/>
  <c r="AB22" i="659"/>
  <c r="AA22" i="659"/>
  <c r="O22" i="659"/>
  <c r="M22" i="659"/>
  <c r="M38" i="659" s="1"/>
  <c r="K22" i="659"/>
  <c r="G22" i="659"/>
  <c r="L21" i="659"/>
  <c r="O21" i="659" s="1"/>
  <c r="J21" i="659"/>
  <c r="I21" i="659"/>
  <c r="O8" i="659"/>
  <c r="M8" i="659"/>
  <c r="AB8" i="659" s="1"/>
  <c r="K8" i="659"/>
  <c r="G8" i="659"/>
  <c r="O7" i="659"/>
  <c r="M7" i="659"/>
  <c r="AA7" i="659" s="1"/>
  <c r="K7" i="659"/>
  <c r="G7" i="659"/>
  <c r="O6" i="659"/>
  <c r="M6" i="659"/>
  <c r="AB6" i="659" s="1"/>
  <c r="K6" i="659"/>
  <c r="G6" i="659"/>
  <c r="O5" i="659"/>
  <c r="M5" i="659"/>
  <c r="N5" i="659" s="1"/>
  <c r="K5" i="659"/>
  <c r="G5" i="659"/>
  <c r="H2" i="659"/>
  <c r="D1" i="659"/>
  <c r="X34" i="658"/>
  <c r="W34" i="658"/>
  <c r="V34" i="658"/>
  <c r="P34" i="658"/>
  <c r="M8" i="658" s="1"/>
  <c r="O34" i="658"/>
  <c r="N34" i="658"/>
  <c r="M34" i="658"/>
  <c r="K8" i="658" s="1"/>
  <c r="G34" i="658"/>
  <c r="N16" i="658"/>
  <c r="M16" i="658"/>
  <c r="J16" i="658"/>
  <c r="I16" i="658"/>
  <c r="H16" i="658"/>
  <c r="G16" i="658"/>
  <c r="F16" i="658"/>
  <c r="E16" i="658"/>
  <c r="I8" i="658"/>
  <c r="F8" i="658"/>
  <c r="M7" i="658"/>
  <c r="K7" i="658"/>
  <c r="I7" i="658"/>
  <c r="G7" i="658"/>
  <c r="F7" i="658"/>
  <c r="E7" i="658"/>
  <c r="Q6" i="658"/>
  <c r="M6" i="658"/>
  <c r="K6" i="658"/>
  <c r="I6" i="658"/>
  <c r="G6" i="658"/>
  <c r="F6" i="658"/>
  <c r="E6" i="658"/>
  <c r="F3" i="658"/>
  <c r="P125" i="660" l="1"/>
  <c r="Q125" i="660"/>
  <c r="P92" i="665"/>
  <c r="Q92" i="665"/>
  <c r="N89" i="671"/>
  <c r="AB89" i="671"/>
  <c r="AC73" i="671" s="1"/>
  <c r="F2" i="668"/>
  <c r="I3" i="667"/>
  <c r="P44" i="665"/>
  <c r="Q44" i="665"/>
  <c r="O106" i="659"/>
  <c r="N108" i="668"/>
  <c r="AB108" i="668"/>
  <c r="Q125" i="668"/>
  <c r="N76" i="671"/>
  <c r="AA76" i="671"/>
  <c r="N108" i="671"/>
  <c r="AB108" i="671"/>
  <c r="N22" i="659"/>
  <c r="M140" i="659"/>
  <c r="K21" i="660"/>
  <c r="P22" i="662"/>
  <c r="AA127" i="662"/>
  <c r="Q131" i="662"/>
  <c r="AF8" i="663"/>
  <c r="F1" i="663"/>
  <c r="F2" i="663" s="1"/>
  <c r="P26" i="663"/>
  <c r="Q26" i="663"/>
  <c r="Q40" i="663"/>
  <c r="AF44" i="663"/>
  <c r="N44" i="663"/>
  <c r="Q44" i="663" s="1"/>
  <c r="O123" i="663"/>
  <c r="AA128" i="665"/>
  <c r="Q9" i="666"/>
  <c r="AE90" i="666"/>
  <c r="M55" i="668"/>
  <c r="N91" i="668"/>
  <c r="AB91" i="668"/>
  <c r="AA108" i="668"/>
  <c r="K72" i="669"/>
  <c r="P95" i="671"/>
  <c r="Q95" i="671"/>
  <c r="Q136" i="671"/>
  <c r="N59" i="674"/>
  <c r="AA59" i="674"/>
  <c r="M106" i="674"/>
  <c r="N123" i="675"/>
  <c r="AF123" i="675"/>
  <c r="AG107" i="675" s="1"/>
  <c r="N113" i="677"/>
  <c r="AB113" i="677"/>
  <c r="AA113" i="677"/>
  <c r="AE74" i="678"/>
  <c r="O123" i="680"/>
  <c r="AA5" i="683"/>
  <c r="AB5" i="683"/>
  <c r="F1" i="683"/>
  <c r="AA107" i="686"/>
  <c r="AB107" i="686"/>
  <c r="Q59" i="689"/>
  <c r="P59" i="689"/>
  <c r="AB112" i="689"/>
  <c r="M123" i="689"/>
  <c r="AB123" i="689" s="1"/>
  <c r="AC107" i="689" s="1"/>
  <c r="N112" i="689"/>
  <c r="N91" i="693"/>
  <c r="AE91" i="693"/>
  <c r="G8" i="667"/>
  <c r="Q126" i="668"/>
  <c r="Z2" i="672"/>
  <c r="P6" i="670" s="1"/>
  <c r="AB108" i="674"/>
  <c r="N108" i="674"/>
  <c r="Q108" i="674" s="1"/>
  <c r="AF41" i="678"/>
  <c r="AE41" i="678"/>
  <c r="AF58" i="681"/>
  <c r="N58" i="681"/>
  <c r="N107" i="683"/>
  <c r="AB107" i="683"/>
  <c r="AA41" i="689"/>
  <c r="AB41" i="689"/>
  <c r="Q60" i="695"/>
  <c r="P60" i="695"/>
  <c r="AB135" i="662"/>
  <c r="AA135" i="662"/>
  <c r="N6" i="659"/>
  <c r="Q6" i="659" s="1"/>
  <c r="N107" i="659"/>
  <c r="Q107" i="659" s="1"/>
  <c r="AA112" i="662"/>
  <c r="AB112" i="662"/>
  <c r="AA124" i="662"/>
  <c r="N135" i="662"/>
  <c r="Q135" i="662" s="1"/>
  <c r="AF5" i="663"/>
  <c r="N5" i="663"/>
  <c r="Q5" i="663" s="1"/>
  <c r="AB44" i="665"/>
  <c r="AA92" i="665"/>
  <c r="AF23" i="666"/>
  <c r="AF39" i="666"/>
  <c r="M38" i="669"/>
  <c r="N60" i="669"/>
  <c r="Q60" i="669" s="1"/>
  <c r="AF125" i="669"/>
  <c r="AE125" i="669"/>
  <c r="AA44" i="671"/>
  <c r="N44" i="671"/>
  <c r="Q44" i="671" s="1"/>
  <c r="O89" i="671"/>
  <c r="N133" i="671"/>
  <c r="AA133" i="671"/>
  <c r="AB59" i="674"/>
  <c r="AB95" i="674"/>
  <c r="AA95" i="674"/>
  <c r="AA109" i="677"/>
  <c r="M123" i="677"/>
  <c r="AB123" i="677" s="1"/>
  <c r="AC107" i="677" s="1"/>
  <c r="M21" i="678"/>
  <c r="AF21" i="678" s="1"/>
  <c r="AG5" i="678" s="1"/>
  <c r="N41" i="678"/>
  <c r="Q41" i="678" s="1"/>
  <c r="N58" i="678"/>
  <c r="AF58" i="678"/>
  <c r="N141" i="678"/>
  <c r="AF141" i="678"/>
  <c r="AE141" i="678"/>
  <c r="M157" i="678"/>
  <c r="AF157" i="678" s="1"/>
  <c r="AG141" i="678" s="1"/>
  <c r="N108" i="680"/>
  <c r="AE44" i="681"/>
  <c r="AF44" i="681"/>
  <c r="N109" i="681"/>
  <c r="AF109" i="681"/>
  <c r="AE109" i="681"/>
  <c r="AB129" i="683"/>
  <c r="N129" i="683"/>
  <c r="Q129" i="683" s="1"/>
  <c r="AF5" i="684"/>
  <c r="N5" i="684"/>
  <c r="Q5" i="684" s="1"/>
  <c r="E8" i="685"/>
  <c r="N5" i="686"/>
  <c r="Q5" i="686" s="1"/>
  <c r="P92" i="686"/>
  <c r="Q92" i="686"/>
  <c r="Z2" i="687"/>
  <c r="P6" i="685" s="1"/>
  <c r="K38" i="689"/>
  <c r="AA112" i="689"/>
  <c r="AA7" i="692"/>
  <c r="AB7" i="692"/>
  <c r="AB24" i="692"/>
  <c r="N24" i="692"/>
  <c r="AA74" i="692"/>
  <c r="N74" i="692"/>
  <c r="P74" i="692" s="1"/>
  <c r="AB74" i="692"/>
  <c r="AA111" i="692"/>
  <c r="AB111" i="692"/>
  <c r="AA124" i="692"/>
  <c r="N124" i="692"/>
  <c r="Q56" i="693"/>
  <c r="P56" i="693"/>
  <c r="O140" i="693"/>
  <c r="AB42" i="695"/>
  <c r="N42" i="695"/>
  <c r="Q42" i="695" s="1"/>
  <c r="P23" i="696"/>
  <c r="Q23" i="696"/>
  <c r="N6" i="660"/>
  <c r="Q6" i="660" s="1"/>
  <c r="N24" i="660"/>
  <c r="Q24" i="660" s="1"/>
  <c r="N40" i="659"/>
  <c r="K89" i="659"/>
  <c r="N129" i="659"/>
  <c r="Q129" i="659" s="1"/>
  <c r="N133" i="659"/>
  <c r="Q133" i="659" s="1"/>
  <c r="K38" i="660"/>
  <c r="P58" i="660"/>
  <c r="N90" i="660"/>
  <c r="Q90" i="660" s="1"/>
  <c r="P107" i="660"/>
  <c r="AF125" i="660"/>
  <c r="G8" i="661"/>
  <c r="N92" i="662"/>
  <c r="P92" i="662" s="1"/>
  <c r="N112" i="662"/>
  <c r="Q112" i="662" s="1"/>
  <c r="AE57" i="663"/>
  <c r="N63" i="663"/>
  <c r="Q63" i="663" s="1"/>
  <c r="AA8" i="665"/>
  <c r="N41" i="665"/>
  <c r="O55" i="665"/>
  <c r="AA76" i="665"/>
  <c r="AB92" i="665"/>
  <c r="N96" i="665"/>
  <c r="N109" i="665"/>
  <c r="Q109" i="665" s="1"/>
  <c r="AB125" i="665"/>
  <c r="M38" i="668"/>
  <c r="AA22" i="668"/>
  <c r="AA39" i="668"/>
  <c r="N126" i="668"/>
  <c r="P126" i="668" s="1"/>
  <c r="Q26" i="669"/>
  <c r="N39" i="669"/>
  <c r="Q39" i="669" s="1"/>
  <c r="N125" i="669"/>
  <c r="P125" i="669" s="1"/>
  <c r="AB6" i="671"/>
  <c r="AA129" i="671"/>
  <c r="AF108" i="672"/>
  <c r="N124" i="672"/>
  <c r="N95" i="674"/>
  <c r="P95" i="674" s="1"/>
  <c r="AE58" i="675"/>
  <c r="N58" i="675"/>
  <c r="Q58" i="675" s="1"/>
  <c r="N109" i="677"/>
  <c r="Q109" i="677" s="1"/>
  <c r="N66" i="678"/>
  <c r="AE66" i="678"/>
  <c r="K89" i="678"/>
  <c r="M140" i="680"/>
  <c r="M55" i="683"/>
  <c r="N39" i="683"/>
  <c r="P91" i="684"/>
  <c r="Q91" i="684"/>
  <c r="AE125" i="684"/>
  <c r="AF41" i="687"/>
  <c r="AE41" i="687"/>
  <c r="P5" i="689"/>
  <c r="K21" i="689"/>
  <c r="Q56" i="689"/>
  <c r="P56" i="689"/>
  <c r="Q125" i="689"/>
  <c r="N46" i="693"/>
  <c r="AE46" i="693"/>
  <c r="AA6" i="659"/>
  <c r="AA107" i="659"/>
  <c r="Z2" i="663"/>
  <c r="P6" i="661" s="1"/>
  <c r="AE62" i="666"/>
  <c r="N62" i="666"/>
  <c r="Q62" i="666" s="1"/>
  <c r="AF126" i="666"/>
  <c r="AE126" i="666"/>
  <c r="H1" i="669"/>
  <c r="AA73" i="671"/>
  <c r="AB73" i="671"/>
  <c r="F1" i="672"/>
  <c r="F2" i="672" s="1"/>
  <c r="AB91" i="674"/>
  <c r="AA91" i="674"/>
  <c r="M8" i="676"/>
  <c r="N114" i="677"/>
  <c r="Q114" i="677" s="1"/>
  <c r="AB114" i="677"/>
  <c r="AA129" i="680"/>
  <c r="N129" i="680"/>
  <c r="AB129" i="680"/>
  <c r="AE40" i="681"/>
  <c r="AF40" i="681"/>
  <c r="AE58" i="681"/>
  <c r="N66" i="681"/>
  <c r="AF66" i="681"/>
  <c r="AE66" i="681"/>
  <c r="N74" i="681"/>
  <c r="AF74" i="681"/>
  <c r="AE74" i="681"/>
  <c r="AB76" i="683"/>
  <c r="AA76" i="683"/>
  <c r="N112" i="683"/>
  <c r="AB112" i="683"/>
  <c r="AF125" i="684"/>
  <c r="AB76" i="686"/>
  <c r="N76" i="686"/>
  <c r="Q76" i="686" s="1"/>
  <c r="AB133" i="689"/>
  <c r="AA133" i="689"/>
  <c r="AB107" i="692"/>
  <c r="AA107" i="692"/>
  <c r="AE61" i="693"/>
  <c r="AF61" i="693"/>
  <c r="P74" i="693"/>
  <c r="Q74" i="693"/>
  <c r="N125" i="659"/>
  <c r="Q125" i="659" s="1"/>
  <c r="N42" i="660"/>
  <c r="AE90" i="660"/>
  <c r="I8" i="661"/>
  <c r="K89" i="665"/>
  <c r="N27" i="666"/>
  <c r="Q27" i="666" s="1"/>
  <c r="N58" i="666"/>
  <c r="Q58" i="666" s="1"/>
  <c r="N126" i="666"/>
  <c r="E8" i="667"/>
  <c r="N96" i="668"/>
  <c r="Q96" i="668" s="1"/>
  <c r="N130" i="668"/>
  <c r="N26" i="669"/>
  <c r="P26" i="669" s="1"/>
  <c r="N90" i="669"/>
  <c r="AF90" i="669"/>
  <c r="AE90" i="669"/>
  <c r="AB41" i="671"/>
  <c r="AA41" i="671"/>
  <c r="N126" i="671"/>
  <c r="N8" i="674"/>
  <c r="AA8" i="674"/>
  <c r="AD2" i="678"/>
  <c r="R6" i="676" s="1"/>
  <c r="AA108" i="680"/>
  <c r="AA112" i="680"/>
  <c r="AB112" i="680"/>
  <c r="AF30" i="681"/>
  <c r="AE30" i="681"/>
  <c r="N76" i="683"/>
  <c r="Q76" i="683" s="1"/>
  <c r="AF45" i="687"/>
  <c r="AE45" i="687"/>
  <c r="N73" i="687"/>
  <c r="M89" i="687"/>
  <c r="N133" i="689"/>
  <c r="Q133" i="689" s="1"/>
  <c r="AF60" i="690"/>
  <c r="N60" i="690"/>
  <c r="AE27" i="693"/>
  <c r="AF27" i="693"/>
  <c r="N27" i="693"/>
  <c r="Q27" i="693" s="1"/>
  <c r="N42" i="693"/>
  <c r="AE42" i="693"/>
  <c r="K38" i="695"/>
  <c r="N73" i="665"/>
  <c r="P73" i="665" s="1"/>
  <c r="N44" i="659"/>
  <c r="Q134" i="659"/>
  <c r="K140" i="659"/>
  <c r="P62" i="660"/>
  <c r="AF73" i="660"/>
  <c r="AF90" i="660"/>
  <c r="AA76" i="662"/>
  <c r="Q96" i="662"/>
  <c r="M21" i="663"/>
  <c r="AF9" i="663"/>
  <c r="K21" i="665"/>
  <c r="M38" i="665"/>
  <c r="AA38" i="665" s="1"/>
  <c r="AB41" i="665"/>
  <c r="AA59" i="665"/>
  <c r="O89" i="665"/>
  <c r="K123" i="665"/>
  <c r="AB129" i="665"/>
  <c r="O106" i="666"/>
  <c r="AB22" i="668"/>
  <c r="N92" i="668"/>
  <c r="Q92" i="668" s="1"/>
  <c r="AA113" i="668"/>
  <c r="N41" i="671"/>
  <c r="K55" i="671"/>
  <c r="M106" i="671"/>
  <c r="P93" i="671"/>
  <c r="N96" i="671"/>
  <c r="Q96" i="671" s="1"/>
  <c r="N136" i="674"/>
  <c r="AB136" i="674"/>
  <c r="AA136" i="674"/>
  <c r="O55" i="675"/>
  <c r="M140" i="675"/>
  <c r="AE124" i="675"/>
  <c r="AF141" i="675"/>
  <c r="N141" i="675"/>
  <c r="P141" i="675" s="1"/>
  <c r="F1" i="677"/>
  <c r="N60" i="677"/>
  <c r="AA60" i="677"/>
  <c r="AA114" i="677"/>
  <c r="AB134" i="677"/>
  <c r="AF45" i="678"/>
  <c r="AB59" i="680"/>
  <c r="AA59" i="680"/>
  <c r="N112" i="680"/>
  <c r="N26" i="681"/>
  <c r="Q26" i="681" s="1"/>
  <c r="N30" i="681"/>
  <c r="Q30" i="681" s="1"/>
  <c r="AF45" i="681"/>
  <c r="AE45" i="681"/>
  <c r="Y2" i="681"/>
  <c r="O6" i="679" s="1"/>
  <c r="AA39" i="683"/>
  <c r="O72" i="683"/>
  <c r="N58" i="686"/>
  <c r="AB58" i="686"/>
  <c r="AA58" i="686"/>
  <c r="Q25" i="687"/>
  <c r="N56" i="687"/>
  <c r="AE56" i="687"/>
  <c r="AF56" i="687"/>
  <c r="AE41" i="690"/>
  <c r="N41" i="690"/>
  <c r="Q41" i="690" s="1"/>
  <c r="AE126" i="690"/>
  <c r="AF126" i="690"/>
  <c r="AE26" i="669"/>
  <c r="K8" i="670"/>
  <c r="AA126" i="671"/>
  <c r="Q134" i="671"/>
  <c r="P134" i="671"/>
  <c r="Q8" i="672"/>
  <c r="AF141" i="672"/>
  <c r="M38" i="674"/>
  <c r="N38" i="674" s="1"/>
  <c r="N75" i="674"/>
  <c r="AA75" i="674"/>
  <c r="Q108" i="675"/>
  <c r="AF9" i="678"/>
  <c r="AE9" i="678"/>
  <c r="P42" i="678"/>
  <c r="Q42" i="678"/>
  <c r="AF59" i="678"/>
  <c r="N59" i="678"/>
  <c r="Q59" i="678" s="1"/>
  <c r="AF107" i="678"/>
  <c r="AE107" i="678"/>
  <c r="AB44" i="680"/>
  <c r="Q59" i="680"/>
  <c r="F1" i="681"/>
  <c r="F2" i="681" s="1"/>
  <c r="Q45" i="681"/>
  <c r="Q6" i="684"/>
  <c r="Q40" i="684"/>
  <c r="AF44" i="684"/>
  <c r="N44" i="684"/>
  <c r="Q44" i="684" s="1"/>
  <c r="P7" i="687"/>
  <c r="AE73" i="687"/>
  <c r="P125" i="687"/>
  <c r="AA113" i="689"/>
  <c r="AE60" i="690"/>
  <c r="N73" i="690"/>
  <c r="AF73" i="690"/>
  <c r="AE73" i="690"/>
  <c r="M89" i="665"/>
  <c r="AA75" i="665"/>
  <c r="F1" i="666"/>
  <c r="F2" i="666" s="1"/>
  <c r="M123" i="659"/>
  <c r="AA6" i="662"/>
  <c r="AB6" i="662"/>
  <c r="G8" i="664"/>
  <c r="F1" i="665"/>
  <c r="AB59" i="665"/>
  <c r="AE27" i="666"/>
  <c r="N134" i="659"/>
  <c r="P134" i="659" s="1"/>
  <c r="AE42" i="660"/>
  <c r="Q108" i="660"/>
  <c r="AF123" i="660"/>
  <c r="AG107" i="660" s="1"/>
  <c r="K89" i="662"/>
  <c r="M123" i="663"/>
  <c r="N63" i="666"/>
  <c r="AE63" i="666"/>
  <c r="AF74" i="666"/>
  <c r="N40" i="668"/>
  <c r="Q40" i="668" s="1"/>
  <c r="N58" i="668"/>
  <c r="Q58" i="668" s="1"/>
  <c r="K89" i="668"/>
  <c r="K106" i="668"/>
  <c r="K123" i="668"/>
  <c r="AA130" i="668"/>
  <c r="N73" i="669"/>
  <c r="AE73" i="669"/>
  <c r="N126" i="669"/>
  <c r="M8" i="670"/>
  <c r="N125" i="672"/>
  <c r="AE125" i="672"/>
  <c r="K21" i="674"/>
  <c r="N96" i="674"/>
  <c r="N74" i="675"/>
  <c r="AB110" i="677"/>
  <c r="AA110" i="677"/>
  <c r="K123" i="677"/>
  <c r="AB131" i="677"/>
  <c r="AA131" i="677"/>
  <c r="P5" i="678"/>
  <c r="N9" i="678"/>
  <c r="Q9" i="678" s="1"/>
  <c r="N107" i="678"/>
  <c r="AE26" i="681"/>
  <c r="AF41" i="681"/>
  <c r="AE41" i="681"/>
  <c r="AF63" i="681"/>
  <c r="AE63" i="681"/>
  <c r="AA7" i="683"/>
  <c r="AB7" i="683"/>
  <c r="K106" i="684"/>
  <c r="N44" i="686"/>
  <c r="AB44" i="686"/>
  <c r="M123" i="686"/>
  <c r="F1" i="687"/>
  <c r="F2" i="687" s="1"/>
  <c r="AF73" i="687"/>
  <c r="AB113" i="689"/>
  <c r="N109" i="690"/>
  <c r="AE109" i="690"/>
  <c r="AE9" i="693"/>
  <c r="AF9" i="693"/>
  <c r="AF141" i="693"/>
  <c r="AE141" i="693"/>
  <c r="N141" i="693"/>
  <c r="Q141" i="693" s="1"/>
  <c r="M157" i="693"/>
  <c r="AF157" i="693" s="1"/>
  <c r="AG141" i="693" s="1"/>
  <c r="N110" i="665"/>
  <c r="AA110" i="665"/>
  <c r="AA44" i="659"/>
  <c r="P8" i="672"/>
  <c r="AE26" i="672"/>
  <c r="N26" i="672"/>
  <c r="Q26" i="672" s="1"/>
  <c r="P109" i="672"/>
  <c r="O21" i="674"/>
  <c r="AB75" i="674"/>
  <c r="N92" i="674"/>
  <c r="AB92" i="674"/>
  <c r="AA114" i="674"/>
  <c r="P108" i="675"/>
  <c r="O123" i="677"/>
  <c r="AF46" i="678"/>
  <c r="AE46" i="678"/>
  <c r="AE59" i="678"/>
  <c r="AE63" i="678"/>
  <c r="AF5" i="681"/>
  <c r="AE5" i="681"/>
  <c r="Q41" i="681"/>
  <c r="P45" i="681"/>
  <c r="M89" i="681"/>
  <c r="N89" i="681" s="1"/>
  <c r="N7" i="683"/>
  <c r="AB58" i="683"/>
  <c r="N58" i="683"/>
  <c r="AB73" i="683"/>
  <c r="AA73" i="683"/>
  <c r="O89" i="683"/>
  <c r="P6" i="684"/>
  <c r="F1" i="684"/>
  <c r="F2" i="684" s="1"/>
  <c r="AB23" i="686"/>
  <c r="N23" i="686"/>
  <c r="Q23" i="686" s="1"/>
  <c r="N40" i="686"/>
  <c r="AB40" i="686"/>
  <c r="K140" i="686"/>
  <c r="AF26" i="687"/>
  <c r="N26" i="687"/>
  <c r="Q26" i="687" s="1"/>
  <c r="AE46" i="687"/>
  <c r="N46" i="687"/>
  <c r="Q46" i="687" s="1"/>
  <c r="AF46" i="687"/>
  <c r="N61" i="687"/>
  <c r="AF61" i="687"/>
  <c r="P39" i="689"/>
  <c r="AF43" i="693"/>
  <c r="N43" i="693"/>
  <c r="O21" i="695"/>
  <c r="Q41" i="659"/>
  <c r="AB130" i="659"/>
  <c r="N74" i="660"/>
  <c r="Q74" i="660" s="1"/>
  <c r="K55" i="662"/>
  <c r="AA129" i="662"/>
  <c r="O21" i="663"/>
  <c r="AE42" i="663"/>
  <c r="Q58" i="663"/>
  <c r="Q61" i="663"/>
  <c r="N74" i="665"/>
  <c r="N130" i="665"/>
  <c r="AA133" i="665"/>
  <c r="M55" i="666"/>
  <c r="O55" i="666"/>
  <c r="AF63" i="666"/>
  <c r="K8" i="667"/>
  <c r="AA40" i="668"/>
  <c r="AB58" i="668"/>
  <c r="N127" i="668"/>
  <c r="Q127" i="668" s="1"/>
  <c r="AE58" i="669"/>
  <c r="N58" i="669"/>
  <c r="AF73" i="669"/>
  <c r="AE126" i="669"/>
  <c r="AA74" i="671"/>
  <c r="N60" i="672"/>
  <c r="AE60" i="672"/>
  <c r="K89" i="672"/>
  <c r="O106" i="672"/>
  <c r="AF125" i="672"/>
  <c r="G8" i="673"/>
  <c r="F1" i="674"/>
  <c r="AA96" i="674"/>
  <c r="M38" i="675"/>
  <c r="AD2" i="675"/>
  <c r="R6" i="673" s="1"/>
  <c r="N76" i="677"/>
  <c r="AB76" i="677"/>
  <c r="N46" i="678"/>
  <c r="AF63" i="678"/>
  <c r="N90" i="678"/>
  <c r="AE90" i="678"/>
  <c r="N124" i="678"/>
  <c r="Q124" i="678" s="1"/>
  <c r="K8" i="682"/>
  <c r="M89" i="683"/>
  <c r="AB89" i="683" s="1"/>
  <c r="AC73" i="683" s="1"/>
  <c r="N57" i="687"/>
  <c r="AF57" i="687"/>
  <c r="AF91" i="687"/>
  <c r="AE91" i="687"/>
  <c r="N5" i="693"/>
  <c r="AF5" i="693"/>
  <c r="AE5" i="693"/>
  <c r="P28" i="693"/>
  <c r="Q28" i="693"/>
  <c r="Y2" i="693"/>
  <c r="O6" i="691" s="1"/>
  <c r="G8" i="694"/>
  <c r="AA130" i="659"/>
  <c r="AA23" i="662"/>
  <c r="AB93" i="662"/>
  <c r="Y2" i="663"/>
  <c r="O6" i="661" s="1"/>
  <c r="Q107" i="663"/>
  <c r="Q56" i="665"/>
  <c r="Q93" i="665"/>
  <c r="AB110" i="665"/>
  <c r="P126" i="665"/>
  <c r="N59" i="666"/>
  <c r="AF59" i="666"/>
  <c r="O89" i="668"/>
  <c r="O106" i="668"/>
  <c r="O123" i="668"/>
  <c r="P130" i="671"/>
  <c r="N74" i="659"/>
  <c r="Q74" i="659" s="1"/>
  <c r="AA134" i="659"/>
  <c r="H1" i="660"/>
  <c r="AE22" i="660"/>
  <c r="N8" i="660"/>
  <c r="AF22" i="660"/>
  <c r="AF59" i="660"/>
  <c r="AE91" i="660"/>
  <c r="N41" i="662"/>
  <c r="N7" i="663"/>
  <c r="AF42" i="663"/>
  <c r="P56" i="665"/>
  <c r="N60" i="665"/>
  <c r="Q60" i="665" s="1"/>
  <c r="AB133" i="665"/>
  <c r="N25" i="666"/>
  <c r="N41" i="666"/>
  <c r="Q41" i="666" s="1"/>
  <c r="AE59" i="666"/>
  <c r="M21" i="669"/>
  <c r="N27" i="669"/>
  <c r="Q27" i="669" s="1"/>
  <c r="K123" i="669"/>
  <c r="AB74" i="671"/>
  <c r="AF26" i="672"/>
  <c r="AF44" i="672"/>
  <c r="AE44" i="672"/>
  <c r="O89" i="672"/>
  <c r="N106" i="672"/>
  <c r="M157" i="672"/>
  <c r="AF157" i="672" s="1"/>
  <c r="AG141" i="672" s="1"/>
  <c r="M55" i="674"/>
  <c r="N39" i="674"/>
  <c r="AA92" i="674"/>
  <c r="AA110" i="674"/>
  <c r="AF157" i="675"/>
  <c r="AG141" i="675" s="1"/>
  <c r="N57" i="677"/>
  <c r="Q57" i="677" s="1"/>
  <c r="AA135" i="677"/>
  <c r="AB60" i="680"/>
  <c r="AA60" i="680"/>
  <c r="N60" i="680"/>
  <c r="AB134" i="680"/>
  <c r="O38" i="681"/>
  <c r="P41" i="681"/>
  <c r="N44" i="683"/>
  <c r="AB44" i="683"/>
  <c r="Z2" i="684"/>
  <c r="P6" i="682" s="1"/>
  <c r="Q23" i="687"/>
  <c r="P23" i="687"/>
  <c r="P92" i="689"/>
  <c r="AE42" i="690"/>
  <c r="N42" i="690"/>
  <c r="Q42" i="690" s="1"/>
  <c r="AF42" i="690"/>
  <c r="F1" i="692"/>
  <c r="N128" i="674"/>
  <c r="AA128" i="674"/>
  <c r="AB128" i="674"/>
  <c r="F1" i="675"/>
  <c r="F2" i="675" s="1"/>
  <c r="N60" i="675"/>
  <c r="AE60" i="675"/>
  <c r="H1" i="677"/>
  <c r="M72" i="678"/>
  <c r="N56" i="678"/>
  <c r="Q56" i="678" s="1"/>
  <c r="AF60" i="678"/>
  <c r="AE60" i="678"/>
  <c r="N108" i="678"/>
  <c r="AF108" i="678"/>
  <c r="H1" i="680"/>
  <c r="AB75" i="680"/>
  <c r="N75" i="680"/>
  <c r="M72" i="681"/>
  <c r="AE56" i="681"/>
  <c r="N7" i="684"/>
  <c r="AF7" i="684"/>
  <c r="AE7" i="684"/>
  <c r="M106" i="686"/>
  <c r="AA90" i="686"/>
  <c r="AA132" i="686"/>
  <c r="N132" i="686"/>
  <c r="Q132" i="686" s="1"/>
  <c r="N74" i="687"/>
  <c r="AF74" i="687"/>
  <c r="AE74" i="687"/>
  <c r="AF57" i="690"/>
  <c r="AE57" i="690"/>
  <c r="N57" i="690"/>
  <c r="Q57" i="690" s="1"/>
  <c r="M21" i="695"/>
  <c r="AB5" i="695"/>
  <c r="AA5" i="695"/>
  <c r="M140" i="665"/>
  <c r="M38" i="666"/>
  <c r="N22" i="666"/>
  <c r="Q22" i="666" s="1"/>
  <c r="M106" i="668"/>
  <c r="AB90" i="668"/>
  <c r="M123" i="668"/>
  <c r="AB107" i="668"/>
  <c r="H1" i="659"/>
  <c r="N74" i="662"/>
  <c r="Q74" i="662" s="1"/>
  <c r="N94" i="662"/>
  <c r="N125" i="663"/>
  <c r="AA74" i="665"/>
  <c r="N107" i="665"/>
  <c r="AB107" i="665"/>
  <c r="N111" i="665"/>
  <c r="Q111" i="665" s="1"/>
  <c r="N124" i="665"/>
  <c r="AA130" i="665"/>
  <c r="M8" i="667"/>
  <c r="N90" i="668"/>
  <c r="N107" i="668"/>
  <c r="Q107" i="668" s="1"/>
  <c r="N124" i="668"/>
  <c r="Q124" i="668" s="1"/>
  <c r="N74" i="669"/>
  <c r="AE74" i="669"/>
  <c r="H1" i="671"/>
  <c r="M140" i="671"/>
  <c r="N124" i="671"/>
  <c r="M72" i="672"/>
  <c r="K72" i="672"/>
  <c r="N76" i="674"/>
  <c r="Q76" i="674" s="1"/>
  <c r="Q9" i="675"/>
  <c r="N44" i="675"/>
  <c r="M72" i="675"/>
  <c r="AE56" i="675"/>
  <c r="P60" i="678"/>
  <c r="Q60" i="678"/>
  <c r="AB56" i="680"/>
  <c r="AA56" i="680"/>
  <c r="AB59" i="683"/>
  <c r="AA59" i="683"/>
  <c r="N59" i="683"/>
  <c r="AB94" i="683"/>
  <c r="N94" i="683"/>
  <c r="Q94" i="683" s="1"/>
  <c r="AB128" i="686"/>
  <c r="N128" i="686"/>
  <c r="Q128" i="686" s="1"/>
  <c r="AE27" i="687"/>
  <c r="N27" i="687"/>
  <c r="N44" i="689"/>
  <c r="AB44" i="689"/>
  <c r="AA22" i="692"/>
  <c r="AB22" i="692"/>
  <c r="N22" i="692"/>
  <c r="Q44" i="693"/>
  <c r="Q91" i="696"/>
  <c r="P91" i="696"/>
  <c r="O140" i="662"/>
  <c r="Q25" i="663"/>
  <c r="Q43" i="665"/>
  <c r="Q91" i="665"/>
  <c r="AE22" i="666"/>
  <c r="M123" i="666"/>
  <c r="Q59" i="668"/>
  <c r="Q73" i="668"/>
  <c r="P111" i="671"/>
  <c r="N131" i="671"/>
  <c r="AB131" i="671"/>
  <c r="AA131" i="671"/>
  <c r="O72" i="672"/>
  <c r="AA22" i="674"/>
  <c r="N43" i="674"/>
  <c r="P43" i="674" s="1"/>
  <c r="AA111" i="674"/>
  <c r="N111" i="674"/>
  <c r="Q111" i="674" s="1"/>
  <c r="AE9" i="675"/>
  <c r="N9" i="675"/>
  <c r="P9" i="675" s="1"/>
  <c r="N27" i="675"/>
  <c r="Q27" i="675" s="1"/>
  <c r="F1" i="678"/>
  <c r="F2" i="678" s="1"/>
  <c r="AE56" i="678"/>
  <c r="AE108" i="678"/>
  <c r="F1" i="680"/>
  <c r="M106" i="680"/>
  <c r="N106" i="680" s="1"/>
  <c r="N6" i="681"/>
  <c r="Q6" i="681" s="1"/>
  <c r="N10" i="681"/>
  <c r="Q10" i="681" s="1"/>
  <c r="AB132" i="686"/>
  <c r="AF62" i="687"/>
  <c r="AE62" i="687"/>
  <c r="N62" i="687"/>
  <c r="Q58" i="689"/>
  <c r="AB131" i="689"/>
  <c r="N131" i="689"/>
  <c r="AE22" i="690"/>
  <c r="AF22" i="690"/>
  <c r="AF47" i="690"/>
  <c r="N47" i="690"/>
  <c r="AA114" i="692"/>
  <c r="AB114" i="692"/>
  <c r="N114" i="692"/>
  <c r="Q114" i="692" s="1"/>
  <c r="AF44" i="693"/>
  <c r="AE44" i="693"/>
  <c r="N44" i="693"/>
  <c r="P44" i="693" s="1"/>
  <c r="AD2" i="696"/>
  <c r="R6" i="694" s="1"/>
  <c r="Q26" i="660"/>
  <c r="AF63" i="660"/>
  <c r="P124" i="660"/>
  <c r="AA90" i="662"/>
  <c r="G8" i="658"/>
  <c r="K21" i="659"/>
  <c r="O38" i="659"/>
  <c r="AA60" i="659"/>
  <c r="AA127" i="659"/>
  <c r="AA131" i="659"/>
  <c r="N23" i="660"/>
  <c r="Q23" i="660" s="1"/>
  <c r="K89" i="660"/>
  <c r="K140" i="660"/>
  <c r="K21" i="662"/>
  <c r="K38" i="662"/>
  <c r="M72" i="662"/>
  <c r="AB90" i="662"/>
  <c r="N107" i="662"/>
  <c r="Q107" i="662" s="1"/>
  <c r="O123" i="662"/>
  <c r="AA130" i="662"/>
  <c r="K140" i="662"/>
  <c r="M55" i="663"/>
  <c r="N62" i="663"/>
  <c r="P40" i="665"/>
  <c r="AA107" i="665"/>
  <c r="N134" i="665"/>
  <c r="AF22" i="666"/>
  <c r="N60" i="666"/>
  <c r="Q60" i="666" s="1"/>
  <c r="Y2" i="666"/>
  <c r="O6" i="664" s="1"/>
  <c r="N41" i="668"/>
  <c r="Q41" i="668" s="1"/>
  <c r="K55" i="668"/>
  <c r="N94" i="668"/>
  <c r="P94" i="668" s="1"/>
  <c r="AA107" i="668"/>
  <c r="Q111" i="668"/>
  <c r="K38" i="669"/>
  <c r="AE41" i="669"/>
  <c r="AF74" i="669"/>
  <c r="AE127" i="669"/>
  <c r="G8" i="670"/>
  <c r="E8" i="670"/>
  <c r="F1" i="671"/>
  <c r="I3" i="670" s="1"/>
  <c r="Q91" i="671"/>
  <c r="N61" i="672"/>
  <c r="AF61" i="672"/>
  <c r="AB22" i="674"/>
  <c r="H1" i="674"/>
  <c r="M140" i="674"/>
  <c r="AA133" i="674"/>
  <c r="AF56" i="675"/>
  <c r="AA5" i="677"/>
  <c r="M55" i="677"/>
  <c r="AB39" i="677"/>
  <c r="N39" i="677"/>
  <c r="Q39" i="677" s="1"/>
  <c r="AF56" i="678"/>
  <c r="N91" i="678"/>
  <c r="K157" i="678"/>
  <c r="K38" i="680"/>
  <c r="Q93" i="680"/>
  <c r="N135" i="680"/>
  <c r="N24" i="681"/>
  <c r="Q24" i="681" s="1"/>
  <c r="K55" i="683"/>
  <c r="N74" i="683"/>
  <c r="AA74" i="683"/>
  <c r="M123" i="684"/>
  <c r="AF107" i="684"/>
  <c r="AE107" i="684"/>
  <c r="N107" i="684"/>
  <c r="P124" i="686"/>
  <c r="AF27" i="687"/>
  <c r="M106" i="687"/>
  <c r="AF106" i="687" s="1"/>
  <c r="AG90" i="687" s="1"/>
  <c r="AA44" i="689"/>
  <c r="AB72" i="689"/>
  <c r="AC56" i="689" s="1"/>
  <c r="P76" i="689"/>
  <c r="M106" i="693"/>
  <c r="N7" i="696"/>
  <c r="AF7" i="696"/>
  <c r="N112" i="677"/>
  <c r="AA112" i="677"/>
  <c r="AE29" i="678"/>
  <c r="AF29" i="678"/>
  <c r="AF40" i="678"/>
  <c r="N40" i="678"/>
  <c r="Q40" i="678" s="1"/>
  <c r="AA76" i="680"/>
  <c r="AB76" i="680"/>
  <c r="N28" i="681"/>
  <c r="AE28" i="681"/>
  <c r="M72" i="686"/>
  <c r="AA56" i="686"/>
  <c r="N111" i="686"/>
  <c r="AA111" i="686"/>
  <c r="Q58" i="687"/>
  <c r="P58" i="687"/>
  <c r="Q108" i="689"/>
  <c r="P108" i="689"/>
  <c r="N127" i="692"/>
  <c r="AA127" i="692"/>
  <c r="K106" i="659"/>
  <c r="AE23" i="660"/>
  <c r="Q27" i="660"/>
  <c r="AA94" i="662"/>
  <c r="AB107" i="662"/>
  <c r="AF43" i="663"/>
  <c r="K8" i="664"/>
  <c r="AB124" i="665"/>
  <c r="AF60" i="666"/>
  <c r="AA41" i="668"/>
  <c r="AB74" i="668"/>
  <c r="AA74" i="668"/>
  <c r="AA90" i="668"/>
  <c r="K89" i="669"/>
  <c r="M38" i="671"/>
  <c r="N22" i="671"/>
  <c r="N112" i="671"/>
  <c r="AB112" i="671"/>
  <c r="N45" i="672"/>
  <c r="Q45" i="672" s="1"/>
  <c r="K38" i="675"/>
  <c r="Q22" i="677"/>
  <c r="AB133" i="677"/>
  <c r="N133" i="677"/>
  <c r="N29" i="678"/>
  <c r="Q29" i="678" s="1"/>
  <c r="Q47" i="678"/>
  <c r="N109" i="678"/>
  <c r="AE109" i="678"/>
  <c r="N61" i="680"/>
  <c r="Q61" i="680" s="1"/>
  <c r="AE24" i="681"/>
  <c r="O157" i="681"/>
  <c r="AB41" i="683"/>
  <c r="AA41" i="683"/>
  <c r="N91" i="683"/>
  <c r="Q91" i="683" s="1"/>
  <c r="AB91" i="683"/>
  <c r="AB128" i="683"/>
  <c r="N128" i="683"/>
  <c r="Q128" i="683" s="1"/>
  <c r="H1" i="684"/>
  <c r="AF141" i="684"/>
  <c r="N141" i="684"/>
  <c r="Q141" i="684" s="1"/>
  <c r="N56" i="686"/>
  <c r="Q56" i="686" s="1"/>
  <c r="AB129" i="674"/>
  <c r="AA129" i="674"/>
  <c r="N127" i="662"/>
  <c r="Q127" i="662" s="1"/>
  <c r="AB75" i="665"/>
  <c r="AA134" i="665"/>
  <c r="M21" i="666"/>
  <c r="P26" i="666"/>
  <c r="AE42" i="666"/>
  <c r="M140" i="666"/>
  <c r="AF140" i="666" s="1"/>
  <c r="AG124" i="666" s="1"/>
  <c r="P25" i="669"/>
  <c r="AF59" i="669"/>
  <c r="O89" i="669"/>
  <c r="AE41" i="672"/>
  <c r="AA6" i="674"/>
  <c r="AB73" i="674"/>
  <c r="N73" i="674"/>
  <c r="P73" i="674" s="1"/>
  <c r="N41" i="675"/>
  <c r="AF41" i="675"/>
  <c r="AE40" i="678"/>
  <c r="AA93" i="680"/>
  <c r="Q111" i="683"/>
  <c r="P111" i="683"/>
  <c r="AE8" i="684"/>
  <c r="AF42" i="684"/>
  <c r="AE42" i="684"/>
  <c r="N42" i="684"/>
  <c r="AF46" i="684"/>
  <c r="N46" i="684"/>
  <c r="M72" i="684"/>
  <c r="AF56" i="684"/>
  <c r="N56" i="684"/>
  <c r="Q56" i="684" s="1"/>
  <c r="AE90" i="684"/>
  <c r="AA91" i="686"/>
  <c r="AB111" i="686"/>
  <c r="Q24" i="689"/>
  <c r="P107" i="690"/>
  <c r="Q107" i="690"/>
  <c r="N131" i="692"/>
  <c r="AA131" i="692"/>
  <c r="AF30" i="693"/>
  <c r="N30" i="693"/>
  <c r="Q22" i="659"/>
  <c r="AB56" i="659"/>
  <c r="N42" i="662"/>
  <c r="Q42" i="662" s="1"/>
  <c r="P111" i="662"/>
  <c r="M140" i="662"/>
  <c r="AE22" i="663"/>
  <c r="E8" i="658"/>
  <c r="F1" i="660"/>
  <c r="AF9" i="660"/>
  <c r="N27" i="660"/>
  <c r="P27" i="660" s="1"/>
  <c r="N61" i="660"/>
  <c r="Q61" i="660" s="1"/>
  <c r="M21" i="662"/>
  <c r="M38" i="662"/>
  <c r="M55" i="662"/>
  <c r="AB56" i="662"/>
  <c r="AA111" i="662"/>
  <c r="N124" i="662"/>
  <c r="AF22" i="663"/>
  <c r="N57" i="663"/>
  <c r="AE62" i="663"/>
  <c r="K106" i="663"/>
  <c r="AB40" i="665"/>
  <c r="N5" i="666"/>
  <c r="N108" i="666"/>
  <c r="Q108" i="666" s="1"/>
  <c r="H1" i="668"/>
  <c r="N129" i="668"/>
  <c r="Q129" i="668" s="1"/>
  <c r="AF7" i="669"/>
  <c r="N7" i="669"/>
  <c r="M89" i="669"/>
  <c r="AF89" i="669" s="1"/>
  <c r="AG73" i="669" s="1"/>
  <c r="M123" i="669"/>
  <c r="H1" i="672"/>
  <c r="AF41" i="672"/>
  <c r="AF45" i="672"/>
  <c r="AF57" i="672"/>
  <c r="AF62" i="672"/>
  <c r="N62" i="672"/>
  <c r="K8" i="673"/>
  <c r="AB112" i="674"/>
  <c r="N112" i="674"/>
  <c r="Q112" i="674" s="1"/>
  <c r="N24" i="675"/>
  <c r="AF24" i="675"/>
  <c r="P107" i="675"/>
  <c r="O123" i="675"/>
  <c r="E8" i="676"/>
  <c r="N6" i="677"/>
  <c r="AA6" i="677"/>
  <c r="AB6" i="677"/>
  <c r="N94" i="677"/>
  <c r="AA94" i="677"/>
  <c r="AF109" i="678"/>
  <c r="AB93" i="680"/>
  <c r="K123" i="680"/>
  <c r="N61" i="681"/>
  <c r="Q61" i="681" s="1"/>
  <c r="Q73" i="681"/>
  <c r="AE125" i="681"/>
  <c r="O21" i="683"/>
  <c r="M72" i="683"/>
  <c r="N56" i="683"/>
  <c r="Q56" i="683" s="1"/>
  <c r="N75" i="683"/>
  <c r="AB75" i="683"/>
  <c r="AA128" i="683"/>
  <c r="Q73" i="684"/>
  <c r="AF90" i="684"/>
  <c r="F1" i="686"/>
  <c r="AB56" i="686"/>
  <c r="AB91" i="686"/>
  <c r="Q28" i="687"/>
  <c r="AF40" i="687"/>
  <c r="M55" i="687"/>
  <c r="N55" i="687" s="1"/>
  <c r="O55" i="689"/>
  <c r="Q132" i="689"/>
  <c r="H1" i="692"/>
  <c r="O55" i="692"/>
  <c r="AF45" i="690"/>
  <c r="Y2" i="690"/>
  <c r="O6" i="688" s="1"/>
  <c r="AF58" i="690"/>
  <c r="AA91" i="692"/>
  <c r="Q47" i="693"/>
  <c r="AF108" i="693"/>
  <c r="Q125" i="693"/>
  <c r="AA93" i="695"/>
  <c r="Q112" i="695"/>
  <c r="Q124" i="695"/>
  <c r="Q25" i="696"/>
  <c r="M21" i="672"/>
  <c r="Q40" i="672"/>
  <c r="P90" i="672"/>
  <c r="O123" i="672"/>
  <c r="K106" i="674"/>
  <c r="N132" i="674"/>
  <c r="AB132" i="674"/>
  <c r="N64" i="675"/>
  <c r="AE64" i="675"/>
  <c r="O106" i="675"/>
  <c r="K21" i="678"/>
  <c r="O106" i="678"/>
  <c r="O157" i="678"/>
  <c r="G8" i="679"/>
  <c r="K21" i="680"/>
  <c r="N91" i="680"/>
  <c r="AA91" i="680"/>
  <c r="AD2" i="681"/>
  <c r="R6" i="679" s="1"/>
  <c r="K106" i="681"/>
  <c r="M8" i="685"/>
  <c r="M140" i="686"/>
  <c r="AB140" i="686" s="1"/>
  <c r="AC124" i="686" s="1"/>
  <c r="K38" i="687"/>
  <c r="O21" i="689"/>
  <c r="O38" i="689"/>
  <c r="AB40" i="692"/>
  <c r="AF23" i="693"/>
  <c r="AE109" i="693"/>
  <c r="AF109" i="693"/>
  <c r="N40" i="695"/>
  <c r="N43" i="695"/>
  <c r="Q43" i="695" s="1"/>
  <c r="N74" i="695"/>
  <c r="Q74" i="695" s="1"/>
  <c r="AB128" i="695"/>
  <c r="K140" i="695"/>
  <c r="AE29" i="696"/>
  <c r="N40" i="696"/>
  <c r="Q40" i="696" s="1"/>
  <c r="AE74" i="696"/>
  <c r="M140" i="696"/>
  <c r="AE124" i="696"/>
  <c r="P6" i="750"/>
  <c r="Q6" i="750"/>
  <c r="N5" i="672"/>
  <c r="N43" i="672"/>
  <c r="N126" i="672"/>
  <c r="Q126" i="672" s="1"/>
  <c r="Q22" i="674"/>
  <c r="N56" i="674"/>
  <c r="Q56" i="674" s="1"/>
  <c r="N60" i="674"/>
  <c r="Q60" i="674" s="1"/>
  <c r="N74" i="674"/>
  <c r="O106" i="674"/>
  <c r="K123" i="674"/>
  <c r="N57" i="675"/>
  <c r="K55" i="677"/>
  <c r="M106" i="677"/>
  <c r="O21" i="678"/>
  <c r="N25" i="678"/>
  <c r="Q25" i="678" s="1"/>
  <c r="Y2" i="678"/>
  <c r="O6" i="676" s="1"/>
  <c r="O106" i="681"/>
  <c r="M38" i="683"/>
  <c r="AF26" i="684"/>
  <c r="N26" i="684"/>
  <c r="Q26" i="684" s="1"/>
  <c r="Y2" i="687"/>
  <c r="O6" i="685" s="1"/>
  <c r="N46" i="690"/>
  <c r="Q46" i="690" s="1"/>
  <c r="N59" i="690"/>
  <c r="Q59" i="690" s="1"/>
  <c r="N44" i="692"/>
  <c r="Q44" i="692" s="1"/>
  <c r="K38" i="693"/>
  <c r="N8" i="695"/>
  <c r="AB23" i="695"/>
  <c r="AA132" i="695"/>
  <c r="M38" i="696"/>
  <c r="AF58" i="696"/>
  <c r="AF62" i="696"/>
  <c r="AF66" i="696"/>
  <c r="O89" i="696"/>
  <c r="AF41" i="693"/>
  <c r="AE41" i="693"/>
  <c r="AA74" i="695"/>
  <c r="AB132" i="695"/>
  <c r="Q108" i="696"/>
  <c r="P108" i="696"/>
  <c r="AB56" i="674"/>
  <c r="M55" i="675"/>
  <c r="K72" i="675"/>
  <c r="M140" i="677"/>
  <c r="AF25" i="678"/>
  <c r="K72" i="681"/>
  <c r="K89" i="681"/>
  <c r="K123" i="681"/>
  <c r="K140" i="681"/>
  <c r="K140" i="683"/>
  <c r="AF24" i="693"/>
  <c r="AE24" i="693"/>
  <c r="N126" i="693"/>
  <c r="Q126" i="693" s="1"/>
  <c r="N125" i="695"/>
  <c r="Q125" i="695" s="1"/>
  <c r="H1" i="696"/>
  <c r="N26" i="696"/>
  <c r="Q26" i="696" s="1"/>
  <c r="K55" i="696"/>
  <c r="K72" i="696"/>
  <c r="P23" i="672"/>
  <c r="E8" i="673"/>
  <c r="O72" i="675"/>
  <c r="N59" i="677"/>
  <c r="Q59" i="677" s="1"/>
  <c r="N124" i="677"/>
  <c r="AE123" i="678"/>
  <c r="N22" i="680"/>
  <c r="AA22" i="680"/>
  <c r="Q22" i="681"/>
  <c r="Q57" i="681"/>
  <c r="O72" i="681"/>
  <c r="O89" i="681"/>
  <c r="O123" i="681"/>
  <c r="Q92" i="683"/>
  <c r="Q132" i="683"/>
  <c r="Q41" i="686"/>
  <c r="H1" i="686"/>
  <c r="P24" i="690"/>
  <c r="P28" i="690"/>
  <c r="P43" i="690"/>
  <c r="N41" i="692"/>
  <c r="AB128" i="692"/>
  <c r="AA128" i="692"/>
  <c r="AA134" i="692"/>
  <c r="N24" i="693"/>
  <c r="M89" i="693"/>
  <c r="N89" i="693" s="1"/>
  <c r="F1" i="695"/>
  <c r="AA40" i="695"/>
  <c r="N91" i="695"/>
  <c r="Q91" i="695" s="1"/>
  <c r="N30" i="696"/>
  <c r="Q30" i="696" s="1"/>
  <c r="O55" i="696"/>
  <c r="Q63" i="696"/>
  <c r="M89" i="686"/>
  <c r="AD2" i="687"/>
  <c r="R6" i="685" s="1"/>
  <c r="F1" i="690"/>
  <c r="F2" i="690" s="1"/>
  <c r="M123" i="690"/>
  <c r="O123" i="693"/>
  <c r="AF126" i="693"/>
  <c r="N41" i="696"/>
  <c r="AE41" i="696"/>
  <c r="M55" i="696"/>
  <c r="AF55" i="696" s="1"/>
  <c r="AG39" i="696" s="1"/>
  <c r="Q59" i="696"/>
  <c r="P59" i="696"/>
  <c r="K21" i="690"/>
  <c r="AB93" i="692"/>
  <c r="AA93" i="692"/>
  <c r="K140" i="693"/>
  <c r="K38" i="696"/>
  <c r="H1" i="687"/>
  <c r="AA60" i="689"/>
  <c r="N135" i="689"/>
  <c r="G8" i="691"/>
  <c r="O21" i="692"/>
  <c r="K38" i="692"/>
  <c r="N93" i="692"/>
  <c r="AE45" i="693"/>
  <c r="AB75" i="695"/>
  <c r="AA133" i="695"/>
  <c r="M21" i="696"/>
  <c r="AE5" i="696"/>
  <c r="N27" i="696"/>
  <c r="K157" i="696"/>
  <c r="K106" i="671"/>
  <c r="Z2" i="675"/>
  <c r="P6" i="673" s="1"/>
  <c r="O38" i="678"/>
  <c r="M38" i="680"/>
  <c r="O72" i="680"/>
  <c r="M106" i="683"/>
  <c r="K72" i="684"/>
  <c r="O89" i="684"/>
  <c r="O106" i="684"/>
  <c r="G8" i="685"/>
  <c r="M55" i="686"/>
  <c r="AB39" i="686"/>
  <c r="AA59" i="686"/>
  <c r="AB73" i="686"/>
  <c r="N6" i="687"/>
  <c r="AF6" i="687"/>
  <c r="M8" i="688"/>
  <c r="N23" i="689"/>
  <c r="AE6" i="690"/>
  <c r="M21" i="690"/>
  <c r="AF21" i="690" s="1"/>
  <c r="AG5" i="690" s="1"/>
  <c r="AE107" i="690"/>
  <c r="AB90" i="692"/>
  <c r="AA90" i="692"/>
  <c r="Q129" i="692"/>
  <c r="Z2" i="693"/>
  <c r="P6" i="691" s="1"/>
  <c r="N39" i="693"/>
  <c r="N64" i="693"/>
  <c r="Q64" i="693" s="1"/>
  <c r="O38" i="695"/>
  <c r="N41" i="695"/>
  <c r="Q41" i="695" s="1"/>
  <c r="N92" i="695"/>
  <c r="N126" i="695"/>
  <c r="AA126" i="695"/>
  <c r="N5" i="696"/>
  <c r="Q5" i="696" s="1"/>
  <c r="M106" i="696"/>
  <c r="Z2" i="696"/>
  <c r="P6" i="694" s="1"/>
  <c r="O157" i="696"/>
  <c r="O72" i="662"/>
  <c r="O21" i="668"/>
  <c r="N62" i="669"/>
  <c r="K123" i="671"/>
  <c r="N23" i="675"/>
  <c r="Q23" i="675" s="1"/>
  <c r="N90" i="675"/>
  <c r="N126" i="675"/>
  <c r="P126" i="675" s="1"/>
  <c r="N129" i="677"/>
  <c r="P48" i="678"/>
  <c r="N142" i="678"/>
  <c r="K72" i="680"/>
  <c r="N131" i="680"/>
  <c r="N23" i="681"/>
  <c r="Q23" i="681" s="1"/>
  <c r="K55" i="681"/>
  <c r="M140" i="681"/>
  <c r="AE124" i="681"/>
  <c r="N90" i="683"/>
  <c r="N133" i="683"/>
  <c r="Q133" i="683" s="1"/>
  <c r="O72" i="684"/>
  <c r="Y2" i="684"/>
  <c r="O6" i="682" s="1"/>
  <c r="N126" i="684"/>
  <c r="Q126" i="684" s="1"/>
  <c r="M38" i="686"/>
  <c r="N39" i="686"/>
  <c r="O21" i="687"/>
  <c r="Q24" i="687"/>
  <c r="Q74" i="692"/>
  <c r="P132" i="692"/>
  <c r="AD2" i="693"/>
  <c r="R6" i="691" s="1"/>
  <c r="N60" i="693"/>
  <c r="Q60" i="693" s="1"/>
  <c r="M38" i="695"/>
  <c r="AB38" i="695" s="1"/>
  <c r="AC22" i="695" s="1"/>
  <c r="N42" i="696"/>
  <c r="Q42" i="696" s="1"/>
  <c r="Q45" i="696"/>
  <c r="N90" i="696"/>
  <c r="AF109" i="696"/>
  <c r="M157" i="696"/>
  <c r="AF157" i="696" s="1"/>
  <c r="AG141" i="696" s="1"/>
  <c r="N76" i="695"/>
  <c r="AB76" i="695"/>
  <c r="M72" i="696"/>
  <c r="N62" i="681"/>
  <c r="AE62" i="681"/>
  <c r="P56" i="684"/>
  <c r="AA43" i="686"/>
  <c r="AB43" i="686"/>
  <c r="K140" i="689"/>
  <c r="Q58" i="690"/>
  <c r="AF39" i="693"/>
  <c r="N90" i="693"/>
  <c r="E8" i="694"/>
  <c r="K55" i="695"/>
  <c r="AA92" i="695"/>
  <c r="N24" i="696"/>
  <c r="Q24" i="696" s="1"/>
  <c r="AE42" i="696"/>
  <c r="N126" i="696"/>
  <c r="Q126" i="696" s="1"/>
  <c r="O140" i="689"/>
  <c r="Q7" i="690"/>
  <c r="AE91" i="690"/>
  <c r="AF91" i="690"/>
  <c r="Q108" i="690"/>
  <c r="AF125" i="690"/>
  <c r="AE125" i="690"/>
  <c r="E8" i="691"/>
  <c r="Q110" i="692"/>
  <c r="Q8" i="693"/>
  <c r="Q26" i="693"/>
  <c r="AE124" i="693"/>
  <c r="K8" i="694"/>
  <c r="P22" i="695"/>
  <c r="M55" i="695"/>
  <c r="AA39" i="695"/>
  <c r="O55" i="695"/>
  <c r="P59" i="695"/>
  <c r="AA76" i="695"/>
  <c r="O123" i="695"/>
  <c r="Q28" i="696"/>
  <c r="Q46" i="696"/>
  <c r="K72" i="683"/>
  <c r="P91" i="683"/>
  <c r="K21" i="684"/>
  <c r="F1" i="689"/>
  <c r="N45" i="690"/>
  <c r="Q45" i="690" s="1"/>
  <c r="N58" i="690"/>
  <c r="P58" i="690" s="1"/>
  <c r="N91" i="690"/>
  <c r="N125" i="690"/>
  <c r="P125" i="690" s="1"/>
  <c r="N91" i="692"/>
  <c r="Q133" i="692"/>
  <c r="Q40" i="693"/>
  <c r="N108" i="693"/>
  <c r="Q108" i="693" s="1"/>
  <c r="N39" i="695"/>
  <c r="K21" i="696"/>
  <c r="F1" i="696"/>
  <c r="F2" i="696" s="1"/>
  <c r="N107" i="696"/>
  <c r="O123" i="696"/>
  <c r="O38" i="666"/>
  <c r="O123" i="666"/>
  <c r="K140" i="668"/>
  <c r="K106" i="669"/>
  <c r="O123" i="669"/>
  <c r="K38" i="674"/>
  <c r="K55" i="674"/>
  <c r="K21" i="675"/>
  <c r="M38" i="677"/>
  <c r="AA22" i="677"/>
  <c r="H1" i="678"/>
  <c r="K21" i="681"/>
  <c r="G8" i="682"/>
  <c r="AA130" i="683"/>
  <c r="M89" i="684"/>
  <c r="AF73" i="684"/>
  <c r="AE73" i="684"/>
  <c r="N7" i="686"/>
  <c r="AA7" i="686"/>
  <c r="AA127" i="686"/>
  <c r="AA135" i="686"/>
  <c r="O72" i="689"/>
  <c r="O55" i="690"/>
  <c r="K8" i="691"/>
  <c r="AB6" i="692"/>
  <c r="P43" i="692"/>
  <c r="O106" i="692"/>
  <c r="AA126" i="692"/>
  <c r="F1" i="693"/>
  <c r="F2" i="693" s="1"/>
  <c r="AE26" i="693"/>
  <c r="AF65" i="693"/>
  <c r="AF125" i="693"/>
  <c r="AE125" i="693"/>
  <c r="P108" i="695"/>
  <c r="N43" i="696"/>
  <c r="Q43" i="696" s="1"/>
  <c r="N74" i="696"/>
  <c r="P39" i="734"/>
  <c r="Q39" i="734"/>
  <c r="Q111" i="722"/>
  <c r="P111" i="722"/>
  <c r="Q6" i="716"/>
  <c r="P6" i="716"/>
  <c r="P92" i="743"/>
  <c r="Q63" i="753"/>
  <c r="P63" i="753"/>
  <c r="P112" i="734"/>
  <c r="Q112" i="734"/>
  <c r="Q127" i="728"/>
  <c r="P127" i="728"/>
  <c r="Q128" i="713"/>
  <c r="P128" i="713"/>
  <c r="P94" i="701"/>
  <c r="Q94" i="701"/>
  <c r="Q110" i="752"/>
  <c r="P110" i="752"/>
  <c r="P25" i="729"/>
  <c r="Q25" i="729"/>
  <c r="Q40" i="752"/>
  <c r="P40" i="752"/>
  <c r="Q108" i="744"/>
  <c r="P108" i="744"/>
  <c r="P73" i="725"/>
  <c r="Q73" i="725"/>
  <c r="Q74" i="732"/>
  <c r="P74" i="732"/>
  <c r="Q26" i="720"/>
  <c r="P26" i="720"/>
  <c r="Q92" i="722"/>
  <c r="P92" i="722"/>
  <c r="Q132" i="713"/>
  <c r="P132" i="713"/>
  <c r="Q76" i="698"/>
  <c r="P76" i="698"/>
  <c r="P125" i="743"/>
  <c r="P57" i="728"/>
  <c r="Q57" i="728"/>
  <c r="Q27" i="708"/>
  <c r="P27" i="708"/>
  <c r="Q40" i="701"/>
  <c r="P40" i="701"/>
  <c r="Q129" i="704"/>
  <c r="P129" i="704"/>
  <c r="Q43" i="740"/>
  <c r="P43" i="740"/>
  <c r="Q6" i="732"/>
  <c r="P6" i="732"/>
  <c r="Q62" i="720"/>
  <c r="P62" i="720"/>
  <c r="Q90" i="707"/>
  <c r="P90" i="707"/>
  <c r="P8" i="719"/>
  <c r="Q8" i="719"/>
  <c r="Q28" i="738"/>
  <c r="P60" i="741"/>
  <c r="P39" i="750"/>
  <c r="Q39" i="750"/>
  <c r="P92" i="731"/>
  <c r="Q92" i="731"/>
  <c r="Q42" i="731"/>
  <c r="P42" i="731"/>
  <c r="P107" i="699"/>
  <c r="Q107" i="699"/>
  <c r="Q26" i="732"/>
  <c r="P26" i="732"/>
  <c r="Q62" i="738"/>
  <c r="Q59" i="753"/>
  <c r="P59" i="753"/>
  <c r="Q73" i="732"/>
  <c r="P73" i="732"/>
  <c r="Q56" i="699"/>
  <c r="P56" i="699"/>
  <c r="Q5" i="708"/>
  <c r="P5" i="708"/>
  <c r="P124" i="698"/>
  <c r="Q124" i="698"/>
  <c r="P131" i="719"/>
  <c r="Q131" i="719"/>
  <c r="Q74" i="719"/>
  <c r="P22" i="710"/>
  <c r="Q22" i="710"/>
  <c r="N38" i="729"/>
  <c r="Q38" i="729" s="1"/>
  <c r="R22" i="729" s="1"/>
  <c r="P133" i="737"/>
  <c r="P90" i="738"/>
  <c r="P58" i="752"/>
  <c r="Q9" i="752"/>
  <c r="P9" i="752"/>
  <c r="P108" i="734"/>
  <c r="Q108" i="734"/>
  <c r="Q30" i="720"/>
  <c r="P30" i="720"/>
  <c r="Q74" i="704"/>
  <c r="P74" i="704"/>
  <c r="Q7" i="710"/>
  <c r="P43" i="710"/>
  <c r="Q43" i="710"/>
  <c r="Q108" i="731"/>
  <c r="P108" i="731"/>
  <c r="P8" i="704"/>
  <c r="Q8" i="704"/>
  <c r="P92" i="749"/>
  <c r="P7" i="749"/>
  <c r="N72" i="749"/>
  <c r="P72" i="749" s="1"/>
  <c r="Q73" i="731"/>
  <c r="P73" i="731"/>
  <c r="P128" i="710"/>
  <c r="Q128" i="710"/>
  <c r="Q112" i="725"/>
  <c r="P112" i="725"/>
  <c r="F2" i="701"/>
  <c r="I3" i="700"/>
  <c r="P59" i="704"/>
  <c r="Q59" i="704"/>
  <c r="Q125" i="704"/>
  <c r="P125" i="704"/>
  <c r="P107" i="753"/>
  <c r="P45" i="743"/>
  <c r="Q45" i="743"/>
  <c r="P40" i="719"/>
  <c r="Q40" i="719"/>
  <c r="P42" i="716"/>
  <c r="Q42" i="716"/>
  <c r="Q107" i="750"/>
  <c r="P27" i="750"/>
  <c r="Q27" i="750"/>
  <c r="Q108" i="741"/>
  <c r="P108" i="741"/>
  <c r="AA38" i="737"/>
  <c r="AB38" i="737"/>
  <c r="AC22" i="737" s="1"/>
  <c r="P23" i="702"/>
  <c r="P39" i="704"/>
  <c r="Q39" i="704"/>
  <c r="P30" i="723"/>
  <c r="Q30" i="723"/>
  <c r="P108" i="699"/>
  <c r="Q108" i="699"/>
  <c r="P6" i="737"/>
  <c r="Q6" i="737"/>
  <c r="Q109" i="732"/>
  <c r="P109" i="732"/>
  <c r="P23" i="722"/>
  <c r="Q23" i="722"/>
  <c r="P94" i="716"/>
  <c r="Q94" i="716"/>
  <c r="P65" i="705"/>
  <c r="Q65" i="705"/>
  <c r="Q47" i="699"/>
  <c r="P47" i="699"/>
  <c r="Q135" i="698"/>
  <c r="P135" i="698"/>
  <c r="Q43" i="699"/>
  <c r="P43" i="699"/>
  <c r="P92" i="740"/>
  <c r="Q92" i="740"/>
  <c r="Q58" i="731"/>
  <c r="P58" i="731"/>
  <c r="P6" i="738"/>
  <c r="Q131" i="698"/>
  <c r="P131" i="698"/>
  <c r="Q9" i="699"/>
  <c r="P9" i="699"/>
  <c r="Q58" i="744"/>
  <c r="P58" i="744"/>
  <c r="P113" i="740"/>
  <c r="Q113" i="740"/>
  <c r="P111" i="728"/>
  <c r="Q111" i="728"/>
  <c r="Q8" i="744"/>
  <c r="P8" i="744"/>
  <c r="Q60" i="750"/>
  <c r="P60" i="750"/>
  <c r="P108" i="735"/>
  <c r="Q108" i="735"/>
  <c r="Q62" i="729"/>
  <c r="P62" i="729"/>
  <c r="P108" i="738"/>
  <c r="Q108" i="738"/>
  <c r="Q9" i="719"/>
  <c r="Q58" i="720"/>
  <c r="P58" i="720"/>
  <c r="P93" i="710"/>
  <c r="Q93" i="710"/>
  <c r="P124" i="725"/>
  <c r="Q124" i="725"/>
  <c r="Q74" i="702"/>
  <c r="P74" i="702"/>
  <c r="P61" i="753"/>
  <c r="Q44" i="735"/>
  <c r="P44" i="735"/>
  <c r="Q60" i="752"/>
  <c r="P60" i="752"/>
  <c r="Q26" i="729"/>
  <c r="P26" i="729"/>
  <c r="P92" i="725"/>
  <c r="Q92" i="725"/>
  <c r="Q92" i="704"/>
  <c r="P92" i="704"/>
  <c r="P44" i="719"/>
  <c r="Q44" i="719"/>
  <c r="AB55" i="743"/>
  <c r="AC39" i="743" s="1"/>
  <c r="N89" i="752"/>
  <c r="Q89" i="752" s="1"/>
  <c r="R73" i="752" s="1"/>
  <c r="Q40" i="735"/>
  <c r="P40" i="735"/>
  <c r="P43" i="728"/>
  <c r="Q43" i="728"/>
  <c r="Q127" i="698"/>
  <c r="P127" i="698"/>
  <c r="Q135" i="713"/>
  <c r="P135" i="713"/>
  <c r="P41" i="741"/>
  <c r="AA55" i="743"/>
  <c r="AA38" i="749"/>
  <c r="I3" i="751"/>
  <c r="AA89" i="752"/>
  <c r="P25" i="753"/>
  <c r="Q25" i="753"/>
  <c r="Q58" i="729"/>
  <c r="P58" i="729"/>
  <c r="P75" i="710"/>
  <c r="Q75" i="710"/>
  <c r="O140" i="674"/>
  <c r="K106" i="675"/>
  <c r="K72" i="677"/>
  <c r="Z2" i="681"/>
  <c r="P6" i="679" s="1"/>
  <c r="O140" i="683"/>
  <c r="K123" i="686"/>
  <c r="O123" i="687"/>
  <c r="I8" i="688"/>
  <c r="P39" i="690"/>
  <c r="K55" i="693"/>
  <c r="O72" i="696"/>
  <c r="Y2" i="696"/>
  <c r="O6" i="694" s="1"/>
  <c r="N140" i="722"/>
  <c r="Q140" i="722" s="1"/>
  <c r="R124" i="722" s="1"/>
  <c r="AE89" i="729"/>
  <c r="P73" i="728"/>
  <c r="P10" i="729"/>
  <c r="P111" i="731"/>
  <c r="AA106" i="734"/>
  <c r="P107" i="738"/>
  <c r="AH38" i="740"/>
  <c r="AI22" i="740" s="1"/>
  <c r="Q7" i="744"/>
  <c r="P124" i="744"/>
  <c r="P73" i="750"/>
  <c r="AB38" i="749"/>
  <c r="AC22" i="749" s="1"/>
  <c r="Q112" i="731"/>
  <c r="P112" i="731"/>
  <c r="Q22" i="753"/>
  <c r="P22" i="753"/>
  <c r="P94" i="731"/>
  <c r="Q94" i="731"/>
  <c r="P113" i="701"/>
  <c r="Q113" i="701"/>
  <c r="P125" i="708"/>
  <c r="Q125" i="708"/>
  <c r="Q8" i="717"/>
  <c r="P8" i="717"/>
  <c r="Q58" i="677"/>
  <c r="O72" i="677"/>
  <c r="P107" i="677"/>
  <c r="Q126" i="677"/>
  <c r="P64" i="678"/>
  <c r="I8" i="679"/>
  <c r="M55" i="680"/>
  <c r="Q57" i="680"/>
  <c r="Q108" i="681"/>
  <c r="Q125" i="683"/>
  <c r="Q41" i="684"/>
  <c r="M140" i="684"/>
  <c r="O123" i="686"/>
  <c r="Q39" i="687"/>
  <c r="P43" i="687"/>
  <c r="P6" i="689"/>
  <c r="Q111" i="689"/>
  <c r="M38" i="690"/>
  <c r="M55" i="690"/>
  <c r="M55" i="692"/>
  <c r="O21" i="693"/>
  <c r="Q73" i="695"/>
  <c r="P132" i="722"/>
  <c r="P6" i="734"/>
  <c r="P75" i="743"/>
  <c r="P24" i="744"/>
  <c r="N55" i="749"/>
  <c r="P55" i="749" s="1"/>
  <c r="P42" i="752"/>
  <c r="Q6" i="728"/>
  <c r="P6" i="728"/>
  <c r="P39" i="737"/>
  <c r="P60" i="735"/>
  <c r="Q60" i="735"/>
  <c r="Q108" i="753"/>
  <c r="P108" i="753"/>
  <c r="P59" i="710"/>
  <c r="Q59" i="710"/>
  <c r="Q27" i="702"/>
  <c r="P27" i="702"/>
  <c r="P133" i="707"/>
  <c r="Q133" i="707"/>
  <c r="Q42" i="719"/>
  <c r="Q38" i="753"/>
  <c r="R22" i="753" s="1"/>
  <c r="P38" i="753"/>
  <c r="Q62" i="753"/>
  <c r="P62" i="753"/>
  <c r="N123" i="753"/>
  <c r="AF123" i="753"/>
  <c r="AG107" i="753" s="1"/>
  <c r="AE123" i="753"/>
  <c r="Q23" i="752"/>
  <c r="P23" i="752"/>
  <c r="Q90" i="752"/>
  <c r="P90" i="752"/>
  <c r="Q58" i="753"/>
  <c r="P58" i="753"/>
  <c r="Q43" i="753"/>
  <c r="P43" i="753"/>
  <c r="Q61" i="752"/>
  <c r="P61" i="752"/>
  <c r="Q8" i="753"/>
  <c r="P8" i="753"/>
  <c r="Q57" i="752"/>
  <c r="P57" i="752"/>
  <c r="Q55" i="752"/>
  <c r="R39" i="752" s="1"/>
  <c r="P55" i="752"/>
  <c r="Q42" i="753"/>
  <c r="P42" i="753"/>
  <c r="Q56" i="752"/>
  <c r="P56" i="752"/>
  <c r="Q8" i="752"/>
  <c r="P8" i="752"/>
  <c r="N106" i="753"/>
  <c r="AF106" i="753"/>
  <c r="AG90" i="753" s="1"/>
  <c r="AE106" i="753"/>
  <c r="Q113" i="752"/>
  <c r="P113" i="752"/>
  <c r="Q72" i="752"/>
  <c r="R56" i="752" s="1"/>
  <c r="P72" i="752"/>
  <c r="AB106" i="752"/>
  <c r="AC90" i="752" s="1"/>
  <c r="AA106" i="752"/>
  <c r="N106" i="752"/>
  <c r="N55" i="753"/>
  <c r="AF55" i="753"/>
  <c r="AG39" i="753" s="1"/>
  <c r="AE55" i="753"/>
  <c r="Q109" i="752"/>
  <c r="P109" i="752"/>
  <c r="Q132" i="752"/>
  <c r="P132" i="752"/>
  <c r="AE21" i="753"/>
  <c r="N21" i="753"/>
  <c r="AF21" i="753"/>
  <c r="AG5" i="753" s="1"/>
  <c r="Q24" i="752"/>
  <c r="P24" i="752"/>
  <c r="Q128" i="752"/>
  <c r="P128" i="752"/>
  <c r="Q59" i="752"/>
  <c r="P59" i="752"/>
  <c r="AB123" i="752"/>
  <c r="AC107" i="752" s="1"/>
  <c r="AA123" i="752"/>
  <c r="N123" i="752"/>
  <c r="Q5" i="753"/>
  <c r="P5" i="753"/>
  <c r="P21" i="752"/>
  <c r="Q21" i="752"/>
  <c r="R5" i="752" s="1"/>
  <c r="Q5" i="752"/>
  <c r="P5" i="752"/>
  <c r="Q126" i="753"/>
  <c r="P126" i="753"/>
  <c r="Q133" i="752"/>
  <c r="P133" i="752"/>
  <c r="AF140" i="753"/>
  <c r="AG124" i="753" s="1"/>
  <c r="AE140" i="753"/>
  <c r="N140" i="753"/>
  <c r="P89" i="752"/>
  <c r="AA140" i="752"/>
  <c r="N140" i="752"/>
  <c r="AB140" i="752"/>
  <c r="AC124" i="752" s="1"/>
  <c r="Q75" i="752"/>
  <c r="P75" i="752"/>
  <c r="Q129" i="752"/>
  <c r="P129" i="752"/>
  <c r="Q60" i="753"/>
  <c r="P60" i="753"/>
  <c r="AB38" i="752"/>
  <c r="AC22" i="752" s="1"/>
  <c r="AA38" i="752"/>
  <c r="N38" i="752"/>
  <c r="Q109" i="753"/>
  <c r="P109" i="753"/>
  <c r="Q74" i="753"/>
  <c r="P74" i="753"/>
  <c r="AE72" i="753"/>
  <c r="N72" i="753"/>
  <c r="AF72" i="753"/>
  <c r="AG56" i="753" s="1"/>
  <c r="Q125" i="752"/>
  <c r="P125" i="752"/>
  <c r="Q6" i="753"/>
  <c r="P6" i="753"/>
  <c r="O123" i="750"/>
  <c r="H1" i="750"/>
  <c r="Q140" i="750"/>
  <c r="R124" i="750" s="1"/>
  <c r="P140" i="750"/>
  <c r="Q90" i="749"/>
  <c r="P90" i="749"/>
  <c r="Q135" i="749"/>
  <c r="P135" i="749"/>
  <c r="Q5" i="749"/>
  <c r="P5" i="749"/>
  <c r="Q21" i="750"/>
  <c r="R5" i="750" s="1"/>
  <c r="P21" i="750"/>
  <c r="Q7" i="750"/>
  <c r="P7" i="750"/>
  <c r="Q127" i="749"/>
  <c r="P127" i="749"/>
  <c r="Q113" i="749"/>
  <c r="P113" i="749"/>
  <c r="Q42" i="750"/>
  <c r="P42" i="750"/>
  <c r="Q44" i="749"/>
  <c r="P44" i="749"/>
  <c r="Q62" i="750"/>
  <c r="P62" i="750"/>
  <c r="Q109" i="749"/>
  <c r="P109" i="749"/>
  <c r="Q124" i="749"/>
  <c r="P124" i="749"/>
  <c r="Q131" i="749"/>
  <c r="P131" i="749"/>
  <c r="Q58" i="749"/>
  <c r="P58" i="749"/>
  <c r="Q40" i="749"/>
  <c r="P40" i="749"/>
  <c r="Q58" i="750"/>
  <c r="P58" i="750"/>
  <c r="Q132" i="749"/>
  <c r="P132" i="749"/>
  <c r="Q72" i="749"/>
  <c r="R56" i="749" s="1"/>
  <c r="Q128" i="749"/>
  <c r="P128" i="749"/>
  <c r="Q89" i="750"/>
  <c r="R73" i="750" s="1"/>
  <c r="P89" i="750"/>
  <c r="P106" i="749"/>
  <c r="Q106" i="749"/>
  <c r="R90" i="749" s="1"/>
  <c r="Q74" i="749"/>
  <c r="P74" i="749"/>
  <c r="Q59" i="749"/>
  <c r="P59" i="749"/>
  <c r="AB140" i="749"/>
  <c r="AC124" i="749" s="1"/>
  <c r="AA140" i="749"/>
  <c r="N140" i="749"/>
  <c r="AB123" i="749"/>
  <c r="AC107" i="749" s="1"/>
  <c r="AA123" i="749"/>
  <c r="N123" i="749"/>
  <c r="Q94" i="749"/>
  <c r="P94" i="749"/>
  <c r="Q38" i="749"/>
  <c r="R22" i="749" s="1"/>
  <c r="P38" i="749"/>
  <c r="Q9" i="749"/>
  <c r="P9" i="749"/>
  <c r="Q75" i="749"/>
  <c r="P75" i="749"/>
  <c r="P5" i="750"/>
  <c r="Q5" i="750"/>
  <c r="Q109" i="750"/>
  <c r="P109" i="750"/>
  <c r="Q41" i="750"/>
  <c r="P41" i="750"/>
  <c r="Q8" i="750"/>
  <c r="P8" i="750"/>
  <c r="Q38" i="750"/>
  <c r="R22" i="750" s="1"/>
  <c r="P38" i="750"/>
  <c r="Q55" i="750"/>
  <c r="R39" i="750" s="1"/>
  <c r="P55" i="750"/>
  <c r="Q61" i="750"/>
  <c r="P61" i="750"/>
  <c r="Q6" i="749"/>
  <c r="P6" i="749"/>
  <c r="Q55" i="749"/>
  <c r="R39" i="749" s="1"/>
  <c r="Q42" i="749"/>
  <c r="P42" i="749"/>
  <c r="Q72" i="750"/>
  <c r="R56" i="750" s="1"/>
  <c r="P72" i="750"/>
  <c r="Q56" i="750"/>
  <c r="P56" i="750"/>
  <c r="Q57" i="750"/>
  <c r="P57" i="750"/>
  <c r="AB21" i="749"/>
  <c r="AC5" i="749" s="1"/>
  <c r="AA21" i="749"/>
  <c r="N21" i="749"/>
  <c r="Q126" i="750"/>
  <c r="P126" i="750"/>
  <c r="Q23" i="749"/>
  <c r="P23" i="749"/>
  <c r="Q89" i="749"/>
  <c r="R73" i="749" s="1"/>
  <c r="P89" i="749"/>
  <c r="N123" i="750"/>
  <c r="D2" i="750" s="1"/>
  <c r="N55" i="744"/>
  <c r="AF55" i="744"/>
  <c r="AG39" i="744" s="1"/>
  <c r="AE55" i="744"/>
  <c r="Q74" i="744"/>
  <c r="P74" i="744"/>
  <c r="Q124" i="743"/>
  <c r="P124" i="743"/>
  <c r="Q108" i="743"/>
  <c r="P108" i="743"/>
  <c r="Q55" i="743"/>
  <c r="R39" i="743" s="1"/>
  <c r="P55" i="743"/>
  <c r="Q21" i="743"/>
  <c r="R5" i="743" s="1"/>
  <c r="P21" i="743"/>
  <c r="N123" i="744"/>
  <c r="AF123" i="744"/>
  <c r="AG107" i="744" s="1"/>
  <c r="AE123" i="744"/>
  <c r="Q56" i="743"/>
  <c r="P56" i="743"/>
  <c r="Q58" i="743"/>
  <c r="P58" i="743"/>
  <c r="N106" i="744"/>
  <c r="AF106" i="744"/>
  <c r="AG90" i="744" s="1"/>
  <c r="AE106" i="744"/>
  <c r="Q5" i="743"/>
  <c r="P5" i="743"/>
  <c r="Q24" i="743"/>
  <c r="P24" i="743"/>
  <c r="AE21" i="744"/>
  <c r="N21" i="744"/>
  <c r="AF21" i="744"/>
  <c r="AG5" i="744" s="1"/>
  <c r="Q39" i="743"/>
  <c r="P39" i="743"/>
  <c r="Q89" i="743"/>
  <c r="R73" i="743" s="1"/>
  <c r="P89" i="743"/>
  <c r="Q112" i="743"/>
  <c r="P112" i="743"/>
  <c r="Q114" i="743"/>
  <c r="P114" i="743"/>
  <c r="AB106" i="743"/>
  <c r="AC90" i="743" s="1"/>
  <c r="AA106" i="743"/>
  <c r="N106" i="743"/>
  <c r="Q91" i="743"/>
  <c r="P91" i="743"/>
  <c r="Q9" i="743"/>
  <c r="P9" i="743"/>
  <c r="Q110" i="743"/>
  <c r="P110" i="743"/>
  <c r="Q26" i="744"/>
  <c r="P26" i="744"/>
  <c r="Q90" i="743"/>
  <c r="P90" i="743"/>
  <c r="Q42" i="744"/>
  <c r="P42" i="744"/>
  <c r="Q61" i="743"/>
  <c r="P61" i="743"/>
  <c r="Q27" i="744"/>
  <c r="P27" i="744"/>
  <c r="Q43" i="743"/>
  <c r="P43" i="743"/>
  <c r="AB72" i="743"/>
  <c r="AC56" i="743" s="1"/>
  <c r="AA72" i="743"/>
  <c r="N72" i="743"/>
  <c r="Q57" i="743"/>
  <c r="P57" i="743"/>
  <c r="Q23" i="744"/>
  <c r="P23" i="744"/>
  <c r="AB38" i="743"/>
  <c r="AC22" i="743" s="1"/>
  <c r="AA38" i="743"/>
  <c r="N38" i="743"/>
  <c r="D2" i="743" s="1"/>
  <c r="Q60" i="743"/>
  <c r="P60" i="743"/>
  <c r="AA140" i="743"/>
  <c r="N140" i="743"/>
  <c r="AB140" i="743"/>
  <c r="AC124" i="743" s="1"/>
  <c r="Q132" i="743"/>
  <c r="P132" i="743"/>
  <c r="Q8" i="743"/>
  <c r="P8" i="743"/>
  <c r="Q125" i="744"/>
  <c r="P125" i="744"/>
  <c r="Q128" i="743"/>
  <c r="P128" i="743"/>
  <c r="AF140" i="744"/>
  <c r="AG124" i="744" s="1"/>
  <c r="AE140" i="744"/>
  <c r="N140" i="744"/>
  <c r="AB123" i="743"/>
  <c r="AC107" i="743" s="1"/>
  <c r="AA123" i="743"/>
  <c r="N123" i="743"/>
  <c r="Q60" i="744"/>
  <c r="P60" i="744"/>
  <c r="Q109" i="744"/>
  <c r="P109" i="744"/>
  <c r="Q7" i="743"/>
  <c r="P7" i="743"/>
  <c r="Q126" i="744"/>
  <c r="P126" i="744"/>
  <c r="AE72" i="744"/>
  <c r="N72" i="744"/>
  <c r="AF72" i="744"/>
  <c r="AG56" i="744" s="1"/>
  <c r="Q6" i="744"/>
  <c r="P6" i="744"/>
  <c r="Q89" i="744"/>
  <c r="R73" i="744" s="1"/>
  <c r="P89" i="744"/>
  <c r="Q38" i="744"/>
  <c r="R22" i="744" s="1"/>
  <c r="P38" i="744"/>
  <c r="Q45" i="740"/>
  <c r="P45" i="740"/>
  <c r="Q41" i="740"/>
  <c r="P41" i="740"/>
  <c r="Q59" i="741"/>
  <c r="P59" i="741"/>
  <c r="AE123" i="741"/>
  <c r="N123" i="741"/>
  <c r="AF123" i="741"/>
  <c r="AG107" i="741" s="1"/>
  <c r="AF140" i="741"/>
  <c r="AG124" i="741" s="1"/>
  <c r="AE140" i="741"/>
  <c r="N140" i="741"/>
  <c r="Q75" i="740"/>
  <c r="P75" i="740"/>
  <c r="N55" i="740"/>
  <c r="AG55" i="740"/>
  <c r="AH55" i="740"/>
  <c r="AI39" i="740" s="1"/>
  <c r="Q89" i="740"/>
  <c r="R73" i="740" s="1"/>
  <c r="P89" i="740"/>
  <c r="N72" i="741"/>
  <c r="AE72" i="741"/>
  <c r="AF72" i="741"/>
  <c r="AG56" i="741" s="1"/>
  <c r="Q22" i="741"/>
  <c r="P22" i="741"/>
  <c r="Q23" i="740"/>
  <c r="P23" i="740"/>
  <c r="Q75" i="741"/>
  <c r="P75" i="741"/>
  <c r="P5" i="740"/>
  <c r="Q5" i="740"/>
  <c r="Q124" i="740"/>
  <c r="P124" i="740"/>
  <c r="AF38" i="741"/>
  <c r="AG22" i="741" s="1"/>
  <c r="N38" i="741"/>
  <c r="AE38" i="741"/>
  <c r="Q26" i="741"/>
  <c r="P26" i="741"/>
  <c r="Q9" i="741"/>
  <c r="P9" i="741"/>
  <c r="P21" i="741"/>
  <c r="Q21" i="741"/>
  <c r="R5" i="741" s="1"/>
  <c r="AH106" i="740"/>
  <c r="AI90" i="740" s="1"/>
  <c r="AG106" i="740"/>
  <c r="N106" i="740"/>
  <c r="Q8" i="741"/>
  <c r="P8" i="741"/>
  <c r="Q135" i="740"/>
  <c r="P135" i="740"/>
  <c r="Q73" i="741"/>
  <c r="P73" i="741"/>
  <c r="N106" i="741"/>
  <c r="AF106" i="741"/>
  <c r="AG90" i="741" s="1"/>
  <c r="AE106" i="741"/>
  <c r="Q7" i="741"/>
  <c r="P7" i="741"/>
  <c r="Q107" i="740"/>
  <c r="P107" i="740"/>
  <c r="Q131" i="740"/>
  <c r="P131" i="740"/>
  <c r="AH21" i="740"/>
  <c r="AI5" i="740" s="1"/>
  <c r="AG21" i="740"/>
  <c r="N21" i="740"/>
  <c r="Q90" i="740"/>
  <c r="P90" i="740"/>
  <c r="Q133" i="740"/>
  <c r="P133" i="740"/>
  <c r="N123" i="740"/>
  <c r="AH123" i="740"/>
  <c r="AI107" i="740" s="1"/>
  <c r="AG123" i="740"/>
  <c r="Q134" i="740"/>
  <c r="P134" i="740"/>
  <c r="Q94" i="740"/>
  <c r="P94" i="740"/>
  <c r="Q127" i="740"/>
  <c r="P127" i="740"/>
  <c r="Q5" i="741"/>
  <c r="P5" i="741"/>
  <c r="Q56" i="740"/>
  <c r="P56" i="740"/>
  <c r="Q63" i="741"/>
  <c r="P63" i="741"/>
  <c r="Q74" i="740"/>
  <c r="P74" i="740"/>
  <c r="Q129" i="740"/>
  <c r="P129" i="740"/>
  <c r="Q93" i="740"/>
  <c r="P93" i="740"/>
  <c r="Q130" i="740"/>
  <c r="P130" i="740"/>
  <c r="Q126" i="741"/>
  <c r="P126" i="741"/>
  <c r="N72" i="740"/>
  <c r="AH72" i="740"/>
  <c r="AI56" i="740" s="1"/>
  <c r="AG72" i="740"/>
  <c r="AF55" i="741"/>
  <c r="AG39" i="741" s="1"/>
  <c r="AE55" i="741"/>
  <c r="N55" i="741"/>
  <c r="Q109" i="741"/>
  <c r="P109" i="741"/>
  <c r="Q125" i="740"/>
  <c r="P125" i="740"/>
  <c r="Q126" i="740"/>
  <c r="P126" i="740"/>
  <c r="Q42" i="740"/>
  <c r="P42" i="740"/>
  <c r="Q140" i="740"/>
  <c r="R124" i="740" s="1"/>
  <c r="P140" i="740"/>
  <c r="P89" i="741"/>
  <c r="Q89" i="741"/>
  <c r="R73" i="741" s="1"/>
  <c r="P38" i="740"/>
  <c r="Q38" i="740"/>
  <c r="R22" i="740" s="1"/>
  <c r="Q56" i="738"/>
  <c r="P56" i="738"/>
  <c r="Q92" i="737"/>
  <c r="P92" i="737"/>
  <c r="P72" i="738"/>
  <c r="Q72" i="738"/>
  <c r="R56" i="738" s="1"/>
  <c r="Q106" i="737"/>
  <c r="R90" i="737" s="1"/>
  <c r="P106" i="737"/>
  <c r="Q43" i="737"/>
  <c r="P43" i="737"/>
  <c r="AF140" i="738"/>
  <c r="AG124" i="738" s="1"/>
  <c r="AE140" i="738"/>
  <c r="N140" i="738"/>
  <c r="N55" i="738"/>
  <c r="AF55" i="738"/>
  <c r="AG39" i="738" s="1"/>
  <c r="AE55" i="738"/>
  <c r="N123" i="738"/>
  <c r="AE123" i="738"/>
  <c r="AF123" i="738"/>
  <c r="AG107" i="738" s="1"/>
  <c r="Q63" i="738"/>
  <c r="P63" i="738"/>
  <c r="Q39" i="738"/>
  <c r="P39" i="738"/>
  <c r="Q23" i="738"/>
  <c r="P23" i="738"/>
  <c r="Q59" i="738"/>
  <c r="P59" i="738"/>
  <c r="Q7" i="737"/>
  <c r="P7" i="737"/>
  <c r="Q111" i="737"/>
  <c r="P111" i="737"/>
  <c r="Q44" i="737"/>
  <c r="P44" i="737"/>
  <c r="Q7" i="738"/>
  <c r="P7" i="738"/>
  <c r="Q55" i="737"/>
  <c r="R39" i="737" s="1"/>
  <c r="P55" i="737"/>
  <c r="Q72" i="737"/>
  <c r="R56" i="737" s="1"/>
  <c r="P72" i="737"/>
  <c r="Q109" i="738"/>
  <c r="P109" i="738"/>
  <c r="Q30" i="738"/>
  <c r="P30" i="738"/>
  <c r="AF38" i="738"/>
  <c r="AG22" i="738" s="1"/>
  <c r="N38" i="738"/>
  <c r="AE38" i="738"/>
  <c r="Q40" i="737"/>
  <c r="P40" i="737"/>
  <c r="Q113" i="737"/>
  <c r="P113" i="737"/>
  <c r="Q89" i="737"/>
  <c r="R73" i="737" s="1"/>
  <c r="P89" i="737"/>
  <c r="Q21" i="737"/>
  <c r="R5" i="737" s="1"/>
  <c r="P21" i="737"/>
  <c r="N106" i="738"/>
  <c r="AF106" i="738"/>
  <c r="AG90" i="738" s="1"/>
  <c r="AE106" i="738"/>
  <c r="Q61" i="737"/>
  <c r="P61" i="737"/>
  <c r="Q5" i="738"/>
  <c r="P5" i="738"/>
  <c r="Q22" i="738"/>
  <c r="P22" i="738"/>
  <c r="Q126" i="738"/>
  <c r="P126" i="738"/>
  <c r="Q109" i="737"/>
  <c r="P109" i="737"/>
  <c r="Q89" i="738"/>
  <c r="R73" i="738" s="1"/>
  <c r="P89" i="738"/>
  <c r="Q73" i="738"/>
  <c r="P73" i="738"/>
  <c r="N140" i="737"/>
  <c r="AB140" i="737"/>
  <c r="AC124" i="737" s="1"/>
  <c r="AA140" i="737"/>
  <c r="Q61" i="738"/>
  <c r="P61" i="738"/>
  <c r="Q57" i="737"/>
  <c r="P57" i="737"/>
  <c r="Q10" i="738"/>
  <c r="P10" i="738"/>
  <c r="D2" i="738"/>
  <c r="Q21" i="738"/>
  <c r="R5" i="738" s="1"/>
  <c r="P21" i="738"/>
  <c r="Q9" i="738"/>
  <c r="P9" i="738"/>
  <c r="Q27" i="738"/>
  <c r="P27" i="738"/>
  <c r="Q57" i="738"/>
  <c r="P57" i="738"/>
  <c r="Q8" i="737"/>
  <c r="P8" i="737"/>
  <c r="N123" i="737"/>
  <c r="AB123" i="737"/>
  <c r="AC107" i="737" s="1"/>
  <c r="AA123" i="737"/>
  <c r="Q73" i="737"/>
  <c r="P73" i="737"/>
  <c r="Q107" i="737"/>
  <c r="P107" i="737"/>
  <c r="Q59" i="737"/>
  <c r="P59" i="737"/>
  <c r="Q38" i="737"/>
  <c r="R22" i="737" s="1"/>
  <c r="P38" i="737"/>
  <c r="Q91" i="737"/>
  <c r="P91" i="737"/>
  <c r="N106" i="735"/>
  <c r="AF106" i="735"/>
  <c r="AG90" i="735" s="1"/>
  <c r="AE106" i="735"/>
  <c r="Q140" i="735"/>
  <c r="R124" i="735" s="1"/>
  <c r="P140" i="735"/>
  <c r="AB123" i="734"/>
  <c r="AC107" i="734" s="1"/>
  <c r="AA123" i="734"/>
  <c r="N123" i="734"/>
  <c r="Q72" i="735"/>
  <c r="R56" i="735" s="1"/>
  <c r="P72" i="735"/>
  <c r="Q56" i="735"/>
  <c r="P56" i="735"/>
  <c r="N55" i="735"/>
  <c r="D2" i="735" s="1"/>
  <c r="AF55" i="735"/>
  <c r="AG39" i="735" s="1"/>
  <c r="AE55" i="735"/>
  <c r="Q114" i="734"/>
  <c r="P114" i="734"/>
  <c r="Q106" i="734"/>
  <c r="R90" i="734" s="1"/>
  <c r="P106" i="734"/>
  <c r="Q55" i="734"/>
  <c r="R39" i="734" s="1"/>
  <c r="P55" i="734"/>
  <c r="Q110" i="734"/>
  <c r="P110" i="734"/>
  <c r="Q56" i="734"/>
  <c r="P56" i="734"/>
  <c r="Q23" i="734"/>
  <c r="P23" i="734"/>
  <c r="Q24" i="734"/>
  <c r="P24" i="734"/>
  <c r="Q91" i="734"/>
  <c r="P91" i="734"/>
  <c r="Q39" i="735"/>
  <c r="P39" i="735"/>
  <c r="Q75" i="734"/>
  <c r="P75" i="734"/>
  <c r="Q124" i="734"/>
  <c r="P124" i="734"/>
  <c r="Q29" i="735"/>
  <c r="P29" i="735"/>
  <c r="Q135" i="734"/>
  <c r="P135" i="734"/>
  <c r="Q60" i="734"/>
  <c r="P60" i="734"/>
  <c r="Q45" i="735"/>
  <c r="P45" i="735"/>
  <c r="Q140" i="734"/>
  <c r="R124" i="734" s="1"/>
  <c r="P140" i="734"/>
  <c r="Q5" i="735"/>
  <c r="P5" i="735"/>
  <c r="Q25" i="735"/>
  <c r="P25" i="735"/>
  <c r="Q131" i="734"/>
  <c r="P131" i="734"/>
  <c r="Q41" i="735"/>
  <c r="P41" i="735"/>
  <c r="Q43" i="734"/>
  <c r="P43" i="734"/>
  <c r="Q89" i="735"/>
  <c r="R73" i="735" s="1"/>
  <c r="P89" i="735"/>
  <c r="Q127" i="734"/>
  <c r="P127" i="734"/>
  <c r="Q58" i="735"/>
  <c r="P58" i="735"/>
  <c r="Q7" i="734"/>
  <c r="P7" i="734"/>
  <c r="AB38" i="734"/>
  <c r="AC22" i="734" s="1"/>
  <c r="AA38" i="734"/>
  <c r="N38" i="734"/>
  <c r="D2" i="734" s="1"/>
  <c r="Q72" i="734"/>
  <c r="R56" i="734" s="1"/>
  <c r="P72" i="734"/>
  <c r="Q8" i="735"/>
  <c r="P8" i="735"/>
  <c r="Q45" i="734"/>
  <c r="P45" i="734"/>
  <c r="Q126" i="735"/>
  <c r="P126" i="735"/>
  <c r="AB89" i="734"/>
  <c r="AC73" i="734" s="1"/>
  <c r="AA89" i="734"/>
  <c r="N89" i="734"/>
  <c r="Q21" i="735"/>
  <c r="R5" i="735" s="1"/>
  <c r="P21" i="735"/>
  <c r="Q128" i="734"/>
  <c r="P128" i="734"/>
  <c r="Q5" i="734"/>
  <c r="P5" i="734"/>
  <c r="N123" i="735"/>
  <c r="AF123" i="735"/>
  <c r="AG107" i="735" s="1"/>
  <c r="AE123" i="735"/>
  <c r="N38" i="735"/>
  <c r="AF38" i="735"/>
  <c r="AG22" i="735" s="1"/>
  <c r="AE38" i="735"/>
  <c r="Q132" i="734"/>
  <c r="P132" i="734"/>
  <c r="P21" i="734"/>
  <c r="Q21" i="734"/>
  <c r="R5" i="734" s="1"/>
  <c r="Q21" i="731"/>
  <c r="R5" i="731" s="1"/>
  <c r="P21" i="731"/>
  <c r="N123" i="732"/>
  <c r="AF123" i="732"/>
  <c r="AG107" i="732" s="1"/>
  <c r="AE123" i="732"/>
  <c r="AB38" i="731"/>
  <c r="AC22" i="731" s="1"/>
  <c r="AA38" i="731"/>
  <c r="N38" i="731"/>
  <c r="Q39" i="732"/>
  <c r="P39" i="732"/>
  <c r="Q7" i="731"/>
  <c r="P7" i="731"/>
  <c r="Q27" i="732"/>
  <c r="P27" i="732"/>
  <c r="AE21" i="732"/>
  <c r="N21" i="732"/>
  <c r="AF21" i="732"/>
  <c r="AG5" i="732" s="1"/>
  <c r="Q72" i="732"/>
  <c r="R56" i="732" s="1"/>
  <c r="P72" i="732"/>
  <c r="AB106" i="731"/>
  <c r="AC90" i="731" s="1"/>
  <c r="AA106" i="731"/>
  <c r="N106" i="731"/>
  <c r="Q23" i="732"/>
  <c r="P23" i="732"/>
  <c r="AF38" i="732"/>
  <c r="AG22" i="732" s="1"/>
  <c r="AE38" i="732"/>
  <c r="N38" i="732"/>
  <c r="Q90" i="731"/>
  <c r="P90" i="731"/>
  <c r="Q55" i="731"/>
  <c r="R39" i="731" s="1"/>
  <c r="P55" i="731"/>
  <c r="Q43" i="731"/>
  <c r="P43" i="731"/>
  <c r="N55" i="732"/>
  <c r="AF55" i="732"/>
  <c r="AG39" i="732" s="1"/>
  <c r="AE55" i="732"/>
  <c r="Q132" i="731"/>
  <c r="P132" i="731"/>
  <c r="Q22" i="732"/>
  <c r="P22" i="732"/>
  <c r="Q61" i="731"/>
  <c r="P61" i="731"/>
  <c r="Q124" i="731"/>
  <c r="P124" i="731"/>
  <c r="Q140" i="732"/>
  <c r="R124" i="732" s="1"/>
  <c r="P140" i="732"/>
  <c r="Q60" i="731"/>
  <c r="P60" i="731"/>
  <c r="Q8" i="732"/>
  <c r="P8" i="732"/>
  <c r="AB123" i="731"/>
  <c r="AC107" i="731" s="1"/>
  <c r="AA123" i="731"/>
  <c r="N123" i="731"/>
  <c r="Q9" i="732"/>
  <c r="P9" i="732"/>
  <c r="Q57" i="731"/>
  <c r="P57" i="731"/>
  <c r="Q39" i="731"/>
  <c r="P39" i="731"/>
  <c r="Q44" i="731"/>
  <c r="P44" i="731"/>
  <c r="Q114" i="731"/>
  <c r="P114" i="731"/>
  <c r="Q56" i="731"/>
  <c r="P56" i="731"/>
  <c r="Q8" i="731"/>
  <c r="P8" i="731"/>
  <c r="Q9" i="731"/>
  <c r="P9" i="731"/>
  <c r="Q40" i="731"/>
  <c r="P40" i="731"/>
  <c r="AA140" i="731"/>
  <c r="N140" i="731"/>
  <c r="AB140" i="731"/>
  <c r="AC124" i="731" s="1"/>
  <c r="Q24" i="731"/>
  <c r="P24" i="731"/>
  <c r="Q91" i="731"/>
  <c r="P91" i="731"/>
  <c r="Q89" i="732"/>
  <c r="R73" i="732" s="1"/>
  <c r="P89" i="732"/>
  <c r="Q5" i="731"/>
  <c r="P5" i="731"/>
  <c r="Q89" i="731"/>
  <c r="R73" i="731" s="1"/>
  <c r="P89" i="731"/>
  <c r="Q72" i="731"/>
  <c r="R56" i="731" s="1"/>
  <c r="P72" i="731"/>
  <c r="Q126" i="732"/>
  <c r="P126" i="732"/>
  <c r="Q94" i="728"/>
  <c r="P94" i="728"/>
  <c r="P106" i="729"/>
  <c r="Q106" i="729"/>
  <c r="R90" i="729" s="1"/>
  <c r="Q42" i="728"/>
  <c r="P42" i="728"/>
  <c r="AB38" i="728"/>
  <c r="AC22" i="728" s="1"/>
  <c r="AA38" i="728"/>
  <c r="N38" i="728"/>
  <c r="Q126" i="728"/>
  <c r="P126" i="728"/>
  <c r="Q112" i="728"/>
  <c r="P112" i="728"/>
  <c r="Q72" i="728"/>
  <c r="R56" i="728" s="1"/>
  <c r="P72" i="728"/>
  <c r="Q24" i="728"/>
  <c r="P24" i="728"/>
  <c r="Q140" i="729"/>
  <c r="R124" i="729" s="1"/>
  <c r="P140" i="729"/>
  <c r="Q108" i="728"/>
  <c r="P108" i="728"/>
  <c r="P55" i="729"/>
  <c r="Q55" i="729"/>
  <c r="R39" i="729" s="1"/>
  <c r="D2" i="728"/>
  <c r="Q21" i="728"/>
  <c r="R5" i="728" s="1"/>
  <c r="P21" i="728"/>
  <c r="N123" i="729"/>
  <c r="AF123" i="729"/>
  <c r="AG107" i="729" s="1"/>
  <c r="AE123" i="729"/>
  <c r="Q91" i="729"/>
  <c r="P91" i="729"/>
  <c r="Q125" i="729"/>
  <c r="P125" i="729"/>
  <c r="AB106" i="728"/>
  <c r="AC90" i="728" s="1"/>
  <c r="AA106" i="728"/>
  <c r="N106" i="728"/>
  <c r="Q39" i="729"/>
  <c r="P39" i="729"/>
  <c r="Q89" i="729"/>
  <c r="R73" i="729" s="1"/>
  <c r="P89" i="729"/>
  <c r="Q107" i="728"/>
  <c r="P107" i="728"/>
  <c r="Q58" i="728"/>
  <c r="P58" i="728"/>
  <c r="Q7" i="729"/>
  <c r="P7" i="729"/>
  <c r="Q90" i="728"/>
  <c r="P90" i="728"/>
  <c r="Q27" i="729"/>
  <c r="P27" i="729"/>
  <c r="AE72" i="729"/>
  <c r="AF72" i="729"/>
  <c r="AG56" i="729" s="1"/>
  <c r="N72" i="729"/>
  <c r="Q39" i="728"/>
  <c r="P39" i="728"/>
  <c r="Q130" i="728"/>
  <c r="P130" i="728"/>
  <c r="Q63" i="729"/>
  <c r="P63" i="729"/>
  <c r="Q61" i="728"/>
  <c r="P61" i="728"/>
  <c r="Q23" i="729"/>
  <c r="P23" i="729"/>
  <c r="Q44" i="729"/>
  <c r="P44" i="729"/>
  <c r="Q89" i="728"/>
  <c r="R73" i="728" s="1"/>
  <c r="P89" i="728"/>
  <c r="Q43" i="729"/>
  <c r="P43" i="729"/>
  <c r="Q59" i="729"/>
  <c r="P59" i="729"/>
  <c r="Q8" i="728"/>
  <c r="P8" i="728"/>
  <c r="Q40" i="729"/>
  <c r="P40" i="729"/>
  <c r="Q9" i="728"/>
  <c r="P9" i="728"/>
  <c r="P38" i="729"/>
  <c r="Q74" i="729"/>
  <c r="P74" i="729"/>
  <c r="Q125" i="728"/>
  <c r="P125" i="728"/>
  <c r="P123" i="728"/>
  <c r="Q123" i="728"/>
  <c r="R107" i="728" s="1"/>
  <c r="Q126" i="729"/>
  <c r="P126" i="729"/>
  <c r="AE21" i="729"/>
  <c r="AF21" i="729"/>
  <c r="AG5" i="729" s="1"/>
  <c r="N21" i="729"/>
  <c r="Q22" i="729"/>
  <c r="P22" i="729"/>
  <c r="N140" i="728"/>
  <c r="AB140" i="728"/>
  <c r="AC124" i="728" s="1"/>
  <c r="AA140" i="728"/>
  <c r="Q124" i="728"/>
  <c r="P124" i="728"/>
  <c r="Q90" i="729"/>
  <c r="P90" i="729"/>
  <c r="Q134" i="728"/>
  <c r="P134" i="728"/>
  <c r="Q60" i="729"/>
  <c r="P60" i="729"/>
  <c r="Q55" i="728"/>
  <c r="R39" i="728" s="1"/>
  <c r="P55" i="728"/>
  <c r="Q56" i="726"/>
  <c r="P56" i="726"/>
  <c r="Q135" i="725"/>
  <c r="P135" i="725"/>
  <c r="Q62" i="726"/>
  <c r="P62" i="726"/>
  <c r="Q89" i="726"/>
  <c r="R73" i="726" s="1"/>
  <c r="P89" i="726"/>
  <c r="Q125" i="726"/>
  <c r="P125" i="726"/>
  <c r="Q40" i="726"/>
  <c r="P40" i="726"/>
  <c r="AB21" i="725"/>
  <c r="AC5" i="725" s="1"/>
  <c r="AA21" i="725"/>
  <c r="N21" i="725"/>
  <c r="Q127" i="725"/>
  <c r="P127" i="725"/>
  <c r="Q55" i="725"/>
  <c r="R39" i="725" s="1"/>
  <c r="P55" i="725"/>
  <c r="Q126" i="726"/>
  <c r="P126" i="726"/>
  <c r="Q72" i="726"/>
  <c r="R56" i="726" s="1"/>
  <c r="P72" i="726"/>
  <c r="Q131" i="725"/>
  <c r="P131" i="725"/>
  <c r="Q90" i="725"/>
  <c r="P90" i="725"/>
  <c r="Q5" i="725"/>
  <c r="P5" i="725"/>
  <c r="Q140" i="726"/>
  <c r="R124" i="726" s="1"/>
  <c r="P140" i="726"/>
  <c r="Q114" i="725"/>
  <c r="P114" i="725"/>
  <c r="Q107" i="725"/>
  <c r="P107" i="725"/>
  <c r="N21" i="726"/>
  <c r="AF21" i="726"/>
  <c r="AG5" i="726" s="1"/>
  <c r="AE21" i="726"/>
  <c r="N38" i="726"/>
  <c r="AF38" i="726"/>
  <c r="AG22" i="726" s="1"/>
  <c r="AE38" i="726"/>
  <c r="Q75" i="725"/>
  <c r="P75" i="725"/>
  <c r="Q110" i="725"/>
  <c r="P110" i="725"/>
  <c r="N106" i="726"/>
  <c r="AF106" i="726"/>
  <c r="AG90" i="726" s="1"/>
  <c r="AE106" i="726"/>
  <c r="N72" i="725"/>
  <c r="AB72" i="725"/>
  <c r="AC56" i="725" s="1"/>
  <c r="AA72" i="725"/>
  <c r="Q60" i="725"/>
  <c r="P60" i="725"/>
  <c r="Q123" i="725"/>
  <c r="R107" i="725" s="1"/>
  <c r="P123" i="725"/>
  <c r="Q58" i="726"/>
  <c r="P58" i="726"/>
  <c r="N123" i="726"/>
  <c r="AF123" i="726"/>
  <c r="AG107" i="726" s="1"/>
  <c r="AE123" i="726"/>
  <c r="Q134" i="725"/>
  <c r="P134" i="725"/>
  <c r="N55" i="726"/>
  <c r="AF55" i="726"/>
  <c r="AG39" i="726" s="1"/>
  <c r="AE55" i="726"/>
  <c r="Q7" i="725"/>
  <c r="P7" i="725"/>
  <c r="Q31" i="726"/>
  <c r="P31" i="726"/>
  <c r="Q130" i="725"/>
  <c r="P130" i="725"/>
  <c r="Q7" i="726"/>
  <c r="P7" i="726"/>
  <c r="Q23" i="725"/>
  <c r="P23" i="725"/>
  <c r="Q94" i="725"/>
  <c r="P94" i="725"/>
  <c r="Q89" i="725"/>
  <c r="R73" i="725" s="1"/>
  <c r="P89" i="725"/>
  <c r="Q44" i="726"/>
  <c r="P44" i="726"/>
  <c r="Q109" i="726"/>
  <c r="P109" i="726"/>
  <c r="Q27" i="726"/>
  <c r="P27" i="726"/>
  <c r="Q126" i="725"/>
  <c r="P126" i="725"/>
  <c r="Q113" i="725"/>
  <c r="P113" i="725"/>
  <c r="Q41" i="726"/>
  <c r="P41" i="726"/>
  <c r="Q140" i="725"/>
  <c r="R124" i="725" s="1"/>
  <c r="P140" i="725"/>
  <c r="Q23" i="726"/>
  <c r="P23" i="726"/>
  <c r="Q93" i="725"/>
  <c r="P93" i="725"/>
  <c r="Q73" i="726"/>
  <c r="P73" i="726"/>
  <c r="Q106" i="725"/>
  <c r="R90" i="725" s="1"/>
  <c r="P106" i="725"/>
  <c r="Q66" i="726"/>
  <c r="P66" i="726"/>
  <c r="Q42" i="725"/>
  <c r="P42" i="725"/>
  <c r="Q38" i="725"/>
  <c r="R22" i="725" s="1"/>
  <c r="P38" i="725"/>
  <c r="N106" i="723"/>
  <c r="AF106" i="723"/>
  <c r="AG90" i="723" s="1"/>
  <c r="AE106" i="723"/>
  <c r="Q57" i="723"/>
  <c r="P57" i="723"/>
  <c r="Q66" i="723"/>
  <c r="P66" i="723"/>
  <c r="Q41" i="723"/>
  <c r="P41" i="723"/>
  <c r="Q58" i="723"/>
  <c r="P58" i="723"/>
  <c r="Q89" i="722"/>
  <c r="R73" i="722" s="1"/>
  <c r="P89" i="722"/>
  <c r="Q56" i="723"/>
  <c r="P56" i="723"/>
  <c r="Q123" i="722"/>
  <c r="R107" i="722" s="1"/>
  <c r="P123" i="722"/>
  <c r="Q61" i="722"/>
  <c r="P61" i="722"/>
  <c r="D2" i="722"/>
  <c r="Q21" i="722"/>
  <c r="R5" i="722" s="1"/>
  <c r="P21" i="722"/>
  <c r="Q107" i="722"/>
  <c r="P107" i="722"/>
  <c r="Q46" i="722"/>
  <c r="P46" i="722"/>
  <c r="N21" i="723"/>
  <c r="AF21" i="723"/>
  <c r="AG5" i="723" s="1"/>
  <c r="AE21" i="723"/>
  <c r="Q7" i="723"/>
  <c r="P7" i="723"/>
  <c r="Q56" i="722"/>
  <c r="P56" i="722"/>
  <c r="Q57" i="722"/>
  <c r="P57" i="722"/>
  <c r="P55" i="723"/>
  <c r="Q89" i="723"/>
  <c r="R73" i="723" s="1"/>
  <c r="P89" i="723"/>
  <c r="Q38" i="723"/>
  <c r="R22" i="723" s="1"/>
  <c r="P38" i="723"/>
  <c r="Q42" i="722"/>
  <c r="P42" i="722"/>
  <c r="Q24" i="722"/>
  <c r="P24" i="722"/>
  <c r="Q113" i="722"/>
  <c r="P113" i="722"/>
  <c r="Q72" i="723"/>
  <c r="R56" i="723" s="1"/>
  <c r="P72" i="723"/>
  <c r="Q109" i="722"/>
  <c r="P109" i="722"/>
  <c r="AB38" i="722"/>
  <c r="AC22" i="722" s="1"/>
  <c r="AA38" i="722"/>
  <c r="N38" i="722"/>
  <c r="Q8" i="723"/>
  <c r="P8" i="723"/>
  <c r="Q106" i="722"/>
  <c r="R90" i="722" s="1"/>
  <c r="P106" i="722"/>
  <c r="Q62" i="723"/>
  <c r="P62" i="723"/>
  <c r="Q64" i="723"/>
  <c r="P64" i="723"/>
  <c r="Q134" i="722"/>
  <c r="P134" i="722"/>
  <c r="Q135" i="722"/>
  <c r="P135" i="722"/>
  <c r="Q39" i="722"/>
  <c r="P39" i="722"/>
  <c r="Q75" i="722"/>
  <c r="P75" i="722"/>
  <c r="N123" i="723"/>
  <c r="AF123" i="723"/>
  <c r="AG107" i="723" s="1"/>
  <c r="AE123" i="723"/>
  <c r="Q130" i="722"/>
  <c r="P130" i="722"/>
  <c r="Q131" i="722"/>
  <c r="P131" i="722"/>
  <c r="Q9" i="722"/>
  <c r="P9" i="722"/>
  <c r="Q126" i="722"/>
  <c r="P126" i="722"/>
  <c r="Q60" i="722"/>
  <c r="P60" i="722"/>
  <c r="Q140" i="723"/>
  <c r="R124" i="723" s="1"/>
  <c r="P140" i="723"/>
  <c r="Q127" i="722"/>
  <c r="P127" i="722"/>
  <c r="P72" i="722"/>
  <c r="Q72" i="722"/>
  <c r="R56" i="722" s="1"/>
  <c r="Q5" i="722"/>
  <c r="P5" i="722"/>
  <c r="Q125" i="723"/>
  <c r="P125" i="723"/>
  <c r="Q65" i="723"/>
  <c r="P65" i="723"/>
  <c r="AB55" i="722"/>
  <c r="AC39" i="722" s="1"/>
  <c r="AA55" i="722"/>
  <c r="N55" i="722"/>
  <c r="Q114" i="722"/>
  <c r="P114" i="722"/>
  <c r="Q8" i="722"/>
  <c r="P8" i="722"/>
  <c r="Q61" i="723"/>
  <c r="P61" i="723"/>
  <c r="Q73" i="723"/>
  <c r="P73" i="723"/>
  <c r="Q110" i="722"/>
  <c r="P110" i="722"/>
  <c r="Q23" i="720"/>
  <c r="P23" i="720"/>
  <c r="Q125" i="720"/>
  <c r="P125" i="720"/>
  <c r="Q25" i="720"/>
  <c r="P25" i="720"/>
  <c r="Q74" i="720"/>
  <c r="P74" i="720"/>
  <c r="Q107" i="719"/>
  <c r="P107" i="719"/>
  <c r="Q38" i="719"/>
  <c r="R22" i="719" s="1"/>
  <c r="P38" i="719"/>
  <c r="Q55" i="720"/>
  <c r="R39" i="720" s="1"/>
  <c r="P55" i="720"/>
  <c r="Q7" i="720"/>
  <c r="P7" i="720"/>
  <c r="AB106" i="719"/>
  <c r="AC90" i="719" s="1"/>
  <c r="AA106" i="719"/>
  <c r="N106" i="719"/>
  <c r="Q29" i="720"/>
  <c r="P29" i="720"/>
  <c r="Q56" i="720"/>
  <c r="P56" i="720"/>
  <c r="Q109" i="720"/>
  <c r="P109" i="720"/>
  <c r="Q90" i="719"/>
  <c r="P90" i="719"/>
  <c r="Q140" i="719"/>
  <c r="R124" i="719" s="1"/>
  <c r="P140" i="719"/>
  <c r="AE106" i="720"/>
  <c r="N106" i="720"/>
  <c r="AF106" i="720"/>
  <c r="AG90" i="720" s="1"/>
  <c r="Q56" i="719"/>
  <c r="P56" i="719"/>
  <c r="Q140" i="720"/>
  <c r="R124" i="720" s="1"/>
  <c r="P140" i="720"/>
  <c r="Q65" i="720"/>
  <c r="P65" i="720"/>
  <c r="AB55" i="719"/>
  <c r="AC39" i="719" s="1"/>
  <c r="AA55" i="719"/>
  <c r="N55" i="719"/>
  <c r="D2" i="719" s="1"/>
  <c r="Q72" i="719"/>
  <c r="R56" i="719" s="1"/>
  <c r="P72" i="719"/>
  <c r="Q32" i="720"/>
  <c r="P32" i="720"/>
  <c r="Q61" i="720"/>
  <c r="P61" i="720"/>
  <c r="N123" i="720"/>
  <c r="AF123" i="720"/>
  <c r="AG107" i="720" s="1"/>
  <c r="AE123" i="720"/>
  <c r="AB123" i="719"/>
  <c r="AC107" i="719" s="1"/>
  <c r="N123" i="719"/>
  <c r="AA123" i="719"/>
  <c r="Q28" i="720"/>
  <c r="P28" i="720"/>
  <c r="Q57" i="720"/>
  <c r="P57" i="720"/>
  <c r="Q27" i="720"/>
  <c r="P27" i="720"/>
  <c r="Q24" i="720"/>
  <c r="P24" i="720"/>
  <c r="Q89" i="719"/>
  <c r="R73" i="719" s="1"/>
  <c r="P89" i="719"/>
  <c r="N72" i="720"/>
  <c r="AF72" i="720"/>
  <c r="AG56" i="720" s="1"/>
  <c r="AE72" i="720"/>
  <c r="Q23" i="719"/>
  <c r="P23" i="719"/>
  <c r="Q31" i="720"/>
  <c r="P31" i="720"/>
  <c r="N21" i="720"/>
  <c r="AF21" i="720"/>
  <c r="AG5" i="720" s="1"/>
  <c r="AE21" i="720"/>
  <c r="Q38" i="720"/>
  <c r="R22" i="720" s="1"/>
  <c r="P38" i="720"/>
  <c r="Q30" i="717"/>
  <c r="P30" i="717"/>
  <c r="Q6" i="717"/>
  <c r="P6" i="717"/>
  <c r="Q65" i="717"/>
  <c r="P65" i="717"/>
  <c r="Q106" i="716"/>
  <c r="R90" i="716" s="1"/>
  <c r="P106" i="716"/>
  <c r="N123" i="716"/>
  <c r="AB123" i="716"/>
  <c r="AC107" i="716" s="1"/>
  <c r="AA123" i="716"/>
  <c r="Q26" i="717"/>
  <c r="P26" i="717"/>
  <c r="Q27" i="717"/>
  <c r="P27" i="717"/>
  <c r="Q61" i="717"/>
  <c r="P61" i="717"/>
  <c r="N72" i="716"/>
  <c r="AB72" i="716"/>
  <c r="AC56" i="716" s="1"/>
  <c r="AA72" i="716"/>
  <c r="Q23" i="717"/>
  <c r="P23" i="717"/>
  <c r="Q57" i="717"/>
  <c r="P57" i="717"/>
  <c r="N140" i="716"/>
  <c r="AB140" i="716"/>
  <c r="AC124" i="716" s="1"/>
  <c r="AA140" i="716"/>
  <c r="Q56" i="717"/>
  <c r="P56" i="717"/>
  <c r="Q75" i="716"/>
  <c r="P75" i="716"/>
  <c r="Q55" i="717"/>
  <c r="R39" i="717" s="1"/>
  <c r="P55" i="717"/>
  <c r="Q45" i="717"/>
  <c r="P45" i="717"/>
  <c r="Q7" i="717"/>
  <c r="P7" i="717"/>
  <c r="Q7" i="716"/>
  <c r="P7" i="716"/>
  <c r="Q124" i="716"/>
  <c r="P124" i="716"/>
  <c r="Q64" i="717"/>
  <c r="P64" i="717"/>
  <c r="Q59" i="716"/>
  <c r="P59" i="716"/>
  <c r="Q41" i="717"/>
  <c r="P41" i="717"/>
  <c r="Q113" i="716"/>
  <c r="P113" i="716"/>
  <c r="Q89" i="717"/>
  <c r="R73" i="717" s="1"/>
  <c r="P89" i="717"/>
  <c r="N89" i="716"/>
  <c r="AB89" i="716"/>
  <c r="AC73" i="716" s="1"/>
  <c r="AA89" i="716"/>
  <c r="Q125" i="717"/>
  <c r="P125" i="717"/>
  <c r="Q91" i="716"/>
  <c r="P91" i="716"/>
  <c r="Q60" i="717"/>
  <c r="P60" i="717"/>
  <c r="Q39" i="716"/>
  <c r="P39" i="716"/>
  <c r="Q109" i="716"/>
  <c r="P109" i="716"/>
  <c r="Q73" i="716"/>
  <c r="P73" i="716"/>
  <c r="Q60" i="716"/>
  <c r="P60" i="716"/>
  <c r="Q43" i="716"/>
  <c r="P43" i="716"/>
  <c r="N38" i="717"/>
  <c r="AF38" i="717"/>
  <c r="AG22" i="717" s="1"/>
  <c r="AE38" i="717"/>
  <c r="Q8" i="716"/>
  <c r="P8" i="716"/>
  <c r="AE21" i="717"/>
  <c r="AF21" i="717"/>
  <c r="AG5" i="717" s="1"/>
  <c r="N21" i="717"/>
  <c r="AB21" i="716"/>
  <c r="AC5" i="716" s="1"/>
  <c r="AA21" i="716"/>
  <c r="N21" i="716"/>
  <c r="AB55" i="716"/>
  <c r="AC39" i="716" s="1"/>
  <c r="AA55" i="716"/>
  <c r="N55" i="716"/>
  <c r="Q22" i="717"/>
  <c r="P22" i="717"/>
  <c r="Q134" i="716"/>
  <c r="P134" i="716"/>
  <c r="Q130" i="716"/>
  <c r="P130" i="716"/>
  <c r="AF140" i="717"/>
  <c r="AG124" i="717" s="1"/>
  <c r="AE140" i="717"/>
  <c r="N140" i="717"/>
  <c r="Q72" i="717"/>
  <c r="R56" i="717" s="1"/>
  <c r="P72" i="717"/>
  <c r="Q38" i="716"/>
  <c r="R22" i="716" s="1"/>
  <c r="P38" i="716"/>
  <c r="Q39" i="717"/>
  <c r="P39" i="717"/>
  <c r="Q10" i="717"/>
  <c r="P10" i="717"/>
  <c r="Q126" i="717"/>
  <c r="P126" i="717"/>
  <c r="Q126" i="716"/>
  <c r="P126" i="716"/>
  <c r="Q73" i="717"/>
  <c r="P73" i="717"/>
  <c r="Q90" i="713"/>
  <c r="P90" i="713"/>
  <c r="N123" i="714"/>
  <c r="AF123" i="714"/>
  <c r="AG107" i="714" s="1"/>
  <c r="AE123" i="714"/>
  <c r="Q126" i="713"/>
  <c r="P126" i="713"/>
  <c r="N89" i="713"/>
  <c r="AB89" i="713"/>
  <c r="AC73" i="713" s="1"/>
  <c r="AA89" i="713"/>
  <c r="Q74" i="713"/>
  <c r="P74" i="713"/>
  <c r="N123" i="713"/>
  <c r="AA123" i="713"/>
  <c r="AB123" i="713"/>
  <c r="AC107" i="713" s="1"/>
  <c r="Q58" i="713"/>
  <c r="P58" i="713"/>
  <c r="Q126" i="714"/>
  <c r="P126" i="714"/>
  <c r="AF55" i="714"/>
  <c r="AG39" i="714" s="1"/>
  <c r="AE55" i="714"/>
  <c r="N55" i="714"/>
  <c r="Q45" i="714"/>
  <c r="P45" i="714"/>
  <c r="Q7" i="713"/>
  <c r="P7" i="713"/>
  <c r="Q107" i="713"/>
  <c r="P107" i="713"/>
  <c r="Q56" i="714"/>
  <c r="P56" i="714"/>
  <c r="Q93" i="713"/>
  <c r="P93" i="713"/>
  <c r="Q41" i="714"/>
  <c r="P41" i="714"/>
  <c r="Q75" i="713"/>
  <c r="P75" i="713"/>
  <c r="Q109" i="714"/>
  <c r="P109" i="714"/>
  <c r="Q44" i="714"/>
  <c r="P44" i="714"/>
  <c r="Q40" i="714"/>
  <c r="P40" i="714"/>
  <c r="AE38" i="714"/>
  <c r="N38" i="714"/>
  <c r="AF38" i="714"/>
  <c r="AG22" i="714" s="1"/>
  <c r="Q63" i="714"/>
  <c r="P63" i="714"/>
  <c r="Q55" i="713"/>
  <c r="R39" i="713" s="1"/>
  <c r="P55" i="713"/>
  <c r="Q140" i="713"/>
  <c r="R124" i="713" s="1"/>
  <c r="P140" i="713"/>
  <c r="N72" i="713"/>
  <c r="AA72" i="713"/>
  <c r="AB72" i="713"/>
  <c r="AC56" i="713" s="1"/>
  <c r="Q59" i="714"/>
  <c r="P59" i="714"/>
  <c r="Q43" i="713"/>
  <c r="P43" i="713"/>
  <c r="Q72" i="714"/>
  <c r="R56" i="714" s="1"/>
  <c r="P72" i="714"/>
  <c r="Q106" i="713"/>
  <c r="R90" i="713" s="1"/>
  <c r="P106" i="713"/>
  <c r="AE21" i="714"/>
  <c r="N21" i="714"/>
  <c r="AF21" i="714"/>
  <c r="AG5" i="714" s="1"/>
  <c r="AA38" i="713"/>
  <c r="N38" i="713"/>
  <c r="AB38" i="713"/>
  <c r="AC22" i="713" s="1"/>
  <c r="Q5" i="714"/>
  <c r="P5" i="714"/>
  <c r="Q134" i="713"/>
  <c r="P134" i="713"/>
  <c r="P89" i="714"/>
  <c r="Q89" i="714"/>
  <c r="R73" i="714" s="1"/>
  <c r="N106" i="714"/>
  <c r="AF106" i="714"/>
  <c r="AG90" i="714" s="1"/>
  <c r="AE106" i="714"/>
  <c r="Q111" i="713"/>
  <c r="P111" i="713"/>
  <c r="Q133" i="713"/>
  <c r="P133" i="713"/>
  <c r="Q140" i="714"/>
  <c r="R124" i="714" s="1"/>
  <c r="P140" i="714"/>
  <c r="Q130" i="713"/>
  <c r="P130" i="713"/>
  <c r="AB21" i="713"/>
  <c r="AC5" i="713" s="1"/>
  <c r="AA21" i="713"/>
  <c r="N21" i="713"/>
  <c r="Q57" i="711"/>
  <c r="P57" i="711"/>
  <c r="Q124" i="710"/>
  <c r="P124" i="710"/>
  <c r="N106" i="711"/>
  <c r="AF106" i="711"/>
  <c r="AG90" i="711" s="1"/>
  <c r="AE106" i="711"/>
  <c r="AB123" i="710"/>
  <c r="AC107" i="710" s="1"/>
  <c r="AA123" i="710"/>
  <c r="N123" i="710"/>
  <c r="Q133" i="710"/>
  <c r="P133" i="710"/>
  <c r="Q24" i="711"/>
  <c r="P24" i="711"/>
  <c r="P72" i="710"/>
  <c r="Q72" i="710"/>
  <c r="R56" i="710" s="1"/>
  <c r="Q39" i="711"/>
  <c r="P39" i="711"/>
  <c r="Q66" i="711"/>
  <c r="P66" i="711"/>
  <c r="Q129" i="710"/>
  <c r="P129" i="710"/>
  <c r="AE21" i="711"/>
  <c r="N21" i="711"/>
  <c r="AF21" i="711"/>
  <c r="AG5" i="711" s="1"/>
  <c r="Q140" i="710"/>
  <c r="R124" i="710" s="1"/>
  <c r="P140" i="710"/>
  <c r="Q140" i="711"/>
  <c r="R124" i="711" s="1"/>
  <c r="P140" i="711"/>
  <c r="Q9" i="711"/>
  <c r="P9" i="711"/>
  <c r="Q62" i="711"/>
  <c r="P62" i="711"/>
  <c r="Q125" i="710"/>
  <c r="P125" i="710"/>
  <c r="Q58" i="711"/>
  <c r="P58" i="711"/>
  <c r="Q106" i="710"/>
  <c r="R90" i="710" s="1"/>
  <c r="P106" i="710"/>
  <c r="Q72" i="711"/>
  <c r="R56" i="711" s="1"/>
  <c r="P72" i="711"/>
  <c r="N55" i="711"/>
  <c r="AF55" i="711"/>
  <c r="AG39" i="711" s="1"/>
  <c r="AE55" i="711"/>
  <c r="Q89" i="710"/>
  <c r="R73" i="710" s="1"/>
  <c r="P89" i="710"/>
  <c r="Q55" i="710"/>
  <c r="R39" i="710" s="1"/>
  <c r="P55" i="710"/>
  <c r="Q38" i="711"/>
  <c r="R22" i="711" s="1"/>
  <c r="P38" i="711"/>
  <c r="Q38" i="710"/>
  <c r="R22" i="710" s="1"/>
  <c r="P38" i="710"/>
  <c r="Q108" i="711"/>
  <c r="P108" i="711"/>
  <c r="Q90" i="711"/>
  <c r="P90" i="711"/>
  <c r="Q41" i="711"/>
  <c r="P41" i="711"/>
  <c r="Q126" i="711"/>
  <c r="P126" i="711"/>
  <c r="Q65" i="711"/>
  <c r="P65" i="711"/>
  <c r="Q125" i="711"/>
  <c r="P125" i="711"/>
  <c r="AE123" i="711"/>
  <c r="N123" i="711"/>
  <c r="AF123" i="711"/>
  <c r="AG107" i="711" s="1"/>
  <c r="Q61" i="711"/>
  <c r="P61" i="711"/>
  <c r="Q64" i="708"/>
  <c r="P64" i="708"/>
  <c r="AB140" i="707"/>
  <c r="AC124" i="707" s="1"/>
  <c r="AA140" i="707"/>
  <c r="N140" i="707"/>
  <c r="Q132" i="707"/>
  <c r="P132" i="707"/>
  <c r="Q58" i="708"/>
  <c r="P58" i="708"/>
  <c r="Q72" i="708"/>
  <c r="R56" i="708" s="1"/>
  <c r="P72" i="708"/>
  <c r="Q60" i="708"/>
  <c r="P60" i="708"/>
  <c r="Q8" i="707"/>
  <c r="P8" i="707"/>
  <c r="N123" i="708"/>
  <c r="AF123" i="708"/>
  <c r="AG107" i="708" s="1"/>
  <c r="AE123" i="708"/>
  <c r="Q8" i="708"/>
  <c r="P8" i="708"/>
  <c r="Q93" i="707"/>
  <c r="P93" i="707"/>
  <c r="Q128" i="707"/>
  <c r="P128" i="707"/>
  <c r="Q9" i="708"/>
  <c r="P9" i="708"/>
  <c r="Q72" i="707"/>
  <c r="R56" i="707" s="1"/>
  <c r="P72" i="707"/>
  <c r="AB21" i="707"/>
  <c r="AC5" i="707" s="1"/>
  <c r="AA21" i="707"/>
  <c r="N21" i="707"/>
  <c r="Q41" i="707"/>
  <c r="P41" i="707"/>
  <c r="Q110" i="707"/>
  <c r="P110" i="707"/>
  <c r="N55" i="708"/>
  <c r="AF55" i="708"/>
  <c r="AG39" i="708" s="1"/>
  <c r="AE55" i="708"/>
  <c r="Q113" i="707"/>
  <c r="P113" i="707"/>
  <c r="Q22" i="707"/>
  <c r="P22" i="707"/>
  <c r="Q61" i="707"/>
  <c r="P61" i="707"/>
  <c r="Q109" i="707"/>
  <c r="P109" i="707"/>
  <c r="Q140" i="708"/>
  <c r="R124" i="708" s="1"/>
  <c r="P140" i="708"/>
  <c r="Q76" i="707"/>
  <c r="P76" i="707"/>
  <c r="Q57" i="707"/>
  <c r="P57" i="707"/>
  <c r="Q106" i="707"/>
  <c r="R90" i="707" s="1"/>
  <c r="P106" i="707"/>
  <c r="Q56" i="707"/>
  <c r="P56" i="707"/>
  <c r="Q6" i="707"/>
  <c r="P6" i="707"/>
  <c r="P21" i="708"/>
  <c r="D2" i="708"/>
  <c r="Q21" i="708"/>
  <c r="R5" i="708" s="1"/>
  <c r="Q28" i="708"/>
  <c r="P28" i="708"/>
  <c r="Q65" i="708"/>
  <c r="P65" i="708"/>
  <c r="Q60" i="707"/>
  <c r="P60" i="707"/>
  <c r="AB89" i="707"/>
  <c r="AC73" i="707" s="1"/>
  <c r="AA89" i="707"/>
  <c r="N89" i="707"/>
  <c r="Q62" i="708"/>
  <c r="P62" i="708"/>
  <c r="Q112" i="707"/>
  <c r="P112" i="707"/>
  <c r="Q24" i="708"/>
  <c r="P24" i="708"/>
  <c r="Q61" i="708"/>
  <c r="P61" i="708"/>
  <c r="AB55" i="707"/>
  <c r="AC39" i="707" s="1"/>
  <c r="AA55" i="707"/>
  <c r="N55" i="707"/>
  <c r="Q108" i="707"/>
  <c r="P108" i="707"/>
  <c r="Q131" i="707"/>
  <c r="P131" i="707"/>
  <c r="Q57" i="708"/>
  <c r="P57" i="708"/>
  <c r="Q23" i="707"/>
  <c r="P23" i="707"/>
  <c r="Q75" i="707"/>
  <c r="P75" i="707"/>
  <c r="Q109" i="708"/>
  <c r="P109" i="708"/>
  <c r="Q127" i="707"/>
  <c r="P127" i="707"/>
  <c r="Q73" i="708"/>
  <c r="P73" i="708"/>
  <c r="Q38" i="707"/>
  <c r="R22" i="707" s="1"/>
  <c r="P38" i="707"/>
  <c r="Q59" i="707"/>
  <c r="P59" i="707"/>
  <c r="N38" i="708"/>
  <c r="AF38" i="708"/>
  <c r="AG22" i="708" s="1"/>
  <c r="AE38" i="708"/>
  <c r="Q41" i="708"/>
  <c r="P41" i="708"/>
  <c r="Q66" i="708"/>
  <c r="P66" i="708"/>
  <c r="Q123" i="707"/>
  <c r="R107" i="707" s="1"/>
  <c r="P123" i="707"/>
  <c r="Q89" i="708"/>
  <c r="R73" i="708" s="1"/>
  <c r="P89" i="708"/>
  <c r="Q131" i="704"/>
  <c r="P131" i="704"/>
  <c r="Q114" i="704"/>
  <c r="P114" i="704"/>
  <c r="AB89" i="704"/>
  <c r="AC73" i="704" s="1"/>
  <c r="AA89" i="704"/>
  <c r="N89" i="704"/>
  <c r="Q123" i="704"/>
  <c r="R107" i="704" s="1"/>
  <c r="P123" i="704"/>
  <c r="Q127" i="704"/>
  <c r="P127" i="704"/>
  <c r="Q110" i="704"/>
  <c r="P110" i="704"/>
  <c r="Q140" i="705"/>
  <c r="R124" i="705" s="1"/>
  <c r="P140" i="705"/>
  <c r="N38" i="705"/>
  <c r="D2" i="705" s="1"/>
  <c r="AF38" i="705"/>
  <c r="AG22" i="705" s="1"/>
  <c r="AE38" i="705"/>
  <c r="Q93" i="704"/>
  <c r="P93" i="704"/>
  <c r="Q132" i="704"/>
  <c r="P132" i="704"/>
  <c r="Q72" i="705"/>
  <c r="R56" i="705" s="1"/>
  <c r="P72" i="705"/>
  <c r="P89" i="705"/>
  <c r="Q89" i="705"/>
  <c r="R73" i="705" s="1"/>
  <c r="Q56" i="704"/>
  <c r="P56" i="704"/>
  <c r="Q57" i="704"/>
  <c r="P57" i="704"/>
  <c r="Q41" i="704"/>
  <c r="P41" i="704"/>
  <c r="Q124" i="704"/>
  <c r="P124" i="704"/>
  <c r="N106" i="705"/>
  <c r="AF106" i="705"/>
  <c r="AG90" i="705" s="1"/>
  <c r="AE106" i="705"/>
  <c r="Q125" i="705"/>
  <c r="P125" i="705"/>
  <c r="Q23" i="704"/>
  <c r="P23" i="704"/>
  <c r="Q126" i="705"/>
  <c r="P126" i="705"/>
  <c r="Q106" i="704"/>
  <c r="R90" i="704" s="1"/>
  <c r="P106" i="704"/>
  <c r="Q91" i="704"/>
  <c r="P91" i="704"/>
  <c r="Q55" i="705"/>
  <c r="R39" i="705" s="1"/>
  <c r="P55" i="705"/>
  <c r="AA21" i="704"/>
  <c r="N21" i="704"/>
  <c r="AB21" i="704"/>
  <c r="AC5" i="704" s="1"/>
  <c r="Q22" i="704"/>
  <c r="P22" i="704"/>
  <c r="Q5" i="704"/>
  <c r="P5" i="704"/>
  <c r="AB72" i="704"/>
  <c r="AC56" i="704" s="1"/>
  <c r="AA72" i="704"/>
  <c r="N72" i="704"/>
  <c r="Q24" i="704"/>
  <c r="P24" i="704"/>
  <c r="Q73" i="704"/>
  <c r="P73" i="704"/>
  <c r="Q24" i="705"/>
  <c r="P24" i="705"/>
  <c r="N123" i="705"/>
  <c r="AF123" i="705"/>
  <c r="AG107" i="705" s="1"/>
  <c r="AE123" i="705"/>
  <c r="AB140" i="704"/>
  <c r="AC124" i="704" s="1"/>
  <c r="AA140" i="704"/>
  <c r="N140" i="704"/>
  <c r="Q42" i="705"/>
  <c r="P42" i="705"/>
  <c r="Q43" i="704"/>
  <c r="P43" i="704"/>
  <c r="Q128" i="704"/>
  <c r="P128" i="704"/>
  <c r="AB38" i="704"/>
  <c r="AC22" i="704" s="1"/>
  <c r="AA38" i="704"/>
  <c r="N38" i="704"/>
  <c r="Q7" i="705"/>
  <c r="P7" i="705"/>
  <c r="Q135" i="704"/>
  <c r="P135" i="704"/>
  <c r="P21" i="705"/>
  <c r="Q21" i="705"/>
  <c r="R5" i="705" s="1"/>
  <c r="Q55" i="704"/>
  <c r="R39" i="704" s="1"/>
  <c r="P55" i="704"/>
  <c r="Q125" i="702"/>
  <c r="P125" i="702"/>
  <c r="Q124" i="701"/>
  <c r="P124" i="701"/>
  <c r="Q44" i="701"/>
  <c r="P44" i="701"/>
  <c r="Q55" i="702"/>
  <c r="R39" i="702" s="1"/>
  <c r="P55" i="702"/>
  <c r="N123" i="702"/>
  <c r="AF123" i="702"/>
  <c r="AG107" i="702" s="1"/>
  <c r="AE123" i="702"/>
  <c r="Q42" i="702"/>
  <c r="P42" i="702"/>
  <c r="Q72" i="702"/>
  <c r="R56" i="702" s="1"/>
  <c r="P72" i="702"/>
  <c r="Q38" i="702"/>
  <c r="R22" i="702" s="1"/>
  <c r="P38" i="702"/>
  <c r="N106" i="702"/>
  <c r="AF106" i="702"/>
  <c r="AG90" i="702" s="1"/>
  <c r="AE106" i="702"/>
  <c r="AB106" i="701"/>
  <c r="AC90" i="701" s="1"/>
  <c r="AA106" i="701"/>
  <c r="N106" i="701"/>
  <c r="Q125" i="701"/>
  <c r="P125" i="701"/>
  <c r="Q90" i="701"/>
  <c r="P90" i="701"/>
  <c r="Q91" i="701"/>
  <c r="P91" i="701"/>
  <c r="Q107" i="701"/>
  <c r="P107" i="701"/>
  <c r="Q55" i="701"/>
  <c r="R39" i="701" s="1"/>
  <c r="P55" i="701"/>
  <c r="Q114" i="701"/>
  <c r="P114" i="701"/>
  <c r="Q58" i="701"/>
  <c r="P58" i="701"/>
  <c r="Q26" i="702"/>
  <c r="P26" i="702"/>
  <c r="Q73" i="701"/>
  <c r="P73" i="701"/>
  <c r="Q74" i="701"/>
  <c r="P74" i="701"/>
  <c r="Q110" i="701"/>
  <c r="P110" i="701"/>
  <c r="Q56" i="702"/>
  <c r="P56" i="702"/>
  <c r="Q9" i="702"/>
  <c r="P9" i="702"/>
  <c r="Q7" i="701"/>
  <c r="P7" i="701"/>
  <c r="AA140" i="701"/>
  <c r="N140" i="701"/>
  <c r="AB140" i="701"/>
  <c r="AC124" i="701" s="1"/>
  <c r="Q126" i="702"/>
  <c r="P126" i="702"/>
  <c r="AF140" i="702"/>
  <c r="AG124" i="702" s="1"/>
  <c r="AE140" i="702"/>
  <c r="N140" i="702"/>
  <c r="Q21" i="701"/>
  <c r="R5" i="701" s="1"/>
  <c r="P21" i="701"/>
  <c r="Q43" i="701"/>
  <c r="P43" i="701"/>
  <c r="Q89" i="702"/>
  <c r="R73" i="702" s="1"/>
  <c r="P89" i="702"/>
  <c r="Q38" i="701"/>
  <c r="R22" i="701" s="1"/>
  <c r="P38" i="701"/>
  <c r="Q61" i="701"/>
  <c r="P61" i="701"/>
  <c r="AB123" i="701"/>
  <c r="AC107" i="701" s="1"/>
  <c r="AA123" i="701"/>
  <c r="N123" i="701"/>
  <c r="Q21" i="702"/>
  <c r="R5" i="702" s="1"/>
  <c r="P21" i="702"/>
  <c r="Q5" i="701"/>
  <c r="P5" i="701"/>
  <c r="Q57" i="701"/>
  <c r="P57" i="701"/>
  <c r="AB72" i="701"/>
  <c r="AC56" i="701" s="1"/>
  <c r="AA72" i="701"/>
  <c r="N72" i="701"/>
  <c r="AA89" i="701"/>
  <c r="N89" i="701"/>
  <c r="AB89" i="701"/>
  <c r="AC73" i="701" s="1"/>
  <c r="Q24" i="701"/>
  <c r="P24" i="701"/>
  <c r="Q26" i="699"/>
  <c r="P26" i="699"/>
  <c r="Q141" i="699"/>
  <c r="P141" i="699"/>
  <c r="Q126" i="699"/>
  <c r="P126" i="699"/>
  <c r="N38" i="699"/>
  <c r="AF38" i="699"/>
  <c r="AG22" i="699" s="1"/>
  <c r="AE38" i="699"/>
  <c r="Q45" i="699"/>
  <c r="P45" i="699"/>
  <c r="Q46" i="699"/>
  <c r="P46" i="699"/>
  <c r="Q28" i="699"/>
  <c r="P28" i="699"/>
  <c r="Q123" i="699"/>
  <c r="R107" i="699" s="1"/>
  <c r="P123" i="699"/>
  <c r="Q90" i="698"/>
  <c r="P90" i="698"/>
  <c r="Q41" i="699"/>
  <c r="P41" i="699"/>
  <c r="Q74" i="698"/>
  <c r="P74" i="698"/>
  <c r="Q42" i="699"/>
  <c r="P42" i="699"/>
  <c r="Q24" i="699"/>
  <c r="P24" i="699"/>
  <c r="Q55" i="698"/>
  <c r="R39" i="698" s="1"/>
  <c r="P55" i="698"/>
  <c r="Q107" i="698"/>
  <c r="P107" i="698"/>
  <c r="Q72" i="699"/>
  <c r="R56" i="699" s="1"/>
  <c r="P72" i="699"/>
  <c r="N21" i="699"/>
  <c r="AF21" i="699"/>
  <c r="AG5" i="699" s="1"/>
  <c r="AE21" i="699"/>
  <c r="P140" i="698"/>
  <c r="Q140" i="698"/>
  <c r="R124" i="698" s="1"/>
  <c r="P106" i="698"/>
  <c r="Q106" i="698"/>
  <c r="R90" i="698" s="1"/>
  <c r="P140" i="699"/>
  <c r="Q140" i="699"/>
  <c r="R124" i="699" s="1"/>
  <c r="N89" i="699"/>
  <c r="AF89" i="699"/>
  <c r="AG73" i="699" s="1"/>
  <c r="AE89" i="699"/>
  <c r="N106" i="699"/>
  <c r="AF106" i="699"/>
  <c r="AG90" i="699" s="1"/>
  <c r="AE106" i="699"/>
  <c r="Q38" i="698"/>
  <c r="R22" i="698" s="1"/>
  <c r="P38" i="698"/>
  <c r="Q5" i="699"/>
  <c r="P5" i="699"/>
  <c r="AA21" i="698"/>
  <c r="N21" i="698"/>
  <c r="AB21" i="698"/>
  <c r="AC5" i="698" s="1"/>
  <c r="Q134" i="698"/>
  <c r="P134" i="698"/>
  <c r="Q23" i="698"/>
  <c r="P23" i="698"/>
  <c r="P56" i="698"/>
  <c r="Q56" i="698"/>
  <c r="N123" i="698"/>
  <c r="AB123" i="698"/>
  <c r="AC107" i="698" s="1"/>
  <c r="AA123" i="698"/>
  <c r="Q133" i="698"/>
  <c r="P133" i="698"/>
  <c r="Q130" i="698"/>
  <c r="P130" i="698"/>
  <c r="Q55" i="699"/>
  <c r="R39" i="699" s="1"/>
  <c r="P55" i="699"/>
  <c r="Q75" i="698"/>
  <c r="P75" i="698"/>
  <c r="Q129" i="698"/>
  <c r="P129" i="698"/>
  <c r="Q124" i="699"/>
  <c r="P124" i="699"/>
  <c r="Q126" i="698"/>
  <c r="P126" i="698"/>
  <c r="Q5" i="698"/>
  <c r="P5" i="698"/>
  <c r="Q72" i="698"/>
  <c r="R56" i="698" s="1"/>
  <c r="P72" i="698"/>
  <c r="Q125" i="698"/>
  <c r="P125" i="698"/>
  <c r="AF157" i="699"/>
  <c r="AG141" i="699" s="1"/>
  <c r="AE157" i="699"/>
  <c r="N157" i="699"/>
  <c r="P24" i="698"/>
  <c r="Q24" i="698"/>
  <c r="Q89" i="698"/>
  <c r="R73" i="698" s="1"/>
  <c r="P89" i="698"/>
  <c r="I3" i="694"/>
  <c r="F2" i="695"/>
  <c r="P75" i="695"/>
  <c r="Q75" i="695"/>
  <c r="N21" i="696"/>
  <c r="AF21" i="696"/>
  <c r="AG5" i="696" s="1"/>
  <c r="AE21" i="696"/>
  <c r="Q10" i="696"/>
  <c r="P10" i="696"/>
  <c r="N55" i="695"/>
  <c r="AB55" i="695"/>
  <c r="AC39" i="695" s="1"/>
  <c r="AA55" i="695"/>
  <c r="N21" i="695"/>
  <c r="AB21" i="695"/>
  <c r="AC5" i="695" s="1"/>
  <c r="AA21" i="695"/>
  <c r="Q58" i="696"/>
  <c r="P58" i="696"/>
  <c r="N106" i="696"/>
  <c r="AF106" i="696"/>
  <c r="AG90" i="696" s="1"/>
  <c r="AE106" i="696"/>
  <c r="N123" i="696"/>
  <c r="AF123" i="696"/>
  <c r="AG107" i="696" s="1"/>
  <c r="AE123" i="696"/>
  <c r="Q76" i="695"/>
  <c r="P76" i="695"/>
  <c r="Q132" i="695"/>
  <c r="P132" i="695"/>
  <c r="P41" i="696"/>
  <c r="Q41" i="696"/>
  <c r="N72" i="696"/>
  <c r="AF72" i="696"/>
  <c r="AG56" i="696" s="1"/>
  <c r="AE72" i="696"/>
  <c r="P134" i="695"/>
  <c r="Q134" i="695"/>
  <c r="Q6" i="696"/>
  <c r="P6" i="696"/>
  <c r="Q93" i="695"/>
  <c r="P93" i="695"/>
  <c r="Q128" i="695"/>
  <c r="P128" i="695"/>
  <c r="Q66" i="696"/>
  <c r="P66" i="696"/>
  <c r="Q73" i="696"/>
  <c r="P73" i="696"/>
  <c r="Q113" i="695"/>
  <c r="P113" i="695"/>
  <c r="P130" i="695"/>
  <c r="Q130" i="695"/>
  <c r="Q56" i="695"/>
  <c r="P56" i="695"/>
  <c r="P126" i="695"/>
  <c r="Q126" i="695"/>
  <c r="Q7" i="696"/>
  <c r="P7" i="696"/>
  <c r="AF38" i="696"/>
  <c r="AG22" i="696" s="1"/>
  <c r="AE38" i="696"/>
  <c r="N38" i="696"/>
  <c r="Q62" i="696"/>
  <c r="P62" i="696"/>
  <c r="AF140" i="696"/>
  <c r="AG124" i="696" s="1"/>
  <c r="AE140" i="696"/>
  <c r="N140" i="696"/>
  <c r="N107" i="695"/>
  <c r="AA113" i="695"/>
  <c r="AE7" i="696"/>
  <c r="AF24" i="696"/>
  <c r="AF28" i="696"/>
  <c r="N7" i="695"/>
  <c r="N38" i="695"/>
  <c r="N58" i="695"/>
  <c r="P74" i="695"/>
  <c r="N90" i="695"/>
  <c r="M106" i="695"/>
  <c r="N111" i="695"/>
  <c r="P125" i="695"/>
  <c r="AB126" i="695"/>
  <c r="P129" i="695"/>
  <c r="AB130" i="695"/>
  <c r="P133" i="695"/>
  <c r="AB134" i="695"/>
  <c r="P5" i="696"/>
  <c r="N9" i="696"/>
  <c r="AE23" i="696"/>
  <c r="AE27" i="696"/>
  <c r="P40" i="696"/>
  <c r="AF41" i="696"/>
  <c r="P44" i="696"/>
  <c r="N55" i="696"/>
  <c r="N57" i="696"/>
  <c r="N61" i="696"/>
  <c r="N65" i="696"/>
  <c r="N157" i="696"/>
  <c r="N24" i="695"/>
  <c r="P43" i="695"/>
  <c r="M72" i="695"/>
  <c r="P73" i="695"/>
  <c r="P91" i="695"/>
  <c r="M123" i="695"/>
  <c r="P124" i="695"/>
  <c r="AE6" i="696"/>
  <c r="AE10" i="696"/>
  <c r="P26" i="696"/>
  <c r="P30" i="696"/>
  <c r="P39" i="696"/>
  <c r="N47" i="696"/>
  <c r="N56" i="696"/>
  <c r="AE58" i="696"/>
  <c r="AE62" i="696"/>
  <c r="AE66" i="696"/>
  <c r="AE90" i="696"/>
  <c r="AF107" i="696"/>
  <c r="P126" i="696"/>
  <c r="P141" i="696"/>
  <c r="M89" i="695"/>
  <c r="O106" i="695"/>
  <c r="M140" i="695"/>
  <c r="AF6" i="696"/>
  <c r="AF10" i="696"/>
  <c r="AE22" i="696"/>
  <c r="N6" i="695"/>
  <c r="AB39" i="695"/>
  <c r="AA43" i="695"/>
  <c r="N57" i="695"/>
  <c r="N61" i="695"/>
  <c r="AA91" i="695"/>
  <c r="AA107" i="695"/>
  <c r="N110" i="695"/>
  <c r="N114" i="695"/>
  <c r="N8" i="696"/>
  <c r="AF22" i="696"/>
  <c r="AE26" i="696"/>
  <c r="AE30" i="696"/>
  <c r="P43" i="696"/>
  <c r="N60" i="696"/>
  <c r="N64" i="696"/>
  <c r="AF73" i="696"/>
  <c r="N109" i="696"/>
  <c r="N124" i="696"/>
  <c r="AE126" i="696"/>
  <c r="N5" i="695"/>
  <c r="AA7" i="695"/>
  <c r="N23" i="695"/>
  <c r="AA38" i="695"/>
  <c r="P42" i="695"/>
  <c r="AA58" i="695"/>
  <c r="AA73" i="695"/>
  <c r="P94" i="695"/>
  <c r="AA111" i="695"/>
  <c r="N127" i="695"/>
  <c r="N131" i="695"/>
  <c r="N135" i="695"/>
  <c r="AE9" i="696"/>
  <c r="P25" i="696"/>
  <c r="P29" i="696"/>
  <c r="AE39" i="696"/>
  <c r="AE57" i="696"/>
  <c r="AE61" i="696"/>
  <c r="AE65" i="696"/>
  <c r="P125" i="696"/>
  <c r="AE141" i="696"/>
  <c r="AA24" i="695"/>
  <c r="AA90" i="695"/>
  <c r="AE47" i="696"/>
  <c r="AA42" i="695"/>
  <c r="AA94" i="695"/>
  <c r="P42" i="696"/>
  <c r="AE56" i="696"/>
  <c r="M89" i="696"/>
  <c r="AA6" i="695"/>
  <c r="P41" i="695"/>
  <c r="AA57" i="695"/>
  <c r="AA61" i="695"/>
  <c r="AA110" i="695"/>
  <c r="AA114" i="695"/>
  <c r="AE8" i="696"/>
  <c r="P24" i="696"/>
  <c r="P28" i="696"/>
  <c r="AF56" i="696"/>
  <c r="AE60" i="696"/>
  <c r="AE64" i="696"/>
  <c r="P109" i="695"/>
  <c r="AA127" i="695"/>
  <c r="AA131" i="695"/>
  <c r="AA135" i="695"/>
  <c r="AE55" i="696"/>
  <c r="AE157" i="696"/>
  <c r="N22" i="696"/>
  <c r="AF124" i="696"/>
  <c r="P135" i="692"/>
  <c r="Q135" i="692"/>
  <c r="P5" i="692"/>
  <c r="Q5" i="692"/>
  <c r="P113" i="692"/>
  <c r="Q113" i="692"/>
  <c r="N106" i="693"/>
  <c r="AF106" i="693"/>
  <c r="AG90" i="693" s="1"/>
  <c r="AE106" i="693"/>
  <c r="P42" i="693"/>
  <c r="Q42" i="693"/>
  <c r="P76" i="692"/>
  <c r="Q76" i="692"/>
  <c r="P59" i="693"/>
  <c r="Q59" i="693"/>
  <c r="P46" i="693"/>
  <c r="Q46" i="693"/>
  <c r="P73" i="693"/>
  <c r="Q73" i="693"/>
  <c r="P89" i="693"/>
  <c r="Q89" i="693"/>
  <c r="R73" i="693" s="1"/>
  <c r="P109" i="692"/>
  <c r="Q109" i="692"/>
  <c r="P67" i="693"/>
  <c r="Q67" i="693"/>
  <c r="P23" i="692"/>
  <c r="Q23" i="692"/>
  <c r="Q60" i="692"/>
  <c r="P60" i="692"/>
  <c r="P7" i="693"/>
  <c r="Q7" i="693"/>
  <c r="P91" i="693"/>
  <c r="Q91" i="693"/>
  <c r="P107" i="693"/>
  <c r="Q107" i="693"/>
  <c r="AF140" i="693"/>
  <c r="AG124" i="693" s="1"/>
  <c r="AE140" i="693"/>
  <c r="N140" i="693"/>
  <c r="AB55" i="692"/>
  <c r="AC39" i="692" s="1"/>
  <c r="AA55" i="692"/>
  <c r="N55" i="692"/>
  <c r="P63" i="693"/>
  <c r="Q63" i="693"/>
  <c r="P56" i="692"/>
  <c r="Q56" i="692"/>
  <c r="P127" i="692"/>
  <c r="Q127" i="692"/>
  <c r="P131" i="692"/>
  <c r="Q131" i="692"/>
  <c r="Q5" i="693"/>
  <c r="P5" i="693"/>
  <c r="M21" i="692"/>
  <c r="AB42" i="692"/>
  <c r="N75" i="692"/>
  <c r="AB94" i="692"/>
  <c r="N126" i="692"/>
  <c r="N130" i="692"/>
  <c r="N134" i="692"/>
  <c r="M21" i="693"/>
  <c r="AF25" i="693"/>
  <c r="AF29" i="693"/>
  <c r="N41" i="693"/>
  <c r="AF56" i="693"/>
  <c r="AA5" i="692"/>
  <c r="N8" i="692"/>
  <c r="AB23" i="692"/>
  <c r="N39" i="692"/>
  <c r="AA41" i="692"/>
  <c r="AA56" i="692"/>
  <c r="N59" i="692"/>
  <c r="AB76" i="692"/>
  <c r="N108" i="692"/>
  <c r="N112" i="692"/>
  <c r="AB127" i="692"/>
  <c r="AB131" i="692"/>
  <c r="AB135" i="692"/>
  <c r="N6" i="693"/>
  <c r="N10" i="693"/>
  <c r="N22" i="693"/>
  <c r="AE28" i="693"/>
  <c r="M38" i="693"/>
  <c r="AF42" i="693"/>
  <c r="P45" i="693"/>
  <c r="AF46" i="693"/>
  <c r="N58" i="693"/>
  <c r="N62" i="693"/>
  <c r="N66" i="693"/>
  <c r="AE74" i="693"/>
  <c r="AF91" i="693"/>
  <c r="AE107" i="693"/>
  <c r="N157" i="693"/>
  <c r="AB5" i="692"/>
  <c r="P40" i="692"/>
  <c r="P44" i="692"/>
  <c r="AB56" i="692"/>
  <c r="AA60" i="692"/>
  <c r="P92" i="692"/>
  <c r="N107" i="692"/>
  <c r="AA109" i="692"/>
  <c r="AA113" i="692"/>
  <c r="N125" i="692"/>
  <c r="AE7" i="693"/>
  <c r="P23" i="693"/>
  <c r="P27" i="693"/>
  <c r="AE59" i="693"/>
  <c r="AE63" i="693"/>
  <c r="AE67" i="693"/>
  <c r="AE90" i="693"/>
  <c r="AF107" i="693"/>
  <c r="M123" i="693"/>
  <c r="P126" i="693"/>
  <c r="P141" i="693"/>
  <c r="I8" i="691"/>
  <c r="F2" i="692"/>
  <c r="M38" i="692"/>
  <c r="AB60" i="692"/>
  <c r="AB109" i="692"/>
  <c r="AB113" i="692"/>
  <c r="H1" i="693"/>
  <c r="AF7" i="693"/>
  <c r="M55" i="693"/>
  <c r="AF59" i="693"/>
  <c r="AF63" i="693"/>
  <c r="AF67" i="693"/>
  <c r="AE73" i="693"/>
  <c r="N7" i="692"/>
  <c r="N58" i="692"/>
  <c r="N90" i="692"/>
  <c r="M106" i="692"/>
  <c r="N111" i="692"/>
  <c r="N9" i="693"/>
  <c r="N57" i="693"/>
  <c r="N61" i="693"/>
  <c r="N65" i="693"/>
  <c r="AF73" i="693"/>
  <c r="AE89" i="693"/>
  <c r="N109" i="693"/>
  <c r="N124" i="693"/>
  <c r="AA8" i="692"/>
  <c r="AA59" i="692"/>
  <c r="M72" i="692"/>
  <c r="AA108" i="692"/>
  <c r="AA112" i="692"/>
  <c r="M123" i="692"/>
  <c r="AE6" i="693"/>
  <c r="AE10" i="693"/>
  <c r="AE58" i="693"/>
  <c r="AE62" i="693"/>
  <c r="AE66" i="693"/>
  <c r="AF89" i="693"/>
  <c r="AG73" i="693" s="1"/>
  <c r="AA39" i="692"/>
  <c r="N42" i="692"/>
  <c r="M89" i="692"/>
  <c r="N94" i="692"/>
  <c r="M140" i="692"/>
  <c r="AE22" i="693"/>
  <c r="N25" i="693"/>
  <c r="N29" i="693"/>
  <c r="AB39" i="692"/>
  <c r="M72" i="693"/>
  <c r="P6" i="692"/>
  <c r="P57" i="692"/>
  <c r="P61" i="692"/>
  <c r="P110" i="692"/>
  <c r="P114" i="692"/>
  <c r="P8" i="693"/>
  <c r="P60" i="693"/>
  <c r="P64" i="693"/>
  <c r="P108" i="693"/>
  <c r="AE157" i="693"/>
  <c r="AF124" i="693"/>
  <c r="Q75" i="689"/>
  <c r="P75" i="689"/>
  <c r="Q130" i="689"/>
  <c r="P130" i="689"/>
  <c r="N55" i="690"/>
  <c r="AF55" i="690"/>
  <c r="AG39" i="690" s="1"/>
  <c r="AE55" i="690"/>
  <c r="Q8" i="689"/>
  <c r="P8" i="689"/>
  <c r="Q126" i="689"/>
  <c r="P126" i="689"/>
  <c r="P40" i="689"/>
  <c r="Q40" i="689"/>
  <c r="Q56" i="690"/>
  <c r="P56" i="690"/>
  <c r="I3" i="688"/>
  <c r="F2" i="689"/>
  <c r="Q48" i="690"/>
  <c r="P48" i="690"/>
  <c r="Q44" i="690"/>
  <c r="P44" i="690"/>
  <c r="Q40" i="690"/>
  <c r="P40" i="690"/>
  <c r="Q73" i="690"/>
  <c r="P73" i="690"/>
  <c r="N38" i="690"/>
  <c r="AF38" i="690"/>
  <c r="AG22" i="690" s="1"/>
  <c r="AE38" i="690"/>
  <c r="N123" i="690"/>
  <c r="AF123" i="690"/>
  <c r="AG107" i="690" s="1"/>
  <c r="AE123" i="690"/>
  <c r="Q109" i="690"/>
  <c r="P109" i="690"/>
  <c r="Q124" i="690"/>
  <c r="P124" i="690"/>
  <c r="Q22" i="689"/>
  <c r="P22" i="689"/>
  <c r="P44" i="689"/>
  <c r="Q44" i="689"/>
  <c r="Q134" i="689"/>
  <c r="P134" i="689"/>
  <c r="Q6" i="690"/>
  <c r="P6" i="690"/>
  <c r="G8" i="688"/>
  <c r="AB22" i="689"/>
  <c r="M38" i="689"/>
  <c r="N43" i="689"/>
  <c r="N73" i="689"/>
  <c r="AA75" i="689"/>
  <c r="N91" i="689"/>
  <c r="Q92" i="689"/>
  <c r="N124" i="689"/>
  <c r="AA126" i="689"/>
  <c r="AA130" i="689"/>
  <c r="AA134" i="689"/>
  <c r="H1" i="690"/>
  <c r="N21" i="690"/>
  <c r="N23" i="690"/>
  <c r="Q24" i="690"/>
  <c r="N27" i="690"/>
  <c r="Q28" i="690"/>
  <c r="Q39" i="690"/>
  <c r="AE40" i="690"/>
  <c r="AE44" i="690"/>
  <c r="AE48" i="690"/>
  <c r="M106" i="690"/>
  <c r="Q125" i="690"/>
  <c r="N7" i="689"/>
  <c r="P74" i="689"/>
  <c r="AB75" i="689"/>
  <c r="N90" i="689"/>
  <c r="M106" i="689"/>
  <c r="P107" i="689"/>
  <c r="P125" i="689"/>
  <c r="AB126" i="689"/>
  <c r="P129" i="689"/>
  <c r="AB130" i="689"/>
  <c r="P133" i="689"/>
  <c r="AB134" i="689"/>
  <c r="N9" i="690"/>
  <c r="N22" i="690"/>
  <c r="AF40" i="690"/>
  <c r="AF44" i="690"/>
  <c r="AF48" i="690"/>
  <c r="AE56" i="690"/>
  <c r="M89" i="690"/>
  <c r="M140" i="690"/>
  <c r="AF56" i="690"/>
  <c r="M72" i="690"/>
  <c r="AB8" i="689"/>
  <c r="N42" i="689"/>
  <c r="P58" i="689"/>
  <c r="N72" i="689"/>
  <c r="M89" i="689"/>
  <c r="N94" i="689"/>
  <c r="P111" i="689"/>
  <c r="N123" i="689"/>
  <c r="M140" i="689"/>
  <c r="AF6" i="690"/>
  <c r="N26" i="690"/>
  <c r="AE43" i="690"/>
  <c r="AE47" i="690"/>
  <c r="P59" i="690"/>
  <c r="N74" i="690"/>
  <c r="N90" i="690"/>
  <c r="P108" i="690"/>
  <c r="AF109" i="690"/>
  <c r="AE124" i="690"/>
  <c r="N127" i="690"/>
  <c r="P24" i="689"/>
  <c r="AA43" i="689"/>
  <c r="N57" i="689"/>
  <c r="N61" i="689"/>
  <c r="AA91" i="689"/>
  <c r="N110" i="689"/>
  <c r="N114" i="689"/>
  <c r="P128" i="689"/>
  <c r="P132" i="689"/>
  <c r="N8" i="690"/>
  <c r="AE23" i="690"/>
  <c r="P42" i="690"/>
  <c r="P46" i="690"/>
  <c r="N62" i="690"/>
  <c r="AF124" i="690"/>
  <c r="AA73" i="689"/>
  <c r="AA124" i="689"/>
  <c r="N41" i="689"/>
  <c r="N93" i="689"/>
  <c r="N25" i="690"/>
  <c r="N126" i="690"/>
  <c r="AA42" i="689"/>
  <c r="M55" i="689"/>
  <c r="AA72" i="689"/>
  <c r="AA94" i="689"/>
  <c r="AA123" i="689"/>
  <c r="AE26" i="690"/>
  <c r="P41" i="690"/>
  <c r="P45" i="690"/>
  <c r="AE127" i="690"/>
  <c r="M21" i="689"/>
  <c r="AA57" i="689"/>
  <c r="AA61" i="689"/>
  <c r="AA110" i="689"/>
  <c r="AA114" i="689"/>
  <c r="AE8" i="690"/>
  <c r="AE21" i="690"/>
  <c r="AE90" i="690"/>
  <c r="AF107" i="690"/>
  <c r="AA23" i="689"/>
  <c r="P60" i="689"/>
  <c r="P109" i="689"/>
  <c r="P113" i="689"/>
  <c r="AA127" i="689"/>
  <c r="AA131" i="689"/>
  <c r="AA135" i="689"/>
  <c r="P7" i="690"/>
  <c r="P57" i="690"/>
  <c r="P61" i="690"/>
  <c r="H1" i="689"/>
  <c r="AE25" i="690"/>
  <c r="Q24" i="686"/>
  <c r="P24" i="686"/>
  <c r="Q58" i="686"/>
  <c r="P58" i="686"/>
  <c r="Q133" i="686"/>
  <c r="P133" i="686"/>
  <c r="Q6" i="687"/>
  <c r="P6" i="687"/>
  <c r="Q56" i="687"/>
  <c r="P56" i="687"/>
  <c r="P60" i="687"/>
  <c r="Q60" i="687"/>
  <c r="Q75" i="686"/>
  <c r="P75" i="686"/>
  <c r="P110" i="686"/>
  <c r="Q110" i="686"/>
  <c r="N72" i="686"/>
  <c r="AB72" i="686"/>
  <c r="AC56" i="686" s="1"/>
  <c r="AA72" i="686"/>
  <c r="Q44" i="686"/>
  <c r="P44" i="686"/>
  <c r="N89" i="686"/>
  <c r="AB89" i="686"/>
  <c r="AC73" i="686" s="1"/>
  <c r="AA89" i="686"/>
  <c r="Q129" i="686"/>
  <c r="P129" i="686"/>
  <c r="Q90" i="687"/>
  <c r="P90" i="687"/>
  <c r="P9" i="687"/>
  <c r="Q9" i="687"/>
  <c r="Q61" i="687"/>
  <c r="P61" i="687"/>
  <c r="AA38" i="686"/>
  <c r="N38" i="686"/>
  <c r="AB38" i="686"/>
  <c r="AC22" i="686" s="1"/>
  <c r="P42" i="686"/>
  <c r="Q42" i="686"/>
  <c r="N106" i="686"/>
  <c r="AB106" i="686"/>
  <c r="AC90" i="686" s="1"/>
  <c r="AA106" i="686"/>
  <c r="P22" i="687"/>
  <c r="Q22" i="687"/>
  <c r="Q55" i="687"/>
  <c r="R39" i="687" s="1"/>
  <c r="P55" i="687"/>
  <c r="P6" i="686"/>
  <c r="Q6" i="686"/>
  <c r="Q40" i="686"/>
  <c r="P40" i="686"/>
  <c r="P94" i="686"/>
  <c r="Q94" i="686"/>
  <c r="Q111" i="686"/>
  <c r="P111" i="686"/>
  <c r="Q57" i="687"/>
  <c r="P57" i="687"/>
  <c r="P109" i="687"/>
  <c r="Q109" i="687"/>
  <c r="P124" i="687"/>
  <c r="Q124" i="687"/>
  <c r="P61" i="686"/>
  <c r="Q61" i="686"/>
  <c r="Q57" i="686"/>
  <c r="P57" i="686"/>
  <c r="Q125" i="686"/>
  <c r="P125" i="686"/>
  <c r="N21" i="687"/>
  <c r="AF21" i="687"/>
  <c r="AG5" i="687" s="1"/>
  <c r="AE21" i="687"/>
  <c r="AB55" i="686"/>
  <c r="AC39" i="686" s="1"/>
  <c r="AA55" i="686"/>
  <c r="N55" i="686"/>
  <c r="Q47" i="687"/>
  <c r="P47" i="687"/>
  <c r="Q7" i="686"/>
  <c r="P7" i="686"/>
  <c r="AB123" i="686"/>
  <c r="AC107" i="686" s="1"/>
  <c r="AA123" i="686"/>
  <c r="N123" i="686"/>
  <c r="N123" i="687"/>
  <c r="AF123" i="687"/>
  <c r="AG107" i="687" s="1"/>
  <c r="AE123" i="687"/>
  <c r="I3" i="685"/>
  <c r="F2" i="686"/>
  <c r="Q74" i="687"/>
  <c r="P74" i="687"/>
  <c r="P5" i="686"/>
  <c r="P23" i="686"/>
  <c r="AB24" i="686"/>
  <c r="AA42" i="686"/>
  <c r="P56" i="686"/>
  <c r="N60" i="686"/>
  <c r="P76" i="686"/>
  <c r="AB90" i="686"/>
  <c r="AA94" i="686"/>
  <c r="N109" i="686"/>
  <c r="N113" i="686"/>
  <c r="AB125" i="686"/>
  <c r="P128" i="686"/>
  <c r="AB129" i="686"/>
  <c r="P132" i="686"/>
  <c r="AB133" i="686"/>
  <c r="N140" i="686"/>
  <c r="AE5" i="687"/>
  <c r="N8" i="687"/>
  <c r="P42" i="687"/>
  <c r="P46" i="687"/>
  <c r="N59" i="687"/>
  <c r="N106" i="687"/>
  <c r="N108" i="687"/>
  <c r="M140" i="687"/>
  <c r="AA6" i="686"/>
  <c r="M21" i="686"/>
  <c r="P22" i="686"/>
  <c r="P41" i="686"/>
  <c r="AB42" i="686"/>
  <c r="AA57" i="686"/>
  <c r="AA61" i="686"/>
  <c r="P93" i="686"/>
  <c r="AB94" i="686"/>
  <c r="AA110" i="686"/>
  <c r="N127" i="686"/>
  <c r="N135" i="686"/>
  <c r="AF5" i="687"/>
  <c r="AE9" i="687"/>
  <c r="P26" i="687"/>
  <c r="N41" i="687"/>
  <c r="N45" i="687"/>
  <c r="AE60" i="687"/>
  <c r="M72" i="687"/>
  <c r="N89" i="687"/>
  <c r="N91" i="687"/>
  <c r="N107" i="687"/>
  <c r="AE109" i="687"/>
  <c r="AB6" i="686"/>
  <c r="O55" i="686"/>
  <c r="AB57" i="686"/>
  <c r="AB61" i="686"/>
  <c r="AA76" i="686"/>
  <c r="AB110" i="686"/>
  <c r="AA128" i="686"/>
  <c r="AE22" i="687"/>
  <c r="AE55" i="687"/>
  <c r="AF60" i="687"/>
  <c r="O89" i="687"/>
  <c r="AF109" i="687"/>
  <c r="AE124" i="687"/>
  <c r="N127" i="687"/>
  <c r="AA5" i="686"/>
  <c r="N8" i="686"/>
  <c r="AA41" i="686"/>
  <c r="AA93" i="686"/>
  <c r="N108" i="686"/>
  <c r="N112" i="686"/>
  <c r="P131" i="686"/>
  <c r="AE26" i="687"/>
  <c r="M38" i="687"/>
  <c r="AF55" i="687"/>
  <c r="AG39" i="687" s="1"/>
  <c r="AF124" i="687"/>
  <c r="AA22" i="686"/>
  <c r="AA60" i="686"/>
  <c r="N74" i="686"/>
  <c r="N107" i="686"/>
  <c r="AA109" i="686"/>
  <c r="AA113" i="686"/>
  <c r="N126" i="686"/>
  <c r="N130" i="686"/>
  <c r="N134" i="686"/>
  <c r="AA140" i="686"/>
  <c r="AE8" i="687"/>
  <c r="N40" i="687"/>
  <c r="N44" i="687"/>
  <c r="AE59" i="687"/>
  <c r="AE108" i="687"/>
  <c r="AB22" i="686"/>
  <c r="AB109" i="686"/>
  <c r="N90" i="686"/>
  <c r="AE25" i="687"/>
  <c r="AE107" i="687"/>
  <c r="AE127" i="687"/>
  <c r="P43" i="686"/>
  <c r="P73" i="686"/>
  <c r="P91" i="686"/>
  <c r="AA108" i="686"/>
  <c r="AA112" i="686"/>
  <c r="N5" i="687"/>
  <c r="AE7" i="687"/>
  <c r="P24" i="687"/>
  <c r="P28" i="687"/>
  <c r="P39" i="687"/>
  <c r="AF107" i="687"/>
  <c r="P126" i="687"/>
  <c r="AA74" i="686"/>
  <c r="AA126" i="686"/>
  <c r="AA130" i="686"/>
  <c r="AA134" i="686"/>
  <c r="AE40" i="687"/>
  <c r="AE44" i="687"/>
  <c r="AE106" i="687"/>
  <c r="Q44" i="683"/>
  <c r="P44" i="683"/>
  <c r="Q74" i="684"/>
  <c r="P74" i="684"/>
  <c r="AF140" i="684"/>
  <c r="AG124" i="684" s="1"/>
  <c r="AE140" i="684"/>
  <c r="N140" i="684"/>
  <c r="P134" i="683"/>
  <c r="Q134" i="683"/>
  <c r="P66" i="684"/>
  <c r="Q66" i="684"/>
  <c r="Q23" i="683"/>
  <c r="P23" i="683"/>
  <c r="P107" i="683"/>
  <c r="Q107" i="683"/>
  <c r="Q59" i="684"/>
  <c r="P59" i="684"/>
  <c r="N89" i="684"/>
  <c r="AF89" i="684"/>
  <c r="AG73" i="684" s="1"/>
  <c r="AE89" i="684"/>
  <c r="P130" i="683"/>
  <c r="Q130" i="683"/>
  <c r="AB55" i="683"/>
  <c r="AC39" i="683" s="1"/>
  <c r="AA55" i="683"/>
  <c r="N55" i="683"/>
  <c r="AB106" i="683"/>
  <c r="AC90" i="683" s="1"/>
  <c r="AA106" i="683"/>
  <c r="N106" i="683"/>
  <c r="Q112" i="683"/>
  <c r="P112" i="683"/>
  <c r="P62" i="684"/>
  <c r="Q62" i="684"/>
  <c r="F2" i="683"/>
  <c r="I3" i="682"/>
  <c r="P74" i="683"/>
  <c r="Q74" i="683"/>
  <c r="P126" i="683"/>
  <c r="Q126" i="683"/>
  <c r="Q7" i="684"/>
  <c r="P7" i="684"/>
  <c r="Q108" i="684"/>
  <c r="P108" i="684"/>
  <c r="Q24" i="684"/>
  <c r="P24" i="684"/>
  <c r="Q90" i="684"/>
  <c r="P90" i="684"/>
  <c r="N38" i="683"/>
  <c r="AB38" i="683"/>
  <c r="AC22" i="683" s="1"/>
  <c r="AA38" i="683"/>
  <c r="Q43" i="683"/>
  <c r="P43" i="683"/>
  <c r="Q108" i="683"/>
  <c r="P108" i="683"/>
  <c r="AB72" i="683"/>
  <c r="AC56" i="683" s="1"/>
  <c r="AA72" i="683"/>
  <c r="N72" i="683"/>
  <c r="P58" i="684"/>
  <c r="Q58" i="684"/>
  <c r="P28" i="684"/>
  <c r="Q28" i="684"/>
  <c r="AF123" i="684"/>
  <c r="AG107" i="684" s="1"/>
  <c r="N123" i="684"/>
  <c r="AE123" i="684"/>
  <c r="Q8" i="683"/>
  <c r="P8" i="683"/>
  <c r="Q75" i="683"/>
  <c r="P75" i="683"/>
  <c r="N72" i="684"/>
  <c r="AF72" i="684"/>
  <c r="AG56" i="684" s="1"/>
  <c r="AE72" i="684"/>
  <c r="AA8" i="683"/>
  <c r="N24" i="683"/>
  <c r="AA108" i="683"/>
  <c r="AA112" i="683"/>
  <c r="M21" i="684"/>
  <c r="N6" i="683"/>
  <c r="AB39" i="683"/>
  <c r="AA43" i="683"/>
  <c r="N57" i="683"/>
  <c r="N61" i="683"/>
  <c r="AB74" i="683"/>
  <c r="N89" i="683"/>
  <c r="AA107" i="683"/>
  <c r="N110" i="683"/>
  <c r="P125" i="683"/>
  <c r="AB126" i="683"/>
  <c r="P129" i="683"/>
  <c r="AB130" i="683"/>
  <c r="P133" i="683"/>
  <c r="AB134" i="683"/>
  <c r="P5" i="684"/>
  <c r="N9" i="684"/>
  <c r="N22" i="684"/>
  <c r="AE24" i="684"/>
  <c r="AE28" i="684"/>
  <c r="M38" i="684"/>
  <c r="P41" i="684"/>
  <c r="P45" i="684"/>
  <c r="N55" i="684"/>
  <c r="N57" i="684"/>
  <c r="N61" i="684"/>
  <c r="N65" i="684"/>
  <c r="N157" i="684"/>
  <c r="N5" i="683"/>
  <c r="P42" i="683"/>
  <c r="AB43" i="683"/>
  <c r="AA58" i="683"/>
  <c r="P94" i="683"/>
  <c r="M123" i="683"/>
  <c r="P124" i="683"/>
  <c r="AE6" i="684"/>
  <c r="P23" i="684"/>
  <c r="AF24" i="684"/>
  <c r="P27" i="684"/>
  <c r="AF28" i="684"/>
  <c r="N48" i="684"/>
  <c r="P126" i="684"/>
  <c r="P141" i="684"/>
  <c r="AA24" i="683"/>
  <c r="AA90" i="683"/>
  <c r="N93" i="683"/>
  <c r="M140" i="683"/>
  <c r="N30" i="684"/>
  <c r="N39" i="684"/>
  <c r="AA42" i="683"/>
  <c r="P56" i="683"/>
  <c r="N60" i="683"/>
  <c r="P76" i="683"/>
  <c r="AB90" i="683"/>
  <c r="AA94" i="683"/>
  <c r="N109" i="683"/>
  <c r="N113" i="683"/>
  <c r="AE5" i="684"/>
  <c r="N8" i="684"/>
  <c r="AE23" i="684"/>
  <c r="AE27" i="684"/>
  <c r="P40" i="684"/>
  <c r="P44" i="684"/>
  <c r="N60" i="684"/>
  <c r="N64" i="684"/>
  <c r="N109" i="684"/>
  <c r="N124" i="684"/>
  <c r="AE126" i="684"/>
  <c r="AA6" i="683"/>
  <c r="M21" i="683"/>
  <c r="P22" i="683"/>
  <c r="P41" i="683"/>
  <c r="AA57" i="683"/>
  <c r="AA61" i="683"/>
  <c r="AA89" i="683"/>
  <c r="AA110" i="683"/>
  <c r="AA124" i="683"/>
  <c r="N127" i="683"/>
  <c r="N131" i="683"/>
  <c r="N135" i="683"/>
  <c r="AE9" i="684"/>
  <c r="P26" i="684"/>
  <c r="N43" i="684"/>
  <c r="N47" i="684"/>
  <c r="AE57" i="684"/>
  <c r="AE61" i="684"/>
  <c r="AE65" i="684"/>
  <c r="P125" i="684"/>
  <c r="AE141" i="684"/>
  <c r="E8" i="682"/>
  <c r="AE22" i="684"/>
  <c r="AE40" i="684"/>
  <c r="AE44" i="684"/>
  <c r="AE48" i="684"/>
  <c r="M106" i="684"/>
  <c r="AA93" i="683"/>
  <c r="AE26" i="684"/>
  <c r="AE30" i="684"/>
  <c r="AE56" i="684"/>
  <c r="AA60" i="683"/>
  <c r="P92" i="683"/>
  <c r="AA109" i="683"/>
  <c r="AA113" i="683"/>
  <c r="P25" i="684"/>
  <c r="P29" i="684"/>
  <c r="AE39" i="684"/>
  <c r="AE60" i="684"/>
  <c r="AE64" i="684"/>
  <c r="AE109" i="684"/>
  <c r="AA127" i="683"/>
  <c r="AA131" i="683"/>
  <c r="AA135" i="683"/>
  <c r="AE43" i="684"/>
  <c r="AE47" i="684"/>
  <c r="AE55" i="684"/>
  <c r="P63" i="684"/>
  <c r="AE124" i="684"/>
  <c r="AE157" i="684"/>
  <c r="AF124" i="684"/>
  <c r="AB55" i="680"/>
  <c r="AC39" i="680" s="1"/>
  <c r="AA55" i="680"/>
  <c r="N55" i="680"/>
  <c r="P132" i="680"/>
  <c r="Q132" i="680"/>
  <c r="F2" i="680"/>
  <c r="I3" i="679"/>
  <c r="Q91" i="680"/>
  <c r="P91" i="680"/>
  <c r="P46" i="681"/>
  <c r="Q46" i="681"/>
  <c r="Q7" i="680"/>
  <c r="P7" i="680"/>
  <c r="Q22" i="680"/>
  <c r="P22" i="680"/>
  <c r="P74" i="680"/>
  <c r="Q74" i="680"/>
  <c r="Q114" i="680"/>
  <c r="P114" i="680"/>
  <c r="P128" i="680"/>
  <c r="Q128" i="680"/>
  <c r="Q110" i="680"/>
  <c r="P110" i="680"/>
  <c r="Q109" i="681"/>
  <c r="P109" i="681"/>
  <c r="P42" i="681"/>
  <c r="Q42" i="681"/>
  <c r="P89" i="681"/>
  <c r="Q89" i="681"/>
  <c r="R73" i="681" s="1"/>
  <c r="P107" i="681"/>
  <c r="Q107" i="681"/>
  <c r="AF140" i="681"/>
  <c r="AG124" i="681" s="1"/>
  <c r="AE140" i="681"/>
  <c r="N140" i="681"/>
  <c r="Q94" i="680"/>
  <c r="P94" i="680"/>
  <c r="P106" i="680"/>
  <c r="Q106" i="680"/>
  <c r="R90" i="680" s="1"/>
  <c r="P91" i="681"/>
  <c r="Q91" i="681"/>
  <c r="Q7" i="681"/>
  <c r="P7" i="681"/>
  <c r="Q28" i="681"/>
  <c r="P28" i="681"/>
  <c r="N38" i="680"/>
  <c r="AB38" i="680"/>
  <c r="AC22" i="680" s="1"/>
  <c r="AA38" i="680"/>
  <c r="Q58" i="680"/>
  <c r="P58" i="680"/>
  <c r="Q90" i="680"/>
  <c r="P90" i="680"/>
  <c r="Q62" i="681"/>
  <c r="P62" i="681"/>
  <c r="Q43" i="680"/>
  <c r="P43" i="680"/>
  <c r="N140" i="680"/>
  <c r="AB140" i="680"/>
  <c r="AC124" i="680" s="1"/>
  <c r="AA140" i="680"/>
  <c r="N72" i="681"/>
  <c r="AF72" i="681"/>
  <c r="AG56" i="681" s="1"/>
  <c r="AE72" i="681"/>
  <c r="Q74" i="681"/>
  <c r="P74" i="681"/>
  <c r="Q73" i="680"/>
  <c r="P73" i="680"/>
  <c r="P136" i="680"/>
  <c r="Q136" i="680"/>
  <c r="Q41" i="680"/>
  <c r="P41" i="680"/>
  <c r="Q95" i="680"/>
  <c r="P95" i="680"/>
  <c r="Q90" i="681"/>
  <c r="P90" i="681"/>
  <c r="AA8" i="680"/>
  <c r="AB40" i="680"/>
  <c r="M72" i="680"/>
  <c r="AB92" i="680"/>
  <c r="AB107" i="680"/>
  <c r="AA111" i="680"/>
  <c r="AA124" i="680"/>
  <c r="N127" i="680"/>
  <c r="M21" i="681"/>
  <c r="P24" i="681"/>
  <c r="AF38" i="681"/>
  <c r="AG22" i="681" s="1"/>
  <c r="N42" i="680"/>
  <c r="AA74" i="680"/>
  <c r="M89" i="680"/>
  <c r="AA106" i="680"/>
  <c r="AB124" i="680"/>
  <c r="AA128" i="680"/>
  <c r="AA132" i="680"/>
  <c r="AA136" i="680"/>
  <c r="AE42" i="681"/>
  <c r="AE46" i="681"/>
  <c r="M55" i="681"/>
  <c r="AE91" i="681"/>
  <c r="N126" i="681"/>
  <c r="N141" i="681"/>
  <c r="M157" i="681"/>
  <c r="AB74" i="680"/>
  <c r="AB106" i="680"/>
  <c r="AC90" i="680" s="1"/>
  <c r="AB128" i="680"/>
  <c r="AB132" i="680"/>
  <c r="AB136" i="680"/>
  <c r="AF42" i="681"/>
  <c r="AF46" i="681"/>
  <c r="AF91" i="681"/>
  <c r="AE107" i="681"/>
  <c r="N5" i="680"/>
  <c r="AA7" i="680"/>
  <c r="N23" i="680"/>
  <c r="AB43" i="680"/>
  <c r="N56" i="680"/>
  <c r="AA58" i="680"/>
  <c r="AA73" i="680"/>
  <c r="N76" i="680"/>
  <c r="AB91" i="680"/>
  <c r="AB95" i="680"/>
  <c r="AA110" i="680"/>
  <c r="AA114" i="680"/>
  <c r="N126" i="680"/>
  <c r="N130" i="680"/>
  <c r="N134" i="680"/>
  <c r="N5" i="681"/>
  <c r="AE7" i="681"/>
  <c r="P23" i="681"/>
  <c r="P27" i="681"/>
  <c r="AF28" i="681"/>
  <c r="N38" i="681"/>
  <c r="N40" i="681"/>
  <c r="N44" i="681"/>
  <c r="N48" i="681"/>
  <c r="N56" i="681"/>
  <c r="AF107" i="681"/>
  <c r="M123" i="681"/>
  <c r="P6" i="680"/>
  <c r="AB7" i="680"/>
  <c r="P57" i="680"/>
  <c r="AB58" i="680"/>
  <c r="P61" i="680"/>
  <c r="AB73" i="680"/>
  <c r="AA90" i="680"/>
  <c r="P109" i="680"/>
  <c r="AB110" i="680"/>
  <c r="P113" i="680"/>
  <c r="AB114" i="680"/>
  <c r="AA127" i="680"/>
  <c r="AA131" i="680"/>
  <c r="AA135" i="680"/>
  <c r="H1" i="681"/>
  <c r="P6" i="681"/>
  <c r="AF7" i="681"/>
  <c r="P10" i="681"/>
  <c r="P22" i="681"/>
  <c r="P57" i="681"/>
  <c r="P61" i="681"/>
  <c r="P65" i="681"/>
  <c r="N125" i="681"/>
  <c r="AA42" i="680"/>
  <c r="N9" i="681"/>
  <c r="AE23" i="681"/>
  <c r="AE27" i="681"/>
  <c r="N60" i="681"/>
  <c r="AE89" i="681"/>
  <c r="N124" i="681"/>
  <c r="AE126" i="681"/>
  <c r="M21" i="680"/>
  <c r="AA57" i="680"/>
  <c r="AA61" i="680"/>
  <c r="P93" i="680"/>
  <c r="N107" i="680"/>
  <c r="N125" i="680"/>
  <c r="AE6" i="681"/>
  <c r="AE10" i="681"/>
  <c r="P26" i="681"/>
  <c r="P30" i="681"/>
  <c r="P39" i="681"/>
  <c r="N43" i="681"/>
  <c r="N47" i="681"/>
  <c r="AE57" i="681"/>
  <c r="AE61" i="681"/>
  <c r="AE65" i="681"/>
  <c r="AF89" i="681"/>
  <c r="AG73" i="681" s="1"/>
  <c r="AE141" i="681"/>
  <c r="E8" i="679"/>
  <c r="AA23" i="680"/>
  <c r="N40" i="680"/>
  <c r="N44" i="680"/>
  <c r="N92" i="680"/>
  <c r="N124" i="680"/>
  <c r="N25" i="681"/>
  <c r="N29" i="681"/>
  <c r="M106" i="681"/>
  <c r="M123" i="680"/>
  <c r="AE9" i="681"/>
  <c r="AF56" i="681"/>
  <c r="AE60" i="681"/>
  <c r="AE64" i="681"/>
  <c r="P8" i="680"/>
  <c r="P39" i="680"/>
  <c r="P59" i="680"/>
  <c r="AA75" i="680"/>
  <c r="P111" i="680"/>
  <c r="AA125" i="680"/>
  <c r="P8" i="681"/>
  <c r="AE43" i="681"/>
  <c r="AE47" i="681"/>
  <c r="P59" i="681"/>
  <c r="P63" i="681"/>
  <c r="P108" i="681"/>
  <c r="P90" i="678"/>
  <c r="Q90" i="678"/>
  <c r="Q7" i="677"/>
  <c r="P7" i="677"/>
  <c r="I3" i="676"/>
  <c r="F2" i="677"/>
  <c r="P75" i="677"/>
  <c r="Q75" i="677"/>
  <c r="P92" i="677"/>
  <c r="Q92" i="677"/>
  <c r="Q141" i="678"/>
  <c r="P141" i="678"/>
  <c r="AB38" i="677"/>
  <c r="AC22" i="677" s="1"/>
  <c r="AA38" i="677"/>
  <c r="N38" i="677"/>
  <c r="N106" i="677"/>
  <c r="AB106" i="677"/>
  <c r="AC90" i="677" s="1"/>
  <c r="AA106" i="677"/>
  <c r="N140" i="677"/>
  <c r="AB140" i="677"/>
  <c r="AC124" i="677" s="1"/>
  <c r="AA140" i="677"/>
  <c r="P40" i="677"/>
  <c r="Q40" i="677"/>
  <c r="Q60" i="677"/>
  <c r="P60" i="677"/>
  <c r="Q112" i="677"/>
  <c r="P112" i="677"/>
  <c r="Q108" i="678"/>
  <c r="P108" i="678"/>
  <c r="N21" i="677"/>
  <c r="AB21" i="677"/>
  <c r="AC5" i="677" s="1"/>
  <c r="AA21" i="677"/>
  <c r="Q111" i="677"/>
  <c r="P111" i="677"/>
  <c r="Q76" i="677"/>
  <c r="P76" i="677"/>
  <c r="Q93" i="677"/>
  <c r="P93" i="677"/>
  <c r="Q8" i="678"/>
  <c r="P8" i="678"/>
  <c r="P24" i="678"/>
  <c r="Q24" i="678"/>
  <c r="Q66" i="678"/>
  <c r="P66" i="678"/>
  <c r="Q123" i="678"/>
  <c r="R107" i="678" s="1"/>
  <c r="Q108" i="677"/>
  <c r="P108" i="677"/>
  <c r="Q58" i="678"/>
  <c r="P58" i="678"/>
  <c r="Q62" i="678"/>
  <c r="P62" i="678"/>
  <c r="Q73" i="678"/>
  <c r="P73" i="678"/>
  <c r="Q6" i="677"/>
  <c r="P6" i="677"/>
  <c r="Q8" i="677"/>
  <c r="P8" i="677"/>
  <c r="N72" i="678"/>
  <c r="AF72" i="678"/>
  <c r="AG56" i="678" s="1"/>
  <c r="AE72" i="678"/>
  <c r="P125" i="677"/>
  <c r="Q125" i="677"/>
  <c r="Q113" i="677"/>
  <c r="P113" i="677"/>
  <c r="N55" i="677"/>
  <c r="AB55" i="677"/>
  <c r="AC39" i="677" s="1"/>
  <c r="AA55" i="677"/>
  <c r="P44" i="677"/>
  <c r="Q44" i="677"/>
  <c r="P74" i="678"/>
  <c r="Q74" i="678"/>
  <c r="Q109" i="678"/>
  <c r="P109" i="678"/>
  <c r="Q94" i="677"/>
  <c r="P94" i="677"/>
  <c r="Q28" i="678"/>
  <c r="P28" i="678"/>
  <c r="I8" i="676"/>
  <c r="AB22" i="677"/>
  <c r="P39" i="677"/>
  <c r="N43" i="677"/>
  <c r="P59" i="677"/>
  <c r="AB60" i="677"/>
  <c r="N73" i="677"/>
  <c r="AA75" i="677"/>
  <c r="N91" i="677"/>
  <c r="N95" i="677"/>
  <c r="AB108" i="677"/>
  <c r="AB112" i="677"/>
  <c r="N123" i="677"/>
  <c r="AA125" i="677"/>
  <c r="AA129" i="677"/>
  <c r="N21" i="678"/>
  <c r="N23" i="678"/>
  <c r="N27" i="678"/>
  <c r="M55" i="678"/>
  <c r="K123" i="678"/>
  <c r="P123" i="678" s="1"/>
  <c r="AF123" i="678"/>
  <c r="AG107" i="678" s="1"/>
  <c r="AA40" i="677"/>
  <c r="AA44" i="677"/>
  <c r="P74" i="677"/>
  <c r="AB75" i="677"/>
  <c r="AA92" i="677"/>
  <c r="AA107" i="677"/>
  <c r="N110" i="677"/>
  <c r="AB125" i="677"/>
  <c r="P128" i="677"/>
  <c r="P132" i="677"/>
  <c r="P136" i="677"/>
  <c r="N7" i="678"/>
  <c r="N11" i="678"/>
  <c r="N22" i="678"/>
  <c r="AE24" i="678"/>
  <c r="AE28" i="678"/>
  <c r="M38" i="678"/>
  <c r="P41" i="678"/>
  <c r="P45" i="678"/>
  <c r="N57" i="678"/>
  <c r="N61" i="678"/>
  <c r="N65" i="678"/>
  <c r="N157" i="678"/>
  <c r="AA8" i="677"/>
  <c r="N24" i="677"/>
  <c r="O38" i="677"/>
  <c r="AB40" i="677"/>
  <c r="AB44" i="677"/>
  <c r="AA59" i="677"/>
  <c r="M72" i="677"/>
  <c r="AB92" i="677"/>
  <c r="AA111" i="677"/>
  <c r="AA124" i="677"/>
  <c r="N127" i="677"/>
  <c r="N131" i="677"/>
  <c r="N135" i="677"/>
  <c r="AF24" i="678"/>
  <c r="AF28" i="678"/>
  <c r="O55" i="678"/>
  <c r="N143" i="678"/>
  <c r="AB8" i="677"/>
  <c r="AA39" i="677"/>
  <c r="N42" i="677"/>
  <c r="P58" i="677"/>
  <c r="AA74" i="677"/>
  <c r="M89" i="677"/>
  <c r="P90" i="677"/>
  <c r="AB111" i="677"/>
  <c r="P114" i="677"/>
  <c r="AB124" i="677"/>
  <c r="AA128" i="677"/>
  <c r="AA132" i="677"/>
  <c r="AA136" i="677"/>
  <c r="AF8" i="678"/>
  <c r="N26" i="678"/>
  <c r="N30" i="678"/>
  <c r="N39" i="678"/>
  <c r="AE73" i="678"/>
  <c r="AF90" i="678"/>
  <c r="AA43" i="677"/>
  <c r="N61" i="677"/>
  <c r="AA91" i="677"/>
  <c r="AA95" i="677"/>
  <c r="AA123" i="677"/>
  <c r="N6" i="678"/>
  <c r="N10" i="678"/>
  <c r="AE23" i="678"/>
  <c r="AE27" i="678"/>
  <c r="P40" i="678"/>
  <c r="P44" i="678"/>
  <c r="P56" i="678"/>
  <c r="AF73" i="678"/>
  <c r="M140" i="678"/>
  <c r="AA73" i="677"/>
  <c r="AE7" i="678"/>
  <c r="AE11" i="678"/>
  <c r="N43" i="678"/>
  <c r="AE57" i="678"/>
  <c r="AE61" i="678"/>
  <c r="AE65" i="678"/>
  <c r="AA24" i="677"/>
  <c r="N41" i="677"/>
  <c r="P57" i="677"/>
  <c r="AA127" i="677"/>
  <c r="AE22" i="678"/>
  <c r="M106" i="678"/>
  <c r="P124" i="678"/>
  <c r="AE143" i="678"/>
  <c r="P5" i="677"/>
  <c r="P23" i="677"/>
  <c r="P56" i="677"/>
  <c r="P126" i="677"/>
  <c r="P130" i="677"/>
  <c r="P134" i="677"/>
  <c r="AE26" i="678"/>
  <c r="AE30" i="678"/>
  <c r="M89" i="678"/>
  <c r="P22" i="677"/>
  <c r="AA57" i="677"/>
  <c r="AA61" i="677"/>
  <c r="AE21" i="678"/>
  <c r="P25" i="678"/>
  <c r="P29" i="678"/>
  <c r="AE39" i="678"/>
  <c r="P9" i="678"/>
  <c r="AE43" i="678"/>
  <c r="AE47" i="678"/>
  <c r="P59" i="678"/>
  <c r="P63" i="678"/>
  <c r="AE157" i="678"/>
  <c r="Q92" i="674"/>
  <c r="P92" i="674"/>
  <c r="AB140" i="674"/>
  <c r="AC124" i="674" s="1"/>
  <c r="N140" i="674"/>
  <c r="AA140" i="674"/>
  <c r="P132" i="674"/>
  <c r="Q132" i="674"/>
  <c r="P41" i="675"/>
  <c r="Q41" i="675"/>
  <c r="P45" i="675"/>
  <c r="Q45" i="675"/>
  <c r="AF140" i="675"/>
  <c r="AG124" i="675" s="1"/>
  <c r="AE140" i="675"/>
  <c r="N140" i="675"/>
  <c r="Q7" i="674"/>
  <c r="P7" i="674"/>
  <c r="P59" i="674"/>
  <c r="Q59" i="674"/>
  <c r="N106" i="674"/>
  <c r="AA106" i="674"/>
  <c r="AB106" i="674"/>
  <c r="AC90" i="674" s="1"/>
  <c r="N72" i="675"/>
  <c r="AF72" i="675"/>
  <c r="AG56" i="675" s="1"/>
  <c r="AE72" i="675"/>
  <c r="Q60" i="675"/>
  <c r="P60" i="675"/>
  <c r="F2" i="674"/>
  <c r="I3" i="673"/>
  <c r="Q44" i="674"/>
  <c r="P44" i="674"/>
  <c r="Q7" i="675"/>
  <c r="P7" i="675"/>
  <c r="P91" i="675"/>
  <c r="Q91" i="675"/>
  <c r="Q109" i="674"/>
  <c r="P109" i="674"/>
  <c r="Q114" i="674"/>
  <c r="P114" i="674"/>
  <c r="Q123" i="675"/>
  <c r="R107" i="675" s="1"/>
  <c r="P123" i="675"/>
  <c r="Q8" i="674"/>
  <c r="P8" i="674"/>
  <c r="Q38" i="674"/>
  <c r="R22" i="674" s="1"/>
  <c r="P38" i="674"/>
  <c r="P128" i="674"/>
  <c r="Q128" i="674"/>
  <c r="Q40" i="674"/>
  <c r="P40" i="674"/>
  <c r="P136" i="674"/>
  <c r="Q136" i="674"/>
  <c r="AF38" i="675"/>
  <c r="AG22" i="675" s="1"/>
  <c r="AE38" i="675"/>
  <c r="N38" i="675"/>
  <c r="Q63" i="675"/>
  <c r="P63" i="675"/>
  <c r="N106" i="675"/>
  <c r="AF106" i="675"/>
  <c r="AG90" i="675" s="1"/>
  <c r="AE106" i="675"/>
  <c r="P110" i="674"/>
  <c r="Q110" i="674"/>
  <c r="Q109" i="675"/>
  <c r="P109" i="675"/>
  <c r="AA55" i="674"/>
  <c r="N55" i="674"/>
  <c r="AB55" i="674"/>
  <c r="AC39" i="674" s="1"/>
  <c r="Q58" i="674"/>
  <c r="P58" i="674"/>
  <c r="Q6" i="675"/>
  <c r="P6" i="675"/>
  <c r="N55" i="675"/>
  <c r="AF55" i="675"/>
  <c r="AG39" i="675" s="1"/>
  <c r="AE55" i="675"/>
  <c r="P75" i="674"/>
  <c r="Q75" i="674"/>
  <c r="Q134" i="674"/>
  <c r="P134" i="674"/>
  <c r="P64" i="675"/>
  <c r="Q64" i="675"/>
  <c r="Q73" i="675"/>
  <c r="P73" i="675"/>
  <c r="AB5" i="674"/>
  <c r="AB41" i="674"/>
  <c r="AB93" i="674"/>
  <c r="AB107" i="674"/>
  <c r="AA124" i="674"/>
  <c r="N127" i="674"/>
  <c r="N131" i="674"/>
  <c r="N135" i="674"/>
  <c r="M21" i="675"/>
  <c r="AF25" i="675"/>
  <c r="AE123" i="675"/>
  <c r="N5" i="675"/>
  <c r="P23" i="675"/>
  <c r="P27" i="675"/>
  <c r="P39" i="675"/>
  <c r="N43" i="675"/>
  <c r="N10" i="675"/>
  <c r="M72" i="674"/>
  <c r="N130" i="674"/>
  <c r="AB8" i="674"/>
  <c r="N42" i="674"/>
  <c r="Q43" i="674"/>
  <c r="Q73" i="674"/>
  <c r="M89" i="674"/>
  <c r="Q91" i="674"/>
  <c r="N94" i="674"/>
  <c r="Q95" i="674"/>
  <c r="AB110" i="674"/>
  <c r="AB114" i="674"/>
  <c r="AA127" i="674"/>
  <c r="AA131" i="674"/>
  <c r="AA135" i="674"/>
  <c r="H1" i="675"/>
  <c r="AF7" i="675"/>
  <c r="N26" i="675"/>
  <c r="AF60" i="675"/>
  <c r="AF64" i="675"/>
  <c r="AE73" i="675"/>
  <c r="AF90" i="675"/>
  <c r="N125" i="675"/>
  <c r="Q126" i="675"/>
  <c r="Q141" i="675"/>
  <c r="N6" i="674"/>
  <c r="N57" i="674"/>
  <c r="N61" i="674"/>
  <c r="O72" i="674"/>
  <c r="AE27" i="675"/>
  <c r="AF73" i="675"/>
  <c r="N124" i="675"/>
  <c r="AE126" i="675"/>
  <c r="N5" i="674"/>
  <c r="AA7" i="674"/>
  <c r="N23" i="674"/>
  <c r="AA38" i="674"/>
  <c r="AA58" i="674"/>
  <c r="AA73" i="674"/>
  <c r="N107" i="674"/>
  <c r="AA109" i="674"/>
  <c r="AA113" i="674"/>
  <c r="N125" i="674"/>
  <c r="N129" i="674"/>
  <c r="N133" i="674"/>
  <c r="AE6" i="675"/>
  <c r="AE10" i="675"/>
  <c r="AE39" i="675"/>
  <c r="N42" i="675"/>
  <c r="AE59" i="675"/>
  <c r="AE63" i="675"/>
  <c r="AE141" i="675"/>
  <c r="N90" i="674"/>
  <c r="N113" i="674"/>
  <c r="N59" i="675"/>
  <c r="N24" i="674"/>
  <c r="N126" i="674"/>
  <c r="AB7" i="674"/>
  <c r="AA24" i="674"/>
  <c r="AB38" i="674"/>
  <c r="AC22" i="674" s="1"/>
  <c r="N41" i="674"/>
  <c r="AB58" i="674"/>
  <c r="AA90" i="674"/>
  <c r="N93" i="674"/>
  <c r="P108" i="674"/>
  <c r="AB109" i="674"/>
  <c r="P112" i="674"/>
  <c r="N124" i="674"/>
  <c r="AA126" i="674"/>
  <c r="AA130" i="674"/>
  <c r="AA134" i="674"/>
  <c r="AF6" i="675"/>
  <c r="AE22" i="675"/>
  <c r="N25" i="675"/>
  <c r="AF39" i="675"/>
  <c r="AE43" i="675"/>
  <c r="P58" i="675"/>
  <c r="P62" i="675"/>
  <c r="AF63" i="675"/>
  <c r="AA42" i="674"/>
  <c r="P56" i="674"/>
  <c r="P76" i="674"/>
  <c r="AB90" i="674"/>
  <c r="AA94" i="674"/>
  <c r="AB134" i="674"/>
  <c r="AE5" i="675"/>
  <c r="AF22" i="675"/>
  <c r="AE26" i="675"/>
  <c r="M89" i="675"/>
  <c r="AE125" i="675"/>
  <c r="M21" i="674"/>
  <c r="P22" i="674"/>
  <c r="AA57" i="674"/>
  <c r="AA61" i="674"/>
  <c r="AA108" i="674"/>
  <c r="AA112" i="674"/>
  <c r="M123" i="674"/>
  <c r="N56" i="675"/>
  <c r="N22" i="675"/>
  <c r="AA23" i="674"/>
  <c r="P60" i="674"/>
  <c r="AA76" i="674"/>
  <c r="P111" i="674"/>
  <c r="AA125" i="674"/>
  <c r="P8" i="675"/>
  <c r="P61" i="675"/>
  <c r="AE157" i="675"/>
  <c r="N157" i="675"/>
  <c r="Q6" i="671"/>
  <c r="P6" i="671"/>
  <c r="P23" i="671"/>
  <c r="Q23" i="671"/>
  <c r="AB55" i="671"/>
  <c r="AC39" i="671" s="1"/>
  <c r="AA55" i="671"/>
  <c r="N55" i="671"/>
  <c r="AB106" i="671"/>
  <c r="AC90" i="671" s="1"/>
  <c r="AA106" i="671"/>
  <c r="N106" i="671"/>
  <c r="P133" i="671"/>
  <c r="Q133" i="671"/>
  <c r="Q106" i="672"/>
  <c r="R90" i="672" s="1"/>
  <c r="P106" i="672"/>
  <c r="P56" i="671"/>
  <c r="Q56" i="671"/>
  <c r="P129" i="671"/>
  <c r="Q129" i="671"/>
  <c r="Q135" i="671"/>
  <c r="P135" i="671"/>
  <c r="Q64" i="672"/>
  <c r="P64" i="672"/>
  <c r="Q61" i="671"/>
  <c r="P61" i="671"/>
  <c r="P76" i="671"/>
  <c r="Q76" i="671"/>
  <c r="P107" i="671"/>
  <c r="Q107" i="671"/>
  <c r="Q112" i="671"/>
  <c r="P112" i="671"/>
  <c r="P125" i="671"/>
  <c r="Q125" i="671"/>
  <c r="Q131" i="671"/>
  <c r="P131" i="671"/>
  <c r="Q57" i="672"/>
  <c r="P57" i="672"/>
  <c r="Q127" i="671"/>
  <c r="P127" i="671"/>
  <c r="P60" i="672"/>
  <c r="Q60" i="672"/>
  <c r="P73" i="672"/>
  <c r="Q73" i="672"/>
  <c r="P89" i="672"/>
  <c r="Q89" i="672"/>
  <c r="R73" i="672" s="1"/>
  <c r="AB38" i="671"/>
  <c r="AC22" i="671" s="1"/>
  <c r="AA38" i="671"/>
  <c r="N38" i="671"/>
  <c r="Q74" i="671"/>
  <c r="P74" i="671"/>
  <c r="Q25" i="672"/>
  <c r="P25" i="672"/>
  <c r="Q57" i="671"/>
  <c r="P57" i="671"/>
  <c r="Q125" i="672"/>
  <c r="P125" i="672"/>
  <c r="Q108" i="671"/>
  <c r="P108" i="671"/>
  <c r="P91" i="672"/>
  <c r="Q91" i="672"/>
  <c r="N140" i="671"/>
  <c r="AB140" i="671"/>
  <c r="AC124" i="671" s="1"/>
  <c r="AA140" i="671"/>
  <c r="Q9" i="672"/>
  <c r="P9" i="672"/>
  <c r="P107" i="672"/>
  <c r="Q107" i="672"/>
  <c r="P5" i="671"/>
  <c r="Q5" i="671"/>
  <c r="Q89" i="671"/>
  <c r="R73" i="671" s="1"/>
  <c r="P89" i="671"/>
  <c r="AF21" i="672"/>
  <c r="AG5" i="672" s="1"/>
  <c r="N21" i="672"/>
  <c r="AE21" i="672"/>
  <c r="P42" i="672"/>
  <c r="Q42" i="672"/>
  <c r="Q61" i="672"/>
  <c r="P61" i="672"/>
  <c r="Q74" i="672"/>
  <c r="P74" i="672"/>
  <c r="AF140" i="672"/>
  <c r="AG124" i="672" s="1"/>
  <c r="AE140" i="672"/>
  <c r="N140" i="672"/>
  <c r="P60" i="671"/>
  <c r="Q60" i="671"/>
  <c r="P46" i="672"/>
  <c r="Q46" i="672"/>
  <c r="N72" i="672"/>
  <c r="AF72" i="672"/>
  <c r="AG56" i="672" s="1"/>
  <c r="AE72" i="672"/>
  <c r="Q108" i="672"/>
  <c r="P108" i="672"/>
  <c r="AA6" i="671"/>
  <c r="M21" i="671"/>
  <c r="AA57" i="671"/>
  <c r="AA61" i="671"/>
  <c r="N75" i="671"/>
  <c r="AA89" i="671"/>
  <c r="AA108" i="671"/>
  <c r="AA112" i="671"/>
  <c r="M123" i="671"/>
  <c r="N128" i="671"/>
  <c r="N132" i="671"/>
  <c r="AE9" i="672"/>
  <c r="AE57" i="672"/>
  <c r="AE61" i="672"/>
  <c r="AE108" i="672"/>
  <c r="AA5" i="671"/>
  <c r="N8" i="671"/>
  <c r="AB23" i="671"/>
  <c r="N39" i="671"/>
  <c r="AA56" i="671"/>
  <c r="N59" i="671"/>
  <c r="AB76" i="671"/>
  <c r="AA107" i="671"/>
  <c r="N110" i="671"/>
  <c r="N114" i="671"/>
  <c r="AB125" i="671"/>
  <c r="AB129" i="671"/>
  <c r="AB133" i="671"/>
  <c r="P136" i="671"/>
  <c r="N7" i="672"/>
  <c r="AE25" i="672"/>
  <c r="M38" i="672"/>
  <c r="P41" i="672"/>
  <c r="AF42" i="672"/>
  <c r="P45" i="672"/>
  <c r="AF46" i="672"/>
  <c r="AE56" i="672"/>
  <c r="N59" i="672"/>
  <c r="N63" i="672"/>
  <c r="AE74" i="672"/>
  <c r="AF91" i="672"/>
  <c r="AE107" i="672"/>
  <c r="N157" i="672"/>
  <c r="AB5" i="671"/>
  <c r="P40" i="671"/>
  <c r="P44" i="671"/>
  <c r="AB56" i="671"/>
  <c r="AA60" i="671"/>
  <c r="P92" i="671"/>
  <c r="P96" i="671"/>
  <c r="AB107" i="671"/>
  <c r="AA111" i="671"/>
  <c r="AA124" i="671"/>
  <c r="P24" i="672"/>
  <c r="AF25" i="672"/>
  <c r="AF56" i="672"/>
  <c r="AF107" i="672"/>
  <c r="M123" i="672"/>
  <c r="P126" i="672"/>
  <c r="P141" i="672"/>
  <c r="F2" i="671"/>
  <c r="N43" i="671"/>
  <c r="AB60" i="671"/>
  <c r="N73" i="671"/>
  <c r="AA75" i="671"/>
  <c r="AA128" i="671"/>
  <c r="AA132" i="671"/>
  <c r="AA136" i="671"/>
  <c r="N27" i="672"/>
  <c r="O38" i="672"/>
  <c r="N39" i="672"/>
  <c r="AE106" i="672"/>
  <c r="N7" i="671"/>
  <c r="AA40" i="671"/>
  <c r="N90" i="671"/>
  <c r="AA92" i="671"/>
  <c r="AA96" i="671"/>
  <c r="N109" i="671"/>
  <c r="N113" i="671"/>
  <c r="N6" i="672"/>
  <c r="N10" i="672"/>
  <c r="N22" i="672"/>
  <c r="AE24" i="672"/>
  <c r="P44" i="672"/>
  <c r="N58" i="672"/>
  <c r="AE89" i="672"/>
  <c r="AF106" i="672"/>
  <c r="AG90" i="672" s="1"/>
  <c r="AE126" i="672"/>
  <c r="AA8" i="671"/>
  <c r="N24" i="671"/>
  <c r="AA59" i="671"/>
  <c r="M72" i="671"/>
  <c r="AA110" i="671"/>
  <c r="AA114" i="671"/>
  <c r="AE7" i="672"/>
  <c r="AE59" i="672"/>
  <c r="AE63" i="672"/>
  <c r="AF89" i="672"/>
  <c r="AG73" i="672" s="1"/>
  <c r="AA39" i="671"/>
  <c r="M55" i="672"/>
  <c r="AA7" i="671"/>
  <c r="P42" i="671"/>
  <c r="P94" i="671"/>
  <c r="AE6" i="672"/>
  <c r="AE10" i="672"/>
  <c r="P26" i="672"/>
  <c r="AE39" i="672"/>
  <c r="N56" i="672"/>
  <c r="AE58" i="672"/>
  <c r="AE62" i="672"/>
  <c r="AB39" i="671"/>
  <c r="AA24" i="671"/>
  <c r="AE22" i="672"/>
  <c r="AE43" i="672"/>
  <c r="AE157" i="672"/>
  <c r="AF124" i="672"/>
  <c r="Q56" i="668"/>
  <c r="P56" i="668"/>
  <c r="AB123" i="668"/>
  <c r="AC107" i="668" s="1"/>
  <c r="AA123" i="668"/>
  <c r="N123" i="668"/>
  <c r="Q40" i="669"/>
  <c r="P40" i="669"/>
  <c r="N123" i="669"/>
  <c r="AF123" i="669"/>
  <c r="AG107" i="669" s="1"/>
  <c r="AE123" i="669"/>
  <c r="Q61" i="668"/>
  <c r="P61" i="668"/>
  <c r="Q24" i="668"/>
  <c r="P24" i="668"/>
  <c r="AF21" i="669"/>
  <c r="AG5" i="669" s="1"/>
  <c r="AE21" i="669"/>
  <c r="N21" i="669"/>
  <c r="Q57" i="669"/>
  <c r="P57" i="669"/>
  <c r="AA38" i="668"/>
  <c r="N38" i="668"/>
  <c r="AB38" i="668"/>
  <c r="AC22" i="668" s="1"/>
  <c r="Q44" i="668"/>
  <c r="P44" i="668"/>
  <c r="Q91" i="668"/>
  <c r="P91" i="668"/>
  <c r="Q57" i="668"/>
  <c r="P57" i="668"/>
  <c r="Q41" i="669"/>
  <c r="P41" i="669"/>
  <c r="Q74" i="669"/>
  <c r="P74" i="669"/>
  <c r="AB106" i="668"/>
  <c r="AC90" i="668" s="1"/>
  <c r="AA106" i="668"/>
  <c r="N106" i="668"/>
  <c r="Q112" i="668"/>
  <c r="P112" i="668"/>
  <c r="Q6" i="669"/>
  <c r="P6" i="669"/>
  <c r="Q5" i="668"/>
  <c r="P5" i="668"/>
  <c r="Q108" i="668"/>
  <c r="P108" i="668"/>
  <c r="Q135" i="668"/>
  <c r="P135" i="668"/>
  <c r="Q90" i="669"/>
  <c r="P90" i="669"/>
  <c r="Q124" i="669"/>
  <c r="P124" i="669"/>
  <c r="AB55" i="668"/>
  <c r="AC39" i="668" s="1"/>
  <c r="AA55" i="668"/>
  <c r="N55" i="668"/>
  <c r="Q109" i="669"/>
  <c r="P109" i="669"/>
  <c r="Q23" i="668"/>
  <c r="P23" i="668"/>
  <c r="Q113" i="668"/>
  <c r="P113" i="668"/>
  <c r="Q131" i="668"/>
  <c r="P131" i="668"/>
  <c r="Q44" i="669"/>
  <c r="P44" i="669"/>
  <c r="Q56" i="669"/>
  <c r="P56" i="669"/>
  <c r="Q63" i="669"/>
  <c r="P63" i="669"/>
  <c r="Q6" i="668"/>
  <c r="P6" i="668"/>
  <c r="Q76" i="668"/>
  <c r="P76" i="668"/>
  <c r="N38" i="669"/>
  <c r="AF38" i="669"/>
  <c r="AG22" i="669" s="1"/>
  <c r="AE38" i="669"/>
  <c r="Q61" i="669"/>
  <c r="P61" i="669"/>
  <c r="Q73" i="669"/>
  <c r="P73" i="669"/>
  <c r="AA24" i="668"/>
  <c r="Q42" i="668"/>
  <c r="AB73" i="668"/>
  <c r="N93" i="668"/>
  <c r="Q94" i="668"/>
  <c r="AB113" i="668"/>
  <c r="AA127" i="668"/>
  <c r="AA131" i="668"/>
  <c r="AA135" i="668"/>
  <c r="Q24" i="669"/>
  <c r="M106" i="669"/>
  <c r="Q125" i="669"/>
  <c r="AB24" i="668"/>
  <c r="AA42" i="668"/>
  <c r="N60" i="668"/>
  <c r="AA94" i="668"/>
  <c r="P107" i="668"/>
  <c r="AB131" i="668"/>
  <c r="P134" i="668"/>
  <c r="AB135" i="668"/>
  <c r="N9" i="669"/>
  <c r="N22" i="669"/>
  <c r="M140" i="669"/>
  <c r="AA6" i="668"/>
  <c r="M21" i="668"/>
  <c r="P22" i="668"/>
  <c r="P41" i="668"/>
  <c r="AA57" i="668"/>
  <c r="AA61" i="668"/>
  <c r="N75" i="668"/>
  <c r="AA112" i="668"/>
  <c r="AE6" i="669"/>
  <c r="P23" i="669"/>
  <c r="P27" i="669"/>
  <c r="P39" i="669"/>
  <c r="N43" i="669"/>
  <c r="AE57" i="669"/>
  <c r="AE61" i="669"/>
  <c r="M72" i="669"/>
  <c r="N89" i="669"/>
  <c r="N91" i="669"/>
  <c r="N107" i="669"/>
  <c r="AE109" i="669"/>
  <c r="AB6" i="668"/>
  <c r="AA23" i="668"/>
  <c r="AB57" i="668"/>
  <c r="AB61" i="668"/>
  <c r="AA76" i="668"/>
  <c r="P111" i="668"/>
  <c r="AB112" i="668"/>
  <c r="M140" i="668"/>
  <c r="AF6" i="669"/>
  <c r="AE40" i="669"/>
  <c r="AE44" i="669"/>
  <c r="AF57" i="669"/>
  <c r="P60" i="669"/>
  <c r="AF61" i="669"/>
  <c r="P108" i="669"/>
  <c r="AF109" i="669"/>
  <c r="AE124" i="669"/>
  <c r="N127" i="669"/>
  <c r="AA5" i="668"/>
  <c r="N8" i="668"/>
  <c r="AB23" i="668"/>
  <c r="AA56" i="668"/>
  <c r="AB76" i="668"/>
  <c r="AA93" i="668"/>
  <c r="N110" i="668"/>
  <c r="P125" i="668"/>
  <c r="P129" i="668"/>
  <c r="P133" i="668"/>
  <c r="AE5" i="669"/>
  <c r="N8" i="669"/>
  <c r="AE23" i="669"/>
  <c r="AF40" i="669"/>
  <c r="AF44" i="669"/>
  <c r="AE56" i="669"/>
  <c r="N59" i="669"/>
  <c r="AF124" i="669"/>
  <c r="AB5" i="668"/>
  <c r="P40" i="668"/>
  <c r="AB56" i="668"/>
  <c r="AA60" i="668"/>
  <c r="N74" i="668"/>
  <c r="P92" i="668"/>
  <c r="P96" i="668"/>
  <c r="P124" i="668"/>
  <c r="N128" i="668"/>
  <c r="N132" i="668"/>
  <c r="N136" i="668"/>
  <c r="AF5" i="669"/>
  <c r="AE9" i="669"/>
  <c r="AF56" i="669"/>
  <c r="AE60" i="669"/>
  <c r="AE108" i="669"/>
  <c r="P39" i="668"/>
  <c r="N43" i="668"/>
  <c r="P59" i="668"/>
  <c r="AA75" i="668"/>
  <c r="N95" i="668"/>
  <c r="AA125" i="668"/>
  <c r="AE22" i="669"/>
  <c r="AE43" i="669"/>
  <c r="AE91" i="669"/>
  <c r="N7" i="668"/>
  <c r="AA92" i="668"/>
  <c r="AA96" i="668"/>
  <c r="AF22" i="669"/>
  <c r="AE107" i="669"/>
  <c r="AA8" i="668"/>
  <c r="M72" i="668"/>
  <c r="AA110" i="668"/>
  <c r="AA124" i="668"/>
  <c r="AF107" i="669"/>
  <c r="P58" i="668"/>
  <c r="M89" i="668"/>
  <c r="P109" i="668"/>
  <c r="AA128" i="668"/>
  <c r="AA132" i="668"/>
  <c r="AA136" i="668"/>
  <c r="M55" i="669"/>
  <c r="P127" i="668"/>
  <c r="AE89" i="669"/>
  <c r="N5" i="669"/>
  <c r="Q5" i="665"/>
  <c r="P5" i="665"/>
  <c r="P8" i="665"/>
  <c r="Q8" i="665"/>
  <c r="Q131" i="665"/>
  <c r="P131" i="665"/>
  <c r="Q133" i="665"/>
  <c r="P133" i="665"/>
  <c r="Q127" i="666"/>
  <c r="P127" i="666"/>
  <c r="Q59" i="665"/>
  <c r="P59" i="665"/>
  <c r="Q110" i="665"/>
  <c r="P110" i="665"/>
  <c r="Q6" i="666"/>
  <c r="P6" i="666"/>
  <c r="P40" i="666"/>
  <c r="Q40" i="666"/>
  <c r="Q61" i="665"/>
  <c r="P61" i="665"/>
  <c r="P94" i="665"/>
  <c r="Q94" i="665"/>
  <c r="Q112" i="665"/>
  <c r="P112" i="665"/>
  <c r="Q135" i="665"/>
  <c r="P135" i="665"/>
  <c r="Q74" i="666"/>
  <c r="P74" i="666"/>
  <c r="Q57" i="666"/>
  <c r="P57" i="666"/>
  <c r="P23" i="665"/>
  <c r="Q23" i="665"/>
  <c r="AA140" i="665"/>
  <c r="N140" i="665"/>
  <c r="AB140" i="665"/>
  <c r="AC124" i="665" s="1"/>
  <c r="Q6" i="665"/>
  <c r="P6" i="665"/>
  <c r="Q108" i="665"/>
  <c r="P108" i="665"/>
  <c r="Q90" i="666"/>
  <c r="P90" i="666"/>
  <c r="P42" i="665"/>
  <c r="Q42" i="665"/>
  <c r="Q57" i="665"/>
  <c r="P57" i="665"/>
  <c r="P76" i="665"/>
  <c r="Q76" i="665"/>
  <c r="N38" i="666"/>
  <c r="AF38" i="666"/>
  <c r="AG22" i="666" s="1"/>
  <c r="AE38" i="666"/>
  <c r="N55" i="666"/>
  <c r="AF55" i="666"/>
  <c r="AG39" i="666" s="1"/>
  <c r="AE55" i="666"/>
  <c r="Q90" i="665"/>
  <c r="P90" i="665"/>
  <c r="AF21" i="666"/>
  <c r="AG5" i="666" s="1"/>
  <c r="AE21" i="666"/>
  <c r="N21" i="666"/>
  <c r="Q63" i="666"/>
  <c r="P63" i="666"/>
  <c r="Q109" i="666"/>
  <c r="P109" i="666"/>
  <c r="Q124" i="666"/>
  <c r="P124" i="666"/>
  <c r="Q127" i="665"/>
  <c r="P127" i="665"/>
  <c r="P24" i="666"/>
  <c r="Q24" i="666"/>
  <c r="Q22" i="665"/>
  <c r="P22" i="665"/>
  <c r="P44" i="666"/>
  <c r="Q44" i="666"/>
  <c r="Q56" i="666"/>
  <c r="P56" i="666"/>
  <c r="N123" i="666"/>
  <c r="AF123" i="666"/>
  <c r="AG107" i="666" s="1"/>
  <c r="AE123" i="666"/>
  <c r="I3" i="664"/>
  <c r="F2" i="665"/>
  <c r="P107" i="665"/>
  <c r="Q107" i="665"/>
  <c r="Q129" i="665"/>
  <c r="P129" i="665"/>
  <c r="Q8" i="666"/>
  <c r="P8" i="666"/>
  <c r="Q59" i="666"/>
  <c r="P59" i="666"/>
  <c r="Q61" i="666"/>
  <c r="P61" i="666"/>
  <c r="N89" i="665"/>
  <c r="AB89" i="665"/>
  <c r="AC73" i="665" s="1"/>
  <c r="AA89" i="665"/>
  <c r="Q125" i="665"/>
  <c r="P125" i="665"/>
  <c r="P125" i="666"/>
  <c r="Q125" i="666"/>
  <c r="N7" i="665"/>
  <c r="N58" i="665"/>
  <c r="N24" i="665"/>
  <c r="M72" i="665"/>
  <c r="P91" i="665"/>
  <c r="P95" i="665"/>
  <c r="P109" i="665"/>
  <c r="P113" i="665"/>
  <c r="P7" i="666"/>
  <c r="AB7" i="665"/>
  <c r="AA24" i="665"/>
  <c r="AB38" i="665"/>
  <c r="AC22" i="665" s="1"/>
  <c r="AB58" i="665"/>
  <c r="AB73" i="665"/>
  <c r="AA90" i="665"/>
  <c r="AB109" i="665"/>
  <c r="AB113" i="665"/>
  <c r="AA127" i="665"/>
  <c r="AA131" i="665"/>
  <c r="AA135" i="665"/>
  <c r="H1" i="666"/>
  <c r="AF7" i="666"/>
  <c r="AE41" i="666"/>
  <c r="AF58" i="666"/>
  <c r="AF62" i="666"/>
  <c r="M106" i="666"/>
  <c r="N38" i="665"/>
  <c r="AA42" i="665"/>
  <c r="AA6" i="665"/>
  <c r="M21" i="665"/>
  <c r="AB42" i="665"/>
  <c r="AA57" i="665"/>
  <c r="AA61" i="665"/>
  <c r="N75" i="665"/>
  <c r="AB94" i="665"/>
  <c r="AA108" i="665"/>
  <c r="AA112" i="665"/>
  <c r="AE6" i="666"/>
  <c r="P23" i="666"/>
  <c r="AF24" i="666"/>
  <c r="P27" i="666"/>
  <c r="P39" i="666"/>
  <c r="N43" i="666"/>
  <c r="AE57" i="666"/>
  <c r="AE61" i="666"/>
  <c r="M72" i="666"/>
  <c r="N89" i="666"/>
  <c r="N91" i="666"/>
  <c r="N107" i="666"/>
  <c r="AE109" i="666"/>
  <c r="AF125" i="666"/>
  <c r="N140" i="666"/>
  <c r="AB90" i="665"/>
  <c r="AA94" i="665"/>
  <c r="AB6" i="665"/>
  <c r="AB57" i="665"/>
  <c r="P60" i="665"/>
  <c r="AB61" i="665"/>
  <c r="AB108" i="665"/>
  <c r="P111" i="665"/>
  <c r="AB112" i="665"/>
  <c r="AF6" i="666"/>
  <c r="P9" i="666"/>
  <c r="P22" i="666"/>
  <c r="AE44" i="666"/>
  <c r="AF57" i="666"/>
  <c r="P60" i="666"/>
  <c r="AF61" i="666"/>
  <c r="P108" i="666"/>
  <c r="AF109" i="666"/>
  <c r="AE124" i="666"/>
  <c r="M106" i="665"/>
  <c r="H1" i="665"/>
  <c r="AA5" i="665"/>
  <c r="AB23" i="665"/>
  <c r="N39" i="665"/>
  <c r="AB76" i="665"/>
  <c r="AE5" i="666"/>
  <c r="AF40" i="666"/>
  <c r="AF44" i="666"/>
  <c r="AE56" i="666"/>
  <c r="N73" i="666"/>
  <c r="AF124" i="666"/>
  <c r="M55" i="665"/>
  <c r="AB127" i="665"/>
  <c r="AB131" i="665"/>
  <c r="AB135" i="665"/>
  <c r="AB5" i="665"/>
  <c r="M123" i="665"/>
  <c r="N128" i="665"/>
  <c r="N136" i="665"/>
  <c r="AF5" i="666"/>
  <c r="N42" i="666"/>
  <c r="AF56" i="666"/>
  <c r="AE43" i="666"/>
  <c r="AE91" i="666"/>
  <c r="AE107" i="666"/>
  <c r="AF107" i="666"/>
  <c r="P58" i="666"/>
  <c r="P62" i="666"/>
  <c r="Q73" i="665"/>
  <c r="AA43" i="665"/>
  <c r="AA91" i="665"/>
  <c r="AA95" i="665"/>
  <c r="AE25" i="666"/>
  <c r="P41" i="666"/>
  <c r="AE89" i="666"/>
  <c r="AE140" i="666"/>
  <c r="P43" i="665"/>
  <c r="N123" i="662"/>
  <c r="AB123" i="662"/>
  <c r="AC107" i="662" s="1"/>
  <c r="AA123" i="662"/>
  <c r="AB38" i="662"/>
  <c r="AC22" i="662" s="1"/>
  <c r="AA38" i="662"/>
  <c r="N38" i="662"/>
  <c r="Q133" i="662"/>
  <c r="P133" i="662"/>
  <c r="Q41" i="663"/>
  <c r="P41" i="663"/>
  <c r="N123" i="663"/>
  <c r="AF123" i="663"/>
  <c r="AG107" i="663" s="1"/>
  <c r="AE123" i="663"/>
  <c r="Q129" i="662"/>
  <c r="P129" i="662"/>
  <c r="N21" i="662"/>
  <c r="AB21" i="662"/>
  <c r="AC5" i="662" s="1"/>
  <c r="AA21" i="662"/>
  <c r="AE21" i="663"/>
  <c r="N21" i="663"/>
  <c r="AF21" i="663"/>
  <c r="AG5" i="663" s="1"/>
  <c r="N55" i="663"/>
  <c r="AF55" i="663"/>
  <c r="AG39" i="663" s="1"/>
  <c r="AE55" i="663"/>
  <c r="P60" i="662"/>
  <c r="Q60" i="662"/>
  <c r="Q75" i="662"/>
  <c r="P75" i="662"/>
  <c r="Q125" i="662"/>
  <c r="P125" i="662"/>
  <c r="Q42" i="663"/>
  <c r="P42" i="663"/>
  <c r="N106" i="662"/>
  <c r="AB106" i="662"/>
  <c r="AC90" i="662" s="1"/>
  <c r="AA106" i="662"/>
  <c r="Q134" i="662"/>
  <c r="P134" i="662"/>
  <c r="Q136" i="662"/>
  <c r="P136" i="662"/>
  <c r="Q130" i="662"/>
  <c r="P130" i="662"/>
  <c r="Q132" i="662"/>
  <c r="P132" i="662"/>
  <c r="Q23" i="662"/>
  <c r="P23" i="662"/>
  <c r="N55" i="662"/>
  <c r="AB55" i="662"/>
  <c r="AC39" i="662" s="1"/>
  <c r="AA55" i="662"/>
  <c r="AB72" i="662"/>
  <c r="AC56" i="662" s="1"/>
  <c r="AA72" i="662"/>
  <c r="N72" i="662"/>
  <c r="P93" i="662"/>
  <c r="Q93" i="662"/>
  <c r="AA140" i="662"/>
  <c r="N140" i="662"/>
  <c r="AB140" i="662"/>
  <c r="AC124" i="662" s="1"/>
  <c r="Q9" i="663"/>
  <c r="P9" i="663"/>
  <c r="Q56" i="663"/>
  <c r="P56" i="663"/>
  <c r="Q126" i="662"/>
  <c r="P126" i="662"/>
  <c r="Q128" i="662"/>
  <c r="P128" i="662"/>
  <c r="Q45" i="663"/>
  <c r="P45" i="663"/>
  <c r="Q109" i="663"/>
  <c r="P109" i="663"/>
  <c r="Q124" i="663"/>
  <c r="P124" i="663"/>
  <c r="Q137" i="662"/>
  <c r="P137" i="662"/>
  <c r="Q22" i="663"/>
  <c r="P22" i="663"/>
  <c r="Q43" i="663"/>
  <c r="P43" i="663"/>
  <c r="E8" i="661"/>
  <c r="H1" i="662"/>
  <c r="AA5" i="662"/>
  <c r="N8" i="662"/>
  <c r="AB23" i="662"/>
  <c r="N39" i="662"/>
  <c r="N59" i="662"/>
  <c r="AA93" i="662"/>
  <c r="AA107" i="662"/>
  <c r="N110" i="662"/>
  <c r="N114" i="662"/>
  <c r="AB125" i="662"/>
  <c r="AB129" i="662"/>
  <c r="AB133" i="662"/>
  <c r="AB137" i="662"/>
  <c r="N6" i="663"/>
  <c r="M38" i="663"/>
  <c r="N60" i="663"/>
  <c r="M89" i="663"/>
  <c r="N106" i="663"/>
  <c r="N108" i="663"/>
  <c r="M140" i="663"/>
  <c r="P96" i="662"/>
  <c r="F2" i="662"/>
  <c r="Q40" i="662"/>
  <c r="N43" i="662"/>
  <c r="Q44" i="662"/>
  <c r="AB60" i="662"/>
  <c r="N73" i="662"/>
  <c r="AA75" i="662"/>
  <c r="N91" i="662"/>
  <c r="Q92" i="662"/>
  <c r="N95" i="662"/>
  <c r="H1" i="663"/>
  <c r="N23" i="663"/>
  <c r="Q24" i="663"/>
  <c r="N27" i="663"/>
  <c r="N39" i="663"/>
  <c r="AE41" i="663"/>
  <c r="AE45" i="663"/>
  <c r="N74" i="663"/>
  <c r="N90" i="663"/>
  <c r="AF109" i="663"/>
  <c r="AE124" i="663"/>
  <c r="N127" i="663"/>
  <c r="N7" i="662"/>
  <c r="AA44" i="662"/>
  <c r="N58" i="662"/>
  <c r="P74" i="662"/>
  <c r="AB75" i="662"/>
  <c r="N90" i="662"/>
  <c r="AA92" i="662"/>
  <c r="AA96" i="662"/>
  <c r="N109" i="662"/>
  <c r="N113" i="662"/>
  <c r="P127" i="662"/>
  <c r="AB128" i="662"/>
  <c r="P131" i="662"/>
  <c r="AB132" i="662"/>
  <c r="P135" i="662"/>
  <c r="AB136" i="662"/>
  <c r="P5" i="663"/>
  <c r="AE24" i="663"/>
  <c r="P40" i="663"/>
  <c r="AF41" i="663"/>
  <c r="P44" i="663"/>
  <c r="AF45" i="663"/>
  <c r="AE56" i="663"/>
  <c r="P91" i="663"/>
  <c r="P107" i="663"/>
  <c r="AF124" i="663"/>
  <c r="M72" i="663"/>
  <c r="AA8" i="662"/>
  <c r="N24" i="662"/>
  <c r="AA59" i="662"/>
  <c r="AA110" i="662"/>
  <c r="AA114" i="662"/>
  <c r="AE6" i="663"/>
  <c r="AF56" i="663"/>
  <c r="AE60" i="663"/>
  <c r="AE108" i="663"/>
  <c r="AA39" i="662"/>
  <c r="M89" i="662"/>
  <c r="AF6" i="663"/>
  <c r="AE40" i="663"/>
  <c r="AE44" i="663"/>
  <c r="P59" i="663"/>
  <c r="P63" i="663"/>
  <c r="P73" i="663"/>
  <c r="AE91" i="663"/>
  <c r="N126" i="663"/>
  <c r="N6" i="662"/>
  <c r="AB39" i="662"/>
  <c r="AA43" i="662"/>
  <c r="N57" i="662"/>
  <c r="N61" i="662"/>
  <c r="AA91" i="662"/>
  <c r="AA95" i="662"/>
  <c r="AE5" i="663"/>
  <c r="N8" i="663"/>
  <c r="AE23" i="663"/>
  <c r="AE27" i="663"/>
  <c r="AE74" i="663"/>
  <c r="AE107" i="663"/>
  <c r="AE127" i="663"/>
  <c r="N5" i="662"/>
  <c r="AA7" i="662"/>
  <c r="P42" i="662"/>
  <c r="AA58" i="662"/>
  <c r="AA73" i="662"/>
  <c r="AA113" i="662"/>
  <c r="AE39" i="663"/>
  <c r="AE90" i="663"/>
  <c r="AF107" i="663"/>
  <c r="AA24" i="662"/>
  <c r="P108" i="662"/>
  <c r="P112" i="662"/>
  <c r="AF39" i="663"/>
  <c r="AE106" i="663"/>
  <c r="AA42" i="662"/>
  <c r="P56" i="662"/>
  <c r="P76" i="662"/>
  <c r="P107" i="662"/>
  <c r="Q5" i="659"/>
  <c r="P5" i="659"/>
  <c r="P42" i="659"/>
  <c r="Q42" i="659"/>
  <c r="Q57" i="659"/>
  <c r="P57" i="659"/>
  <c r="Q22" i="660"/>
  <c r="P22" i="660"/>
  <c r="Q130" i="659"/>
  <c r="P130" i="659"/>
  <c r="Q137" i="659"/>
  <c r="P137" i="659"/>
  <c r="Q76" i="659"/>
  <c r="P76" i="659"/>
  <c r="Q108" i="659"/>
  <c r="P108" i="659"/>
  <c r="N106" i="660"/>
  <c r="AF106" i="660"/>
  <c r="AG90" i="660" s="1"/>
  <c r="AE106" i="660"/>
  <c r="Q23" i="659"/>
  <c r="P23" i="659"/>
  <c r="Q61" i="659"/>
  <c r="P61" i="659"/>
  <c r="P94" i="659"/>
  <c r="Q94" i="659"/>
  <c r="Q43" i="660"/>
  <c r="P43" i="660"/>
  <c r="Q56" i="659"/>
  <c r="P56" i="659"/>
  <c r="I3" i="658"/>
  <c r="F2" i="660"/>
  <c r="Q73" i="660"/>
  <c r="P73" i="660"/>
  <c r="AB123" i="659"/>
  <c r="AC107" i="659" s="1"/>
  <c r="AA123" i="659"/>
  <c r="N123" i="659"/>
  <c r="Q112" i="659"/>
  <c r="P112" i="659"/>
  <c r="Q126" i="659"/>
  <c r="P126" i="659"/>
  <c r="Q39" i="660"/>
  <c r="P39" i="660"/>
  <c r="AA38" i="659"/>
  <c r="N38" i="659"/>
  <c r="AB38" i="659"/>
  <c r="AC22" i="659" s="1"/>
  <c r="Q24" i="659"/>
  <c r="P24" i="659"/>
  <c r="Q90" i="659"/>
  <c r="P90" i="659"/>
  <c r="Q91" i="660"/>
  <c r="P91" i="660"/>
  <c r="P123" i="660"/>
  <c r="Q123" i="660"/>
  <c r="R107" i="660" s="1"/>
  <c r="N140" i="659"/>
  <c r="AB140" i="659"/>
  <c r="AC124" i="659" s="1"/>
  <c r="AA140" i="659"/>
  <c r="P6" i="659"/>
  <c r="AB7" i="659"/>
  <c r="AA24" i="659"/>
  <c r="AB58" i="659"/>
  <c r="AB73" i="659"/>
  <c r="AA90" i="659"/>
  <c r="AB109" i="659"/>
  <c r="AB113" i="659"/>
  <c r="N124" i="659"/>
  <c r="AA126" i="659"/>
  <c r="M55" i="660"/>
  <c r="AB24" i="659"/>
  <c r="AA42" i="659"/>
  <c r="M55" i="659"/>
  <c r="N60" i="659"/>
  <c r="AB90" i="659"/>
  <c r="AA94" i="659"/>
  <c r="M106" i="659"/>
  <c r="P107" i="659"/>
  <c r="P125" i="659"/>
  <c r="AB126" i="659"/>
  <c r="P129" i="659"/>
  <c r="P133" i="659"/>
  <c r="N7" i="660"/>
  <c r="M140" i="660"/>
  <c r="M21" i="659"/>
  <c r="P22" i="659"/>
  <c r="AB42" i="659"/>
  <c r="AA57" i="659"/>
  <c r="AA61" i="659"/>
  <c r="N75" i="659"/>
  <c r="P93" i="659"/>
  <c r="AB94" i="659"/>
  <c r="AA108" i="659"/>
  <c r="AA112" i="659"/>
  <c r="N128" i="659"/>
  <c r="N132" i="659"/>
  <c r="N136" i="659"/>
  <c r="AE8" i="660"/>
  <c r="P25" i="660"/>
  <c r="N41" i="660"/>
  <c r="N45" i="660"/>
  <c r="N56" i="660"/>
  <c r="AB57" i="659"/>
  <c r="AB61" i="659"/>
  <c r="AA76" i="659"/>
  <c r="N92" i="659"/>
  <c r="N96" i="659"/>
  <c r="AB108" i="659"/>
  <c r="P111" i="659"/>
  <c r="AB112" i="659"/>
  <c r="AA125" i="659"/>
  <c r="AA129" i="659"/>
  <c r="AA133" i="659"/>
  <c r="AA137" i="659"/>
  <c r="P57" i="660"/>
  <c r="P61" i="660"/>
  <c r="AE124" i="660"/>
  <c r="N127" i="660"/>
  <c r="AA5" i="659"/>
  <c r="N8" i="659"/>
  <c r="AB23" i="659"/>
  <c r="N39" i="659"/>
  <c r="AA56" i="659"/>
  <c r="N59" i="659"/>
  <c r="AB76" i="659"/>
  <c r="N110" i="659"/>
  <c r="N114" i="659"/>
  <c r="AB137" i="659"/>
  <c r="AE25" i="660"/>
  <c r="M38" i="660"/>
  <c r="N60" i="660"/>
  <c r="M89" i="660"/>
  <c r="P108" i="660"/>
  <c r="AB5" i="659"/>
  <c r="AA111" i="659"/>
  <c r="AA124" i="659"/>
  <c r="N127" i="659"/>
  <c r="N131" i="659"/>
  <c r="N135" i="659"/>
  <c r="N5" i="660"/>
  <c r="AE7" i="660"/>
  <c r="M21" i="660"/>
  <c r="P24" i="660"/>
  <c r="N40" i="660"/>
  <c r="N44" i="660"/>
  <c r="AE57" i="660"/>
  <c r="AE61" i="660"/>
  <c r="M72" i="660"/>
  <c r="AE123" i="660"/>
  <c r="N43" i="659"/>
  <c r="N73" i="659"/>
  <c r="N91" i="659"/>
  <c r="N95" i="659"/>
  <c r="AB124" i="659"/>
  <c r="AA128" i="659"/>
  <c r="AA132" i="659"/>
  <c r="AA136" i="659"/>
  <c r="P6" i="660"/>
  <c r="AE41" i="660"/>
  <c r="AE45" i="660"/>
  <c r="N7" i="659"/>
  <c r="N58" i="659"/>
  <c r="P74" i="659"/>
  <c r="AA92" i="659"/>
  <c r="AA96" i="659"/>
  <c r="N109" i="659"/>
  <c r="N113" i="659"/>
  <c r="N9" i="660"/>
  <c r="AE24" i="660"/>
  <c r="AE56" i="660"/>
  <c r="N59" i="660"/>
  <c r="N63" i="660"/>
  <c r="AE127" i="660"/>
  <c r="AA8" i="659"/>
  <c r="AA59" i="659"/>
  <c r="M72" i="659"/>
  <c r="AA110" i="659"/>
  <c r="AA114" i="659"/>
  <c r="AE6" i="660"/>
  <c r="P23" i="660"/>
  <c r="AE60" i="660"/>
  <c r="P74" i="660"/>
  <c r="P90" i="660"/>
  <c r="P126" i="660"/>
  <c r="AA39" i="659"/>
  <c r="M89" i="659"/>
  <c r="AE40" i="660"/>
  <c r="AE44" i="660"/>
  <c r="AA43" i="659"/>
  <c r="AA91" i="659"/>
  <c r="AA95" i="659"/>
  <c r="AE5" i="660"/>
  <c r="P142" i="678" l="1"/>
  <c r="Q142" i="678"/>
  <c r="Q39" i="693"/>
  <c r="P39" i="693"/>
  <c r="Q134" i="665"/>
  <c r="P134" i="665"/>
  <c r="Q62" i="687"/>
  <c r="P62" i="687"/>
  <c r="P124" i="671"/>
  <c r="Q124" i="671"/>
  <c r="I3" i="691"/>
  <c r="Q7" i="663"/>
  <c r="P7" i="663"/>
  <c r="Q43" i="693"/>
  <c r="P43" i="693"/>
  <c r="Q58" i="683"/>
  <c r="P58" i="683"/>
  <c r="Q74" i="696"/>
  <c r="P74" i="696"/>
  <c r="Q39" i="695"/>
  <c r="P39" i="695"/>
  <c r="Q7" i="669"/>
  <c r="P7" i="669"/>
  <c r="Q39" i="674"/>
  <c r="P39" i="674"/>
  <c r="P41" i="662"/>
  <c r="Q41" i="662"/>
  <c r="Q24" i="692"/>
  <c r="P24" i="692"/>
  <c r="P108" i="680"/>
  <c r="Q108" i="680"/>
  <c r="P90" i="693"/>
  <c r="Q90" i="693"/>
  <c r="P129" i="677"/>
  <c r="Q129" i="677"/>
  <c r="P46" i="684"/>
  <c r="Q46" i="684"/>
  <c r="P46" i="678"/>
  <c r="Q46" i="678"/>
  <c r="Q7" i="683"/>
  <c r="P7" i="683"/>
  <c r="P126" i="669"/>
  <c r="Q126" i="669"/>
  <c r="P39" i="683"/>
  <c r="Q39" i="683"/>
  <c r="D2" i="741"/>
  <c r="P24" i="693"/>
  <c r="Q24" i="693"/>
  <c r="Q124" i="677"/>
  <c r="P124" i="677"/>
  <c r="Q43" i="672"/>
  <c r="P43" i="672"/>
  <c r="Q62" i="663"/>
  <c r="P62" i="663"/>
  <c r="P112" i="680"/>
  <c r="Q112" i="680"/>
  <c r="P90" i="675"/>
  <c r="Q90" i="675"/>
  <c r="Q5" i="672"/>
  <c r="P5" i="672"/>
  <c r="P42" i="684"/>
  <c r="Q42" i="684"/>
  <c r="Q75" i="680"/>
  <c r="P75" i="680"/>
  <c r="P41" i="671"/>
  <c r="Q41" i="671"/>
  <c r="Q40" i="659"/>
  <c r="P40" i="659"/>
  <c r="Q58" i="681"/>
  <c r="P58" i="681"/>
  <c r="Q91" i="692"/>
  <c r="P91" i="692"/>
  <c r="P59" i="683"/>
  <c r="Q59" i="683"/>
  <c r="Q8" i="660"/>
  <c r="P8" i="660"/>
  <c r="Q44" i="659"/>
  <c r="P44" i="659"/>
  <c r="Q42" i="660"/>
  <c r="P42" i="660"/>
  <c r="P96" i="665"/>
  <c r="Q96" i="665"/>
  <c r="Q5" i="666"/>
  <c r="P5" i="666"/>
  <c r="P91" i="690"/>
  <c r="Q91" i="690"/>
  <c r="P39" i="686"/>
  <c r="Q39" i="686"/>
  <c r="Q62" i="669"/>
  <c r="P62" i="669"/>
  <c r="P27" i="696"/>
  <c r="Q27" i="696"/>
  <c r="P41" i="692"/>
  <c r="Q41" i="692"/>
  <c r="P128" i="683"/>
  <c r="P133" i="677"/>
  <c r="Q133" i="677"/>
  <c r="Q135" i="680"/>
  <c r="P135" i="680"/>
  <c r="P90" i="668"/>
  <c r="Q90" i="668"/>
  <c r="Q66" i="681"/>
  <c r="P66" i="681"/>
  <c r="Q23" i="689"/>
  <c r="P23" i="689"/>
  <c r="Q130" i="665"/>
  <c r="P130" i="665"/>
  <c r="P107" i="678"/>
  <c r="Q107" i="678"/>
  <c r="P109" i="677"/>
  <c r="P24" i="675"/>
  <c r="Q24" i="675"/>
  <c r="Q30" i="693"/>
  <c r="P30" i="693"/>
  <c r="Q74" i="665"/>
  <c r="P74" i="665"/>
  <c r="Q126" i="671"/>
  <c r="P126" i="671"/>
  <c r="P41" i="665"/>
  <c r="Q41" i="665"/>
  <c r="Q57" i="663"/>
  <c r="P57" i="663"/>
  <c r="P124" i="665"/>
  <c r="Q124" i="665"/>
  <c r="P91" i="678"/>
  <c r="Q91" i="678"/>
  <c r="P124" i="662"/>
  <c r="Q124" i="662"/>
  <c r="Q129" i="680"/>
  <c r="P129" i="680"/>
  <c r="Q124" i="672"/>
  <c r="P124" i="672"/>
  <c r="Q90" i="683"/>
  <c r="P90" i="683"/>
  <c r="P93" i="692"/>
  <c r="Q93" i="692"/>
  <c r="Q62" i="672"/>
  <c r="P62" i="672"/>
  <c r="P47" i="690"/>
  <c r="Q47" i="690"/>
  <c r="P60" i="680"/>
  <c r="Q60" i="680"/>
  <c r="Q60" i="690"/>
  <c r="P60" i="690"/>
  <c r="P22" i="671"/>
  <c r="Q22" i="671"/>
  <c r="P22" i="692"/>
  <c r="Q22" i="692"/>
  <c r="Q124" i="692"/>
  <c r="P124" i="692"/>
  <c r="Q57" i="675"/>
  <c r="P57" i="675"/>
  <c r="Q44" i="675"/>
  <c r="P44" i="675"/>
  <c r="P125" i="663"/>
  <c r="Q125" i="663"/>
  <c r="Q25" i="666"/>
  <c r="P25" i="666"/>
  <c r="I3" i="661"/>
  <c r="P92" i="695"/>
  <c r="Q92" i="695"/>
  <c r="Q40" i="695"/>
  <c r="P40" i="695"/>
  <c r="P94" i="662"/>
  <c r="Q94" i="662"/>
  <c r="P74" i="675"/>
  <c r="Q74" i="675"/>
  <c r="AE89" i="687"/>
  <c r="AF89" i="687"/>
  <c r="AG73" i="687" s="1"/>
  <c r="P130" i="668"/>
  <c r="Q130" i="668"/>
  <c r="Q112" i="689"/>
  <c r="P112" i="689"/>
  <c r="Q90" i="696"/>
  <c r="P90" i="696"/>
  <c r="Q135" i="689"/>
  <c r="P135" i="689"/>
  <c r="Q131" i="689"/>
  <c r="P131" i="689"/>
  <c r="P96" i="674"/>
  <c r="Q96" i="674"/>
  <c r="Q73" i="687"/>
  <c r="P73" i="687"/>
  <c r="P140" i="722"/>
  <c r="P107" i="696"/>
  <c r="Q107" i="696"/>
  <c r="Q131" i="680"/>
  <c r="P131" i="680"/>
  <c r="Q74" i="674"/>
  <c r="P74" i="674"/>
  <c r="Q58" i="669"/>
  <c r="P58" i="669"/>
  <c r="Q8" i="695"/>
  <c r="P8" i="695"/>
  <c r="P107" i="684"/>
  <c r="Q107" i="684"/>
  <c r="Q27" i="687"/>
  <c r="P27" i="687"/>
  <c r="Q126" i="666"/>
  <c r="P126" i="666"/>
  <c r="Q140" i="753"/>
  <c r="R124" i="753" s="1"/>
  <c r="P140" i="753"/>
  <c r="Q21" i="753"/>
  <c r="R5" i="753" s="1"/>
  <c r="P21" i="753"/>
  <c r="D2" i="753"/>
  <c r="Q123" i="752"/>
  <c r="R107" i="752" s="1"/>
  <c r="P123" i="752"/>
  <c r="Q72" i="753"/>
  <c r="R56" i="753" s="1"/>
  <c r="P72" i="753"/>
  <c r="Q106" i="753"/>
  <c r="R90" i="753" s="1"/>
  <c r="P106" i="753"/>
  <c r="Q123" i="753"/>
  <c r="R107" i="753" s="1"/>
  <c r="P123" i="753"/>
  <c r="Q140" i="752"/>
  <c r="R124" i="752" s="1"/>
  <c r="P140" i="752"/>
  <c r="Q55" i="753"/>
  <c r="R39" i="753" s="1"/>
  <c r="P55" i="753"/>
  <c r="Q106" i="752"/>
  <c r="R90" i="752" s="1"/>
  <c r="P106" i="752"/>
  <c r="Q38" i="752"/>
  <c r="R22" i="752" s="1"/>
  <c r="P38" i="752"/>
  <c r="D2" i="752"/>
  <c r="D2" i="749"/>
  <c r="Q21" i="749"/>
  <c r="R5" i="749" s="1"/>
  <c r="P21" i="749"/>
  <c r="Q123" i="749"/>
  <c r="R107" i="749" s="1"/>
  <c r="P123" i="749"/>
  <c r="Q140" i="749"/>
  <c r="R124" i="749" s="1"/>
  <c r="P140" i="749"/>
  <c r="Q123" i="750"/>
  <c r="R107" i="750" s="1"/>
  <c r="P123" i="750"/>
  <c r="Q38" i="743"/>
  <c r="R22" i="743" s="1"/>
  <c r="P38" i="743"/>
  <c r="P106" i="744"/>
  <c r="Q106" i="744"/>
  <c r="R90" i="744" s="1"/>
  <c r="Q106" i="743"/>
  <c r="R90" i="743" s="1"/>
  <c r="P106" i="743"/>
  <c r="Q21" i="744"/>
  <c r="R5" i="744" s="1"/>
  <c r="P21" i="744"/>
  <c r="D2" i="744"/>
  <c r="Q123" i="743"/>
  <c r="R107" i="743" s="1"/>
  <c r="P123" i="743"/>
  <c r="Q72" i="744"/>
  <c r="R56" i="744" s="1"/>
  <c r="P72" i="744"/>
  <c r="Q72" i="743"/>
  <c r="R56" i="743" s="1"/>
  <c r="P72" i="743"/>
  <c r="Q123" i="744"/>
  <c r="R107" i="744" s="1"/>
  <c r="P123" i="744"/>
  <c r="Q140" i="744"/>
  <c r="R124" i="744" s="1"/>
  <c r="P140" i="744"/>
  <c r="Q140" i="743"/>
  <c r="R124" i="743" s="1"/>
  <c r="P140" i="743"/>
  <c r="P55" i="744"/>
  <c r="Q55" i="744"/>
  <c r="R39" i="744" s="1"/>
  <c r="Q140" i="741"/>
  <c r="R124" i="741" s="1"/>
  <c r="P140" i="741"/>
  <c r="Q123" i="740"/>
  <c r="R107" i="740" s="1"/>
  <c r="P123" i="740"/>
  <c r="Q72" i="741"/>
  <c r="R56" i="741" s="1"/>
  <c r="P72" i="741"/>
  <c r="Q123" i="741"/>
  <c r="R107" i="741" s="1"/>
  <c r="P123" i="741"/>
  <c r="Q72" i="740"/>
  <c r="R56" i="740" s="1"/>
  <c r="P72" i="740"/>
  <c r="Q106" i="740"/>
  <c r="R90" i="740" s="1"/>
  <c r="P106" i="740"/>
  <c r="Q38" i="741"/>
  <c r="R22" i="741" s="1"/>
  <c r="P38" i="741"/>
  <c r="Q106" i="741"/>
  <c r="R90" i="741" s="1"/>
  <c r="P106" i="741"/>
  <c r="Q21" i="740"/>
  <c r="R5" i="740" s="1"/>
  <c r="D2" i="740"/>
  <c r="P21" i="740"/>
  <c r="Q55" i="740"/>
  <c r="R39" i="740" s="1"/>
  <c r="P55" i="740"/>
  <c r="Q55" i="741"/>
  <c r="R39" i="741" s="1"/>
  <c r="P55" i="741"/>
  <c r="P123" i="737"/>
  <c r="Q123" i="737"/>
  <c r="R107" i="737" s="1"/>
  <c r="Q38" i="738"/>
  <c r="R22" i="738" s="1"/>
  <c r="P38" i="738"/>
  <c r="Q106" i="738"/>
  <c r="R90" i="738" s="1"/>
  <c r="P106" i="738"/>
  <c r="D2" i="737"/>
  <c r="Q123" i="738"/>
  <c r="R107" i="738" s="1"/>
  <c r="P123" i="738"/>
  <c r="Q55" i="738"/>
  <c r="R39" i="738" s="1"/>
  <c r="P55" i="738"/>
  <c r="Q140" i="737"/>
  <c r="R124" i="737" s="1"/>
  <c r="P140" i="737"/>
  <c r="Q140" i="738"/>
  <c r="R124" i="738" s="1"/>
  <c r="P140" i="738"/>
  <c r="Q38" i="734"/>
  <c r="R22" i="734" s="1"/>
  <c r="P38" i="734"/>
  <c r="Q123" i="734"/>
  <c r="R107" i="734" s="1"/>
  <c r="P123" i="734"/>
  <c r="Q89" i="734"/>
  <c r="R73" i="734" s="1"/>
  <c r="P89" i="734"/>
  <c r="Q38" i="735"/>
  <c r="R22" i="735" s="1"/>
  <c r="P38" i="735"/>
  <c r="Q123" i="735"/>
  <c r="R107" i="735" s="1"/>
  <c r="P123" i="735"/>
  <c r="Q55" i="735"/>
  <c r="R39" i="735" s="1"/>
  <c r="P55" i="735"/>
  <c r="Q106" i="735"/>
  <c r="R90" i="735" s="1"/>
  <c r="P106" i="735"/>
  <c r="Q55" i="732"/>
  <c r="R39" i="732" s="1"/>
  <c r="P55" i="732"/>
  <c r="Q106" i="731"/>
  <c r="R90" i="731" s="1"/>
  <c r="P106" i="731"/>
  <c r="Q38" i="731"/>
  <c r="R22" i="731" s="1"/>
  <c r="P38" i="731"/>
  <c r="Q123" i="731"/>
  <c r="R107" i="731" s="1"/>
  <c r="P123" i="731"/>
  <c r="Q21" i="732"/>
  <c r="R5" i="732" s="1"/>
  <c r="P21" i="732"/>
  <c r="D2" i="732"/>
  <c r="Q38" i="732"/>
  <c r="R22" i="732" s="1"/>
  <c r="P38" i="732"/>
  <c r="Q123" i="732"/>
  <c r="R107" i="732" s="1"/>
  <c r="P123" i="732"/>
  <c r="Q140" i="731"/>
  <c r="R124" i="731" s="1"/>
  <c r="P140" i="731"/>
  <c r="D2" i="731"/>
  <c r="P140" i="728"/>
  <c r="Q140" i="728"/>
  <c r="R124" i="728" s="1"/>
  <c r="Q38" i="728"/>
  <c r="R22" i="728" s="1"/>
  <c r="P38" i="728"/>
  <c r="Q106" i="728"/>
  <c r="R90" i="728" s="1"/>
  <c r="P106" i="728"/>
  <c r="D2" i="729"/>
  <c r="Q21" i="729"/>
  <c r="R5" i="729" s="1"/>
  <c r="P21" i="729"/>
  <c r="Q72" i="729"/>
  <c r="R56" i="729" s="1"/>
  <c r="P72" i="729"/>
  <c r="Q123" i="729"/>
  <c r="R107" i="729" s="1"/>
  <c r="P123" i="729"/>
  <c r="Q106" i="726"/>
  <c r="R90" i="726" s="1"/>
  <c r="P106" i="726"/>
  <c r="D2" i="726"/>
  <c r="Q21" i="726"/>
  <c r="R5" i="726" s="1"/>
  <c r="P21" i="726"/>
  <c r="Q123" i="726"/>
  <c r="R107" i="726" s="1"/>
  <c r="P123" i="726"/>
  <c r="Q55" i="726"/>
  <c r="R39" i="726" s="1"/>
  <c r="P55" i="726"/>
  <c r="Q38" i="726"/>
  <c r="R22" i="726" s="1"/>
  <c r="P38" i="726"/>
  <c r="D2" i="725"/>
  <c r="Q21" i="725"/>
  <c r="R5" i="725" s="1"/>
  <c r="P21" i="725"/>
  <c r="P72" i="725"/>
  <c r="Q72" i="725"/>
  <c r="R56" i="725" s="1"/>
  <c r="Q123" i="723"/>
  <c r="R107" i="723" s="1"/>
  <c r="P123" i="723"/>
  <c r="Q38" i="722"/>
  <c r="R22" i="722" s="1"/>
  <c r="P38" i="722"/>
  <c r="Q55" i="722"/>
  <c r="R39" i="722" s="1"/>
  <c r="P55" i="722"/>
  <c r="D2" i="723"/>
  <c r="Q21" i="723"/>
  <c r="R5" i="723" s="1"/>
  <c r="P21" i="723"/>
  <c r="P106" i="723"/>
  <c r="Q106" i="723"/>
  <c r="R90" i="723" s="1"/>
  <c r="D2" i="720"/>
  <c r="Q21" i="720"/>
  <c r="R5" i="720" s="1"/>
  <c r="P21" i="720"/>
  <c r="Q106" i="720"/>
  <c r="R90" i="720" s="1"/>
  <c r="P106" i="720"/>
  <c r="Q106" i="719"/>
  <c r="R90" i="719" s="1"/>
  <c r="P106" i="719"/>
  <c r="Q55" i="719"/>
  <c r="R39" i="719" s="1"/>
  <c r="P55" i="719"/>
  <c r="Q72" i="720"/>
  <c r="R56" i="720" s="1"/>
  <c r="P72" i="720"/>
  <c r="Q123" i="719"/>
  <c r="R107" i="719" s="1"/>
  <c r="P123" i="719"/>
  <c r="Q123" i="720"/>
  <c r="R107" i="720" s="1"/>
  <c r="P123" i="720"/>
  <c r="Q38" i="717"/>
  <c r="R22" i="717" s="1"/>
  <c r="P38" i="717"/>
  <c r="Q140" i="717"/>
  <c r="R124" i="717" s="1"/>
  <c r="P140" i="717"/>
  <c r="Q21" i="716"/>
  <c r="R5" i="716" s="1"/>
  <c r="P21" i="716"/>
  <c r="D2" i="716"/>
  <c r="P123" i="716"/>
  <c r="Q123" i="716"/>
  <c r="R107" i="716" s="1"/>
  <c r="D2" i="717"/>
  <c r="Q21" i="717"/>
  <c r="R5" i="717" s="1"/>
  <c r="P21" i="717"/>
  <c r="P72" i="716"/>
  <c r="Q72" i="716"/>
  <c r="R56" i="716" s="1"/>
  <c r="Q55" i="716"/>
  <c r="R39" i="716" s="1"/>
  <c r="P55" i="716"/>
  <c r="P89" i="716"/>
  <c r="Q89" i="716"/>
  <c r="R73" i="716" s="1"/>
  <c r="P140" i="716"/>
  <c r="Q140" i="716"/>
  <c r="R124" i="716" s="1"/>
  <c r="Q55" i="714"/>
  <c r="R39" i="714" s="1"/>
  <c r="P55" i="714"/>
  <c r="Q38" i="714"/>
  <c r="R22" i="714" s="1"/>
  <c r="P38" i="714"/>
  <c r="Q89" i="713"/>
  <c r="R73" i="713" s="1"/>
  <c r="P89" i="713"/>
  <c r="Q38" i="713"/>
  <c r="R22" i="713" s="1"/>
  <c r="P38" i="713"/>
  <c r="Q21" i="713"/>
  <c r="R5" i="713" s="1"/>
  <c r="P21" i="713"/>
  <c r="D2" i="713"/>
  <c r="D2" i="714"/>
  <c r="Q21" i="714"/>
  <c r="R5" i="714" s="1"/>
  <c r="P21" i="714"/>
  <c r="P72" i="713"/>
  <c r="Q72" i="713"/>
  <c r="R56" i="713" s="1"/>
  <c r="Q106" i="714"/>
  <c r="R90" i="714" s="1"/>
  <c r="P106" i="714"/>
  <c r="Q123" i="714"/>
  <c r="R107" i="714" s="1"/>
  <c r="P123" i="714"/>
  <c r="P123" i="713"/>
  <c r="Q123" i="713"/>
  <c r="R107" i="713" s="1"/>
  <c r="Q123" i="710"/>
  <c r="R107" i="710" s="1"/>
  <c r="P123" i="710"/>
  <c r="Q123" i="711"/>
  <c r="R107" i="711" s="1"/>
  <c r="P123" i="711"/>
  <c r="Q55" i="711"/>
  <c r="R39" i="711" s="1"/>
  <c r="P55" i="711"/>
  <c r="Q106" i="711"/>
  <c r="R90" i="711" s="1"/>
  <c r="P106" i="711"/>
  <c r="D2" i="711"/>
  <c r="Q21" i="711"/>
  <c r="R5" i="711" s="1"/>
  <c r="P21" i="711"/>
  <c r="D2" i="710"/>
  <c r="Q89" i="707"/>
  <c r="R73" i="707" s="1"/>
  <c r="P89" i="707"/>
  <c r="Q55" i="707"/>
  <c r="R39" i="707" s="1"/>
  <c r="P55" i="707"/>
  <c r="Q21" i="707"/>
  <c r="R5" i="707" s="1"/>
  <c r="P21" i="707"/>
  <c r="D2" i="707"/>
  <c r="Q38" i="708"/>
  <c r="R22" i="708" s="1"/>
  <c r="P38" i="708"/>
  <c r="Q55" i="708"/>
  <c r="R39" i="708" s="1"/>
  <c r="P55" i="708"/>
  <c r="Q140" i="707"/>
  <c r="R124" i="707" s="1"/>
  <c r="P140" i="707"/>
  <c r="Q123" i="708"/>
  <c r="R107" i="708" s="1"/>
  <c r="P123" i="708"/>
  <c r="Q140" i="704"/>
  <c r="R124" i="704" s="1"/>
  <c r="P140" i="704"/>
  <c r="Q72" i="704"/>
  <c r="R56" i="704" s="1"/>
  <c r="P72" i="704"/>
  <c r="Q106" i="705"/>
  <c r="R90" i="705" s="1"/>
  <c r="P106" i="705"/>
  <c r="Q38" i="704"/>
  <c r="R22" i="704" s="1"/>
  <c r="P38" i="704"/>
  <c r="Q89" i="704"/>
  <c r="R73" i="704" s="1"/>
  <c r="P89" i="704"/>
  <c r="Q123" i="705"/>
  <c r="R107" i="705" s="1"/>
  <c r="P123" i="705"/>
  <c r="Q38" i="705"/>
  <c r="R22" i="705" s="1"/>
  <c r="P38" i="705"/>
  <c r="P21" i="704"/>
  <c r="D2" i="704"/>
  <c r="Q21" i="704"/>
  <c r="R5" i="704" s="1"/>
  <c r="Q72" i="701"/>
  <c r="R56" i="701" s="1"/>
  <c r="P72" i="701"/>
  <c r="Q140" i="702"/>
  <c r="R124" i="702" s="1"/>
  <c r="P140" i="702"/>
  <c r="Q106" i="701"/>
  <c r="R90" i="701" s="1"/>
  <c r="P106" i="701"/>
  <c r="Q123" i="702"/>
  <c r="R107" i="702" s="1"/>
  <c r="P123" i="702"/>
  <c r="Q106" i="702"/>
  <c r="R90" i="702" s="1"/>
  <c r="P106" i="702"/>
  <c r="Q140" i="701"/>
  <c r="R124" i="701" s="1"/>
  <c r="P140" i="701"/>
  <c r="D2" i="702"/>
  <c r="D2" i="701"/>
  <c r="Q89" i="701"/>
  <c r="R73" i="701" s="1"/>
  <c r="P89" i="701"/>
  <c r="Q123" i="701"/>
  <c r="R107" i="701" s="1"/>
  <c r="P123" i="701"/>
  <c r="P89" i="699"/>
  <c r="Q89" i="699"/>
  <c r="R73" i="699" s="1"/>
  <c r="P38" i="699"/>
  <c r="Q38" i="699"/>
  <c r="R22" i="699" s="1"/>
  <c r="Q21" i="698"/>
  <c r="R5" i="698" s="1"/>
  <c r="P21" i="698"/>
  <c r="D2" i="698"/>
  <c r="Q106" i="699"/>
  <c r="R90" i="699" s="1"/>
  <c r="P106" i="699"/>
  <c r="D2" i="699"/>
  <c r="Q21" i="699"/>
  <c r="R5" i="699" s="1"/>
  <c r="P21" i="699"/>
  <c r="Q157" i="699"/>
  <c r="R141" i="699" s="1"/>
  <c r="P157" i="699"/>
  <c r="Q123" i="698"/>
  <c r="R107" i="698" s="1"/>
  <c r="P123" i="698"/>
  <c r="N89" i="696"/>
  <c r="AF89" i="696"/>
  <c r="AG73" i="696" s="1"/>
  <c r="AE89" i="696"/>
  <c r="Q6" i="695"/>
  <c r="P6" i="695"/>
  <c r="Q90" i="695"/>
  <c r="P90" i="695"/>
  <c r="Q23" i="695"/>
  <c r="P23" i="695"/>
  <c r="Q56" i="696"/>
  <c r="P56" i="696"/>
  <c r="Q9" i="696"/>
  <c r="P9" i="696"/>
  <c r="Q58" i="695"/>
  <c r="P58" i="695"/>
  <c r="P55" i="695"/>
  <c r="Q55" i="695"/>
  <c r="R39" i="695" s="1"/>
  <c r="Q8" i="696"/>
  <c r="P8" i="696"/>
  <c r="Q47" i="696"/>
  <c r="P47" i="696"/>
  <c r="Q24" i="695"/>
  <c r="P24" i="695"/>
  <c r="Q38" i="695"/>
  <c r="R22" i="695" s="1"/>
  <c r="P38" i="695"/>
  <c r="Q38" i="696"/>
  <c r="R22" i="696" s="1"/>
  <c r="P38" i="696"/>
  <c r="Q123" i="696"/>
  <c r="R107" i="696" s="1"/>
  <c r="P123" i="696"/>
  <c r="Q5" i="695"/>
  <c r="P5" i="695"/>
  <c r="Q114" i="695"/>
  <c r="P114" i="695"/>
  <c r="AB140" i="695"/>
  <c r="AC124" i="695" s="1"/>
  <c r="AA140" i="695"/>
  <c r="N140" i="695"/>
  <c r="Q157" i="696"/>
  <c r="R141" i="696" s="1"/>
  <c r="P157" i="696"/>
  <c r="Q7" i="695"/>
  <c r="P7" i="695"/>
  <c r="Q22" i="696"/>
  <c r="P22" i="696"/>
  <c r="Q135" i="695"/>
  <c r="P135" i="695"/>
  <c r="Q110" i="695"/>
  <c r="P110" i="695"/>
  <c r="Q65" i="696"/>
  <c r="P65" i="696"/>
  <c r="AB72" i="695"/>
  <c r="AC56" i="695" s="1"/>
  <c r="AA72" i="695"/>
  <c r="N72" i="695"/>
  <c r="Q131" i="695"/>
  <c r="P131" i="695"/>
  <c r="Q124" i="696"/>
  <c r="P124" i="696"/>
  <c r="AB89" i="695"/>
  <c r="AC73" i="695" s="1"/>
  <c r="AA89" i="695"/>
  <c r="N89" i="695"/>
  <c r="Q61" i="696"/>
  <c r="P61" i="696"/>
  <c r="Q72" i="696"/>
  <c r="R56" i="696" s="1"/>
  <c r="P72" i="696"/>
  <c r="Q106" i="696"/>
  <c r="R90" i="696" s="1"/>
  <c r="P106" i="696"/>
  <c r="Q127" i="695"/>
  <c r="P127" i="695"/>
  <c r="Q109" i="696"/>
  <c r="P109" i="696"/>
  <c r="Q57" i="696"/>
  <c r="P57" i="696"/>
  <c r="D2" i="696"/>
  <c r="Q21" i="696"/>
  <c r="R5" i="696" s="1"/>
  <c r="P21" i="696"/>
  <c r="Q61" i="695"/>
  <c r="P61" i="695"/>
  <c r="Q55" i="696"/>
  <c r="R39" i="696" s="1"/>
  <c r="P55" i="696"/>
  <c r="Q64" i="696"/>
  <c r="P64" i="696"/>
  <c r="Q57" i="695"/>
  <c r="P57" i="695"/>
  <c r="Q107" i="695"/>
  <c r="P107" i="695"/>
  <c r="Q60" i="696"/>
  <c r="P60" i="696"/>
  <c r="AB123" i="695"/>
  <c r="AC107" i="695" s="1"/>
  <c r="AA123" i="695"/>
  <c r="N123" i="695"/>
  <c r="Q111" i="695"/>
  <c r="P111" i="695"/>
  <c r="Q140" i="696"/>
  <c r="R124" i="696" s="1"/>
  <c r="P140" i="696"/>
  <c r="AB106" i="695"/>
  <c r="AC90" i="695" s="1"/>
  <c r="AA106" i="695"/>
  <c r="N106" i="695"/>
  <c r="Q21" i="695"/>
  <c r="R5" i="695" s="1"/>
  <c r="P21" i="695"/>
  <c r="AA123" i="692"/>
  <c r="N123" i="692"/>
  <c r="AB123" i="692"/>
  <c r="AC107" i="692" s="1"/>
  <c r="N140" i="692"/>
  <c r="AB140" i="692"/>
  <c r="AC124" i="692" s="1"/>
  <c r="AA140" i="692"/>
  <c r="Q9" i="693"/>
  <c r="P9" i="693"/>
  <c r="Q94" i="692"/>
  <c r="P94" i="692"/>
  <c r="Q111" i="692"/>
  <c r="P111" i="692"/>
  <c r="Q59" i="692"/>
  <c r="P59" i="692"/>
  <c r="Q134" i="692"/>
  <c r="P134" i="692"/>
  <c r="N89" i="692"/>
  <c r="AA89" i="692"/>
  <c r="AB89" i="692"/>
  <c r="AC73" i="692" s="1"/>
  <c r="AA72" i="692"/>
  <c r="N72" i="692"/>
  <c r="AB72" i="692"/>
  <c r="AC56" i="692" s="1"/>
  <c r="AB106" i="692"/>
  <c r="AC90" i="692" s="1"/>
  <c r="AA106" i="692"/>
  <c r="N106" i="692"/>
  <c r="AE38" i="693"/>
  <c r="N38" i="693"/>
  <c r="AF38" i="693"/>
  <c r="AG22" i="693" s="1"/>
  <c r="Q130" i="692"/>
  <c r="P130" i="692"/>
  <c r="Q42" i="692"/>
  <c r="P42" i="692"/>
  <c r="Q90" i="692"/>
  <c r="P90" i="692"/>
  <c r="Q126" i="692"/>
  <c r="P126" i="692"/>
  <c r="Q58" i="692"/>
  <c r="P58" i="692"/>
  <c r="AB38" i="692"/>
  <c r="AC22" i="692" s="1"/>
  <c r="AA38" i="692"/>
  <c r="N38" i="692"/>
  <c r="Q157" i="693"/>
  <c r="R141" i="693" s="1"/>
  <c r="P157" i="693"/>
  <c r="Q22" i="693"/>
  <c r="P22" i="693"/>
  <c r="Q39" i="692"/>
  <c r="P39" i="692"/>
  <c r="Q106" i="693"/>
  <c r="R90" i="693" s="1"/>
  <c r="P106" i="693"/>
  <c r="Q124" i="693"/>
  <c r="P124" i="693"/>
  <c r="Q7" i="692"/>
  <c r="P7" i="692"/>
  <c r="Q10" i="693"/>
  <c r="P10" i="693"/>
  <c r="Q75" i="692"/>
  <c r="P75" i="692"/>
  <c r="Q57" i="693"/>
  <c r="P57" i="693"/>
  <c r="Q109" i="693"/>
  <c r="P109" i="693"/>
  <c r="Q125" i="692"/>
  <c r="P125" i="692"/>
  <c r="Q6" i="693"/>
  <c r="P6" i="693"/>
  <c r="Q8" i="692"/>
  <c r="P8" i="692"/>
  <c r="Q55" i="692"/>
  <c r="R39" i="692" s="1"/>
  <c r="P55" i="692"/>
  <c r="N72" i="693"/>
  <c r="AF72" i="693"/>
  <c r="AG56" i="693" s="1"/>
  <c r="AE72" i="693"/>
  <c r="AB21" i="692"/>
  <c r="AC5" i="692" s="1"/>
  <c r="N21" i="692"/>
  <c r="AA21" i="692"/>
  <c r="Q66" i="693"/>
  <c r="P66" i="693"/>
  <c r="AF21" i="693"/>
  <c r="AG5" i="693" s="1"/>
  <c r="AE21" i="693"/>
  <c r="N21" i="693"/>
  <c r="Q29" i="693"/>
  <c r="P29" i="693"/>
  <c r="Q65" i="693"/>
  <c r="P65" i="693"/>
  <c r="N123" i="693"/>
  <c r="AF123" i="693"/>
  <c r="AG107" i="693" s="1"/>
  <c r="AE123" i="693"/>
  <c r="Q107" i="692"/>
  <c r="P107" i="692"/>
  <c r="Q62" i="693"/>
  <c r="P62" i="693"/>
  <c r="Q41" i="693"/>
  <c r="P41" i="693"/>
  <c r="Q140" i="693"/>
  <c r="R124" i="693" s="1"/>
  <c r="P140" i="693"/>
  <c r="Q108" i="692"/>
  <c r="P108" i="692"/>
  <c r="Q25" i="693"/>
  <c r="P25" i="693"/>
  <c r="Q61" i="693"/>
  <c r="P61" i="693"/>
  <c r="N55" i="693"/>
  <c r="AF55" i="693"/>
  <c r="AG39" i="693" s="1"/>
  <c r="AE55" i="693"/>
  <c r="Q58" i="693"/>
  <c r="P58" i="693"/>
  <c r="Q112" i="692"/>
  <c r="P112" i="692"/>
  <c r="N55" i="689"/>
  <c r="AB55" i="689"/>
  <c r="AC39" i="689" s="1"/>
  <c r="AA55" i="689"/>
  <c r="AB106" i="689"/>
  <c r="AC90" i="689" s="1"/>
  <c r="AA106" i="689"/>
  <c r="N106" i="689"/>
  <c r="Q27" i="690"/>
  <c r="P27" i="690"/>
  <c r="Q73" i="689"/>
  <c r="P73" i="689"/>
  <c r="Q8" i="690"/>
  <c r="P8" i="690"/>
  <c r="Q94" i="689"/>
  <c r="P94" i="689"/>
  <c r="Q90" i="689"/>
  <c r="P90" i="689"/>
  <c r="Q43" i="689"/>
  <c r="P43" i="689"/>
  <c r="Q126" i="690"/>
  <c r="P126" i="690"/>
  <c r="AB89" i="689"/>
  <c r="AC73" i="689" s="1"/>
  <c r="AA89" i="689"/>
  <c r="N89" i="689"/>
  <c r="Q23" i="690"/>
  <c r="P23" i="690"/>
  <c r="AB38" i="689"/>
  <c r="AC22" i="689" s="1"/>
  <c r="AA38" i="689"/>
  <c r="N38" i="689"/>
  <c r="Q25" i="690"/>
  <c r="P25" i="690"/>
  <c r="Q90" i="690"/>
  <c r="P90" i="690"/>
  <c r="Q72" i="689"/>
  <c r="R56" i="689" s="1"/>
  <c r="P72" i="689"/>
  <c r="Q22" i="690"/>
  <c r="P22" i="690"/>
  <c r="Q21" i="690"/>
  <c r="R5" i="690" s="1"/>
  <c r="P21" i="690"/>
  <c r="N21" i="689"/>
  <c r="AB21" i="689"/>
  <c r="AC5" i="689" s="1"/>
  <c r="AA21" i="689"/>
  <c r="Q93" i="689"/>
  <c r="P93" i="689"/>
  <c r="Q114" i="689"/>
  <c r="P114" i="689"/>
  <c r="Q74" i="690"/>
  <c r="P74" i="690"/>
  <c r="Q9" i="690"/>
  <c r="P9" i="690"/>
  <c r="Q7" i="689"/>
  <c r="P7" i="689"/>
  <c r="Q41" i="689"/>
  <c r="P41" i="689"/>
  <c r="Q110" i="689"/>
  <c r="P110" i="689"/>
  <c r="Q42" i="689"/>
  <c r="P42" i="689"/>
  <c r="AF106" i="690"/>
  <c r="AG90" i="690" s="1"/>
  <c r="AE106" i="690"/>
  <c r="N106" i="690"/>
  <c r="Q61" i="689"/>
  <c r="P61" i="689"/>
  <c r="AE72" i="690"/>
  <c r="N72" i="690"/>
  <c r="AF72" i="690"/>
  <c r="AG56" i="690" s="1"/>
  <c r="P123" i="690"/>
  <c r="Q123" i="690"/>
  <c r="R107" i="690" s="1"/>
  <c r="Q55" i="690"/>
  <c r="R39" i="690" s="1"/>
  <c r="P55" i="690"/>
  <c r="Q57" i="689"/>
  <c r="P57" i="689"/>
  <c r="Q26" i="690"/>
  <c r="P26" i="690"/>
  <c r="Q124" i="689"/>
  <c r="P124" i="689"/>
  <c r="Q62" i="690"/>
  <c r="P62" i="690"/>
  <c r="AF140" i="690"/>
  <c r="AG124" i="690" s="1"/>
  <c r="AE140" i="690"/>
  <c r="N140" i="690"/>
  <c r="AB140" i="689"/>
  <c r="AC124" i="689" s="1"/>
  <c r="AA140" i="689"/>
  <c r="N140" i="689"/>
  <c r="AF89" i="690"/>
  <c r="AG73" i="690" s="1"/>
  <c r="AE89" i="690"/>
  <c r="N89" i="690"/>
  <c r="Q91" i="689"/>
  <c r="P91" i="689"/>
  <c r="Q38" i="690"/>
  <c r="R22" i="690" s="1"/>
  <c r="P38" i="690"/>
  <c r="Q127" i="690"/>
  <c r="P127" i="690"/>
  <c r="Q123" i="689"/>
  <c r="R107" i="689" s="1"/>
  <c r="P123" i="689"/>
  <c r="Q127" i="686"/>
  <c r="P127" i="686"/>
  <c r="Q108" i="687"/>
  <c r="P108" i="687"/>
  <c r="Q134" i="686"/>
  <c r="P134" i="686"/>
  <c r="Q91" i="687"/>
  <c r="P91" i="687"/>
  <c r="Q59" i="687"/>
  <c r="P59" i="687"/>
  <c r="Q109" i="686"/>
  <c r="P109" i="686"/>
  <c r="Q55" i="686"/>
  <c r="R39" i="686" s="1"/>
  <c r="P55" i="686"/>
  <c r="Q38" i="686"/>
  <c r="R22" i="686" s="1"/>
  <c r="P38" i="686"/>
  <c r="P89" i="686"/>
  <c r="Q89" i="686"/>
  <c r="R73" i="686" s="1"/>
  <c r="Q130" i="686"/>
  <c r="P130" i="686"/>
  <c r="Q89" i="687"/>
  <c r="R73" i="687" s="1"/>
  <c r="P89" i="687"/>
  <c r="Q113" i="686"/>
  <c r="P113" i="686"/>
  <c r="Q126" i="686"/>
  <c r="P126" i="686"/>
  <c r="Q112" i="686"/>
  <c r="P112" i="686"/>
  <c r="AE72" i="687"/>
  <c r="N72" i="687"/>
  <c r="AF72" i="687"/>
  <c r="AG56" i="687" s="1"/>
  <c r="Q90" i="686"/>
  <c r="P90" i="686"/>
  <c r="Q108" i="686"/>
  <c r="P108" i="686"/>
  <c r="Q8" i="687"/>
  <c r="P8" i="687"/>
  <c r="Q45" i="687"/>
  <c r="P45" i="687"/>
  <c r="Q60" i="686"/>
  <c r="P60" i="686"/>
  <c r="P123" i="687"/>
  <c r="Q123" i="687"/>
  <c r="R107" i="687" s="1"/>
  <c r="Q107" i="687"/>
  <c r="P107" i="687"/>
  <c r="Q41" i="687"/>
  <c r="P41" i="687"/>
  <c r="Q140" i="686"/>
  <c r="R124" i="686" s="1"/>
  <c r="P140" i="686"/>
  <c r="Q123" i="686"/>
  <c r="R107" i="686" s="1"/>
  <c r="P123" i="686"/>
  <c r="P72" i="686"/>
  <c r="Q72" i="686"/>
  <c r="R56" i="686" s="1"/>
  <c r="Q5" i="687"/>
  <c r="P5" i="687"/>
  <c r="Q74" i="686"/>
  <c r="P74" i="686"/>
  <c r="Q8" i="686"/>
  <c r="P8" i="686"/>
  <c r="N38" i="687"/>
  <c r="D2" i="687" s="1"/>
  <c r="AF38" i="687"/>
  <c r="AG22" i="687" s="1"/>
  <c r="AE38" i="687"/>
  <c r="Q106" i="687"/>
  <c r="R90" i="687" s="1"/>
  <c r="P106" i="687"/>
  <c r="Q107" i="686"/>
  <c r="P107" i="686"/>
  <c r="P21" i="687"/>
  <c r="Q21" i="687"/>
  <c r="R5" i="687" s="1"/>
  <c r="AB21" i="686"/>
  <c r="AC5" i="686" s="1"/>
  <c r="AA21" i="686"/>
  <c r="N21" i="686"/>
  <c r="Q44" i="687"/>
  <c r="P44" i="687"/>
  <c r="Q127" i="687"/>
  <c r="P127" i="687"/>
  <c r="Q106" i="686"/>
  <c r="R90" i="686" s="1"/>
  <c r="P106" i="686"/>
  <c r="Q40" i="687"/>
  <c r="P40" i="687"/>
  <c r="Q135" i="686"/>
  <c r="P135" i="686"/>
  <c r="AF140" i="687"/>
  <c r="AG124" i="687" s="1"/>
  <c r="AE140" i="687"/>
  <c r="N140" i="687"/>
  <c r="Q113" i="683"/>
  <c r="P113" i="683"/>
  <c r="AE38" i="684"/>
  <c r="N38" i="684"/>
  <c r="AF38" i="684"/>
  <c r="AG22" i="684" s="1"/>
  <c r="Q110" i="683"/>
  <c r="P110" i="683"/>
  <c r="Q24" i="683"/>
  <c r="P24" i="683"/>
  <c r="Q131" i="683"/>
  <c r="P131" i="683"/>
  <c r="Q124" i="684"/>
  <c r="P124" i="684"/>
  <c r="Q89" i="683"/>
  <c r="R73" i="683" s="1"/>
  <c r="P89" i="683"/>
  <c r="Q109" i="683"/>
  <c r="P109" i="683"/>
  <c r="Q127" i="683"/>
  <c r="P127" i="683"/>
  <c r="Q109" i="684"/>
  <c r="P109" i="684"/>
  <c r="Q22" i="684"/>
  <c r="P22" i="684"/>
  <c r="Q64" i="684"/>
  <c r="P64" i="684"/>
  <c r="Q48" i="684"/>
  <c r="P48" i="684"/>
  <c r="Q5" i="683"/>
  <c r="P5" i="683"/>
  <c r="Q9" i="684"/>
  <c r="P9" i="684"/>
  <c r="Q61" i="683"/>
  <c r="P61" i="683"/>
  <c r="Q72" i="684"/>
  <c r="R56" i="684" s="1"/>
  <c r="P72" i="684"/>
  <c r="Q72" i="683"/>
  <c r="R56" i="683" s="1"/>
  <c r="P72" i="683"/>
  <c r="Q60" i="684"/>
  <c r="P60" i="684"/>
  <c r="Q60" i="683"/>
  <c r="P60" i="683"/>
  <c r="Q157" i="684"/>
  <c r="R141" i="684" s="1"/>
  <c r="P157" i="684"/>
  <c r="Q57" i="683"/>
  <c r="P57" i="683"/>
  <c r="Q140" i="684"/>
  <c r="R124" i="684" s="1"/>
  <c r="P140" i="684"/>
  <c r="Q135" i="683"/>
  <c r="P135" i="683"/>
  <c r="Q65" i="684"/>
  <c r="P65" i="684"/>
  <c r="P89" i="684"/>
  <c r="Q89" i="684"/>
  <c r="R73" i="684" s="1"/>
  <c r="Q61" i="684"/>
  <c r="P61" i="684"/>
  <c r="Q39" i="684"/>
  <c r="P39" i="684"/>
  <c r="Q57" i="684"/>
  <c r="P57" i="684"/>
  <c r="Q6" i="683"/>
  <c r="P6" i="683"/>
  <c r="Q106" i="683"/>
  <c r="R90" i="683" s="1"/>
  <c r="P106" i="683"/>
  <c r="Q47" i="684"/>
  <c r="P47" i="684"/>
  <c r="Q30" i="684"/>
  <c r="P30" i="684"/>
  <c r="Q55" i="684"/>
  <c r="R39" i="684" s="1"/>
  <c r="P55" i="684"/>
  <c r="AF21" i="684"/>
  <c r="AG5" i="684" s="1"/>
  <c r="AE21" i="684"/>
  <c r="N21" i="684"/>
  <c r="N106" i="684"/>
  <c r="AF106" i="684"/>
  <c r="AG90" i="684" s="1"/>
  <c r="AE106" i="684"/>
  <c r="Q43" i="684"/>
  <c r="P43" i="684"/>
  <c r="Q8" i="684"/>
  <c r="P8" i="684"/>
  <c r="AB140" i="683"/>
  <c r="AC124" i="683" s="1"/>
  <c r="AA140" i="683"/>
  <c r="N140" i="683"/>
  <c r="Q123" i="684"/>
  <c r="R107" i="684" s="1"/>
  <c r="P123" i="684"/>
  <c r="P38" i="683"/>
  <c r="Q38" i="683"/>
  <c r="R22" i="683" s="1"/>
  <c r="AA21" i="683"/>
  <c r="N21" i="683"/>
  <c r="AB21" i="683"/>
  <c r="AC5" i="683" s="1"/>
  <c r="Q93" i="683"/>
  <c r="P93" i="683"/>
  <c r="AB123" i="683"/>
  <c r="AC107" i="683" s="1"/>
  <c r="AA123" i="683"/>
  <c r="N123" i="683"/>
  <c r="Q55" i="683"/>
  <c r="R39" i="683" s="1"/>
  <c r="P55" i="683"/>
  <c r="Q25" i="681"/>
  <c r="P25" i="681"/>
  <c r="Q47" i="681"/>
  <c r="P47" i="681"/>
  <c r="AA21" i="680"/>
  <c r="N21" i="680"/>
  <c r="AB21" i="680"/>
  <c r="AC5" i="680" s="1"/>
  <c r="Q44" i="681"/>
  <c r="P44" i="681"/>
  <c r="AF55" i="681"/>
  <c r="AG39" i="681" s="1"/>
  <c r="AE55" i="681"/>
  <c r="N55" i="681"/>
  <c r="Q72" i="681"/>
  <c r="R56" i="681" s="1"/>
  <c r="P72" i="681"/>
  <c r="Q29" i="681"/>
  <c r="P29" i="681"/>
  <c r="Q124" i="680"/>
  <c r="P124" i="680"/>
  <c r="Q43" i="681"/>
  <c r="P43" i="681"/>
  <c r="Q40" i="681"/>
  <c r="P40" i="681"/>
  <c r="AF21" i="681"/>
  <c r="AG5" i="681" s="1"/>
  <c r="AE21" i="681"/>
  <c r="N21" i="681"/>
  <c r="Q140" i="681"/>
  <c r="R124" i="681" s="1"/>
  <c r="P140" i="681"/>
  <c r="Q92" i="680"/>
  <c r="P92" i="680"/>
  <c r="Q124" i="681"/>
  <c r="P124" i="681"/>
  <c r="Q38" i="681"/>
  <c r="R22" i="681" s="1"/>
  <c r="P38" i="681"/>
  <c r="Q127" i="680"/>
  <c r="P127" i="680"/>
  <c r="Q38" i="680"/>
  <c r="R22" i="680" s="1"/>
  <c r="P38" i="680"/>
  <c r="Q44" i="680"/>
  <c r="P44" i="680"/>
  <c r="Q76" i="680"/>
  <c r="P76" i="680"/>
  <c r="Q140" i="680"/>
  <c r="R124" i="680" s="1"/>
  <c r="P140" i="680"/>
  <c r="Q48" i="681"/>
  <c r="P48" i="681"/>
  <c r="Q40" i="680"/>
  <c r="P40" i="680"/>
  <c r="Q60" i="681"/>
  <c r="P60" i="681"/>
  <c r="Q56" i="680"/>
  <c r="P56" i="680"/>
  <c r="Q125" i="680"/>
  <c r="P125" i="680"/>
  <c r="Q9" i="681"/>
  <c r="P9" i="681"/>
  <c r="Q5" i="681"/>
  <c r="P5" i="681"/>
  <c r="AB72" i="680"/>
  <c r="AC56" i="680" s="1"/>
  <c r="AA72" i="680"/>
  <c r="N72" i="680"/>
  <c r="Q107" i="680"/>
  <c r="P107" i="680"/>
  <c r="N123" i="681"/>
  <c r="AF123" i="681"/>
  <c r="AG107" i="681" s="1"/>
  <c r="AE123" i="681"/>
  <c r="Q134" i="680"/>
  <c r="P134" i="680"/>
  <c r="Q23" i="680"/>
  <c r="P23" i="680"/>
  <c r="AF157" i="681"/>
  <c r="AG141" i="681" s="1"/>
  <c r="AE157" i="681"/>
  <c r="N157" i="681"/>
  <c r="AB89" i="680"/>
  <c r="AC73" i="680" s="1"/>
  <c r="AA89" i="680"/>
  <c r="N89" i="680"/>
  <c r="Q55" i="680"/>
  <c r="R39" i="680" s="1"/>
  <c r="P55" i="680"/>
  <c r="N123" i="680"/>
  <c r="AB123" i="680"/>
  <c r="AC107" i="680" s="1"/>
  <c r="AA123" i="680"/>
  <c r="Q125" i="681"/>
  <c r="P125" i="681"/>
  <c r="Q130" i="680"/>
  <c r="P130" i="680"/>
  <c r="Q141" i="681"/>
  <c r="P141" i="681"/>
  <c r="N106" i="681"/>
  <c r="AF106" i="681"/>
  <c r="AG90" i="681" s="1"/>
  <c r="AE106" i="681"/>
  <c r="Q56" i="681"/>
  <c r="P56" i="681"/>
  <c r="Q126" i="680"/>
  <c r="P126" i="680"/>
  <c r="Q5" i="680"/>
  <c r="P5" i="680"/>
  <c r="Q126" i="681"/>
  <c r="P126" i="681"/>
  <c r="Q42" i="680"/>
  <c r="P42" i="680"/>
  <c r="Q30" i="678"/>
  <c r="P30" i="678"/>
  <c r="Q57" i="678"/>
  <c r="P57" i="678"/>
  <c r="Q23" i="678"/>
  <c r="P23" i="678"/>
  <c r="P72" i="678"/>
  <c r="Q72" i="678"/>
  <c r="R56" i="678" s="1"/>
  <c r="Q26" i="678"/>
  <c r="P26" i="678"/>
  <c r="Q42" i="677"/>
  <c r="P42" i="677"/>
  <c r="Q110" i="677"/>
  <c r="P110" i="677"/>
  <c r="Q21" i="678"/>
  <c r="R5" i="678" s="1"/>
  <c r="P21" i="678"/>
  <c r="Q43" i="677"/>
  <c r="P43" i="677"/>
  <c r="Q10" i="678"/>
  <c r="P10" i="678"/>
  <c r="AB72" i="677"/>
  <c r="AC56" i="677" s="1"/>
  <c r="AA72" i="677"/>
  <c r="N72" i="677"/>
  <c r="Q39" i="678"/>
  <c r="P39" i="678"/>
  <c r="Q43" i="678"/>
  <c r="P43" i="678"/>
  <c r="Q6" i="678"/>
  <c r="P6" i="678"/>
  <c r="AE38" i="678"/>
  <c r="AF38" i="678"/>
  <c r="AG22" i="678" s="1"/>
  <c r="N38" i="678"/>
  <c r="Q143" i="678"/>
  <c r="P143" i="678"/>
  <c r="Q123" i="677"/>
  <c r="R107" i="677" s="1"/>
  <c r="P123" i="677"/>
  <c r="Q140" i="677"/>
  <c r="R124" i="677" s="1"/>
  <c r="P140" i="677"/>
  <c r="P55" i="677"/>
  <c r="Q55" i="677"/>
  <c r="R39" i="677" s="1"/>
  <c r="P21" i="677"/>
  <c r="Q21" i="677"/>
  <c r="R5" i="677" s="1"/>
  <c r="Q27" i="678"/>
  <c r="P27" i="678"/>
  <c r="N106" i="678"/>
  <c r="AF106" i="678"/>
  <c r="AG90" i="678" s="1"/>
  <c r="AE106" i="678"/>
  <c r="Q22" i="678"/>
  <c r="P22" i="678"/>
  <c r="Q61" i="678"/>
  <c r="P61" i="678"/>
  <c r="N89" i="678"/>
  <c r="AF89" i="678"/>
  <c r="AG73" i="678" s="1"/>
  <c r="AE89" i="678"/>
  <c r="N140" i="678"/>
  <c r="AF140" i="678"/>
  <c r="AG124" i="678" s="1"/>
  <c r="AE140" i="678"/>
  <c r="Q61" i="677"/>
  <c r="P61" i="677"/>
  <c r="Q24" i="677"/>
  <c r="P24" i="677"/>
  <c r="Q11" i="678"/>
  <c r="P11" i="678"/>
  <c r="Q95" i="677"/>
  <c r="P95" i="677"/>
  <c r="Q106" i="677"/>
  <c r="R90" i="677" s="1"/>
  <c r="P106" i="677"/>
  <c r="Q135" i="677"/>
  <c r="P135" i="677"/>
  <c r="Q7" i="678"/>
  <c r="P7" i="678"/>
  <c r="Q91" i="677"/>
  <c r="P91" i="677"/>
  <c r="Q38" i="677"/>
  <c r="R22" i="677" s="1"/>
  <c r="P38" i="677"/>
  <c r="Q131" i="677"/>
  <c r="P131" i="677"/>
  <c r="Q157" i="678"/>
  <c r="R141" i="678" s="1"/>
  <c r="P157" i="678"/>
  <c r="Q41" i="677"/>
  <c r="P41" i="677"/>
  <c r="AB89" i="677"/>
  <c r="AC73" i="677" s="1"/>
  <c r="AA89" i="677"/>
  <c r="N89" i="677"/>
  <c r="Q127" i="677"/>
  <c r="P127" i="677"/>
  <c r="Q65" i="678"/>
  <c r="P65" i="678"/>
  <c r="AF55" i="678"/>
  <c r="AG39" i="678" s="1"/>
  <c r="AE55" i="678"/>
  <c r="N55" i="678"/>
  <c r="Q73" i="677"/>
  <c r="P73" i="677"/>
  <c r="Q24" i="674"/>
  <c r="P24" i="674"/>
  <c r="Q125" i="675"/>
  <c r="P125" i="675"/>
  <c r="Q43" i="675"/>
  <c r="P43" i="675"/>
  <c r="Q5" i="674"/>
  <c r="P5" i="674"/>
  <c r="Q126" i="674"/>
  <c r="P126" i="674"/>
  <c r="Q133" i="674"/>
  <c r="P133" i="674"/>
  <c r="Q94" i="674"/>
  <c r="P94" i="674"/>
  <c r="Q55" i="675"/>
  <c r="R39" i="675" s="1"/>
  <c r="P55" i="675"/>
  <c r="Q72" i="675"/>
  <c r="R56" i="675" s="1"/>
  <c r="P72" i="675"/>
  <c r="Q129" i="674"/>
  <c r="P129" i="674"/>
  <c r="AB21" i="674"/>
  <c r="AC5" i="674" s="1"/>
  <c r="N21" i="674"/>
  <c r="AA21" i="674"/>
  <c r="Q59" i="675"/>
  <c r="P59" i="675"/>
  <c r="Q125" i="674"/>
  <c r="P125" i="674"/>
  <c r="AB89" i="674"/>
  <c r="AC73" i="674" s="1"/>
  <c r="AA89" i="674"/>
  <c r="N89" i="674"/>
  <c r="Q5" i="675"/>
  <c r="P5" i="675"/>
  <c r="Q106" i="675"/>
  <c r="R90" i="675" s="1"/>
  <c r="P106" i="675"/>
  <c r="Q113" i="674"/>
  <c r="P113" i="674"/>
  <c r="Q26" i="675"/>
  <c r="P26" i="675"/>
  <c r="P106" i="674"/>
  <c r="Q106" i="674"/>
  <c r="R90" i="674" s="1"/>
  <c r="N89" i="675"/>
  <c r="AF89" i="675"/>
  <c r="AG73" i="675" s="1"/>
  <c r="AE89" i="675"/>
  <c r="Q90" i="674"/>
  <c r="P90" i="674"/>
  <c r="Q93" i="674"/>
  <c r="P93" i="674"/>
  <c r="Q107" i="674"/>
  <c r="P107" i="674"/>
  <c r="Q61" i="674"/>
  <c r="P61" i="674"/>
  <c r="Q42" i="674"/>
  <c r="P42" i="674"/>
  <c r="AF21" i="675"/>
  <c r="AG5" i="675" s="1"/>
  <c r="AE21" i="675"/>
  <c r="N21" i="675"/>
  <c r="P38" i="675"/>
  <c r="Q38" i="675"/>
  <c r="R22" i="675" s="1"/>
  <c r="Q22" i="675"/>
  <c r="P22" i="675"/>
  <c r="Q57" i="674"/>
  <c r="P57" i="674"/>
  <c r="P135" i="674"/>
  <c r="Q135" i="674"/>
  <c r="P55" i="674"/>
  <c r="Q55" i="674"/>
  <c r="R39" i="674" s="1"/>
  <c r="Q140" i="674"/>
  <c r="R124" i="674" s="1"/>
  <c r="P140" i="674"/>
  <c r="P56" i="675"/>
  <c r="Q56" i="675"/>
  <c r="Q25" i="675"/>
  <c r="P25" i="675"/>
  <c r="Q6" i="674"/>
  <c r="P6" i="674"/>
  <c r="Q130" i="674"/>
  <c r="P130" i="674"/>
  <c r="P131" i="674"/>
  <c r="Q131" i="674"/>
  <c r="Q124" i="674"/>
  <c r="P124" i="674"/>
  <c r="Q124" i="675"/>
  <c r="P124" i="675"/>
  <c r="N123" i="674"/>
  <c r="AB123" i="674"/>
  <c r="AC107" i="674" s="1"/>
  <c r="AA123" i="674"/>
  <c r="Q41" i="674"/>
  <c r="P41" i="674"/>
  <c r="Q42" i="675"/>
  <c r="P42" i="675"/>
  <c r="AB72" i="674"/>
  <c r="AC56" i="674" s="1"/>
  <c r="AA72" i="674"/>
  <c r="N72" i="674"/>
  <c r="P127" i="674"/>
  <c r="Q127" i="674"/>
  <c r="Q140" i="675"/>
  <c r="R124" i="675" s="1"/>
  <c r="P140" i="675"/>
  <c r="Q157" i="675"/>
  <c r="R141" i="675" s="1"/>
  <c r="P157" i="675"/>
  <c r="Q23" i="674"/>
  <c r="P23" i="674"/>
  <c r="Q10" i="675"/>
  <c r="P10" i="675"/>
  <c r="Q8" i="671"/>
  <c r="P8" i="671"/>
  <c r="Q75" i="671"/>
  <c r="P75" i="671"/>
  <c r="Q21" i="672"/>
  <c r="R5" i="672" s="1"/>
  <c r="P21" i="672"/>
  <c r="Q140" i="671"/>
  <c r="R124" i="671" s="1"/>
  <c r="P140" i="671"/>
  <c r="N55" i="672"/>
  <c r="AF55" i="672"/>
  <c r="AG39" i="672" s="1"/>
  <c r="AE55" i="672"/>
  <c r="Q73" i="671"/>
  <c r="P73" i="671"/>
  <c r="Q38" i="671"/>
  <c r="R22" i="671" s="1"/>
  <c r="P38" i="671"/>
  <c r="Q90" i="671"/>
  <c r="P90" i="671"/>
  <c r="Q63" i="672"/>
  <c r="P63" i="672"/>
  <c r="Q140" i="672"/>
  <c r="R124" i="672" s="1"/>
  <c r="P140" i="672"/>
  <c r="Q106" i="671"/>
  <c r="R90" i="671" s="1"/>
  <c r="P106" i="671"/>
  <c r="Q43" i="671"/>
  <c r="P43" i="671"/>
  <c r="Q59" i="672"/>
  <c r="P59" i="672"/>
  <c r="AB21" i="671"/>
  <c r="AC5" i="671" s="1"/>
  <c r="AA21" i="671"/>
  <c r="N21" i="671"/>
  <c r="Q58" i="672"/>
  <c r="P58" i="672"/>
  <c r="Q7" i="671"/>
  <c r="P7" i="671"/>
  <c r="Q114" i="671"/>
  <c r="P114" i="671"/>
  <c r="P56" i="672"/>
  <c r="Q56" i="672"/>
  <c r="Q110" i="671"/>
  <c r="P110" i="671"/>
  <c r="Q55" i="671"/>
  <c r="R39" i="671" s="1"/>
  <c r="P55" i="671"/>
  <c r="Q39" i="672"/>
  <c r="P39" i="672"/>
  <c r="Q132" i="671"/>
  <c r="P132" i="671"/>
  <c r="Q22" i="672"/>
  <c r="P22" i="672"/>
  <c r="AF123" i="672"/>
  <c r="AG107" i="672" s="1"/>
  <c r="N123" i="672"/>
  <c r="AE123" i="672"/>
  <c r="Q128" i="671"/>
  <c r="P128" i="671"/>
  <c r="Q10" i="672"/>
  <c r="P10" i="672"/>
  <c r="Q27" i="672"/>
  <c r="P27" i="672"/>
  <c r="Q59" i="671"/>
  <c r="P59" i="671"/>
  <c r="AB123" i="671"/>
  <c r="AC107" i="671" s="1"/>
  <c r="AA123" i="671"/>
  <c r="N123" i="671"/>
  <c r="AA72" i="671"/>
  <c r="N72" i="671"/>
  <c r="AB72" i="671"/>
  <c r="AC56" i="671" s="1"/>
  <c r="Q6" i="672"/>
  <c r="P6" i="672"/>
  <c r="AE38" i="672"/>
  <c r="N38" i="672"/>
  <c r="AF38" i="672"/>
  <c r="AG22" i="672" s="1"/>
  <c r="Q72" i="672"/>
  <c r="R56" i="672" s="1"/>
  <c r="P72" i="672"/>
  <c r="Q113" i="671"/>
  <c r="P113" i="671"/>
  <c r="Q157" i="672"/>
  <c r="R141" i="672" s="1"/>
  <c r="P157" i="672"/>
  <c r="Q39" i="671"/>
  <c r="P39" i="671"/>
  <c r="P24" i="671"/>
  <c r="Q24" i="671"/>
  <c r="Q109" i="671"/>
  <c r="P109" i="671"/>
  <c r="Q7" i="672"/>
  <c r="P7" i="672"/>
  <c r="Q136" i="668"/>
  <c r="P136" i="668"/>
  <c r="Q59" i="669"/>
  <c r="P59" i="669"/>
  <c r="Q107" i="669"/>
  <c r="P107" i="669"/>
  <c r="Q75" i="668"/>
  <c r="P75" i="668"/>
  <c r="Q38" i="669"/>
  <c r="R22" i="669" s="1"/>
  <c r="P38" i="669"/>
  <c r="Q106" i="668"/>
  <c r="R90" i="668" s="1"/>
  <c r="P106" i="668"/>
  <c r="Q132" i="668"/>
  <c r="P132" i="668"/>
  <c r="Q91" i="669"/>
  <c r="P91" i="669"/>
  <c r="Q5" i="669"/>
  <c r="P5" i="669"/>
  <c r="Q95" i="668"/>
  <c r="P95" i="668"/>
  <c r="Q128" i="668"/>
  <c r="P128" i="668"/>
  <c r="Q89" i="669"/>
  <c r="R73" i="669" s="1"/>
  <c r="P89" i="669"/>
  <c r="Q93" i="668"/>
  <c r="P93" i="668"/>
  <c r="Q38" i="668"/>
  <c r="R22" i="668" s="1"/>
  <c r="P38" i="668"/>
  <c r="N72" i="668"/>
  <c r="AB72" i="668"/>
  <c r="AC56" i="668" s="1"/>
  <c r="AA72" i="668"/>
  <c r="Q8" i="668"/>
  <c r="P8" i="668"/>
  <c r="AB140" i="668"/>
  <c r="AC124" i="668" s="1"/>
  <c r="AA140" i="668"/>
  <c r="N140" i="668"/>
  <c r="AE72" i="669"/>
  <c r="N72" i="669"/>
  <c r="AF72" i="669"/>
  <c r="AG56" i="669" s="1"/>
  <c r="Q60" i="668"/>
  <c r="P60" i="668"/>
  <c r="P123" i="669"/>
  <c r="Q123" i="669"/>
  <c r="R107" i="669" s="1"/>
  <c r="N55" i="669"/>
  <c r="AF55" i="669"/>
  <c r="AG39" i="669" s="1"/>
  <c r="AE55" i="669"/>
  <c r="Q43" i="668"/>
  <c r="P43" i="668"/>
  <c r="Q8" i="669"/>
  <c r="P8" i="669"/>
  <c r="Q127" i="669"/>
  <c r="P127" i="669"/>
  <c r="AB21" i="668"/>
  <c r="AC5" i="668" s="1"/>
  <c r="AA21" i="668"/>
  <c r="N21" i="668"/>
  <c r="Q74" i="668"/>
  <c r="P74" i="668"/>
  <c r="Q43" i="669"/>
  <c r="P43" i="669"/>
  <c r="Q21" i="669"/>
  <c r="R5" i="669" s="1"/>
  <c r="P21" i="669"/>
  <c r="Q123" i="668"/>
  <c r="R107" i="668" s="1"/>
  <c r="P123" i="668"/>
  <c r="AF140" i="669"/>
  <c r="AG124" i="669" s="1"/>
  <c r="AE140" i="669"/>
  <c r="N140" i="669"/>
  <c r="AF106" i="669"/>
  <c r="AG90" i="669" s="1"/>
  <c r="AE106" i="669"/>
  <c r="N106" i="669"/>
  <c r="Q55" i="668"/>
  <c r="R39" i="668" s="1"/>
  <c r="P55" i="668"/>
  <c r="Q22" i="669"/>
  <c r="P22" i="669"/>
  <c r="Q7" i="668"/>
  <c r="P7" i="668"/>
  <c r="Q9" i="669"/>
  <c r="P9" i="669"/>
  <c r="N89" i="668"/>
  <c r="AB89" i="668"/>
  <c r="AC73" i="668" s="1"/>
  <c r="AA89" i="668"/>
  <c r="Q110" i="668"/>
  <c r="P110" i="668"/>
  <c r="AB55" i="665"/>
  <c r="AC39" i="665" s="1"/>
  <c r="AA55" i="665"/>
  <c r="N55" i="665"/>
  <c r="AA106" i="665"/>
  <c r="AB106" i="665"/>
  <c r="AC90" i="665" s="1"/>
  <c r="N106" i="665"/>
  <c r="Q91" i="666"/>
  <c r="P91" i="666"/>
  <c r="P38" i="666"/>
  <c r="Q38" i="666"/>
  <c r="R22" i="666" s="1"/>
  <c r="Q89" i="666"/>
  <c r="R73" i="666" s="1"/>
  <c r="P89" i="666"/>
  <c r="Q73" i="666"/>
  <c r="P73" i="666"/>
  <c r="AE72" i="666"/>
  <c r="N72" i="666"/>
  <c r="AF72" i="666"/>
  <c r="AG56" i="666" s="1"/>
  <c r="Q75" i="665"/>
  <c r="P75" i="665"/>
  <c r="Q21" i="666"/>
  <c r="R5" i="666" s="1"/>
  <c r="P21" i="666"/>
  <c r="Q140" i="665"/>
  <c r="R124" i="665" s="1"/>
  <c r="P140" i="665"/>
  <c r="Q42" i="666"/>
  <c r="P42" i="666"/>
  <c r="Q136" i="665"/>
  <c r="P136" i="665"/>
  <c r="Q43" i="666"/>
  <c r="P43" i="666"/>
  <c r="Q128" i="665"/>
  <c r="P128" i="665"/>
  <c r="AB21" i="665"/>
  <c r="AC5" i="665" s="1"/>
  <c r="AA21" i="665"/>
  <c r="N21" i="665"/>
  <c r="Q89" i="665"/>
  <c r="R73" i="665" s="1"/>
  <c r="P89" i="665"/>
  <c r="AB123" i="665"/>
  <c r="AC107" i="665" s="1"/>
  <c r="AA123" i="665"/>
  <c r="N123" i="665"/>
  <c r="P39" i="665"/>
  <c r="Q39" i="665"/>
  <c r="Q140" i="666"/>
  <c r="R124" i="666" s="1"/>
  <c r="P140" i="666"/>
  <c r="N72" i="665"/>
  <c r="AA72" i="665"/>
  <c r="AB72" i="665"/>
  <c r="AC56" i="665" s="1"/>
  <c r="Q38" i="665"/>
  <c r="R22" i="665" s="1"/>
  <c r="P38" i="665"/>
  <c r="Q24" i="665"/>
  <c r="P24" i="665"/>
  <c r="P123" i="666"/>
  <c r="Q123" i="666"/>
  <c r="R107" i="666" s="1"/>
  <c r="Q55" i="666"/>
  <c r="R39" i="666" s="1"/>
  <c r="P55" i="666"/>
  <c r="AF106" i="666"/>
  <c r="AG90" i="666" s="1"/>
  <c r="AE106" i="666"/>
  <c r="N106" i="666"/>
  <c r="Q58" i="665"/>
  <c r="P58" i="665"/>
  <c r="Q107" i="666"/>
  <c r="P107" i="666"/>
  <c r="P7" i="665"/>
  <c r="Q7" i="665"/>
  <c r="Q126" i="663"/>
  <c r="P126" i="663"/>
  <c r="Q113" i="662"/>
  <c r="P113" i="662"/>
  <c r="Q91" i="662"/>
  <c r="P91" i="662"/>
  <c r="AF89" i="663"/>
  <c r="AG73" i="663" s="1"/>
  <c r="AE89" i="663"/>
  <c r="N89" i="663"/>
  <c r="Q59" i="662"/>
  <c r="P59" i="662"/>
  <c r="P123" i="663"/>
  <c r="Q123" i="663"/>
  <c r="R107" i="663" s="1"/>
  <c r="Q6" i="662"/>
  <c r="P6" i="662"/>
  <c r="Q109" i="662"/>
  <c r="P109" i="662"/>
  <c r="Q90" i="663"/>
  <c r="P90" i="663"/>
  <c r="Q60" i="663"/>
  <c r="P60" i="663"/>
  <c r="Q39" i="662"/>
  <c r="P39" i="662"/>
  <c r="Q55" i="662"/>
  <c r="R39" i="662" s="1"/>
  <c r="P55" i="662"/>
  <c r="Q55" i="663"/>
  <c r="R39" i="663" s="1"/>
  <c r="P55" i="663"/>
  <c r="Q74" i="663"/>
  <c r="P74" i="663"/>
  <c r="Q73" i="662"/>
  <c r="P73" i="662"/>
  <c r="AF38" i="663"/>
  <c r="AG22" i="663" s="1"/>
  <c r="AE38" i="663"/>
  <c r="N38" i="663"/>
  <c r="Q106" i="662"/>
  <c r="R90" i="662" s="1"/>
  <c r="P106" i="662"/>
  <c r="Q8" i="663"/>
  <c r="P8" i="663"/>
  <c r="Q6" i="663"/>
  <c r="P6" i="663"/>
  <c r="Q8" i="662"/>
  <c r="P8" i="662"/>
  <c r="Q21" i="663"/>
  <c r="R5" i="663" s="1"/>
  <c r="P21" i="663"/>
  <c r="Q140" i="662"/>
  <c r="R124" i="662" s="1"/>
  <c r="P140" i="662"/>
  <c r="Q24" i="662"/>
  <c r="P24" i="662"/>
  <c r="Q39" i="663"/>
  <c r="P39" i="663"/>
  <c r="Q43" i="662"/>
  <c r="P43" i="662"/>
  <c r="Q38" i="662"/>
  <c r="R22" i="662" s="1"/>
  <c r="P38" i="662"/>
  <c r="Q27" i="663"/>
  <c r="P27" i="663"/>
  <c r="Q61" i="662"/>
  <c r="P61" i="662"/>
  <c r="AE72" i="663"/>
  <c r="N72" i="663"/>
  <c r="AF72" i="663"/>
  <c r="AG56" i="663" s="1"/>
  <c r="Q58" i="662"/>
  <c r="P58" i="662"/>
  <c r="P21" i="662"/>
  <c r="Q21" i="662"/>
  <c r="R5" i="662" s="1"/>
  <c r="Q106" i="663"/>
  <c r="R90" i="663" s="1"/>
  <c r="P106" i="663"/>
  <c r="Q90" i="662"/>
  <c r="P90" i="662"/>
  <c r="Q57" i="662"/>
  <c r="P57" i="662"/>
  <c r="AA89" i="662"/>
  <c r="N89" i="662"/>
  <c r="D2" i="662" s="1"/>
  <c r="AB89" i="662"/>
  <c r="AC73" i="662" s="1"/>
  <c r="Q23" i="663"/>
  <c r="P23" i="663"/>
  <c r="Q114" i="662"/>
  <c r="P114" i="662"/>
  <c r="Q72" i="662"/>
  <c r="R56" i="662" s="1"/>
  <c r="P72" i="662"/>
  <c r="Q5" i="662"/>
  <c r="P5" i="662"/>
  <c r="Q7" i="662"/>
  <c r="P7" i="662"/>
  <c r="AF140" i="663"/>
  <c r="AG124" i="663" s="1"/>
  <c r="AE140" i="663"/>
  <c r="N140" i="663"/>
  <c r="Q110" i="662"/>
  <c r="P110" i="662"/>
  <c r="Q127" i="663"/>
  <c r="P127" i="663"/>
  <c r="Q95" i="662"/>
  <c r="P95" i="662"/>
  <c r="Q108" i="663"/>
  <c r="P108" i="663"/>
  <c r="P123" i="662"/>
  <c r="Q123" i="662"/>
  <c r="R107" i="662" s="1"/>
  <c r="Q59" i="660"/>
  <c r="P59" i="660"/>
  <c r="Q123" i="659"/>
  <c r="R107" i="659" s="1"/>
  <c r="P123" i="659"/>
  <c r="Q39" i="659"/>
  <c r="P39" i="659"/>
  <c r="Q60" i="659"/>
  <c r="P60" i="659"/>
  <c r="Q44" i="660"/>
  <c r="P44" i="660"/>
  <c r="Q136" i="659"/>
  <c r="P136" i="659"/>
  <c r="AB21" i="659"/>
  <c r="AC5" i="659" s="1"/>
  <c r="AA21" i="659"/>
  <c r="N21" i="659"/>
  <c r="AB55" i="659"/>
  <c r="AC39" i="659" s="1"/>
  <c r="AA55" i="659"/>
  <c r="N55" i="659"/>
  <c r="Q9" i="660"/>
  <c r="P9" i="660"/>
  <c r="Q40" i="660"/>
  <c r="P40" i="660"/>
  <c r="N89" i="660"/>
  <c r="AF89" i="660"/>
  <c r="AG73" i="660" s="1"/>
  <c r="AE89" i="660"/>
  <c r="Q8" i="659"/>
  <c r="P8" i="659"/>
  <c r="Q132" i="659"/>
  <c r="P132" i="659"/>
  <c r="AF140" i="660"/>
  <c r="AG124" i="660" s="1"/>
  <c r="AE140" i="660"/>
  <c r="N140" i="660"/>
  <c r="Q113" i="659"/>
  <c r="P113" i="659"/>
  <c r="Q60" i="660"/>
  <c r="P60" i="660"/>
  <c r="Q96" i="659"/>
  <c r="P96" i="659"/>
  <c r="Q128" i="659"/>
  <c r="P128" i="659"/>
  <c r="Q7" i="660"/>
  <c r="P7" i="660"/>
  <c r="Q38" i="659"/>
  <c r="R22" i="659" s="1"/>
  <c r="P38" i="659"/>
  <c r="N21" i="660"/>
  <c r="AF21" i="660"/>
  <c r="AG5" i="660" s="1"/>
  <c r="AE21" i="660"/>
  <c r="N38" i="660"/>
  <c r="AF38" i="660"/>
  <c r="AG22" i="660" s="1"/>
  <c r="AE38" i="660"/>
  <c r="Q127" i="660"/>
  <c r="P127" i="660"/>
  <c r="Q92" i="659"/>
  <c r="P92" i="659"/>
  <c r="AF55" i="660"/>
  <c r="AG39" i="660" s="1"/>
  <c r="AE55" i="660"/>
  <c r="N55" i="660"/>
  <c r="Q95" i="659"/>
  <c r="P95" i="659"/>
  <c r="Q140" i="659"/>
  <c r="R124" i="659" s="1"/>
  <c r="P140" i="659"/>
  <c r="N72" i="659"/>
  <c r="AB72" i="659"/>
  <c r="AC56" i="659" s="1"/>
  <c r="AA72" i="659"/>
  <c r="Q91" i="659"/>
  <c r="P91" i="659"/>
  <c r="Q5" i="660"/>
  <c r="P5" i="660"/>
  <c r="Q124" i="659"/>
  <c r="P124" i="659"/>
  <c r="Q106" i="660"/>
  <c r="R90" i="660" s="1"/>
  <c r="P106" i="660"/>
  <c r="Q109" i="659"/>
  <c r="P109" i="659"/>
  <c r="Q73" i="659"/>
  <c r="P73" i="659"/>
  <c r="Q135" i="659"/>
  <c r="P135" i="659"/>
  <c r="Q114" i="659"/>
  <c r="P114" i="659"/>
  <c r="N89" i="659"/>
  <c r="AB89" i="659"/>
  <c r="AC73" i="659" s="1"/>
  <c r="AA89" i="659"/>
  <c r="Q58" i="659"/>
  <c r="P58" i="659"/>
  <c r="Q43" i="659"/>
  <c r="P43" i="659"/>
  <c r="Q131" i="659"/>
  <c r="P131" i="659"/>
  <c r="Q110" i="659"/>
  <c r="P110" i="659"/>
  <c r="Q56" i="660"/>
  <c r="P56" i="660"/>
  <c r="Q75" i="659"/>
  <c r="P75" i="659"/>
  <c r="Q7" i="659"/>
  <c r="P7" i="659"/>
  <c r="Q127" i="659"/>
  <c r="P127" i="659"/>
  <c r="Q45" i="660"/>
  <c r="P45" i="660"/>
  <c r="AB106" i="659"/>
  <c r="AC90" i="659" s="1"/>
  <c r="AA106" i="659"/>
  <c r="N106" i="659"/>
  <c r="Q63" i="660"/>
  <c r="P63" i="660"/>
  <c r="N72" i="660"/>
  <c r="AF72" i="660"/>
  <c r="AG56" i="660" s="1"/>
  <c r="AE72" i="660"/>
  <c r="Q59" i="659"/>
  <c r="P59" i="659"/>
  <c r="Q41" i="660"/>
  <c r="P41" i="660"/>
  <c r="D2" i="663" l="1"/>
  <c r="Q106" i="695"/>
  <c r="R90" i="695" s="1"/>
  <c r="P106" i="695"/>
  <c r="Q140" i="695"/>
  <c r="R124" i="695" s="1"/>
  <c r="P140" i="695"/>
  <c r="Q89" i="695"/>
  <c r="R73" i="695" s="1"/>
  <c r="P89" i="695"/>
  <c r="Q123" i="695"/>
  <c r="R107" i="695" s="1"/>
  <c r="P123" i="695"/>
  <c r="Q72" i="695"/>
  <c r="R56" i="695" s="1"/>
  <c r="P72" i="695"/>
  <c r="P89" i="696"/>
  <c r="Q89" i="696"/>
  <c r="R73" i="696" s="1"/>
  <c r="Q72" i="692"/>
  <c r="R56" i="692" s="1"/>
  <c r="P72" i="692"/>
  <c r="D2" i="693"/>
  <c r="Q21" i="693"/>
  <c r="R5" i="693" s="1"/>
  <c r="P21" i="693"/>
  <c r="Q55" i="693"/>
  <c r="R39" i="693" s="1"/>
  <c r="P55" i="693"/>
  <c r="P72" i="693"/>
  <c r="Q72" i="693"/>
  <c r="R56" i="693" s="1"/>
  <c r="Q38" i="692"/>
  <c r="R22" i="692" s="1"/>
  <c r="P38" i="692"/>
  <c r="Q89" i="692"/>
  <c r="R73" i="692" s="1"/>
  <c r="P89" i="692"/>
  <c r="Q140" i="692"/>
  <c r="R124" i="692" s="1"/>
  <c r="P140" i="692"/>
  <c r="Q38" i="693"/>
  <c r="R22" i="693" s="1"/>
  <c r="P38" i="693"/>
  <c r="Q21" i="692"/>
  <c r="R5" i="692" s="1"/>
  <c r="P21" i="692"/>
  <c r="D2" i="692"/>
  <c r="Q123" i="692"/>
  <c r="R107" i="692" s="1"/>
  <c r="P123" i="692"/>
  <c r="Q123" i="693"/>
  <c r="R107" i="693" s="1"/>
  <c r="P123" i="693"/>
  <c r="Q106" i="692"/>
  <c r="R90" i="692" s="1"/>
  <c r="P106" i="692"/>
  <c r="Q140" i="689"/>
  <c r="R124" i="689" s="1"/>
  <c r="P140" i="689"/>
  <c r="Q89" i="689"/>
  <c r="R73" i="689" s="1"/>
  <c r="P89" i="689"/>
  <c r="Q140" i="690"/>
  <c r="R124" i="690" s="1"/>
  <c r="P140" i="690"/>
  <c r="Q106" i="689"/>
  <c r="R90" i="689" s="1"/>
  <c r="P106" i="689"/>
  <c r="Q72" i="690"/>
  <c r="R56" i="690" s="1"/>
  <c r="P72" i="690"/>
  <c r="P21" i="689"/>
  <c r="D2" i="689"/>
  <c r="Q21" i="689"/>
  <c r="R5" i="689" s="1"/>
  <c r="Q38" i="689"/>
  <c r="R22" i="689" s="1"/>
  <c r="P38" i="689"/>
  <c r="Q89" i="690"/>
  <c r="R73" i="690" s="1"/>
  <c r="P89" i="690"/>
  <c r="D2" i="690"/>
  <c r="Q106" i="690"/>
  <c r="R90" i="690" s="1"/>
  <c r="P106" i="690"/>
  <c r="Q55" i="689"/>
  <c r="R39" i="689" s="1"/>
  <c r="P55" i="689"/>
  <c r="Q21" i="686"/>
  <c r="R5" i="686" s="1"/>
  <c r="P21" i="686"/>
  <c r="D2" i="686"/>
  <c r="Q38" i="687"/>
  <c r="R22" i="687" s="1"/>
  <c r="P38" i="687"/>
  <c r="Q72" i="687"/>
  <c r="R56" i="687" s="1"/>
  <c r="P72" i="687"/>
  <c r="Q140" i="687"/>
  <c r="R124" i="687" s="1"/>
  <c r="P140" i="687"/>
  <c r="Q21" i="684"/>
  <c r="R5" i="684" s="1"/>
  <c r="P21" i="684"/>
  <c r="D2" i="684"/>
  <c r="Q140" i="683"/>
  <c r="R124" i="683" s="1"/>
  <c r="P140" i="683"/>
  <c r="Q21" i="683"/>
  <c r="R5" i="683" s="1"/>
  <c r="P21" i="683"/>
  <c r="D2" i="683"/>
  <c r="Q38" i="684"/>
  <c r="R22" i="684" s="1"/>
  <c r="P38" i="684"/>
  <c r="Q123" i="683"/>
  <c r="R107" i="683" s="1"/>
  <c r="P123" i="683"/>
  <c r="Q106" i="684"/>
  <c r="R90" i="684" s="1"/>
  <c r="P106" i="684"/>
  <c r="Q55" i="681"/>
  <c r="R39" i="681" s="1"/>
  <c r="P55" i="681"/>
  <c r="Q123" i="680"/>
  <c r="R107" i="680" s="1"/>
  <c r="P123" i="680"/>
  <c r="Q21" i="680"/>
  <c r="R5" i="680" s="1"/>
  <c r="P21" i="680"/>
  <c r="D2" i="680"/>
  <c r="Q72" i="680"/>
  <c r="R56" i="680" s="1"/>
  <c r="P72" i="680"/>
  <c r="Q157" i="681"/>
  <c r="R141" i="681" s="1"/>
  <c r="P157" i="681"/>
  <c r="Q106" i="681"/>
  <c r="R90" i="681" s="1"/>
  <c r="P106" i="681"/>
  <c r="Q89" i="680"/>
  <c r="R73" i="680" s="1"/>
  <c r="P89" i="680"/>
  <c r="Q123" i="681"/>
  <c r="R107" i="681" s="1"/>
  <c r="P123" i="681"/>
  <c r="D2" i="681"/>
  <c r="Q21" i="681"/>
  <c r="R5" i="681" s="1"/>
  <c r="P21" i="681"/>
  <c r="Q106" i="678"/>
  <c r="R90" i="678" s="1"/>
  <c r="P106" i="678"/>
  <c r="Q55" i="678"/>
  <c r="R39" i="678" s="1"/>
  <c r="P55" i="678"/>
  <c r="Q140" i="678"/>
  <c r="R124" i="678" s="1"/>
  <c r="P140" i="678"/>
  <c r="Q38" i="678"/>
  <c r="R22" i="678" s="1"/>
  <c r="P38" i="678"/>
  <c r="Q72" i="677"/>
  <c r="R56" i="677" s="1"/>
  <c r="P72" i="677"/>
  <c r="P89" i="678"/>
  <c r="Q89" i="678"/>
  <c r="R73" i="678" s="1"/>
  <c r="D2" i="677"/>
  <c r="D2" i="678"/>
  <c r="Q89" i="677"/>
  <c r="R73" i="677" s="1"/>
  <c r="P89" i="677"/>
  <c r="Q123" i="674"/>
  <c r="R107" i="674" s="1"/>
  <c r="P123" i="674"/>
  <c r="Q21" i="674"/>
  <c r="R5" i="674" s="1"/>
  <c r="P21" i="674"/>
  <c r="Q72" i="674"/>
  <c r="R56" i="674" s="1"/>
  <c r="P72" i="674"/>
  <c r="D2" i="675"/>
  <c r="Q21" i="675"/>
  <c r="R5" i="675" s="1"/>
  <c r="P21" i="675"/>
  <c r="Q89" i="674"/>
  <c r="R73" i="674" s="1"/>
  <c r="P89" i="674"/>
  <c r="P89" i="675"/>
  <c r="Q89" i="675"/>
  <c r="R73" i="675" s="1"/>
  <c r="Q38" i="672"/>
  <c r="R22" i="672" s="1"/>
  <c r="P38" i="672"/>
  <c r="Q55" i="672"/>
  <c r="R39" i="672" s="1"/>
  <c r="P55" i="672"/>
  <c r="Q21" i="671"/>
  <c r="R5" i="671" s="1"/>
  <c r="P21" i="671"/>
  <c r="D2" i="671"/>
  <c r="Q72" i="671"/>
  <c r="R56" i="671" s="1"/>
  <c r="P72" i="671"/>
  <c r="D2" i="672"/>
  <c r="Q123" i="671"/>
  <c r="R107" i="671" s="1"/>
  <c r="P123" i="671"/>
  <c r="Q123" i="672"/>
  <c r="R107" i="672" s="1"/>
  <c r="P123" i="672"/>
  <c r="Q140" i="668"/>
  <c r="R124" i="668" s="1"/>
  <c r="P140" i="668"/>
  <c r="Q106" i="669"/>
  <c r="R90" i="669" s="1"/>
  <c r="P106" i="669"/>
  <c r="Q55" i="669"/>
  <c r="R39" i="669" s="1"/>
  <c r="P55" i="669"/>
  <c r="Q89" i="668"/>
  <c r="R73" i="668" s="1"/>
  <c r="P89" i="668"/>
  <c r="Q140" i="669"/>
  <c r="R124" i="669" s="1"/>
  <c r="P140" i="669"/>
  <c r="Q21" i="668"/>
  <c r="R5" i="668" s="1"/>
  <c r="P21" i="668"/>
  <c r="D2" i="668"/>
  <c r="P72" i="668"/>
  <c r="Q72" i="668"/>
  <c r="R56" i="668" s="1"/>
  <c r="D2" i="669"/>
  <c r="Q72" i="669"/>
  <c r="R56" i="669" s="1"/>
  <c r="P72" i="669"/>
  <c r="Q21" i="665"/>
  <c r="R5" i="665" s="1"/>
  <c r="P21" i="665"/>
  <c r="D2" i="665"/>
  <c r="Q106" i="666"/>
  <c r="R90" i="666" s="1"/>
  <c r="P106" i="666"/>
  <c r="P72" i="665"/>
  <c r="Q72" i="665"/>
  <c r="R56" i="665" s="1"/>
  <c r="D2" i="666"/>
  <c r="Q106" i="665"/>
  <c r="R90" i="665" s="1"/>
  <c r="P106" i="665"/>
  <c r="Q123" i="665"/>
  <c r="R107" i="665" s="1"/>
  <c r="P123" i="665"/>
  <c r="Q72" i="666"/>
  <c r="R56" i="666" s="1"/>
  <c r="P72" i="666"/>
  <c r="Q55" i="665"/>
  <c r="R39" i="665" s="1"/>
  <c r="P55" i="665"/>
  <c r="Q89" i="663"/>
  <c r="R73" i="663" s="1"/>
  <c r="P89" i="663"/>
  <c r="Q38" i="663"/>
  <c r="R22" i="663" s="1"/>
  <c r="P38" i="663"/>
  <c r="Q140" i="663"/>
  <c r="R124" i="663" s="1"/>
  <c r="P140" i="663"/>
  <c r="Q89" i="662"/>
  <c r="R73" i="662" s="1"/>
  <c r="P89" i="662"/>
  <c r="Q72" i="663"/>
  <c r="R56" i="663" s="1"/>
  <c r="P72" i="663"/>
  <c r="Q38" i="660"/>
  <c r="R22" i="660" s="1"/>
  <c r="P38" i="660"/>
  <c r="Q89" i="660"/>
  <c r="R73" i="660" s="1"/>
  <c r="P89" i="660"/>
  <c r="Q89" i="659"/>
  <c r="R73" i="659" s="1"/>
  <c r="P89" i="659"/>
  <c r="Q55" i="660"/>
  <c r="R39" i="660" s="1"/>
  <c r="P55" i="660"/>
  <c r="Q21" i="660"/>
  <c r="R5" i="660" s="1"/>
  <c r="P21" i="660"/>
  <c r="D2" i="660"/>
  <c r="Q72" i="660"/>
  <c r="R56" i="660" s="1"/>
  <c r="P72" i="660"/>
  <c r="Q140" i="660"/>
  <c r="R124" i="660" s="1"/>
  <c r="P140" i="660"/>
  <c r="Q55" i="659"/>
  <c r="R39" i="659" s="1"/>
  <c r="P55" i="659"/>
  <c r="Q106" i="659"/>
  <c r="R90" i="659" s="1"/>
  <c r="P106" i="659"/>
  <c r="Q21" i="659"/>
  <c r="R5" i="659" s="1"/>
  <c r="P21" i="659"/>
  <c r="D2" i="659"/>
  <c r="P72" i="659"/>
  <c r="Q72" i="659"/>
  <c r="R56" i="659" s="1"/>
</calcChain>
</file>

<file path=xl/sharedStrings.xml><?xml version="1.0" encoding="utf-8"?>
<sst xmlns="http://schemas.openxmlformats.org/spreadsheetml/2006/main" count="17620" uniqueCount="272">
  <si>
    <r>
      <t xml:space="preserve">屏榮 </t>
    </r>
    <r>
      <rPr>
        <b/>
        <sz val="26"/>
        <color rgb="FFFF0000"/>
        <rFont val="微軟正黑體"/>
        <family val="2"/>
        <charset val="136"/>
      </rPr>
      <t>大溪廠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6" type="noConversion"/>
  </si>
  <si>
    <t>日期</t>
    <phoneticPr fontId="6" type="noConversion"/>
  </si>
  <si>
    <t>訂單量</t>
    <phoneticPr fontId="6" type="noConversion"/>
  </si>
  <si>
    <t>營業額</t>
    <phoneticPr fontId="6" type="noConversion"/>
  </si>
  <si>
    <t>人時性</t>
    <phoneticPr fontId="6" type="noConversion"/>
  </si>
  <si>
    <t>項目</t>
    <phoneticPr fontId="9" type="noConversion"/>
  </si>
  <si>
    <t>➀</t>
    <phoneticPr fontId="9" type="noConversion"/>
  </si>
  <si>
    <t>➁</t>
    <phoneticPr fontId="9" type="noConversion"/>
  </si>
  <si>
    <t>➂</t>
    <phoneticPr fontId="9" type="noConversion"/>
  </si>
  <si>
    <t>④</t>
    <phoneticPr fontId="5" type="noConversion"/>
  </si>
  <si>
    <t>⑤</t>
    <phoneticPr fontId="5" type="noConversion"/>
  </si>
  <si>
    <t>異常停線</t>
    <phoneticPr fontId="9" type="noConversion"/>
  </si>
  <si>
    <t>短暫停線</t>
    <phoneticPr fontId="9" type="noConversion"/>
  </si>
  <si>
    <t>組合室</t>
    <phoneticPr fontId="6" type="noConversion"/>
  </si>
  <si>
    <t>全溫層</t>
    <phoneticPr fontId="6" type="noConversion"/>
  </si>
  <si>
    <t>4度C-各編組展開(一配)</t>
    <phoneticPr fontId="6" type="noConversion"/>
  </si>
  <si>
    <t>4度C-各編組展開(二配)</t>
    <phoneticPr fontId="5" type="noConversion"/>
  </si>
  <si>
    <r>
      <rPr>
        <sz val="12"/>
        <color theme="1"/>
        <rFont val="Calibri"/>
        <family val="2"/>
      </rPr>
      <t>18</t>
    </r>
    <r>
      <rPr>
        <sz val="12"/>
        <color theme="1"/>
        <rFont val="微軟正黑體"/>
        <family val="2"/>
        <charset val="136"/>
      </rPr>
      <t>度</t>
    </r>
    <r>
      <rPr>
        <sz val="12"/>
        <color theme="1"/>
        <rFont val="Calibri"/>
        <family val="2"/>
      </rPr>
      <t>C-</t>
    </r>
    <r>
      <rPr>
        <sz val="12"/>
        <color theme="1"/>
        <rFont val="微軟正黑體"/>
        <family val="2"/>
        <charset val="136"/>
      </rPr>
      <t>各編組展開(</t>
    </r>
    <r>
      <rPr>
        <sz val="12"/>
        <color theme="1"/>
        <rFont val="Microsoft JhengHei"/>
        <family val="2"/>
        <charset val="136"/>
      </rPr>
      <t>一配</t>
    </r>
    <r>
      <rPr>
        <sz val="12"/>
        <color theme="1"/>
        <rFont val="Calibri"/>
        <family val="2"/>
      </rPr>
      <t>)</t>
    </r>
    <phoneticPr fontId="6" type="noConversion"/>
  </si>
  <si>
    <r>
      <rPr>
        <sz val="12"/>
        <color theme="1"/>
        <rFont val="Calibri"/>
        <family val="2"/>
      </rPr>
      <t>18</t>
    </r>
    <r>
      <rPr>
        <sz val="12"/>
        <color theme="1"/>
        <rFont val="微軟正黑體"/>
        <family val="2"/>
        <charset val="136"/>
      </rPr>
      <t>度</t>
    </r>
    <r>
      <rPr>
        <sz val="12"/>
        <color theme="1"/>
        <rFont val="Calibri"/>
        <family val="2"/>
      </rPr>
      <t>C-</t>
    </r>
    <r>
      <rPr>
        <sz val="12"/>
        <color theme="1"/>
        <rFont val="微軟正黑體"/>
        <family val="2"/>
        <charset val="136"/>
      </rPr>
      <t>各編組展開(二配)</t>
    </r>
    <phoneticPr fontId="6" type="noConversion"/>
  </si>
  <si>
    <t>合計次數</t>
    <phoneticPr fontId="9" type="noConversion"/>
  </si>
  <si>
    <t>時間</t>
    <phoneticPr fontId="6" type="noConversion"/>
  </si>
  <si>
    <t>設備次數</t>
    <phoneticPr fontId="6" type="noConversion"/>
  </si>
  <si>
    <t>排關平均</t>
  </si>
  <si>
    <t>實績平均</t>
  </si>
  <si>
    <t>達成率平均</t>
  </si>
  <si>
    <t>※現行日本鮮食廠以達成率80%為基本(即為現行KPI)</t>
    <phoneticPr fontId="9" type="noConversion"/>
  </si>
  <si>
    <t>溫層</t>
    <phoneticPr fontId="6" type="noConversion"/>
  </si>
  <si>
    <t>➁4度C-各編組展開</t>
    <phoneticPr fontId="6" type="noConversion"/>
  </si>
  <si>
    <r>
      <rPr>
        <b/>
        <sz val="16"/>
        <color theme="1"/>
        <rFont val="Segoe UI Symbol"/>
        <family val="2"/>
      </rPr>
      <t>➂</t>
    </r>
    <r>
      <rPr>
        <b/>
        <sz val="16"/>
        <color theme="1"/>
        <rFont val="微軟正黑體"/>
        <family val="2"/>
        <charset val="136"/>
      </rPr>
      <t>4度C-各編組展開</t>
    </r>
    <phoneticPr fontId="5" type="noConversion"/>
  </si>
  <si>
    <t>編組</t>
    <phoneticPr fontId="6" type="noConversion"/>
  </si>
  <si>
    <t>便當一線</t>
  </si>
  <si>
    <t>便當二線</t>
  </si>
  <si>
    <t>涼麵一線</t>
    <phoneticPr fontId="5" type="noConversion"/>
  </si>
  <si>
    <t>涼麵二線</t>
  </si>
  <si>
    <t>涼麵三線</t>
  </si>
  <si>
    <t>自動包裝機</t>
  </si>
  <si>
    <t>自動包裝機2</t>
    <phoneticPr fontId="5" type="noConversion"/>
  </si>
  <si>
    <t>自動包裝機3</t>
  </si>
  <si>
    <t>便當一線</t>
    <phoneticPr fontId="5" type="noConversion"/>
  </si>
  <si>
    <t>涼麵一線</t>
  </si>
  <si>
    <t>人時性</t>
    <phoneticPr fontId="9" type="noConversion"/>
  </si>
  <si>
    <t>排關</t>
    <phoneticPr fontId="6" type="noConversion"/>
  </si>
  <si>
    <t>-</t>
  </si>
  <si>
    <t>實績</t>
    <phoneticPr fontId="6" type="noConversion"/>
  </si>
  <si>
    <t>達成率</t>
    <phoneticPr fontId="6" type="noConversion"/>
  </si>
  <si>
    <t>作業
時間</t>
    <phoneticPr fontId="6" type="noConversion"/>
  </si>
  <si>
    <t>開始</t>
    <phoneticPr fontId="6" type="noConversion"/>
  </si>
  <si>
    <t>結束</t>
    <phoneticPr fontId="6" type="noConversion"/>
  </si>
  <si>
    <t>產線異常
(5分鐘以上)</t>
    <phoneticPr fontId="5" type="noConversion"/>
  </si>
  <si>
    <t>次數</t>
    <phoneticPr fontId="5" type="noConversion"/>
  </si>
  <si>
    <t>時間/分</t>
    <phoneticPr fontId="5" type="noConversion"/>
  </si>
  <si>
    <t>短暫停線
(5分鐘以下)</t>
    <phoneticPr fontId="5" type="noConversion"/>
  </si>
  <si>
    <t>設備次數</t>
    <phoneticPr fontId="5" type="noConversion"/>
  </si>
  <si>
    <t>配置人數</t>
    <phoneticPr fontId="6" type="noConversion"/>
  </si>
  <si>
    <t>主要應用設備</t>
    <phoneticPr fontId="6" type="noConversion"/>
  </si>
  <si>
    <t>L型封口機</t>
  </si>
  <si>
    <t>ET-55</t>
  </si>
  <si>
    <t>ET-600</t>
  </si>
  <si>
    <t>伺服包裝機</t>
  </si>
  <si>
    <t>次要應用設備</t>
    <phoneticPr fontId="6" type="noConversion"/>
  </si>
  <si>
    <t>備註</t>
    <phoneticPr fontId="6" type="noConversion"/>
  </si>
  <si>
    <t>涼麵+烤飯糰</t>
  </si>
  <si>
    <t>大口飯糰線</t>
  </si>
  <si>
    <t>烤飯糰+手卷</t>
  </si>
  <si>
    <r>
      <rPr>
        <b/>
        <sz val="16"/>
        <color theme="1"/>
        <rFont val="Segoe UI Symbol"/>
        <family val="2"/>
      </rPr>
      <t>➃</t>
    </r>
    <r>
      <rPr>
        <b/>
        <sz val="16"/>
        <color theme="1"/>
        <rFont val="微軟正黑體"/>
        <family val="2"/>
        <charset val="136"/>
      </rPr>
      <t>18度C-各編組展開</t>
    </r>
    <r>
      <rPr>
        <b/>
        <sz val="16"/>
        <color theme="1"/>
        <rFont val="Calibri"/>
        <family val="2"/>
      </rPr>
      <t xml:space="preserve"> (</t>
    </r>
    <r>
      <rPr>
        <b/>
        <sz val="16"/>
        <color theme="1"/>
        <rFont val="微軟正黑體"/>
        <family val="2"/>
        <charset val="136"/>
      </rPr>
      <t>一配</t>
    </r>
    <r>
      <rPr>
        <b/>
        <sz val="16"/>
        <color theme="1"/>
        <rFont val="Calibri"/>
        <family val="2"/>
      </rPr>
      <t>)</t>
    </r>
    <phoneticPr fontId="6" type="noConversion"/>
  </si>
  <si>
    <t>⑤18度C-各編組展開 (二配)</t>
    <phoneticPr fontId="5" type="noConversion"/>
  </si>
  <si>
    <t>自動包裝機2</t>
  </si>
  <si>
    <t>味付飯糰線B</t>
  </si>
  <si>
    <t>(舊)
3300型飯糰線</t>
  </si>
  <si>
    <t>3000型飯糰線</t>
    <phoneticPr fontId="5" type="noConversion"/>
  </si>
  <si>
    <t>(新)
3300型飯糰機</t>
  </si>
  <si>
    <t>GKK3600型
飯糰機</t>
    <phoneticPr fontId="9" type="noConversion"/>
  </si>
  <si>
    <t>GKK3600型
飯糰機2</t>
    <phoneticPr fontId="5" type="noConversion"/>
  </si>
  <si>
    <t>自動包裝機</t>
    <phoneticPr fontId="6" type="noConversion"/>
  </si>
  <si>
    <t>自動包裝機3</t>
    <phoneticPr fontId="5" type="noConversion"/>
  </si>
  <si>
    <t>味付飯糰線B</t>
    <phoneticPr fontId="6" type="noConversion"/>
  </si>
  <si>
    <t>(舊)
3300型飯糰線</t>
    <phoneticPr fontId="6" type="noConversion"/>
  </si>
  <si>
    <t>(新)
3300型飯糰機</t>
    <phoneticPr fontId="6" type="noConversion"/>
  </si>
  <si>
    <t>GKK3600型
飯糰機2</t>
    <phoneticPr fontId="9" type="noConversion"/>
  </si>
  <si>
    <t>夾心型</t>
  </si>
  <si>
    <t>3300型</t>
  </si>
  <si>
    <t>GKK</t>
  </si>
  <si>
    <t>大溪廠日報分析</t>
    <phoneticPr fontId="9" type="noConversion"/>
  </si>
  <si>
    <t>總生產量</t>
    <phoneticPr fontId="9" type="noConversion"/>
  </si>
  <si>
    <t>出勤人數</t>
    <phoneticPr fontId="9" type="noConversion"/>
  </si>
  <si>
    <t>產線配置圖</t>
    <phoneticPr fontId="9" type="noConversion"/>
  </si>
  <si>
    <t>生產實績</t>
    <phoneticPr fontId="9" type="noConversion"/>
  </si>
  <si>
    <t>人時性差異分析</t>
    <phoneticPr fontId="9" type="noConversion"/>
  </si>
  <si>
    <t>日報登錄</t>
    <phoneticPr fontId="9" type="noConversion"/>
  </si>
  <si>
    <t>分析說明</t>
    <phoneticPr fontId="9" type="noConversion"/>
  </si>
  <si>
    <t>產能差異分析</t>
    <phoneticPr fontId="9" type="noConversion"/>
  </si>
  <si>
    <t>平均廠價</t>
  </si>
  <si>
    <t>多次生產數</t>
    <phoneticPr fontId="9" type="noConversion"/>
  </si>
  <si>
    <t>線別</t>
    <phoneticPr fontId="6" type="noConversion"/>
  </si>
  <si>
    <t>品類</t>
    <phoneticPr fontId="9" type="noConversion"/>
  </si>
  <si>
    <t>品名</t>
    <phoneticPr fontId="6" type="noConversion"/>
  </si>
  <si>
    <t>廠價</t>
    <phoneticPr fontId="9" type="noConversion"/>
  </si>
  <si>
    <t>生產量</t>
    <phoneticPr fontId="9" type="noConversion"/>
  </si>
  <si>
    <t>營收</t>
    <phoneticPr fontId="9" type="noConversion"/>
  </si>
  <si>
    <t>多次
生產</t>
    <phoneticPr fontId="9" type="noConversion"/>
  </si>
  <si>
    <t>人數</t>
    <phoneticPr fontId="9" type="noConversion"/>
  </si>
  <si>
    <t>產能/時</t>
    <phoneticPr fontId="9" type="noConversion"/>
  </si>
  <si>
    <t>達成率</t>
    <phoneticPr fontId="9" type="noConversion"/>
  </si>
  <si>
    <t>達成率
平均</t>
    <phoneticPr fontId="9" type="noConversion"/>
  </si>
  <si>
    <t>生產時間</t>
    <rPh sb="0" eb="4">
      <t>カイシジカン</t>
    </rPh>
    <phoneticPr fontId="1"/>
  </si>
  <si>
    <t>換線、休息/分</t>
    <rPh sb="0" eb="2">
      <t>キリカエ</t>
    </rPh>
    <phoneticPr fontId="1"/>
  </si>
  <si>
    <t>稼動時間/分</t>
    <phoneticPr fontId="9" type="noConversion"/>
  </si>
  <si>
    <t>休息時間</t>
    <phoneticPr fontId="9" type="noConversion"/>
  </si>
  <si>
    <t>(屏榮回填)</t>
    <phoneticPr fontId="9" type="noConversion"/>
  </si>
  <si>
    <t>達成率平均</t>
    <phoneticPr fontId="9" type="noConversion"/>
  </si>
  <si>
    <t>開始</t>
    <rPh sb="0" eb="2">
      <t>カイシジカン</t>
    </rPh>
    <phoneticPr fontId="1"/>
  </si>
  <si>
    <t>結束</t>
    <rPh sb="0" eb="2">
      <t>シュウリョウジカン</t>
    </rPh>
    <phoneticPr fontId="1"/>
  </si>
  <si>
    <t>開始</t>
    <phoneticPr fontId="9" type="noConversion"/>
  </si>
  <si>
    <t>結束</t>
    <phoneticPr fontId="9" type="noConversion"/>
  </si>
  <si>
    <t>18℃-壽司手卷</t>
  </si>
  <si>
    <t>平均</t>
    <phoneticPr fontId="9" type="noConversion"/>
  </si>
  <si>
    <t>自動包裝機</t>
    <phoneticPr fontId="9" type="noConversion"/>
  </si>
  <si>
    <t>一配長野稻荷壽司</t>
  </si>
  <si>
    <t>18℃-飯糰</t>
  </si>
  <si>
    <t>一配兩粒飯糰(鮪魚.焦糖鮭魚)</t>
  </si>
  <si>
    <t>自動包裝機2</t>
    <phoneticPr fontId="9" type="noConversion"/>
  </si>
  <si>
    <t>(新)
3300型飯糰機</t>
    <phoneticPr fontId="9" type="noConversion"/>
  </si>
  <si>
    <t>一配壹號醬炙烤牛飯糰</t>
  </si>
  <si>
    <t>一配鹽蔥燒肉飯糰</t>
  </si>
  <si>
    <t>一配雞肉飯飯糰</t>
  </si>
  <si>
    <t>一配蔬食鮪魚飯糰</t>
  </si>
  <si>
    <t>一配經典肉鬆飯糰</t>
  </si>
  <si>
    <t>一配明太子龍蝦風味沙拉飯糰</t>
  </si>
  <si>
    <t>一配鮪魚飯糰</t>
  </si>
  <si>
    <t>一配熟成紅鮭飯糰</t>
  </si>
  <si>
    <t>一配北海道秋鮭親子飯糰</t>
  </si>
  <si>
    <t>一配贅沢鮭魚肚飯糰</t>
  </si>
  <si>
    <t>自動包裝機
(二配)</t>
    <phoneticPr fontId="9" type="noConversion"/>
  </si>
  <si>
    <t>二配兩粒飯糰(鮪魚.焦糖鮭魚)</t>
  </si>
  <si>
    <t>二配三杯醬爆菇菇飯糰</t>
  </si>
  <si>
    <t>二配壹號醬炙烤牛飯糰</t>
  </si>
  <si>
    <t>二配大飯糰韓式蒜烤豬五花</t>
  </si>
  <si>
    <t>(新)
3300型飯糰機 (二配)</t>
    <phoneticPr fontId="9" type="noConversion"/>
  </si>
  <si>
    <t>二配鹽蔥燒肉飯糰</t>
  </si>
  <si>
    <t>二配雞肉飯飯糰</t>
  </si>
  <si>
    <t>GKK3600型
飯糰機
(二配)</t>
    <phoneticPr fontId="9" type="noConversion"/>
  </si>
  <si>
    <t>二配經典肉鬆飯糰</t>
  </si>
  <si>
    <t>二配芝麻香鬆飯糰</t>
  </si>
  <si>
    <t>二配鮪魚飯糰</t>
  </si>
  <si>
    <t>GKK3600型
飯糰機2
(二配)</t>
    <phoneticPr fontId="9" type="noConversion"/>
  </si>
  <si>
    <t>二配明太子龍蝦風味沙拉飯糰</t>
  </si>
  <si>
    <t>二配蔬食鮪魚飯糰</t>
  </si>
  <si>
    <t>二配北海道秋鮭親子飯糰</t>
  </si>
  <si>
    <t>二配熟成紅鮭飯糰</t>
  </si>
  <si>
    <t>原因回覆</t>
  </si>
  <si>
    <t>1.當日出勤人數較多</t>
  </si>
  <si>
    <t>2.當日出勤人數較少</t>
  </si>
  <si>
    <t>3.當日出勤熟手較多</t>
  </si>
  <si>
    <t>4.當日出勤新人較多</t>
  </si>
  <si>
    <t>5.機台夾盒</t>
  </si>
  <si>
    <t>6.封膜不順</t>
  </si>
  <si>
    <t>7.更換膠膜</t>
  </si>
  <si>
    <t>8.更換碳帶</t>
  </si>
  <si>
    <t>9.當日熱轉印碳帶異常</t>
  </si>
  <si>
    <t>10.訂單量過少</t>
  </si>
  <si>
    <t>11.新品上市，尚未熟悉</t>
  </si>
  <si>
    <t>12.活動期間品項需貼標</t>
    <phoneticPr fontId="5" type="noConversion"/>
  </si>
  <si>
    <t>合計(時間/分)</t>
    <phoneticPr fontId="6" type="noConversion"/>
  </si>
  <si>
    <t>產線異常
分析說明(5分鐘以上)</t>
    <phoneticPr fontId="9" type="noConversion"/>
  </si>
  <si>
    <t>總次數</t>
    <phoneticPr fontId="5" type="noConversion"/>
  </si>
  <si>
    <t>設備因素(次數)</t>
    <phoneticPr fontId="5" type="noConversion"/>
  </si>
  <si>
    <t>微波小吃</t>
  </si>
  <si>
    <t>日式茶碗蒸</t>
  </si>
  <si>
    <t>4℃-飯糰</t>
  </si>
  <si>
    <t>麻油雞飯糰</t>
  </si>
  <si>
    <t>便當二線</t>
    <phoneticPr fontId="9" type="noConversion"/>
  </si>
  <si>
    <t>微波主食</t>
  </si>
  <si>
    <t>糖燻野郎三十天熟成牛飯</t>
  </si>
  <si>
    <t>便當</t>
  </si>
  <si>
    <t>嫩烤香料雞胸排蔬滿盒</t>
  </si>
  <si>
    <t>烤蛋白餐盒</t>
  </si>
  <si>
    <t>健身G肉餐盒</t>
  </si>
  <si>
    <t>涼麵一線</t>
    <phoneticPr fontId="9" type="noConversion"/>
  </si>
  <si>
    <t>涼麵二線</t>
    <phoneticPr fontId="9" type="noConversion"/>
  </si>
  <si>
    <t>海陸雙拼肉肉餐盒</t>
  </si>
  <si>
    <t>香腸腿排雙拼便當</t>
  </si>
  <si>
    <t>蔬活腿排補力餐盒</t>
  </si>
  <si>
    <t>涼麵一線
(二配)</t>
    <phoneticPr fontId="9" type="noConversion"/>
  </si>
  <si>
    <t>二配里肌豬排可可咖哩歐姆蛋飯</t>
  </si>
  <si>
    <t>二配黃金雞排蘑菇白醬歐姆蛋飯</t>
  </si>
  <si>
    <t>二配哞哞培根奶香海陸焗飯</t>
  </si>
  <si>
    <t>一配鮭魚奶油醬油飯糰</t>
  </si>
  <si>
    <t>合計次數</t>
  </si>
  <si>
    <t>合計(時間/分)</t>
  </si>
  <si>
    <t>產線異常統計(5分鐘以上)</t>
    <phoneticPr fontId="9" type="noConversion"/>
  </si>
  <si>
    <t>短暫停線統計(5分鐘以下)</t>
    <phoneticPr fontId="9" type="noConversion"/>
  </si>
  <si>
    <t>涼麵三線</t>
    <phoneticPr fontId="9" type="noConversion"/>
  </si>
  <si>
    <t>4℃-壽司手卷</t>
  </si>
  <si>
    <t>便當二線
(二配)</t>
    <phoneticPr fontId="9" type="noConversion"/>
  </si>
  <si>
    <t>二配濃起司燻腸紅醬焗烤飯</t>
  </si>
  <si>
    <t>二配溏心蛋五目飯糰</t>
  </si>
  <si>
    <t>香檸奶油魚排蔬滿盒</t>
  </si>
  <si>
    <t>二配大飯糰乾燒風味鮮蝦</t>
  </si>
  <si>
    <t>一配經典人氣雙手卷</t>
  </si>
  <si>
    <t>一配鮭鮪海饌雙手卷</t>
  </si>
  <si>
    <t>二配鹽水G絲飯糰</t>
  </si>
  <si>
    <t>二配贅沢鮭魚肚飯糰</t>
  </si>
  <si>
    <t>一配柚檸海灣貝飯糰</t>
  </si>
  <si>
    <t>季節調理麵</t>
  </si>
  <si>
    <t>和風涓絲冷麵</t>
  </si>
  <si>
    <t>大滿足香辣涼麵</t>
  </si>
  <si>
    <t>大滿足麻醬涼麵</t>
  </si>
  <si>
    <t>一配山葵章魚飯糰</t>
  </si>
  <si>
    <t>台式麻醬涼麵</t>
  </si>
  <si>
    <t>鰹魚烏龍冷麵</t>
  </si>
  <si>
    <t>二配香烤魚排青醬燉飯</t>
  </si>
  <si>
    <t>一配黑胡椒洋蔥豬飯糰</t>
  </si>
  <si>
    <t>懷舊滷雙拼便當</t>
  </si>
  <si>
    <t>鮪魚昆布細卷</t>
  </si>
  <si>
    <t>肉鬆火腿細卷</t>
  </si>
  <si>
    <t>一配椒鹽檸檬鯖魚飯糰</t>
  </si>
  <si>
    <t>日式胡麻雞絲冷麵</t>
  </si>
  <si>
    <t>韓式辣炒豬肉飯卷</t>
  </si>
  <si>
    <t>海陸雙拼壽司</t>
  </si>
  <si>
    <t>嘉義崇文白醋涼麵</t>
  </si>
  <si>
    <t>蒸蛋湯</t>
  </si>
  <si>
    <t>馬鈴薯玉米濃湯</t>
  </si>
  <si>
    <t>三合一味噌湯</t>
  </si>
  <si>
    <t>招牌雞絲胡麻涼麵</t>
  </si>
  <si>
    <t>厚香料優格咖哩烤雞飯卷</t>
  </si>
  <si>
    <t>越式牛肉寬粉</t>
  </si>
  <si>
    <t>二配酸酸辣辣椒麻雞飯</t>
  </si>
  <si>
    <t>二配鮭魚毛豆炊飯飯糰</t>
  </si>
  <si>
    <t>二配西班牙風味海鮮燉飯</t>
  </si>
  <si>
    <t>二配柚香雞胸五穀飯糰</t>
  </si>
  <si>
    <t>二配大飯糰泡菜鮪魚</t>
  </si>
  <si>
    <t>地中海布格麥烤魚餐盒</t>
  </si>
  <si>
    <t>115.07.01星期三</t>
    <phoneticPr fontId="9" type="noConversion"/>
  </si>
  <si>
    <t>115.07.02星期四</t>
    <phoneticPr fontId="9" type="noConversion"/>
  </si>
  <si>
    <t>115.07.03星期五</t>
    <phoneticPr fontId="9" type="noConversion"/>
  </si>
  <si>
    <t>115.07.04星期六</t>
    <phoneticPr fontId="9" type="noConversion"/>
  </si>
  <si>
    <t>115.07.05星期日</t>
    <phoneticPr fontId="9" type="noConversion"/>
  </si>
  <si>
    <t>涼麵二線
(二配)</t>
    <phoneticPr fontId="9" type="noConversion"/>
  </si>
  <si>
    <t>115.07.06星期一</t>
    <phoneticPr fontId="9" type="noConversion"/>
  </si>
  <si>
    <t>115.07.07星期二</t>
    <phoneticPr fontId="9" type="noConversion"/>
  </si>
  <si>
    <t>金門高粱香腸飯糰</t>
  </si>
  <si>
    <t>日式鮭魚茶泡烤飯</t>
  </si>
  <si>
    <t>日式蕎麥沾麵</t>
  </si>
  <si>
    <t>115.07.08星期三</t>
    <phoneticPr fontId="9" type="noConversion"/>
  </si>
  <si>
    <t>115.07.09星期四</t>
    <phoneticPr fontId="9" type="noConversion"/>
  </si>
  <si>
    <t>115.07.10星期五</t>
    <phoneticPr fontId="9" type="noConversion"/>
  </si>
  <si>
    <t>115.07.11星期六</t>
    <phoneticPr fontId="9" type="noConversion"/>
  </si>
  <si>
    <t>115.07.12星期日</t>
    <phoneticPr fontId="9" type="noConversion"/>
  </si>
  <si>
    <t>115.07.13星期一</t>
    <phoneticPr fontId="9" type="noConversion"/>
  </si>
  <si>
    <t>115.07.14星期二</t>
    <phoneticPr fontId="9" type="noConversion"/>
  </si>
  <si>
    <t>一配筋子銀鮭飯糰</t>
  </si>
  <si>
    <t>115.07.15星期三</t>
    <phoneticPr fontId="9" type="noConversion"/>
  </si>
  <si>
    <t>115.07.16星期四</t>
    <phoneticPr fontId="9" type="noConversion"/>
  </si>
  <si>
    <t>115.07.17星期五</t>
    <phoneticPr fontId="9" type="noConversion"/>
  </si>
  <si>
    <t>115.07.18星期六</t>
    <phoneticPr fontId="9" type="noConversion"/>
  </si>
  <si>
    <t>115.07.19星期日</t>
    <phoneticPr fontId="9" type="noConversion"/>
  </si>
  <si>
    <t>115.07.20星期一</t>
    <phoneticPr fontId="9" type="noConversion"/>
  </si>
  <si>
    <t>115.07.21星期二</t>
    <phoneticPr fontId="9" type="noConversion"/>
  </si>
  <si>
    <t>一配青木瓜雞絲泰泰雙手卷</t>
  </si>
  <si>
    <t>一配鹽蔥生鮭飯糰</t>
  </si>
  <si>
    <t>月見烏龍冷麵</t>
  </si>
  <si>
    <t>115.07.22星期三</t>
    <phoneticPr fontId="9" type="noConversion"/>
  </si>
  <si>
    <t>115.07.23星期四</t>
    <phoneticPr fontId="9" type="noConversion"/>
  </si>
  <si>
    <t>115.07.24星期五</t>
    <phoneticPr fontId="9" type="noConversion"/>
  </si>
  <si>
    <t>115.07.25星期六</t>
    <phoneticPr fontId="9" type="noConversion"/>
  </si>
  <si>
    <t>115.07.26星期日</t>
    <phoneticPr fontId="9" type="noConversion"/>
  </si>
  <si>
    <t>115.07.27星期一</t>
    <phoneticPr fontId="9" type="noConversion"/>
  </si>
  <si>
    <t>115.07.28星期二</t>
    <phoneticPr fontId="9" type="noConversion"/>
  </si>
  <si>
    <t>醬油生鮭脆卷</t>
  </si>
  <si>
    <t>115.07.29星期三</t>
    <phoneticPr fontId="9" type="noConversion"/>
  </si>
  <si>
    <t>115.07.30星期四</t>
    <phoneticPr fontId="9" type="noConversion"/>
  </si>
  <si>
    <t>115.07.31星期五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</si>
</sst>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76" formatCode="_-* #,##0_-;\-* #,##0_-;_-* &quot;-&quot;??_-;_-@_-"/>
    <numFmt numFmtId="177" formatCode="0,000&quot;元&quot;"/>
    <numFmt numFmtId="178" formatCode="0.0"/>
    <numFmt numFmtId="179" formatCode="0.0%"/>
    <numFmt numFmtId="180" formatCode="h:mm;@"/>
    <numFmt numFmtId="181" formatCode="[$-F800]dddd\,\ mmmm\ dd\,\ yyyy"/>
    <numFmt numFmtId="182" formatCode="0_ "/>
    <numFmt numFmtId="183" formatCode="0.0_ "/>
    <numFmt numFmtId="184" formatCode="0_);[Red]\(0\)"/>
  </numFmts>
  <fonts count="30"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新細明體"/>
      <family val="2"/>
      <charset val="136"/>
      <scheme val="minor"/>
    </font>
    <font>
      <b/>
      <sz val="26"/>
      <color theme="1"/>
      <name val="微軟正黑體"/>
      <family val="2"/>
      <charset val="136"/>
    </font>
    <font>
      <b/>
      <sz val="26"/>
      <color rgb="FFFF0000"/>
      <name val="微軟正黑體"/>
      <family val="2"/>
      <charset val="136"/>
    </font>
    <font>
      <sz val="9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6"/>
      <color theme="1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8"/>
      <color theme="1"/>
      <name val="Meiryo UI"/>
      <family val="2"/>
      <charset val="128"/>
    </font>
    <font>
      <sz val="18"/>
      <color theme="1"/>
      <name val="微軟正黑體"/>
      <family val="2"/>
      <charset val="136"/>
    </font>
    <font>
      <sz val="15"/>
      <name val="微軟正黑體"/>
      <family val="2"/>
      <charset val="136"/>
    </font>
    <font>
      <sz val="12"/>
      <color theme="1"/>
      <name val="Calibri"/>
      <family val="2"/>
    </font>
    <font>
      <sz val="12"/>
      <color theme="1"/>
      <name val="Microsoft JhengHei"/>
      <family val="2"/>
      <charset val="136"/>
    </font>
    <font>
      <b/>
      <sz val="18"/>
      <color theme="1"/>
      <name val="微軟正黑體"/>
      <family val="2"/>
      <charset val="136"/>
    </font>
    <font>
      <sz val="14"/>
      <color theme="5"/>
      <name val="微軟正黑體"/>
      <family val="2"/>
      <charset val="136"/>
    </font>
    <font>
      <sz val="12"/>
      <color theme="0" tint="-0.499984740745262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6"/>
      <color theme="1"/>
      <name val="Segoe UI Symbol"/>
      <family val="2"/>
    </font>
    <font>
      <sz val="11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1"/>
      <name val="微軟正黑體"/>
      <family val="2"/>
      <charset val="136"/>
    </font>
    <font>
      <b/>
      <sz val="16"/>
      <color theme="1"/>
      <name val="Calibri"/>
      <family val="2"/>
    </font>
    <font>
      <sz val="12"/>
      <name val="微軟正黑體"/>
      <family val="2"/>
      <charset val="136"/>
    </font>
    <font>
      <sz val="11"/>
      <color theme="1"/>
      <name val="新細明體"/>
      <family val="2"/>
      <charset val="128"/>
      <scheme val="minor"/>
    </font>
    <font>
      <b/>
      <sz val="12"/>
      <name val="微軟正黑體"/>
      <family val="2"/>
      <charset val="136"/>
    </font>
    <font>
      <sz val="16"/>
      <name val="微軟正黑體"/>
      <family val="2"/>
      <charset val="136"/>
    </font>
  </fonts>
  <fills count="1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BF1DE"/>
        <bgColor indexed="64"/>
      </patternFill>
    </fill>
  </fills>
  <borders count="7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7" fillId="0" borderId="0">
      <alignment vertical="center"/>
    </xf>
  </cellStyleXfs>
  <cellXfs count="417">
    <xf numFmtId="0" fontId="0" fillId="0" borderId="0" xfId="0">
      <alignment vertical="center"/>
    </xf>
    <xf numFmtId="0" fontId="3" fillId="0" borderId="0" xfId="1" applyFont="1">
      <alignment vertical="center"/>
    </xf>
    <xf numFmtId="0" fontId="1" fillId="0" borderId="0" xfId="1" applyFont="1">
      <alignment vertical="center"/>
    </xf>
    <xf numFmtId="0" fontId="7" fillId="0" borderId="2" xfId="2" applyFont="1" applyBorder="1" applyAlignment="1">
      <alignment horizontal="center" vertical="center"/>
    </xf>
    <xf numFmtId="0" fontId="1" fillId="0" borderId="5" xfId="2" applyFont="1" applyBorder="1">
      <alignment vertical="center"/>
    </xf>
    <xf numFmtId="0" fontId="1" fillId="0" borderId="0" xfId="2" applyFont="1">
      <alignment vertical="center"/>
    </xf>
    <xf numFmtId="0" fontId="1" fillId="0" borderId="4" xfId="2" applyFont="1" applyBorder="1" applyAlignment="1">
      <alignment horizontal="center" vertical="center"/>
    </xf>
    <xf numFmtId="0" fontId="13" fillId="0" borderId="8" xfId="4" applyFont="1" applyBorder="1" applyAlignment="1">
      <alignment horizontal="center" vertical="center" wrapText="1"/>
    </xf>
    <xf numFmtId="0" fontId="13" fillId="0" borderId="9" xfId="4" applyFont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7" fillId="0" borderId="0" xfId="2" applyFont="1">
      <alignment vertical="center"/>
    </xf>
    <xf numFmtId="0" fontId="18" fillId="0" borderId="0" xfId="2" applyFont="1">
      <alignment vertical="center"/>
    </xf>
    <xf numFmtId="0" fontId="1" fillId="0" borderId="14" xfId="2" applyFont="1" applyBorder="1" applyAlignment="1">
      <alignment horizontal="center" vertical="center"/>
    </xf>
    <xf numFmtId="0" fontId="1" fillId="0" borderId="15" xfId="2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0" fontId="1" fillId="0" borderId="2" xfId="1" applyFont="1" applyBorder="1" applyAlignment="1">
      <alignment horizontal="center" vertical="center"/>
    </xf>
    <xf numFmtId="0" fontId="1" fillId="0" borderId="3" xfId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1" fillId="0" borderId="15" xfId="1" applyFont="1" applyBorder="1" applyAlignment="1">
      <alignment horizontal="center" vertical="center"/>
    </xf>
    <xf numFmtId="0" fontId="21" fillId="0" borderId="14" xfId="1" applyFont="1" applyBorder="1" applyAlignment="1">
      <alignment horizontal="center" vertical="center" wrapText="1"/>
    </xf>
    <xf numFmtId="0" fontId="21" fillId="0" borderId="2" xfId="1" applyFont="1" applyBorder="1" applyAlignment="1">
      <alignment horizontal="center" vertical="center" wrapText="1"/>
    </xf>
    <xf numFmtId="0" fontId="21" fillId="0" borderId="3" xfId="1" applyFont="1" applyBorder="1" applyAlignment="1">
      <alignment horizontal="center" vertical="center" wrapText="1"/>
    </xf>
    <xf numFmtId="0" fontId="21" fillId="0" borderId="14" xfId="1" applyFont="1" applyBorder="1" applyAlignment="1">
      <alignment horizontal="center" vertical="center"/>
    </xf>
    <xf numFmtId="0" fontId="21" fillId="0" borderId="4" xfId="1" applyFont="1" applyBorder="1" applyAlignment="1">
      <alignment horizontal="center" vertical="center"/>
    </xf>
    <xf numFmtId="0" fontId="21" fillId="0" borderId="15" xfId="1" applyFont="1" applyBorder="1" applyAlignment="1">
      <alignment horizontal="center" vertical="center" wrapText="1"/>
    </xf>
    <xf numFmtId="180" fontId="1" fillId="0" borderId="0" xfId="2" applyNumberFormat="1" applyFont="1" applyAlignment="1">
      <alignment horizontal="center" vertical="center"/>
    </xf>
    <xf numFmtId="0" fontId="1" fillId="0" borderId="15" xfId="2" applyFont="1" applyBorder="1" applyAlignment="1">
      <alignment horizontal="center" vertical="center" wrapText="1"/>
    </xf>
    <xf numFmtId="178" fontId="1" fillId="0" borderId="14" xfId="1" applyNumberFormat="1" applyFont="1" applyBorder="1" applyAlignment="1">
      <alignment horizontal="center" vertical="center" wrapText="1"/>
    </xf>
    <xf numFmtId="178" fontId="1" fillId="0" borderId="2" xfId="1" applyNumberFormat="1" applyFont="1" applyBorder="1" applyAlignment="1">
      <alignment horizontal="center" vertical="center" wrapText="1"/>
    </xf>
    <xf numFmtId="178" fontId="1" fillId="0" borderId="3" xfId="1" applyNumberFormat="1" applyFont="1" applyBorder="1" applyAlignment="1">
      <alignment horizontal="center" vertical="center" wrapText="1"/>
    </xf>
    <xf numFmtId="178" fontId="1" fillId="0" borderId="4" xfId="1" applyNumberFormat="1" applyFont="1" applyBorder="1" applyAlignment="1">
      <alignment horizontal="center" vertical="center" wrapText="1"/>
    </xf>
    <xf numFmtId="178" fontId="1" fillId="0" borderId="15" xfId="1" applyNumberFormat="1" applyFont="1" applyBorder="1" applyAlignment="1">
      <alignment horizontal="center" vertical="center" wrapText="1"/>
    </xf>
    <xf numFmtId="2" fontId="1" fillId="0" borderId="0" xfId="1" applyNumberFormat="1" applyFont="1">
      <alignment vertical="center"/>
    </xf>
    <xf numFmtId="0" fontId="23" fillId="0" borderId="15" xfId="2" applyFont="1" applyBorder="1" applyAlignment="1">
      <alignment horizontal="center" vertical="center" wrapText="1"/>
    </xf>
    <xf numFmtId="178" fontId="23" fillId="9" borderId="14" xfId="1" applyNumberFormat="1" applyFont="1" applyFill="1" applyBorder="1" applyAlignment="1">
      <alignment horizontal="center" vertical="center"/>
    </xf>
    <xf numFmtId="178" fontId="23" fillId="9" borderId="2" xfId="1" applyNumberFormat="1" applyFont="1" applyFill="1" applyBorder="1" applyAlignment="1">
      <alignment horizontal="center" vertical="center"/>
    </xf>
    <xf numFmtId="178" fontId="23" fillId="9" borderId="3" xfId="1" applyNumberFormat="1" applyFont="1" applyFill="1" applyBorder="1" applyAlignment="1">
      <alignment horizontal="center" vertical="center"/>
    </xf>
    <xf numFmtId="178" fontId="23" fillId="9" borderId="4" xfId="1" applyNumberFormat="1" applyFont="1" applyFill="1" applyBorder="1" applyAlignment="1">
      <alignment horizontal="center" vertical="center"/>
    </xf>
    <xf numFmtId="178" fontId="23" fillId="9" borderId="15" xfId="1" applyNumberFormat="1" applyFont="1" applyFill="1" applyBorder="1" applyAlignment="1">
      <alignment horizontal="center" vertical="center"/>
    </xf>
    <xf numFmtId="1" fontId="1" fillId="0" borderId="0" xfId="1" applyNumberFormat="1" applyFont="1" applyAlignment="1">
      <alignment horizontal="center" vertical="center"/>
    </xf>
    <xf numFmtId="1" fontId="1" fillId="0" borderId="0" xfId="1" applyNumberFormat="1" applyFont="1">
      <alignment vertical="center"/>
    </xf>
    <xf numFmtId="0" fontId="23" fillId="0" borderId="15" xfId="2" applyFont="1" applyBorder="1" applyAlignment="1">
      <alignment horizontal="center" vertical="center"/>
    </xf>
    <xf numFmtId="179" fontId="23" fillId="0" borderId="14" xfId="6" applyNumberFormat="1" applyFont="1" applyBorder="1" applyAlignment="1">
      <alignment horizontal="center" vertical="center"/>
    </xf>
    <xf numFmtId="179" fontId="23" fillId="0" borderId="2" xfId="6" applyNumberFormat="1" applyFont="1" applyBorder="1" applyAlignment="1">
      <alignment horizontal="center" vertical="center"/>
    </xf>
    <xf numFmtId="179" fontId="23" fillId="0" borderId="3" xfId="6" applyNumberFormat="1" applyFont="1" applyBorder="1" applyAlignment="1">
      <alignment horizontal="center" vertical="center"/>
    </xf>
    <xf numFmtId="179" fontId="23" fillId="0" borderId="4" xfId="6" applyNumberFormat="1" applyFont="1" applyBorder="1" applyAlignment="1">
      <alignment horizontal="center" vertical="center"/>
    </xf>
    <xf numFmtId="179" fontId="23" fillId="0" borderId="15" xfId="6" applyNumberFormat="1" applyFont="1" applyBorder="1" applyAlignment="1">
      <alignment horizontal="center" vertical="center"/>
    </xf>
    <xf numFmtId="180" fontId="1" fillId="0" borderId="14" xfId="2" applyNumberFormat="1" applyFont="1" applyBorder="1" applyAlignment="1">
      <alignment horizontal="center" vertical="center"/>
    </xf>
    <xf numFmtId="180" fontId="1" fillId="0" borderId="2" xfId="2" applyNumberFormat="1" applyFont="1" applyBorder="1" applyAlignment="1">
      <alignment horizontal="center" vertical="center"/>
    </xf>
    <xf numFmtId="180" fontId="1" fillId="0" borderId="4" xfId="2" applyNumberFormat="1" applyFont="1" applyBorder="1" applyAlignment="1">
      <alignment horizontal="center" vertical="center"/>
    </xf>
    <xf numFmtId="180" fontId="1" fillId="0" borderId="15" xfId="2" applyNumberFormat="1" applyFont="1" applyBorder="1" applyAlignment="1">
      <alignment horizontal="center" vertical="center"/>
    </xf>
    <xf numFmtId="0" fontId="0" fillId="3" borderId="15" xfId="2" applyFont="1" applyFill="1" applyBorder="1" applyAlignment="1">
      <alignment horizontal="center" vertical="center"/>
    </xf>
    <xf numFmtId="0" fontId="1" fillId="3" borderId="2" xfId="2" applyFont="1" applyFill="1" applyBorder="1" applyAlignment="1">
      <alignment horizontal="center" vertical="center"/>
    </xf>
    <xf numFmtId="0" fontId="1" fillId="3" borderId="3" xfId="2" applyFont="1" applyFill="1" applyBorder="1" applyAlignment="1">
      <alignment horizontal="center" vertical="center"/>
    </xf>
    <xf numFmtId="0" fontId="1" fillId="3" borderId="14" xfId="2" applyFont="1" applyFill="1" applyBorder="1" applyAlignment="1">
      <alignment horizontal="center" vertical="center"/>
    </xf>
    <xf numFmtId="0" fontId="1" fillId="3" borderId="4" xfId="2" applyFont="1" applyFill="1" applyBorder="1" applyAlignment="1">
      <alignment horizontal="center" vertical="center"/>
    </xf>
    <xf numFmtId="0" fontId="1" fillId="3" borderId="15" xfId="2" applyFont="1" applyFill="1" applyBorder="1" applyAlignment="1">
      <alignment horizontal="center" vertical="center"/>
    </xf>
    <xf numFmtId="1" fontId="1" fillId="0" borderId="14" xfId="1" applyNumberFormat="1" applyFont="1" applyBorder="1" applyAlignment="1">
      <alignment horizontal="center" vertical="center"/>
    </xf>
    <xf numFmtId="1" fontId="1" fillId="0" borderId="2" xfId="1" applyNumberFormat="1" applyFont="1" applyBorder="1" applyAlignment="1">
      <alignment horizontal="center" vertical="center"/>
    </xf>
    <xf numFmtId="1" fontId="1" fillId="0" borderId="3" xfId="1" applyNumberFormat="1" applyFont="1" applyBorder="1" applyAlignment="1">
      <alignment horizontal="center" vertical="center"/>
    </xf>
    <xf numFmtId="1" fontId="1" fillId="0" borderId="4" xfId="1" applyNumberFormat="1" applyFont="1" applyBorder="1" applyAlignment="1">
      <alignment horizontal="center" vertical="center"/>
    </xf>
    <xf numFmtId="1" fontId="1" fillId="0" borderId="15" xfId="1" applyNumberFormat="1" applyFont="1" applyBorder="1" applyAlignment="1">
      <alignment horizontal="center" vertical="center"/>
    </xf>
    <xf numFmtId="0" fontId="1" fillId="0" borderId="18" xfId="2" applyFont="1" applyBorder="1" applyAlignment="1">
      <alignment horizontal="center" vertical="center"/>
    </xf>
    <xf numFmtId="0" fontId="24" fillId="0" borderId="14" xfId="1" applyFont="1" applyBorder="1" applyAlignment="1">
      <alignment horizontal="center" vertical="center"/>
    </xf>
    <xf numFmtId="0" fontId="24" fillId="0" borderId="2" xfId="1" applyFont="1" applyBorder="1" applyAlignment="1">
      <alignment horizontal="center" vertical="center"/>
    </xf>
    <xf numFmtId="0" fontId="24" fillId="0" borderId="3" xfId="1" applyFont="1" applyBorder="1" applyAlignment="1">
      <alignment horizontal="center" vertical="center"/>
    </xf>
    <xf numFmtId="0" fontId="24" fillId="0" borderId="4" xfId="1" applyFont="1" applyBorder="1" applyAlignment="1">
      <alignment horizontal="center" vertical="center"/>
    </xf>
    <xf numFmtId="0" fontId="24" fillId="0" borderId="15" xfId="1" applyFont="1" applyBorder="1" applyAlignment="1">
      <alignment horizontal="center" vertical="center"/>
    </xf>
    <xf numFmtId="0" fontId="1" fillId="0" borderId="19" xfId="2" applyFont="1" applyBorder="1" applyAlignment="1">
      <alignment horizontal="center" vertical="center"/>
    </xf>
    <xf numFmtId="0" fontId="1" fillId="0" borderId="20" xfId="2" applyFont="1" applyBorder="1" applyAlignment="1">
      <alignment horizontal="center" vertical="center"/>
    </xf>
    <xf numFmtId="0" fontId="24" fillId="0" borderId="19" xfId="1" applyFont="1" applyBorder="1">
      <alignment vertical="center"/>
    </xf>
    <xf numFmtId="0" fontId="24" fillId="0" borderId="21" xfId="1" applyFont="1" applyBorder="1" applyAlignment="1">
      <alignment horizontal="center" vertical="center"/>
    </xf>
    <xf numFmtId="0" fontId="24" fillId="0" borderId="21" xfId="1" applyFont="1" applyBorder="1">
      <alignment vertical="center"/>
    </xf>
    <xf numFmtId="0" fontId="24" fillId="0" borderId="22" xfId="1" applyFont="1" applyBorder="1" applyAlignment="1">
      <alignment horizontal="center" vertical="center"/>
    </xf>
    <xf numFmtId="0" fontId="1" fillId="0" borderId="19" xfId="1" applyFont="1" applyBorder="1" applyAlignment="1">
      <alignment horizontal="center" vertical="center"/>
    </xf>
    <xf numFmtId="0" fontId="1" fillId="0" borderId="23" xfId="1" applyFont="1" applyBorder="1" applyAlignment="1">
      <alignment horizontal="center" vertical="center"/>
    </xf>
    <xf numFmtId="0" fontId="24" fillId="0" borderId="20" xfId="1" applyFont="1" applyBorder="1" applyAlignment="1">
      <alignment horizontal="center" vertical="center"/>
    </xf>
    <xf numFmtId="0" fontId="21" fillId="0" borderId="14" xfId="2" applyFont="1" applyBorder="1" applyAlignment="1">
      <alignment horizontal="center" vertical="center"/>
    </xf>
    <xf numFmtId="0" fontId="21" fillId="0" borderId="4" xfId="2" applyFont="1" applyBorder="1" applyAlignment="1">
      <alignment horizontal="center" vertical="center"/>
    </xf>
    <xf numFmtId="0" fontId="21" fillId="0" borderId="2" xfId="7" applyFont="1" applyBorder="1" applyAlignment="1">
      <alignment horizontal="center" vertical="center" wrapText="1"/>
    </xf>
    <xf numFmtId="0" fontId="21" fillId="0" borderId="15" xfId="7" applyFont="1" applyBorder="1" applyAlignment="1">
      <alignment horizontal="center" vertical="center" wrapText="1"/>
    </xf>
    <xf numFmtId="0" fontId="1" fillId="0" borderId="23" xfId="2" applyFont="1" applyBorder="1" applyAlignment="1">
      <alignment horizontal="center" vertical="center"/>
    </xf>
    <xf numFmtId="0" fontId="24" fillId="0" borderId="19" xfId="1" applyFont="1" applyBorder="1" applyAlignment="1">
      <alignment horizontal="center" vertical="center"/>
    </xf>
    <xf numFmtId="178" fontId="1" fillId="0" borderId="0" xfId="1" applyNumberFormat="1" applyFont="1">
      <alignment vertical="center"/>
    </xf>
    <xf numFmtId="0" fontId="22" fillId="0" borderId="11" xfId="2" applyFont="1" applyBorder="1">
      <alignment vertical="center"/>
    </xf>
    <xf numFmtId="0" fontId="22" fillId="0" borderId="24" xfId="2" applyFont="1" applyBorder="1" applyAlignment="1">
      <alignment vertical="center" shrinkToFit="1"/>
    </xf>
    <xf numFmtId="0" fontId="22" fillId="0" borderId="25" xfId="2" applyFont="1" applyBorder="1" applyAlignment="1">
      <alignment horizontal="left" vertical="center" shrinkToFit="1"/>
    </xf>
    <xf numFmtId="0" fontId="7" fillId="10" borderId="26" xfId="2" applyFont="1" applyFill="1" applyBorder="1" applyAlignment="1">
      <alignment horizontal="center" vertical="center" shrinkToFit="1"/>
    </xf>
    <xf numFmtId="0" fontId="22" fillId="0" borderId="26" xfId="2" applyFont="1" applyBorder="1" applyAlignment="1">
      <alignment horizontal="center" vertical="center" shrinkToFit="1"/>
    </xf>
    <xf numFmtId="43" fontId="7" fillId="0" borderId="25" xfId="2" applyNumberFormat="1" applyFont="1" applyBorder="1" applyAlignment="1">
      <alignment vertical="center" shrinkToFit="1"/>
    </xf>
    <xf numFmtId="0" fontId="22" fillId="0" borderId="25" xfId="2" applyFont="1" applyBorder="1" applyAlignment="1">
      <alignment vertical="center" shrinkToFit="1"/>
    </xf>
    <xf numFmtId="1" fontId="22" fillId="0" borderId="26" xfId="2" applyNumberFormat="1" applyFont="1" applyBorder="1" applyAlignment="1">
      <alignment horizontal="center" vertical="center" shrinkToFit="1"/>
    </xf>
    <xf numFmtId="0" fontId="22" fillId="0" borderId="6" xfId="2" applyFont="1" applyBorder="1" applyAlignment="1">
      <alignment horizontal="left" vertical="center" shrinkToFit="1"/>
    </xf>
    <xf numFmtId="178" fontId="22" fillId="0" borderId="34" xfId="2" applyNumberFormat="1" applyFont="1" applyBorder="1" applyAlignment="1">
      <alignment horizontal="center" vertical="center" shrinkToFit="1"/>
    </xf>
    <xf numFmtId="43" fontId="22" fillId="0" borderId="6" xfId="2" applyNumberFormat="1" applyFont="1" applyBorder="1" applyAlignment="1">
      <alignment vertical="center" shrinkToFit="1"/>
    </xf>
    <xf numFmtId="0" fontId="22" fillId="0" borderId="6" xfId="2" applyFont="1" applyBorder="1" applyAlignment="1">
      <alignment vertical="center" shrinkToFit="1"/>
    </xf>
    <xf numFmtId="0" fontId="22" fillId="0" borderId="34" xfId="2" applyFont="1" applyBorder="1" applyAlignment="1">
      <alignment horizontal="center" vertical="center" shrinkToFit="1"/>
    </xf>
    <xf numFmtId="0" fontId="1" fillId="0" borderId="25" xfId="2" applyFont="1" applyBorder="1" applyAlignment="1">
      <alignment horizontal="center" vertical="center"/>
    </xf>
    <xf numFmtId="0" fontId="1" fillId="0" borderId="46" xfId="2" applyFont="1" applyBorder="1" applyAlignment="1">
      <alignment horizontal="center" vertical="center"/>
    </xf>
    <xf numFmtId="0" fontId="1" fillId="0" borderId="21" xfId="2" applyFont="1" applyBorder="1" applyAlignment="1">
      <alignment horizontal="center" vertical="center"/>
    </xf>
    <xf numFmtId="0" fontId="1" fillId="0" borderId="14" xfId="2" applyFont="1" applyBorder="1" applyAlignment="1">
      <alignment horizontal="center" vertical="center" shrinkToFit="1"/>
    </xf>
    <xf numFmtId="2" fontId="1" fillId="0" borderId="4" xfId="8" applyNumberFormat="1" applyFont="1" applyBorder="1" applyAlignment="1">
      <alignment horizontal="center" vertical="center"/>
    </xf>
    <xf numFmtId="0" fontId="1" fillId="0" borderId="2" xfId="2" applyFont="1" applyBorder="1" applyAlignment="1">
      <alignment horizontal="center" vertical="center"/>
    </xf>
    <xf numFmtId="2" fontId="1" fillId="0" borderId="3" xfId="2" applyNumberFormat="1" applyFont="1" applyBorder="1" applyAlignment="1">
      <alignment horizontal="right" vertical="center"/>
    </xf>
    <xf numFmtId="1" fontId="1" fillId="4" borderId="14" xfId="2" applyNumberFormat="1" applyFont="1" applyFill="1" applyBorder="1" applyAlignment="1">
      <alignment horizontal="center" vertical="center"/>
    </xf>
    <xf numFmtId="1" fontId="1" fillId="0" borderId="2" xfId="2" applyNumberFormat="1" applyFont="1" applyBorder="1" applyAlignment="1">
      <alignment horizontal="center" vertical="center"/>
    </xf>
    <xf numFmtId="178" fontId="1" fillId="0" borderId="15" xfId="2" applyNumberFormat="1" applyFont="1" applyBorder="1" applyAlignment="1">
      <alignment horizontal="center" vertical="center"/>
    </xf>
    <xf numFmtId="0" fontId="1" fillId="4" borderId="4" xfId="2" applyFont="1" applyFill="1" applyBorder="1" applyAlignment="1">
      <alignment horizontal="center" vertical="center"/>
    </xf>
    <xf numFmtId="182" fontId="1" fillId="4" borderId="14" xfId="2" applyNumberFormat="1" applyFont="1" applyFill="1" applyBorder="1" applyAlignment="1">
      <alignment horizontal="center" vertical="center"/>
    </xf>
    <xf numFmtId="183" fontId="1" fillId="0" borderId="2" xfId="2" applyNumberFormat="1" applyFont="1" applyBorder="1" applyAlignment="1">
      <alignment horizontal="center" vertical="center"/>
    </xf>
    <xf numFmtId="179" fontId="1" fillId="0" borderId="2" xfId="6" applyNumberFormat="1" applyFont="1" applyBorder="1" applyAlignment="1">
      <alignment horizontal="center" vertical="center"/>
    </xf>
    <xf numFmtId="184" fontId="1" fillId="0" borderId="2" xfId="2" applyNumberFormat="1" applyFont="1" applyBorder="1" applyAlignment="1">
      <alignment horizontal="center" vertical="center"/>
    </xf>
    <xf numFmtId="184" fontId="1" fillId="0" borderId="2" xfId="2" applyNumberFormat="1" applyFont="1" applyBorder="1" applyAlignment="1">
      <alignment horizontal="center" vertical="center" wrapText="1"/>
    </xf>
    <xf numFmtId="20" fontId="1" fillId="0" borderId="2" xfId="2" applyNumberFormat="1" applyFont="1" applyBorder="1" applyAlignment="1">
      <alignment horizontal="center" vertical="center"/>
    </xf>
    <xf numFmtId="0" fontId="1" fillId="0" borderId="45" xfId="2" applyFont="1" applyBorder="1" applyAlignment="1">
      <alignment horizontal="center" vertical="center" shrinkToFit="1"/>
    </xf>
    <xf numFmtId="182" fontId="1" fillId="0" borderId="45" xfId="2" applyNumberFormat="1" applyFont="1" applyBorder="1" applyAlignment="1">
      <alignment horizontal="center" vertical="center"/>
    </xf>
    <xf numFmtId="20" fontId="1" fillId="0" borderId="15" xfId="2" applyNumberFormat="1" applyFont="1" applyBorder="1" applyAlignment="1">
      <alignment horizontal="center" vertical="center"/>
    </xf>
    <xf numFmtId="182" fontId="1" fillId="0" borderId="14" xfId="2" applyNumberFormat="1" applyFont="1" applyBorder="1" applyAlignment="1">
      <alignment horizontal="center" vertical="center"/>
    </xf>
    <xf numFmtId="1" fontId="1" fillId="4" borderId="4" xfId="2" applyNumberFormat="1" applyFont="1" applyFill="1" applyBorder="1" applyAlignment="1">
      <alignment horizontal="center" vertical="center"/>
    </xf>
    <xf numFmtId="180" fontId="1" fillId="0" borderId="16" xfId="2" applyNumberFormat="1" applyFont="1" applyBorder="1" applyAlignment="1">
      <alignment horizontal="center" vertical="center"/>
    </xf>
    <xf numFmtId="180" fontId="1" fillId="0" borderId="6" xfId="2" applyNumberFormat="1" applyFont="1" applyBorder="1" applyAlignment="1">
      <alignment horizontal="center" vertical="center"/>
    </xf>
    <xf numFmtId="2" fontId="1" fillId="0" borderId="34" xfId="2" applyNumberFormat="1" applyFont="1" applyBorder="1" applyAlignment="1">
      <alignment horizontal="right" vertical="center"/>
    </xf>
    <xf numFmtId="0" fontId="1" fillId="0" borderId="18" xfId="2" applyFont="1" applyBorder="1" applyAlignment="1">
      <alignment horizontal="center" vertical="center" wrapText="1"/>
    </xf>
    <xf numFmtId="182" fontId="1" fillId="4" borderId="16" xfId="2" applyNumberFormat="1" applyFont="1" applyFill="1" applyBorder="1" applyAlignment="1">
      <alignment horizontal="center" vertical="center"/>
    </xf>
    <xf numFmtId="183" fontId="1" fillId="0" borderId="6" xfId="2" applyNumberFormat="1" applyFont="1" applyBorder="1" applyAlignment="1">
      <alignment horizontal="center" vertical="center"/>
    </xf>
    <xf numFmtId="179" fontId="1" fillId="0" borderId="6" xfId="6" applyNumberFormat="1" applyFont="1" applyBorder="1" applyAlignment="1">
      <alignment horizontal="center" vertical="center"/>
    </xf>
    <xf numFmtId="20" fontId="1" fillId="0" borderId="6" xfId="2" applyNumberFormat="1" applyFont="1" applyBorder="1" applyAlignment="1">
      <alignment horizontal="center" vertical="center"/>
    </xf>
    <xf numFmtId="20" fontId="1" fillId="0" borderId="18" xfId="2" applyNumberFormat="1" applyFont="1" applyBorder="1" applyAlignment="1">
      <alignment horizontal="center" vertical="center"/>
    </xf>
    <xf numFmtId="0" fontId="1" fillId="0" borderId="6" xfId="2" applyFont="1" applyBorder="1" applyAlignment="1">
      <alignment horizontal="center" vertical="center"/>
    </xf>
    <xf numFmtId="2" fontId="1" fillId="0" borderId="34" xfId="2" applyNumberFormat="1" applyFont="1" applyBorder="1" applyAlignment="1">
      <alignment horizontal="center" vertical="center"/>
    </xf>
    <xf numFmtId="184" fontId="1" fillId="0" borderId="6" xfId="2" applyNumberFormat="1" applyFont="1" applyBorder="1" applyAlignment="1">
      <alignment horizontal="center" vertical="center"/>
    </xf>
    <xf numFmtId="184" fontId="1" fillId="0" borderId="6" xfId="2" applyNumberFormat="1" applyFont="1" applyBorder="1" applyAlignment="1">
      <alignment horizontal="center" vertical="center" wrapText="1"/>
    </xf>
    <xf numFmtId="179" fontId="1" fillId="0" borderId="10" xfId="6" applyNumberFormat="1" applyFont="1" applyBorder="1" applyAlignment="1">
      <alignment horizontal="center" vertical="center"/>
    </xf>
    <xf numFmtId="0" fontId="1" fillId="0" borderId="58" xfId="2" applyFont="1" applyBorder="1" applyAlignment="1">
      <alignment horizontal="center" vertical="center" shrinkToFit="1"/>
    </xf>
    <xf numFmtId="0" fontId="1" fillId="0" borderId="59" xfId="2" applyFont="1" applyBorder="1">
      <alignment vertical="center"/>
    </xf>
    <xf numFmtId="2" fontId="1" fillId="0" borderId="22" xfId="2" applyNumberFormat="1" applyFont="1" applyBorder="1" applyAlignment="1">
      <alignment horizontal="center" vertical="center"/>
    </xf>
    <xf numFmtId="1" fontId="1" fillId="4" borderId="19" xfId="2" applyNumberFormat="1" applyFont="1" applyFill="1" applyBorder="1" applyAlignment="1">
      <alignment horizontal="center" vertical="center"/>
    </xf>
    <xf numFmtId="1" fontId="1" fillId="0" borderId="21" xfId="2" applyNumberFormat="1" applyFont="1" applyBorder="1" applyAlignment="1">
      <alignment horizontal="center" vertical="center"/>
    </xf>
    <xf numFmtId="178" fontId="1" fillId="0" borderId="20" xfId="2" applyNumberFormat="1" applyFont="1" applyBorder="1" applyAlignment="1">
      <alignment horizontal="center" vertical="center"/>
    </xf>
    <xf numFmtId="182" fontId="1" fillId="4" borderId="19" xfId="2" applyNumberFormat="1" applyFont="1" applyFill="1" applyBorder="1" applyAlignment="1">
      <alignment horizontal="center" vertical="center"/>
    </xf>
    <xf numFmtId="183" fontId="1" fillId="0" borderId="21" xfId="2" applyNumberFormat="1" applyFont="1" applyBorder="1" applyAlignment="1">
      <alignment horizontal="center" vertical="center"/>
    </xf>
    <xf numFmtId="179" fontId="1" fillId="0" borderId="21" xfId="6" applyNumberFormat="1" applyFont="1" applyBorder="1" applyAlignment="1">
      <alignment horizontal="center" vertical="center"/>
    </xf>
    <xf numFmtId="180" fontId="1" fillId="0" borderId="19" xfId="2" applyNumberFormat="1" applyFont="1" applyBorder="1" applyAlignment="1">
      <alignment horizontal="center" vertical="center" shrinkToFit="1"/>
    </xf>
    <xf numFmtId="180" fontId="1" fillId="0" borderId="21" xfId="2" applyNumberFormat="1" applyFont="1" applyBorder="1" applyAlignment="1">
      <alignment horizontal="center" vertical="center" shrinkToFit="1"/>
    </xf>
    <xf numFmtId="184" fontId="1" fillId="0" borderId="21" xfId="2" applyNumberFormat="1" applyFont="1" applyBorder="1" applyAlignment="1">
      <alignment horizontal="center" vertical="center" shrinkToFit="1"/>
    </xf>
    <xf numFmtId="0" fontId="1" fillId="0" borderId="0" xfId="2" applyFont="1" applyAlignment="1">
      <alignment vertical="center" shrinkToFit="1"/>
    </xf>
    <xf numFmtId="0" fontId="1" fillId="0" borderId="60" xfId="2" applyFont="1" applyBorder="1" applyAlignment="1">
      <alignment horizontal="center" vertical="center" shrinkToFit="1"/>
    </xf>
    <xf numFmtId="2" fontId="1" fillId="0" borderId="24" xfId="8" applyNumberFormat="1" applyFont="1" applyBorder="1" applyAlignment="1">
      <alignment horizontal="center" vertical="center"/>
    </xf>
    <xf numFmtId="2" fontId="1" fillId="0" borderId="26" xfId="2" applyNumberFormat="1" applyFont="1" applyBorder="1" applyAlignment="1">
      <alignment horizontal="right" vertical="center"/>
    </xf>
    <xf numFmtId="0" fontId="1" fillId="0" borderId="46" xfId="2" applyFont="1" applyBorder="1" applyAlignment="1">
      <alignment horizontal="center" vertical="center" wrapText="1"/>
    </xf>
    <xf numFmtId="1" fontId="1" fillId="4" borderId="45" xfId="2" applyNumberFormat="1" applyFont="1" applyFill="1" applyBorder="1" applyAlignment="1">
      <alignment horizontal="center" vertical="center"/>
    </xf>
    <xf numFmtId="1" fontId="1" fillId="0" borderId="25" xfId="2" applyNumberFormat="1" applyFont="1" applyBorder="1" applyAlignment="1">
      <alignment horizontal="center" vertical="center"/>
    </xf>
    <xf numFmtId="178" fontId="1" fillId="0" borderId="46" xfId="2" applyNumberFormat="1" applyFont="1" applyBorder="1" applyAlignment="1">
      <alignment horizontal="center" vertical="center"/>
    </xf>
    <xf numFmtId="1" fontId="1" fillId="4" borderId="24" xfId="2" applyNumberFormat="1" applyFont="1" applyFill="1" applyBorder="1" applyAlignment="1">
      <alignment horizontal="center" vertical="center"/>
    </xf>
    <xf numFmtId="182" fontId="1" fillId="4" borderId="45" xfId="2" applyNumberFormat="1" applyFont="1" applyFill="1" applyBorder="1" applyAlignment="1">
      <alignment horizontal="center" vertical="center"/>
    </xf>
    <xf numFmtId="183" fontId="1" fillId="0" borderId="25" xfId="2" applyNumberFormat="1" applyFont="1" applyBorder="1" applyAlignment="1">
      <alignment horizontal="center" vertical="center"/>
    </xf>
    <xf numFmtId="179" fontId="1" fillId="0" borderId="25" xfId="6" applyNumberFormat="1" applyFont="1" applyBorder="1" applyAlignment="1">
      <alignment horizontal="center" vertical="center"/>
    </xf>
    <xf numFmtId="180" fontId="1" fillId="0" borderId="45" xfId="2" applyNumberFormat="1" applyFont="1" applyBorder="1" applyAlignment="1">
      <alignment horizontal="center" vertical="center"/>
    </xf>
    <xf numFmtId="180" fontId="1" fillId="0" borderId="25" xfId="2" applyNumberFormat="1" applyFont="1" applyBorder="1" applyAlignment="1">
      <alignment horizontal="center" vertical="center"/>
    </xf>
    <xf numFmtId="184" fontId="1" fillId="0" borderId="25" xfId="2" applyNumberFormat="1" applyFont="1" applyBorder="1" applyAlignment="1">
      <alignment horizontal="center" vertical="center"/>
    </xf>
    <xf numFmtId="184" fontId="1" fillId="0" borderId="25" xfId="2" applyNumberFormat="1" applyFont="1" applyBorder="1" applyAlignment="1">
      <alignment horizontal="center" vertical="center" wrapText="1"/>
    </xf>
    <xf numFmtId="20" fontId="1" fillId="0" borderId="25" xfId="2" applyNumberFormat="1" applyFont="1" applyBorder="1" applyAlignment="1">
      <alignment horizontal="center" vertical="center"/>
    </xf>
    <xf numFmtId="20" fontId="1" fillId="0" borderId="46" xfId="2" applyNumberFormat="1" applyFont="1" applyBorder="1" applyAlignment="1">
      <alignment horizontal="center" vertical="center"/>
    </xf>
    <xf numFmtId="0" fontId="1" fillId="0" borderId="16" xfId="2" applyFont="1" applyBorder="1" applyAlignment="1">
      <alignment horizontal="center" vertical="center" shrinkToFit="1"/>
    </xf>
    <xf numFmtId="0" fontId="1" fillId="0" borderId="56" xfId="2" applyFont="1" applyBorder="1" applyAlignment="1">
      <alignment horizontal="left" vertical="center"/>
    </xf>
    <xf numFmtId="182" fontId="1" fillId="0" borderId="16" xfId="2" applyNumberFormat="1" applyFont="1" applyBorder="1" applyAlignment="1">
      <alignment horizontal="center" vertical="center"/>
    </xf>
    <xf numFmtId="184" fontId="1" fillId="0" borderId="21" xfId="2" applyNumberFormat="1" applyFont="1" applyBorder="1" applyAlignment="1">
      <alignment horizontal="center" vertical="center" wrapText="1"/>
    </xf>
    <xf numFmtId="178" fontId="1" fillId="0" borderId="21" xfId="2" applyNumberFormat="1" applyFont="1" applyBorder="1" applyAlignment="1">
      <alignment horizontal="center" vertical="center"/>
    </xf>
    <xf numFmtId="182" fontId="1" fillId="0" borderId="19" xfId="2" applyNumberFormat="1" applyFont="1" applyBorder="1" applyAlignment="1">
      <alignment horizontal="center" vertical="center"/>
    </xf>
    <xf numFmtId="180" fontId="1" fillId="0" borderId="46" xfId="2" applyNumberFormat="1" applyFont="1" applyBorder="1" applyAlignment="1">
      <alignment horizontal="center" vertical="center"/>
    </xf>
    <xf numFmtId="0" fontId="1" fillId="0" borderId="4" xfId="2" applyFont="1" applyBorder="1" applyAlignment="1">
      <alignment horizontal="left" vertical="center"/>
    </xf>
    <xf numFmtId="182" fontId="1" fillId="0" borderId="24" xfId="2" applyNumberFormat="1" applyFont="1" applyBorder="1" applyAlignment="1">
      <alignment horizontal="center" vertical="center"/>
    </xf>
    <xf numFmtId="182" fontId="1" fillId="0" borderId="4" xfId="2" applyNumberFormat="1" applyFont="1" applyBorder="1" applyAlignment="1">
      <alignment horizontal="center" vertical="center"/>
    </xf>
    <xf numFmtId="182" fontId="1" fillId="0" borderId="56" xfId="2" applyNumberFormat="1" applyFont="1" applyBorder="1" applyAlignment="1">
      <alignment horizontal="center" vertical="center"/>
    </xf>
    <xf numFmtId="182" fontId="1" fillId="0" borderId="23" xfId="2" applyNumberFormat="1" applyFont="1" applyBorder="1" applyAlignment="1">
      <alignment horizontal="center" vertical="center"/>
    </xf>
    <xf numFmtId="0" fontId="1" fillId="0" borderId="0" xfId="2" applyFont="1" applyAlignment="1">
      <alignment vertical="center" wrapText="1"/>
    </xf>
    <xf numFmtId="0" fontId="26" fillId="0" borderId="62" xfId="4" applyFont="1" applyBorder="1" applyAlignment="1">
      <alignment horizontal="center" vertical="center" shrinkToFit="1"/>
    </xf>
    <xf numFmtId="0" fontId="26" fillId="0" borderId="63" xfId="4" applyFont="1" applyBorder="1" applyAlignment="1">
      <alignment horizontal="center" vertical="center" shrinkToFit="1"/>
    </xf>
    <xf numFmtId="182" fontId="1" fillId="0" borderId="17" xfId="2" applyNumberFormat="1" applyFont="1" applyBorder="1" applyAlignment="1">
      <alignment horizontal="center" vertical="center"/>
    </xf>
    <xf numFmtId="1" fontId="1" fillId="0" borderId="19" xfId="2" applyNumberFormat="1" applyFont="1" applyBorder="1" applyAlignment="1">
      <alignment horizontal="center" vertical="center" shrinkToFit="1"/>
    </xf>
    <xf numFmtId="1" fontId="1" fillId="0" borderId="20" xfId="2" applyNumberFormat="1" applyFont="1" applyBorder="1" applyAlignment="1">
      <alignment horizontal="center" vertical="center" shrinkToFit="1"/>
    </xf>
    <xf numFmtId="178" fontId="1" fillId="0" borderId="25" xfId="2" applyNumberFormat="1" applyFont="1" applyBorder="1" applyAlignment="1">
      <alignment horizontal="center" vertical="center"/>
    </xf>
    <xf numFmtId="0" fontId="1" fillId="0" borderId="2" xfId="2" applyFont="1" applyBorder="1" applyAlignment="1">
      <alignment horizontal="left" vertical="center"/>
    </xf>
    <xf numFmtId="0" fontId="1" fillId="0" borderId="2" xfId="8" applyFont="1" applyBorder="1" applyAlignment="1">
      <alignment horizontal="center" vertical="center"/>
    </xf>
    <xf numFmtId="0" fontId="1" fillId="0" borderId="15" xfId="8" applyFont="1" applyBorder="1">
      <alignment vertical="center"/>
    </xf>
    <xf numFmtId="20" fontId="1" fillId="0" borderId="2" xfId="8" applyNumberFormat="1" applyFont="1" applyBorder="1" applyAlignment="1">
      <alignment horizontal="center" vertical="center"/>
    </xf>
    <xf numFmtId="20" fontId="1" fillId="0" borderId="15" xfId="8" applyNumberFormat="1" applyFont="1" applyBorder="1" applyAlignment="1">
      <alignment horizontal="center" vertical="center"/>
    </xf>
    <xf numFmtId="20" fontId="1" fillId="0" borderId="21" xfId="2" applyNumberFormat="1" applyFont="1" applyBorder="1" applyAlignment="1">
      <alignment horizontal="center" vertical="center"/>
    </xf>
    <xf numFmtId="20" fontId="1" fillId="0" borderId="20" xfId="2" applyNumberFormat="1" applyFont="1" applyBorder="1" applyAlignment="1">
      <alignment horizontal="center" vertical="center"/>
    </xf>
    <xf numFmtId="180" fontId="1" fillId="0" borderId="18" xfId="2" applyNumberFormat="1" applyFont="1" applyBorder="1" applyAlignment="1">
      <alignment horizontal="center" vertical="center"/>
    </xf>
    <xf numFmtId="0" fontId="1" fillId="0" borderId="0" xfId="2" applyFont="1" applyAlignment="1">
      <alignment horizontal="center" vertical="center"/>
    </xf>
    <xf numFmtId="0" fontId="1" fillId="0" borderId="20" xfId="2" applyFont="1" applyBorder="1" applyAlignment="1">
      <alignment horizontal="center" vertical="center" shrinkToFit="1"/>
    </xf>
    <xf numFmtId="0" fontId="26" fillId="0" borderId="61" xfId="4" applyFont="1" applyBorder="1" applyAlignment="1">
      <alignment horizontal="center" vertical="center" wrapText="1"/>
    </xf>
    <xf numFmtId="182" fontId="29" fillId="0" borderId="2" xfId="4" applyNumberFormat="1" applyFont="1" applyBorder="1" applyAlignment="1">
      <alignment horizontal="center" vertical="center"/>
    </xf>
    <xf numFmtId="0" fontId="26" fillId="12" borderId="19" xfId="2" applyFont="1" applyFill="1" applyBorder="1" applyAlignment="1">
      <alignment horizontal="center" vertical="center"/>
    </xf>
    <xf numFmtId="0" fontId="26" fillId="12" borderId="20" xfId="2" applyFont="1" applyFill="1" applyBorder="1" applyAlignment="1">
      <alignment horizontal="center" vertical="center"/>
    </xf>
    <xf numFmtId="0" fontId="1" fillId="0" borderId="17" xfId="2" applyFont="1" applyBorder="1" applyAlignment="1">
      <alignment horizontal="center" vertical="center"/>
    </xf>
    <xf numFmtId="1" fontId="1" fillId="0" borderId="64" xfId="2" applyNumberFormat="1" applyFont="1" applyBorder="1" applyAlignment="1">
      <alignment horizontal="center" vertical="center"/>
    </xf>
    <xf numFmtId="1" fontId="1" fillId="0" borderId="15" xfId="2" applyNumberFormat="1" applyFont="1" applyBorder="1" applyAlignment="1">
      <alignment horizontal="center" vertical="center"/>
    </xf>
    <xf numFmtId="182" fontId="1" fillId="0" borderId="65" xfId="2" applyNumberFormat="1" applyFont="1" applyBorder="1" applyAlignment="1">
      <alignment horizontal="center" vertical="center"/>
    </xf>
    <xf numFmtId="179" fontId="1" fillId="0" borderId="66" xfId="6" applyNumberFormat="1" applyFont="1" applyBorder="1" applyAlignment="1">
      <alignment horizontal="center" vertical="center"/>
    </xf>
    <xf numFmtId="182" fontId="29" fillId="0" borderId="19" xfId="4" applyNumberFormat="1" applyFont="1" applyBorder="1" applyAlignment="1">
      <alignment horizontal="center" vertical="center" shrinkToFit="1"/>
    </xf>
    <xf numFmtId="182" fontId="29" fillId="0" borderId="20" xfId="4" applyNumberFormat="1" applyFont="1" applyBorder="1" applyAlignment="1">
      <alignment horizontal="center" vertical="center" shrinkToFit="1"/>
    </xf>
    <xf numFmtId="180" fontId="1" fillId="0" borderId="19" xfId="2" applyNumberFormat="1" applyFont="1" applyBorder="1" applyAlignment="1">
      <alignment horizontal="center" vertical="center"/>
    </xf>
    <xf numFmtId="180" fontId="1" fillId="0" borderId="21" xfId="2" applyNumberFormat="1" applyFont="1" applyBorder="1" applyAlignment="1">
      <alignment horizontal="center" vertical="center"/>
    </xf>
    <xf numFmtId="180" fontId="1" fillId="0" borderId="0" xfId="2" applyNumberFormat="1" applyFont="1">
      <alignment vertical="center"/>
    </xf>
    <xf numFmtId="1" fontId="1" fillId="0" borderId="74" xfId="2" applyNumberFormat="1" applyFont="1" applyBorder="1" applyAlignment="1">
      <alignment horizontal="center" vertical="center"/>
    </xf>
    <xf numFmtId="0" fontId="1" fillId="0" borderId="75" xfId="2" applyFont="1" applyBorder="1" applyAlignment="1">
      <alignment horizontal="center" vertical="center"/>
    </xf>
    <xf numFmtId="1" fontId="1" fillId="0" borderId="3" xfId="2" applyNumberFormat="1" applyFont="1" applyBorder="1" applyAlignment="1">
      <alignment horizontal="center" vertical="center"/>
    </xf>
    <xf numFmtId="1" fontId="1" fillId="0" borderId="22" xfId="2" applyNumberFormat="1" applyFont="1" applyBorder="1" applyAlignment="1">
      <alignment horizontal="center" vertical="center" shrinkToFit="1"/>
    </xf>
    <xf numFmtId="1" fontId="1" fillId="0" borderId="23" xfId="2" applyNumberFormat="1" applyFont="1" applyBorder="1" applyAlignment="1">
      <alignment horizontal="center" vertical="center" shrinkToFit="1"/>
    </xf>
    <xf numFmtId="0" fontId="3" fillId="0" borderId="0" xfId="1" applyFont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8" fillId="2" borderId="3" xfId="2" applyFont="1" applyFill="1" applyBorder="1" applyAlignment="1">
      <alignment horizontal="center" vertical="center"/>
    </xf>
    <xf numFmtId="0" fontId="8" fillId="2" borderId="4" xfId="2" applyFont="1" applyFill="1" applyBorder="1" applyAlignment="1">
      <alignment horizontal="center" vertical="center"/>
    </xf>
    <xf numFmtId="176" fontId="7" fillId="0" borderId="3" xfId="3" applyNumberFormat="1" applyFont="1" applyBorder="1" applyAlignment="1">
      <alignment horizontal="center" vertical="center"/>
    </xf>
    <xf numFmtId="176" fontId="7" fillId="0" borderId="4" xfId="3" applyNumberFormat="1" applyFont="1" applyBorder="1" applyAlignment="1">
      <alignment horizontal="center" vertical="center"/>
    </xf>
    <xf numFmtId="177" fontId="7" fillId="0" borderId="3" xfId="3" applyNumberFormat="1" applyFont="1" applyBorder="1" applyAlignment="1">
      <alignment horizontal="center" vertical="center"/>
    </xf>
    <xf numFmtId="177" fontId="7" fillId="0" borderId="4" xfId="3" applyNumberFormat="1" applyFont="1" applyBorder="1" applyAlignment="1">
      <alignment horizontal="center" vertical="center"/>
    </xf>
    <xf numFmtId="0" fontId="7" fillId="0" borderId="6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7" fillId="0" borderId="10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1" fillId="0" borderId="4" xfId="2" applyFont="1" applyBorder="1" applyAlignment="1">
      <alignment horizontal="center" vertical="center"/>
    </xf>
    <xf numFmtId="0" fontId="12" fillId="0" borderId="3" xfId="2" applyFont="1" applyBorder="1" applyAlignment="1">
      <alignment horizontal="center" vertical="center"/>
    </xf>
    <xf numFmtId="0" fontId="12" fillId="0" borderId="4" xfId="2" applyFont="1" applyBorder="1" applyAlignment="1">
      <alignment horizontal="center" vertical="center"/>
    </xf>
    <xf numFmtId="0" fontId="13" fillId="3" borderId="4" xfId="4" applyFont="1" applyFill="1" applyBorder="1" applyAlignment="1">
      <alignment horizontal="center" vertical="center"/>
    </xf>
    <xf numFmtId="0" fontId="13" fillId="3" borderId="2" xfId="4" applyFont="1" applyFill="1" applyBorder="1" applyAlignment="1">
      <alignment horizontal="center" vertical="center"/>
    </xf>
    <xf numFmtId="0" fontId="1" fillId="0" borderId="3" xfId="2" applyFont="1" applyBorder="1" applyAlignment="1">
      <alignment horizontal="center" vertical="center"/>
    </xf>
    <xf numFmtId="0" fontId="1" fillId="0" borderId="4" xfId="2" applyFont="1" applyBorder="1" applyAlignment="1">
      <alignment horizontal="center" vertical="center"/>
    </xf>
    <xf numFmtId="176" fontId="1" fillId="4" borderId="3" xfId="3" applyNumberFormat="1" applyFont="1" applyFill="1" applyBorder="1" applyAlignment="1">
      <alignment horizontal="center" vertical="center"/>
    </xf>
    <xf numFmtId="176" fontId="1" fillId="4" borderId="4" xfId="3" applyNumberFormat="1" applyFont="1" applyFill="1" applyBorder="1" applyAlignment="1">
      <alignment horizontal="center" vertical="center"/>
    </xf>
    <xf numFmtId="176" fontId="0" fillId="5" borderId="3" xfId="3" applyNumberFormat="1" applyFont="1" applyFill="1" applyBorder="1" applyAlignment="1">
      <alignment horizontal="center" vertical="center"/>
    </xf>
    <xf numFmtId="176" fontId="1" fillId="5" borderId="4" xfId="3" applyNumberFormat="1" applyFont="1" applyFill="1" applyBorder="1" applyAlignment="1">
      <alignment horizontal="center" vertical="center"/>
    </xf>
    <xf numFmtId="176" fontId="0" fillId="6" borderId="3" xfId="3" applyNumberFormat="1" applyFont="1" applyFill="1" applyBorder="1" applyAlignment="1">
      <alignment horizontal="center" vertical="center"/>
    </xf>
    <xf numFmtId="176" fontId="1" fillId="6" borderId="4" xfId="3" applyNumberFormat="1" applyFont="1" applyFill="1" applyBorder="1" applyAlignment="1">
      <alignment horizontal="center" vertical="center"/>
    </xf>
    <xf numFmtId="176" fontId="0" fillId="7" borderId="3" xfId="3" applyNumberFormat="1" applyFont="1" applyFill="1" applyBorder="1" applyAlignment="1">
      <alignment horizontal="center" vertical="center"/>
    </xf>
    <xf numFmtId="176" fontId="1" fillId="7" borderId="4" xfId="3" applyNumberFormat="1" applyFont="1" applyFill="1" applyBorder="1" applyAlignment="1">
      <alignment horizontal="center" vertical="center"/>
    </xf>
    <xf numFmtId="0" fontId="22" fillId="0" borderId="14" xfId="2" applyFont="1" applyBorder="1" applyAlignment="1">
      <alignment horizontal="center" vertical="center" textRotation="255"/>
    </xf>
    <xf numFmtId="0" fontId="12" fillId="0" borderId="6" xfId="5" applyFont="1" applyBorder="1" applyAlignment="1">
      <alignment horizontal="center" vertical="center"/>
    </xf>
    <xf numFmtId="0" fontId="12" fillId="0" borderId="7" xfId="5" applyFont="1" applyBorder="1" applyAlignment="1">
      <alignment horizontal="center" vertical="center"/>
    </xf>
    <xf numFmtId="0" fontId="12" fillId="0" borderId="10" xfId="5" applyFont="1" applyBorder="1" applyAlignment="1">
      <alignment horizontal="center" vertical="center"/>
    </xf>
    <xf numFmtId="0" fontId="16" fillId="0" borderId="3" xfId="2" applyFont="1" applyBorder="1" applyAlignment="1">
      <alignment horizontal="center" vertical="center"/>
    </xf>
    <xf numFmtId="0" fontId="16" fillId="0" borderId="4" xfId="2" applyFont="1" applyBorder="1" applyAlignment="1">
      <alignment horizontal="center" vertical="center"/>
    </xf>
    <xf numFmtId="178" fontId="16" fillId="8" borderId="3" xfId="2" applyNumberFormat="1" applyFont="1" applyFill="1" applyBorder="1" applyAlignment="1">
      <alignment horizontal="center" vertical="center"/>
    </xf>
    <xf numFmtId="178" fontId="16" fillId="8" borderId="4" xfId="2" applyNumberFormat="1" applyFont="1" applyFill="1" applyBorder="1" applyAlignment="1">
      <alignment horizontal="center" vertical="center"/>
    </xf>
    <xf numFmtId="178" fontId="16" fillId="8" borderId="3" xfId="3" applyNumberFormat="1" applyFont="1" applyFill="1" applyBorder="1" applyAlignment="1">
      <alignment horizontal="center" vertical="center"/>
    </xf>
    <xf numFmtId="178" fontId="16" fillId="8" borderId="4" xfId="3" applyNumberFormat="1" applyFont="1" applyFill="1" applyBorder="1" applyAlignment="1">
      <alignment horizontal="center" vertical="center"/>
    </xf>
    <xf numFmtId="178" fontId="7" fillId="0" borderId="3" xfId="2" applyNumberFormat="1" applyFont="1" applyBorder="1" applyAlignment="1">
      <alignment horizontal="center" vertical="center"/>
    </xf>
    <xf numFmtId="178" fontId="7" fillId="0" borderId="4" xfId="2" applyNumberFormat="1" applyFont="1" applyBorder="1" applyAlignment="1">
      <alignment horizontal="center" vertical="center"/>
    </xf>
    <xf numFmtId="178" fontId="7" fillId="0" borderId="3" xfId="3" applyNumberFormat="1" applyFont="1" applyBorder="1" applyAlignment="1">
      <alignment horizontal="center" vertical="center"/>
    </xf>
    <xf numFmtId="178" fontId="7" fillId="0" borderId="4" xfId="3" applyNumberFormat="1" applyFont="1" applyBorder="1" applyAlignment="1">
      <alignment horizontal="center" vertical="center"/>
    </xf>
    <xf numFmtId="179" fontId="16" fillId="0" borderId="3" xfId="6" applyNumberFormat="1" applyFont="1" applyFill="1" applyBorder="1" applyAlignment="1">
      <alignment horizontal="center" vertical="center"/>
    </xf>
    <xf numFmtId="179" fontId="16" fillId="0" borderId="4" xfId="6" applyNumberFormat="1" applyFont="1" applyFill="1" applyBorder="1" applyAlignment="1">
      <alignment horizontal="center" vertical="center"/>
    </xf>
    <xf numFmtId="0" fontId="1" fillId="0" borderId="11" xfId="2" applyFont="1" applyBorder="1" applyAlignment="1">
      <alignment horizontal="center" vertical="center"/>
    </xf>
    <xf numFmtId="0" fontId="1" fillId="0" borderId="12" xfId="2" applyFont="1" applyBorder="1" applyAlignment="1">
      <alignment horizontal="center" vertical="center"/>
    </xf>
    <xf numFmtId="0" fontId="19" fillId="4" borderId="11" xfId="1" applyFont="1" applyFill="1" applyBorder="1" applyAlignment="1">
      <alignment horizontal="center" vertical="center"/>
    </xf>
    <xf numFmtId="0" fontId="19" fillId="4" borderId="13" xfId="1" applyFont="1" applyFill="1" applyBorder="1" applyAlignment="1">
      <alignment horizontal="center" vertical="center"/>
    </xf>
    <xf numFmtId="0" fontId="19" fillId="5" borderId="11" xfId="1" applyFont="1" applyFill="1" applyBorder="1" applyAlignment="1">
      <alignment horizontal="center" vertical="center" shrinkToFit="1"/>
    </xf>
    <xf numFmtId="0" fontId="19" fillId="5" borderId="13" xfId="1" applyFont="1" applyFill="1" applyBorder="1" applyAlignment="1">
      <alignment horizontal="center" vertical="center" shrinkToFit="1"/>
    </xf>
    <xf numFmtId="0" fontId="19" fillId="5" borderId="12" xfId="1" applyFont="1" applyFill="1" applyBorder="1" applyAlignment="1">
      <alignment horizontal="center" vertical="center" shrinkToFit="1"/>
    </xf>
    <xf numFmtId="0" fontId="1" fillId="0" borderId="14" xfId="2" applyFont="1" applyBorder="1" applyAlignment="1">
      <alignment horizontal="center" vertical="center"/>
    </xf>
    <xf numFmtId="0" fontId="1" fillId="0" borderId="15" xfId="2" applyFont="1" applyBorder="1" applyAlignment="1">
      <alignment horizontal="center" vertical="center"/>
    </xf>
    <xf numFmtId="179" fontId="16" fillId="0" borderId="3" xfId="2" applyNumberFormat="1" applyFont="1" applyBorder="1" applyAlignment="1">
      <alignment horizontal="center" vertical="center"/>
    </xf>
    <xf numFmtId="179" fontId="16" fillId="0" borderId="4" xfId="2" applyNumberFormat="1" applyFont="1" applyBorder="1" applyAlignment="1">
      <alignment horizontal="center" vertical="center"/>
    </xf>
    <xf numFmtId="0" fontId="1" fillId="0" borderId="14" xfId="2" applyFont="1" applyBorder="1" applyAlignment="1">
      <alignment horizontal="center" vertical="center" wrapText="1"/>
    </xf>
    <xf numFmtId="0" fontId="0" fillId="3" borderId="16" xfId="2" applyFont="1" applyFill="1" applyBorder="1" applyAlignment="1">
      <alignment horizontal="center" vertical="center" wrapText="1"/>
    </xf>
    <xf numFmtId="0" fontId="1" fillId="3" borderId="17" xfId="2" applyFont="1" applyFill="1" applyBorder="1" applyAlignment="1">
      <alignment horizontal="center" vertical="center"/>
    </xf>
    <xf numFmtId="0" fontId="1" fillId="0" borderId="16" xfId="2" applyFont="1" applyBorder="1" applyAlignment="1">
      <alignment horizontal="center" vertical="center"/>
    </xf>
    <xf numFmtId="0" fontId="1" fillId="0" borderId="18" xfId="2" applyFont="1" applyBorder="1" applyAlignment="1">
      <alignment horizontal="center" vertical="center"/>
    </xf>
    <xf numFmtId="0" fontId="1" fillId="0" borderId="19" xfId="2" applyFont="1" applyBorder="1" applyAlignment="1">
      <alignment horizontal="center" vertical="center"/>
    </xf>
    <xf numFmtId="0" fontId="1" fillId="0" borderId="20" xfId="2" applyFont="1" applyBorder="1" applyAlignment="1">
      <alignment horizontal="center" vertical="center"/>
    </xf>
    <xf numFmtId="0" fontId="19" fillId="6" borderId="11" xfId="1" applyFont="1" applyFill="1" applyBorder="1" applyAlignment="1">
      <alignment horizontal="center" vertical="center"/>
    </xf>
    <xf numFmtId="0" fontId="19" fillId="6" borderId="13" xfId="1" applyFont="1" applyFill="1" applyBorder="1" applyAlignment="1">
      <alignment horizontal="center" vertical="center"/>
    </xf>
    <xf numFmtId="0" fontId="19" fillId="6" borderId="12" xfId="1" applyFont="1" applyFill="1" applyBorder="1" applyAlignment="1">
      <alignment horizontal="center" vertical="center"/>
    </xf>
    <xf numFmtId="0" fontId="19" fillId="7" borderId="11" xfId="1" applyFont="1" applyFill="1" applyBorder="1" applyAlignment="1">
      <alignment horizontal="center" vertical="center"/>
    </xf>
    <xf numFmtId="0" fontId="19" fillId="7" borderId="13" xfId="1" applyFont="1" applyFill="1" applyBorder="1" applyAlignment="1">
      <alignment horizontal="center" vertical="center"/>
    </xf>
    <xf numFmtId="0" fontId="19" fillId="7" borderId="12" xfId="1" applyFont="1" applyFill="1" applyBorder="1" applyAlignment="1">
      <alignment horizontal="center" vertical="center"/>
    </xf>
    <xf numFmtId="0" fontId="12" fillId="0" borderId="28" xfId="2" applyFont="1" applyBorder="1" applyAlignment="1">
      <alignment horizontal="center" vertical="center"/>
    </xf>
    <xf numFmtId="0" fontId="12" fillId="0" borderId="33" xfId="2" applyFont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40" xfId="2" applyFont="1" applyBorder="1" applyAlignment="1">
      <alignment horizontal="center" vertical="center"/>
    </xf>
    <xf numFmtId="0" fontId="12" fillId="0" borderId="27" xfId="2" applyFont="1" applyBorder="1" applyAlignment="1">
      <alignment horizontal="center" vertical="center"/>
    </xf>
    <xf numFmtId="0" fontId="12" fillId="0" borderId="41" xfId="2" applyFont="1" applyBorder="1" applyAlignment="1">
      <alignment horizontal="center" vertical="center"/>
    </xf>
    <xf numFmtId="0" fontId="22" fillId="0" borderId="28" xfId="2" applyFont="1" applyBorder="1" applyAlignment="1">
      <alignment horizontal="center" vertical="center"/>
    </xf>
    <xf numFmtId="0" fontId="22" fillId="0" borderId="33" xfId="2" applyFont="1" applyBorder="1" applyAlignment="1">
      <alignment horizontal="center" vertical="center"/>
    </xf>
    <xf numFmtId="0" fontId="22" fillId="0" borderId="41" xfId="2" applyFont="1" applyBorder="1" applyAlignment="1">
      <alignment horizontal="center" vertical="center"/>
    </xf>
    <xf numFmtId="0" fontId="22" fillId="0" borderId="0" xfId="2" applyFont="1" applyAlignment="1">
      <alignment horizontal="center" vertical="center"/>
    </xf>
    <xf numFmtId="0" fontId="22" fillId="0" borderId="40" xfId="2" applyFont="1" applyBorder="1" applyAlignment="1">
      <alignment horizontal="center" vertical="center"/>
    </xf>
    <xf numFmtId="0" fontId="1" fillId="4" borderId="45" xfId="2" applyFont="1" applyFill="1" applyBorder="1" applyAlignment="1">
      <alignment horizontal="center" vertical="center"/>
    </xf>
    <xf numFmtId="0" fontId="1" fillId="4" borderId="19" xfId="2" applyFont="1" applyFill="1" applyBorder="1" applyAlignment="1">
      <alignment horizontal="center" vertical="center"/>
    </xf>
    <xf numFmtId="0" fontId="1" fillId="7" borderId="25" xfId="2" applyFont="1" applyFill="1" applyBorder="1" applyAlignment="1">
      <alignment horizontal="center" vertical="center"/>
    </xf>
    <xf numFmtId="0" fontId="1" fillId="7" borderId="21" xfId="2" applyFont="1" applyFill="1" applyBorder="1" applyAlignment="1">
      <alignment horizontal="center" vertical="center"/>
    </xf>
    <xf numFmtId="0" fontId="1" fillId="6" borderId="46" xfId="2" applyFont="1" applyFill="1" applyBorder="1" applyAlignment="1">
      <alignment horizontal="center" vertical="center"/>
    </xf>
    <xf numFmtId="0" fontId="1" fillId="6" borderId="20" xfId="2" applyFont="1" applyFill="1" applyBorder="1" applyAlignment="1">
      <alignment horizontal="center" vertical="center"/>
    </xf>
    <xf numFmtId="0" fontId="1" fillId="4" borderId="24" xfId="2" applyFont="1" applyFill="1" applyBorder="1" applyAlignment="1">
      <alignment horizontal="center" vertical="center"/>
    </xf>
    <xf numFmtId="0" fontId="1" fillId="4" borderId="23" xfId="2" applyFont="1" applyFill="1" applyBorder="1" applyAlignment="1">
      <alignment horizontal="center" vertical="center"/>
    </xf>
    <xf numFmtId="181" fontId="22" fillId="0" borderId="16" xfId="2" applyNumberFormat="1" applyFont="1" applyBorder="1" applyAlignment="1">
      <alignment horizontal="left" vertical="center"/>
    </xf>
    <xf numFmtId="181" fontId="22" fillId="0" borderId="6" xfId="2" applyNumberFormat="1" applyFont="1" applyBorder="1" applyAlignment="1">
      <alignment horizontal="left" vertical="center"/>
    </xf>
    <xf numFmtId="0" fontId="1" fillId="0" borderId="42" xfId="2" applyFont="1" applyBorder="1" applyAlignment="1">
      <alignment horizontal="center" vertical="center"/>
    </xf>
    <xf numFmtId="0" fontId="1" fillId="0" borderId="48" xfId="2" applyFont="1" applyBorder="1" applyAlignment="1">
      <alignment horizontal="center" vertical="center"/>
    </xf>
    <xf numFmtId="0" fontId="1" fillId="0" borderId="43" xfId="2" applyFont="1" applyBorder="1" applyAlignment="1">
      <alignment horizontal="center" vertical="center" shrinkToFit="1"/>
    </xf>
    <xf numFmtId="0" fontId="1" fillId="0" borderId="49" xfId="2" applyFont="1" applyBorder="1" applyAlignment="1">
      <alignment horizontal="center" vertical="center" shrinkToFit="1"/>
    </xf>
    <xf numFmtId="0" fontId="1" fillId="0" borderId="25" xfId="2" applyFont="1" applyBorder="1" applyAlignment="1">
      <alignment horizontal="center" vertical="center"/>
    </xf>
    <xf numFmtId="0" fontId="1" fillId="0" borderId="21" xfId="2" applyFont="1" applyBorder="1" applyAlignment="1">
      <alignment horizontal="center" vertical="center"/>
    </xf>
    <xf numFmtId="0" fontId="1" fillId="0" borderId="44" xfId="2" applyFont="1" applyBorder="1" applyAlignment="1">
      <alignment horizontal="center" vertical="center"/>
    </xf>
    <xf numFmtId="0" fontId="1" fillId="0" borderId="50" xfId="2" applyFont="1" applyBorder="1" applyAlignment="1">
      <alignment horizontal="center" vertical="center"/>
    </xf>
    <xf numFmtId="0" fontId="12" fillId="0" borderId="29" xfId="2" applyFont="1" applyBorder="1" applyAlignment="1">
      <alignment horizontal="center" vertical="center"/>
    </xf>
    <xf numFmtId="0" fontId="12" fillId="0" borderId="35" xfId="2" applyFont="1" applyBorder="1" applyAlignment="1">
      <alignment horizontal="center" vertical="center"/>
    </xf>
    <xf numFmtId="0" fontId="12" fillId="0" borderId="36" xfId="2" applyFont="1" applyBorder="1" applyAlignment="1">
      <alignment horizontal="center" vertical="center"/>
    </xf>
    <xf numFmtId="0" fontId="12" fillId="0" borderId="37" xfId="2" applyFont="1" applyBorder="1" applyAlignment="1">
      <alignment horizontal="center" vertical="center"/>
    </xf>
    <xf numFmtId="0" fontId="12" fillId="0" borderId="30" xfId="2" applyFont="1" applyBorder="1" applyAlignment="1">
      <alignment horizontal="center" vertical="center"/>
    </xf>
    <xf numFmtId="0" fontId="12" fillId="0" borderId="31" xfId="2" applyFont="1" applyBorder="1" applyAlignment="1">
      <alignment horizontal="center" vertical="center"/>
    </xf>
    <xf numFmtId="0" fontId="12" fillId="0" borderId="32" xfId="2" applyFont="1" applyBorder="1" applyAlignment="1">
      <alignment horizontal="center" vertical="center"/>
    </xf>
    <xf numFmtId="0" fontId="12" fillId="0" borderId="38" xfId="2" applyFont="1" applyBorder="1" applyAlignment="1">
      <alignment horizontal="center" vertical="center"/>
    </xf>
    <xf numFmtId="0" fontId="12" fillId="0" borderId="39" xfId="2" applyFont="1" applyBorder="1" applyAlignment="1">
      <alignment horizontal="center" vertical="center"/>
    </xf>
    <xf numFmtId="0" fontId="1" fillId="8" borderId="25" xfId="2" applyFont="1" applyFill="1" applyBorder="1" applyAlignment="1">
      <alignment horizontal="center" vertical="center"/>
    </xf>
    <xf numFmtId="0" fontId="1" fillId="8" borderId="21" xfId="2" applyFont="1" applyFill="1" applyBorder="1" applyAlignment="1">
      <alignment horizontal="center" vertical="center"/>
    </xf>
    <xf numFmtId="0" fontId="1" fillId="5" borderId="46" xfId="2" applyFont="1" applyFill="1" applyBorder="1" applyAlignment="1">
      <alignment horizontal="center" vertical="center" wrapText="1"/>
    </xf>
    <xf numFmtId="0" fontId="1" fillId="5" borderId="20" xfId="2" applyFont="1" applyFill="1" applyBorder="1" applyAlignment="1">
      <alignment horizontal="center" vertical="center" wrapText="1"/>
    </xf>
    <xf numFmtId="0" fontId="28" fillId="11" borderId="52" xfId="2" applyFont="1" applyFill="1" applyBorder="1" applyAlignment="1">
      <alignment horizontal="center" vertical="center" wrapText="1"/>
    </xf>
    <xf numFmtId="0" fontId="28" fillId="11" borderId="54" xfId="2" applyFont="1" applyFill="1" applyBorder="1" applyAlignment="1">
      <alignment horizontal="center" vertical="center" wrapText="1"/>
    </xf>
    <xf numFmtId="0" fontId="28" fillId="11" borderId="57" xfId="2" applyFont="1" applyFill="1" applyBorder="1" applyAlignment="1">
      <alignment horizontal="center" vertical="center" wrapText="1"/>
    </xf>
    <xf numFmtId="0" fontId="1" fillId="0" borderId="26" xfId="2" applyFont="1" applyBorder="1" applyAlignment="1">
      <alignment horizontal="left" vertical="center" shrinkToFit="1"/>
    </xf>
    <xf numFmtId="0" fontId="1" fillId="0" borderId="24" xfId="2" applyFont="1" applyBorder="1" applyAlignment="1">
      <alignment horizontal="left" vertical="center" shrinkToFit="1"/>
    </xf>
    <xf numFmtId="179" fontId="1" fillId="0" borderId="47" xfId="6" applyNumberFormat="1" applyFont="1" applyBorder="1" applyAlignment="1">
      <alignment horizontal="center" vertical="center" shrinkToFit="1"/>
    </xf>
    <xf numFmtId="179" fontId="1" fillId="0" borderId="53" xfId="6" applyNumberFormat="1" applyFont="1" applyBorder="1" applyAlignment="1">
      <alignment horizontal="center" vertical="center" shrinkToFit="1"/>
    </xf>
    <xf numFmtId="179" fontId="1" fillId="0" borderId="51" xfId="6" applyNumberFormat="1" applyFont="1" applyBorder="1" applyAlignment="1">
      <alignment horizontal="center" vertical="center" shrinkToFit="1"/>
    </xf>
    <xf numFmtId="0" fontId="1" fillId="0" borderId="45" xfId="2" applyFont="1" applyBorder="1" applyAlignment="1">
      <alignment horizontal="center" vertical="center" shrinkToFit="1"/>
    </xf>
    <xf numFmtId="0" fontId="1" fillId="0" borderId="46" xfId="2" applyFont="1" applyBorder="1" applyAlignment="1">
      <alignment horizontal="center" vertical="center" shrinkToFit="1"/>
    </xf>
    <xf numFmtId="179" fontId="1" fillId="0" borderId="47" xfId="6" applyNumberFormat="1" applyFont="1" applyBorder="1" applyAlignment="1">
      <alignment horizontal="center" vertical="center"/>
    </xf>
    <xf numFmtId="179" fontId="1" fillId="0" borderId="53" xfId="6" applyNumberFormat="1" applyFont="1" applyBorder="1" applyAlignment="1">
      <alignment horizontal="center" vertical="center"/>
    </xf>
    <xf numFmtId="179" fontId="1" fillId="0" borderId="51" xfId="6" applyNumberFormat="1" applyFont="1" applyBorder="1" applyAlignment="1">
      <alignment horizontal="center" vertical="center"/>
    </xf>
    <xf numFmtId="0" fontId="1" fillId="0" borderId="3" xfId="2" applyFont="1" applyBorder="1" applyAlignment="1">
      <alignment horizontal="left" vertical="center" shrinkToFit="1"/>
    </xf>
    <xf numFmtId="0" fontId="1" fillId="0" borderId="4" xfId="2" applyFont="1" applyBorder="1" applyAlignment="1">
      <alignment horizontal="left" vertical="center" shrinkToFit="1"/>
    </xf>
    <xf numFmtId="0" fontId="1" fillId="0" borderId="14" xfId="2" applyFont="1" applyBorder="1" applyAlignment="1">
      <alignment horizontal="center" vertical="center" shrinkToFit="1"/>
    </xf>
    <xf numFmtId="0" fontId="1" fillId="0" borderId="15" xfId="2" applyFont="1" applyBorder="1" applyAlignment="1">
      <alignment horizontal="center" vertical="center" shrinkToFit="1"/>
    </xf>
    <xf numFmtId="180" fontId="1" fillId="0" borderId="45" xfId="2" applyNumberFormat="1" applyFont="1" applyBorder="1" applyAlignment="1">
      <alignment horizontal="center" vertical="center"/>
    </xf>
    <xf numFmtId="180" fontId="1" fillId="0" borderId="25" xfId="2" applyNumberFormat="1" applyFont="1" applyBorder="1" applyAlignment="1">
      <alignment horizontal="center" vertical="center"/>
    </xf>
    <xf numFmtId="0" fontId="1" fillId="0" borderId="25" xfId="2" applyFont="1" applyBorder="1" applyAlignment="1">
      <alignment horizontal="center" vertical="center" wrapText="1"/>
    </xf>
    <xf numFmtId="0" fontId="1" fillId="0" borderId="21" xfId="2" applyFont="1" applyBorder="1" applyAlignment="1">
      <alignment horizontal="center" vertical="center" wrapText="1"/>
    </xf>
    <xf numFmtId="0" fontId="1" fillId="0" borderId="46" xfId="2" applyFont="1" applyBorder="1" applyAlignment="1">
      <alignment horizontal="center" vertical="center"/>
    </xf>
    <xf numFmtId="0" fontId="7" fillId="3" borderId="45" xfId="2" applyFont="1" applyFill="1" applyBorder="1" applyAlignment="1">
      <alignment horizontal="center" vertical="center" wrapText="1"/>
    </xf>
    <xf numFmtId="0" fontId="7" fillId="3" borderId="26" xfId="2" applyFont="1" applyFill="1" applyBorder="1" applyAlignment="1">
      <alignment horizontal="center" vertical="center"/>
    </xf>
    <xf numFmtId="0" fontId="7" fillId="3" borderId="19" xfId="2" applyFont="1" applyFill="1" applyBorder="1" applyAlignment="1">
      <alignment horizontal="center" vertical="center"/>
    </xf>
    <xf numFmtId="0" fontId="7" fillId="3" borderId="22" xfId="2" applyFont="1" applyFill="1" applyBorder="1" applyAlignment="1">
      <alignment horizontal="center" vertical="center"/>
    </xf>
    <xf numFmtId="0" fontId="1" fillId="7" borderId="45" xfId="2" applyFont="1" applyFill="1" applyBorder="1" applyAlignment="1">
      <alignment horizontal="center" vertical="center"/>
    </xf>
    <xf numFmtId="0" fontId="1" fillId="7" borderId="19" xfId="2" applyFont="1" applyFill="1" applyBorder="1" applyAlignment="1">
      <alignment horizontal="center" vertical="center"/>
    </xf>
    <xf numFmtId="0" fontId="1" fillId="6" borderId="44" xfId="2" applyFont="1" applyFill="1" applyBorder="1" applyAlignment="1">
      <alignment horizontal="center" vertical="center"/>
    </xf>
    <xf numFmtId="0" fontId="1" fillId="6" borderId="50" xfId="2" applyFont="1" applyFill="1" applyBorder="1" applyAlignment="1">
      <alignment horizontal="center" vertical="center"/>
    </xf>
    <xf numFmtId="0" fontId="1" fillId="8" borderId="44" xfId="2" applyFont="1" applyFill="1" applyBorder="1" applyAlignment="1">
      <alignment horizontal="center" vertical="center"/>
    </xf>
    <xf numFmtId="0" fontId="1" fillId="8" borderId="50" xfId="2" applyFont="1" applyFill="1" applyBorder="1" applyAlignment="1">
      <alignment horizontal="center" vertical="center"/>
    </xf>
    <xf numFmtId="0" fontId="1" fillId="5" borderId="47" xfId="2" applyFont="1" applyFill="1" applyBorder="1" applyAlignment="1">
      <alignment horizontal="center" vertical="center" wrapText="1" shrinkToFit="1"/>
    </xf>
    <xf numFmtId="0" fontId="1" fillId="5" borderId="51" xfId="2" applyFont="1" applyFill="1" applyBorder="1" applyAlignment="1">
      <alignment horizontal="center" vertical="center" shrinkToFit="1"/>
    </xf>
    <xf numFmtId="0" fontId="1" fillId="0" borderId="26" xfId="2" applyFont="1" applyBorder="1" applyAlignment="1">
      <alignment horizontal="center" vertical="center" wrapText="1"/>
    </xf>
    <xf numFmtId="0" fontId="1" fillId="0" borderId="22" xfId="2" applyFont="1" applyBorder="1" applyAlignment="1">
      <alignment horizontal="center" vertical="center" wrapText="1"/>
    </xf>
    <xf numFmtId="0" fontId="1" fillId="0" borderId="59" xfId="2" applyFont="1" applyBorder="1" applyAlignment="1">
      <alignment vertical="center" shrinkToFit="1"/>
    </xf>
    <xf numFmtId="0" fontId="1" fillId="0" borderId="19" xfId="2" applyFont="1" applyBorder="1" applyAlignment="1">
      <alignment horizontal="center" vertical="center" shrinkToFit="1"/>
    </xf>
    <xf numFmtId="0" fontId="1" fillId="0" borderId="20" xfId="2" applyFont="1" applyBorder="1" applyAlignment="1">
      <alignment horizontal="center" vertical="center" shrinkToFit="1"/>
    </xf>
    <xf numFmtId="0" fontId="26" fillId="4" borderId="52" xfId="2" applyFont="1" applyFill="1" applyBorder="1" applyAlignment="1">
      <alignment horizontal="center" vertical="center" wrapText="1"/>
    </xf>
    <xf numFmtId="0" fontId="26" fillId="4" borderId="54" xfId="2" applyFont="1" applyFill="1" applyBorder="1" applyAlignment="1">
      <alignment horizontal="center" vertical="center"/>
    </xf>
    <xf numFmtId="0" fontId="26" fillId="4" borderId="55" xfId="2" applyFont="1" applyFill="1" applyBorder="1" applyAlignment="1">
      <alignment horizontal="center" vertical="center"/>
    </xf>
    <xf numFmtId="0" fontId="26" fillId="4" borderId="57" xfId="2" applyFont="1" applyFill="1" applyBorder="1" applyAlignment="1">
      <alignment horizontal="center" vertical="center"/>
    </xf>
    <xf numFmtId="0" fontId="1" fillId="0" borderId="0" xfId="2" applyFont="1" applyAlignment="1">
      <alignment horizontal="left" vertical="center"/>
    </xf>
    <xf numFmtId="0" fontId="12" fillId="0" borderId="27" xfId="2" applyFont="1" applyBorder="1" applyAlignment="1">
      <alignment horizontal="center" vertical="center" wrapText="1"/>
    </xf>
    <xf numFmtId="0" fontId="12" fillId="0" borderId="28" xfId="2" applyFont="1" applyBorder="1" applyAlignment="1">
      <alignment horizontal="center" vertical="center" wrapText="1"/>
    </xf>
    <xf numFmtId="0" fontId="12" fillId="0" borderId="35" xfId="2" applyFont="1" applyBorder="1" applyAlignment="1">
      <alignment horizontal="center" vertical="center" wrapText="1"/>
    </xf>
    <xf numFmtId="0" fontId="12" fillId="0" borderId="36" xfId="2" applyFont="1" applyBorder="1" applyAlignment="1">
      <alignment horizontal="center" vertical="center" wrapText="1"/>
    </xf>
    <xf numFmtId="0" fontId="26" fillId="12" borderId="45" xfId="2" applyFont="1" applyFill="1" applyBorder="1" applyAlignment="1">
      <alignment horizontal="center" vertical="center" wrapText="1"/>
    </xf>
    <xf numFmtId="0" fontId="1" fillId="12" borderId="46" xfId="2" applyFont="1" applyFill="1" applyBorder="1" applyAlignment="1">
      <alignment horizontal="center" vertical="center"/>
    </xf>
    <xf numFmtId="0" fontId="1" fillId="0" borderId="25" xfId="2" applyFont="1" applyBorder="1" applyAlignment="1">
      <alignment horizontal="left" vertical="center" shrinkToFit="1"/>
    </xf>
    <xf numFmtId="179" fontId="1" fillId="0" borderId="64" xfId="6" applyNumberFormat="1" applyFont="1" applyBorder="1" applyAlignment="1">
      <alignment horizontal="center" vertical="center"/>
    </xf>
    <xf numFmtId="179" fontId="1" fillId="0" borderId="15" xfId="6" applyNumberFormat="1" applyFont="1" applyBorder="1" applyAlignment="1">
      <alignment horizontal="center" vertical="center"/>
    </xf>
    <xf numFmtId="179" fontId="1" fillId="0" borderId="20" xfId="6" applyNumberFormat="1" applyFont="1" applyBorder="1" applyAlignment="1">
      <alignment horizontal="center" vertical="center"/>
    </xf>
    <xf numFmtId="0" fontId="1" fillId="0" borderId="2" xfId="2" applyFont="1" applyBorder="1" applyAlignment="1">
      <alignment horizontal="left" vertical="center" shrinkToFit="1"/>
    </xf>
    <xf numFmtId="0" fontId="7" fillId="0" borderId="24" xfId="2" applyFont="1" applyBorder="1" applyAlignment="1">
      <alignment horizontal="center" vertical="center" wrapText="1"/>
    </xf>
    <xf numFmtId="0" fontId="7" fillId="0" borderId="26" xfId="2" applyFont="1" applyBorder="1" applyAlignment="1">
      <alignment horizontal="center" vertical="center"/>
    </xf>
    <xf numFmtId="0" fontId="7" fillId="0" borderId="23" xfId="2" applyFont="1" applyBorder="1" applyAlignment="1">
      <alignment horizontal="center" vertical="center"/>
    </xf>
    <xf numFmtId="0" fontId="7" fillId="0" borderId="22" xfId="2" applyFont="1" applyBorder="1" applyAlignment="1">
      <alignment horizontal="center" vertical="center"/>
    </xf>
    <xf numFmtId="179" fontId="1" fillId="0" borderId="46" xfId="6" applyNumberFormat="1" applyFont="1" applyBorder="1" applyAlignment="1">
      <alignment horizontal="center" vertical="center"/>
    </xf>
    <xf numFmtId="181" fontId="22" fillId="0" borderId="58" xfId="2" applyNumberFormat="1" applyFont="1" applyBorder="1" applyAlignment="1">
      <alignment horizontal="left" vertical="center"/>
    </xf>
    <xf numFmtId="181" fontId="22" fillId="0" borderId="23" xfId="2" applyNumberFormat="1" applyFont="1" applyBorder="1" applyAlignment="1">
      <alignment horizontal="left" vertical="center"/>
    </xf>
    <xf numFmtId="0" fontId="1" fillId="4" borderId="60" xfId="2" applyFont="1" applyFill="1" applyBorder="1" applyAlignment="1">
      <alignment horizontal="center" vertical="center"/>
    </xf>
    <xf numFmtId="0" fontId="1" fillId="4" borderId="71" xfId="2" applyFont="1" applyFill="1" applyBorder="1" applyAlignment="1">
      <alignment horizontal="center" vertical="center"/>
    </xf>
    <xf numFmtId="0" fontId="1" fillId="7" borderId="44" xfId="2" applyFont="1" applyFill="1" applyBorder="1" applyAlignment="1">
      <alignment horizontal="center" vertical="center"/>
    </xf>
    <xf numFmtId="0" fontId="1" fillId="7" borderId="50" xfId="2" applyFont="1" applyFill="1" applyBorder="1" applyAlignment="1">
      <alignment horizontal="center" vertical="center"/>
    </xf>
    <xf numFmtId="0" fontId="1" fillId="6" borderId="47" xfId="2" applyFont="1" applyFill="1" applyBorder="1" applyAlignment="1">
      <alignment horizontal="center" vertical="center"/>
    </xf>
    <xf numFmtId="0" fontId="1" fillId="6" borderId="51" xfId="2" applyFont="1" applyFill="1" applyBorder="1" applyAlignment="1">
      <alignment horizontal="center" vertical="center"/>
    </xf>
    <xf numFmtId="0" fontId="1" fillId="0" borderId="60" xfId="2" applyFont="1" applyBorder="1" applyAlignment="1">
      <alignment horizontal="center" vertical="center" shrinkToFit="1"/>
    </xf>
    <xf numFmtId="0" fontId="1" fillId="0" borderId="71" xfId="2" applyFont="1" applyBorder="1" applyAlignment="1">
      <alignment horizontal="center" vertical="center" shrinkToFit="1"/>
    </xf>
    <xf numFmtId="0" fontId="1" fillId="0" borderId="70" xfId="2" applyFont="1" applyBorder="1" applyAlignment="1">
      <alignment horizontal="center" vertical="center"/>
    </xf>
    <xf numFmtId="0" fontId="1" fillId="0" borderId="43" xfId="2" applyFont="1" applyBorder="1" applyAlignment="1">
      <alignment horizontal="center" vertical="center"/>
    </xf>
    <xf numFmtId="0" fontId="1" fillId="0" borderId="72" xfId="2" applyFont="1" applyBorder="1" applyAlignment="1">
      <alignment horizontal="center" vertical="center"/>
    </xf>
    <xf numFmtId="0" fontId="1" fillId="0" borderId="49" xfId="2" applyFont="1" applyBorder="1" applyAlignment="1">
      <alignment horizontal="center" vertical="center"/>
    </xf>
    <xf numFmtId="0" fontId="1" fillId="5" borderId="47" xfId="2" applyFont="1" applyFill="1" applyBorder="1" applyAlignment="1">
      <alignment horizontal="center" vertical="center" wrapText="1"/>
    </xf>
    <xf numFmtId="0" fontId="1" fillId="5" borderId="51" xfId="2" applyFont="1" applyFill="1" applyBorder="1" applyAlignment="1">
      <alignment horizontal="center" vertical="center" wrapText="1"/>
    </xf>
    <xf numFmtId="180" fontId="1" fillId="0" borderId="11" xfId="2" applyNumberFormat="1" applyFont="1" applyBorder="1" applyAlignment="1">
      <alignment horizontal="center" vertical="center"/>
    </xf>
    <xf numFmtId="180" fontId="1" fillId="0" borderId="24" xfId="2" applyNumberFormat="1" applyFont="1" applyBorder="1" applyAlignment="1">
      <alignment horizontal="center" vertical="center"/>
    </xf>
    <xf numFmtId="0" fontId="1" fillId="0" borderId="44" xfId="2" applyFont="1" applyBorder="1" applyAlignment="1">
      <alignment horizontal="center" vertical="center" wrapText="1"/>
    </xf>
    <xf numFmtId="0" fontId="1" fillId="0" borderId="50" xfId="2" applyFont="1" applyBorder="1" applyAlignment="1">
      <alignment horizontal="center" vertical="center" wrapText="1"/>
    </xf>
    <xf numFmtId="0" fontId="1" fillId="0" borderId="26" xfId="2" applyFont="1" applyBorder="1" applyAlignment="1">
      <alignment horizontal="center" vertical="center"/>
    </xf>
    <xf numFmtId="0" fontId="7" fillId="3" borderId="27" xfId="2" applyFont="1" applyFill="1" applyBorder="1" applyAlignment="1">
      <alignment horizontal="center" vertical="center" wrapText="1"/>
    </xf>
    <xf numFmtId="0" fontId="7" fillId="3" borderId="33" xfId="2" applyFont="1" applyFill="1" applyBorder="1" applyAlignment="1">
      <alignment horizontal="center" vertical="center" wrapText="1"/>
    </xf>
    <xf numFmtId="0" fontId="7" fillId="3" borderId="35" xfId="2" applyFont="1" applyFill="1" applyBorder="1" applyAlignment="1">
      <alignment horizontal="center" vertical="center" wrapText="1"/>
    </xf>
    <xf numFmtId="0" fontId="7" fillId="3" borderId="73" xfId="2" applyFont="1" applyFill="1" applyBorder="1" applyAlignment="1">
      <alignment horizontal="center" vertical="center" wrapText="1"/>
    </xf>
    <xf numFmtId="0" fontId="1" fillId="7" borderId="60" xfId="2" applyFont="1" applyFill="1" applyBorder="1" applyAlignment="1">
      <alignment horizontal="center" vertical="center"/>
    </xf>
    <xf numFmtId="0" fontId="1" fillId="7" borderId="71" xfId="2" applyFont="1" applyFill="1" applyBorder="1" applyAlignment="1">
      <alignment horizontal="center" vertical="center"/>
    </xf>
    <xf numFmtId="0" fontId="1" fillId="5" borderId="51" xfId="2" applyFont="1" applyFill="1" applyBorder="1" applyAlignment="1">
      <alignment horizontal="center" vertical="center" wrapText="1" shrinkToFit="1"/>
    </xf>
    <xf numFmtId="0" fontId="1" fillId="0" borderId="47" xfId="2" applyFont="1" applyBorder="1" applyAlignment="1">
      <alignment horizontal="center" vertical="center" wrapText="1"/>
    </xf>
    <xf numFmtId="0" fontId="1" fillId="0" borderId="51" xfId="2" applyFont="1" applyBorder="1" applyAlignment="1">
      <alignment horizontal="center" vertical="center" wrapText="1"/>
    </xf>
    <xf numFmtId="0" fontId="1" fillId="0" borderId="68" xfId="2" applyFont="1" applyBorder="1" applyAlignment="1">
      <alignment horizontal="center" vertical="center" shrinkToFit="1"/>
    </xf>
    <xf numFmtId="0" fontId="1" fillId="0" borderId="69" xfId="2" applyFont="1" applyBorder="1" applyAlignment="1">
      <alignment horizontal="center" vertical="center" shrinkToFit="1"/>
    </xf>
    <xf numFmtId="0" fontId="26" fillId="4" borderId="42" xfId="2" applyFont="1" applyFill="1" applyBorder="1" applyAlignment="1">
      <alignment horizontal="center" vertical="center" wrapText="1"/>
    </xf>
    <xf numFmtId="0" fontId="26" fillId="4" borderId="67" xfId="2" applyFont="1" applyFill="1" applyBorder="1" applyAlignment="1">
      <alignment horizontal="center" vertical="center" wrapText="1"/>
    </xf>
    <xf numFmtId="0" fontId="26" fillId="4" borderId="48" xfId="2" applyFont="1" applyFill="1" applyBorder="1" applyAlignment="1">
      <alignment horizontal="center" vertical="center" wrapText="1"/>
    </xf>
  </cellXfs>
  <cellStyles count="9">
    <cellStyle name="一般" xfId="0" builtinId="0"/>
    <cellStyle name="一般 2 17 2" xfId="5" xr:uid="{662F48AC-A1A5-4AA1-A92D-CE02F4C700C3}"/>
    <cellStyle name="一般 2 2 2" xfId="2" xr:uid="{43F96FCB-3879-4139-ADF4-FBC14938AA7B}"/>
    <cellStyle name="一般 2 4" xfId="8" xr:uid="{3760B261-7D7A-4A7A-9784-B0C4CC6D89B8}"/>
    <cellStyle name="一般 2 8" xfId="4" xr:uid="{52DE925B-3A59-4B1A-99E8-045A621A94BC}"/>
    <cellStyle name="一般 3" xfId="1" xr:uid="{30F16012-5E69-4490-A013-7AC762A0FE22}"/>
    <cellStyle name="一般 3 3" xfId="7" xr:uid="{DF43D444-DA1D-4CC4-8DEF-2CEB79A652CF}"/>
    <cellStyle name="千分位 2" xfId="3" xr:uid="{2952FEE4-85F8-4E8B-8553-B022C616DCE3}"/>
    <cellStyle name="百分比 2" xfId="6" xr:uid="{F407925A-4ED3-49F2-AE5D-7E454CB25D4B}"/>
  </cellStyles>
  <dxfs count="721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styles" Target="styles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theme" Target="theme/theme1.xml"/><Relationship Id="rId9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8E479-D2AB-42FC-9DF3-728CD562FB6D}">
  <sheetPr>
    <tabColor theme="9" tint="0.59999389629810485"/>
  </sheetPr>
  <dimension ref="B1:AR42"/>
  <sheetViews>
    <sheetView tabSelected="1" zoomScale="70" zoomScaleNormal="70" workbookViewId="0">
      <selection activeCell="N31" sqref="N31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11" t="s">
        <v>0</v>
      </c>
      <c r="C1" s="211"/>
      <c r="D1" s="211"/>
      <c r="E1" s="211"/>
      <c r="F1" s="211"/>
      <c r="G1" s="211"/>
      <c r="H1" s="211"/>
      <c r="I1" s="211"/>
      <c r="J1" s="211"/>
      <c r="K1" s="1"/>
      <c r="L1" s="1"/>
      <c r="M1" s="1"/>
      <c r="N1" s="1"/>
      <c r="O1" s="1"/>
      <c r="P1" s="1"/>
    </row>
    <row r="2" spans="2:34" ht="27.75" customHeight="1">
      <c r="B2" s="212"/>
      <c r="C2" s="212"/>
      <c r="D2" s="212"/>
      <c r="E2" s="212"/>
      <c r="F2" s="212"/>
      <c r="G2" s="212"/>
      <c r="H2" s="212"/>
      <c r="I2" s="212"/>
      <c r="J2" s="212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13" t="s">
        <v>271</v>
      </c>
      <c r="D3" s="214"/>
      <c r="E3" s="3" t="s">
        <v>2</v>
      </c>
      <c r="F3" s="215">
        <f>'0731(18度C)'!D1+'0731(4度C)'!D1</f>
        <v>159659</v>
      </c>
      <c r="G3" s="216"/>
      <c r="H3" s="3" t="s">
        <v>3</v>
      </c>
      <c r="I3" s="217">
        <f>'0731(18度C)'!F1+'0731(4度C)'!F1</f>
        <v>4936115.0199999996</v>
      </c>
      <c r="J3" s="218"/>
      <c r="K3" s="4"/>
      <c r="L3" s="5"/>
      <c r="M3" s="1"/>
      <c r="N3" s="1"/>
      <c r="O3" s="1"/>
      <c r="P3" s="1"/>
    </row>
    <row r="4" spans="2:34" ht="28.5" customHeight="1">
      <c r="B4" s="219" t="s">
        <v>4</v>
      </c>
      <c r="C4" s="222" t="s">
        <v>5</v>
      </c>
      <c r="D4" s="223"/>
      <c r="E4" s="224" t="s">
        <v>6</v>
      </c>
      <c r="F4" s="225"/>
      <c r="G4" s="224" t="s">
        <v>7</v>
      </c>
      <c r="H4" s="225"/>
      <c r="I4" s="224" t="s">
        <v>8</v>
      </c>
      <c r="J4" s="225"/>
      <c r="K4" s="226" t="s">
        <v>9</v>
      </c>
      <c r="L4" s="227"/>
      <c r="M4" s="226" t="s">
        <v>10</v>
      </c>
      <c r="N4" s="227"/>
      <c r="O4" s="228" t="s">
        <v>11</v>
      </c>
      <c r="P4" s="229"/>
      <c r="Q4" s="229" t="s">
        <v>12</v>
      </c>
      <c r="R4" s="229"/>
    </row>
    <row r="5" spans="2:34" ht="28.5" customHeight="1">
      <c r="B5" s="220"/>
      <c r="C5" s="222" t="s">
        <v>13</v>
      </c>
      <c r="D5" s="223"/>
      <c r="E5" s="230" t="s">
        <v>14</v>
      </c>
      <c r="F5" s="231"/>
      <c r="G5" s="232" t="s">
        <v>15</v>
      </c>
      <c r="H5" s="233"/>
      <c r="I5" s="234" t="s">
        <v>16</v>
      </c>
      <c r="J5" s="235"/>
      <c r="K5" s="236" t="s">
        <v>17</v>
      </c>
      <c r="L5" s="237"/>
      <c r="M5" s="238" t="s">
        <v>18</v>
      </c>
      <c r="N5" s="23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20"/>
      <c r="C6" s="222" t="s">
        <v>22</v>
      </c>
      <c r="D6" s="223"/>
      <c r="E6" s="250">
        <f>AVERAGE(D14:O14,D32:X32)</f>
        <v>494.1725257373547</v>
      </c>
      <c r="F6" s="251" t="e">
        <f>AVERAGE(#REF!,D14:K14)</f>
        <v>#REF!</v>
      </c>
      <c r="G6" s="252">
        <f>AVERAGE(D14:K14)</f>
        <v>271.43699363621562</v>
      </c>
      <c r="H6" s="253"/>
      <c r="I6" s="252">
        <f>AVERAGE(L14:O14)</f>
        <v>94.325718496683862</v>
      </c>
      <c r="J6" s="253"/>
      <c r="K6" s="252">
        <f>AVERAGE(D32:O32)</f>
        <v>734.94318181818176</v>
      </c>
      <c r="L6" s="253"/>
      <c r="M6" s="252">
        <f>AVERAGE(P32:X32)</f>
        <v>787.42857142857144</v>
      </c>
      <c r="N6" s="253"/>
      <c r="O6" s="241">
        <f>'0731(4度C)'!Y2</f>
        <v>0</v>
      </c>
      <c r="P6" s="241">
        <f>'0731(4度C)'!Z2</f>
        <v>0</v>
      </c>
      <c r="Q6" s="241">
        <f>'0731(4度C)'!AC2</f>
        <v>0</v>
      </c>
      <c r="R6" s="241">
        <f>'0731(4度C)'!AD2</f>
        <v>0</v>
      </c>
    </row>
    <row r="7" spans="2:34" ht="28.5" customHeight="1">
      <c r="B7" s="220"/>
      <c r="C7" s="244" t="s">
        <v>23</v>
      </c>
      <c r="D7" s="245"/>
      <c r="E7" s="246">
        <f>AVERAGE(D15:O15,D33:X33)</f>
        <v>442.8554545488073</v>
      </c>
      <c r="F7" s="247" t="e">
        <f>AVERAGE(#REF!,D15:K15)</f>
        <v>#REF!</v>
      </c>
      <c r="G7" s="248">
        <f>AVERAGE(D15:K15)</f>
        <v>239.602349620121</v>
      </c>
      <c r="H7" s="249"/>
      <c r="I7" s="248">
        <f>AVERAGE(L15:O15)</f>
        <v>87.223021417958961</v>
      </c>
      <c r="J7" s="249"/>
      <c r="K7" s="248">
        <f>AVERAGE(D33:O33)</f>
        <v>659.88027831805709</v>
      </c>
      <c r="L7" s="249"/>
      <c r="M7" s="248">
        <f>AVERAGE(P33:X33)</f>
        <v>708.526504738011</v>
      </c>
      <c r="N7" s="249"/>
      <c r="O7" s="242"/>
      <c r="P7" s="242"/>
      <c r="Q7" s="242"/>
      <c r="R7" s="242"/>
    </row>
    <row r="8" spans="2:34" ht="28.5" customHeight="1">
      <c r="B8" s="221"/>
      <c r="C8" s="244" t="s">
        <v>24</v>
      </c>
      <c r="D8" s="245"/>
      <c r="E8" s="265">
        <f>AVERAGE(D16:O16,D34:X34)</f>
        <v>0.89853020082457635</v>
      </c>
      <c r="F8" s="266" t="e">
        <f>AVERAGE(D16:K16,#REF!)</f>
        <v>#REF!</v>
      </c>
      <c r="G8" s="254">
        <f>AVERAGE(D16:K16)</f>
        <v>0.89209377371205933</v>
      </c>
      <c r="H8" s="255"/>
      <c r="I8" s="254">
        <f>AVERAGE(L16:O16)</f>
        <v>0.92289807963986137</v>
      </c>
      <c r="J8" s="255"/>
      <c r="K8" s="254">
        <f>AVERAGE(D34:O34)</f>
        <v>0.89503782825072287</v>
      </c>
      <c r="L8" s="255"/>
      <c r="M8" s="254">
        <f>AVERAGE(P34:X34)</f>
        <v>0.89949327465956253</v>
      </c>
      <c r="N8" s="255"/>
      <c r="O8" s="243"/>
      <c r="P8" s="243"/>
      <c r="Q8" s="243"/>
      <c r="R8" s="243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6" t="s">
        <v>26</v>
      </c>
      <c r="C11" s="257"/>
      <c r="D11" s="258" t="s">
        <v>27</v>
      </c>
      <c r="E11" s="259"/>
      <c r="F11" s="259"/>
      <c r="G11" s="259"/>
      <c r="H11" s="259"/>
      <c r="I11" s="259"/>
      <c r="J11" s="259"/>
      <c r="K11" s="259"/>
      <c r="L11" s="260" t="s">
        <v>28</v>
      </c>
      <c r="M11" s="261"/>
      <c r="N11" s="261"/>
      <c r="O11" s="262"/>
    </row>
    <row r="12" spans="2:34" ht="17.25" customHeight="1">
      <c r="B12" s="263" t="s">
        <v>29</v>
      </c>
      <c r="C12" s="264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63"/>
      <c r="C13" s="264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0" t="s">
        <v>40</v>
      </c>
      <c r="C14" s="26" t="s">
        <v>41</v>
      </c>
      <c r="D14" s="27" t="s">
        <v>42</v>
      </c>
      <c r="E14" s="28">
        <v>84.403669724770637</v>
      </c>
      <c r="F14" s="28">
        <v>117.52</v>
      </c>
      <c r="G14" s="28">
        <v>90.909090909090907</v>
      </c>
      <c r="H14" s="28">
        <v>170.41420118343194</v>
      </c>
      <c r="I14" s="28">
        <v>565.37500000000011</v>
      </c>
      <c r="J14" s="28">
        <v>600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0"/>
      <c r="C15" s="33" t="s">
        <v>43</v>
      </c>
      <c r="D15" s="34" t="s">
        <v>42</v>
      </c>
      <c r="E15" s="28">
        <v>75.95378256136776</v>
      </c>
      <c r="F15" s="28">
        <v>106.04577744728272</v>
      </c>
      <c r="G15" s="28">
        <v>81.7364946609827</v>
      </c>
      <c r="H15" s="28">
        <v>153.73461721015431</v>
      </c>
      <c r="I15" s="28">
        <v>478.5694779556365</v>
      </c>
      <c r="J15" s="28">
        <v>541.57394788530212</v>
      </c>
      <c r="K15" s="36" t="s">
        <v>42</v>
      </c>
      <c r="L15" s="34" t="s">
        <v>42</v>
      </c>
      <c r="M15" s="30">
        <v>96.199999999999989</v>
      </c>
      <c r="N15" s="28">
        <v>78.246042835917933</v>
      </c>
      <c r="O15" s="38" t="s">
        <v>42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40"/>
      <c r="C16" s="41" t="s">
        <v>44</v>
      </c>
      <c r="D16" s="42" t="s">
        <v>42</v>
      </c>
      <c r="E16" s="43">
        <f t="shared" ref="E16:J16" si="0">E15/E14</f>
        <v>0.89988720643359632</v>
      </c>
      <c r="F16" s="43">
        <f t="shared" si="0"/>
        <v>0.90236366105584342</v>
      </c>
      <c r="G16" s="43">
        <f t="shared" si="0"/>
        <v>0.89910144127080971</v>
      </c>
      <c r="H16" s="43">
        <f t="shared" si="0"/>
        <v>0.90212327460125274</v>
      </c>
      <c r="I16" s="43">
        <f t="shared" si="0"/>
        <v>0.84646381243535074</v>
      </c>
      <c r="J16" s="43">
        <f t="shared" si="0"/>
        <v>0.90262324647550352</v>
      </c>
      <c r="K16" s="44" t="s">
        <v>42</v>
      </c>
      <c r="L16" s="42" t="s">
        <v>42</v>
      </c>
      <c r="M16" s="45">
        <f>M15/M14</f>
        <v>0.94596666666666651</v>
      </c>
      <c r="N16" s="43">
        <f>N15/N14</f>
        <v>0.89982949261305623</v>
      </c>
      <c r="O16" s="46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7" t="s">
        <v>45</v>
      </c>
      <c r="C17" s="13" t="s">
        <v>46</v>
      </c>
      <c r="D17" s="47" t="s">
        <v>42</v>
      </c>
      <c r="E17" s="48">
        <v>0.20833333333333334</v>
      </c>
      <c r="F17" s="48">
        <v>0.20833333333333334</v>
      </c>
      <c r="G17" s="48">
        <v>0.20833333333333334</v>
      </c>
      <c r="H17" s="48">
        <v>0.20833333333333334</v>
      </c>
      <c r="I17" s="48">
        <v>0.20833333333333334</v>
      </c>
      <c r="J17" s="48">
        <v>0.25</v>
      </c>
      <c r="K17" s="48" t="s">
        <v>42</v>
      </c>
      <c r="L17" s="47" t="s">
        <v>42</v>
      </c>
      <c r="M17" s="49">
        <v>0.70833333333333337</v>
      </c>
      <c r="N17" s="48">
        <v>0.70833333333333337</v>
      </c>
      <c r="O17" s="50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63"/>
      <c r="C18" s="13" t="s">
        <v>47</v>
      </c>
      <c r="D18" s="47" t="s">
        <v>42</v>
      </c>
      <c r="E18" s="48">
        <v>0.58033564814814809</v>
      </c>
      <c r="F18" s="48">
        <v>0.52068287037037031</v>
      </c>
      <c r="G18" s="48">
        <v>0.5143981481481481</v>
      </c>
      <c r="H18" s="48">
        <v>0.59740740740740739</v>
      </c>
      <c r="I18" s="48">
        <v>0.43421296296296291</v>
      </c>
      <c r="J18" s="48">
        <v>0.29471064814814812</v>
      </c>
      <c r="K18" s="48" t="s">
        <v>42</v>
      </c>
      <c r="L18" s="47" t="s">
        <v>42</v>
      </c>
      <c r="M18" s="49">
        <v>0.79233796296296299</v>
      </c>
      <c r="N18" s="48">
        <v>0.81156249999999996</v>
      </c>
      <c r="O18" s="50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8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69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68" t="s">
        <v>51</v>
      </c>
      <c r="C21" s="51" t="s">
        <v>49</v>
      </c>
      <c r="D21" s="54"/>
      <c r="E21" s="52"/>
      <c r="F21" s="52"/>
      <c r="G21" s="52"/>
      <c r="H21" s="52"/>
      <c r="I21" s="52"/>
      <c r="J21" s="52"/>
      <c r="K21" s="53"/>
      <c r="L21" s="54"/>
      <c r="M21" s="55"/>
      <c r="N21" s="52"/>
      <c r="O21" s="56"/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69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63" t="s">
        <v>53</v>
      </c>
      <c r="C23" s="264"/>
      <c r="D23" s="57" t="s">
        <v>42</v>
      </c>
      <c r="E23" s="58">
        <v>21.8</v>
      </c>
      <c r="F23" s="58">
        <v>18</v>
      </c>
      <c r="G23" s="58">
        <v>22</v>
      </c>
      <c r="H23" s="58">
        <v>21.125</v>
      </c>
      <c r="I23" s="58">
        <v>5.666666666666667</v>
      </c>
      <c r="J23" s="58">
        <v>6</v>
      </c>
      <c r="K23" s="59" t="s">
        <v>42</v>
      </c>
      <c r="L23" s="57" t="s">
        <v>42</v>
      </c>
      <c r="M23" s="60">
        <v>18.666666666666668</v>
      </c>
      <c r="N23" s="58">
        <v>23</v>
      </c>
      <c r="O23" s="61" t="s">
        <v>42</v>
      </c>
    </row>
    <row r="24" spans="2:44" ht="17.25" customHeight="1">
      <c r="B24" s="270" t="s">
        <v>54</v>
      </c>
      <c r="C24" s="271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70" t="s">
        <v>59</v>
      </c>
      <c r="C25" s="271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72" t="s">
        <v>60</v>
      </c>
      <c r="C26" s="273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56" t="s">
        <v>26</v>
      </c>
      <c r="C29" s="257"/>
      <c r="D29" s="274" t="s">
        <v>64</v>
      </c>
      <c r="E29" s="275"/>
      <c r="F29" s="275"/>
      <c r="G29" s="275"/>
      <c r="H29" s="275"/>
      <c r="I29" s="275"/>
      <c r="J29" s="275"/>
      <c r="K29" s="275"/>
      <c r="L29" s="275"/>
      <c r="M29" s="275"/>
      <c r="N29" s="275"/>
      <c r="O29" s="276"/>
      <c r="P29" s="277" t="s">
        <v>65</v>
      </c>
      <c r="Q29" s="278"/>
      <c r="R29" s="278"/>
      <c r="S29" s="278"/>
      <c r="T29" s="278"/>
      <c r="U29" s="278"/>
      <c r="V29" s="278"/>
      <c r="W29" s="278"/>
      <c r="X29" s="279"/>
    </row>
    <row r="30" spans="2:44" ht="17.25" customHeight="1">
      <c r="B30" s="263" t="s">
        <v>29</v>
      </c>
      <c r="C30" s="264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63"/>
      <c r="C31" s="264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40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900</v>
      </c>
      <c r="O32" s="28">
        <v>887.5</v>
      </c>
      <c r="P32" s="27">
        <v>490.90909090909093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709.09090909090901</v>
      </c>
      <c r="W32" s="28">
        <v>1085.7142857142858</v>
      </c>
      <c r="X32" s="31">
        <v>863.99999999999989</v>
      </c>
    </row>
    <row r="33" spans="2:24" ht="39.6" customHeight="1">
      <c r="B33" s="240"/>
      <c r="C33" s="33" t="s">
        <v>43</v>
      </c>
      <c r="D33" s="35" t="s">
        <v>42</v>
      </c>
      <c r="E33" s="35" t="s">
        <v>42</v>
      </c>
      <c r="F33" s="35" t="s">
        <v>42</v>
      </c>
      <c r="G33" s="28">
        <v>287.50447823067316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28">
        <v>751.33759957326083</v>
      </c>
      <c r="N33" s="28">
        <v>806.98328522757333</v>
      </c>
      <c r="O33" s="28">
        <v>793.69575024072094</v>
      </c>
      <c r="P33" s="27">
        <v>438.78592728787004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28">
        <v>645.79107630771364</v>
      </c>
      <c r="W33" s="28">
        <v>979.4552814236016</v>
      </c>
      <c r="X33" s="31">
        <v>770.07373393285889</v>
      </c>
    </row>
    <row r="34" spans="2:24" ht="40.15" customHeight="1">
      <c r="B34" s="240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0.87848590570483476</v>
      </c>
      <c r="H34" s="43" t="s">
        <v>42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0.91071224190698286</v>
      </c>
      <c r="N34" s="43">
        <f>N33/N32</f>
        <v>0.89664809469730367</v>
      </c>
      <c r="O34" s="43">
        <f>O33/O32</f>
        <v>0.89430507069377008</v>
      </c>
      <c r="P34" s="42">
        <f>P33/P32</f>
        <v>0.89382318521603155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0.9107310050493399</v>
      </c>
      <c r="W34" s="43">
        <f>W33/W32</f>
        <v>0.9021298644691067</v>
      </c>
      <c r="X34" s="46">
        <f>X33/X32</f>
        <v>0.89128904390377195</v>
      </c>
    </row>
    <row r="35" spans="2:24" ht="17.25" customHeight="1">
      <c r="B35" s="267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0.20833333333333334</v>
      </c>
      <c r="H35" s="48" t="s">
        <v>42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0.31319444444444439</v>
      </c>
      <c r="N35" s="48">
        <v>0.25</v>
      </c>
      <c r="O35" s="48">
        <v>0.25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0.73124999999999996</v>
      </c>
      <c r="X35" s="50">
        <v>0.73888888888888893</v>
      </c>
    </row>
    <row r="36" spans="2:24" ht="17.25" customHeight="1">
      <c r="B36" s="263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0.43421296296296291</v>
      </c>
      <c r="H36" s="48" t="s">
        <v>42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0.38420138888888877</v>
      </c>
      <c r="N36" s="48">
        <v>0.48579861111111122</v>
      </c>
      <c r="O36" s="48">
        <v>0.47641203703703716</v>
      </c>
      <c r="P36" s="47">
        <v>0.74927083333333322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0.84682870370370378</v>
      </c>
      <c r="W36" s="48">
        <v>1.0349999999999997</v>
      </c>
      <c r="X36" s="50">
        <v>1.0550115740740735</v>
      </c>
    </row>
    <row r="37" spans="2:24" ht="17.25" customHeight="1">
      <c r="B37" s="263" t="s">
        <v>53</v>
      </c>
      <c r="C37" s="264"/>
      <c r="D37" s="58" t="s">
        <v>42</v>
      </c>
      <c r="E37" s="58" t="s">
        <v>42</v>
      </c>
      <c r="F37" s="58" t="s">
        <v>42</v>
      </c>
      <c r="G37" s="48">
        <v>11</v>
      </c>
      <c r="H37" s="58" t="s">
        <v>42</v>
      </c>
      <c r="I37" s="58" t="s">
        <v>42</v>
      </c>
      <c r="J37" s="58" t="s">
        <v>42</v>
      </c>
      <c r="K37" s="58" t="s">
        <v>42</v>
      </c>
      <c r="L37" s="58" t="s">
        <v>42</v>
      </c>
      <c r="M37" s="48">
        <v>4</v>
      </c>
      <c r="N37" s="48">
        <v>3.8571428571428572</v>
      </c>
      <c r="O37" s="48">
        <v>4</v>
      </c>
      <c r="P37" s="47">
        <v>7.333333333333333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48">
        <v>4.4000000000000004</v>
      </c>
      <c r="W37" s="48">
        <v>3</v>
      </c>
      <c r="X37" s="50">
        <v>4.166666666666667</v>
      </c>
    </row>
    <row r="38" spans="2:24" ht="17.25" customHeight="1">
      <c r="B38" s="270" t="s">
        <v>54</v>
      </c>
      <c r="C38" s="271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70" t="s">
        <v>59</v>
      </c>
      <c r="C39" s="271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72" t="s">
        <v>60</v>
      </c>
      <c r="C40" s="273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38:C38"/>
    <mergeCell ref="B39:C39"/>
    <mergeCell ref="B40:C40"/>
    <mergeCell ref="D29:O29"/>
    <mergeCell ref="P29:X29"/>
    <mergeCell ref="B30:C31"/>
    <mergeCell ref="B35:B36"/>
    <mergeCell ref="B37:C37"/>
    <mergeCell ref="B32:B34"/>
    <mergeCell ref="B17:B18"/>
    <mergeCell ref="B19:B20"/>
    <mergeCell ref="B21:B22"/>
    <mergeCell ref="B23:C23"/>
    <mergeCell ref="B24:C24"/>
    <mergeCell ref="B25:C25"/>
    <mergeCell ref="B26:C26"/>
    <mergeCell ref="B29:C29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14:B16"/>
    <mergeCell ref="P6:P8"/>
    <mergeCell ref="Q6:Q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37CDC-2BFD-48A1-AF8F-06EB116A0F27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N31" sqref="N31"/>
      <selection pane="bottomLeft" activeCell="N31" sqref="N31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SUM(F5:F140)</f>
        <v>85072</v>
      </c>
      <c r="E1" s="88" t="s">
        <v>3</v>
      </c>
      <c r="F1" s="89">
        <f>SUM(G5:G140)</f>
        <v>1712058.9200000004</v>
      </c>
      <c r="G1" s="90" t="s">
        <v>84</v>
      </c>
      <c r="H1" s="91">
        <f>L21+L38+L55+L72+L89+L106+L123+L140</f>
        <v>41.757142857142853</v>
      </c>
      <c r="I1" s="284" t="s">
        <v>85</v>
      </c>
      <c r="J1" s="280"/>
      <c r="K1" s="309"/>
      <c r="L1" s="313" t="s">
        <v>86</v>
      </c>
      <c r="M1" s="314"/>
      <c r="N1" s="315"/>
      <c r="O1" s="280" t="s">
        <v>87</v>
      </c>
      <c r="P1" s="280"/>
      <c r="Q1" s="280"/>
      <c r="R1" s="281"/>
      <c r="S1" s="284" t="s">
        <v>88</v>
      </c>
      <c r="T1" s="280"/>
      <c r="U1" s="280"/>
      <c r="V1" s="280"/>
      <c r="W1" s="280"/>
      <c r="X1" s="281"/>
      <c r="Y1" s="280" t="s">
        <v>89</v>
      </c>
      <c r="Z1" s="280"/>
      <c r="AA1" s="284" t="s">
        <v>90</v>
      </c>
      <c r="AB1" s="286"/>
      <c r="AC1" s="287"/>
    </row>
    <row r="2" spans="1:29" ht="26.25" customHeight="1" thickBot="1">
      <c r="A2" s="299">
        <v>46234</v>
      </c>
      <c r="B2" s="300"/>
      <c r="C2" s="92" t="s">
        <v>40</v>
      </c>
      <c r="D2" s="93">
        <f>AVERAGE(N21,N38,N55,N72,N89,N106,N123,N140)</f>
        <v>684.20339152803399</v>
      </c>
      <c r="E2" s="93" t="s">
        <v>91</v>
      </c>
      <c r="F2" s="94">
        <f>F1/D1</f>
        <v>20.124822738386314</v>
      </c>
      <c r="G2" s="95" t="s">
        <v>92</v>
      </c>
      <c r="H2" s="96">
        <f>COUNT(H5:H140)</f>
        <v>9</v>
      </c>
      <c r="I2" s="310"/>
      <c r="J2" s="311"/>
      <c r="K2" s="312"/>
      <c r="L2" s="316"/>
      <c r="M2" s="282"/>
      <c r="N2" s="317"/>
      <c r="O2" s="282"/>
      <c r="P2" s="282"/>
      <c r="Q2" s="282"/>
      <c r="R2" s="283"/>
      <c r="S2" s="285"/>
      <c r="T2" s="282"/>
      <c r="U2" s="282"/>
      <c r="V2" s="282"/>
      <c r="W2" s="282"/>
      <c r="X2" s="283"/>
      <c r="Y2" s="282"/>
      <c r="Z2" s="282"/>
      <c r="AA2" s="288"/>
      <c r="AB2" s="289"/>
      <c r="AC2" s="290"/>
    </row>
    <row r="3" spans="1:29" ht="23.25" customHeight="1">
      <c r="A3" s="301" t="s">
        <v>93</v>
      </c>
      <c r="B3" s="303" t="s">
        <v>94</v>
      </c>
      <c r="C3" s="305" t="s">
        <v>95</v>
      </c>
      <c r="D3" s="305"/>
      <c r="E3" s="307" t="s">
        <v>96</v>
      </c>
      <c r="F3" s="305" t="s">
        <v>97</v>
      </c>
      <c r="G3" s="307" t="s">
        <v>98</v>
      </c>
      <c r="H3" s="356" t="s">
        <v>99</v>
      </c>
      <c r="I3" s="291" t="s">
        <v>100</v>
      </c>
      <c r="J3" s="293" t="s">
        <v>101</v>
      </c>
      <c r="K3" s="295" t="s">
        <v>40</v>
      </c>
      <c r="L3" s="297" t="s">
        <v>100</v>
      </c>
      <c r="M3" s="293" t="s">
        <v>101</v>
      </c>
      <c r="N3" s="295" t="s">
        <v>40</v>
      </c>
      <c r="O3" s="291" t="s">
        <v>100</v>
      </c>
      <c r="P3" s="350" t="s">
        <v>40</v>
      </c>
      <c r="Q3" s="352" t="s">
        <v>102</v>
      </c>
      <c r="R3" s="354" t="s">
        <v>103</v>
      </c>
      <c r="S3" s="339" t="s">
        <v>104</v>
      </c>
      <c r="T3" s="340"/>
      <c r="U3" s="341" t="s">
        <v>105</v>
      </c>
      <c r="V3" s="341" t="s">
        <v>106</v>
      </c>
      <c r="W3" s="305" t="s">
        <v>107</v>
      </c>
      <c r="X3" s="343"/>
      <c r="Y3" s="344" t="s">
        <v>108</v>
      </c>
      <c r="Z3" s="345"/>
      <c r="AA3" s="348" t="s">
        <v>101</v>
      </c>
      <c r="AB3" s="318" t="s">
        <v>102</v>
      </c>
      <c r="AC3" s="320" t="s">
        <v>109</v>
      </c>
    </row>
    <row r="4" spans="1:29" ht="17.25" customHeight="1" thickBot="1">
      <c r="A4" s="302"/>
      <c r="B4" s="304"/>
      <c r="C4" s="306"/>
      <c r="D4" s="306"/>
      <c r="E4" s="308"/>
      <c r="F4" s="306"/>
      <c r="G4" s="308"/>
      <c r="H4" s="357"/>
      <c r="I4" s="292"/>
      <c r="J4" s="294"/>
      <c r="K4" s="296"/>
      <c r="L4" s="298"/>
      <c r="M4" s="294"/>
      <c r="N4" s="296"/>
      <c r="O4" s="292"/>
      <c r="P4" s="351"/>
      <c r="Q4" s="353"/>
      <c r="R4" s="355"/>
      <c r="S4" s="203" t="s">
        <v>110</v>
      </c>
      <c r="T4" s="204" t="s">
        <v>111</v>
      </c>
      <c r="U4" s="342"/>
      <c r="V4" s="342"/>
      <c r="W4" s="99" t="s">
        <v>112</v>
      </c>
      <c r="X4" s="69" t="s">
        <v>113</v>
      </c>
      <c r="Y4" s="346"/>
      <c r="Z4" s="347"/>
      <c r="AA4" s="349"/>
      <c r="AB4" s="319"/>
      <c r="AC4" s="321"/>
    </row>
    <row r="5" spans="1:29" ht="15.75" customHeight="1">
      <c r="A5" s="322" t="s">
        <v>116</v>
      </c>
      <c r="B5" s="146" t="s">
        <v>114</v>
      </c>
      <c r="C5" s="325" t="s">
        <v>117</v>
      </c>
      <c r="D5" s="326"/>
      <c r="E5" s="147">
        <v>25.64</v>
      </c>
      <c r="F5" s="97">
        <v>1446</v>
      </c>
      <c r="G5" s="148">
        <f t="shared" ref="G5:G9" si="0">E5*F5</f>
        <v>37075.440000000002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3217.6095511531857</v>
      </c>
      <c r="N5" s="152">
        <f>M5/L5</f>
        <v>321.76095511531855</v>
      </c>
      <c r="O5" s="154">
        <f>L5-I5</f>
        <v>0</v>
      </c>
      <c r="P5" s="155">
        <f>N5-K5</f>
        <v>-38.239044884681448</v>
      </c>
      <c r="Q5" s="156">
        <f>N5/K5</f>
        <v>0.89378043087588488</v>
      </c>
      <c r="R5" s="327">
        <f>Q21</f>
        <v>0.87848590570483476</v>
      </c>
      <c r="S5" s="157">
        <v>0.20833333333333334</v>
      </c>
      <c r="T5" s="158">
        <v>0.22704861111111113</v>
      </c>
      <c r="U5" s="159"/>
      <c r="V5" s="160">
        <v>26.964116876426278</v>
      </c>
      <c r="W5" s="161"/>
      <c r="X5" s="162"/>
      <c r="Y5" s="330"/>
      <c r="Z5" s="331"/>
      <c r="AA5" s="115">
        <f>M5-J5</f>
        <v>-382.39044884681425</v>
      </c>
      <c r="AB5" s="156">
        <f>M5/J5</f>
        <v>0.89378043087588488</v>
      </c>
      <c r="AC5" s="332">
        <f>AB21</f>
        <v>0.87848590570483465</v>
      </c>
    </row>
    <row r="6" spans="1:29" ht="15.75" customHeight="1">
      <c r="A6" s="323"/>
      <c r="B6" s="100" t="s">
        <v>114</v>
      </c>
      <c r="C6" s="335" t="s">
        <v>198</v>
      </c>
      <c r="D6" s="336"/>
      <c r="E6" s="101">
        <v>29.52</v>
      </c>
      <c r="F6" s="102">
        <v>2171</v>
      </c>
      <c r="G6" s="103">
        <f t="shared" si="0"/>
        <v>64087.92</v>
      </c>
      <c r="H6" s="26"/>
      <c r="I6" s="104">
        <v>11</v>
      </c>
      <c r="J6" s="105">
        <v>3600</v>
      </c>
      <c r="K6" s="106">
        <f t="shared" ref="K6:K9" si="1">J6/I6</f>
        <v>327.27272727272725</v>
      </c>
      <c r="L6" s="107">
        <v>11</v>
      </c>
      <c r="M6" s="105">
        <f>F6/V6*60</f>
        <v>3157.0827399099644</v>
      </c>
      <c r="N6" s="106">
        <f>M6/L6</f>
        <v>287.00752180999677</v>
      </c>
      <c r="O6" s="108">
        <f>L6-I6</f>
        <v>0</v>
      </c>
      <c r="P6" s="109">
        <f>N6-K6</f>
        <v>-40.265205462730478</v>
      </c>
      <c r="Q6" s="110">
        <f>N6/K6</f>
        <v>0.87696742775276793</v>
      </c>
      <c r="R6" s="328"/>
      <c r="S6" s="47">
        <v>0.23055555555555557</v>
      </c>
      <c r="T6" s="48">
        <v>0.25920138888888888</v>
      </c>
      <c r="U6" s="111">
        <v>5.0499999999999901</v>
      </c>
      <c r="V6" s="112">
        <v>41.259609180757437</v>
      </c>
      <c r="W6" s="113"/>
      <c r="X6" s="116"/>
      <c r="Y6" s="337"/>
      <c r="Z6" s="338"/>
      <c r="AA6" s="117">
        <f>M6-J6</f>
        <v>-442.9172600900356</v>
      </c>
      <c r="AB6" s="110">
        <f>M6/J6</f>
        <v>0.87696742775276793</v>
      </c>
      <c r="AC6" s="333"/>
    </row>
    <row r="7" spans="1:29" ht="15.75" customHeight="1">
      <c r="A7" s="323"/>
      <c r="B7" s="100" t="s">
        <v>114</v>
      </c>
      <c r="C7" s="335" t="s">
        <v>199</v>
      </c>
      <c r="D7" s="336"/>
      <c r="E7" s="101">
        <v>29.85</v>
      </c>
      <c r="F7" s="102">
        <v>2602</v>
      </c>
      <c r="G7" s="103">
        <f t="shared" si="0"/>
        <v>77669.7</v>
      </c>
      <c r="H7" s="26"/>
      <c r="I7" s="104">
        <v>11</v>
      </c>
      <c r="J7" s="105">
        <v>3600</v>
      </c>
      <c r="K7" s="106">
        <f t="shared" si="1"/>
        <v>327.27272727272725</v>
      </c>
      <c r="L7" s="107">
        <v>11</v>
      </c>
      <c r="M7" s="105">
        <f>F7/V7*60</f>
        <v>3157.6519051520067</v>
      </c>
      <c r="N7" s="106">
        <f>M7/L7</f>
        <v>287.0592641047279</v>
      </c>
      <c r="O7" s="108">
        <f>L7-I7</f>
        <v>0</v>
      </c>
      <c r="P7" s="109">
        <f>N7-K7</f>
        <v>-40.21346316799935</v>
      </c>
      <c r="Q7" s="110">
        <f>N7/K7</f>
        <v>0.87712552920889086</v>
      </c>
      <c r="R7" s="328"/>
      <c r="S7" s="47">
        <v>0.26250000000000001</v>
      </c>
      <c r="T7" s="48">
        <v>0.29682870370370373</v>
      </c>
      <c r="U7" s="111">
        <v>4.7500000000000231</v>
      </c>
      <c r="V7" s="112">
        <v>49.441801911501237</v>
      </c>
      <c r="W7" s="113"/>
      <c r="X7" s="116"/>
      <c r="Y7" s="337"/>
      <c r="Z7" s="338"/>
      <c r="AA7" s="117">
        <f>M7-J7</f>
        <v>-442.34809484799325</v>
      </c>
      <c r="AB7" s="110">
        <f>M7/J7</f>
        <v>0.87712552920889075</v>
      </c>
      <c r="AC7" s="333"/>
    </row>
    <row r="8" spans="1:29" ht="15.75" customHeight="1">
      <c r="A8" s="323"/>
      <c r="B8" s="100" t="s">
        <v>114</v>
      </c>
      <c r="C8" s="335" t="s">
        <v>258</v>
      </c>
      <c r="D8" s="336"/>
      <c r="E8" s="101">
        <v>30</v>
      </c>
      <c r="F8" s="102">
        <v>2474</v>
      </c>
      <c r="G8" s="103">
        <f t="shared" si="0"/>
        <v>74220</v>
      </c>
      <c r="H8" s="26"/>
      <c r="I8" s="104">
        <v>11</v>
      </c>
      <c r="J8" s="105">
        <v>3600</v>
      </c>
      <c r="K8" s="106">
        <f t="shared" si="1"/>
        <v>327.27272727272725</v>
      </c>
      <c r="L8" s="107">
        <v>11</v>
      </c>
      <c r="M8" s="105">
        <f>F8/V8*60</f>
        <v>3158.6312524265063</v>
      </c>
      <c r="N8" s="106">
        <f>M8/L8</f>
        <v>287.14829567513692</v>
      </c>
      <c r="O8" s="108">
        <f>L8-I8</f>
        <v>0</v>
      </c>
      <c r="P8" s="109">
        <f>N8-K8</f>
        <v>-40.124431597590331</v>
      </c>
      <c r="Q8" s="110">
        <f>N8/K8</f>
        <v>0.87739757011847397</v>
      </c>
      <c r="R8" s="328"/>
      <c r="S8" s="47">
        <v>0.3</v>
      </c>
      <c r="T8" s="48">
        <v>0.33262731481481478</v>
      </c>
      <c r="U8" s="111">
        <v>4.5666666666666078</v>
      </c>
      <c r="V8" s="112">
        <v>46.995039350024236</v>
      </c>
      <c r="W8" s="113"/>
      <c r="X8" s="116"/>
      <c r="Y8" s="337"/>
      <c r="Z8" s="338"/>
      <c r="AA8" s="117">
        <f>M8-J8</f>
        <v>-441.36874757349369</v>
      </c>
      <c r="AB8" s="110">
        <f>M8/J8</f>
        <v>0.87739757011847397</v>
      </c>
      <c r="AC8" s="333"/>
    </row>
    <row r="9" spans="1:29" ht="15.75" customHeight="1">
      <c r="A9" s="323"/>
      <c r="B9" s="100" t="s">
        <v>118</v>
      </c>
      <c r="C9" s="335" t="s">
        <v>119</v>
      </c>
      <c r="D9" s="336"/>
      <c r="E9" s="101">
        <v>28.57</v>
      </c>
      <c r="F9" s="102">
        <v>1120</v>
      </c>
      <c r="G9" s="103">
        <f t="shared" si="0"/>
        <v>31998.400000000001</v>
      </c>
      <c r="H9" s="13"/>
      <c r="I9" s="104">
        <v>12</v>
      </c>
      <c r="J9" s="105">
        <v>3600</v>
      </c>
      <c r="K9" s="106">
        <f t="shared" si="1"/>
        <v>300</v>
      </c>
      <c r="L9" s="107">
        <v>12</v>
      </c>
      <c r="M9" s="105">
        <f>F9/V9*60</f>
        <v>3121.7708540453582</v>
      </c>
      <c r="N9" s="106">
        <f>M9/L9</f>
        <v>260.1475711704465</v>
      </c>
      <c r="O9" s="108">
        <f>L9-I9</f>
        <v>0</v>
      </c>
      <c r="P9" s="109">
        <f>N9-K9</f>
        <v>-39.852428829553503</v>
      </c>
      <c r="Q9" s="110">
        <f>N9/K9</f>
        <v>0.86715857056815504</v>
      </c>
      <c r="R9" s="328"/>
      <c r="S9" s="47">
        <v>0.33611111111111108</v>
      </c>
      <c r="T9" s="48">
        <v>0.35105324074074074</v>
      </c>
      <c r="U9" s="111">
        <v>5.0166666666666782</v>
      </c>
      <c r="V9" s="112">
        <v>21.5262436424245</v>
      </c>
      <c r="W9" s="113"/>
      <c r="X9" s="116"/>
      <c r="Y9" s="337"/>
      <c r="Z9" s="338"/>
      <c r="AA9" s="117">
        <f>M9-J9</f>
        <v>-478.22914595464181</v>
      </c>
      <c r="AB9" s="110">
        <f>M9/J9</f>
        <v>0.86715857056815504</v>
      </c>
      <c r="AC9" s="333"/>
    </row>
    <row r="10" spans="1:29" ht="15.75" customHeight="1">
      <c r="A10" s="323"/>
      <c r="B10" s="100"/>
      <c r="C10" s="335"/>
      <c r="D10" s="336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28"/>
      <c r="S10" s="47"/>
      <c r="T10" s="120"/>
      <c r="U10" s="111"/>
      <c r="V10" s="112"/>
      <c r="W10" s="113"/>
      <c r="X10" s="116"/>
      <c r="Y10" s="337"/>
      <c r="Z10" s="338"/>
      <c r="AA10" s="117"/>
      <c r="AB10" s="110"/>
      <c r="AC10" s="333"/>
    </row>
    <row r="11" spans="1:29" ht="15.75" customHeight="1">
      <c r="A11" s="323"/>
      <c r="B11" s="100"/>
      <c r="C11" s="335"/>
      <c r="D11" s="336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8"/>
      <c r="S11" s="47"/>
      <c r="T11" s="120"/>
      <c r="U11" s="111"/>
      <c r="V11" s="112"/>
      <c r="W11" s="113"/>
      <c r="X11" s="116"/>
      <c r="Y11" s="337"/>
      <c r="Z11" s="338"/>
      <c r="AA11" s="117"/>
      <c r="AB11" s="110"/>
      <c r="AC11" s="333"/>
    </row>
    <row r="12" spans="1:29" ht="15.75" customHeight="1">
      <c r="A12" s="323"/>
      <c r="B12" s="100"/>
      <c r="C12" s="335"/>
      <c r="D12" s="33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8"/>
      <c r="S12" s="47"/>
      <c r="T12" s="120"/>
      <c r="U12" s="111"/>
      <c r="V12" s="112"/>
      <c r="W12" s="113"/>
      <c r="X12" s="116"/>
      <c r="Y12" s="337"/>
      <c r="Z12" s="338"/>
      <c r="AA12" s="117"/>
      <c r="AB12" s="110"/>
      <c r="AC12" s="333"/>
    </row>
    <row r="13" spans="1:29" ht="15.75" customHeight="1">
      <c r="A13" s="323"/>
      <c r="B13" s="100"/>
      <c r="C13" s="335"/>
      <c r="D13" s="33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8"/>
      <c r="S13" s="47"/>
      <c r="T13" s="120"/>
      <c r="U13" s="111"/>
      <c r="V13" s="112"/>
      <c r="W13" s="113"/>
      <c r="X13" s="127"/>
      <c r="Y13" s="337"/>
      <c r="Z13" s="338"/>
      <c r="AA13" s="117"/>
      <c r="AB13" s="110"/>
      <c r="AC13" s="333"/>
    </row>
    <row r="14" spans="1:29" ht="15.75" customHeight="1">
      <c r="A14" s="323"/>
      <c r="B14" s="100"/>
      <c r="C14" s="335"/>
      <c r="D14" s="33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8"/>
      <c r="S14" s="47"/>
      <c r="T14" s="120"/>
      <c r="U14" s="111"/>
      <c r="V14" s="112"/>
      <c r="W14" s="113"/>
      <c r="X14" s="127"/>
      <c r="Y14" s="337"/>
      <c r="Z14" s="338"/>
      <c r="AA14" s="117"/>
      <c r="AB14" s="110"/>
      <c r="AC14" s="333"/>
    </row>
    <row r="15" spans="1:29" ht="15.75" customHeight="1">
      <c r="A15" s="323"/>
      <c r="B15" s="100"/>
      <c r="C15" s="335"/>
      <c r="D15" s="33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8"/>
      <c r="S15" s="47"/>
      <c r="T15" s="120"/>
      <c r="U15" s="111"/>
      <c r="V15" s="112"/>
      <c r="W15" s="113"/>
      <c r="X15" s="127"/>
      <c r="Y15" s="337"/>
      <c r="Z15" s="338"/>
      <c r="AA15" s="117"/>
      <c r="AB15" s="110"/>
      <c r="AC15" s="333"/>
    </row>
    <row r="16" spans="1:29" ht="15.75" customHeight="1">
      <c r="A16" s="323"/>
      <c r="B16" s="100"/>
      <c r="C16" s="335"/>
      <c r="D16" s="33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8"/>
      <c r="S16" s="47"/>
      <c r="T16" s="120"/>
      <c r="U16" s="111"/>
      <c r="V16" s="112"/>
      <c r="W16" s="113"/>
      <c r="X16" s="127"/>
      <c r="Y16" s="337"/>
      <c r="Z16" s="338"/>
      <c r="AA16" s="117"/>
      <c r="AB16" s="110"/>
      <c r="AC16" s="333"/>
    </row>
    <row r="17" spans="1:29" ht="15.75" customHeight="1">
      <c r="A17" s="323"/>
      <c r="B17" s="100"/>
      <c r="C17" s="335"/>
      <c r="D17" s="33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8"/>
      <c r="S17" s="47"/>
      <c r="T17" s="120"/>
      <c r="U17" s="111"/>
      <c r="V17" s="112"/>
      <c r="W17" s="113"/>
      <c r="X17" s="127"/>
      <c r="Y17" s="337"/>
      <c r="Z17" s="338"/>
      <c r="AA17" s="117"/>
      <c r="AB17" s="110"/>
      <c r="AC17" s="333"/>
    </row>
    <row r="18" spans="1:29" ht="15.75" customHeight="1">
      <c r="A18" s="323"/>
      <c r="B18" s="100"/>
      <c r="C18" s="335"/>
      <c r="D18" s="33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8"/>
      <c r="S18" s="47"/>
      <c r="T18" s="120"/>
      <c r="U18" s="111"/>
      <c r="V18" s="112"/>
      <c r="W18" s="113"/>
      <c r="X18" s="127"/>
      <c r="Y18" s="337"/>
      <c r="Z18" s="338"/>
      <c r="AA18" s="117"/>
      <c r="AB18" s="110"/>
      <c r="AC18" s="333"/>
    </row>
    <row r="19" spans="1:29" ht="15.75" customHeight="1">
      <c r="A19" s="323"/>
      <c r="B19" s="100"/>
      <c r="C19" s="335"/>
      <c r="D19" s="33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8"/>
      <c r="S19" s="47"/>
      <c r="T19" s="120"/>
      <c r="U19" s="111"/>
      <c r="V19" s="112"/>
      <c r="W19" s="113"/>
      <c r="X19" s="127"/>
      <c r="Y19" s="337"/>
      <c r="Z19" s="338"/>
      <c r="AA19" s="117"/>
      <c r="AB19" s="110"/>
      <c r="AC19" s="333"/>
    </row>
    <row r="20" spans="1:29" ht="15.75" customHeight="1">
      <c r="A20" s="323"/>
      <c r="B20" s="163"/>
      <c r="C20" s="335"/>
      <c r="D20" s="336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8"/>
      <c r="S20" s="119"/>
      <c r="T20" s="120"/>
      <c r="U20" s="130"/>
      <c r="V20" s="131"/>
      <c r="W20" s="126"/>
      <c r="X20" s="127"/>
      <c r="Y20" s="337"/>
      <c r="Z20" s="338"/>
      <c r="AA20" s="165"/>
      <c r="AB20" s="125"/>
      <c r="AC20" s="333"/>
    </row>
    <row r="21" spans="1:29" ht="15.75" customHeight="1" thickBot="1">
      <c r="A21" s="324"/>
      <c r="B21" s="133" t="s">
        <v>115</v>
      </c>
      <c r="C21" s="358"/>
      <c r="D21" s="358"/>
      <c r="E21" s="134"/>
      <c r="F21" s="167"/>
      <c r="G21" s="135"/>
      <c r="H21" s="69"/>
      <c r="I21" s="136">
        <f t="shared" ref="I21:J21" si="2">AVERAGE(I5:I20)</f>
        <v>11</v>
      </c>
      <c r="J21" s="137">
        <f t="shared" si="2"/>
        <v>3600</v>
      </c>
      <c r="K21" s="138">
        <f t="shared" ref="K21" si="3">J21/I21</f>
        <v>327.27272727272725</v>
      </c>
      <c r="L21" s="136">
        <f t="shared" ref="L21:M21" si="4">AVERAGE(L5:L20)</f>
        <v>11</v>
      </c>
      <c r="M21" s="137">
        <f t="shared" si="4"/>
        <v>3162.5492605374047</v>
      </c>
      <c r="N21" s="138">
        <f>M21/L21</f>
        <v>287.50447823067316</v>
      </c>
      <c r="O21" s="139">
        <f>L21-I21</f>
        <v>0</v>
      </c>
      <c r="P21" s="140">
        <f>N21-K21</f>
        <v>-39.768249042054094</v>
      </c>
      <c r="Q21" s="141">
        <f>N21/K21</f>
        <v>0.87848590570483476</v>
      </c>
      <c r="R21" s="329"/>
      <c r="S21" s="142">
        <v>0.20833333333333334</v>
      </c>
      <c r="T21" s="143">
        <v>0.43421296296296291</v>
      </c>
      <c r="U21" s="144"/>
      <c r="V21" s="166"/>
      <c r="W21" s="167"/>
      <c r="X21" s="138"/>
      <c r="Y21" s="359"/>
      <c r="Z21" s="360"/>
      <c r="AA21" s="168">
        <f>M21-J21</f>
        <v>-437.45073946259527</v>
      </c>
      <c r="AB21" s="141">
        <f>M21/J21</f>
        <v>0.87848590570483465</v>
      </c>
      <c r="AC21" s="334"/>
    </row>
    <row r="22" spans="1:29" ht="15.75" customHeight="1">
      <c r="A22" s="361" t="s">
        <v>121</v>
      </c>
      <c r="B22" s="114" t="s">
        <v>118</v>
      </c>
      <c r="C22" s="325" t="s">
        <v>186</v>
      </c>
      <c r="D22" s="326"/>
      <c r="E22" s="147">
        <v>18.53</v>
      </c>
      <c r="F22" s="97">
        <v>1880</v>
      </c>
      <c r="G22" s="148">
        <f t="shared" ref="G22:G24" si="5">E22*F22</f>
        <v>34836.400000000001</v>
      </c>
      <c r="H22" s="149"/>
      <c r="I22" s="150">
        <v>3</v>
      </c>
      <c r="J22" s="151">
        <v>3300</v>
      </c>
      <c r="K22" s="152">
        <f>J22/I22</f>
        <v>1100</v>
      </c>
      <c r="L22" s="153">
        <v>3</v>
      </c>
      <c r="M22" s="151">
        <f>F22/V22*60</f>
        <v>3003.6756832401643</v>
      </c>
      <c r="N22" s="152">
        <f>M22/L22</f>
        <v>1001.2252277467214</v>
      </c>
      <c r="O22" s="154">
        <f>L22-I22</f>
        <v>0</v>
      </c>
      <c r="P22" s="155">
        <f>N22-K22</f>
        <v>-98.77477225327857</v>
      </c>
      <c r="Q22" s="156">
        <f>N22/K22</f>
        <v>0.91020475249701949</v>
      </c>
      <c r="R22" s="327">
        <f>Q38</f>
        <v>0.91071224190698286</v>
      </c>
      <c r="S22" s="157">
        <v>0.31319444444444439</v>
      </c>
      <c r="T22" s="158">
        <v>0.3392708333333333</v>
      </c>
      <c r="U22" s="159"/>
      <c r="V22" s="112">
        <v>37.553987812132533</v>
      </c>
      <c r="W22" s="161"/>
      <c r="X22" s="162"/>
      <c r="Y22" s="330"/>
      <c r="Z22" s="331"/>
      <c r="AA22" s="115">
        <f>M22-J22</f>
        <v>-296.32431675983571</v>
      </c>
      <c r="AB22" s="156">
        <f>M22/J22</f>
        <v>0.91020475249701949</v>
      </c>
      <c r="AC22" s="332">
        <f>AB38</f>
        <v>0.91071224190698286</v>
      </c>
    </row>
    <row r="23" spans="1:29" ht="15.75" customHeight="1">
      <c r="A23" s="362"/>
      <c r="B23" s="100" t="s">
        <v>118</v>
      </c>
      <c r="C23" s="335" t="s">
        <v>122</v>
      </c>
      <c r="D23" s="336"/>
      <c r="E23" s="101">
        <v>22.28</v>
      </c>
      <c r="F23" s="102">
        <v>580</v>
      </c>
      <c r="G23" s="103">
        <f t="shared" si="5"/>
        <v>12922.400000000001</v>
      </c>
      <c r="H23" s="26"/>
      <c r="I23" s="104">
        <v>5</v>
      </c>
      <c r="J23" s="105">
        <v>3300</v>
      </c>
      <c r="K23" s="106">
        <f t="shared" ref="K23:K24" si="6">J23/I23</f>
        <v>660</v>
      </c>
      <c r="L23" s="107">
        <v>5</v>
      </c>
      <c r="M23" s="105">
        <f>F23/V23*60</f>
        <v>3007.1728785148703</v>
      </c>
      <c r="N23" s="106">
        <f>M23/L23</f>
        <v>601.43457570297403</v>
      </c>
      <c r="O23" s="108">
        <f>L23-I23</f>
        <v>0</v>
      </c>
      <c r="P23" s="109">
        <f>N23-K23</f>
        <v>-58.56542429702597</v>
      </c>
      <c r="Q23" s="110">
        <f>N23/K23</f>
        <v>0.91126450864086972</v>
      </c>
      <c r="R23" s="328"/>
      <c r="S23" s="47">
        <v>0.34236111111111106</v>
      </c>
      <c r="T23" s="48">
        <v>0.35039351851851847</v>
      </c>
      <c r="U23" s="111">
        <v>5</v>
      </c>
      <c r="V23" s="112">
        <v>11.572331025140933</v>
      </c>
      <c r="W23" s="113"/>
      <c r="X23" s="116"/>
      <c r="Y23" s="337"/>
      <c r="Z23" s="338"/>
      <c r="AA23" s="117">
        <f>M23-J23</f>
        <v>-292.82712148512974</v>
      </c>
      <c r="AB23" s="110">
        <f>M23/J23</f>
        <v>0.91126450864086983</v>
      </c>
      <c r="AC23" s="333"/>
    </row>
    <row r="24" spans="1:29" ht="15.75" customHeight="1">
      <c r="A24" s="362"/>
      <c r="B24" s="100" t="s">
        <v>118</v>
      </c>
      <c r="C24" s="335" t="s">
        <v>123</v>
      </c>
      <c r="D24" s="336"/>
      <c r="E24" s="101">
        <v>17.89</v>
      </c>
      <c r="F24" s="102">
        <v>2167</v>
      </c>
      <c r="G24" s="103">
        <f t="shared" si="5"/>
        <v>38767.630000000005</v>
      </c>
      <c r="H24" s="26"/>
      <c r="I24" s="104">
        <v>4</v>
      </c>
      <c r="J24" s="105">
        <v>3300</v>
      </c>
      <c r="K24" s="106">
        <f t="shared" si="6"/>
        <v>825</v>
      </c>
      <c r="L24" s="107">
        <v>4</v>
      </c>
      <c r="M24" s="105">
        <f>F24/V24*60</f>
        <v>3005.2026331240963</v>
      </c>
      <c r="N24" s="106">
        <f>M24/L24</f>
        <v>751.30065828102408</v>
      </c>
      <c r="O24" s="108">
        <f>L24-I24</f>
        <v>0</v>
      </c>
      <c r="P24" s="109">
        <f>N24-K24</f>
        <v>-73.699341718975916</v>
      </c>
      <c r="Q24" s="110">
        <f>N24/K24</f>
        <v>0.91066746458305947</v>
      </c>
      <c r="R24" s="328"/>
      <c r="S24" s="47">
        <v>0.35416666666666657</v>
      </c>
      <c r="T24" s="48">
        <v>0.38420138888888877</v>
      </c>
      <c r="U24" s="111">
        <v>5.4333333333332767</v>
      </c>
      <c r="V24" s="112">
        <v>43.264969412340776</v>
      </c>
      <c r="W24" s="113"/>
      <c r="X24" s="116"/>
      <c r="Y24" s="337"/>
      <c r="Z24" s="338"/>
      <c r="AA24" s="117">
        <f>M24-J24</f>
        <v>-294.79736687590366</v>
      </c>
      <c r="AB24" s="110">
        <f>M24/J24</f>
        <v>0.91066746458305947</v>
      </c>
      <c r="AC24" s="333"/>
    </row>
    <row r="25" spans="1:29" ht="15.75" customHeight="1">
      <c r="A25" s="362"/>
      <c r="B25" s="100"/>
      <c r="C25" s="335"/>
      <c r="D25" s="336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28"/>
      <c r="S25" s="47"/>
      <c r="T25" s="48"/>
      <c r="U25" s="111"/>
      <c r="V25" s="112"/>
      <c r="W25" s="113"/>
      <c r="X25" s="116"/>
      <c r="Y25" s="337"/>
      <c r="Z25" s="338"/>
      <c r="AA25" s="117"/>
      <c r="AB25" s="110"/>
      <c r="AC25" s="333"/>
    </row>
    <row r="26" spans="1:29" ht="15.75" customHeight="1">
      <c r="A26" s="363"/>
      <c r="B26" s="100"/>
      <c r="C26" s="335"/>
      <c r="D26" s="336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328"/>
      <c r="S26" s="47"/>
      <c r="T26" s="48"/>
      <c r="U26" s="111"/>
      <c r="V26" s="112"/>
      <c r="W26" s="113"/>
      <c r="X26" s="116"/>
      <c r="Y26" s="337"/>
      <c r="Z26" s="338"/>
      <c r="AA26" s="117"/>
      <c r="AB26" s="110"/>
      <c r="AC26" s="333"/>
    </row>
    <row r="27" spans="1:29" ht="15.75" customHeight="1">
      <c r="A27" s="363"/>
      <c r="B27" s="100"/>
      <c r="C27" s="335"/>
      <c r="D27" s="336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28"/>
      <c r="S27" s="47"/>
      <c r="T27" s="120"/>
      <c r="U27" s="111"/>
      <c r="V27" s="112"/>
      <c r="W27" s="113"/>
      <c r="X27" s="116"/>
      <c r="Y27" s="337"/>
      <c r="Z27" s="338"/>
      <c r="AA27" s="117"/>
      <c r="AB27" s="110"/>
      <c r="AC27" s="333"/>
    </row>
    <row r="28" spans="1:29" ht="15.75" customHeight="1">
      <c r="A28" s="363"/>
      <c r="B28" s="100"/>
      <c r="C28" s="335"/>
      <c r="D28" s="336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328"/>
      <c r="S28" s="47"/>
      <c r="T28" s="120"/>
      <c r="U28" s="111"/>
      <c r="V28" s="112"/>
      <c r="W28" s="113"/>
      <c r="X28" s="116"/>
      <c r="Y28" s="337"/>
      <c r="Z28" s="338"/>
      <c r="AA28" s="117"/>
      <c r="AB28" s="110"/>
      <c r="AC28" s="333"/>
    </row>
    <row r="29" spans="1:29" ht="15.75" customHeight="1">
      <c r="A29" s="363"/>
      <c r="B29" s="100"/>
      <c r="C29" s="335"/>
      <c r="D29" s="336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28"/>
      <c r="S29" s="47"/>
      <c r="T29" s="120"/>
      <c r="U29" s="111"/>
      <c r="V29" s="112"/>
      <c r="W29" s="113"/>
      <c r="X29" s="116"/>
      <c r="Y29" s="337"/>
      <c r="Z29" s="338"/>
      <c r="AA29" s="117"/>
      <c r="AB29" s="110"/>
      <c r="AC29" s="333"/>
    </row>
    <row r="30" spans="1:29" ht="15.75" customHeight="1">
      <c r="A30" s="363"/>
      <c r="B30" s="100"/>
      <c r="C30" s="335"/>
      <c r="D30" s="336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28"/>
      <c r="S30" s="47"/>
      <c r="T30" s="120"/>
      <c r="U30" s="111"/>
      <c r="V30" s="112"/>
      <c r="W30" s="113"/>
      <c r="X30" s="116"/>
      <c r="Y30" s="337"/>
      <c r="Z30" s="338"/>
      <c r="AA30" s="117"/>
      <c r="AB30" s="110"/>
      <c r="AC30" s="333"/>
    </row>
    <row r="31" spans="1:29" ht="15.75" customHeight="1">
      <c r="A31" s="363"/>
      <c r="B31" s="100"/>
      <c r="C31" s="335"/>
      <c r="D31" s="336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28"/>
      <c r="S31" s="47"/>
      <c r="T31" s="120"/>
      <c r="U31" s="111"/>
      <c r="V31" s="112"/>
      <c r="W31" s="113"/>
      <c r="X31" s="116"/>
      <c r="Y31" s="337"/>
      <c r="Z31" s="338"/>
      <c r="AA31" s="117"/>
      <c r="AB31" s="110"/>
      <c r="AC31" s="333"/>
    </row>
    <row r="32" spans="1:29" ht="15.75" customHeight="1">
      <c r="A32" s="363"/>
      <c r="B32" s="100"/>
      <c r="C32" s="335"/>
      <c r="D32" s="336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28"/>
      <c r="S32" s="47"/>
      <c r="T32" s="120"/>
      <c r="U32" s="111"/>
      <c r="V32" s="112"/>
      <c r="W32" s="113"/>
      <c r="X32" s="116"/>
      <c r="Y32" s="337"/>
      <c r="Z32" s="338"/>
      <c r="AA32" s="117"/>
      <c r="AB32" s="110"/>
      <c r="AC32" s="333"/>
    </row>
    <row r="33" spans="1:29" ht="15.75" customHeight="1">
      <c r="A33" s="363"/>
      <c r="B33" s="100"/>
      <c r="C33" s="335"/>
      <c r="D33" s="336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28"/>
      <c r="S33" s="47"/>
      <c r="T33" s="120"/>
      <c r="U33" s="111"/>
      <c r="V33" s="112"/>
      <c r="W33" s="113"/>
      <c r="X33" s="116"/>
      <c r="Y33" s="337"/>
      <c r="Z33" s="338"/>
      <c r="AA33" s="117"/>
      <c r="AB33" s="110"/>
      <c r="AC33" s="333"/>
    </row>
    <row r="34" spans="1:29" ht="15.75" customHeight="1">
      <c r="A34" s="363"/>
      <c r="B34" s="100"/>
      <c r="C34" s="335"/>
      <c r="D34" s="336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28"/>
      <c r="S34" s="47"/>
      <c r="T34" s="120"/>
      <c r="U34" s="111"/>
      <c r="V34" s="112"/>
      <c r="W34" s="113"/>
      <c r="X34" s="116"/>
      <c r="Y34" s="337"/>
      <c r="Z34" s="338"/>
      <c r="AA34" s="117"/>
      <c r="AB34" s="110"/>
      <c r="AC34" s="333"/>
    </row>
    <row r="35" spans="1:29" ht="15.75" customHeight="1">
      <c r="A35" s="363"/>
      <c r="B35" s="100"/>
      <c r="C35" s="335"/>
      <c r="D35" s="336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28"/>
      <c r="S35" s="47"/>
      <c r="T35" s="120"/>
      <c r="U35" s="111"/>
      <c r="V35" s="112"/>
      <c r="W35" s="113"/>
      <c r="X35" s="116"/>
      <c r="Y35" s="337"/>
      <c r="Z35" s="338"/>
      <c r="AA35" s="117"/>
      <c r="AB35" s="110"/>
      <c r="AC35" s="333"/>
    </row>
    <row r="36" spans="1:29" ht="15.75" customHeight="1">
      <c r="A36" s="363"/>
      <c r="B36" s="100"/>
      <c r="C36" s="335"/>
      <c r="D36" s="336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28"/>
      <c r="S36" s="47"/>
      <c r="T36" s="120"/>
      <c r="U36" s="111"/>
      <c r="V36" s="112"/>
      <c r="W36" s="113"/>
      <c r="X36" s="116"/>
      <c r="Y36" s="337"/>
      <c r="Z36" s="338"/>
      <c r="AA36" s="117"/>
      <c r="AB36" s="110"/>
      <c r="AC36" s="333"/>
    </row>
    <row r="37" spans="1:29" ht="15.75" customHeight="1">
      <c r="A37" s="363"/>
      <c r="B37" s="100"/>
      <c r="C37" s="335"/>
      <c r="D37" s="336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28"/>
      <c r="S37" s="119"/>
      <c r="T37" s="120"/>
      <c r="U37" s="130"/>
      <c r="V37" s="131"/>
      <c r="W37" s="126"/>
      <c r="X37" s="127"/>
      <c r="Y37" s="337"/>
      <c r="Z37" s="338"/>
      <c r="AA37" s="165"/>
      <c r="AB37" s="125"/>
      <c r="AC37" s="333"/>
    </row>
    <row r="38" spans="1:29" ht="15.75" customHeight="1" thickBot="1">
      <c r="A38" s="364"/>
      <c r="B38" s="133" t="s">
        <v>115</v>
      </c>
      <c r="C38" s="358"/>
      <c r="D38" s="358"/>
      <c r="E38" s="134"/>
      <c r="F38" s="99"/>
      <c r="G38" s="135"/>
      <c r="H38" s="69"/>
      <c r="I38" s="136">
        <f t="shared" ref="I38:J38" si="7">AVERAGE(I22:I37)</f>
        <v>4</v>
      </c>
      <c r="J38" s="137">
        <f t="shared" si="7"/>
        <v>3300</v>
      </c>
      <c r="K38" s="138">
        <f t="shared" ref="K38" si="8">J38/I38</f>
        <v>825</v>
      </c>
      <c r="L38" s="136">
        <f t="shared" ref="L38:M38" si="9">AVERAGE(L22:L37)</f>
        <v>4</v>
      </c>
      <c r="M38" s="137">
        <f t="shared" si="9"/>
        <v>3005.3503982930433</v>
      </c>
      <c r="N38" s="138">
        <f t="shared" ref="N38:N45" si="10">M38/L38</f>
        <v>751.33759957326083</v>
      </c>
      <c r="O38" s="139">
        <f t="shared" ref="O38:O45" si="11">L38-I38</f>
        <v>0</v>
      </c>
      <c r="P38" s="140">
        <f t="shared" ref="P38:P45" si="12">N38-K38</f>
        <v>-73.662400426739168</v>
      </c>
      <c r="Q38" s="141">
        <f t="shared" ref="Q38:Q45" si="13">N38/K38</f>
        <v>0.91071224190698286</v>
      </c>
      <c r="R38" s="329"/>
      <c r="S38" s="142">
        <v>0.31319444444444439</v>
      </c>
      <c r="T38" s="143">
        <v>0.38420138888888877</v>
      </c>
      <c r="U38" s="144"/>
      <c r="V38" s="166"/>
      <c r="W38" s="99"/>
      <c r="X38" s="69"/>
      <c r="Y38" s="359"/>
      <c r="Z38" s="360"/>
      <c r="AA38" s="168">
        <f t="shared" ref="AA38:AA45" si="14">M38-J38</f>
        <v>-294.64960170695667</v>
      </c>
      <c r="AB38" s="141">
        <f t="shared" ref="AB38:AB45" si="15">M38/J38</f>
        <v>0.91071224190698286</v>
      </c>
      <c r="AC38" s="334"/>
    </row>
    <row r="39" spans="1:29" ht="15.75" customHeight="1">
      <c r="A39" s="322" t="s">
        <v>71</v>
      </c>
      <c r="B39" s="114" t="s">
        <v>118</v>
      </c>
      <c r="C39" s="325" t="s">
        <v>129</v>
      </c>
      <c r="D39" s="326"/>
      <c r="E39" s="147">
        <v>25.03</v>
      </c>
      <c r="F39" s="97">
        <v>664</v>
      </c>
      <c r="G39" s="148">
        <f t="shared" ref="G39:G45" si="16">E39*F39</f>
        <v>16619.920000000002</v>
      </c>
      <c r="H39" s="149"/>
      <c r="I39" s="150">
        <v>5</v>
      </c>
      <c r="J39" s="151">
        <v>3600</v>
      </c>
      <c r="K39" s="152">
        <f>J39/I39</f>
        <v>720</v>
      </c>
      <c r="L39" s="153">
        <v>5</v>
      </c>
      <c r="M39" s="151">
        <f t="shared" ref="M39:M45" si="17">F39/V39*60</f>
        <v>3210.5895508629173</v>
      </c>
      <c r="N39" s="152">
        <f t="shared" si="10"/>
        <v>642.11791017258349</v>
      </c>
      <c r="O39" s="154">
        <f t="shared" si="11"/>
        <v>0</v>
      </c>
      <c r="P39" s="155">
        <f t="shared" si="12"/>
        <v>-77.882089827416507</v>
      </c>
      <c r="Q39" s="156">
        <f t="shared" si="13"/>
        <v>0.89183043079525481</v>
      </c>
      <c r="R39" s="327">
        <f>Q55</f>
        <v>0.89664809469730367</v>
      </c>
      <c r="S39" s="157">
        <v>0.25</v>
      </c>
      <c r="T39" s="158">
        <v>0.25861111111111112</v>
      </c>
      <c r="U39" s="159"/>
      <c r="V39" s="160">
        <v>12.408935919352292</v>
      </c>
      <c r="W39" s="161"/>
      <c r="X39" s="162"/>
      <c r="Y39" s="330"/>
      <c r="Z39" s="331"/>
      <c r="AA39" s="115">
        <f t="shared" si="14"/>
        <v>-389.41044913708265</v>
      </c>
      <c r="AB39" s="156">
        <f t="shared" si="15"/>
        <v>0.89183043079525481</v>
      </c>
      <c r="AC39" s="332">
        <f>AB55</f>
        <v>0.89664809469730367</v>
      </c>
    </row>
    <row r="40" spans="1:29" ht="15.75" customHeight="1">
      <c r="A40" s="323"/>
      <c r="B40" s="100" t="s">
        <v>118</v>
      </c>
      <c r="C40" s="335" t="s">
        <v>125</v>
      </c>
      <c r="D40" s="336"/>
      <c r="E40" s="101">
        <v>18.18</v>
      </c>
      <c r="F40" s="102">
        <v>903</v>
      </c>
      <c r="G40" s="103">
        <f t="shared" si="16"/>
        <v>16416.54</v>
      </c>
      <c r="H40" s="26"/>
      <c r="I40" s="104">
        <v>3</v>
      </c>
      <c r="J40" s="105">
        <v>3600</v>
      </c>
      <c r="K40" s="106">
        <f t="shared" ref="K40:K75" si="18">J40/I40</f>
        <v>1200</v>
      </c>
      <c r="L40" s="107">
        <v>3</v>
      </c>
      <c r="M40" s="105">
        <f t="shared" si="17"/>
        <v>3211.3218073801177</v>
      </c>
      <c r="N40" s="106">
        <f t="shared" si="10"/>
        <v>1070.4406024600391</v>
      </c>
      <c r="O40" s="108">
        <f t="shared" si="11"/>
        <v>0</v>
      </c>
      <c r="P40" s="109">
        <f t="shared" si="12"/>
        <v>-129.55939753996086</v>
      </c>
      <c r="Q40" s="110">
        <f t="shared" si="13"/>
        <v>0.892033835383366</v>
      </c>
      <c r="R40" s="328"/>
      <c r="S40" s="47">
        <v>0.26875000000000004</v>
      </c>
      <c r="T40" s="48">
        <v>0.28046296296296302</v>
      </c>
      <c r="U40" s="111">
        <v>14.600000000000044</v>
      </c>
      <c r="V40" s="112">
        <v>16.871557336759562</v>
      </c>
      <c r="W40" s="113"/>
      <c r="X40" s="116"/>
      <c r="Y40" s="337"/>
      <c r="Z40" s="338"/>
      <c r="AA40" s="117">
        <f t="shared" si="14"/>
        <v>-388.67819261988234</v>
      </c>
      <c r="AB40" s="110">
        <f t="shared" si="15"/>
        <v>0.892033835383366</v>
      </c>
      <c r="AC40" s="333"/>
    </row>
    <row r="41" spans="1:29" ht="15.75" customHeight="1">
      <c r="A41" s="323"/>
      <c r="B41" s="100" t="s">
        <v>118</v>
      </c>
      <c r="C41" s="335" t="s">
        <v>202</v>
      </c>
      <c r="D41" s="336"/>
      <c r="E41" s="101">
        <v>23.72</v>
      </c>
      <c r="F41" s="102">
        <v>517</v>
      </c>
      <c r="G41" s="103">
        <f t="shared" si="16"/>
        <v>12263.24</v>
      </c>
      <c r="H41" s="26"/>
      <c r="I41" s="104">
        <v>5</v>
      </c>
      <c r="J41" s="105">
        <v>3600</v>
      </c>
      <c r="K41" s="106">
        <f t="shared" si="18"/>
        <v>720</v>
      </c>
      <c r="L41" s="107">
        <v>5</v>
      </c>
      <c r="M41" s="105">
        <f t="shared" si="17"/>
        <v>3208.5111494849398</v>
      </c>
      <c r="N41" s="106">
        <f t="shared" si="10"/>
        <v>641.702229896988</v>
      </c>
      <c r="O41" s="108">
        <f t="shared" si="11"/>
        <v>0</v>
      </c>
      <c r="P41" s="109">
        <f t="shared" si="12"/>
        <v>-78.297770103011999</v>
      </c>
      <c r="Q41" s="110">
        <f t="shared" si="13"/>
        <v>0.89125309707915001</v>
      </c>
      <c r="R41" s="328"/>
      <c r="S41" s="47">
        <v>0.29027777777777786</v>
      </c>
      <c r="T41" s="48">
        <v>0.29699074074074083</v>
      </c>
      <c r="U41" s="111">
        <v>15</v>
      </c>
      <c r="V41" s="112">
        <v>9.6680355949455308</v>
      </c>
      <c r="W41" s="113"/>
      <c r="X41" s="116"/>
      <c r="Y41" s="337"/>
      <c r="Z41" s="338"/>
      <c r="AA41" s="117">
        <f t="shared" si="14"/>
        <v>-391.48885051506022</v>
      </c>
      <c r="AB41" s="110">
        <f t="shared" si="15"/>
        <v>0.8912530970791499</v>
      </c>
      <c r="AC41" s="333"/>
    </row>
    <row r="42" spans="1:29" ht="15.75" customHeight="1">
      <c r="A42" s="323"/>
      <c r="B42" s="100" t="s">
        <v>118</v>
      </c>
      <c r="C42" s="335" t="s">
        <v>130</v>
      </c>
      <c r="D42" s="336"/>
      <c r="E42" s="101">
        <v>24.82</v>
      </c>
      <c r="F42" s="102">
        <v>935</v>
      </c>
      <c r="G42" s="103">
        <f t="shared" si="16"/>
        <v>23206.7</v>
      </c>
      <c r="H42" s="26"/>
      <c r="I42" s="104">
        <v>5</v>
      </c>
      <c r="J42" s="105">
        <v>3600</v>
      </c>
      <c r="K42" s="106">
        <f t="shared" si="18"/>
        <v>720</v>
      </c>
      <c r="L42" s="107">
        <v>5</v>
      </c>
      <c r="M42" s="105">
        <f t="shared" si="17"/>
        <v>3206.5676587174348</v>
      </c>
      <c r="N42" s="106">
        <f t="shared" si="10"/>
        <v>641.31353174348692</v>
      </c>
      <c r="O42" s="108">
        <f t="shared" si="11"/>
        <v>0</v>
      </c>
      <c r="P42" s="109">
        <f t="shared" si="12"/>
        <v>-78.686468256513081</v>
      </c>
      <c r="Q42" s="110">
        <f t="shared" si="13"/>
        <v>0.89071323853262074</v>
      </c>
      <c r="R42" s="328"/>
      <c r="S42" s="47">
        <v>0.30694444444444452</v>
      </c>
      <c r="T42" s="48">
        <v>0.31908564814814822</v>
      </c>
      <c r="U42" s="111">
        <v>15</v>
      </c>
      <c r="V42" s="112">
        <v>17.495342675051777</v>
      </c>
      <c r="W42" s="113"/>
      <c r="X42" s="116"/>
      <c r="Y42" s="337"/>
      <c r="Z42" s="338"/>
      <c r="AA42" s="117">
        <f t="shared" si="14"/>
        <v>-393.43234128256518</v>
      </c>
      <c r="AB42" s="110">
        <f t="shared" si="15"/>
        <v>0.89071323853262074</v>
      </c>
      <c r="AC42" s="333"/>
    </row>
    <row r="43" spans="1:29" ht="15.75" customHeight="1">
      <c r="A43" s="323"/>
      <c r="B43" s="100" t="s">
        <v>118</v>
      </c>
      <c r="C43" s="335" t="s">
        <v>211</v>
      </c>
      <c r="D43" s="336"/>
      <c r="E43" s="101">
        <v>17.07</v>
      </c>
      <c r="F43" s="102">
        <v>1586</v>
      </c>
      <c r="G43" s="103">
        <f t="shared" si="16"/>
        <v>27073.02</v>
      </c>
      <c r="H43" s="13"/>
      <c r="I43" s="104">
        <v>3</v>
      </c>
      <c r="J43" s="105">
        <v>3300</v>
      </c>
      <c r="K43" s="106">
        <f t="shared" si="18"/>
        <v>1100</v>
      </c>
      <c r="L43" s="107">
        <v>3</v>
      </c>
      <c r="M43" s="105">
        <f t="shared" si="17"/>
        <v>3009.3971831917834</v>
      </c>
      <c r="N43" s="106">
        <f t="shared" si="10"/>
        <v>1003.1323943972611</v>
      </c>
      <c r="O43" s="108">
        <f t="shared" si="11"/>
        <v>0</v>
      </c>
      <c r="P43" s="109">
        <f t="shared" si="12"/>
        <v>-96.867605602738877</v>
      </c>
      <c r="Q43" s="110">
        <f t="shared" si="13"/>
        <v>0.91193854036114652</v>
      </c>
      <c r="R43" s="328"/>
      <c r="S43" s="47">
        <v>0.32916666666666677</v>
      </c>
      <c r="T43" s="48">
        <v>0.3511226851851853</v>
      </c>
      <c r="U43" s="111">
        <v>14.516666666666724</v>
      </c>
      <c r="V43" s="112">
        <v>31.620950711156301</v>
      </c>
      <c r="W43" s="113"/>
      <c r="X43" s="116"/>
      <c r="Y43" s="337"/>
      <c r="Z43" s="338"/>
      <c r="AA43" s="117">
        <f t="shared" si="14"/>
        <v>-290.60281680821663</v>
      </c>
      <c r="AB43" s="110">
        <f t="shared" si="15"/>
        <v>0.91193854036114652</v>
      </c>
      <c r="AC43" s="333"/>
    </row>
    <row r="44" spans="1:29" ht="15.75" customHeight="1">
      <c r="A44" s="323"/>
      <c r="B44" s="100" t="s">
        <v>118</v>
      </c>
      <c r="C44" s="335" t="s">
        <v>126</v>
      </c>
      <c r="D44" s="336"/>
      <c r="E44" s="101">
        <v>14.03</v>
      </c>
      <c r="F44" s="102">
        <v>3468</v>
      </c>
      <c r="G44" s="121">
        <f t="shared" si="16"/>
        <v>48656.04</v>
      </c>
      <c r="H44" s="122"/>
      <c r="I44" s="104">
        <v>3</v>
      </c>
      <c r="J44" s="105">
        <v>3000</v>
      </c>
      <c r="K44" s="106">
        <f t="shared" si="18"/>
        <v>1000</v>
      </c>
      <c r="L44" s="107">
        <v>3</v>
      </c>
      <c r="M44" s="105">
        <f t="shared" si="17"/>
        <v>2735.016114616742</v>
      </c>
      <c r="N44" s="106">
        <f t="shared" si="10"/>
        <v>911.67203820558063</v>
      </c>
      <c r="O44" s="108">
        <f t="shared" si="11"/>
        <v>0</v>
      </c>
      <c r="P44" s="109">
        <f t="shared" si="12"/>
        <v>-88.327961794419366</v>
      </c>
      <c r="Q44" s="110">
        <f t="shared" si="13"/>
        <v>0.91167203820558063</v>
      </c>
      <c r="R44" s="328"/>
      <c r="S44" s="47">
        <v>0.36111111111111122</v>
      </c>
      <c r="T44" s="120">
        <v>0.41393518518518529</v>
      </c>
      <c r="U44" s="111">
        <v>15</v>
      </c>
      <c r="V44" s="112">
        <v>76.079990493642214</v>
      </c>
      <c r="W44" s="113"/>
      <c r="X44" s="116"/>
      <c r="Y44" s="337"/>
      <c r="Z44" s="338"/>
      <c r="AA44" s="117">
        <f t="shared" si="14"/>
        <v>-264.98388538325798</v>
      </c>
      <c r="AB44" s="110">
        <f t="shared" si="15"/>
        <v>0.91167203820558063</v>
      </c>
      <c r="AC44" s="333"/>
    </row>
    <row r="45" spans="1:29" ht="15.75" customHeight="1">
      <c r="A45" s="323"/>
      <c r="B45" s="100" t="s">
        <v>118</v>
      </c>
      <c r="C45" s="335" t="s">
        <v>128</v>
      </c>
      <c r="D45" s="336"/>
      <c r="E45" s="101">
        <v>14.28</v>
      </c>
      <c r="F45" s="102">
        <v>4734</v>
      </c>
      <c r="G45" s="121">
        <f t="shared" si="16"/>
        <v>67601.52</v>
      </c>
      <c r="H45" s="62"/>
      <c r="I45" s="104">
        <v>3</v>
      </c>
      <c r="J45" s="105">
        <v>3600</v>
      </c>
      <c r="K45" s="106">
        <f t="shared" si="18"/>
        <v>1200</v>
      </c>
      <c r="L45" s="107">
        <v>3</v>
      </c>
      <c r="M45" s="105">
        <f t="shared" si="17"/>
        <v>3207.1452368905493</v>
      </c>
      <c r="N45" s="106">
        <f t="shared" si="10"/>
        <v>1069.0484122968498</v>
      </c>
      <c r="O45" s="123">
        <f t="shared" si="11"/>
        <v>0</v>
      </c>
      <c r="P45" s="124">
        <f t="shared" si="12"/>
        <v>-130.95158770315015</v>
      </c>
      <c r="Q45" s="125">
        <f t="shared" si="13"/>
        <v>0.89087367691404151</v>
      </c>
      <c r="R45" s="328"/>
      <c r="S45" s="47">
        <v>0.42430555555555566</v>
      </c>
      <c r="T45" s="120">
        <v>0.48579861111111122</v>
      </c>
      <c r="U45" s="111">
        <v>14.933333333333323</v>
      </c>
      <c r="V45" s="112">
        <v>88.564744974065377</v>
      </c>
      <c r="W45" s="113"/>
      <c r="X45" s="116"/>
      <c r="Y45" s="337"/>
      <c r="Z45" s="338"/>
      <c r="AA45" s="117">
        <f t="shared" si="14"/>
        <v>-392.85476310945069</v>
      </c>
      <c r="AB45" s="110">
        <f t="shared" si="15"/>
        <v>0.89087367691404151</v>
      </c>
      <c r="AC45" s="333"/>
    </row>
    <row r="46" spans="1:29" ht="15.75" customHeight="1">
      <c r="A46" s="323"/>
      <c r="B46" s="100"/>
      <c r="C46" s="335"/>
      <c r="D46" s="336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28"/>
      <c r="S46" s="47"/>
      <c r="T46" s="120"/>
      <c r="U46" s="111"/>
      <c r="V46" s="112"/>
      <c r="W46" s="113"/>
      <c r="X46" s="116"/>
      <c r="Y46" s="337"/>
      <c r="Z46" s="338"/>
      <c r="AA46" s="117"/>
      <c r="AB46" s="110"/>
      <c r="AC46" s="333"/>
    </row>
    <row r="47" spans="1:29" ht="15.75" customHeight="1">
      <c r="A47" s="323"/>
      <c r="B47" s="100"/>
      <c r="C47" s="335"/>
      <c r="D47" s="336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8"/>
      <c r="S47" s="47"/>
      <c r="T47" s="120"/>
      <c r="U47" s="111"/>
      <c r="V47" s="112"/>
      <c r="W47" s="113"/>
      <c r="X47" s="116"/>
      <c r="Y47" s="337"/>
      <c r="Z47" s="338"/>
      <c r="AA47" s="117"/>
      <c r="AB47" s="110"/>
      <c r="AC47" s="333"/>
    </row>
    <row r="48" spans="1:29" ht="15.75" customHeight="1">
      <c r="A48" s="323"/>
      <c r="B48" s="100"/>
      <c r="C48" s="335"/>
      <c r="D48" s="336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8"/>
      <c r="S48" s="47"/>
      <c r="T48" s="120"/>
      <c r="U48" s="111"/>
      <c r="V48" s="112"/>
      <c r="W48" s="113"/>
      <c r="X48" s="116"/>
      <c r="Y48" s="337"/>
      <c r="Z48" s="338"/>
      <c r="AA48" s="117"/>
      <c r="AB48" s="110"/>
      <c r="AC48" s="333"/>
    </row>
    <row r="49" spans="1:29" ht="15.75" customHeight="1">
      <c r="A49" s="323"/>
      <c r="B49" s="100"/>
      <c r="C49" s="335"/>
      <c r="D49" s="336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8"/>
      <c r="S49" s="47"/>
      <c r="T49" s="120"/>
      <c r="U49" s="111"/>
      <c r="V49" s="112"/>
      <c r="W49" s="126"/>
      <c r="X49" s="127"/>
      <c r="Y49" s="337"/>
      <c r="Z49" s="338"/>
      <c r="AA49" s="117"/>
      <c r="AB49" s="110"/>
      <c r="AC49" s="333"/>
    </row>
    <row r="50" spans="1:29" ht="15.75" customHeight="1">
      <c r="A50" s="323"/>
      <c r="B50" s="100"/>
      <c r="C50" s="335"/>
      <c r="D50" s="336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8"/>
      <c r="S50" s="47"/>
      <c r="T50" s="120"/>
      <c r="U50" s="111"/>
      <c r="V50" s="112"/>
      <c r="W50" s="126"/>
      <c r="X50" s="127"/>
      <c r="Y50" s="337"/>
      <c r="Z50" s="338"/>
      <c r="AA50" s="117"/>
      <c r="AB50" s="110"/>
      <c r="AC50" s="333"/>
    </row>
    <row r="51" spans="1:29" ht="15.75" customHeight="1">
      <c r="A51" s="323"/>
      <c r="B51" s="100"/>
      <c r="C51" s="335"/>
      <c r="D51" s="336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8"/>
      <c r="S51" s="47"/>
      <c r="T51" s="120"/>
      <c r="U51" s="111"/>
      <c r="V51" s="112"/>
      <c r="W51" s="126"/>
      <c r="X51" s="127"/>
      <c r="Y51" s="337"/>
      <c r="Z51" s="338"/>
      <c r="AA51" s="117"/>
      <c r="AB51" s="110"/>
      <c r="AC51" s="333"/>
    </row>
    <row r="52" spans="1:29" ht="15.75" customHeight="1">
      <c r="A52" s="323"/>
      <c r="B52" s="100"/>
      <c r="C52" s="335"/>
      <c r="D52" s="336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8"/>
      <c r="S52" s="47"/>
      <c r="T52" s="120"/>
      <c r="U52" s="111"/>
      <c r="V52" s="112"/>
      <c r="W52" s="126"/>
      <c r="X52" s="127"/>
      <c r="Y52" s="337"/>
      <c r="Z52" s="338"/>
      <c r="AA52" s="117"/>
      <c r="AB52" s="110"/>
      <c r="AC52" s="333"/>
    </row>
    <row r="53" spans="1:29" ht="15.75" customHeight="1">
      <c r="A53" s="323"/>
      <c r="B53" s="100"/>
      <c r="C53" s="335"/>
      <c r="D53" s="336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8"/>
      <c r="S53" s="47"/>
      <c r="T53" s="120"/>
      <c r="U53" s="111"/>
      <c r="V53" s="112"/>
      <c r="W53" s="126"/>
      <c r="X53" s="127"/>
      <c r="Y53" s="337"/>
      <c r="Z53" s="338"/>
      <c r="AA53" s="117"/>
      <c r="AB53" s="110"/>
      <c r="AC53" s="333"/>
    </row>
    <row r="54" spans="1:29" ht="15.75" customHeight="1">
      <c r="A54" s="323"/>
      <c r="B54" s="100"/>
      <c r="C54" s="335"/>
      <c r="D54" s="336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8"/>
      <c r="S54" s="119"/>
      <c r="T54" s="120"/>
      <c r="U54" s="130"/>
      <c r="V54" s="131"/>
      <c r="W54" s="126"/>
      <c r="X54" s="127"/>
      <c r="Y54" s="337"/>
      <c r="Z54" s="338"/>
      <c r="AA54" s="165"/>
      <c r="AB54" s="125"/>
      <c r="AC54" s="333"/>
    </row>
    <row r="55" spans="1:29" ht="15.75" customHeight="1" thickBot="1">
      <c r="A55" s="324"/>
      <c r="B55" s="133" t="s">
        <v>115</v>
      </c>
      <c r="C55" s="358"/>
      <c r="D55" s="358"/>
      <c r="E55" s="134"/>
      <c r="F55" s="99"/>
      <c r="G55" s="135"/>
      <c r="H55" s="69"/>
      <c r="I55" s="136">
        <f t="shared" ref="I55:J55" si="19">AVERAGE(I39:I54)</f>
        <v>3.8571428571428572</v>
      </c>
      <c r="J55" s="137">
        <f t="shared" si="19"/>
        <v>3471.4285714285716</v>
      </c>
      <c r="K55" s="138">
        <f t="shared" ref="K55" si="20">J55/I55</f>
        <v>900</v>
      </c>
      <c r="L55" s="136">
        <f t="shared" ref="L55:M55" si="21">AVERAGE(L39:L54)</f>
        <v>3.8571428571428572</v>
      </c>
      <c r="M55" s="137">
        <f t="shared" si="21"/>
        <v>3112.6498144492116</v>
      </c>
      <c r="N55" s="138">
        <f t="shared" ref="N55:N61" si="22">M55/L55</f>
        <v>806.98328522757333</v>
      </c>
      <c r="O55" s="139">
        <f t="shared" ref="O55:O61" si="23">L55-I55</f>
        <v>0</v>
      </c>
      <c r="P55" s="140">
        <f t="shared" ref="P55:P61" si="24">N55-K55</f>
        <v>-93.016714772426667</v>
      </c>
      <c r="Q55" s="141">
        <f t="shared" ref="Q55:Q61" si="25">N55/K55</f>
        <v>0.89664809469730367</v>
      </c>
      <c r="R55" s="329"/>
      <c r="S55" s="142">
        <v>0.25</v>
      </c>
      <c r="T55" s="143">
        <v>0.48579861111111122</v>
      </c>
      <c r="U55" s="144"/>
      <c r="V55" s="166"/>
      <c r="W55" s="99"/>
      <c r="X55" s="69"/>
      <c r="Y55" s="359"/>
      <c r="Z55" s="360"/>
      <c r="AA55" s="168">
        <f t="shared" ref="AA55:AA61" si="26">M55-J55</f>
        <v>-358.77875697935997</v>
      </c>
      <c r="AB55" s="141">
        <f t="shared" ref="AB55:AB61" si="27">M55/J55</f>
        <v>0.89664809469730367</v>
      </c>
      <c r="AC55" s="334"/>
    </row>
    <row r="56" spans="1:29" ht="15.75" customHeight="1">
      <c r="A56" s="361" t="s">
        <v>78</v>
      </c>
      <c r="B56" s="114" t="s">
        <v>118</v>
      </c>
      <c r="C56" s="325" t="s">
        <v>215</v>
      </c>
      <c r="D56" s="326"/>
      <c r="E56" s="147">
        <v>20.72</v>
      </c>
      <c r="F56" s="97">
        <v>1217</v>
      </c>
      <c r="G56" s="148">
        <f t="shared" ref="G56:G61" si="28">E56*F56</f>
        <v>25216.239999999998</v>
      </c>
      <c r="H56" s="149"/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 t="shared" ref="M56:M61" si="29">F56/V56*60</f>
        <v>3210.4383578594529</v>
      </c>
      <c r="N56" s="152">
        <f t="shared" si="22"/>
        <v>1070.1461192864842</v>
      </c>
      <c r="O56" s="154">
        <f t="shared" si="23"/>
        <v>0</v>
      </c>
      <c r="P56" s="155">
        <f t="shared" si="24"/>
        <v>-129.85388071351576</v>
      </c>
      <c r="Q56" s="156">
        <f t="shared" si="25"/>
        <v>0.89178843273873687</v>
      </c>
      <c r="R56" s="327">
        <f>Q72</f>
        <v>0.89430507069377008</v>
      </c>
      <c r="S56" s="157">
        <v>0.25</v>
      </c>
      <c r="T56" s="158">
        <v>0.26578703703703704</v>
      </c>
      <c r="U56" s="159"/>
      <c r="V56" s="160">
        <v>22.744557552784098</v>
      </c>
      <c r="W56" s="158"/>
      <c r="X56" s="169"/>
      <c r="Y56" s="330"/>
      <c r="Z56" s="331"/>
      <c r="AA56" s="115">
        <f t="shared" si="26"/>
        <v>-389.56164214054706</v>
      </c>
      <c r="AB56" s="156">
        <f t="shared" si="27"/>
        <v>0.89178843273873698</v>
      </c>
      <c r="AC56" s="332">
        <f>AB72</f>
        <v>0.89430507069377008</v>
      </c>
    </row>
    <row r="57" spans="1:29" ht="15.75" customHeight="1">
      <c r="A57" s="362"/>
      <c r="B57" s="100" t="s">
        <v>118</v>
      </c>
      <c r="C57" s="335" t="s">
        <v>131</v>
      </c>
      <c r="D57" s="336"/>
      <c r="E57" s="101">
        <v>30</v>
      </c>
      <c r="F57" s="102">
        <v>1444</v>
      </c>
      <c r="G57" s="103">
        <f t="shared" si="28"/>
        <v>43320</v>
      </c>
      <c r="H57" s="26"/>
      <c r="I57" s="104">
        <v>4</v>
      </c>
      <c r="J57" s="105">
        <v>3600</v>
      </c>
      <c r="K57" s="106">
        <f t="shared" si="18"/>
        <v>900</v>
      </c>
      <c r="L57" s="107">
        <v>4</v>
      </c>
      <c r="M57" s="105">
        <f t="shared" si="29"/>
        <v>3207.3911032386432</v>
      </c>
      <c r="N57" s="106">
        <f t="shared" si="22"/>
        <v>801.84777580966079</v>
      </c>
      <c r="O57" s="108">
        <f t="shared" si="23"/>
        <v>0</v>
      </c>
      <c r="P57" s="109">
        <f t="shared" si="24"/>
        <v>-98.152224190339211</v>
      </c>
      <c r="Q57" s="110">
        <f t="shared" si="25"/>
        <v>0.89094197312184531</v>
      </c>
      <c r="R57" s="328"/>
      <c r="S57" s="47">
        <v>0.27569444444444446</v>
      </c>
      <c r="T57" s="48">
        <v>0.29444444444444445</v>
      </c>
      <c r="U57" s="111">
        <v>15</v>
      </c>
      <c r="V57" s="112">
        <v>27.012608444450635</v>
      </c>
      <c r="W57" s="113"/>
      <c r="X57" s="13"/>
      <c r="Y57" s="337"/>
      <c r="Z57" s="338"/>
      <c r="AA57" s="117">
        <f t="shared" si="26"/>
        <v>-392.60889676135685</v>
      </c>
      <c r="AB57" s="110">
        <f t="shared" si="27"/>
        <v>0.89094197312184531</v>
      </c>
      <c r="AC57" s="333"/>
    </row>
    <row r="58" spans="1:29" ht="15.75" customHeight="1">
      <c r="A58" s="362"/>
      <c r="B58" s="100" t="s">
        <v>118</v>
      </c>
      <c r="C58" s="335" t="s">
        <v>250</v>
      </c>
      <c r="D58" s="336"/>
      <c r="E58" s="101">
        <v>30</v>
      </c>
      <c r="F58" s="102">
        <v>2198</v>
      </c>
      <c r="G58" s="103">
        <f t="shared" si="28"/>
        <v>65940</v>
      </c>
      <c r="H58" s="26"/>
      <c r="I58" s="104">
        <v>4</v>
      </c>
      <c r="J58" s="105">
        <v>3300</v>
      </c>
      <c r="K58" s="106">
        <f t="shared" si="18"/>
        <v>825</v>
      </c>
      <c r="L58" s="107">
        <v>4</v>
      </c>
      <c r="M58" s="105">
        <f t="shared" si="29"/>
        <v>3008.1051217523927</v>
      </c>
      <c r="N58" s="106">
        <f t="shared" si="22"/>
        <v>752.02628043809818</v>
      </c>
      <c r="O58" s="108">
        <f t="shared" si="23"/>
        <v>0</v>
      </c>
      <c r="P58" s="109">
        <f t="shared" si="24"/>
        <v>-72.973719561901817</v>
      </c>
      <c r="Q58" s="110">
        <f t="shared" si="25"/>
        <v>0.91154700659163412</v>
      </c>
      <c r="R58" s="328"/>
      <c r="S58" s="47">
        <v>0.30486111111111114</v>
      </c>
      <c r="T58" s="48">
        <v>0.33530092592592597</v>
      </c>
      <c r="U58" s="111">
        <v>15.000000000000027</v>
      </c>
      <c r="V58" s="112">
        <v>43.841552958485828</v>
      </c>
      <c r="W58" s="113"/>
      <c r="X58" s="13"/>
      <c r="Y58" s="337"/>
      <c r="Z58" s="338"/>
      <c r="AA58" s="117">
        <f t="shared" si="26"/>
        <v>-291.89487824760727</v>
      </c>
      <c r="AB58" s="110">
        <f t="shared" si="27"/>
        <v>0.91154700659163412</v>
      </c>
      <c r="AC58" s="333"/>
    </row>
    <row r="59" spans="1:29" ht="15.75" customHeight="1">
      <c r="A59" s="362"/>
      <c r="B59" s="100" t="s">
        <v>118</v>
      </c>
      <c r="C59" s="335" t="s">
        <v>259</v>
      </c>
      <c r="D59" s="336"/>
      <c r="E59" s="101">
        <v>27.48</v>
      </c>
      <c r="F59" s="102">
        <v>3053</v>
      </c>
      <c r="G59" s="103">
        <f t="shared" si="28"/>
        <v>83896.44</v>
      </c>
      <c r="H59" s="26"/>
      <c r="I59" s="104">
        <v>5</v>
      </c>
      <c r="J59" s="105">
        <v>3600</v>
      </c>
      <c r="K59" s="106">
        <f t="shared" si="18"/>
        <v>720</v>
      </c>
      <c r="L59" s="107">
        <v>5</v>
      </c>
      <c r="M59" s="105">
        <f t="shared" si="29"/>
        <v>3207.6058765915905</v>
      </c>
      <c r="N59" s="106">
        <f t="shared" si="22"/>
        <v>641.52117531831811</v>
      </c>
      <c r="O59" s="108">
        <f t="shared" si="23"/>
        <v>0</v>
      </c>
      <c r="P59" s="109">
        <f t="shared" si="24"/>
        <v>-78.478824681681886</v>
      </c>
      <c r="Q59" s="110">
        <f t="shared" si="25"/>
        <v>0.89100163238655294</v>
      </c>
      <c r="R59" s="328"/>
      <c r="S59" s="47">
        <v>0.34513888888888894</v>
      </c>
      <c r="T59" s="48">
        <v>0.3847916666666667</v>
      </c>
      <c r="U59" s="111">
        <v>15</v>
      </c>
      <c r="V59" s="112">
        <v>57.108013592570011</v>
      </c>
      <c r="W59" s="113"/>
      <c r="X59" s="116"/>
      <c r="Y59" s="337"/>
      <c r="Z59" s="338"/>
      <c r="AA59" s="117">
        <f t="shared" si="26"/>
        <v>-392.39412340840954</v>
      </c>
      <c r="AB59" s="110">
        <f t="shared" si="27"/>
        <v>0.89100163238655294</v>
      </c>
      <c r="AC59" s="333"/>
    </row>
    <row r="60" spans="1:29" ht="15.75" customHeight="1">
      <c r="A60" s="363"/>
      <c r="B60" s="100" t="s">
        <v>118</v>
      </c>
      <c r="C60" s="335" t="s">
        <v>127</v>
      </c>
      <c r="D60" s="336"/>
      <c r="E60" s="101">
        <v>18.18</v>
      </c>
      <c r="F60" s="102">
        <v>1560</v>
      </c>
      <c r="G60" s="103">
        <f t="shared" si="28"/>
        <v>28360.799999999999</v>
      </c>
      <c r="H60" s="13"/>
      <c r="I60" s="104">
        <v>3</v>
      </c>
      <c r="J60" s="105">
        <v>3600</v>
      </c>
      <c r="K60" s="106">
        <f t="shared" si="18"/>
        <v>1200</v>
      </c>
      <c r="L60" s="107">
        <v>3</v>
      </c>
      <c r="M60" s="105">
        <f t="shared" si="29"/>
        <v>3208.1417186658928</v>
      </c>
      <c r="N60" s="106">
        <f t="shared" si="22"/>
        <v>1069.3805728886309</v>
      </c>
      <c r="O60" s="108">
        <f t="shared" si="23"/>
        <v>0</v>
      </c>
      <c r="P60" s="109">
        <f t="shared" si="24"/>
        <v>-130.61942711136908</v>
      </c>
      <c r="Q60" s="110">
        <f t="shared" si="25"/>
        <v>0.89115047740719244</v>
      </c>
      <c r="R60" s="328"/>
      <c r="S60" s="47">
        <v>0.39513888888888898</v>
      </c>
      <c r="T60" s="48">
        <v>0.41539351851851863</v>
      </c>
      <c r="U60" s="111">
        <v>14.900000000000091</v>
      </c>
      <c r="V60" s="112">
        <v>29.175768469144685</v>
      </c>
      <c r="W60" s="113"/>
      <c r="X60" s="116"/>
      <c r="Y60" s="337"/>
      <c r="Z60" s="338"/>
      <c r="AA60" s="117">
        <f t="shared" si="26"/>
        <v>-391.85828133410723</v>
      </c>
      <c r="AB60" s="110">
        <f t="shared" si="27"/>
        <v>0.89115047740719244</v>
      </c>
      <c r="AC60" s="333"/>
    </row>
    <row r="61" spans="1:29" ht="15.75" customHeight="1">
      <c r="A61" s="363"/>
      <c r="B61" s="100" t="s">
        <v>118</v>
      </c>
      <c r="C61" s="335" t="s">
        <v>124</v>
      </c>
      <c r="D61" s="336"/>
      <c r="E61" s="101">
        <v>16.66</v>
      </c>
      <c r="F61" s="102">
        <v>3904</v>
      </c>
      <c r="G61" s="121">
        <f t="shared" si="28"/>
        <v>65040.639999999999</v>
      </c>
      <c r="H61" s="122"/>
      <c r="I61" s="104">
        <v>5</v>
      </c>
      <c r="J61" s="105">
        <v>3600</v>
      </c>
      <c r="K61" s="106">
        <f t="shared" si="18"/>
        <v>720</v>
      </c>
      <c r="L61" s="107">
        <v>5</v>
      </c>
      <c r="M61" s="105">
        <f t="shared" si="29"/>
        <v>3207.0158276693328</v>
      </c>
      <c r="N61" s="106">
        <f t="shared" si="22"/>
        <v>641.40316553386651</v>
      </c>
      <c r="O61" s="108">
        <f t="shared" si="23"/>
        <v>0</v>
      </c>
      <c r="P61" s="109">
        <f t="shared" si="24"/>
        <v>-78.596834466133487</v>
      </c>
      <c r="Q61" s="110">
        <f t="shared" si="25"/>
        <v>0.89083772990814791</v>
      </c>
      <c r="R61" s="328"/>
      <c r="S61" s="47">
        <v>0.42569444444444454</v>
      </c>
      <c r="T61" s="120">
        <v>0.47641203703703716</v>
      </c>
      <c r="U61" s="111">
        <v>14.833333333333307</v>
      </c>
      <c r="V61" s="112">
        <v>73.039864031550991</v>
      </c>
      <c r="W61" s="113"/>
      <c r="X61" s="50"/>
      <c r="Y61" s="337"/>
      <c r="Z61" s="338"/>
      <c r="AA61" s="117">
        <f t="shared" si="26"/>
        <v>-392.98417233066721</v>
      </c>
      <c r="AB61" s="110">
        <f t="shared" si="27"/>
        <v>0.89083772990814802</v>
      </c>
      <c r="AC61" s="333"/>
    </row>
    <row r="62" spans="1:29" ht="15.75" customHeight="1">
      <c r="A62" s="363"/>
      <c r="B62" s="100"/>
      <c r="C62" s="335"/>
      <c r="D62" s="336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328"/>
      <c r="S62" s="47"/>
      <c r="T62" s="120"/>
      <c r="U62" s="111"/>
      <c r="V62" s="112"/>
      <c r="W62" s="113"/>
      <c r="X62" s="116"/>
      <c r="Y62" s="337"/>
      <c r="Z62" s="338"/>
      <c r="AA62" s="117"/>
      <c r="AB62" s="110"/>
      <c r="AC62" s="333"/>
    </row>
    <row r="63" spans="1:29" ht="15.75" customHeight="1">
      <c r="A63" s="363"/>
      <c r="B63" s="100"/>
      <c r="C63" s="335"/>
      <c r="D63" s="336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28"/>
      <c r="S63" s="47"/>
      <c r="T63" s="120"/>
      <c r="U63" s="111"/>
      <c r="V63" s="112"/>
      <c r="W63" s="113"/>
      <c r="X63" s="116"/>
      <c r="Y63" s="337"/>
      <c r="Z63" s="338"/>
      <c r="AA63" s="117"/>
      <c r="AB63" s="110"/>
      <c r="AC63" s="333"/>
    </row>
    <row r="64" spans="1:29" ht="15.75" customHeight="1">
      <c r="A64" s="363"/>
      <c r="B64" s="100"/>
      <c r="C64" s="335"/>
      <c r="D64" s="336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28"/>
      <c r="S64" s="47"/>
      <c r="T64" s="120"/>
      <c r="U64" s="111"/>
      <c r="V64" s="112"/>
      <c r="W64" s="126"/>
      <c r="X64" s="127"/>
      <c r="Y64" s="337"/>
      <c r="Z64" s="338"/>
      <c r="AA64" s="117"/>
      <c r="AB64" s="110"/>
      <c r="AC64" s="333"/>
    </row>
    <row r="65" spans="1:29" ht="15.75" customHeight="1">
      <c r="A65" s="363"/>
      <c r="B65" s="100"/>
      <c r="C65" s="335"/>
      <c r="D65" s="336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28"/>
      <c r="S65" s="47"/>
      <c r="T65" s="120"/>
      <c r="U65" s="111"/>
      <c r="V65" s="112"/>
      <c r="W65" s="126"/>
      <c r="X65" s="127"/>
      <c r="Y65" s="337"/>
      <c r="Z65" s="338"/>
      <c r="AA65" s="117"/>
      <c r="AB65" s="110"/>
      <c r="AC65" s="333"/>
    </row>
    <row r="66" spans="1:29" ht="15.75" customHeight="1">
      <c r="A66" s="363"/>
      <c r="B66" s="100"/>
      <c r="C66" s="335"/>
      <c r="D66" s="336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28"/>
      <c r="S66" s="47"/>
      <c r="T66" s="120"/>
      <c r="U66" s="111"/>
      <c r="V66" s="112"/>
      <c r="W66" s="126"/>
      <c r="X66" s="127"/>
      <c r="Y66" s="337"/>
      <c r="Z66" s="338"/>
      <c r="AA66" s="117"/>
      <c r="AB66" s="110"/>
      <c r="AC66" s="333"/>
    </row>
    <row r="67" spans="1:29" ht="15.75" customHeight="1">
      <c r="A67" s="363"/>
      <c r="B67" s="100"/>
      <c r="C67" s="335"/>
      <c r="D67" s="336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28"/>
      <c r="S67" s="47"/>
      <c r="T67" s="120"/>
      <c r="U67" s="111"/>
      <c r="V67" s="112"/>
      <c r="W67" s="126"/>
      <c r="X67" s="127"/>
      <c r="Y67" s="337"/>
      <c r="Z67" s="338"/>
      <c r="AA67" s="117"/>
      <c r="AB67" s="110"/>
      <c r="AC67" s="333"/>
    </row>
    <row r="68" spans="1:29" ht="15.75" customHeight="1">
      <c r="A68" s="363"/>
      <c r="B68" s="100"/>
      <c r="C68" s="335"/>
      <c r="D68" s="336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28"/>
      <c r="S68" s="47"/>
      <c r="T68" s="120"/>
      <c r="U68" s="111"/>
      <c r="V68" s="112"/>
      <c r="W68" s="126"/>
      <c r="X68" s="127"/>
      <c r="Y68" s="337"/>
      <c r="Z68" s="338"/>
      <c r="AA68" s="117"/>
      <c r="AB68" s="110"/>
      <c r="AC68" s="333"/>
    </row>
    <row r="69" spans="1:29" ht="15.75" customHeight="1">
      <c r="A69" s="363"/>
      <c r="B69" s="100"/>
      <c r="C69" s="335"/>
      <c r="D69" s="336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28"/>
      <c r="S69" s="47"/>
      <c r="T69" s="120"/>
      <c r="U69" s="111"/>
      <c r="V69" s="112"/>
      <c r="W69" s="126"/>
      <c r="X69" s="127"/>
      <c r="Y69" s="337"/>
      <c r="Z69" s="338"/>
      <c r="AA69" s="117"/>
      <c r="AB69" s="110"/>
      <c r="AC69" s="333"/>
    </row>
    <row r="70" spans="1:29" ht="15.75" customHeight="1">
      <c r="A70" s="363"/>
      <c r="B70" s="100"/>
      <c r="C70" s="335"/>
      <c r="D70" s="336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8"/>
      <c r="S70" s="47"/>
      <c r="T70" s="120"/>
      <c r="U70" s="111"/>
      <c r="V70" s="112"/>
      <c r="W70" s="126"/>
      <c r="X70" s="127"/>
      <c r="Y70" s="337"/>
      <c r="Z70" s="338"/>
      <c r="AA70" s="117"/>
      <c r="AB70" s="110"/>
      <c r="AC70" s="333"/>
    </row>
    <row r="71" spans="1:29" ht="15.75" customHeight="1">
      <c r="A71" s="363"/>
      <c r="B71" s="100"/>
      <c r="C71" s="335"/>
      <c r="D71" s="336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8"/>
      <c r="S71" s="119"/>
      <c r="T71" s="120"/>
      <c r="U71" s="130"/>
      <c r="V71" s="131"/>
      <c r="W71" s="126"/>
      <c r="X71" s="127"/>
      <c r="Y71" s="337"/>
      <c r="Z71" s="338"/>
      <c r="AA71" s="165"/>
      <c r="AB71" s="125"/>
      <c r="AC71" s="333"/>
    </row>
    <row r="72" spans="1:29" ht="15.75" customHeight="1" thickBot="1">
      <c r="A72" s="364"/>
      <c r="B72" s="133" t="s">
        <v>115</v>
      </c>
      <c r="C72" s="358"/>
      <c r="D72" s="358"/>
      <c r="E72" s="134"/>
      <c r="F72" s="167"/>
      <c r="G72" s="135"/>
      <c r="H72" s="69"/>
      <c r="I72" s="136">
        <f t="shared" ref="I72:J72" si="30">AVERAGE(I56:I71)</f>
        <v>4</v>
      </c>
      <c r="J72" s="137">
        <f t="shared" si="30"/>
        <v>3550</v>
      </c>
      <c r="K72" s="138">
        <f t="shared" ref="K72" si="31">J72/I72</f>
        <v>887.5</v>
      </c>
      <c r="L72" s="136">
        <f t="shared" ref="L72:M72" si="32">AVERAGE(L56:L71)</f>
        <v>4</v>
      </c>
      <c r="M72" s="137">
        <f t="shared" si="32"/>
        <v>3174.7830009628838</v>
      </c>
      <c r="N72" s="138">
        <f>M72/L72</f>
        <v>793.69575024072094</v>
      </c>
      <c r="O72" s="139">
        <f>L72-I72</f>
        <v>0</v>
      </c>
      <c r="P72" s="140">
        <f>N72-K72</f>
        <v>-93.80424975927906</v>
      </c>
      <c r="Q72" s="141">
        <f>N72/K72</f>
        <v>0.89430507069377008</v>
      </c>
      <c r="R72" s="329"/>
      <c r="S72" s="142">
        <v>0.25</v>
      </c>
      <c r="T72" s="143">
        <v>0.47641203703703716</v>
      </c>
      <c r="U72" s="144"/>
      <c r="V72" s="166"/>
      <c r="W72" s="167"/>
      <c r="X72" s="138"/>
      <c r="Y72" s="359"/>
      <c r="Z72" s="360"/>
      <c r="AA72" s="168">
        <f>M72-J72</f>
        <v>-375.21699903711624</v>
      </c>
      <c r="AB72" s="141">
        <f>M72/J72</f>
        <v>0.89430507069377008</v>
      </c>
      <c r="AC72" s="334"/>
    </row>
    <row r="73" spans="1:29" ht="15.75" customHeight="1">
      <c r="A73" s="322" t="s">
        <v>132</v>
      </c>
      <c r="B73" s="114" t="s">
        <v>118</v>
      </c>
      <c r="C73" s="325" t="s">
        <v>133</v>
      </c>
      <c r="D73" s="326"/>
      <c r="E73" s="147">
        <v>28.57</v>
      </c>
      <c r="F73" s="97">
        <v>1189</v>
      </c>
      <c r="G73" s="148">
        <f t="shared" ref="G73:G75" si="33">E73*F73</f>
        <v>33969.730000000003</v>
      </c>
      <c r="H73" s="149"/>
      <c r="I73" s="150">
        <v>12</v>
      </c>
      <c r="J73" s="151">
        <v>3600</v>
      </c>
      <c r="K73" s="152">
        <f>J73/I73</f>
        <v>300</v>
      </c>
      <c r="L73" s="153">
        <v>12</v>
      </c>
      <c r="M73" s="151">
        <f>F73/V73*60</f>
        <v>3122.6949008496299</v>
      </c>
      <c r="N73" s="152">
        <f>M73/L73</f>
        <v>260.22457507080247</v>
      </c>
      <c r="O73" s="154">
        <f>L73-I73</f>
        <v>0</v>
      </c>
      <c r="P73" s="155">
        <f>N73-K73</f>
        <v>-39.775424929197527</v>
      </c>
      <c r="Q73" s="156">
        <f>N73/K73</f>
        <v>0.8674152502360083</v>
      </c>
      <c r="R73" s="327">
        <f>Q89</f>
        <v>0.89382318521603155</v>
      </c>
      <c r="S73" s="157">
        <v>0.70833333333333337</v>
      </c>
      <c r="T73" s="158">
        <v>0.72418981481481481</v>
      </c>
      <c r="U73" s="159"/>
      <c r="V73" s="160">
        <v>22.845651677526885</v>
      </c>
      <c r="W73" s="158"/>
      <c r="X73" s="169"/>
      <c r="Y73" s="330"/>
      <c r="Z73" s="331"/>
      <c r="AA73" s="115">
        <f>M73-J73</f>
        <v>-477.3050991503701</v>
      </c>
      <c r="AB73" s="156">
        <f>M73/J73</f>
        <v>0.8674152502360083</v>
      </c>
      <c r="AC73" s="332">
        <f>AB89</f>
        <v>0.89382318521603144</v>
      </c>
    </row>
    <row r="74" spans="1:29" ht="15.75" customHeight="1">
      <c r="A74" s="323"/>
      <c r="B74" s="100" t="s">
        <v>118</v>
      </c>
      <c r="C74" s="335" t="s">
        <v>229</v>
      </c>
      <c r="D74" s="336"/>
      <c r="E74" s="101">
        <v>17.71</v>
      </c>
      <c r="F74" s="102">
        <v>518</v>
      </c>
      <c r="G74" s="103">
        <f t="shared" si="33"/>
        <v>9173.7800000000007</v>
      </c>
      <c r="H74" s="26"/>
      <c r="I74" s="104">
        <v>5</v>
      </c>
      <c r="J74" s="105">
        <v>3600</v>
      </c>
      <c r="K74" s="106">
        <f t="shared" si="18"/>
        <v>720</v>
      </c>
      <c r="L74" s="107">
        <v>5</v>
      </c>
      <c r="M74" s="105">
        <f>F74/V74*60</f>
        <v>3266.7813009844199</v>
      </c>
      <c r="N74" s="106">
        <f>M74/L74</f>
        <v>653.35626019688402</v>
      </c>
      <c r="O74" s="108">
        <f>L74-I74</f>
        <v>0</v>
      </c>
      <c r="P74" s="109">
        <f>N74-K74</f>
        <v>-66.643739803115977</v>
      </c>
      <c r="Q74" s="110">
        <f>N74/K74</f>
        <v>0.90743925027345007</v>
      </c>
      <c r="R74" s="328"/>
      <c r="S74" s="47">
        <v>0.7270833333333333</v>
      </c>
      <c r="T74" s="48">
        <v>0.73368055555555556</v>
      </c>
      <c r="U74" s="111">
        <v>5</v>
      </c>
      <c r="V74" s="112">
        <v>9.5139518493736563</v>
      </c>
      <c r="W74" s="113"/>
      <c r="X74" s="13"/>
      <c r="Y74" s="337"/>
      <c r="Z74" s="338"/>
      <c r="AA74" s="117">
        <f>M74-J74</f>
        <v>-333.21869901558011</v>
      </c>
      <c r="AB74" s="110">
        <f>M74/J74</f>
        <v>0.90743925027344996</v>
      </c>
      <c r="AC74" s="333"/>
    </row>
    <row r="75" spans="1:29" ht="15.75" customHeight="1">
      <c r="A75" s="323"/>
      <c r="B75" s="100" t="s">
        <v>118</v>
      </c>
      <c r="C75" s="335" t="s">
        <v>227</v>
      </c>
      <c r="D75" s="336"/>
      <c r="E75" s="101">
        <v>18.920000000000002</v>
      </c>
      <c r="F75" s="102">
        <v>977</v>
      </c>
      <c r="G75" s="103">
        <f t="shared" si="33"/>
        <v>18484.84</v>
      </c>
      <c r="H75" s="26"/>
      <c r="I75" s="104">
        <v>5</v>
      </c>
      <c r="J75" s="105">
        <v>3600</v>
      </c>
      <c r="K75" s="106">
        <f t="shared" si="18"/>
        <v>720</v>
      </c>
      <c r="L75" s="107">
        <v>5</v>
      </c>
      <c r="M75" s="105">
        <f>F75/V75*60</f>
        <v>3263.8141984990903</v>
      </c>
      <c r="N75" s="106">
        <f>M75/L75</f>
        <v>652.76283969981807</v>
      </c>
      <c r="O75" s="108">
        <f>L75-I75</f>
        <v>0</v>
      </c>
      <c r="P75" s="109">
        <f>N75-K75</f>
        <v>-67.237160300181927</v>
      </c>
      <c r="Q75" s="110">
        <f>N75/K75</f>
        <v>0.90661505513863616</v>
      </c>
      <c r="R75" s="328"/>
      <c r="S75" s="47">
        <v>0.73680555555555549</v>
      </c>
      <c r="T75" s="48">
        <v>0.74927083333333322</v>
      </c>
      <c r="U75" s="111">
        <v>5</v>
      </c>
      <c r="V75" s="112">
        <v>17.960581220265912</v>
      </c>
      <c r="W75" s="113"/>
      <c r="X75" s="13"/>
      <c r="Y75" s="337"/>
      <c r="Z75" s="338"/>
      <c r="AA75" s="117">
        <f>M75-J75</f>
        <v>-336.18580150090975</v>
      </c>
      <c r="AB75" s="110">
        <f>M75/J75</f>
        <v>0.90661505513863616</v>
      </c>
      <c r="AC75" s="333"/>
    </row>
    <row r="76" spans="1:29" ht="15.75" customHeight="1">
      <c r="A76" s="323"/>
      <c r="B76" s="100"/>
      <c r="C76" s="335"/>
      <c r="D76" s="336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8"/>
      <c r="S76" s="47"/>
      <c r="T76" s="48"/>
      <c r="U76" s="111"/>
      <c r="V76" s="112"/>
      <c r="W76" s="113"/>
      <c r="X76" s="116"/>
      <c r="Y76" s="337"/>
      <c r="Z76" s="338"/>
      <c r="AA76" s="117"/>
      <c r="AB76" s="110"/>
      <c r="AC76" s="333"/>
    </row>
    <row r="77" spans="1:29" ht="15.75" customHeight="1">
      <c r="A77" s="323"/>
      <c r="B77" s="100"/>
      <c r="C77" s="335"/>
      <c r="D77" s="336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8"/>
      <c r="S77" s="47"/>
      <c r="T77" s="48"/>
      <c r="U77" s="111"/>
      <c r="V77" s="112"/>
      <c r="W77" s="113"/>
      <c r="X77" s="116"/>
      <c r="Y77" s="337"/>
      <c r="Z77" s="338"/>
      <c r="AA77" s="117"/>
      <c r="AB77" s="110"/>
      <c r="AC77" s="333"/>
    </row>
    <row r="78" spans="1:29" ht="15.75" customHeight="1">
      <c r="A78" s="323"/>
      <c r="B78" s="100"/>
      <c r="C78" s="335"/>
      <c r="D78" s="336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8"/>
      <c r="S78" s="47"/>
      <c r="T78" s="120"/>
      <c r="U78" s="111"/>
      <c r="V78" s="112"/>
      <c r="W78" s="113"/>
      <c r="X78" s="50"/>
      <c r="Y78" s="337"/>
      <c r="Z78" s="338"/>
      <c r="AA78" s="117"/>
      <c r="AB78" s="110"/>
      <c r="AC78" s="333"/>
    </row>
    <row r="79" spans="1:29" ht="15.75" customHeight="1">
      <c r="A79" s="323"/>
      <c r="B79" s="100"/>
      <c r="C79" s="335"/>
      <c r="D79" s="336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8"/>
      <c r="S79" s="47"/>
      <c r="T79" s="120"/>
      <c r="U79" s="111"/>
      <c r="V79" s="112"/>
      <c r="W79" s="113"/>
      <c r="X79" s="116"/>
      <c r="Y79" s="337"/>
      <c r="Z79" s="338"/>
      <c r="AA79" s="117"/>
      <c r="AB79" s="110"/>
      <c r="AC79" s="333"/>
    </row>
    <row r="80" spans="1:29" ht="15.75" customHeight="1">
      <c r="A80" s="323"/>
      <c r="B80" s="100"/>
      <c r="C80" s="335"/>
      <c r="D80" s="336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8"/>
      <c r="S80" s="47"/>
      <c r="T80" s="120"/>
      <c r="U80" s="111"/>
      <c r="V80" s="112"/>
      <c r="W80" s="113"/>
      <c r="X80" s="116"/>
      <c r="Y80" s="337"/>
      <c r="Z80" s="338"/>
      <c r="AA80" s="117"/>
      <c r="AB80" s="110"/>
      <c r="AC80" s="333"/>
    </row>
    <row r="81" spans="1:29" ht="15.75" customHeight="1">
      <c r="A81" s="323"/>
      <c r="B81" s="100"/>
      <c r="C81" s="335"/>
      <c r="D81" s="336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8"/>
      <c r="S81" s="47"/>
      <c r="T81" s="120"/>
      <c r="U81" s="111"/>
      <c r="V81" s="112"/>
      <c r="W81" s="126"/>
      <c r="X81" s="127"/>
      <c r="Y81" s="337"/>
      <c r="Z81" s="338"/>
      <c r="AA81" s="117"/>
      <c r="AB81" s="110"/>
      <c r="AC81" s="333"/>
    </row>
    <row r="82" spans="1:29" ht="15.75" customHeight="1">
      <c r="A82" s="323"/>
      <c r="B82" s="100"/>
      <c r="C82" s="335"/>
      <c r="D82" s="336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8"/>
      <c r="S82" s="47"/>
      <c r="T82" s="120"/>
      <c r="U82" s="111"/>
      <c r="V82" s="112"/>
      <c r="W82" s="126"/>
      <c r="X82" s="127"/>
      <c r="Y82" s="337"/>
      <c r="Z82" s="338"/>
      <c r="AA82" s="117"/>
      <c r="AB82" s="110"/>
      <c r="AC82" s="333"/>
    </row>
    <row r="83" spans="1:29" ht="15.75" customHeight="1">
      <c r="A83" s="323"/>
      <c r="B83" s="100"/>
      <c r="C83" s="335"/>
      <c r="D83" s="336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8"/>
      <c r="S83" s="47"/>
      <c r="T83" s="120"/>
      <c r="U83" s="111"/>
      <c r="V83" s="112"/>
      <c r="W83" s="126"/>
      <c r="X83" s="127"/>
      <c r="Y83" s="337"/>
      <c r="Z83" s="338"/>
      <c r="AA83" s="117"/>
      <c r="AB83" s="110"/>
      <c r="AC83" s="333"/>
    </row>
    <row r="84" spans="1:29" ht="15.75" customHeight="1">
      <c r="A84" s="323"/>
      <c r="B84" s="100"/>
      <c r="C84" s="335"/>
      <c r="D84" s="336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8"/>
      <c r="S84" s="47"/>
      <c r="T84" s="120"/>
      <c r="U84" s="111"/>
      <c r="V84" s="112"/>
      <c r="W84" s="126"/>
      <c r="X84" s="127"/>
      <c r="Y84" s="337"/>
      <c r="Z84" s="338"/>
      <c r="AA84" s="117"/>
      <c r="AB84" s="110"/>
      <c r="AC84" s="333"/>
    </row>
    <row r="85" spans="1:29" ht="15.75" customHeight="1">
      <c r="A85" s="323"/>
      <c r="B85" s="100"/>
      <c r="C85" s="335"/>
      <c r="D85" s="336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8"/>
      <c r="S85" s="47"/>
      <c r="T85" s="120"/>
      <c r="U85" s="111"/>
      <c r="V85" s="112"/>
      <c r="W85" s="126"/>
      <c r="X85" s="127"/>
      <c r="Y85" s="337"/>
      <c r="Z85" s="338"/>
      <c r="AA85" s="117"/>
      <c r="AB85" s="110"/>
      <c r="AC85" s="333"/>
    </row>
    <row r="86" spans="1:29" ht="15.75" customHeight="1">
      <c r="A86" s="323"/>
      <c r="B86" s="100"/>
      <c r="C86" s="335"/>
      <c r="D86" s="336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8"/>
      <c r="S86" s="47"/>
      <c r="T86" s="120"/>
      <c r="U86" s="111"/>
      <c r="V86" s="112"/>
      <c r="W86" s="126"/>
      <c r="X86" s="127"/>
      <c r="Y86" s="337"/>
      <c r="Z86" s="338"/>
      <c r="AA86" s="117"/>
      <c r="AB86" s="110"/>
      <c r="AC86" s="333"/>
    </row>
    <row r="87" spans="1:29" ht="15.75" customHeight="1">
      <c r="A87" s="323"/>
      <c r="B87" s="100"/>
      <c r="C87" s="335"/>
      <c r="D87" s="336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8"/>
      <c r="S87" s="47"/>
      <c r="T87" s="120"/>
      <c r="U87" s="111"/>
      <c r="V87" s="112"/>
      <c r="W87" s="126"/>
      <c r="X87" s="127"/>
      <c r="Y87" s="337"/>
      <c r="Z87" s="338"/>
      <c r="AA87" s="117"/>
      <c r="AB87" s="110"/>
      <c r="AC87" s="333"/>
    </row>
    <row r="88" spans="1:29" ht="15.75" customHeight="1">
      <c r="A88" s="323"/>
      <c r="B88" s="100"/>
      <c r="C88" s="335"/>
      <c r="D88" s="336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8"/>
      <c r="S88" s="119"/>
      <c r="T88" s="120"/>
      <c r="U88" s="130"/>
      <c r="V88" s="131"/>
      <c r="W88" s="126"/>
      <c r="X88" s="127"/>
      <c r="Y88" s="337"/>
      <c r="Z88" s="338"/>
      <c r="AA88" s="165"/>
      <c r="AB88" s="125"/>
      <c r="AC88" s="333"/>
    </row>
    <row r="89" spans="1:29" ht="15.75" customHeight="1" thickBot="1">
      <c r="A89" s="324"/>
      <c r="B89" s="133" t="s">
        <v>115</v>
      </c>
      <c r="C89" s="358"/>
      <c r="D89" s="358"/>
      <c r="E89" s="134"/>
      <c r="F89" s="167"/>
      <c r="G89" s="135"/>
      <c r="H89" s="69"/>
      <c r="I89" s="136">
        <f t="shared" ref="I89:J89" si="34">AVERAGE(I73:I88)</f>
        <v>7.333333333333333</v>
      </c>
      <c r="J89" s="137">
        <f t="shared" si="34"/>
        <v>3600</v>
      </c>
      <c r="K89" s="138">
        <f t="shared" ref="K89" si="35">J89/I89</f>
        <v>490.90909090909093</v>
      </c>
      <c r="L89" s="136">
        <f t="shared" ref="L89:M89" si="36">AVERAGE(L73:L88)</f>
        <v>7.333333333333333</v>
      </c>
      <c r="M89" s="137">
        <f t="shared" si="36"/>
        <v>3217.7634667777133</v>
      </c>
      <c r="N89" s="138">
        <f t="shared" ref="N89:N94" si="37">M89/L89</f>
        <v>438.78592728787004</v>
      </c>
      <c r="O89" s="139">
        <f t="shared" ref="O89:O94" si="38">L89-I89</f>
        <v>0</v>
      </c>
      <c r="P89" s="140">
        <f t="shared" ref="P89:P94" si="39">N89-K89</f>
        <v>-52.123163621220897</v>
      </c>
      <c r="Q89" s="141">
        <f t="shared" ref="Q89:Q94" si="40">N89/K89</f>
        <v>0.89382318521603155</v>
      </c>
      <c r="R89" s="329"/>
      <c r="S89" s="142">
        <v>0.70833333333333337</v>
      </c>
      <c r="T89" s="143">
        <v>0.74927083333333322</v>
      </c>
      <c r="U89" s="144"/>
      <c r="V89" s="166"/>
      <c r="W89" s="167"/>
      <c r="X89" s="138"/>
      <c r="Y89" s="359"/>
      <c r="Z89" s="360"/>
      <c r="AA89" s="168">
        <f t="shared" ref="AA89:AA94" si="41">M89-J89</f>
        <v>-382.23653322228665</v>
      </c>
      <c r="AB89" s="141">
        <f t="shared" ref="AB89:AB94" si="42">M89/J89</f>
        <v>0.89382318521603144</v>
      </c>
      <c r="AC89" s="334"/>
    </row>
    <row r="90" spans="1:29" ht="15.75" customHeight="1">
      <c r="A90" s="361" t="s">
        <v>137</v>
      </c>
      <c r="B90" s="114" t="s">
        <v>118</v>
      </c>
      <c r="C90" s="325" t="s">
        <v>197</v>
      </c>
      <c r="D90" s="326"/>
      <c r="E90" s="147">
        <v>23.27</v>
      </c>
      <c r="F90" s="97">
        <v>468</v>
      </c>
      <c r="G90" s="148">
        <f t="shared" ref="G90:G94" si="43">E90*F90</f>
        <v>10890.36</v>
      </c>
      <c r="H90" s="149"/>
      <c r="I90" s="150">
        <v>5</v>
      </c>
      <c r="J90" s="151">
        <v>3000</v>
      </c>
      <c r="K90" s="152">
        <f>J90/I90</f>
        <v>600</v>
      </c>
      <c r="L90" s="153">
        <v>5</v>
      </c>
      <c r="M90" s="151">
        <f>F90/V90*60</f>
        <v>2734.0218367216976</v>
      </c>
      <c r="N90" s="152">
        <f t="shared" si="37"/>
        <v>546.80436734433954</v>
      </c>
      <c r="O90" s="154">
        <f t="shared" si="38"/>
        <v>0</v>
      </c>
      <c r="P90" s="155">
        <f t="shared" si="39"/>
        <v>-53.195632655660461</v>
      </c>
      <c r="Q90" s="156">
        <f t="shared" si="40"/>
        <v>0.91134061224056595</v>
      </c>
      <c r="R90" s="327">
        <f>Q106</f>
        <v>0.9107310050493399</v>
      </c>
      <c r="S90" s="157">
        <v>0.70833333333333337</v>
      </c>
      <c r="T90" s="158">
        <v>0.71546296296296297</v>
      </c>
      <c r="U90" s="159"/>
      <c r="V90" s="160">
        <v>10.270583659152511</v>
      </c>
      <c r="W90" s="161"/>
      <c r="X90" s="162"/>
      <c r="Y90" s="330"/>
      <c r="Z90" s="331"/>
      <c r="AA90" s="115">
        <f t="shared" si="41"/>
        <v>-265.97816327830242</v>
      </c>
      <c r="AB90" s="156">
        <f t="shared" si="42"/>
        <v>0.91134061224056584</v>
      </c>
      <c r="AC90" s="332">
        <f>AB106</f>
        <v>0.91073100504933979</v>
      </c>
    </row>
    <row r="91" spans="1:29" ht="15.75" customHeight="1">
      <c r="A91" s="362"/>
      <c r="B91" s="100" t="s">
        <v>118</v>
      </c>
      <c r="C91" s="335" t="s">
        <v>136</v>
      </c>
      <c r="D91" s="336"/>
      <c r="E91" s="101">
        <v>24.54</v>
      </c>
      <c r="F91" s="102">
        <v>1197</v>
      </c>
      <c r="G91" s="103">
        <f t="shared" si="43"/>
        <v>29374.379999999997</v>
      </c>
      <c r="H91" s="26"/>
      <c r="I91" s="104">
        <v>4</v>
      </c>
      <c r="J91" s="105">
        <v>3000</v>
      </c>
      <c r="K91" s="106">
        <f t="shared" ref="K91:K135" si="44">J91/I91</f>
        <v>750</v>
      </c>
      <c r="L91" s="107">
        <v>4</v>
      </c>
      <c r="M91" s="105">
        <f>F91/V91*60</f>
        <v>2731.9786774566451</v>
      </c>
      <c r="N91" s="106">
        <f t="shared" si="37"/>
        <v>682.99466936416127</v>
      </c>
      <c r="O91" s="108">
        <f t="shared" si="38"/>
        <v>0</v>
      </c>
      <c r="P91" s="109">
        <f t="shared" si="39"/>
        <v>-67.005330635838732</v>
      </c>
      <c r="Q91" s="110">
        <f t="shared" si="40"/>
        <v>0.91065955915221497</v>
      </c>
      <c r="R91" s="328"/>
      <c r="S91" s="47">
        <v>0.71875</v>
      </c>
      <c r="T91" s="48">
        <v>0.73700231481481482</v>
      </c>
      <c r="U91" s="111">
        <v>4.7333333333333272</v>
      </c>
      <c r="V91" s="112">
        <v>26.288638558065664</v>
      </c>
      <c r="W91" s="113"/>
      <c r="X91" s="116"/>
      <c r="Y91" s="337"/>
      <c r="Z91" s="338"/>
      <c r="AA91" s="117">
        <f t="shared" si="41"/>
        <v>-268.02132254335493</v>
      </c>
      <c r="AB91" s="110">
        <f t="shared" si="42"/>
        <v>0.91065955915221497</v>
      </c>
      <c r="AC91" s="333"/>
    </row>
    <row r="92" spans="1:29" ht="15.75" customHeight="1">
      <c r="A92" s="362"/>
      <c r="B92" s="100" t="s">
        <v>118</v>
      </c>
      <c r="C92" s="335" t="s">
        <v>230</v>
      </c>
      <c r="D92" s="336"/>
      <c r="E92" s="101">
        <v>24.33</v>
      </c>
      <c r="F92" s="102">
        <v>1355</v>
      </c>
      <c r="G92" s="103">
        <f t="shared" si="43"/>
        <v>32967.149999999994</v>
      </c>
      <c r="H92" s="26"/>
      <c r="I92" s="104">
        <v>4</v>
      </c>
      <c r="J92" s="105">
        <v>3000</v>
      </c>
      <c r="K92" s="106">
        <f t="shared" si="44"/>
        <v>750</v>
      </c>
      <c r="L92" s="107">
        <v>4</v>
      </c>
      <c r="M92" s="105">
        <f>F92/V92*60</f>
        <v>2732.1766433749713</v>
      </c>
      <c r="N92" s="106">
        <f t="shared" si="37"/>
        <v>683.04416084374282</v>
      </c>
      <c r="O92" s="108">
        <f t="shared" si="38"/>
        <v>0</v>
      </c>
      <c r="P92" s="109">
        <f t="shared" si="39"/>
        <v>-66.955839156257184</v>
      </c>
      <c r="Q92" s="110">
        <f t="shared" si="40"/>
        <v>0.91072554779165704</v>
      </c>
      <c r="R92" s="328"/>
      <c r="S92" s="47">
        <v>0.74097222222222225</v>
      </c>
      <c r="T92" s="48">
        <v>0.76163194444444449</v>
      </c>
      <c r="U92" s="111">
        <v>5.7166666666667076</v>
      </c>
      <c r="V92" s="112">
        <v>29.756494770254928</v>
      </c>
      <c r="W92" s="113"/>
      <c r="X92" s="116"/>
      <c r="Y92" s="337"/>
      <c r="Z92" s="338"/>
      <c r="AA92" s="117">
        <f t="shared" si="41"/>
        <v>-267.82335662502874</v>
      </c>
      <c r="AB92" s="110">
        <f t="shared" si="42"/>
        <v>0.91072554779165704</v>
      </c>
      <c r="AC92" s="333"/>
    </row>
    <row r="93" spans="1:29" ht="15.75" customHeight="1">
      <c r="A93" s="362"/>
      <c r="B93" s="100" t="s">
        <v>118</v>
      </c>
      <c r="C93" s="335" t="s">
        <v>135</v>
      </c>
      <c r="D93" s="336"/>
      <c r="E93" s="101">
        <v>22.28</v>
      </c>
      <c r="F93" s="102">
        <v>1367</v>
      </c>
      <c r="G93" s="103">
        <f t="shared" si="43"/>
        <v>30456.760000000002</v>
      </c>
      <c r="H93" s="26"/>
      <c r="I93" s="104">
        <v>5</v>
      </c>
      <c r="J93" s="105">
        <v>3300</v>
      </c>
      <c r="K93" s="106">
        <f t="shared" si="44"/>
        <v>660</v>
      </c>
      <c r="L93" s="107">
        <v>5</v>
      </c>
      <c r="M93" s="105">
        <f>F93/V93*60</f>
        <v>3006.1962323054954</v>
      </c>
      <c r="N93" s="106">
        <f t="shared" si="37"/>
        <v>601.23924646109913</v>
      </c>
      <c r="O93" s="108">
        <f t="shared" si="38"/>
        <v>0</v>
      </c>
      <c r="P93" s="109">
        <f t="shared" si="39"/>
        <v>-58.760753538900872</v>
      </c>
      <c r="Q93" s="110">
        <f t="shared" si="40"/>
        <v>0.9109685552440896</v>
      </c>
      <c r="R93" s="328"/>
      <c r="S93" s="47">
        <v>0.76527777777777783</v>
      </c>
      <c r="T93" s="48">
        <v>0.78422453703703709</v>
      </c>
      <c r="U93" s="111">
        <v>5.2500000000000213</v>
      </c>
      <c r="V93" s="112">
        <v>27.283648059493999</v>
      </c>
      <c r="W93" s="113"/>
      <c r="X93" s="116"/>
      <c r="Y93" s="337"/>
      <c r="Z93" s="338"/>
      <c r="AA93" s="117">
        <f t="shared" si="41"/>
        <v>-293.80376769450459</v>
      </c>
      <c r="AB93" s="110">
        <f t="shared" si="42"/>
        <v>0.91096855524408948</v>
      </c>
      <c r="AC93" s="333"/>
    </row>
    <row r="94" spans="1:29" ht="15.75" customHeight="1">
      <c r="A94" s="363"/>
      <c r="B94" s="100" t="s">
        <v>118</v>
      </c>
      <c r="C94" s="335" t="s">
        <v>138</v>
      </c>
      <c r="D94" s="336"/>
      <c r="E94" s="101">
        <v>17.89</v>
      </c>
      <c r="F94" s="102">
        <v>4276</v>
      </c>
      <c r="G94" s="103">
        <f t="shared" si="43"/>
        <v>76497.64</v>
      </c>
      <c r="H94" s="13"/>
      <c r="I94" s="104">
        <v>4</v>
      </c>
      <c r="J94" s="105">
        <v>3300</v>
      </c>
      <c r="K94" s="106">
        <f t="shared" si="44"/>
        <v>825</v>
      </c>
      <c r="L94" s="107">
        <v>4</v>
      </c>
      <c r="M94" s="105">
        <f>F94/V94*60</f>
        <v>3003.0302889108916</v>
      </c>
      <c r="N94" s="106">
        <f t="shared" si="37"/>
        <v>750.7575722277229</v>
      </c>
      <c r="O94" s="108">
        <f t="shared" si="38"/>
        <v>0</v>
      </c>
      <c r="P94" s="109">
        <f t="shared" si="39"/>
        <v>-74.242427772277097</v>
      </c>
      <c r="Q94" s="110">
        <f t="shared" si="40"/>
        <v>0.9100091784578459</v>
      </c>
      <c r="R94" s="328"/>
      <c r="S94" s="47">
        <v>0.78750000000000009</v>
      </c>
      <c r="T94" s="48">
        <v>0.84682870370370378</v>
      </c>
      <c r="U94" s="111">
        <v>4.7166666666667112</v>
      </c>
      <c r="V94" s="112">
        <v>85.433703731655186</v>
      </c>
      <c r="W94" s="113"/>
      <c r="X94" s="116"/>
      <c r="Y94" s="337"/>
      <c r="Z94" s="338"/>
      <c r="AA94" s="117">
        <f t="shared" si="41"/>
        <v>-296.96971108910839</v>
      </c>
      <c r="AB94" s="110">
        <f t="shared" si="42"/>
        <v>0.9100091784578459</v>
      </c>
      <c r="AC94" s="333"/>
    </row>
    <row r="95" spans="1:29" ht="15.75" customHeight="1">
      <c r="A95" s="363"/>
      <c r="B95" s="100"/>
      <c r="C95" s="335"/>
      <c r="D95" s="336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8"/>
      <c r="S95" s="47"/>
      <c r="T95" s="120"/>
      <c r="U95" s="111"/>
      <c r="V95" s="112"/>
      <c r="W95" s="113"/>
      <c r="X95" s="116"/>
      <c r="Y95" s="337"/>
      <c r="Z95" s="338"/>
      <c r="AA95" s="117"/>
      <c r="AB95" s="110"/>
      <c r="AC95" s="333"/>
    </row>
    <row r="96" spans="1:29" ht="15.75" customHeight="1">
      <c r="A96" s="363"/>
      <c r="B96" s="100"/>
      <c r="C96" s="335"/>
      <c r="D96" s="336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8"/>
      <c r="S96" s="47"/>
      <c r="T96" s="120"/>
      <c r="U96" s="111"/>
      <c r="V96" s="112"/>
      <c r="W96" s="113"/>
      <c r="X96" s="116"/>
      <c r="Y96" s="337"/>
      <c r="Z96" s="338"/>
      <c r="AA96" s="117"/>
      <c r="AB96" s="110"/>
      <c r="AC96" s="333"/>
    </row>
    <row r="97" spans="1:29" ht="15.75" customHeight="1">
      <c r="A97" s="363"/>
      <c r="B97" s="100"/>
      <c r="C97" s="335"/>
      <c r="D97" s="336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8"/>
      <c r="S97" s="47"/>
      <c r="T97" s="120"/>
      <c r="U97" s="111"/>
      <c r="V97" s="112"/>
      <c r="W97" s="113"/>
      <c r="X97" s="116"/>
      <c r="Y97" s="337"/>
      <c r="Z97" s="338"/>
      <c r="AA97" s="117"/>
      <c r="AB97" s="110"/>
      <c r="AC97" s="333"/>
    </row>
    <row r="98" spans="1:29" ht="15.75" customHeight="1">
      <c r="A98" s="363"/>
      <c r="B98" s="100"/>
      <c r="C98" s="335"/>
      <c r="D98" s="336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8"/>
      <c r="S98" s="47"/>
      <c r="T98" s="120"/>
      <c r="U98" s="111"/>
      <c r="V98" s="112"/>
      <c r="W98" s="113"/>
      <c r="X98" s="116"/>
      <c r="Y98" s="337"/>
      <c r="Z98" s="338"/>
      <c r="AA98" s="117"/>
      <c r="AB98" s="110"/>
      <c r="AC98" s="333"/>
    </row>
    <row r="99" spans="1:29" ht="15.75" customHeight="1">
      <c r="A99" s="363"/>
      <c r="B99" s="100"/>
      <c r="C99" s="335"/>
      <c r="D99" s="336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8"/>
      <c r="S99" s="47"/>
      <c r="T99" s="120"/>
      <c r="U99" s="111"/>
      <c r="V99" s="112"/>
      <c r="W99" s="113"/>
      <c r="X99" s="116"/>
      <c r="Y99" s="337"/>
      <c r="Z99" s="338"/>
      <c r="AA99" s="117"/>
      <c r="AB99" s="110"/>
      <c r="AC99" s="333"/>
    </row>
    <row r="100" spans="1:29" ht="15.75" customHeight="1">
      <c r="A100" s="363"/>
      <c r="B100" s="100"/>
      <c r="C100" s="335"/>
      <c r="D100" s="336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8"/>
      <c r="S100" s="47"/>
      <c r="T100" s="120"/>
      <c r="U100" s="111"/>
      <c r="V100" s="112"/>
      <c r="W100" s="126"/>
      <c r="X100" s="127"/>
      <c r="Y100" s="337"/>
      <c r="Z100" s="338"/>
      <c r="AA100" s="117"/>
      <c r="AB100" s="110"/>
      <c r="AC100" s="333"/>
    </row>
    <row r="101" spans="1:29" ht="15.75" customHeight="1">
      <c r="A101" s="363"/>
      <c r="B101" s="100"/>
      <c r="C101" s="335"/>
      <c r="D101" s="336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8"/>
      <c r="S101" s="47"/>
      <c r="T101" s="120"/>
      <c r="U101" s="111"/>
      <c r="V101" s="112"/>
      <c r="W101" s="126"/>
      <c r="X101" s="127"/>
      <c r="Y101" s="337"/>
      <c r="Z101" s="338"/>
      <c r="AA101" s="117"/>
      <c r="AB101" s="110"/>
      <c r="AC101" s="333"/>
    </row>
    <row r="102" spans="1:29" ht="15.75" customHeight="1">
      <c r="A102" s="363"/>
      <c r="B102" s="100"/>
      <c r="C102" s="335"/>
      <c r="D102" s="336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8"/>
      <c r="S102" s="47"/>
      <c r="T102" s="120"/>
      <c r="U102" s="111"/>
      <c r="V102" s="112"/>
      <c r="W102" s="126"/>
      <c r="X102" s="127"/>
      <c r="Y102" s="337"/>
      <c r="Z102" s="338"/>
      <c r="AA102" s="117"/>
      <c r="AB102" s="110"/>
      <c r="AC102" s="333"/>
    </row>
    <row r="103" spans="1:29" ht="15.75" customHeight="1">
      <c r="A103" s="363"/>
      <c r="B103" s="100"/>
      <c r="C103" s="335"/>
      <c r="D103" s="336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8"/>
      <c r="S103" s="47"/>
      <c r="T103" s="120"/>
      <c r="U103" s="111"/>
      <c r="V103" s="112"/>
      <c r="W103" s="126"/>
      <c r="X103" s="127"/>
      <c r="Y103" s="337"/>
      <c r="Z103" s="338"/>
      <c r="AA103" s="117"/>
      <c r="AB103" s="110"/>
      <c r="AC103" s="333"/>
    </row>
    <row r="104" spans="1:29" ht="15.75" customHeight="1">
      <c r="A104" s="363"/>
      <c r="B104" s="100"/>
      <c r="C104" s="335"/>
      <c r="D104" s="336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8"/>
      <c r="S104" s="47"/>
      <c r="T104" s="120"/>
      <c r="U104" s="111"/>
      <c r="V104" s="112"/>
      <c r="W104" s="126"/>
      <c r="X104" s="127"/>
      <c r="Y104" s="337"/>
      <c r="Z104" s="338"/>
      <c r="AA104" s="117"/>
      <c r="AB104" s="110"/>
      <c r="AC104" s="333"/>
    </row>
    <row r="105" spans="1:29" ht="15.75" customHeight="1">
      <c r="A105" s="363"/>
      <c r="B105" s="100"/>
      <c r="C105" s="335"/>
      <c r="D105" s="336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8"/>
      <c r="S105" s="119"/>
      <c r="T105" s="120"/>
      <c r="U105" s="130"/>
      <c r="V105" s="131"/>
      <c r="W105" s="126"/>
      <c r="X105" s="127"/>
      <c r="Y105" s="337"/>
      <c r="Z105" s="338"/>
      <c r="AA105" s="165"/>
      <c r="AB105" s="125"/>
      <c r="AC105" s="333"/>
    </row>
    <row r="106" spans="1:29" ht="15.75" customHeight="1" thickBot="1">
      <c r="A106" s="364"/>
      <c r="B106" s="133" t="s">
        <v>115</v>
      </c>
      <c r="C106" s="358"/>
      <c r="D106" s="358"/>
      <c r="E106" s="134"/>
      <c r="F106" s="99"/>
      <c r="G106" s="135"/>
      <c r="H106" s="69"/>
      <c r="I106" s="136">
        <f t="shared" ref="I106:J106" si="45">AVERAGE(I90:I105)</f>
        <v>4.4000000000000004</v>
      </c>
      <c r="J106" s="137">
        <f t="shared" si="45"/>
        <v>3120</v>
      </c>
      <c r="K106" s="138">
        <f t="shared" ref="K106" si="46">J106/I106</f>
        <v>709.09090909090901</v>
      </c>
      <c r="L106" s="136">
        <f t="shared" ref="L106:M106" si="47">AVERAGE(L90:L105)</f>
        <v>4.4000000000000004</v>
      </c>
      <c r="M106" s="137">
        <f t="shared" si="47"/>
        <v>2841.4807357539403</v>
      </c>
      <c r="N106" s="138">
        <f t="shared" ref="N106:N113" si="48">M106/L106</f>
        <v>645.79107630771364</v>
      </c>
      <c r="O106" s="139">
        <f t="shared" ref="O106:O113" si="49">L106-I106</f>
        <v>0</v>
      </c>
      <c r="P106" s="140">
        <f t="shared" ref="P106:P113" si="50">N106-K106</f>
        <v>-63.29983278319537</v>
      </c>
      <c r="Q106" s="141">
        <f t="shared" ref="Q106:Q113" si="51">N106/K106</f>
        <v>0.9107310050493399</v>
      </c>
      <c r="R106" s="329"/>
      <c r="S106" s="142">
        <v>0.70833333333333337</v>
      </c>
      <c r="T106" s="143">
        <v>0.84682870370370378</v>
      </c>
      <c r="U106" s="144"/>
      <c r="V106" s="166"/>
      <c r="W106" s="99"/>
      <c r="X106" s="69"/>
      <c r="Y106" s="359"/>
      <c r="Z106" s="360"/>
      <c r="AA106" s="168">
        <f t="shared" ref="AA106:AA113" si="52">M106-J106</f>
        <v>-278.51926424605972</v>
      </c>
      <c r="AB106" s="141">
        <f t="shared" ref="AB106:AB113" si="53">M106/J106</f>
        <v>0.91073100504933979</v>
      </c>
      <c r="AC106" s="334"/>
    </row>
    <row r="107" spans="1:29" ht="15.75" customHeight="1">
      <c r="A107" s="322" t="s">
        <v>140</v>
      </c>
      <c r="B107" s="114" t="s">
        <v>118</v>
      </c>
      <c r="C107" s="325" t="s">
        <v>142</v>
      </c>
      <c r="D107" s="326"/>
      <c r="E107" s="147">
        <v>18.18</v>
      </c>
      <c r="F107" s="97">
        <v>534</v>
      </c>
      <c r="G107" s="148">
        <f t="shared" ref="G107:G113" si="54">E107*F107</f>
        <v>9708.119999999999</v>
      </c>
      <c r="H107" s="149">
        <v>2</v>
      </c>
      <c r="I107" s="150">
        <v>3</v>
      </c>
      <c r="J107" s="151">
        <v>3000</v>
      </c>
      <c r="K107" s="152">
        <f>J107/I107</f>
        <v>1000</v>
      </c>
      <c r="L107" s="153">
        <v>3</v>
      </c>
      <c r="M107" s="151">
        <f t="shared" ref="M107:M113" si="55">F107/V107*60</f>
        <v>2736.4541168696373</v>
      </c>
      <c r="N107" s="152">
        <f t="shared" si="48"/>
        <v>912.15137228987908</v>
      </c>
      <c r="O107" s="154">
        <f t="shared" si="49"/>
        <v>0</v>
      </c>
      <c r="P107" s="155">
        <f t="shared" si="50"/>
        <v>-87.848627710120923</v>
      </c>
      <c r="Q107" s="156">
        <f t="shared" si="51"/>
        <v>0.91215137228987908</v>
      </c>
      <c r="R107" s="327">
        <f>Q123</f>
        <v>0.9021298644691067</v>
      </c>
      <c r="S107" s="157">
        <v>0.73124999999999996</v>
      </c>
      <c r="T107" s="158">
        <v>0.739375</v>
      </c>
      <c r="U107" s="159"/>
      <c r="V107" s="160">
        <v>11.708582944066356</v>
      </c>
      <c r="W107" s="161"/>
      <c r="X107" s="162"/>
      <c r="Y107" s="330"/>
      <c r="Z107" s="331"/>
      <c r="AA107" s="115">
        <f t="shared" si="52"/>
        <v>-263.54588313036265</v>
      </c>
      <c r="AB107" s="156">
        <f t="shared" si="53"/>
        <v>0.91215137228987908</v>
      </c>
      <c r="AC107" s="332">
        <f>AB123</f>
        <v>0.9021298644691067</v>
      </c>
    </row>
    <row r="108" spans="1:29" ht="15.75" customHeight="1">
      <c r="A108" s="323"/>
      <c r="B108" s="100" t="s">
        <v>118</v>
      </c>
      <c r="C108" s="335" t="s">
        <v>141</v>
      </c>
      <c r="D108" s="336"/>
      <c r="E108" s="101">
        <v>14.03</v>
      </c>
      <c r="F108" s="102">
        <v>1847</v>
      </c>
      <c r="G108" s="103">
        <f t="shared" si="54"/>
        <v>25913.41</v>
      </c>
      <c r="H108" s="26">
        <v>2</v>
      </c>
      <c r="I108" s="104">
        <v>3</v>
      </c>
      <c r="J108" s="105">
        <v>3000</v>
      </c>
      <c r="K108" s="106">
        <f t="shared" si="44"/>
        <v>1000</v>
      </c>
      <c r="L108" s="107">
        <v>3</v>
      </c>
      <c r="M108" s="105">
        <f t="shared" si="55"/>
        <v>2734.3401003867825</v>
      </c>
      <c r="N108" s="106">
        <f t="shared" si="48"/>
        <v>911.44670012892755</v>
      </c>
      <c r="O108" s="108">
        <f t="shared" si="49"/>
        <v>0</v>
      </c>
      <c r="P108" s="109">
        <f t="shared" si="50"/>
        <v>-88.553299871072454</v>
      </c>
      <c r="Q108" s="110">
        <f t="shared" si="51"/>
        <v>0.91144670012892759</v>
      </c>
      <c r="R108" s="328"/>
      <c r="S108" s="47">
        <v>0.74930555555555545</v>
      </c>
      <c r="T108" s="48">
        <v>0.77744212962962955</v>
      </c>
      <c r="U108" s="111">
        <v>15</v>
      </c>
      <c r="V108" s="112">
        <v>40.528974425794402</v>
      </c>
      <c r="W108" s="113"/>
      <c r="X108" s="116"/>
      <c r="Y108" s="337"/>
      <c r="Z108" s="338"/>
      <c r="AA108" s="117">
        <f t="shared" si="52"/>
        <v>-265.65989961321748</v>
      </c>
      <c r="AB108" s="110">
        <f t="shared" si="53"/>
        <v>0.91144670012892748</v>
      </c>
      <c r="AC108" s="333"/>
    </row>
    <row r="109" spans="1:29" ht="15.75" customHeight="1">
      <c r="A109" s="323"/>
      <c r="B109" s="100" t="s">
        <v>118</v>
      </c>
      <c r="C109" s="335" t="s">
        <v>146</v>
      </c>
      <c r="D109" s="336"/>
      <c r="E109" s="101">
        <v>18.18</v>
      </c>
      <c r="F109" s="102">
        <v>1088</v>
      </c>
      <c r="G109" s="103">
        <f t="shared" si="54"/>
        <v>19779.84</v>
      </c>
      <c r="H109" s="26"/>
      <c r="I109" s="104">
        <v>3</v>
      </c>
      <c r="J109" s="105">
        <v>3600</v>
      </c>
      <c r="K109" s="106">
        <f t="shared" si="44"/>
        <v>1200</v>
      </c>
      <c r="L109" s="107">
        <v>3</v>
      </c>
      <c r="M109" s="105">
        <f t="shared" si="55"/>
        <v>3206.4029425386711</v>
      </c>
      <c r="N109" s="106">
        <f t="shared" si="48"/>
        <v>1068.8009808462236</v>
      </c>
      <c r="O109" s="108">
        <f t="shared" si="49"/>
        <v>0</v>
      </c>
      <c r="P109" s="109">
        <f t="shared" si="50"/>
        <v>-131.19901915377636</v>
      </c>
      <c r="Q109" s="110">
        <f t="shared" si="51"/>
        <v>0.8906674840385197</v>
      </c>
      <c r="R109" s="328"/>
      <c r="S109" s="47">
        <v>0.78749999999999987</v>
      </c>
      <c r="T109" s="48">
        <v>0.8016319444444443</v>
      </c>
      <c r="U109" s="111">
        <v>15</v>
      </c>
      <c r="V109" s="112">
        <v>20.359262753269096</v>
      </c>
      <c r="W109" s="113"/>
      <c r="X109" s="116"/>
      <c r="Y109" s="337"/>
      <c r="Z109" s="338"/>
      <c r="AA109" s="117">
        <f t="shared" si="52"/>
        <v>-393.59705746132886</v>
      </c>
      <c r="AB109" s="110">
        <f t="shared" si="53"/>
        <v>0.89066748403851981</v>
      </c>
      <c r="AC109" s="333"/>
    </row>
    <row r="110" spans="1:29" ht="15.75" customHeight="1">
      <c r="A110" s="323"/>
      <c r="B110" s="100" t="s">
        <v>118</v>
      </c>
      <c r="C110" s="335" t="s">
        <v>143</v>
      </c>
      <c r="D110" s="336"/>
      <c r="E110" s="101">
        <v>14.28</v>
      </c>
      <c r="F110" s="102">
        <v>2204</v>
      </c>
      <c r="G110" s="103">
        <f t="shared" si="54"/>
        <v>31473.119999999999</v>
      </c>
      <c r="H110" s="26">
        <v>2</v>
      </c>
      <c r="I110" s="104">
        <v>3</v>
      </c>
      <c r="J110" s="105">
        <v>3600</v>
      </c>
      <c r="K110" s="106">
        <f t="shared" si="44"/>
        <v>1200</v>
      </c>
      <c r="L110" s="107">
        <v>3</v>
      </c>
      <c r="M110" s="105">
        <f t="shared" si="55"/>
        <v>3210.2847664220626</v>
      </c>
      <c r="N110" s="106">
        <f t="shared" si="48"/>
        <v>1070.0949221406875</v>
      </c>
      <c r="O110" s="108">
        <f t="shared" si="49"/>
        <v>0</v>
      </c>
      <c r="P110" s="109">
        <f t="shared" si="50"/>
        <v>-129.90507785931254</v>
      </c>
      <c r="Q110" s="110">
        <f t="shared" si="51"/>
        <v>0.89174576845057285</v>
      </c>
      <c r="R110" s="328"/>
      <c r="S110" s="47">
        <v>0.81180555555555534</v>
      </c>
      <c r="T110" s="48">
        <v>0.84040509259259233</v>
      </c>
      <c r="U110" s="111">
        <v>14.649999999999892</v>
      </c>
      <c r="V110" s="112">
        <v>41.192607392080227</v>
      </c>
      <c r="W110" s="113"/>
      <c r="X110" s="116"/>
      <c r="Y110" s="337"/>
      <c r="Z110" s="338"/>
      <c r="AA110" s="117">
        <f t="shared" si="52"/>
        <v>-389.7152335779374</v>
      </c>
      <c r="AB110" s="110">
        <f t="shared" si="53"/>
        <v>0.89174576845057296</v>
      </c>
      <c r="AC110" s="333"/>
    </row>
    <row r="111" spans="1:29" ht="15.75" customHeight="1">
      <c r="A111" s="323"/>
      <c r="B111" s="100" t="s">
        <v>118</v>
      </c>
      <c r="C111" s="335" t="s">
        <v>142</v>
      </c>
      <c r="D111" s="336"/>
      <c r="E111" s="101">
        <v>18.18</v>
      </c>
      <c r="F111" s="102">
        <v>1139</v>
      </c>
      <c r="G111" s="103">
        <f t="shared" si="54"/>
        <v>20707.02</v>
      </c>
      <c r="H111" s="26"/>
      <c r="I111" s="104">
        <v>3</v>
      </c>
      <c r="J111" s="105">
        <v>3000</v>
      </c>
      <c r="K111" s="106">
        <f t="shared" si="44"/>
        <v>1000</v>
      </c>
      <c r="L111" s="107">
        <v>3</v>
      </c>
      <c r="M111" s="105">
        <f t="shared" si="55"/>
        <v>2736.4541168696373</v>
      </c>
      <c r="N111" s="106">
        <f t="shared" si="48"/>
        <v>912.15137228987908</v>
      </c>
      <c r="O111" s="108">
        <f t="shared" si="49"/>
        <v>0</v>
      </c>
      <c r="P111" s="109">
        <f t="shared" si="50"/>
        <v>-87.848627710120923</v>
      </c>
      <c r="Q111" s="110">
        <f t="shared" si="51"/>
        <v>0.91215137228987908</v>
      </c>
      <c r="R111" s="328"/>
      <c r="S111" s="47">
        <v>0.8506944444444442</v>
      </c>
      <c r="T111" s="48">
        <v>0.86803240740740717</v>
      </c>
      <c r="U111" s="111">
        <v>14.816666666666691</v>
      </c>
      <c r="V111" s="112">
        <v>24.973925043617189</v>
      </c>
      <c r="W111" s="113"/>
      <c r="X111" s="116"/>
      <c r="Y111" s="337"/>
      <c r="Z111" s="338"/>
      <c r="AA111" s="117">
        <f t="shared" si="52"/>
        <v>-263.54588313036265</v>
      </c>
      <c r="AB111" s="110">
        <f t="shared" si="53"/>
        <v>0.91215137228987908</v>
      </c>
      <c r="AC111" s="333"/>
    </row>
    <row r="112" spans="1:29" ht="15.75" customHeight="1">
      <c r="A112" s="323"/>
      <c r="B112" s="100" t="s">
        <v>118</v>
      </c>
      <c r="C112" s="335" t="s">
        <v>141</v>
      </c>
      <c r="D112" s="336"/>
      <c r="E112" s="101">
        <v>14.03</v>
      </c>
      <c r="F112" s="102">
        <v>4686</v>
      </c>
      <c r="G112" s="121">
        <f t="shared" si="54"/>
        <v>65744.58</v>
      </c>
      <c r="H112" s="26"/>
      <c r="I112" s="104">
        <v>3</v>
      </c>
      <c r="J112" s="105">
        <v>3000</v>
      </c>
      <c r="K112" s="106">
        <f t="shared" si="44"/>
        <v>1000</v>
      </c>
      <c r="L112" s="107">
        <v>3</v>
      </c>
      <c r="M112" s="105">
        <f t="shared" si="55"/>
        <v>2734.3401003867825</v>
      </c>
      <c r="N112" s="106">
        <f t="shared" si="48"/>
        <v>911.44670012892755</v>
      </c>
      <c r="O112" s="108">
        <f t="shared" si="49"/>
        <v>0</v>
      </c>
      <c r="P112" s="109">
        <f t="shared" si="50"/>
        <v>-88.553299871072454</v>
      </c>
      <c r="Q112" s="110">
        <f t="shared" si="51"/>
        <v>0.91144670012892759</v>
      </c>
      <c r="R112" s="328"/>
      <c r="S112" s="47">
        <v>0.87777777777777755</v>
      </c>
      <c r="T112" s="120">
        <v>0.94917824074074053</v>
      </c>
      <c r="U112" s="111">
        <v>15</v>
      </c>
      <c r="V112" s="112">
        <v>102.82554096333111</v>
      </c>
      <c r="W112" s="113"/>
      <c r="X112" s="116"/>
      <c r="Y112" s="337"/>
      <c r="Z112" s="338"/>
      <c r="AA112" s="117">
        <f t="shared" si="52"/>
        <v>-265.65989961321748</v>
      </c>
      <c r="AB112" s="110">
        <f t="shared" si="53"/>
        <v>0.91144670012892748</v>
      </c>
      <c r="AC112" s="333"/>
    </row>
    <row r="113" spans="1:29" ht="15.75" customHeight="1">
      <c r="A113" s="323"/>
      <c r="B113" s="100" t="s">
        <v>118</v>
      </c>
      <c r="C113" s="335" t="s">
        <v>143</v>
      </c>
      <c r="D113" s="336"/>
      <c r="E113" s="101">
        <v>14.28</v>
      </c>
      <c r="F113" s="102">
        <v>5854</v>
      </c>
      <c r="G113" s="121">
        <f t="shared" si="54"/>
        <v>83595.12</v>
      </c>
      <c r="H113" s="26"/>
      <c r="I113" s="104">
        <v>3</v>
      </c>
      <c r="J113" s="105">
        <v>3600</v>
      </c>
      <c r="K113" s="106">
        <f t="shared" si="44"/>
        <v>1200</v>
      </c>
      <c r="L113" s="107">
        <v>3</v>
      </c>
      <c r="M113" s="105">
        <f t="shared" si="55"/>
        <v>3210.2847664220626</v>
      </c>
      <c r="N113" s="106">
        <f t="shared" si="48"/>
        <v>1070.0949221406875</v>
      </c>
      <c r="O113" s="123">
        <f t="shared" si="49"/>
        <v>0</v>
      </c>
      <c r="P113" s="124">
        <f t="shared" si="50"/>
        <v>-129.90507785931254</v>
      </c>
      <c r="Q113" s="125">
        <f t="shared" si="51"/>
        <v>0.89174576845057285</v>
      </c>
      <c r="R113" s="328"/>
      <c r="S113" s="47">
        <v>0.95902777777777748</v>
      </c>
      <c r="T113" s="120">
        <v>1.0349999999999997</v>
      </c>
      <c r="U113" s="111">
        <v>15</v>
      </c>
      <c r="V113" s="112">
        <v>109.4108546611786</v>
      </c>
      <c r="W113" s="113"/>
      <c r="X113" s="116"/>
      <c r="Y113" s="337"/>
      <c r="Z113" s="338"/>
      <c r="AA113" s="117">
        <f t="shared" si="52"/>
        <v>-389.7152335779374</v>
      </c>
      <c r="AB113" s="110">
        <f t="shared" si="53"/>
        <v>0.89174576845057296</v>
      </c>
      <c r="AC113" s="333"/>
    </row>
    <row r="114" spans="1:29" ht="15.75" customHeight="1">
      <c r="A114" s="323"/>
      <c r="B114" s="100"/>
      <c r="C114" s="335"/>
      <c r="D114" s="336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28"/>
      <c r="S114" s="47"/>
      <c r="T114" s="120"/>
      <c r="U114" s="111"/>
      <c r="V114" s="112"/>
      <c r="W114" s="113"/>
      <c r="X114" s="116"/>
      <c r="Y114" s="337"/>
      <c r="Z114" s="338"/>
      <c r="AA114" s="117"/>
      <c r="AB114" s="110"/>
      <c r="AC114" s="333"/>
    </row>
    <row r="115" spans="1:29" ht="15.75" customHeight="1">
      <c r="A115" s="323"/>
      <c r="B115" s="100"/>
      <c r="C115" s="335"/>
      <c r="D115" s="336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8"/>
      <c r="S115" s="47"/>
      <c r="T115" s="120"/>
      <c r="U115" s="111"/>
      <c r="V115" s="112"/>
      <c r="W115" s="113"/>
      <c r="X115" s="116"/>
      <c r="Y115" s="337"/>
      <c r="Z115" s="338"/>
      <c r="AA115" s="117"/>
      <c r="AB115" s="110"/>
      <c r="AC115" s="333"/>
    </row>
    <row r="116" spans="1:29" ht="15.75" customHeight="1">
      <c r="A116" s="323"/>
      <c r="B116" s="100"/>
      <c r="C116" s="335"/>
      <c r="D116" s="336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8"/>
      <c r="S116" s="47"/>
      <c r="T116" s="120"/>
      <c r="U116" s="111"/>
      <c r="V116" s="112"/>
      <c r="W116" s="113"/>
      <c r="X116" s="116"/>
      <c r="Y116" s="337"/>
      <c r="Z116" s="338"/>
      <c r="AA116" s="117"/>
      <c r="AB116" s="110"/>
      <c r="AC116" s="333"/>
    </row>
    <row r="117" spans="1:29" ht="15.75" customHeight="1">
      <c r="A117" s="323"/>
      <c r="B117" s="100"/>
      <c r="C117" s="335"/>
      <c r="D117" s="336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8"/>
      <c r="S117" s="47"/>
      <c r="T117" s="120"/>
      <c r="U117" s="111"/>
      <c r="V117" s="112"/>
      <c r="W117" s="126"/>
      <c r="X117" s="127"/>
      <c r="Y117" s="337"/>
      <c r="Z117" s="338"/>
      <c r="AA117" s="117"/>
      <c r="AB117" s="110"/>
      <c r="AC117" s="333"/>
    </row>
    <row r="118" spans="1:29" ht="15.75" customHeight="1">
      <c r="A118" s="323"/>
      <c r="B118" s="100"/>
      <c r="C118" s="335"/>
      <c r="D118" s="336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8"/>
      <c r="S118" s="47"/>
      <c r="T118" s="120"/>
      <c r="U118" s="111"/>
      <c r="V118" s="112"/>
      <c r="W118" s="126"/>
      <c r="X118" s="127"/>
      <c r="Y118" s="337"/>
      <c r="Z118" s="338"/>
      <c r="AA118" s="117"/>
      <c r="AB118" s="110"/>
      <c r="AC118" s="333"/>
    </row>
    <row r="119" spans="1:29" ht="15.75" customHeight="1">
      <c r="A119" s="323"/>
      <c r="B119" s="100"/>
      <c r="C119" s="335"/>
      <c r="D119" s="336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8"/>
      <c r="S119" s="47"/>
      <c r="T119" s="120"/>
      <c r="U119" s="111"/>
      <c r="V119" s="112"/>
      <c r="W119" s="126"/>
      <c r="X119" s="127"/>
      <c r="Y119" s="337"/>
      <c r="Z119" s="338"/>
      <c r="AA119" s="117"/>
      <c r="AB119" s="110"/>
      <c r="AC119" s="333"/>
    </row>
    <row r="120" spans="1:29" ht="15.75" customHeight="1">
      <c r="A120" s="323"/>
      <c r="B120" s="100"/>
      <c r="C120" s="335"/>
      <c r="D120" s="336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8"/>
      <c r="S120" s="47"/>
      <c r="T120" s="120"/>
      <c r="U120" s="111"/>
      <c r="V120" s="112"/>
      <c r="W120" s="126"/>
      <c r="X120" s="127"/>
      <c r="Y120" s="337"/>
      <c r="Z120" s="338"/>
      <c r="AA120" s="117"/>
      <c r="AB120" s="110"/>
      <c r="AC120" s="333"/>
    </row>
    <row r="121" spans="1:29" ht="15.75" customHeight="1">
      <c r="A121" s="323"/>
      <c r="B121" s="100"/>
      <c r="C121" s="335"/>
      <c r="D121" s="336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8"/>
      <c r="S121" s="47"/>
      <c r="T121" s="120"/>
      <c r="U121" s="111"/>
      <c r="V121" s="112"/>
      <c r="W121" s="126"/>
      <c r="X121" s="127"/>
      <c r="Y121" s="337"/>
      <c r="Z121" s="338"/>
      <c r="AA121" s="117"/>
      <c r="AB121" s="110"/>
      <c r="AC121" s="333"/>
    </row>
    <row r="122" spans="1:29" ht="15.75" customHeight="1">
      <c r="A122" s="323"/>
      <c r="B122" s="100"/>
      <c r="C122" s="335"/>
      <c r="D122" s="336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8"/>
      <c r="S122" s="119"/>
      <c r="T122" s="120"/>
      <c r="U122" s="130"/>
      <c r="V122" s="131"/>
      <c r="W122" s="126"/>
      <c r="X122" s="127"/>
      <c r="Y122" s="337"/>
      <c r="Z122" s="338"/>
      <c r="AA122" s="165"/>
      <c r="AB122" s="125"/>
      <c r="AC122" s="333"/>
    </row>
    <row r="123" spans="1:29" ht="15.75" customHeight="1" thickBot="1">
      <c r="A123" s="324"/>
      <c r="B123" s="133" t="s">
        <v>115</v>
      </c>
      <c r="C123" s="358"/>
      <c r="D123" s="358"/>
      <c r="E123" s="134"/>
      <c r="F123" s="99"/>
      <c r="G123" s="135"/>
      <c r="H123" s="69"/>
      <c r="I123" s="136">
        <f t="shared" ref="I123:J123" si="56">AVERAGE(I107:I122)</f>
        <v>3</v>
      </c>
      <c r="J123" s="137">
        <f t="shared" si="56"/>
        <v>3257.1428571428573</v>
      </c>
      <c r="K123" s="138">
        <f t="shared" ref="K123" si="57">J123/I123</f>
        <v>1085.7142857142858</v>
      </c>
      <c r="L123" s="136">
        <f t="shared" ref="L123:M123" si="58">AVERAGE(L107:L122)</f>
        <v>3</v>
      </c>
      <c r="M123" s="137">
        <f t="shared" si="58"/>
        <v>2938.3658442708047</v>
      </c>
      <c r="N123" s="138">
        <f t="shared" ref="N123:N135" si="59">M123/L123</f>
        <v>979.4552814236016</v>
      </c>
      <c r="O123" s="139">
        <f t="shared" ref="O123:O135" si="60">L123-I123</f>
        <v>0</v>
      </c>
      <c r="P123" s="140">
        <f t="shared" ref="P123:P135" si="61">N123-K123</f>
        <v>-106.25900429068417</v>
      </c>
      <c r="Q123" s="141">
        <f t="shared" ref="Q123:Q135" si="62">N123/K123</f>
        <v>0.9021298644691067</v>
      </c>
      <c r="R123" s="329"/>
      <c r="S123" s="142">
        <v>0.73124999999999996</v>
      </c>
      <c r="T123" s="143">
        <v>1.0349999999999997</v>
      </c>
      <c r="U123" s="144"/>
      <c r="V123" s="166"/>
      <c r="W123" s="99"/>
      <c r="X123" s="69"/>
      <c r="Y123" s="359"/>
      <c r="Z123" s="360"/>
      <c r="AA123" s="168">
        <f t="shared" ref="AA123:AA135" si="63">M123-J123</f>
        <v>-318.77701287205264</v>
      </c>
      <c r="AB123" s="141">
        <f t="shared" ref="AB123:AB135" si="64">M123/J123</f>
        <v>0.9021298644691067</v>
      </c>
      <c r="AC123" s="334"/>
    </row>
    <row r="124" spans="1:29" ht="15.75" customHeight="1">
      <c r="A124" s="361" t="s">
        <v>144</v>
      </c>
      <c r="B124" s="114" t="s">
        <v>118</v>
      </c>
      <c r="C124" s="325" t="s">
        <v>148</v>
      </c>
      <c r="D124" s="326"/>
      <c r="E124" s="147">
        <v>25.03</v>
      </c>
      <c r="F124" s="97">
        <v>400</v>
      </c>
      <c r="G124" s="148">
        <f t="shared" ref="G124:G135" si="65">E124*F124</f>
        <v>10012</v>
      </c>
      <c r="H124" s="149">
        <v>2</v>
      </c>
      <c r="I124" s="150">
        <v>5</v>
      </c>
      <c r="J124" s="151">
        <v>3600</v>
      </c>
      <c r="K124" s="152">
        <f>J124/I124</f>
        <v>720</v>
      </c>
      <c r="L124" s="153">
        <v>5</v>
      </c>
      <c r="M124" s="151">
        <f t="shared" ref="M124:M135" si="66">F124/V124*60</f>
        <v>3208.7887436999572</v>
      </c>
      <c r="N124" s="152">
        <f t="shared" si="59"/>
        <v>641.75774873999148</v>
      </c>
      <c r="O124" s="154">
        <f t="shared" si="60"/>
        <v>0</v>
      </c>
      <c r="P124" s="155">
        <f t="shared" si="61"/>
        <v>-78.242251260008516</v>
      </c>
      <c r="Q124" s="156">
        <f t="shared" si="62"/>
        <v>0.89133020658332152</v>
      </c>
      <c r="R124" s="327">
        <f>Q140</f>
        <v>0.89128904390377195</v>
      </c>
      <c r="S124" s="157">
        <v>0.73888888888888893</v>
      </c>
      <c r="T124" s="158">
        <v>0.74407407407407411</v>
      </c>
      <c r="U124" s="159"/>
      <c r="V124" s="160">
        <v>7.4794578007420727</v>
      </c>
      <c r="W124" s="158"/>
      <c r="X124" s="169"/>
      <c r="Y124" s="330"/>
      <c r="Z124" s="331"/>
      <c r="AA124" s="171">
        <f t="shared" si="63"/>
        <v>-391.21125630004281</v>
      </c>
      <c r="AB124" s="156">
        <f t="shared" si="64"/>
        <v>0.8913302065833214</v>
      </c>
      <c r="AC124" s="332">
        <f>AB140</f>
        <v>0.89128904390377195</v>
      </c>
    </row>
    <row r="125" spans="1:29" ht="15.75" customHeight="1">
      <c r="A125" s="362"/>
      <c r="B125" s="100" t="s">
        <v>118</v>
      </c>
      <c r="C125" s="335" t="s">
        <v>134</v>
      </c>
      <c r="D125" s="336"/>
      <c r="E125" s="101">
        <v>16.7</v>
      </c>
      <c r="F125" s="102">
        <v>387</v>
      </c>
      <c r="G125" s="103">
        <f t="shared" si="65"/>
        <v>6462.9</v>
      </c>
      <c r="H125" s="26">
        <v>2</v>
      </c>
      <c r="I125" s="104">
        <v>3</v>
      </c>
      <c r="J125" s="105">
        <v>3600</v>
      </c>
      <c r="K125" s="106">
        <f t="shared" si="44"/>
        <v>1200</v>
      </c>
      <c r="L125" s="107">
        <v>3</v>
      </c>
      <c r="M125" s="105">
        <f t="shared" si="66"/>
        <v>3212.9638854278296</v>
      </c>
      <c r="N125" s="106">
        <f t="shared" si="59"/>
        <v>1070.9879618092766</v>
      </c>
      <c r="O125" s="108">
        <f t="shared" si="60"/>
        <v>0</v>
      </c>
      <c r="P125" s="109">
        <f t="shared" si="61"/>
        <v>-129.01203819072339</v>
      </c>
      <c r="Q125" s="110">
        <f t="shared" si="62"/>
        <v>0.89248996817439719</v>
      </c>
      <c r="R125" s="328"/>
      <c r="S125" s="47">
        <v>0.75416666666666665</v>
      </c>
      <c r="T125" s="48">
        <v>0.7591782407407407</v>
      </c>
      <c r="U125" s="111">
        <v>14.53333333333326</v>
      </c>
      <c r="V125" s="112">
        <v>7.2269719884847348</v>
      </c>
      <c r="W125" s="113"/>
      <c r="X125" s="13"/>
      <c r="Y125" s="337"/>
      <c r="Z125" s="338"/>
      <c r="AA125" s="172">
        <f t="shared" si="63"/>
        <v>-387.03611457217039</v>
      </c>
      <c r="AB125" s="110">
        <f t="shared" si="64"/>
        <v>0.89248996817439707</v>
      </c>
      <c r="AC125" s="333"/>
    </row>
    <row r="126" spans="1:29" ht="15.75" customHeight="1">
      <c r="A126" s="362"/>
      <c r="B126" s="100" t="s">
        <v>118</v>
      </c>
      <c r="C126" s="335" t="s">
        <v>201</v>
      </c>
      <c r="D126" s="336"/>
      <c r="E126" s="101">
        <v>30</v>
      </c>
      <c r="F126" s="102">
        <v>595</v>
      </c>
      <c r="G126" s="103">
        <f t="shared" si="65"/>
        <v>17850</v>
      </c>
      <c r="H126" s="26">
        <v>2</v>
      </c>
      <c r="I126" s="104">
        <v>4</v>
      </c>
      <c r="J126" s="105">
        <v>3600</v>
      </c>
      <c r="K126" s="106">
        <f t="shared" si="44"/>
        <v>900</v>
      </c>
      <c r="L126" s="107">
        <v>4</v>
      </c>
      <c r="M126" s="105">
        <f t="shared" si="66"/>
        <v>3207.360030983034</v>
      </c>
      <c r="N126" s="106">
        <f t="shared" si="59"/>
        <v>801.8400077457585</v>
      </c>
      <c r="O126" s="108">
        <f t="shared" si="60"/>
        <v>0</v>
      </c>
      <c r="P126" s="109">
        <f t="shared" si="61"/>
        <v>-98.159992254241502</v>
      </c>
      <c r="Q126" s="110">
        <f t="shared" si="62"/>
        <v>0.89093334193973162</v>
      </c>
      <c r="R126" s="328"/>
      <c r="S126" s="47">
        <v>0.76944444444444438</v>
      </c>
      <c r="T126" s="48">
        <v>0.77716435185185173</v>
      </c>
      <c r="U126" s="111">
        <v>14.783333333333299</v>
      </c>
      <c r="V126" s="112">
        <v>11.130649398614034</v>
      </c>
      <c r="W126" s="113"/>
      <c r="X126" s="13"/>
      <c r="Y126" s="337"/>
      <c r="Z126" s="338"/>
      <c r="AA126" s="172">
        <f t="shared" si="63"/>
        <v>-392.63996901696601</v>
      </c>
      <c r="AB126" s="110">
        <f t="shared" si="64"/>
        <v>0.89093334193973162</v>
      </c>
      <c r="AC126" s="333"/>
    </row>
    <row r="127" spans="1:29" ht="15.75" customHeight="1">
      <c r="A127" s="362"/>
      <c r="B127" s="100" t="s">
        <v>118</v>
      </c>
      <c r="C127" s="335" t="s">
        <v>147</v>
      </c>
      <c r="D127" s="336"/>
      <c r="E127" s="101">
        <v>24.82</v>
      </c>
      <c r="F127" s="102">
        <v>564</v>
      </c>
      <c r="G127" s="103">
        <f t="shared" si="65"/>
        <v>13998.48</v>
      </c>
      <c r="H127" s="26">
        <v>2</v>
      </c>
      <c r="I127" s="104">
        <v>5</v>
      </c>
      <c r="J127" s="105">
        <v>3600</v>
      </c>
      <c r="K127" s="106">
        <f t="shared" si="44"/>
        <v>720</v>
      </c>
      <c r="L127" s="107">
        <v>5</v>
      </c>
      <c r="M127" s="105">
        <f t="shared" si="66"/>
        <v>3206.9131506730591</v>
      </c>
      <c r="N127" s="106">
        <f t="shared" si="59"/>
        <v>641.38263013461187</v>
      </c>
      <c r="O127" s="108">
        <f t="shared" si="60"/>
        <v>0</v>
      </c>
      <c r="P127" s="109">
        <f t="shared" si="61"/>
        <v>-78.617369865388127</v>
      </c>
      <c r="Q127" s="110">
        <f t="shared" si="62"/>
        <v>0.89080920852029422</v>
      </c>
      <c r="R127" s="328"/>
      <c r="S127" s="47">
        <v>0.78749999999999987</v>
      </c>
      <c r="T127" s="48">
        <v>0.79482638888888879</v>
      </c>
      <c r="U127" s="111">
        <v>14.883333333333315</v>
      </c>
      <c r="V127" s="112">
        <v>10.552203446138773</v>
      </c>
      <c r="W127" s="113"/>
      <c r="X127" s="13"/>
      <c r="Y127" s="337"/>
      <c r="Z127" s="338"/>
      <c r="AA127" s="172">
        <f t="shared" si="63"/>
        <v>-393.08684932694086</v>
      </c>
      <c r="AB127" s="110">
        <f t="shared" si="64"/>
        <v>0.89080920852029422</v>
      </c>
      <c r="AC127" s="333"/>
    </row>
    <row r="128" spans="1:29" ht="15.75" customHeight="1">
      <c r="A128" s="363"/>
      <c r="B128" s="100" t="s">
        <v>118</v>
      </c>
      <c r="C128" s="335" t="s">
        <v>145</v>
      </c>
      <c r="D128" s="336"/>
      <c r="E128" s="101">
        <v>18.18</v>
      </c>
      <c r="F128" s="102">
        <v>835</v>
      </c>
      <c r="G128" s="103">
        <f t="shared" si="65"/>
        <v>15180.3</v>
      </c>
      <c r="H128" s="26">
        <v>2</v>
      </c>
      <c r="I128" s="104">
        <v>3</v>
      </c>
      <c r="J128" s="105">
        <v>3600</v>
      </c>
      <c r="K128" s="106">
        <f t="shared" si="44"/>
        <v>1200</v>
      </c>
      <c r="L128" s="107">
        <v>3</v>
      </c>
      <c r="M128" s="105">
        <f t="shared" si="66"/>
        <v>3206.3096651855999</v>
      </c>
      <c r="N128" s="106">
        <f t="shared" si="59"/>
        <v>1068.7698883952</v>
      </c>
      <c r="O128" s="108">
        <f t="shared" si="60"/>
        <v>0</v>
      </c>
      <c r="P128" s="109">
        <f t="shared" si="61"/>
        <v>-131.23011160479996</v>
      </c>
      <c r="Q128" s="110">
        <f t="shared" si="62"/>
        <v>0.89064157366266672</v>
      </c>
      <c r="R128" s="328"/>
      <c r="S128" s="47">
        <v>0.80486111111111092</v>
      </c>
      <c r="T128" s="48">
        <v>0.81570601851851832</v>
      </c>
      <c r="U128" s="111">
        <v>15</v>
      </c>
      <c r="V128" s="112">
        <v>15.625440219948288</v>
      </c>
      <c r="W128" s="113"/>
      <c r="X128" s="116"/>
      <c r="Y128" s="337"/>
      <c r="Z128" s="338"/>
      <c r="AA128" s="172">
        <f t="shared" si="63"/>
        <v>-393.6903348144001</v>
      </c>
      <c r="AB128" s="110">
        <f t="shared" si="64"/>
        <v>0.89064157366266661</v>
      </c>
      <c r="AC128" s="333"/>
    </row>
    <row r="129" spans="1:29" ht="15.75" customHeight="1">
      <c r="A129" s="363"/>
      <c r="B129" s="100" t="s">
        <v>118</v>
      </c>
      <c r="C129" s="335" t="s">
        <v>139</v>
      </c>
      <c r="D129" s="336"/>
      <c r="E129" s="101">
        <v>16.66</v>
      </c>
      <c r="F129" s="102">
        <v>1830</v>
      </c>
      <c r="G129" s="121">
        <f t="shared" si="65"/>
        <v>30487.8</v>
      </c>
      <c r="H129" s="26">
        <v>2</v>
      </c>
      <c r="I129" s="104">
        <v>5</v>
      </c>
      <c r="J129" s="105">
        <v>3600</v>
      </c>
      <c r="K129" s="106">
        <f t="shared" si="44"/>
        <v>720</v>
      </c>
      <c r="L129" s="107">
        <v>5</v>
      </c>
      <c r="M129" s="105">
        <f t="shared" si="66"/>
        <v>3209.507872351991</v>
      </c>
      <c r="N129" s="106">
        <f t="shared" si="59"/>
        <v>641.90157447039815</v>
      </c>
      <c r="O129" s="108">
        <f t="shared" si="60"/>
        <v>0</v>
      </c>
      <c r="P129" s="109">
        <f t="shared" si="61"/>
        <v>-78.098425529601855</v>
      </c>
      <c r="Q129" s="110">
        <f t="shared" si="62"/>
        <v>0.89152996454221967</v>
      </c>
      <c r="R129" s="328"/>
      <c r="S129" s="47">
        <v>0.82569444444444418</v>
      </c>
      <c r="T129" s="120">
        <v>0.84944444444444422</v>
      </c>
      <c r="U129" s="111">
        <v>15</v>
      </c>
      <c r="V129" s="112">
        <v>34.210852369567917</v>
      </c>
      <c r="W129" s="113"/>
      <c r="X129" s="50"/>
      <c r="Y129" s="337"/>
      <c r="Z129" s="338"/>
      <c r="AA129" s="172">
        <f t="shared" si="63"/>
        <v>-390.49212764800905</v>
      </c>
      <c r="AB129" s="110">
        <f t="shared" si="64"/>
        <v>0.89152996454221967</v>
      </c>
      <c r="AC129" s="333"/>
    </row>
    <row r="130" spans="1:29" ht="15.75" customHeight="1">
      <c r="A130" s="363"/>
      <c r="B130" s="100" t="s">
        <v>118</v>
      </c>
      <c r="C130" s="335" t="s">
        <v>148</v>
      </c>
      <c r="D130" s="336"/>
      <c r="E130" s="101">
        <v>25.03</v>
      </c>
      <c r="F130" s="102">
        <v>826</v>
      </c>
      <c r="G130" s="121">
        <f t="shared" si="65"/>
        <v>20674.780000000002</v>
      </c>
      <c r="H130" s="26"/>
      <c r="I130" s="104">
        <v>5</v>
      </c>
      <c r="J130" s="105">
        <v>3600</v>
      </c>
      <c r="K130" s="106">
        <f t="shared" si="44"/>
        <v>720</v>
      </c>
      <c r="L130" s="107">
        <v>5</v>
      </c>
      <c r="M130" s="105">
        <f t="shared" si="66"/>
        <v>3208.7887436999572</v>
      </c>
      <c r="N130" s="106">
        <f t="shared" si="59"/>
        <v>641.75774873999148</v>
      </c>
      <c r="O130" s="123">
        <f t="shared" si="60"/>
        <v>0</v>
      </c>
      <c r="P130" s="124">
        <f t="shared" si="61"/>
        <v>-78.242251260008516</v>
      </c>
      <c r="Q130" s="125">
        <f t="shared" si="62"/>
        <v>0.89133020658332152</v>
      </c>
      <c r="R130" s="328"/>
      <c r="S130" s="47">
        <v>0.85972222222222194</v>
      </c>
      <c r="T130" s="120">
        <v>0.87043981481481458</v>
      </c>
      <c r="U130" s="111">
        <v>14.799999999999915</v>
      </c>
      <c r="V130" s="112">
        <v>15.44508035853238</v>
      </c>
      <c r="W130" s="113"/>
      <c r="X130" s="116"/>
      <c r="Y130" s="337"/>
      <c r="Z130" s="338"/>
      <c r="AA130" s="172">
        <f t="shared" si="63"/>
        <v>-391.21125630004281</v>
      </c>
      <c r="AB130" s="110">
        <f t="shared" si="64"/>
        <v>0.8913302065833214</v>
      </c>
      <c r="AC130" s="333"/>
    </row>
    <row r="131" spans="1:29" ht="15.75" customHeight="1">
      <c r="A131" s="363"/>
      <c r="B131" s="100" t="s">
        <v>118</v>
      </c>
      <c r="C131" s="335" t="s">
        <v>134</v>
      </c>
      <c r="D131" s="336"/>
      <c r="E131" s="101">
        <v>16.7</v>
      </c>
      <c r="F131" s="102">
        <v>873</v>
      </c>
      <c r="G131" s="121">
        <f t="shared" si="65"/>
        <v>14579.099999999999</v>
      </c>
      <c r="H131" s="26"/>
      <c r="I131" s="104">
        <v>3</v>
      </c>
      <c r="J131" s="105">
        <v>3600</v>
      </c>
      <c r="K131" s="106">
        <f t="shared" si="44"/>
        <v>1200</v>
      </c>
      <c r="L131" s="118">
        <v>3</v>
      </c>
      <c r="M131" s="105">
        <f t="shared" si="66"/>
        <v>3212.9638854278292</v>
      </c>
      <c r="N131" s="106">
        <f t="shared" si="59"/>
        <v>1070.9879618092764</v>
      </c>
      <c r="O131" s="123">
        <f t="shared" si="60"/>
        <v>0</v>
      </c>
      <c r="P131" s="124">
        <f t="shared" si="61"/>
        <v>-129.01203819072362</v>
      </c>
      <c r="Q131" s="125">
        <f t="shared" si="62"/>
        <v>0.89248996817439696</v>
      </c>
      <c r="R131" s="328"/>
      <c r="S131" s="47">
        <v>0.8805555555555552</v>
      </c>
      <c r="T131" s="120">
        <v>0.89187499999999964</v>
      </c>
      <c r="U131" s="111">
        <v>14.566666666666492</v>
      </c>
      <c r="V131" s="112">
        <v>16.302704253093474</v>
      </c>
      <c r="W131" s="113"/>
      <c r="X131" s="116"/>
      <c r="Y131" s="337"/>
      <c r="Z131" s="338"/>
      <c r="AA131" s="172">
        <f t="shared" si="63"/>
        <v>-387.03611457217085</v>
      </c>
      <c r="AB131" s="110">
        <f t="shared" si="64"/>
        <v>0.89248996817439696</v>
      </c>
      <c r="AC131" s="333"/>
    </row>
    <row r="132" spans="1:29" ht="15.75" customHeight="1">
      <c r="A132" s="363"/>
      <c r="B132" s="100" t="s">
        <v>118</v>
      </c>
      <c r="C132" s="335" t="s">
        <v>201</v>
      </c>
      <c r="D132" s="336"/>
      <c r="E132" s="101">
        <v>30</v>
      </c>
      <c r="F132" s="102">
        <v>1364</v>
      </c>
      <c r="G132" s="121">
        <f t="shared" si="65"/>
        <v>40920</v>
      </c>
      <c r="H132" s="26"/>
      <c r="I132" s="104">
        <v>4</v>
      </c>
      <c r="J132" s="105">
        <v>3600</v>
      </c>
      <c r="K132" s="106">
        <f t="shared" si="44"/>
        <v>900</v>
      </c>
      <c r="L132" s="118">
        <v>4</v>
      </c>
      <c r="M132" s="105">
        <f t="shared" si="66"/>
        <v>3207.360030983034</v>
      </c>
      <c r="N132" s="106">
        <f t="shared" si="59"/>
        <v>801.8400077457585</v>
      </c>
      <c r="O132" s="123">
        <f t="shared" si="60"/>
        <v>0</v>
      </c>
      <c r="P132" s="124">
        <f t="shared" si="61"/>
        <v>-98.159992254241502</v>
      </c>
      <c r="Q132" s="125">
        <f t="shared" si="62"/>
        <v>0.89093334193973162</v>
      </c>
      <c r="R132" s="328"/>
      <c r="S132" s="47">
        <v>0.9020833333333329</v>
      </c>
      <c r="T132" s="120">
        <v>0.91979166666666623</v>
      </c>
      <c r="U132" s="111">
        <v>14.6999999999999</v>
      </c>
      <c r="V132" s="112">
        <v>25.516312234805955</v>
      </c>
      <c r="W132" s="126"/>
      <c r="X132" s="127"/>
      <c r="Y132" s="337"/>
      <c r="Z132" s="338"/>
      <c r="AA132" s="172">
        <f t="shared" si="63"/>
        <v>-392.63996901696601</v>
      </c>
      <c r="AB132" s="110">
        <f t="shared" si="64"/>
        <v>0.89093334193973162</v>
      </c>
      <c r="AC132" s="333"/>
    </row>
    <row r="133" spans="1:29" ht="15.75" customHeight="1">
      <c r="A133" s="363"/>
      <c r="B133" s="100" t="s">
        <v>118</v>
      </c>
      <c r="C133" s="335" t="s">
        <v>147</v>
      </c>
      <c r="D133" s="336"/>
      <c r="E133" s="101">
        <v>24.82</v>
      </c>
      <c r="F133" s="102">
        <v>1253</v>
      </c>
      <c r="G133" s="121">
        <f t="shared" si="65"/>
        <v>31099.46</v>
      </c>
      <c r="H133" s="26"/>
      <c r="I133" s="104">
        <v>5</v>
      </c>
      <c r="J133" s="105">
        <v>3600</v>
      </c>
      <c r="K133" s="106">
        <f t="shared" si="44"/>
        <v>720</v>
      </c>
      <c r="L133" s="118">
        <v>5</v>
      </c>
      <c r="M133" s="105">
        <f t="shared" si="66"/>
        <v>3206.9131506730587</v>
      </c>
      <c r="N133" s="106">
        <f t="shared" si="59"/>
        <v>641.38263013461176</v>
      </c>
      <c r="O133" s="123">
        <f t="shared" si="60"/>
        <v>0</v>
      </c>
      <c r="P133" s="124">
        <f t="shared" si="61"/>
        <v>-78.617369865388241</v>
      </c>
      <c r="Q133" s="125">
        <f t="shared" si="62"/>
        <v>0.8908092085202941</v>
      </c>
      <c r="R133" s="328"/>
      <c r="S133" s="47">
        <v>0.92986111111111069</v>
      </c>
      <c r="T133" s="120">
        <v>0.94613425925925887</v>
      </c>
      <c r="U133" s="111">
        <v>14.500000000000028</v>
      </c>
      <c r="V133" s="112">
        <v>23.443104464560076</v>
      </c>
      <c r="W133" s="126"/>
      <c r="X133" s="127"/>
      <c r="Y133" s="337"/>
      <c r="Z133" s="338"/>
      <c r="AA133" s="172">
        <f t="shared" si="63"/>
        <v>-393.08684932694132</v>
      </c>
      <c r="AB133" s="110">
        <f t="shared" si="64"/>
        <v>0.8908092085202941</v>
      </c>
      <c r="AC133" s="333"/>
    </row>
    <row r="134" spans="1:29" ht="15.75" customHeight="1">
      <c r="A134" s="363"/>
      <c r="B134" s="100" t="s">
        <v>118</v>
      </c>
      <c r="C134" s="335" t="s">
        <v>145</v>
      </c>
      <c r="D134" s="336"/>
      <c r="E134" s="101">
        <v>18.18</v>
      </c>
      <c r="F134" s="102">
        <v>2104</v>
      </c>
      <c r="G134" s="121">
        <f t="shared" si="65"/>
        <v>38250.720000000001</v>
      </c>
      <c r="H134" s="26"/>
      <c r="I134" s="104">
        <v>3</v>
      </c>
      <c r="J134" s="105">
        <v>3600</v>
      </c>
      <c r="K134" s="106">
        <f t="shared" si="44"/>
        <v>1200</v>
      </c>
      <c r="L134" s="118">
        <v>3</v>
      </c>
      <c r="M134" s="105">
        <f t="shared" si="66"/>
        <v>3206.3096651855994</v>
      </c>
      <c r="N134" s="106">
        <f t="shared" si="59"/>
        <v>1068.7698883951998</v>
      </c>
      <c r="O134" s="123">
        <f t="shared" si="60"/>
        <v>0</v>
      </c>
      <c r="P134" s="124">
        <f t="shared" si="61"/>
        <v>-131.23011160480019</v>
      </c>
      <c r="Q134" s="125">
        <f t="shared" si="62"/>
        <v>0.8906415736626665</v>
      </c>
      <c r="R134" s="328"/>
      <c r="S134" s="47">
        <v>0.95624999999999949</v>
      </c>
      <c r="T134" s="120">
        <v>0.98358796296296247</v>
      </c>
      <c r="U134" s="111">
        <v>14.566666666666492</v>
      </c>
      <c r="V134" s="112">
        <v>39.372366733857724</v>
      </c>
      <c r="W134" s="126"/>
      <c r="X134" s="127"/>
      <c r="Y134" s="337"/>
      <c r="Z134" s="338"/>
      <c r="AA134" s="172">
        <f t="shared" si="63"/>
        <v>-393.69033481440056</v>
      </c>
      <c r="AB134" s="110">
        <f t="shared" si="64"/>
        <v>0.8906415736626665</v>
      </c>
      <c r="AC134" s="333"/>
    </row>
    <row r="135" spans="1:29" ht="15.75" customHeight="1">
      <c r="A135" s="363"/>
      <c r="B135" s="100" t="s">
        <v>118</v>
      </c>
      <c r="C135" s="335" t="s">
        <v>139</v>
      </c>
      <c r="D135" s="336"/>
      <c r="E135" s="101">
        <v>16.66</v>
      </c>
      <c r="F135" s="102">
        <v>4719</v>
      </c>
      <c r="G135" s="121">
        <f t="shared" si="65"/>
        <v>78618.539999999994</v>
      </c>
      <c r="H135" s="62"/>
      <c r="I135" s="104">
        <v>5</v>
      </c>
      <c r="J135" s="105">
        <v>3600</v>
      </c>
      <c r="K135" s="106">
        <f t="shared" si="44"/>
        <v>720</v>
      </c>
      <c r="L135" s="118">
        <v>5</v>
      </c>
      <c r="M135" s="105">
        <f t="shared" si="66"/>
        <v>3209.507872351991</v>
      </c>
      <c r="N135" s="106">
        <f t="shared" si="59"/>
        <v>641.90157447039815</v>
      </c>
      <c r="O135" s="123">
        <f t="shared" si="60"/>
        <v>0</v>
      </c>
      <c r="P135" s="124">
        <f t="shared" si="61"/>
        <v>-78.098425529601855</v>
      </c>
      <c r="Q135" s="125">
        <f t="shared" si="62"/>
        <v>0.89152996454221967</v>
      </c>
      <c r="R135" s="328"/>
      <c r="S135" s="47">
        <v>0.99374999999999947</v>
      </c>
      <c r="T135" s="120">
        <v>1.0550115740740735</v>
      </c>
      <c r="U135" s="111">
        <v>14.633333333333276</v>
      </c>
      <c r="V135" s="112">
        <v>88.219132421853004</v>
      </c>
      <c r="W135" s="126"/>
      <c r="X135" s="127"/>
      <c r="Y135" s="337"/>
      <c r="Z135" s="338"/>
      <c r="AA135" s="172">
        <f t="shared" si="63"/>
        <v>-390.49212764800905</v>
      </c>
      <c r="AB135" s="110">
        <f t="shared" si="64"/>
        <v>0.89152996454221967</v>
      </c>
      <c r="AC135" s="333"/>
    </row>
    <row r="136" spans="1:29" ht="15.75" customHeight="1">
      <c r="A136" s="363"/>
      <c r="B136" s="100"/>
      <c r="C136" s="335"/>
      <c r="D136" s="336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8"/>
      <c r="S136" s="47"/>
      <c r="T136" s="120"/>
      <c r="U136" s="111"/>
      <c r="V136" s="112"/>
      <c r="W136" s="126"/>
      <c r="X136" s="127"/>
      <c r="Y136" s="337"/>
      <c r="Z136" s="338"/>
      <c r="AA136" s="172"/>
      <c r="AB136" s="110"/>
      <c r="AC136" s="333"/>
    </row>
    <row r="137" spans="1:29" ht="15.75" customHeight="1">
      <c r="A137" s="363"/>
      <c r="B137" s="100"/>
      <c r="C137" s="335"/>
      <c r="D137" s="336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8"/>
      <c r="S137" s="47"/>
      <c r="T137" s="120"/>
      <c r="U137" s="111"/>
      <c r="V137" s="112"/>
      <c r="W137" s="113"/>
      <c r="X137" s="116"/>
      <c r="Y137" s="337"/>
      <c r="Z137" s="338"/>
      <c r="AA137" s="172"/>
      <c r="AB137" s="110"/>
      <c r="AC137" s="333"/>
    </row>
    <row r="138" spans="1:29" ht="15.75" customHeight="1">
      <c r="A138" s="363"/>
      <c r="B138" s="100"/>
      <c r="C138" s="335"/>
      <c r="D138" s="336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8"/>
      <c r="S138" s="47"/>
      <c r="T138" s="120"/>
      <c r="U138" s="111"/>
      <c r="V138" s="112"/>
      <c r="W138" s="126"/>
      <c r="X138" s="127"/>
      <c r="Y138" s="337"/>
      <c r="Z138" s="338"/>
      <c r="AA138" s="172"/>
      <c r="AB138" s="110"/>
      <c r="AC138" s="333"/>
    </row>
    <row r="139" spans="1:29" ht="15.75" customHeight="1">
      <c r="A139" s="363"/>
      <c r="B139" s="100"/>
      <c r="C139" s="335"/>
      <c r="D139" s="336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8"/>
      <c r="S139" s="119"/>
      <c r="T139" s="120"/>
      <c r="U139" s="130"/>
      <c r="V139" s="131"/>
      <c r="W139" s="126"/>
      <c r="X139" s="127"/>
      <c r="Y139" s="337"/>
      <c r="Z139" s="338"/>
      <c r="AA139" s="173"/>
      <c r="AB139" s="125"/>
      <c r="AC139" s="333"/>
    </row>
    <row r="140" spans="1:29" ht="15.75" customHeight="1" thickBot="1">
      <c r="A140" s="364"/>
      <c r="B140" s="133" t="s">
        <v>115</v>
      </c>
      <c r="C140" s="358"/>
      <c r="D140" s="358"/>
      <c r="E140" s="134"/>
      <c r="F140" s="167"/>
      <c r="G140" s="135"/>
      <c r="H140" s="69"/>
      <c r="I140" s="136">
        <f t="shared" ref="I140:J140" si="67">AVERAGE(I124:I139)</f>
        <v>4.166666666666667</v>
      </c>
      <c r="J140" s="137">
        <f t="shared" si="67"/>
        <v>3600</v>
      </c>
      <c r="K140" s="138">
        <f t="shared" ref="K140" si="68">J140/I140</f>
        <v>863.99999999999989</v>
      </c>
      <c r="L140" s="136">
        <f t="shared" ref="L140:M140" si="69">AVERAGE(L124:L139)</f>
        <v>4.166666666666667</v>
      </c>
      <c r="M140" s="137">
        <f t="shared" si="69"/>
        <v>3208.6405580535788</v>
      </c>
      <c r="N140" s="138">
        <f>M140/L140</f>
        <v>770.07373393285889</v>
      </c>
      <c r="O140" s="139">
        <f>L140-I140</f>
        <v>0</v>
      </c>
      <c r="P140" s="140">
        <f>N140-K140</f>
        <v>-93.926266067141</v>
      </c>
      <c r="Q140" s="141">
        <f>N140/K140</f>
        <v>0.89128904390377195</v>
      </c>
      <c r="R140" s="329"/>
      <c r="S140" s="142">
        <v>0.73888888888888893</v>
      </c>
      <c r="T140" s="143">
        <v>1.0550115740740735</v>
      </c>
      <c r="U140" s="144"/>
      <c r="V140" s="166"/>
      <c r="W140" s="167"/>
      <c r="X140" s="138"/>
      <c r="Y140" s="359"/>
      <c r="Z140" s="360"/>
      <c r="AA140" s="174">
        <f>M140-J140</f>
        <v>-391.35944194642116</v>
      </c>
      <c r="AB140" s="141">
        <f>M140/J140</f>
        <v>0.89128904390377195</v>
      </c>
      <c r="AC140" s="334"/>
    </row>
    <row r="142" spans="1:29">
      <c r="Y142" s="365" t="s">
        <v>149</v>
      </c>
      <c r="Z142" s="365"/>
    </row>
    <row r="143" spans="1:29">
      <c r="Y143" s="365" t="s">
        <v>150</v>
      </c>
      <c r="Z143" s="365"/>
    </row>
    <row r="144" spans="1:29">
      <c r="Y144" s="365" t="s">
        <v>151</v>
      </c>
      <c r="Z144" s="365"/>
    </row>
    <row r="145" spans="25:26">
      <c r="Y145" s="365" t="s">
        <v>152</v>
      </c>
      <c r="Z145" s="365"/>
    </row>
    <row r="146" spans="25:26">
      <c r="Y146" s="365" t="s">
        <v>153</v>
      </c>
      <c r="Z146" s="365"/>
    </row>
    <row r="147" spans="25:26">
      <c r="Y147" s="365" t="s">
        <v>154</v>
      </c>
      <c r="Z147" s="365"/>
    </row>
    <row r="148" spans="25:26">
      <c r="Y148" s="365" t="s">
        <v>155</v>
      </c>
      <c r="Z148" s="365"/>
    </row>
    <row r="149" spans="25:26">
      <c r="Y149" s="365" t="s">
        <v>156</v>
      </c>
      <c r="Z149" s="365"/>
    </row>
    <row r="150" spans="25:26">
      <c r="Y150" s="365" t="s">
        <v>157</v>
      </c>
      <c r="Z150" s="365"/>
    </row>
    <row r="151" spans="25:26">
      <c r="Y151" s="365" t="s">
        <v>158</v>
      </c>
      <c r="Z151" s="365"/>
    </row>
    <row r="152" spans="25:26">
      <c r="Y152" s="365" t="s">
        <v>159</v>
      </c>
      <c r="Z152" s="365"/>
    </row>
    <row r="153" spans="25:26">
      <c r="Y153" s="365" t="s">
        <v>160</v>
      </c>
      <c r="Z153" s="365"/>
    </row>
    <row r="154" spans="25:26">
      <c r="Y154" s="365" t="s">
        <v>161</v>
      </c>
      <c r="Z154" s="365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11:Z111"/>
    <mergeCell ref="C112:D112"/>
    <mergeCell ref="Y127:Z127"/>
    <mergeCell ref="C128:D128"/>
    <mergeCell ref="Y128:Z128"/>
    <mergeCell ref="C129:D129"/>
    <mergeCell ref="Y129:Z129"/>
    <mergeCell ref="C130:D130"/>
    <mergeCell ref="Y130:Z130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C20:D20"/>
    <mergeCell ref="Y20:Z20"/>
    <mergeCell ref="C21:D21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12:D12"/>
    <mergeCell ref="Y12:Z12"/>
    <mergeCell ref="C13:D13"/>
    <mergeCell ref="Y13:Z13"/>
    <mergeCell ref="Y7:Z7"/>
    <mergeCell ref="C8:D8"/>
    <mergeCell ref="Y8:Z8"/>
    <mergeCell ref="C9:D9"/>
    <mergeCell ref="Y9:Z9"/>
    <mergeCell ref="C10:D10"/>
    <mergeCell ref="Y10:Z10"/>
    <mergeCell ref="A5:A21"/>
    <mergeCell ref="C5:D5"/>
    <mergeCell ref="R5:R21"/>
    <mergeCell ref="Y5:Z5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720" priority="1" operator="greaterThan">
      <formula>0</formula>
    </cfRule>
  </conditionalFormatting>
  <conditionalFormatting sqref="P5:P140 AA5:AA140">
    <cfRule type="cellIs" dxfId="719" priority="4" operator="lessThan">
      <formula>0</formula>
    </cfRule>
  </conditionalFormatting>
  <conditionalFormatting sqref="Q5:Q140 AB5:AB140">
    <cfRule type="cellIs" dxfId="718" priority="2" operator="greaterThan">
      <formula>1</formula>
    </cfRule>
    <cfRule type="cellIs" dxfId="717" priority="3" operator="lessThan">
      <formula>0.8</formula>
    </cfRule>
  </conditionalFormatting>
  <conditionalFormatting sqref="AC5:AC6 R5:R140 AC73:AC78">
    <cfRule type="cellIs" dxfId="716" priority="5" operator="lessThan">
      <formula>0.8</formula>
    </cfRule>
  </conditionalFormatting>
  <conditionalFormatting sqref="AC12:AC20">
    <cfRule type="cellIs" dxfId="715" priority="12" operator="lessThan">
      <formula>0.8</formula>
    </cfRule>
  </conditionalFormatting>
  <conditionalFormatting sqref="AC22">
    <cfRule type="cellIs" dxfId="714" priority="11" operator="lessThan">
      <formula>0.8</formula>
    </cfRule>
  </conditionalFormatting>
  <conditionalFormatting sqref="AC39">
    <cfRule type="cellIs" dxfId="713" priority="7" operator="lessThan">
      <formula>0.8</formula>
    </cfRule>
  </conditionalFormatting>
  <conditionalFormatting sqref="AC56:AC61">
    <cfRule type="cellIs" dxfId="712" priority="6" operator="lessThan">
      <formula>0.8</formula>
    </cfRule>
  </conditionalFormatting>
  <conditionalFormatting sqref="AC90">
    <cfRule type="cellIs" dxfId="711" priority="10" operator="lessThan">
      <formula>0.8</formula>
    </cfRule>
  </conditionalFormatting>
  <conditionalFormatting sqref="AC107">
    <cfRule type="cellIs" dxfId="710" priority="9" operator="lessThan">
      <formula>0.8</formula>
    </cfRule>
  </conditionalFormatting>
  <conditionalFormatting sqref="AC124:AC129">
    <cfRule type="cellIs" dxfId="709" priority="8" operator="lessThan">
      <formula>0.8</formula>
    </cfRule>
  </conditionalFormatting>
  <dataValidations count="1">
    <dataValidation type="list" allowBlank="1" showInputMessage="1" showErrorMessage="1" sqref="Y5:Z140" xr:uid="{D065FB01-2B59-4880-BB09-5FD0CF14E432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615A0-F880-4091-9031-003B60F0F24E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N31" sqref="N31"/>
      <selection pane="bottomLeft" activeCell="N31" sqref="N31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SUM(F5:F140)</f>
        <v>74587</v>
      </c>
      <c r="E1" s="88" t="s">
        <v>3</v>
      </c>
      <c r="F1" s="89">
        <f>SUM(G5:G140)</f>
        <v>3224056.0999999996</v>
      </c>
      <c r="G1" s="90" t="s">
        <v>84</v>
      </c>
      <c r="H1" s="91">
        <f>L21+L38+L55+L72+L89+L106+L123+L140</f>
        <v>136.25833333333333</v>
      </c>
      <c r="I1" s="284" t="s">
        <v>85</v>
      </c>
      <c r="J1" s="280"/>
      <c r="K1" s="309"/>
      <c r="L1" s="313" t="s">
        <v>86</v>
      </c>
      <c r="M1" s="314"/>
      <c r="N1" s="315"/>
      <c r="O1" s="280" t="s">
        <v>87</v>
      </c>
      <c r="P1" s="280"/>
      <c r="Q1" s="280"/>
      <c r="R1" s="281"/>
      <c r="S1" s="284" t="s">
        <v>88</v>
      </c>
      <c r="T1" s="280"/>
      <c r="U1" s="280"/>
      <c r="V1" s="280"/>
      <c r="W1" s="280"/>
      <c r="X1" s="281"/>
      <c r="Y1" s="192" t="s">
        <v>187</v>
      </c>
      <c r="Z1" s="192" t="s">
        <v>188</v>
      </c>
      <c r="AA1" s="366" t="s">
        <v>163</v>
      </c>
      <c r="AB1" s="367"/>
      <c r="AC1" s="176" t="s">
        <v>19</v>
      </c>
      <c r="AD1" s="177" t="s">
        <v>162</v>
      </c>
      <c r="AE1" s="284" t="s">
        <v>90</v>
      </c>
      <c r="AF1" s="286"/>
      <c r="AG1" s="287"/>
    </row>
    <row r="2" spans="1:33" ht="26.25" customHeight="1" thickBot="1">
      <c r="A2" s="299">
        <v>46234</v>
      </c>
      <c r="B2" s="300"/>
      <c r="C2" s="92" t="s">
        <v>40</v>
      </c>
      <c r="D2" s="93">
        <f>AVERAGE(N21,N38,N55,N72,N89,N106,N123,N140)</f>
        <v>201.5075175695805</v>
      </c>
      <c r="E2" s="93" t="s">
        <v>91</v>
      </c>
      <c r="F2" s="94">
        <f>F1/D1</f>
        <v>43.225442771528549</v>
      </c>
      <c r="G2" s="95" t="s">
        <v>92</v>
      </c>
      <c r="H2" s="96">
        <f>COUNT(H5:H140)</f>
        <v>0</v>
      </c>
      <c r="I2" s="310"/>
      <c r="J2" s="311"/>
      <c r="K2" s="312"/>
      <c r="L2" s="316"/>
      <c r="M2" s="282"/>
      <c r="N2" s="317"/>
      <c r="O2" s="282"/>
      <c r="P2" s="282"/>
      <c r="Q2" s="282"/>
      <c r="R2" s="283"/>
      <c r="S2" s="285"/>
      <c r="T2" s="282"/>
      <c r="U2" s="282"/>
      <c r="V2" s="282"/>
      <c r="W2" s="282"/>
      <c r="X2" s="283"/>
      <c r="Y2" s="193">
        <f>SUM(Y21,Y38,Y55,Y72,Y89,Y106,Y123,Y140)</f>
        <v>0</v>
      </c>
      <c r="Z2" s="193">
        <f>SUM(Z21,Z38,Z55,Z72,Z89,Z106,Z123,Z140)</f>
        <v>0</v>
      </c>
      <c r="AA2" s="368"/>
      <c r="AB2" s="369"/>
      <c r="AC2" s="201">
        <f>SUM(AC21,AC38,AC55,AC72,AC89,AC106,AC123,AC140)</f>
        <v>0</v>
      </c>
      <c r="AD2" s="202">
        <f>SUM(AD21,AD38,AD55,AD72,AD89,AD106,AD123,AD140)</f>
        <v>0</v>
      </c>
      <c r="AE2" s="288"/>
      <c r="AF2" s="289"/>
      <c r="AG2" s="290"/>
    </row>
    <row r="3" spans="1:33" ht="23.25" customHeight="1">
      <c r="A3" s="301" t="s">
        <v>93</v>
      </c>
      <c r="B3" s="303" t="s">
        <v>94</v>
      </c>
      <c r="C3" s="305" t="s">
        <v>95</v>
      </c>
      <c r="D3" s="305"/>
      <c r="E3" s="307" t="s">
        <v>96</v>
      </c>
      <c r="F3" s="305" t="s">
        <v>97</v>
      </c>
      <c r="G3" s="307" t="s">
        <v>98</v>
      </c>
      <c r="H3" s="356" t="s">
        <v>99</v>
      </c>
      <c r="I3" s="291" t="s">
        <v>100</v>
      </c>
      <c r="J3" s="293" t="s">
        <v>101</v>
      </c>
      <c r="K3" s="295" t="s">
        <v>40</v>
      </c>
      <c r="L3" s="297" t="s">
        <v>100</v>
      </c>
      <c r="M3" s="293" t="s">
        <v>101</v>
      </c>
      <c r="N3" s="295" t="s">
        <v>40</v>
      </c>
      <c r="O3" s="291" t="s">
        <v>100</v>
      </c>
      <c r="P3" s="350" t="s">
        <v>40</v>
      </c>
      <c r="Q3" s="352" t="s">
        <v>102</v>
      </c>
      <c r="R3" s="354" t="s">
        <v>103</v>
      </c>
      <c r="S3" s="339" t="s">
        <v>104</v>
      </c>
      <c r="T3" s="340"/>
      <c r="U3" s="341" t="s">
        <v>105</v>
      </c>
      <c r="V3" s="341" t="s">
        <v>106</v>
      </c>
      <c r="W3" s="305" t="s">
        <v>107</v>
      </c>
      <c r="X3" s="343"/>
      <c r="Y3" s="370" t="s">
        <v>189</v>
      </c>
      <c r="Z3" s="371"/>
      <c r="AA3" s="377" t="s">
        <v>108</v>
      </c>
      <c r="AB3" s="378"/>
      <c r="AC3" s="370" t="s">
        <v>190</v>
      </c>
      <c r="AD3" s="371"/>
      <c r="AE3" s="348" t="s">
        <v>101</v>
      </c>
      <c r="AF3" s="318" t="s">
        <v>102</v>
      </c>
      <c r="AG3" s="320" t="s">
        <v>109</v>
      </c>
    </row>
    <row r="4" spans="1:33" ht="17.25" customHeight="1" thickBot="1">
      <c r="A4" s="302"/>
      <c r="B4" s="304"/>
      <c r="C4" s="306"/>
      <c r="D4" s="306"/>
      <c r="E4" s="308"/>
      <c r="F4" s="306"/>
      <c r="G4" s="308"/>
      <c r="H4" s="357"/>
      <c r="I4" s="292"/>
      <c r="J4" s="294"/>
      <c r="K4" s="296"/>
      <c r="L4" s="298"/>
      <c r="M4" s="294"/>
      <c r="N4" s="296"/>
      <c r="O4" s="292"/>
      <c r="P4" s="351"/>
      <c r="Q4" s="353"/>
      <c r="R4" s="355"/>
      <c r="S4" s="203" t="s">
        <v>110</v>
      </c>
      <c r="T4" s="204" t="s">
        <v>111</v>
      </c>
      <c r="U4" s="342"/>
      <c r="V4" s="342"/>
      <c r="W4" s="99" t="s">
        <v>112</v>
      </c>
      <c r="X4" s="69" t="s">
        <v>113</v>
      </c>
      <c r="Y4" s="194" t="s">
        <v>49</v>
      </c>
      <c r="Z4" s="195" t="s">
        <v>50</v>
      </c>
      <c r="AA4" s="379"/>
      <c r="AB4" s="380"/>
      <c r="AC4" s="194" t="s">
        <v>164</v>
      </c>
      <c r="AD4" s="195" t="s">
        <v>165</v>
      </c>
      <c r="AE4" s="349"/>
      <c r="AF4" s="319"/>
      <c r="AG4" s="321"/>
    </row>
    <row r="5" spans="1:33" ht="15.75" customHeight="1">
      <c r="A5" s="322" t="s">
        <v>170</v>
      </c>
      <c r="B5" s="114" t="s">
        <v>166</v>
      </c>
      <c r="C5" s="372" t="s">
        <v>167</v>
      </c>
      <c r="D5" s="372"/>
      <c r="E5" s="147">
        <v>19.7</v>
      </c>
      <c r="F5" s="151">
        <v>3540</v>
      </c>
      <c r="G5" s="148">
        <f t="shared" ref="G5:G9" si="0">E5*F5</f>
        <v>69738</v>
      </c>
      <c r="H5" s="149"/>
      <c r="I5" s="150">
        <v>13</v>
      </c>
      <c r="J5" s="151">
        <v>1200</v>
      </c>
      <c r="K5" s="152">
        <f>J5/I5</f>
        <v>92.307692307692307</v>
      </c>
      <c r="L5" s="107">
        <v>13</v>
      </c>
      <c r="M5" s="151">
        <f>F5/V5*60</f>
        <v>1083.5672881768487</v>
      </c>
      <c r="N5" s="152">
        <f>M5/L5</f>
        <v>83.351329859757598</v>
      </c>
      <c r="O5" s="154">
        <f>L5-I5</f>
        <v>0</v>
      </c>
      <c r="P5" s="155">
        <f>N5-K5</f>
        <v>-8.9563624479347084</v>
      </c>
      <c r="Q5" s="156">
        <f>N5/K5</f>
        <v>0.90297274014737394</v>
      </c>
      <c r="R5" s="327">
        <f>Q21</f>
        <v>0.89988720643359632</v>
      </c>
      <c r="S5" s="157">
        <v>0.20833333333333334</v>
      </c>
      <c r="T5" s="158">
        <v>0.34445601851851854</v>
      </c>
      <c r="U5" s="159"/>
      <c r="V5" s="160">
        <v>196.01920648358873</v>
      </c>
      <c r="W5" s="181"/>
      <c r="X5" s="152"/>
      <c r="Y5" s="12"/>
      <c r="Z5" s="198"/>
      <c r="AA5" s="330"/>
      <c r="AB5" s="331"/>
      <c r="AC5" s="12"/>
      <c r="AD5" s="198"/>
      <c r="AE5" s="178">
        <f>M5-J5</f>
        <v>-116.43271182315129</v>
      </c>
      <c r="AF5" s="132">
        <f>M5/J5</f>
        <v>0.90297274014737394</v>
      </c>
      <c r="AG5" s="373">
        <f>AF21</f>
        <v>0.89988720643359632</v>
      </c>
    </row>
    <row r="6" spans="1:33" ht="15.75" customHeight="1">
      <c r="A6" s="323"/>
      <c r="B6" s="100" t="s">
        <v>171</v>
      </c>
      <c r="C6" s="376" t="s">
        <v>172</v>
      </c>
      <c r="D6" s="376"/>
      <c r="E6" s="101">
        <v>56.43</v>
      </c>
      <c r="F6" s="102">
        <v>3502</v>
      </c>
      <c r="G6" s="103">
        <f t="shared" si="0"/>
        <v>197617.86</v>
      </c>
      <c r="H6" s="26"/>
      <c r="I6" s="104">
        <v>24</v>
      </c>
      <c r="J6" s="105">
        <v>2000</v>
      </c>
      <c r="K6" s="106">
        <f t="shared" ref="K6:K44" si="1">J6/I6</f>
        <v>83.333333333333329</v>
      </c>
      <c r="L6" s="107">
        <v>24</v>
      </c>
      <c r="M6" s="105">
        <f>F6/V6*60</f>
        <v>1799.6827091726502</v>
      </c>
      <c r="N6" s="106">
        <f>M6/L6</f>
        <v>74.986779548860426</v>
      </c>
      <c r="O6" s="108">
        <f>L6-I6</f>
        <v>0</v>
      </c>
      <c r="P6" s="109">
        <f>N6-K6</f>
        <v>-8.3465537844729027</v>
      </c>
      <c r="Q6" s="110">
        <f>N6/K6</f>
        <v>0.89984135458632519</v>
      </c>
      <c r="R6" s="328"/>
      <c r="S6" s="47">
        <v>0.34791666666666665</v>
      </c>
      <c r="T6" s="48">
        <v>0.42899305555555556</v>
      </c>
      <c r="U6" s="111">
        <v>4.9833333333332863</v>
      </c>
      <c r="V6" s="112">
        <v>116.753913858847</v>
      </c>
      <c r="W6" s="113"/>
      <c r="X6" s="116"/>
      <c r="Y6" s="12"/>
      <c r="Z6" s="198"/>
      <c r="AA6" s="337"/>
      <c r="AB6" s="338"/>
      <c r="AC6" s="12"/>
      <c r="AD6" s="198"/>
      <c r="AE6" s="117">
        <f>M6-J6</f>
        <v>-200.31729082734978</v>
      </c>
      <c r="AF6" s="110">
        <f>M6/J6</f>
        <v>0.89984135458632508</v>
      </c>
      <c r="AG6" s="374"/>
    </row>
    <row r="7" spans="1:33" ht="15.75" customHeight="1">
      <c r="A7" s="323"/>
      <c r="B7" s="100" t="s">
        <v>173</v>
      </c>
      <c r="C7" s="376" t="s">
        <v>196</v>
      </c>
      <c r="D7" s="376"/>
      <c r="E7" s="101">
        <v>77.349999999999994</v>
      </c>
      <c r="F7" s="102">
        <v>392</v>
      </c>
      <c r="G7" s="103">
        <f t="shared" si="0"/>
        <v>30321.199999999997</v>
      </c>
      <c r="H7" s="26"/>
      <c r="I7" s="104">
        <v>25</v>
      </c>
      <c r="J7" s="105">
        <v>2000</v>
      </c>
      <c r="K7" s="106">
        <f t="shared" si="1"/>
        <v>80</v>
      </c>
      <c r="L7" s="107">
        <v>25</v>
      </c>
      <c r="M7" s="105">
        <f>F7/V7*60</f>
        <v>1797.492532081631</v>
      </c>
      <c r="N7" s="106">
        <f>M7/L7</f>
        <v>71.899701283265244</v>
      </c>
      <c r="O7" s="108">
        <f>L7-I7</f>
        <v>0</v>
      </c>
      <c r="P7" s="109">
        <f>N7-K7</f>
        <v>-8.1002987167347555</v>
      </c>
      <c r="Q7" s="110">
        <f>N7/K7</f>
        <v>0.89874626604081553</v>
      </c>
      <c r="R7" s="328"/>
      <c r="S7" s="47">
        <v>0.43194444444444441</v>
      </c>
      <c r="T7" s="48">
        <v>0.44103009259259257</v>
      </c>
      <c r="U7" s="111">
        <v>5</v>
      </c>
      <c r="V7" s="112">
        <v>13.084894418316209</v>
      </c>
      <c r="W7" s="113"/>
      <c r="X7" s="116"/>
      <c r="Y7" s="12"/>
      <c r="Z7" s="198"/>
      <c r="AA7" s="337"/>
      <c r="AB7" s="338"/>
      <c r="AC7" s="12"/>
      <c r="AD7" s="198"/>
      <c r="AE7" s="117">
        <f>M7-J7</f>
        <v>-202.507467918369</v>
      </c>
      <c r="AF7" s="110">
        <f>M7/J7</f>
        <v>0.89874626604081553</v>
      </c>
      <c r="AG7" s="374"/>
    </row>
    <row r="8" spans="1:33" ht="15.75" customHeight="1">
      <c r="A8" s="323"/>
      <c r="B8" s="100" t="s">
        <v>173</v>
      </c>
      <c r="C8" s="376" t="s">
        <v>174</v>
      </c>
      <c r="D8" s="376"/>
      <c r="E8" s="101">
        <v>77.34</v>
      </c>
      <c r="F8" s="102">
        <v>1242</v>
      </c>
      <c r="G8" s="103">
        <f t="shared" si="0"/>
        <v>96056.28</v>
      </c>
      <c r="H8" s="26"/>
      <c r="I8" s="104">
        <v>23</v>
      </c>
      <c r="J8" s="105">
        <v>2000</v>
      </c>
      <c r="K8" s="106">
        <f t="shared" si="1"/>
        <v>86.956521739130437</v>
      </c>
      <c r="L8" s="118">
        <v>23</v>
      </c>
      <c r="M8" s="105">
        <f>F8/V8*60</f>
        <v>1798.6080972519831</v>
      </c>
      <c r="N8" s="106">
        <f>M8/L8</f>
        <v>78.200352054434049</v>
      </c>
      <c r="O8" s="108">
        <f>L8-I8</f>
        <v>0</v>
      </c>
      <c r="P8" s="109">
        <f>N8-K8</f>
        <v>-8.7561696846963883</v>
      </c>
      <c r="Q8" s="110">
        <f>N8/K8</f>
        <v>0.89930404862599156</v>
      </c>
      <c r="R8" s="328"/>
      <c r="S8" s="47">
        <v>0.44444444444444442</v>
      </c>
      <c r="T8" s="48">
        <v>0.47320601851851851</v>
      </c>
      <c r="U8" s="111">
        <v>4.9166666666666625</v>
      </c>
      <c r="V8" s="112">
        <v>41.432038537942724</v>
      </c>
      <c r="W8" s="113">
        <v>0.47320601851851851</v>
      </c>
      <c r="X8" s="116">
        <v>0.51180555555555551</v>
      </c>
      <c r="Y8" s="12"/>
      <c r="Z8" s="198"/>
      <c r="AA8" s="337"/>
      <c r="AB8" s="338"/>
      <c r="AC8" s="12"/>
      <c r="AD8" s="198"/>
      <c r="AE8" s="117">
        <f>M8-J8</f>
        <v>-201.39190274801695</v>
      </c>
      <c r="AF8" s="110">
        <f>M8/J8</f>
        <v>0.89930404862599156</v>
      </c>
      <c r="AG8" s="374"/>
    </row>
    <row r="9" spans="1:33" ht="15.75" customHeight="1">
      <c r="A9" s="323"/>
      <c r="B9" s="100" t="s">
        <v>173</v>
      </c>
      <c r="C9" s="376" t="s">
        <v>176</v>
      </c>
      <c r="D9" s="376"/>
      <c r="E9" s="101">
        <v>59.52</v>
      </c>
      <c r="F9" s="102">
        <v>2960</v>
      </c>
      <c r="G9" s="103">
        <f t="shared" si="0"/>
        <v>176179.20000000001</v>
      </c>
      <c r="H9" s="13"/>
      <c r="I9" s="104">
        <v>24</v>
      </c>
      <c r="J9" s="105">
        <v>2000</v>
      </c>
      <c r="K9" s="106">
        <f t="shared" si="1"/>
        <v>83.333333333333329</v>
      </c>
      <c r="L9" s="118">
        <v>24</v>
      </c>
      <c r="M9" s="105">
        <f>F9/V9*60</f>
        <v>1799.6116725059728</v>
      </c>
      <c r="N9" s="106">
        <f>M9/L9</f>
        <v>74.983819687748863</v>
      </c>
      <c r="O9" s="108">
        <f>L9-I9</f>
        <v>0</v>
      </c>
      <c r="P9" s="109">
        <f>N9-K9</f>
        <v>-8.3495136455844658</v>
      </c>
      <c r="Q9" s="110">
        <f>N9/K9</f>
        <v>0.89980583625298638</v>
      </c>
      <c r="R9" s="328"/>
      <c r="S9" s="47">
        <v>0.51180555555555551</v>
      </c>
      <c r="T9" s="48">
        <v>0.58033564814814809</v>
      </c>
      <c r="U9" s="111">
        <v>55.583333333333286</v>
      </c>
      <c r="V9" s="112">
        <v>98.68795735954005</v>
      </c>
      <c r="W9" s="113"/>
      <c r="X9" s="116"/>
      <c r="Y9" s="12"/>
      <c r="Z9" s="198"/>
      <c r="AA9" s="337"/>
      <c r="AB9" s="338"/>
      <c r="AC9" s="12"/>
      <c r="AD9" s="198"/>
      <c r="AE9" s="117">
        <f>M9-J9</f>
        <v>-200.38832749402718</v>
      </c>
      <c r="AF9" s="110">
        <f>M9/J9</f>
        <v>0.89980583625298638</v>
      </c>
      <c r="AG9" s="374"/>
    </row>
    <row r="10" spans="1:33" ht="15.75" customHeight="1">
      <c r="A10" s="323"/>
      <c r="B10" s="100"/>
      <c r="C10" s="376"/>
      <c r="D10" s="376"/>
      <c r="E10" s="101"/>
      <c r="F10" s="102"/>
      <c r="G10" s="121"/>
      <c r="H10" s="122"/>
      <c r="I10" s="104"/>
      <c r="J10" s="105"/>
      <c r="K10" s="106"/>
      <c r="L10" s="118"/>
      <c r="M10" s="105"/>
      <c r="N10" s="106"/>
      <c r="O10" s="108"/>
      <c r="P10" s="109"/>
      <c r="Q10" s="110"/>
      <c r="R10" s="328"/>
      <c r="S10" s="47"/>
      <c r="T10" s="120"/>
      <c r="U10" s="111"/>
      <c r="V10" s="112"/>
      <c r="W10" s="113"/>
      <c r="X10" s="116"/>
      <c r="Y10" s="12"/>
      <c r="Z10" s="198"/>
      <c r="AA10" s="337"/>
      <c r="AB10" s="338"/>
      <c r="AC10" s="12"/>
      <c r="AD10" s="198"/>
      <c r="AE10" s="117"/>
      <c r="AF10" s="110"/>
      <c r="AG10" s="374"/>
    </row>
    <row r="11" spans="1:33" ht="15.75" customHeight="1">
      <c r="A11" s="323"/>
      <c r="B11" s="100"/>
      <c r="C11" s="376"/>
      <c r="D11" s="376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28"/>
      <c r="S11" s="47"/>
      <c r="T11" s="120"/>
      <c r="U11" s="111"/>
      <c r="V11" s="112"/>
      <c r="W11" s="113"/>
      <c r="X11" s="116"/>
      <c r="Y11" s="12"/>
      <c r="Z11" s="198"/>
      <c r="AA11" s="337"/>
      <c r="AB11" s="338"/>
      <c r="AC11" s="12"/>
      <c r="AD11" s="198"/>
      <c r="AE11" s="117"/>
      <c r="AF11" s="110"/>
      <c r="AG11" s="374"/>
    </row>
    <row r="12" spans="1:33" ht="15.75" customHeight="1">
      <c r="A12" s="323"/>
      <c r="B12" s="100"/>
      <c r="C12" s="376"/>
      <c r="D12" s="37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8"/>
      <c r="S12" s="47"/>
      <c r="T12" s="120"/>
      <c r="U12" s="111"/>
      <c r="V12" s="112"/>
      <c r="W12" s="113"/>
      <c r="X12" s="116"/>
      <c r="Y12" s="12"/>
      <c r="Z12" s="198"/>
      <c r="AA12" s="337"/>
      <c r="AB12" s="338"/>
      <c r="AC12" s="12"/>
      <c r="AD12" s="198"/>
      <c r="AE12" s="117"/>
      <c r="AF12" s="110"/>
      <c r="AG12" s="374"/>
    </row>
    <row r="13" spans="1:33" ht="15.75" customHeight="1">
      <c r="A13" s="323"/>
      <c r="B13" s="100"/>
      <c r="C13" s="376"/>
      <c r="D13" s="37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8"/>
      <c r="S13" s="47"/>
      <c r="T13" s="120"/>
      <c r="U13" s="111"/>
      <c r="V13" s="112"/>
      <c r="W13" s="113"/>
      <c r="X13" s="116"/>
      <c r="Y13" s="12"/>
      <c r="Z13" s="198"/>
      <c r="AA13" s="337"/>
      <c r="AB13" s="338"/>
      <c r="AC13" s="12"/>
      <c r="AD13" s="198"/>
      <c r="AE13" s="117"/>
      <c r="AF13" s="110"/>
      <c r="AG13" s="374"/>
    </row>
    <row r="14" spans="1:33" ht="15.75" customHeight="1">
      <c r="A14" s="323"/>
      <c r="B14" s="100"/>
      <c r="C14" s="376"/>
      <c r="D14" s="37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8"/>
      <c r="S14" s="47"/>
      <c r="T14" s="120"/>
      <c r="U14" s="111"/>
      <c r="V14" s="112"/>
      <c r="W14" s="113"/>
      <c r="X14" s="116"/>
      <c r="Y14" s="12"/>
      <c r="Z14" s="198"/>
      <c r="AA14" s="337"/>
      <c r="AB14" s="338"/>
      <c r="AC14" s="12"/>
      <c r="AD14" s="198"/>
      <c r="AE14" s="117"/>
      <c r="AF14" s="110"/>
      <c r="AG14" s="374"/>
    </row>
    <row r="15" spans="1:33" ht="15.75" customHeight="1">
      <c r="A15" s="323"/>
      <c r="B15" s="100"/>
      <c r="C15" s="376"/>
      <c r="D15" s="37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8"/>
      <c r="S15" s="47"/>
      <c r="T15" s="120"/>
      <c r="U15" s="111"/>
      <c r="V15" s="112"/>
      <c r="W15" s="113"/>
      <c r="X15" s="116"/>
      <c r="Y15" s="12"/>
      <c r="Z15" s="198"/>
      <c r="AA15" s="337"/>
      <c r="AB15" s="338"/>
      <c r="AC15" s="12"/>
      <c r="AD15" s="198"/>
      <c r="AE15" s="117"/>
      <c r="AF15" s="110"/>
      <c r="AG15" s="374"/>
    </row>
    <row r="16" spans="1:33" ht="15.75" customHeight="1">
      <c r="A16" s="323"/>
      <c r="B16" s="100"/>
      <c r="C16" s="376"/>
      <c r="D16" s="37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8"/>
      <c r="S16" s="47"/>
      <c r="T16" s="120"/>
      <c r="U16" s="111"/>
      <c r="V16" s="112"/>
      <c r="W16" s="113"/>
      <c r="X16" s="116"/>
      <c r="Y16" s="12"/>
      <c r="Z16" s="198"/>
      <c r="AA16" s="337"/>
      <c r="AB16" s="338"/>
      <c r="AC16" s="12"/>
      <c r="AD16" s="198"/>
      <c r="AE16" s="117"/>
      <c r="AF16" s="110"/>
      <c r="AG16" s="374"/>
    </row>
    <row r="17" spans="1:33" ht="15.75" customHeight="1">
      <c r="A17" s="323"/>
      <c r="B17" s="100"/>
      <c r="C17" s="376"/>
      <c r="D17" s="37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8"/>
      <c r="S17" s="47"/>
      <c r="T17" s="120"/>
      <c r="U17" s="111"/>
      <c r="V17" s="112"/>
      <c r="W17" s="113"/>
      <c r="X17" s="116"/>
      <c r="Y17" s="12"/>
      <c r="Z17" s="198"/>
      <c r="AA17" s="337"/>
      <c r="AB17" s="338"/>
      <c r="AC17" s="12"/>
      <c r="AD17" s="198"/>
      <c r="AE17" s="117"/>
      <c r="AF17" s="110"/>
      <c r="AG17" s="374"/>
    </row>
    <row r="18" spans="1:33" ht="15.75" customHeight="1">
      <c r="A18" s="323"/>
      <c r="B18" s="100"/>
      <c r="C18" s="376"/>
      <c r="D18" s="37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8"/>
      <c r="S18" s="47"/>
      <c r="T18" s="120"/>
      <c r="U18" s="111"/>
      <c r="V18" s="112"/>
      <c r="W18" s="113"/>
      <c r="X18" s="116"/>
      <c r="Y18" s="12"/>
      <c r="Z18" s="198"/>
      <c r="AA18" s="337"/>
      <c r="AB18" s="338"/>
      <c r="AC18" s="12"/>
      <c r="AD18" s="198"/>
      <c r="AE18" s="117"/>
      <c r="AF18" s="110"/>
      <c r="AG18" s="374"/>
    </row>
    <row r="19" spans="1:33" ht="15.75" customHeight="1">
      <c r="A19" s="323"/>
      <c r="B19" s="100"/>
      <c r="C19" s="376"/>
      <c r="D19" s="37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8"/>
      <c r="S19" s="47"/>
      <c r="T19" s="120"/>
      <c r="U19" s="111"/>
      <c r="V19" s="112"/>
      <c r="W19" s="113"/>
      <c r="X19" s="116"/>
      <c r="Y19" s="12"/>
      <c r="Z19" s="198"/>
      <c r="AA19" s="337"/>
      <c r="AB19" s="338"/>
      <c r="AC19" s="12"/>
      <c r="AD19" s="198"/>
      <c r="AE19" s="117"/>
      <c r="AF19" s="110"/>
      <c r="AG19" s="374"/>
    </row>
    <row r="20" spans="1:33" ht="15.75" customHeight="1">
      <c r="A20" s="323"/>
      <c r="B20" s="100"/>
      <c r="C20" s="376"/>
      <c r="D20" s="376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8"/>
      <c r="S20" s="47"/>
      <c r="T20" s="120"/>
      <c r="U20" s="130"/>
      <c r="V20" s="112"/>
      <c r="W20" s="113"/>
      <c r="X20" s="116"/>
      <c r="Y20" s="12"/>
      <c r="Z20" s="198"/>
      <c r="AA20" s="337"/>
      <c r="AB20" s="338"/>
      <c r="AC20" s="12"/>
      <c r="AD20" s="198"/>
      <c r="AE20" s="117"/>
      <c r="AF20" s="110"/>
      <c r="AG20" s="374"/>
    </row>
    <row r="21" spans="1:33" ht="15.75" customHeight="1" thickBot="1">
      <c r="A21" s="324"/>
      <c r="B21" s="133" t="s">
        <v>115</v>
      </c>
      <c r="C21" s="358"/>
      <c r="D21" s="358"/>
      <c r="E21" s="134"/>
      <c r="F21" s="167"/>
      <c r="G21" s="135"/>
      <c r="H21" s="69"/>
      <c r="I21" s="136">
        <f t="shared" ref="I21:J21" si="2">AVERAGE(I5:I20)</f>
        <v>21.8</v>
      </c>
      <c r="J21" s="137">
        <f t="shared" si="2"/>
        <v>1840</v>
      </c>
      <c r="K21" s="138">
        <f t="shared" ref="K21" si="3">J21/I21</f>
        <v>84.403669724770637</v>
      </c>
      <c r="L21" s="136">
        <f t="shared" ref="L21:M21" si="4">AVERAGE(L5:L20)</f>
        <v>21.8</v>
      </c>
      <c r="M21" s="137">
        <f t="shared" si="4"/>
        <v>1655.7924598378172</v>
      </c>
      <c r="N21" s="138">
        <f t="shared" ref="N21:N28" si="5">M21/L21</f>
        <v>75.95378256136776</v>
      </c>
      <c r="O21" s="139">
        <f t="shared" ref="O21:O28" si="6">L21-I21</f>
        <v>0</v>
      </c>
      <c r="P21" s="140">
        <f t="shared" ref="P21:P28" si="7">N21-K21</f>
        <v>-8.4498871634028774</v>
      </c>
      <c r="Q21" s="141">
        <f t="shared" ref="Q21:Q28" si="8">N21/K21</f>
        <v>0.89988720643359632</v>
      </c>
      <c r="R21" s="329"/>
      <c r="S21" s="142">
        <v>0.20833333333333334</v>
      </c>
      <c r="T21" s="143">
        <v>0.58033564814814809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359"/>
      <c r="AB21" s="360"/>
      <c r="AC21" s="179">
        <f>SUM(AC5:AC20)</f>
        <v>0</v>
      </c>
      <c r="AD21" s="180">
        <f>SUM(AD5:AD20)</f>
        <v>0</v>
      </c>
      <c r="AE21" s="168">
        <f t="shared" ref="AE21:AE28" si="9">M21-J21</f>
        <v>-184.2075401621828</v>
      </c>
      <c r="AF21" s="141">
        <f t="shared" ref="AF21:AF28" si="10">M21/J21</f>
        <v>0.89988720643359632</v>
      </c>
      <c r="AG21" s="375"/>
    </row>
    <row r="22" spans="1:33" ht="15.75" customHeight="1">
      <c r="A22" s="361" t="s">
        <v>177</v>
      </c>
      <c r="B22" s="146" t="s">
        <v>192</v>
      </c>
      <c r="C22" s="325" t="s">
        <v>218</v>
      </c>
      <c r="D22" s="326"/>
      <c r="E22" s="147">
        <v>36.450000000000003</v>
      </c>
      <c r="F22" s="159">
        <v>1806</v>
      </c>
      <c r="G22" s="148">
        <f t="shared" ref="G22:G28" si="11">E22*F22</f>
        <v>65828.700000000012</v>
      </c>
      <c r="H22" s="149"/>
      <c r="I22" s="153">
        <v>20</v>
      </c>
      <c r="J22" s="151">
        <v>2100</v>
      </c>
      <c r="K22" s="152">
        <f>J22/I22</f>
        <v>105</v>
      </c>
      <c r="L22" s="153">
        <v>20</v>
      </c>
      <c r="M22" s="151">
        <f t="shared" ref="M22:M28" si="12">F22/V22*60</f>
        <v>1893.2783422374969</v>
      </c>
      <c r="N22" s="152">
        <f t="shared" si="5"/>
        <v>94.663917111874838</v>
      </c>
      <c r="O22" s="154">
        <f t="shared" si="6"/>
        <v>0</v>
      </c>
      <c r="P22" s="155">
        <f t="shared" si="7"/>
        <v>-10.336082888125162</v>
      </c>
      <c r="Q22" s="156">
        <f t="shared" si="8"/>
        <v>0.90156111535118888</v>
      </c>
      <c r="R22" s="327">
        <f>Q38</f>
        <v>0.90236366105584342</v>
      </c>
      <c r="S22" s="157">
        <v>0.20833333333333334</v>
      </c>
      <c r="T22" s="158">
        <v>0.24807870370370372</v>
      </c>
      <c r="U22" s="159"/>
      <c r="V22" s="160">
        <v>57.234056706072586</v>
      </c>
      <c r="W22" s="97"/>
      <c r="X22" s="98"/>
      <c r="Y22" s="12"/>
      <c r="Z22" s="198"/>
      <c r="AA22" s="330"/>
      <c r="AB22" s="331"/>
      <c r="AC22" s="12"/>
      <c r="AD22" s="198"/>
      <c r="AE22" s="115">
        <f t="shared" si="9"/>
        <v>-206.72165776250313</v>
      </c>
      <c r="AF22" s="156">
        <f t="shared" si="10"/>
        <v>0.90156111535118899</v>
      </c>
      <c r="AG22" s="381">
        <f>AF38</f>
        <v>0.90958257034429024</v>
      </c>
    </row>
    <row r="23" spans="1:33" ht="15.75" customHeight="1">
      <c r="A23" s="362"/>
      <c r="B23" s="163" t="s">
        <v>166</v>
      </c>
      <c r="C23" s="335" t="s">
        <v>221</v>
      </c>
      <c r="D23" s="336"/>
      <c r="E23" s="101">
        <v>31.72</v>
      </c>
      <c r="F23" s="111">
        <v>1195</v>
      </c>
      <c r="G23" s="103">
        <f t="shared" si="11"/>
        <v>37905.4</v>
      </c>
      <c r="H23" s="26"/>
      <c r="I23" s="107">
        <v>22</v>
      </c>
      <c r="J23" s="105">
        <v>2000</v>
      </c>
      <c r="K23" s="106">
        <f t="shared" si="1"/>
        <v>90.909090909090907</v>
      </c>
      <c r="L23" s="107">
        <v>22</v>
      </c>
      <c r="M23" s="105">
        <f t="shared" si="12"/>
        <v>1800.8275142827238</v>
      </c>
      <c r="N23" s="106">
        <f t="shared" si="5"/>
        <v>81.85579610376017</v>
      </c>
      <c r="O23" s="108">
        <f t="shared" si="6"/>
        <v>0</v>
      </c>
      <c r="P23" s="109">
        <f t="shared" si="7"/>
        <v>-9.0532948053307365</v>
      </c>
      <c r="Q23" s="110">
        <f t="shared" si="8"/>
        <v>0.90041375714136185</v>
      </c>
      <c r="R23" s="328"/>
      <c r="S23" s="47">
        <v>0.25208333333333333</v>
      </c>
      <c r="T23" s="48">
        <v>0.27972222222222221</v>
      </c>
      <c r="U23" s="111">
        <v>5.7666666666666355</v>
      </c>
      <c r="V23" s="112">
        <v>39.815029163722194</v>
      </c>
      <c r="W23" s="113"/>
      <c r="X23" s="116"/>
      <c r="Y23" s="12"/>
      <c r="Z23" s="198"/>
      <c r="AA23" s="337"/>
      <c r="AB23" s="338"/>
      <c r="AC23" s="12"/>
      <c r="AD23" s="198"/>
      <c r="AE23" s="117">
        <f t="shared" si="9"/>
        <v>-199.17248571727623</v>
      </c>
      <c r="AF23" s="110">
        <f t="shared" si="10"/>
        <v>0.90041375714136185</v>
      </c>
      <c r="AG23" s="374"/>
    </row>
    <row r="24" spans="1:33" ht="15.75" customHeight="1">
      <c r="A24" s="362"/>
      <c r="B24" s="163" t="s">
        <v>166</v>
      </c>
      <c r="C24" s="335" t="s">
        <v>222</v>
      </c>
      <c r="D24" s="336"/>
      <c r="E24" s="101">
        <v>34.79</v>
      </c>
      <c r="F24" s="111">
        <v>1273</v>
      </c>
      <c r="G24" s="103">
        <f t="shared" si="11"/>
        <v>44287.67</v>
      </c>
      <c r="H24" s="26"/>
      <c r="I24" s="107">
        <v>11</v>
      </c>
      <c r="J24" s="105">
        <v>2000</v>
      </c>
      <c r="K24" s="106">
        <f t="shared" si="1"/>
        <v>181.81818181818181</v>
      </c>
      <c r="L24" s="107">
        <v>11</v>
      </c>
      <c r="M24" s="105">
        <f t="shared" si="12"/>
        <v>1809.1279954925192</v>
      </c>
      <c r="N24" s="106">
        <f t="shared" si="5"/>
        <v>164.46618140841085</v>
      </c>
      <c r="O24" s="108">
        <f t="shared" si="6"/>
        <v>0</v>
      </c>
      <c r="P24" s="109">
        <f t="shared" si="7"/>
        <v>-17.352000409770966</v>
      </c>
      <c r="Q24" s="110">
        <f t="shared" si="8"/>
        <v>0.90456399774625973</v>
      </c>
      <c r="R24" s="328"/>
      <c r="S24" s="47">
        <v>0.28333333333333333</v>
      </c>
      <c r="T24" s="48">
        <v>0.31265046296296295</v>
      </c>
      <c r="U24" s="111">
        <v>5.2000000000000135</v>
      </c>
      <c r="V24" s="112">
        <v>42.219235007308711</v>
      </c>
      <c r="W24" s="113"/>
      <c r="X24" s="116"/>
      <c r="Y24" s="12"/>
      <c r="Z24" s="198"/>
      <c r="AA24" s="337"/>
      <c r="AB24" s="338"/>
      <c r="AC24" s="12"/>
      <c r="AD24" s="198"/>
      <c r="AE24" s="117">
        <f t="shared" si="9"/>
        <v>-190.87200450748082</v>
      </c>
      <c r="AF24" s="110">
        <f t="shared" si="10"/>
        <v>0.90456399774625962</v>
      </c>
      <c r="AG24" s="374"/>
    </row>
    <row r="25" spans="1:33" ht="15.75" customHeight="1">
      <c r="A25" s="362"/>
      <c r="B25" s="163" t="s">
        <v>166</v>
      </c>
      <c r="C25" s="335" t="s">
        <v>220</v>
      </c>
      <c r="D25" s="336"/>
      <c r="E25" s="101">
        <v>33.200000000000003</v>
      </c>
      <c r="F25" s="111">
        <v>2207</v>
      </c>
      <c r="G25" s="103">
        <f t="shared" si="11"/>
        <v>73272.400000000009</v>
      </c>
      <c r="H25" s="26"/>
      <c r="I25" s="107">
        <v>11</v>
      </c>
      <c r="J25" s="105">
        <v>2000</v>
      </c>
      <c r="K25" s="106">
        <f t="shared" si="1"/>
        <v>181.81818181818181</v>
      </c>
      <c r="L25" s="107">
        <v>11</v>
      </c>
      <c r="M25" s="105">
        <f t="shared" si="12"/>
        <v>1807.9724640015377</v>
      </c>
      <c r="N25" s="106">
        <f t="shared" si="5"/>
        <v>164.36113309104888</v>
      </c>
      <c r="O25" s="108">
        <f t="shared" si="6"/>
        <v>0</v>
      </c>
      <c r="P25" s="109">
        <f t="shared" si="7"/>
        <v>-17.457048727132928</v>
      </c>
      <c r="Q25" s="110">
        <f t="shared" si="8"/>
        <v>0.90398623200076889</v>
      </c>
      <c r="R25" s="328"/>
      <c r="S25" s="47">
        <v>0.31666666666666665</v>
      </c>
      <c r="T25" s="48">
        <v>0.36752314814814813</v>
      </c>
      <c r="U25" s="111">
        <v>5.7833333333333314</v>
      </c>
      <c r="V25" s="112">
        <v>73.242265928607296</v>
      </c>
      <c r="W25" s="113"/>
      <c r="X25" s="116"/>
      <c r="Y25" s="12"/>
      <c r="Z25" s="198"/>
      <c r="AA25" s="337"/>
      <c r="AB25" s="338"/>
      <c r="AC25" s="12"/>
      <c r="AD25" s="198"/>
      <c r="AE25" s="117">
        <f t="shared" si="9"/>
        <v>-192.02753599846233</v>
      </c>
      <c r="AF25" s="110">
        <f t="shared" si="10"/>
        <v>0.90398623200076889</v>
      </c>
      <c r="AG25" s="374"/>
    </row>
    <row r="26" spans="1:33" ht="15.75" customHeight="1">
      <c r="A26" s="363"/>
      <c r="B26" s="163" t="s">
        <v>166</v>
      </c>
      <c r="C26" s="335" t="s">
        <v>225</v>
      </c>
      <c r="D26" s="336"/>
      <c r="E26" s="101">
        <v>51.44</v>
      </c>
      <c r="F26" s="111">
        <v>1239</v>
      </c>
      <c r="G26" s="103">
        <f t="shared" si="11"/>
        <v>63734.159999999996</v>
      </c>
      <c r="H26" s="13"/>
      <c r="I26" s="118">
        <v>19</v>
      </c>
      <c r="J26" s="105">
        <v>2000</v>
      </c>
      <c r="K26" s="106">
        <f t="shared" si="1"/>
        <v>105.26315789473684</v>
      </c>
      <c r="L26" s="107">
        <v>19</v>
      </c>
      <c r="M26" s="105">
        <f t="shared" si="12"/>
        <v>1801.3709154418077</v>
      </c>
      <c r="N26" s="106">
        <f t="shared" si="5"/>
        <v>94.80899554956882</v>
      </c>
      <c r="O26" s="108">
        <f t="shared" si="6"/>
        <v>0</v>
      </c>
      <c r="P26" s="109">
        <f t="shared" si="7"/>
        <v>-10.454162345168015</v>
      </c>
      <c r="Q26" s="110">
        <f t="shared" si="8"/>
        <v>0.9006854577209038</v>
      </c>
      <c r="R26" s="328"/>
      <c r="S26" s="47">
        <v>0.37083333333333329</v>
      </c>
      <c r="T26" s="48">
        <v>0.3994907407407407</v>
      </c>
      <c r="U26" s="111">
        <v>4.7666666666666391</v>
      </c>
      <c r="V26" s="112">
        <v>41.268569045241428</v>
      </c>
      <c r="W26" s="113"/>
      <c r="X26" s="116"/>
      <c r="Y26" s="12"/>
      <c r="Z26" s="198"/>
      <c r="AA26" s="337"/>
      <c r="AB26" s="338"/>
      <c r="AC26" s="12"/>
      <c r="AD26" s="198"/>
      <c r="AE26" s="117">
        <f t="shared" si="9"/>
        <v>-198.62908455819229</v>
      </c>
      <c r="AF26" s="110">
        <f t="shared" si="10"/>
        <v>0.9006854577209038</v>
      </c>
      <c r="AG26" s="374"/>
    </row>
    <row r="27" spans="1:33" ht="15.75" customHeight="1">
      <c r="A27" s="363"/>
      <c r="B27" s="163" t="s">
        <v>171</v>
      </c>
      <c r="C27" s="335" t="s">
        <v>241</v>
      </c>
      <c r="D27" s="336"/>
      <c r="E27" s="101">
        <v>46.34</v>
      </c>
      <c r="F27" s="111">
        <v>2131</v>
      </c>
      <c r="G27" s="121">
        <f t="shared" si="11"/>
        <v>98750.540000000008</v>
      </c>
      <c r="H27" s="122"/>
      <c r="I27" s="107">
        <v>21</v>
      </c>
      <c r="J27" s="105">
        <v>1800</v>
      </c>
      <c r="K27" s="106">
        <f t="shared" si="1"/>
        <v>85.714285714285708</v>
      </c>
      <c r="L27" s="107">
        <v>21</v>
      </c>
      <c r="M27" s="105">
        <f t="shared" si="12"/>
        <v>1622.5561115169214</v>
      </c>
      <c r="N27" s="106">
        <f t="shared" si="5"/>
        <v>77.264576738901013</v>
      </c>
      <c r="O27" s="108">
        <f t="shared" si="6"/>
        <v>0</v>
      </c>
      <c r="P27" s="109">
        <f t="shared" si="7"/>
        <v>-8.449708975384695</v>
      </c>
      <c r="Q27" s="110">
        <f t="shared" si="8"/>
        <v>0.90142006195384516</v>
      </c>
      <c r="R27" s="328"/>
      <c r="S27" s="47">
        <v>0.40277777777777773</v>
      </c>
      <c r="T27" s="120">
        <v>0.45749999999999996</v>
      </c>
      <c r="U27" s="111">
        <v>4.7333333333333272</v>
      </c>
      <c r="V27" s="112">
        <v>78.801589105269329</v>
      </c>
      <c r="W27" s="113">
        <v>0.45749999999999996</v>
      </c>
      <c r="X27" s="116">
        <v>0.4951388888888888</v>
      </c>
      <c r="Y27" s="12"/>
      <c r="Z27" s="198"/>
      <c r="AA27" s="337"/>
      <c r="AB27" s="338"/>
      <c r="AC27" s="12"/>
      <c r="AD27" s="198"/>
      <c r="AE27" s="117">
        <f t="shared" si="9"/>
        <v>-177.44388848307858</v>
      </c>
      <c r="AF27" s="110">
        <f t="shared" si="10"/>
        <v>0.90142006195384528</v>
      </c>
      <c r="AG27" s="374"/>
    </row>
    <row r="28" spans="1:33" ht="15.75" customHeight="1">
      <c r="A28" s="363"/>
      <c r="B28" s="163" t="s">
        <v>168</v>
      </c>
      <c r="C28" s="335" t="s">
        <v>169</v>
      </c>
      <c r="D28" s="336"/>
      <c r="E28" s="101">
        <v>29.97</v>
      </c>
      <c r="F28" s="111">
        <v>1611</v>
      </c>
      <c r="G28" s="121">
        <f t="shared" si="11"/>
        <v>48281.67</v>
      </c>
      <c r="H28" s="62"/>
      <c r="I28" s="118">
        <v>21</v>
      </c>
      <c r="J28" s="105">
        <v>2790</v>
      </c>
      <c r="K28" s="106">
        <f t="shared" si="1"/>
        <v>132.85714285714286</v>
      </c>
      <c r="L28" s="107">
        <v>22</v>
      </c>
      <c r="M28" s="105">
        <f t="shared" si="12"/>
        <v>2626.6346153846152</v>
      </c>
      <c r="N28" s="106">
        <f t="shared" si="5"/>
        <v>119.39248251748251</v>
      </c>
      <c r="O28" s="123">
        <f t="shared" si="6"/>
        <v>1</v>
      </c>
      <c r="P28" s="124">
        <f t="shared" si="7"/>
        <v>-13.464660339660355</v>
      </c>
      <c r="Q28" s="125">
        <f t="shared" si="8"/>
        <v>0.89865309421761019</v>
      </c>
      <c r="R28" s="328"/>
      <c r="S28" s="47">
        <v>0.4951388888888888</v>
      </c>
      <c r="T28" s="120">
        <v>0.52068287037037031</v>
      </c>
      <c r="U28" s="111">
        <v>55</v>
      </c>
      <c r="V28" s="112">
        <v>36.799941428414542</v>
      </c>
      <c r="W28" s="113"/>
      <c r="X28" s="116"/>
      <c r="Y28" s="12"/>
      <c r="Z28" s="198"/>
      <c r="AA28" s="337"/>
      <c r="AB28" s="338"/>
      <c r="AC28" s="12"/>
      <c r="AD28" s="198"/>
      <c r="AE28" s="117">
        <f t="shared" si="9"/>
        <v>-163.36538461538476</v>
      </c>
      <c r="AF28" s="110">
        <f t="shared" si="10"/>
        <v>0.94144609870416318</v>
      </c>
      <c r="AG28" s="374"/>
    </row>
    <row r="29" spans="1:33" ht="15.75" customHeight="1">
      <c r="A29" s="363"/>
      <c r="B29" s="163"/>
      <c r="C29" s="335"/>
      <c r="D29" s="336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328"/>
      <c r="S29" s="47"/>
      <c r="T29" s="120"/>
      <c r="U29" s="111"/>
      <c r="V29" s="112"/>
      <c r="W29" s="113"/>
      <c r="X29" s="116"/>
      <c r="Y29" s="12"/>
      <c r="Z29" s="198"/>
      <c r="AA29" s="337"/>
      <c r="AB29" s="338"/>
      <c r="AC29" s="12"/>
      <c r="AD29" s="198"/>
      <c r="AE29" s="117"/>
      <c r="AF29" s="110"/>
      <c r="AG29" s="374"/>
    </row>
    <row r="30" spans="1:33" ht="15.75" customHeight="1">
      <c r="A30" s="363"/>
      <c r="B30" s="163"/>
      <c r="C30" s="335"/>
      <c r="D30" s="336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328"/>
      <c r="S30" s="47"/>
      <c r="T30" s="120"/>
      <c r="U30" s="111"/>
      <c r="V30" s="112"/>
      <c r="W30" s="113"/>
      <c r="X30" s="116"/>
      <c r="Y30" s="12"/>
      <c r="Z30" s="198"/>
      <c r="AA30" s="337"/>
      <c r="AB30" s="338"/>
      <c r="AC30" s="12"/>
      <c r="AD30" s="198"/>
      <c r="AE30" s="117"/>
      <c r="AF30" s="110"/>
      <c r="AG30" s="374"/>
    </row>
    <row r="31" spans="1:33" ht="15.75" customHeight="1">
      <c r="A31" s="363"/>
      <c r="B31" s="163"/>
      <c r="C31" s="335"/>
      <c r="D31" s="336"/>
      <c r="E31" s="101"/>
      <c r="F31" s="111"/>
      <c r="G31" s="121"/>
      <c r="H31" s="107"/>
      <c r="I31" s="118"/>
      <c r="J31" s="105"/>
      <c r="K31" s="106"/>
      <c r="L31" s="107"/>
      <c r="M31" s="105"/>
      <c r="N31" s="106"/>
      <c r="O31" s="123"/>
      <c r="P31" s="124"/>
      <c r="Q31" s="125"/>
      <c r="R31" s="328"/>
      <c r="S31" s="47"/>
      <c r="T31" s="120"/>
      <c r="U31" s="111"/>
      <c r="V31" s="112"/>
      <c r="W31" s="113"/>
      <c r="X31" s="116"/>
      <c r="Y31" s="12"/>
      <c r="Z31" s="198"/>
      <c r="AA31" s="337"/>
      <c r="AB31" s="338"/>
      <c r="AC31" s="12"/>
      <c r="AD31" s="198"/>
      <c r="AE31" s="117"/>
      <c r="AF31" s="110"/>
      <c r="AG31" s="374"/>
    </row>
    <row r="32" spans="1:33" ht="15.75" customHeight="1">
      <c r="A32" s="363"/>
      <c r="B32" s="163"/>
      <c r="C32" s="335"/>
      <c r="D32" s="336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328"/>
      <c r="S32" s="47"/>
      <c r="T32" s="120"/>
      <c r="U32" s="111"/>
      <c r="V32" s="112"/>
      <c r="W32" s="113"/>
      <c r="X32" s="116"/>
      <c r="Y32" s="12"/>
      <c r="Z32" s="198"/>
      <c r="AA32" s="337"/>
      <c r="AB32" s="338"/>
      <c r="AC32" s="12"/>
      <c r="AD32" s="198"/>
      <c r="AE32" s="117"/>
      <c r="AF32" s="110"/>
      <c r="AG32" s="374"/>
    </row>
    <row r="33" spans="1:33" ht="15.75" customHeight="1">
      <c r="A33" s="363"/>
      <c r="B33" s="163"/>
      <c r="C33" s="335"/>
      <c r="D33" s="336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328"/>
      <c r="S33" s="47"/>
      <c r="T33" s="120"/>
      <c r="U33" s="111"/>
      <c r="V33" s="112"/>
      <c r="W33" s="113"/>
      <c r="X33" s="116"/>
      <c r="Y33" s="12"/>
      <c r="Z33" s="198"/>
      <c r="AA33" s="337"/>
      <c r="AB33" s="338"/>
      <c r="AC33" s="12"/>
      <c r="AD33" s="198"/>
      <c r="AE33" s="117"/>
      <c r="AF33" s="110"/>
      <c r="AG33" s="374"/>
    </row>
    <row r="34" spans="1:33" ht="15.75" customHeight="1">
      <c r="A34" s="363"/>
      <c r="B34" s="163"/>
      <c r="C34" s="335"/>
      <c r="D34" s="336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28"/>
      <c r="S34" s="47"/>
      <c r="T34" s="120"/>
      <c r="U34" s="111"/>
      <c r="V34" s="112"/>
      <c r="W34" s="113"/>
      <c r="X34" s="116"/>
      <c r="Y34" s="12"/>
      <c r="Z34" s="198"/>
      <c r="AA34" s="337"/>
      <c r="AB34" s="338"/>
      <c r="AC34" s="12"/>
      <c r="AD34" s="198"/>
      <c r="AE34" s="117"/>
      <c r="AF34" s="110"/>
      <c r="AG34" s="374"/>
    </row>
    <row r="35" spans="1:33" ht="15.75" customHeight="1">
      <c r="A35" s="363"/>
      <c r="B35" s="163"/>
      <c r="C35" s="335"/>
      <c r="D35" s="336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28"/>
      <c r="S35" s="47"/>
      <c r="T35" s="120"/>
      <c r="U35" s="111"/>
      <c r="V35" s="112"/>
      <c r="W35" s="183"/>
      <c r="X35" s="184"/>
      <c r="Y35" s="12"/>
      <c r="Z35" s="198"/>
      <c r="AA35" s="337"/>
      <c r="AB35" s="338"/>
      <c r="AC35" s="12"/>
      <c r="AD35" s="198"/>
      <c r="AE35" s="117"/>
      <c r="AF35" s="110"/>
      <c r="AG35" s="374"/>
    </row>
    <row r="36" spans="1:33" ht="15.75" customHeight="1">
      <c r="A36" s="363"/>
      <c r="B36" s="163"/>
      <c r="C36" s="335"/>
      <c r="D36" s="336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28"/>
      <c r="S36" s="47"/>
      <c r="T36" s="120"/>
      <c r="U36" s="111"/>
      <c r="V36" s="112"/>
      <c r="W36" s="185"/>
      <c r="X36" s="186"/>
      <c r="Y36" s="12"/>
      <c r="Z36" s="198"/>
      <c r="AA36" s="337"/>
      <c r="AB36" s="338"/>
      <c r="AC36" s="12"/>
      <c r="AD36" s="198"/>
      <c r="AE36" s="117"/>
      <c r="AF36" s="110"/>
      <c r="AG36" s="374"/>
    </row>
    <row r="37" spans="1:33" ht="15.75" customHeight="1">
      <c r="A37" s="363"/>
      <c r="B37" s="100"/>
      <c r="C37" s="335"/>
      <c r="D37" s="336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28"/>
      <c r="S37" s="47"/>
      <c r="T37" s="120"/>
      <c r="U37" s="130"/>
      <c r="V37" s="112"/>
      <c r="W37" s="185"/>
      <c r="X37" s="186"/>
      <c r="Y37" s="12"/>
      <c r="Z37" s="198"/>
      <c r="AA37" s="337"/>
      <c r="AB37" s="338"/>
      <c r="AC37" s="12"/>
      <c r="AD37" s="198"/>
      <c r="AE37" s="117"/>
      <c r="AF37" s="110"/>
      <c r="AG37" s="374"/>
    </row>
    <row r="38" spans="1:33" ht="15.75" customHeight="1" thickBot="1">
      <c r="A38" s="364"/>
      <c r="B38" s="133" t="s">
        <v>115</v>
      </c>
      <c r="C38" s="358"/>
      <c r="D38" s="358"/>
      <c r="E38" s="134"/>
      <c r="F38" s="167"/>
      <c r="G38" s="135"/>
      <c r="H38" s="69"/>
      <c r="I38" s="136">
        <f t="shared" ref="I38:J38" si="13">AVERAGE(I22:I37)</f>
        <v>17.857142857142858</v>
      </c>
      <c r="J38" s="137">
        <f t="shared" si="13"/>
        <v>2098.5714285714284</v>
      </c>
      <c r="K38" s="138">
        <f t="shared" ref="K38" si="14">J38/I38</f>
        <v>117.52</v>
      </c>
      <c r="L38" s="136">
        <f t="shared" ref="L38:M38" si="15">AVERAGE(L22:L37)</f>
        <v>18</v>
      </c>
      <c r="M38" s="137">
        <f t="shared" si="15"/>
        <v>1908.8239940510889</v>
      </c>
      <c r="N38" s="138">
        <f t="shared" ref="N38:N44" si="16">M38/L38</f>
        <v>106.04577744728272</v>
      </c>
      <c r="O38" s="139">
        <f t="shared" ref="O38:O44" si="17">L38-I38</f>
        <v>0.14285714285714235</v>
      </c>
      <c r="P38" s="140">
        <f t="shared" ref="P38:P44" si="18">N38-K38</f>
        <v>-11.474222552717279</v>
      </c>
      <c r="Q38" s="141">
        <f t="shared" ref="Q38:Q44" si="19">N38/K38</f>
        <v>0.90236366105584342</v>
      </c>
      <c r="R38" s="329"/>
      <c r="S38" s="142">
        <v>0.20833333333333334</v>
      </c>
      <c r="T38" s="143">
        <v>0.52068287037037031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359"/>
      <c r="AB38" s="360"/>
      <c r="AC38" s="179">
        <f>SUM(AC22:AC37)</f>
        <v>0</v>
      </c>
      <c r="AD38" s="180">
        <f>SUM(AD22:AD37)</f>
        <v>0</v>
      </c>
      <c r="AE38" s="168">
        <f t="shared" ref="AE38:AE44" si="20">M38-J38</f>
        <v>-189.74743452033954</v>
      </c>
      <c r="AF38" s="141">
        <f t="shared" ref="AF38:AF44" si="21">M38/J38</f>
        <v>0.90958257034429024</v>
      </c>
      <c r="AG38" s="375"/>
    </row>
    <row r="39" spans="1:33" ht="15.75" customHeight="1">
      <c r="A39" s="322" t="s">
        <v>178</v>
      </c>
      <c r="B39" s="146" t="s">
        <v>173</v>
      </c>
      <c r="C39" s="325" t="s">
        <v>180</v>
      </c>
      <c r="D39" s="326"/>
      <c r="E39" s="147">
        <v>53.76</v>
      </c>
      <c r="F39" s="97">
        <v>2284</v>
      </c>
      <c r="G39" s="148">
        <f t="shared" ref="G39:G44" si="22">E39*F39</f>
        <v>122787.84</v>
      </c>
      <c r="H39" s="149"/>
      <c r="I39" s="150">
        <v>20</v>
      </c>
      <c r="J39" s="151">
        <v>2000</v>
      </c>
      <c r="K39" s="152">
        <f>J39/I39</f>
        <v>100</v>
      </c>
      <c r="L39" s="153">
        <v>20</v>
      </c>
      <c r="M39" s="151">
        <f t="shared" ref="M39:M44" si="23">F39/V39*60</f>
        <v>1797.121636426243</v>
      </c>
      <c r="N39" s="152">
        <f t="shared" si="16"/>
        <v>89.856081821312145</v>
      </c>
      <c r="O39" s="154">
        <f t="shared" si="17"/>
        <v>0</v>
      </c>
      <c r="P39" s="155">
        <f t="shared" si="18"/>
        <v>-10.143918178687855</v>
      </c>
      <c r="Q39" s="156">
        <f t="shared" si="19"/>
        <v>0.8985608182131215</v>
      </c>
      <c r="R39" s="327">
        <f>Q55</f>
        <v>0.89910144127080971</v>
      </c>
      <c r="S39" s="157">
        <v>0.20833333333333334</v>
      </c>
      <c r="T39" s="158">
        <v>0.26128472222222221</v>
      </c>
      <c r="U39" s="159"/>
      <c r="V39" s="160">
        <v>76.255272443615894</v>
      </c>
      <c r="W39" s="158"/>
      <c r="X39" s="169"/>
      <c r="Y39" s="12"/>
      <c r="Z39" s="198"/>
      <c r="AA39" s="330"/>
      <c r="AB39" s="331"/>
      <c r="AC39" s="12"/>
      <c r="AD39" s="198"/>
      <c r="AE39" s="115">
        <f t="shared" si="20"/>
        <v>-202.87836357375704</v>
      </c>
      <c r="AF39" s="156">
        <f t="shared" si="21"/>
        <v>0.8985608182131215</v>
      </c>
      <c r="AG39" s="332">
        <f>AF55</f>
        <v>0.89910144127080971</v>
      </c>
    </row>
    <row r="40" spans="1:33" ht="15.75" customHeight="1">
      <c r="A40" s="323"/>
      <c r="B40" s="163" t="s">
        <v>173</v>
      </c>
      <c r="C40" s="335" t="s">
        <v>181</v>
      </c>
      <c r="D40" s="336"/>
      <c r="E40" s="101">
        <v>71.55</v>
      </c>
      <c r="F40" s="102">
        <v>1387</v>
      </c>
      <c r="G40" s="103">
        <f t="shared" si="22"/>
        <v>99239.849999999991</v>
      </c>
      <c r="H40" s="26"/>
      <c r="I40" s="104">
        <v>22</v>
      </c>
      <c r="J40" s="105">
        <v>2000</v>
      </c>
      <c r="K40" s="106">
        <f t="shared" si="1"/>
        <v>90.909090909090907</v>
      </c>
      <c r="L40" s="107">
        <v>22</v>
      </c>
      <c r="M40" s="105">
        <f t="shared" si="23"/>
        <v>1797.8029044857412</v>
      </c>
      <c r="N40" s="106">
        <f t="shared" si="16"/>
        <v>81.718313840260961</v>
      </c>
      <c r="O40" s="108">
        <f t="shared" si="17"/>
        <v>0</v>
      </c>
      <c r="P40" s="109">
        <f t="shared" si="18"/>
        <v>-9.1907770688299451</v>
      </c>
      <c r="Q40" s="110">
        <f t="shared" si="19"/>
        <v>0.89890145224287055</v>
      </c>
      <c r="R40" s="328"/>
      <c r="S40" s="47">
        <v>0.26458333333333334</v>
      </c>
      <c r="T40" s="48">
        <v>0.29672453703703705</v>
      </c>
      <c r="U40" s="111">
        <v>4.7500000000000231</v>
      </c>
      <c r="V40" s="112">
        <v>46.28983510503614</v>
      </c>
      <c r="W40" s="113"/>
      <c r="X40" s="116"/>
      <c r="Y40" s="12"/>
      <c r="Z40" s="198"/>
      <c r="AA40" s="337"/>
      <c r="AB40" s="338"/>
      <c r="AC40" s="12"/>
      <c r="AD40" s="198"/>
      <c r="AE40" s="117">
        <f t="shared" si="20"/>
        <v>-202.19709551425876</v>
      </c>
      <c r="AF40" s="110">
        <f t="shared" si="21"/>
        <v>0.89890145224287066</v>
      </c>
      <c r="AG40" s="333"/>
    </row>
    <row r="41" spans="1:33" ht="15.75" customHeight="1">
      <c r="A41" s="323"/>
      <c r="B41" s="163" t="s">
        <v>173</v>
      </c>
      <c r="C41" s="335" t="s">
        <v>231</v>
      </c>
      <c r="D41" s="336"/>
      <c r="E41" s="101">
        <v>63.92</v>
      </c>
      <c r="F41" s="102">
        <v>1124</v>
      </c>
      <c r="G41" s="103">
        <f t="shared" si="22"/>
        <v>71846.080000000002</v>
      </c>
      <c r="H41" s="26"/>
      <c r="I41" s="104">
        <v>24</v>
      </c>
      <c r="J41" s="105">
        <v>2000</v>
      </c>
      <c r="K41" s="106">
        <f t="shared" si="1"/>
        <v>83.333333333333329</v>
      </c>
      <c r="L41" s="107">
        <v>24</v>
      </c>
      <c r="M41" s="105">
        <f t="shared" si="23"/>
        <v>1798.6272631081929</v>
      </c>
      <c r="N41" s="106">
        <f t="shared" si="16"/>
        <v>74.942802629508037</v>
      </c>
      <c r="O41" s="108">
        <f t="shared" si="17"/>
        <v>0</v>
      </c>
      <c r="P41" s="109">
        <f t="shared" si="18"/>
        <v>-8.3905307038252914</v>
      </c>
      <c r="Q41" s="110">
        <f t="shared" si="19"/>
        <v>0.89931363155409649</v>
      </c>
      <c r="R41" s="328"/>
      <c r="S41" s="47">
        <v>0.3</v>
      </c>
      <c r="T41" s="48">
        <v>0.32603009259259258</v>
      </c>
      <c r="U41" s="111">
        <v>4.7166666666666313</v>
      </c>
      <c r="V41" s="112">
        <v>37.495261738364562</v>
      </c>
      <c r="W41" s="113"/>
      <c r="X41" s="116"/>
      <c r="Y41" s="12"/>
      <c r="Z41" s="198"/>
      <c r="AA41" s="337"/>
      <c r="AB41" s="338"/>
      <c r="AC41" s="12"/>
      <c r="AD41" s="198"/>
      <c r="AE41" s="117">
        <f t="shared" si="20"/>
        <v>-201.37273689180711</v>
      </c>
      <c r="AF41" s="110">
        <f t="shared" si="21"/>
        <v>0.89931363155409649</v>
      </c>
      <c r="AG41" s="333"/>
    </row>
    <row r="42" spans="1:33" ht="15.75" customHeight="1">
      <c r="A42" s="323"/>
      <c r="B42" s="163" t="s">
        <v>173</v>
      </c>
      <c r="C42" s="335" t="s">
        <v>175</v>
      </c>
      <c r="D42" s="336"/>
      <c r="E42" s="101">
        <v>58.67</v>
      </c>
      <c r="F42" s="102">
        <v>2143</v>
      </c>
      <c r="G42" s="103">
        <f t="shared" si="22"/>
        <v>125729.81</v>
      </c>
      <c r="H42" s="26"/>
      <c r="I42" s="104">
        <v>23</v>
      </c>
      <c r="J42" s="105">
        <v>2000</v>
      </c>
      <c r="K42" s="106">
        <f t="shared" si="1"/>
        <v>86.956521739130437</v>
      </c>
      <c r="L42" s="107">
        <v>23</v>
      </c>
      <c r="M42" s="105">
        <f t="shared" si="23"/>
        <v>1798.1619808337709</v>
      </c>
      <c r="N42" s="106">
        <f t="shared" si="16"/>
        <v>78.180955688424817</v>
      </c>
      <c r="O42" s="108">
        <f t="shared" si="17"/>
        <v>0</v>
      </c>
      <c r="P42" s="109">
        <f t="shared" si="18"/>
        <v>-8.7755660507056206</v>
      </c>
      <c r="Q42" s="110">
        <f t="shared" si="19"/>
        <v>0.89908099041688538</v>
      </c>
      <c r="R42" s="328"/>
      <c r="S42" s="47">
        <v>0.3298611111111111</v>
      </c>
      <c r="T42" s="48">
        <v>0.37951388888888887</v>
      </c>
      <c r="U42" s="111">
        <v>5.5166666666666764</v>
      </c>
      <c r="V42" s="112">
        <v>71.506350023249894</v>
      </c>
      <c r="W42" s="113"/>
      <c r="X42" s="116"/>
      <c r="Y42" s="12"/>
      <c r="Z42" s="198"/>
      <c r="AA42" s="337"/>
      <c r="AB42" s="338"/>
      <c r="AC42" s="12"/>
      <c r="AD42" s="198"/>
      <c r="AE42" s="117">
        <f t="shared" si="20"/>
        <v>-201.83801916622906</v>
      </c>
      <c r="AF42" s="110">
        <f t="shared" si="21"/>
        <v>0.89908099041688549</v>
      </c>
      <c r="AG42" s="333"/>
    </row>
    <row r="43" spans="1:33" ht="15.75" customHeight="1">
      <c r="A43" s="323"/>
      <c r="B43" s="163" t="s">
        <v>173</v>
      </c>
      <c r="C43" s="335" t="s">
        <v>179</v>
      </c>
      <c r="D43" s="336"/>
      <c r="E43" s="101">
        <v>59.54</v>
      </c>
      <c r="F43" s="102">
        <v>1767</v>
      </c>
      <c r="G43" s="103">
        <f t="shared" si="22"/>
        <v>105207.18</v>
      </c>
      <c r="H43" s="13"/>
      <c r="I43" s="104">
        <v>23</v>
      </c>
      <c r="J43" s="105">
        <v>2000</v>
      </c>
      <c r="K43" s="106">
        <f t="shared" si="1"/>
        <v>86.956521739130437</v>
      </c>
      <c r="L43" s="107">
        <v>23</v>
      </c>
      <c r="M43" s="105">
        <f t="shared" si="23"/>
        <v>1797.6576036313927</v>
      </c>
      <c r="N43" s="106">
        <f t="shared" si="16"/>
        <v>78.159026244843162</v>
      </c>
      <c r="O43" s="108">
        <f t="shared" si="17"/>
        <v>0</v>
      </c>
      <c r="P43" s="109">
        <f t="shared" si="18"/>
        <v>-8.7974954942872756</v>
      </c>
      <c r="Q43" s="110">
        <f t="shared" si="19"/>
        <v>0.89882880181569635</v>
      </c>
      <c r="R43" s="328"/>
      <c r="S43" s="47">
        <v>0.38263888888888886</v>
      </c>
      <c r="T43" s="48">
        <v>0.42358796296296292</v>
      </c>
      <c r="U43" s="111">
        <v>5</v>
      </c>
      <c r="V43" s="112">
        <v>58.976748289458605</v>
      </c>
      <c r="W43" s="113">
        <v>0.42358796296296292</v>
      </c>
      <c r="X43" s="116">
        <v>0.46180555555555552</v>
      </c>
      <c r="Y43" s="12"/>
      <c r="Z43" s="198"/>
      <c r="AA43" s="337"/>
      <c r="AB43" s="338"/>
      <c r="AC43" s="12"/>
      <c r="AD43" s="198"/>
      <c r="AE43" s="117">
        <f t="shared" si="20"/>
        <v>-202.3423963686073</v>
      </c>
      <c r="AF43" s="110">
        <f t="shared" si="21"/>
        <v>0.89882880181569635</v>
      </c>
      <c r="AG43" s="333"/>
    </row>
    <row r="44" spans="1:33" ht="15.75" customHeight="1">
      <c r="A44" s="323"/>
      <c r="B44" s="163" t="s">
        <v>173</v>
      </c>
      <c r="C44" s="335" t="s">
        <v>212</v>
      </c>
      <c r="D44" s="336"/>
      <c r="E44" s="101">
        <v>61.09</v>
      </c>
      <c r="F44" s="102">
        <v>2272</v>
      </c>
      <c r="G44" s="121">
        <f t="shared" si="22"/>
        <v>138796.48000000001</v>
      </c>
      <c r="H44" s="122"/>
      <c r="I44" s="104">
        <v>20</v>
      </c>
      <c r="J44" s="105">
        <v>2000</v>
      </c>
      <c r="K44" s="106">
        <f t="shared" si="1"/>
        <v>100</v>
      </c>
      <c r="L44" s="107">
        <v>20</v>
      </c>
      <c r="M44" s="105">
        <f t="shared" si="23"/>
        <v>1799.8459067643753</v>
      </c>
      <c r="N44" s="106">
        <f t="shared" si="16"/>
        <v>89.992295338218767</v>
      </c>
      <c r="O44" s="108">
        <f t="shared" si="17"/>
        <v>0</v>
      </c>
      <c r="P44" s="109">
        <f t="shared" si="18"/>
        <v>-10.007704661781233</v>
      </c>
      <c r="Q44" s="110">
        <f t="shared" si="19"/>
        <v>0.89992295338218764</v>
      </c>
      <c r="R44" s="328"/>
      <c r="S44" s="47">
        <v>0.46180555555555552</v>
      </c>
      <c r="T44" s="120">
        <v>0.5143981481481481</v>
      </c>
      <c r="U44" s="111">
        <v>55.03333333333336</v>
      </c>
      <c r="V44" s="112">
        <v>75.739817218611577</v>
      </c>
      <c r="W44" s="113"/>
      <c r="X44" s="116"/>
      <c r="Y44" s="12"/>
      <c r="Z44" s="198"/>
      <c r="AA44" s="337"/>
      <c r="AB44" s="338"/>
      <c r="AC44" s="12"/>
      <c r="AD44" s="198"/>
      <c r="AE44" s="117">
        <f t="shared" si="20"/>
        <v>-200.15409323562471</v>
      </c>
      <c r="AF44" s="110">
        <f t="shared" si="21"/>
        <v>0.89992295338218764</v>
      </c>
      <c r="AG44" s="333"/>
    </row>
    <row r="45" spans="1:33" ht="15.75" customHeight="1">
      <c r="A45" s="323"/>
      <c r="B45" s="163"/>
      <c r="C45" s="335"/>
      <c r="D45" s="336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328"/>
      <c r="S45" s="119"/>
      <c r="T45" s="120"/>
      <c r="U45" s="111"/>
      <c r="V45" s="112"/>
      <c r="W45" s="120"/>
      <c r="X45" s="189"/>
      <c r="Y45" s="12"/>
      <c r="Z45" s="198"/>
      <c r="AA45" s="337"/>
      <c r="AB45" s="338"/>
      <c r="AC45" s="12"/>
      <c r="AD45" s="198"/>
      <c r="AE45" s="117"/>
      <c r="AF45" s="110"/>
      <c r="AG45" s="333"/>
    </row>
    <row r="46" spans="1:33" ht="15.75" customHeight="1">
      <c r="A46" s="323"/>
      <c r="B46" s="163"/>
      <c r="C46" s="335"/>
      <c r="D46" s="336"/>
      <c r="E46" s="101"/>
      <c r="F46" s="102"/>
      <c r="G46" s="121"/>
      <c r="H46" s="62"/>
      <c r="I46" s="104"/>
      <c r="J46" s="105"/>
      <c r="K46" s="106"/>
      <c r="L46" s="107"/>
      <c r="M46" s="105"/>
      <c r="N46" s="106"/>
      <c r="O46" s="123"/>
      <c r="P46" s="124"/>
      <c r="Q46" s="125"/>
      <c r="R46" s="328"/>
      <c r="S46" s="119"/>
      <c r="T46" s="120"/>
      <c r="U46" s="111"/>
      <c r="V46" s="112"/>
      <c r="W46" s="120"/>
      <c r="X46" s="189"/>
      <c r="Y46" s="12"/>
      <c r="Z46" s="198"/>
      <c r="AA46" s="337"/>
      <c r="AB46" s="338"/>
      <c r="AC46" s="12"/>
      <c r="AD46" s="198"/>
      <c r="AE46" s="117"/>
      <c r="AF46" s="110"/>
      <c r="AG46" s="333"/>
    </row>
    <row r="47" spans="1:33" ht="15.75" customHeight="1">
      <c r="A47" s="323"/>
      <c r="B47" s="163"/>
      <c r="C47" s="335"/>
      <c r="D47" s="336"/>
      <c r="E47" s="101"/>
      <c r="F47" s="102"/>
      <c r="G47" s="121"/>
      <c r="H47" s="62"/>
      <c r="I47" s="104"/>
      <c r="J47" s="105"/>
      <c r="K47" s="106"/>
      <c r="L47" s="107"/>
      <c r="M47" s="105"/>
      <c r="N47" s="106"/>
      <c r="O47" s="123"/>
      <c r="P47" s="124"/>
      <c r="Q47" s="125"/>
      <c r="R47" s="328"/>
      <c r="S47" s="119"/>
      <c r="T47" s="120"/>
      <c r="U47" s="111"/>
      <c r="V47" s="112"/>
      <c r="W47" s="120"/>
      <c r="X47" s="189"/>
      <c r="Y47" s="12"/>
      <c r="Z47" s="198"/>
      <c r="AA47" s="337"/>
      <c r="AB47" s="338"/>
      <c r="AC47" s="12"/>
      <c r="AD47" s="198"/>
      <c r="AE47" s="117"/>
      <c r="AF47" s="110"/>
      <c r="AG47" s="333"/>
    </row>
    <row r="48" spans="1:33" ht="15.75" customHeight="1">
      <c r="A48" s="323"/>
      <c r="B48" s="163"/>
      <c r="C48" s="335"/>
      <c r="D48" s="336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8"/>
      <c r="S48" s="119"/>
      <c r="T48" s="120"/>
      <c r="U48" s="111"/>
      <c r="V48" s="112"/>
      <c r="W48" s="120"/>
      <c r="X48" s="189"/>
      <c r="Y48" s="12"/>
      <c r="Z48" s="198"/>
      <c r="AA48" s="337"/>
      <c r="AB48" s="338"/>
      <c r="AC48" s="12"/>
      <c r="AD48" s="198"/>
      <c r="AE48" s="117"/>
      <c r="AF48" s="110"/>
      <c r="AG48" s="333"/>
    </row>
    <row r="49" spans="1:33" ht="15.75" customHeight="1">
      <c r="A49" s="323"/>
      <c r="B49" s="163"/>
      <c r="C49" s="335"/>
      <c r="D49" s="336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8"/>
      <c r="S49" s="119"/>
      <c r="T49" s="120"/>
      <c r="U49" s="111"/>
      <c r="V49" s="112"/>
      <c r="W49" s="120"/>
      <c r="X49" s="189"/>
      <c r="Y49" s="12"/>
      <c r="Z49" s="198"/>
      <c r="AA49" s="337"/>
      <c r="AB49" s="338"/>
      <c r="AC49" s="12"/>
      <c r="AD49" s="198"/>
      <c r="AE49" s="117"/>
      <c r="AF49" s="110"/>
      <c r="AG49" s="333"/>
    </row>
    <row r="50" spans="1:33" ht="15.75" customHeight="1">
      <c r="A50" s="323"/>
      <c r="B50" s="163"/>
      <c r="C50" s="335"/>
      <c r="D50" s="336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8"/>
      <c r="S50" s="119"/>
      <c r="T50" s="120"/>
      <c r="U50" s="111"/>
      <c r="V50" s="112"/>
      <c r="W50" s="120"/>
      <c r="X50" s="189"/>
      <c r="Y50" s="12"/>
      <c r="Z50" s="198"/>
      <c r="AA50" s="337"/>
      <c r="AB50" s="338"/>
      <c r="AC50" s="12"/>
      <c r="AD50" s="198"/>
      <c r="AE50" s="117"/>
      <c r="AF50" s="110"/>
      <c r="AG50" s="333"/>
    </row>
    <row r="51" spans="1:33" ht="15.75" customHeight="1">
      <c r="A51" s="323"/>
      <c r="B51" s="163"/>
      <c r="C51" s="335"/>
      <c r="D51" s="336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8"/>
      <c r="S51" s="119"/>
      <c r="T51" s="120"/>
      <c r="U51" s="111"/>
      <c r="V51" s="112"/>
      <c r="W51" s="120"/>
      <c r="X51" s="189"/>
      <c r="Y51" s="12"/>
      <c r="Z51" s="198"/>
      <c r="AA51" s="337"/>
      <c r="AB51" s="338"/>
      <c r="AC51" s="12"/>
      <c r="AD51" s="198"/>
      <c r="AE51" s="117"/>
      <c r="AF51" s="110"/>
      <c r="AG51" s="333"/>
    </row>
    <row r="52" spans="1:33" ht="15.75" customHeight="1">
      <c r="A52" s="323"/>
      <c r="B52" s="163"/>
      <c r="C52" s="335"/>
      <c r="D52" s="336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8"/>
      <c r="S52" s="119"/>
      <c r="T52" s="120"/>
      <c r="U52" s="111"/>
      <c r="V52" s="112"/>
      <c r="W52" s="120"/>
      <c r="X52" s="189"/>
      <c r="Y52" s="12"/>
      <c r="Z52" s="198"/>
      <c r="AA52" s="337"/>
      <c r="AB52" s="338"/>
      <c r="AC52" s="12"/>
      <c r="AD52" s="198"/>
      <c r="AE52" s="117"/>
      <c r="AF52" s="110"/>
      <c r="AG52" s="333"/>
    </row>
    <row r="53" spans="1:33" ht="15.75" customHeight="1">
      <c r="A53" s="323"/>
      <c r="B53" s="163"/>
      <c r="C53" s="335"/>
      <c r="D53" s="336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8"/>
      <c r="S53" s="119"/>
      <c r="T53" s="120"/>
      <c r="U53" s="111"/>
      <c r="V53" s="112"/>
      <c r="W53" s="120"/>
      <c r="X53" s="189"/>
      <c r="Y53" s="12"/>
      <c r="Z53" s="198"/>
      <c r="AA53" s="337"/>
      <c r="AB53" s="338"/>
      <c r="AC53" s="12"/>
      <c r="AD53" s="198"/>
      <c r="AE53" s="117"/>
      <c r="AF53" s="110"/>
      <c r="AG53" s="333"/>
    </row>
    <row r="54" spans="1:33" ht="15.75" customHeight="1">
      <c r="A54" s="323"/>
      <c r="B54" s="163"/>
      <c r="C54" s="335"/>
      <c r="D54" s="336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8"/>
      <c r="S54" s="119"/>
      <c r="T54" s="120"/>
      <c r="U54" s="130"/>
      <c r="V54" s="131"/>
      <c r="W54" s="126"/>
      <c r="X54" s="127"/>
      <c r="Y54" s="12"/>
      <c r="Z54" s="198"/>
      <c r="AA54" s="337"/>
      <c r="AB54" s="338"/>
      <c r="AC54" s="12"/>
      <c r="AD54" s="198"/>
      <c r="AE54" s="165"/>
      <c r="AF54" s="125"/>
      <c r="AG54" s="333"/>
    </row>
    <row r="55" spans="1:33" ht="15.75" customHeight="1" thickBot="1">
      <c r="A55" s="324"/>
      <c r="B55" s="133" t="s">
        <v>115</v>
      </c>
      <c r="C55" s="358"/>
      <c r="D55" s="358"/>
      <c r="E55" s="134"/>
      <c r="F55" s="167"/>
      <c r="G55" s="135"/>
      <c r="H55" s="69"/>
      <c r="I55" s="136">
        <f t="shared" ref="I55:J55" si="24">AVERAGE(I39:I54)</f>
        <v>22</v>
      </c>
      <c r="J55" s="137">
        <f t="shared" si="24"/>
        <v>2000</v>
      </c>
      <c r="K55" s="138">
        <f t="shared" ref="K55" si="25">J55/I55</f>
        <v>90.909090909090907</v>
      </c>
      <c r="L55" s="136">
        <f t="shared" ref="L55:M55" si="26">AVERAGE(L39:L54)</f>
        <v>22</v>
      </c>
      <c r="M55" s="137">
        <f t="shared" si="26"/>
        <v>1798.2028825416194</v>
      </c>
      <c r="N55" s="138">
        <f t="shared" ref="N55:N63" si="27">M55/L55</f>
        <v>81.7364946609827</v>
      </c>
      <c r="O55" s="139">
        <f t="shared" ref="O55:O63" si="28">L55-I55</f>
        <v>0</v>
      </c>
      <c r="P55" s="140">
        <f t="shared" ref="P55:P63" si="29">N55-K55</f>
        <v>-9.1725962481082064</v>
      </c>
      <c r="Q55" s="141">
        <f t="shared" ref="Q55:Q63" si="30">N55/K55</f>
        <v>0.89910144127080971</v>
      </c>
      <c r="R55" s="329"/>
      <c r="S55" s="142">
        <v>0.20833333333333334</v>
      </c>
      <c r="T55" s="143">
        <v>0.5143981481481481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359"/>
      <c r="AB55" s="360"/>
      <c r="AC55" s="179">
        <f>SUM(AC39:AC54)</f>
        <v>0</v>
      </c>
      <c r="AD55" s="191">
        <f>SUM(AD39:AD54)</f>
        <v>0</v>
      </c>
      <c r="AE55" s="168">
        <f t="shared" ref="AE55:AE63" si="31">M55-J55</f>
        <v>-201.79711745838063</v>
      </c>
      <c r="AF55" s="141">
        <f t="shared" ref="AF55:AF63" si="32">M55/J55</f>
        <v>0.89910144127080971</v>
      </c>
      <c r="AG55" s="334"/>
    </row>
    <row r="56" spans="1:33" ht="15.75" customHeight="1">
      <c r="A56" s="361" t="s">
        <v>191</v>
      </c>
      <c r="B56" s="114" t="s">
        <v>203</v>
      </c>
      <c r="C56" s="372" t="s">
        <v>204</v>
      </c>
      <c r="D56" s="372"/>
      <c r="E56" s="147">
        <v>28.86</v>
      </c>
      <c r="F56" s="97">
        <v>2107</v>
      </c>
      <c r="G56" s="148">
        <f t="shared" ref="G56:G63" si="33">E56*F56</f>
        <v>60808.02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3" si="34">F56/V56*60</f>
        <v>3191.4779423240034</v>
      </c>
      <c r="N56" s="152">
        <f t="shared" si="27"/>
        <v>167.97252328021071</v>
      </c>
      <c r="O56" s="154">
        <f t="shared" si="28"/>
        <v>0</v>
      </c>
      <c r="P56" s="155">
        <f t="shared" si="29"/>
        <v>-21.501160930315621</v>
      </c>
      <c r="Q56" s="156">
        <f t="shared" si="30"/>
        <v>0.88652165064555644</v>
      </c>
      <c r="R56" s="327">
        <f>Q72</f>
        <v>0.90212327460125274</v>
      </c>
      <c r="S56" s="157">
        <v>0.20833333333333334</v>
      </c>
      <c r="T56" s="158">
        <v>0.23583333333333334</v>
      </c>
      <c r="U56" s="159"/>
      <c r="V56" s="160">
        <v>39.61174173365653</v>
      </c>
      <c r="W56" s="158"/>
      <c r="X56" s="169"/>
      <c r="Y56" s="12"/>
      <c r="Z56" s="198"/>
      <c r="AA56" s="330"/>
      <c r="AB56" s="331"/>
      <c r="AC56" s="12"/>
      <c r="AD56" s="198"/>
      <c r="AE56" s="115">
        <f t="shared" si="31"/>
        <v>-408.52205767599662</v>
      </c>
      <c r="AF56" s="156">
        <f t="shared" si="32"/>
        <v>0.88652165064555655</v>
      </c>
      <c r="AG56" s="332">
        <f>AF72</f>
        <v>0.90212327460125263</v>
      </c>
    </row>
    <row r="57" spans="1:33" ht="15.75" customHeight="1">
      <c r="A57" s="362"/>
      <c r="B57" s="100" t="s">
        <v>203</v>
      </c>
      <c r="C57" s="376" t="s">
        <v>219</v>
      </c>
      <c r="D57" s="376"/>
      <c r="E57" s="101">
        <v>35.89</v>
      </c>
      <c r="F57" s="102">
        <v>2856</v>
      </c>
      <c r="G57" s="103">
        <f t="shared" si="33"/>
        <v>102501.84</v>
      </c>
      <c r="H57" s="26"/>
      <c r="I57" s="104">
        <v>19</v>
      </c>
      <c r="J57" s="105">
        <v>3600</v>
      </c>
      <c r="K57" s="106">
        <f t="shared" ref="K57:K91" si="35">J57/I57</f>
        <v>189.47368421052633</v>
      </c>
      <c r="L57" s="107">
        <v>19</v>
      </c>
      <c r="M57" s="105">
        <f t="shared" si="34"/>
        <v>3192.0223507936553</v>
      </c>
      <c r="N57" s="106">
        <f t="shared" si="27"/>
        <v>168.00117635756081</v>
      </c>
      <c r="O57" s="108">
        <f t="shared" si="28"/>
        <v>0</v>
      </c>
      <c r="P57" s="109">
        <f t="shared" si="29"/>
        <v>-21.472507852965521</v>
      </c>
      <c r="Q57" s="110">
        <f t="shared" si="30"/>
        <v>0.88667287522045979</v>
      </c>
      <c r="R57" s="328"/>
      <c r="S57" s="47">
        <v>0.23958333333333334</v>
      </c>
      <c r="T57" s="48">
        <v>0.27686342592592594</v>
      </c>
      <c r="U57" s="111">
        <v>5.4000000000000048</v>
      </c>
      <c r="V57" s="112">
        <v>53.683834625216058</v>
      </c>
      <c r="W57" s="113"/>
      <c r="X57" s="116"/>
      <c r="Y57" s="12"/>
      <c r="Z57" s="198"/>
      <c r="AA57" s="337"/>
      <c r="AB57" s="338"/>
      <c r="AC57" s="12"/>
      <c r="AD57" s="198"/>
      <c r="AE57" s="117">
        <f t="shared" si="31"/>
        <v>-407.97764920634472</v>
      </c>
      <c r="AF57" s="110">
        <f t="shared" si="32"/>
        <v>0.88667287522045979</v>
      </c>
      <c r="AG57" s="333"/>
    </row>
    <row r="58" spans="1:33" ht="15.75" customHeight="1">
      <c r="A58" s="362"/>
      <c r="B58" s="100" t="s">
        <v>203</v>
      </c>
      <c r="C58" s="376" t="s">
        <v>223</v>
      </c>
      <c r="D58" s="376"/>
      <c r="E58" s="101">
        <v>43.96</v>
      </c>
      <c r="F58" s="102">
        <v>1526</v>
      </c>
      <c r="G58" s="103">
        <f t="shared" si="33"/>
        <v>67082.960000000006</v>
      </c>
      <c r="H58" s="26"/>
      <c r="I58" s="104">
        <v>24</v>
      </c>
      <c r="J58" s="105">
        <v>3600</v>
      </c>
      <c r="K58" s="106">
        <f t="shared" si="35"/>
        <v>150</v>
      </c>
      <c r="L58" s="107">
        <v>24</v>
      </c>
      <c r="M58" s="105">
        <f t="shared" si="34"/>
        <v>3269.4283112263402</v>
      </c>
      <c r="N58" s="106">
        <f t="shared" si="27"/>
        <v>136.22617963443085</v>
      </c>
      <c r="O58" s="108">
        <f t="shared" si="28"/>
        <v>0</v>
      </c>
      <c r="P58" s="109">
        <f t="shared" si="29"/>
        <v>-13.773820365569151</v>
      </c>
      <c r="Q58" s="110">
        <f t="shared" si="30"/>
        <v>0.9081745308962057</v>
      </c>
      <c r="R58" s="328"/>
      <c r="S58" s="47">
        <v>0.27986111111111112</v>
      </c>
      <c r="T58" s="48">
        <v>0.29930555555555555</v>
      </c>
      <c r="U58" s="111">
        <v>5</v>
      </c>
      <c r="V58" s="112">
        <v>28.004896050360706</v>
      </c>
      <c r="W58" s="113"/>
      <c r="X58" s="116"/>
      <c r="Y58" s="12"/>
      <c r="Z58" s="198"/>
      <c r="AA58" s="337"/>
      <c r="AB58" s="338"/>
      <c r="AC58" s="12"/>
      <c r="AD58" s="198"/>
      <c r="AE58" s="117">
        <f t="shared" si="31"/>
        <v>-330.57168877365984</v>
      </c>
      <c r="AF58" s="110">
        <f t="shared" si="32"/>
        <v>0.90817453089620559</v>
      </c>
      <c r="AG58" s="333"/>
    </row>
    <row r="59" spans="1:33" ht="15.75" customHeight="1">
      <c r="A59" s="362"/>
      <c r="B59" s="100" t="s">
        <v>203</v>
      </c>
      <c r="C59" s="376" t="s">
        <v>216</v>
      </c>
      <c r="D59" s="376"/>
      <c r="E59" s="101">
        <v>46.93</v>
      </c>
      <c r="F59" s="102">
        <v>1149</v>
      </c>
      <c r="G59" s="103">
        <f t="shared" si="33"/>
        <v>53922.57</v>
      </c>
      <c r="H59" s="26"/>
      <c r="I59" s="104">
        <v>24</v>
      </c>
      <c r="J59" s="105">
        <v>3600</v>
      </c>
      <c r="K59" s="106">
        <f t="shared" si="35"/>
        <v>150</v>
      </c>
      <c r="L59" s="107">
        <v>24</v>
      </c>
      <c r="M59" s="105">
        <f t="shared" si="34"/>
        <v>3267.6265440095376</v>
      </c>
      <c r="N59" s="106">
        <f t="shared" si="27"/>
        <v>136.15110600039739</v>
      </c>
      <c r="O59" s="108">
        <f t="shared" si="28"/>
        <v>0</v>
      </c>
      <c r="P59" s="109">
        <f t="shared" si="29"/>
        <v>-13.848893999602609</v>
      </c>
      <c r="Q59" s="110">
        <f t="shared" si="30"/>
        <v>0.90767404000264928</v>
      </c>
      <c r="R59" s="328"/>
      <c r="S59" s="47">
        <v>0.3034722222222222</v>
      </c>
      <c r="T59" s="48">
        <v>0.3181134259259259</v>
      </c>
      <c r="U59" s="111">
        <v>5.9999999999999787</v>
      </c>
      <c r="V59" s="112">
        <v>21.097882230876742</v>
      </c>
      <c r="W59" s="113"/>
      <c r="X59" s="116"/>
      <c r="Y59" s="12"/>
      <c r="Z59" s="198"/>
      <c r="AA59" s="337"/>
      <c r="AB59" s="338"/>
      <c r="AC59" s="12"/>
      <c r="AD59" s="198"/>
      <c r="AE59" s="199">
        <f t="shared" si="31"/>
        <v>-332.37345599046239</v>
      </c>
      <c r="AF59" s="200">
        <f t="shared" si="32"/>
        <v>0.90767404000264928</v>
      </c>
      <c r="AG59" s="333"/>
    </row>
    <row r="60" spans="1:33" ht="15.75" customHeight="1">
      <c r="A60" s="363"/>
      <c r="B60" s="100" t="s">
        <v>203</v>
      </c>
      <c r="C60" s="376" t="s">
        <v>242</v>
      </c>
      <c r="D60" s="376"/>
      <c r="E60" s="101">
        <v>36.729999999999997</v>
      </c>
      <c r="F60" s="105">
        <v>3022</v>
      </c>
      <c r="G60" s="103">
        <f t="shared" si="33"/>
        <v>110998.06</v>
      </c>
      <c r="H60" s="13"/>
      <c r="I60" s="104">
        <v>20</v>
      </c>
      <c r="J60" s="105">
        <v>3600</v>
      </c>
      <c r="K60" s="106">
        <f t="shared" si="35"/>
        <v>180</v>
      </c>
      <c r="L60" s="107">
        <v>20</v>
      </c>
      <c r="M60" s="105">
        <f t="shared" si="34"/>
        <v>3260.8167104351828</v>
      </c>
      <c r="N60" s="106">
        <f t="shared" si="27"/>
        <v>163.04083552175913</v>
      </c>
      <c r="O60" s="108">
        <f t="shared" si="28"/>
        <v>0</v>
      </c>
      <c r="P60" s="109">
        <f t="shared" si="29"/>
        <v>-16.959164478240865</v>
      </c>
      <c r="Q60" s="110">
        <f t="shared" si="30"/>
        <v>0.90578241956532857</v>
      </c>
      <c r="R60" s="328"/>
      <c r="S60" s="47">
        <v>0.32222222222222219</v>
      </c>
      <c r="T60" s="48">
        <v>0.36083333333333328</v>
      </c>
      <c r="U60" s="111">
        <v>5.916666666666659</v>
      </c>
      <c r="V60" s="112">
        <v>55.605701301684434</v>
      </c>
      <c r="W60" s="113"/>
      <c r="X60" s="116"/>
      <c r="Y60" s="12"/>
      <c r="Z60" s="198"/>
      <c r="AA60" s="337"/>
      <c r="AB60" s="338"/>
      <c r="AC60" s="12"/>
      <c r="AD60" s="198"/>
      <c r="AE60" s="199">
        <f t="shared" si="31"/>
        <v>-339.18328956481719</v>
      </c>
      <c r="AF60" s="200">
        <f t="shared" si="32"/>
        <v>0.90578241956532857</v>
      </c>
      <c r="AG60" s="333"/>
    </row>
    <row r="61" spans="1:33" ht="15.75" customHeight="1">
      <c r="A61" s="363"/>
      <c r="B61" s="100" t="s">
        <v>203</v>
      </c>
      <c r="C61" s="376" t="s">
        <v>260</v>
      </c>
      <c r="D61" s="376"/>
      <c r="E61" s="101">
        <v>48.4</v>
      </c>
      <c r="F61" s="105">
        <v>3321</v>
      </c>
      <c r="G61" s="121">
        <f t="shared" si="33"/>
        <v>160736.4</v>
      </c>
      <c r="H61" s="122"/>
      <c r="I61" s="104">
        <v>22</v>
      </c>
      <c r="J61" s="105">
        <v>3600</v>
      </c>
      <c r="K61" s="106">
        <f t="shared" si="35"/>
        <v>163.63636363636363</v>
      </c>
      <c r="L61" s="107">
        <v>22</v>
      </c>
      <c r="M61" s="105">
        <f t="shared" si="34"/>
        <v>3264.4252091536036</v>
      </c>
      <c r="N61" s="106">
        <f t="shared" si="27"/>
        <v>148.38296405243653</v>
      </c>
      <c r="O61" s="108">
        <f t="shared" si="28"/>
        <v>0</v>
      </c>
      <c r="P61" s="109">
        <f t="shared" si="29"/>
        <v>-15.253399583927091</v>
      </c>
      <c r="Q61" s="110">
        <f t="shared" si="30"/>
        <v>0.90678478032044552</v>
      </c>
      <c r="R61" s="328"/>
      <c r="S61" s="47">
        <v>0.36388888888888882</v>
      </c>
      <c r="T61" s="120">
        <v>0.40627314814814808</v>
      </c>
      <c r="U61" s="111">
        <v>5</v>
      </c>
      <c r="V61" s="112">
        <v>61.039842310145588</v>
      </c>
      <c r="W61" s="113"/>
      <c r="X61" s="116"/>
      <c r="Y61" s="12"/>
      <c r="Z61" s="198"/>
      <c r="AA61" s="337"/>
      <c r="AB61" s="338"/>
      <c r="AC61" s="12"/>
      <c r="AD61" s="198"/>
      <c r="AE61" s="199">
        <f t="shared" si="31"/>
        <v>-335.57479084639635</v>
      </c>
      <c r="AF61" s="200">
        <f t="shared" si="32"/>
        <v>0.9067847803204454</v>
      </c>
      <c r="AG61" s="333"/>
    </row>
    <row r="62" spans="1:33" ht="15.75" customHeight="1">
      <c r="A62" s="363"/>
      <c r="B62" s="100" t="s">
        <v>203</v>
      </c>
      <c r="C62" s="376" t="s">
        <v>205</v>
      </c>
      <c r="D62" s="376"/>
      <c r="E62" s="101">
        <v>38.479999999999997</v>
      </c>
      <c r="F62" s="105">
        <v>4885</v>
      </c>
      <c r="G62" s="121">
        <f t="shared" si="33"/>
        <v>187974.8</v>
      </c>
      <c r="H62" s="62"/>
      <c r="I62" s="104">
        <v>20</v>
      </c>
      <c r="J62" s="105">
        <v>3600</v>
      </c>
      <c r="K62" s="106">
        <f t="shared" si="35"/>
        <v>180</v>
      </c>
      <c r="L62" s="107">
        <v>20</v>
      </c>
      <c r="M62" s="105">
        <f t="shared" si="34"/>
        <v>3267.1412005177531</v>
      </c>
      <c r="N62" s="106">
        <f t="shared" si="27"/>
        <v>163.35706002588765</v>
      </c>
      <c r="O62" s="123">
        <f t="shared" si="28"/>
        <v>0</v>
      </c>
      <c r="P62" s="124">
        <f t="shared" si="29"/>
        <v>-16.642939974112352</v>
      </c>
      <c r="Q62" s="125">
        <f t="shared" si="30"/>
        <v>0.90753922236604245</v>
      </c>
      <c r="R62" s="328"/>
      <c r="S62" s="47">
        <v>0.40972222222222215</v>
      </c>
      <c r="T62" s="120">
        <v>0.47201388888888884</v>
      </c>
      <c r="U62" s="111">
        <v>4.9666666666666703</v>
      </c>
      <c r="V62" s="112">
        <v>89.711457819316664</v>
      </c>
      <c r="W62" s="113">
        <v>0.47201388888888884</v>
      </c>
      <c r="X62" s="116">
        <v>0.51041666666666663</v>
      </c>
      <c r="Y62" s="12"/>
      <c r="Z62" s="198"/>
      <c r="AA62" s="337"/>
      <c r="AB62" s="338"/>
      <c r="AC62" s="12"/>
      <c r="AD62" s="198"/>
      <c r="AE62" s="199">
        <f t="shared" si="31"/>
        <v>-332.85879948224692</v>
      </c>
      <c r="AF62" s="200">
        <f t="shared" si="32"/>
        <v>0.90753922236604256</v>
      </c>
      <c r="AG62" s="333"/>
    </row>
    <row r="63" spans="1:33" ht="15.75" customHeight="1">
      <c r="A63" s="363"/>
      <c r="B63" s="100" t="s">
        <v>203</v>
      </c>
      <c r="C63" s="376" t="s">
        <v>206</v>
      </c>
      <c r="D63" s="376"/>
      <c r="E63" s="101">
        <v>37.799999999999997</v>
      </c>
      <c r="F63" s="105">
        <v>6824</v>
      </c>
      <c r="G63" s="121">
        <f t="shared" si="33"/>
        <v>257947.19999999998</v>
      </c>
      <c r="H63" s="62"/>
      <c r="I63" s="104">
        <v>21</v>
      </c>
      <c r="J63" s="105">
        <v>3600</v>
      </c>
      <c r="K63" s="106">
        <f t="shared" si="35"/>
        <v>171.42857142857142</v>
      </c>
      <c r="L63" s="107">
        <v>21</v>
      </c>
      <c r="M63" s="105">
        <f t="shared" si="34"/>
        <v>3268.212040056002</v>
      </c>
      <c r="N63" s="106">
        <f t="shared" si="27"/>
        <v>155.62914476457152</v>
      </c>
      <c r="O63" s="123">
        <f t="shared" si="28"/>
        <v>0</v>
      </c>
      <c r="P63" s="124">
        <f t="shared" si="29"/>
        <v>-15.799426663999895</v>
      </c>
      <c r="Q63" s="125">
        <f t="shared" si="30"/>
        <v>0.90783667779333399</v>
      </c>
      <c r="R63" s="328"/>
      <c r="S63" s="47">
        <v>0.51041666666666663</v>
      </c>
      <c r="T63" s="120">
        <v>0.59740740740740739</v>
      </c>
      <c r="U63" s="111">
        <v>55.300000000000011</v>
      </c>
      <c r="V63" s="112">
        <v>125.2795090960451</v>
      </c>
      <c r="W63" s="113"/>
      <c r="X63" s="116"/>
      <c r="Y63" s="12"/>
      <c r="Z63" s="198"/>
      <c r="AA63" s="337"/>
      <c r="AB63" s="338"/>
      <c r="AC63" s="12"/>
      <c r="AD63" s="198"/>
      <c r="AE63" s="199">
        <f t="shared" si="31"/>
        <v>-331.78795994399798</v>
      </c>
      <c r="AF63" s="200">
        <f t="shared" si="32"/>
        <v>0.90783667779333388</v>
      </c>
      <c r="AG63" s="333"/>
    </row>
    <row r="64" spans="1:33" ht="15.75" customHeight="1">
      <c r="A64" s="363"/>
      <c r="B64" s="100"/>
      <c r="C64" s="376"/>
      <c r="D64" s="376"/>
      <c r="E64" s="101"/>
      <c r="F64" s="105"/>
      <c r="G64" s="121"/>
      <c r="H64" s="62"/>
      <c r="I64" s="104"/>
      <c r="J64" s="105"/>
      <c r="K64" s="106"/>
      <c r="L64" s="107"/>
      <c r="M64" s="105"/>
      <c r="N64" s="106"/>
      <c r="O64" s="123"/>
      <c r="P64" s="124"/>
      <c r="Q64" s="125"/>
      <c r="R64" s="328"/>
      <c r="S64" s="47"/>
      <c r="T64" s="120"/>
      <c r="U64" s="111"/>
      <c r="V64" s="112"/>
      <c r="W64" s="113"/>
      <c r="X64" s="116"/>
      <c r="Y64" s="12"/>
      <c r="Z64" s="198"/>
      <c r="AA64" s="337"/>
      <c r="AB64" s="338"/>
      <c r="AC64" s="12"/>
      <c r="AD64" s="198"/>
      <c r="AE64" s="199"/>
      <c r="AF64" s="200"/>
      <c r="AG64" s="333"/>
    </row>
    <row r="65" spans="1:33" ht="15.75" customHeight="1">
      <c r="A65" s="363"/>
      <c r="B65" s="100"/>
      <c r="C65" s="376"/>
      <c r="D65" s="376"/>
      <c r="E65" s="101"/>
      <c r="F65" s="105"/>
      <c r="G65" s="121"/>
      <c r="H65" s="62"/>
      <c r="I65" s="104"/>
      <c r="J65" s="105"/>
      <c r="K65" s="106"/>
      <c r="L65" s="107"/>
      <c r="M65" s="105"/>
      <c r="N65" s="106"/>
      <c r="O65" s="123"/>
      <c r="P65" s="124"/>
      <c r="Q65" s="125"/>
      <c r="R65" s="328"/>
      <c r="S65" s="47"/>
      <c r="T65" s="120"/>
      <c r="U65" s="111"/>
      <c r="V65" s="112"/>
      <c r="W65" s="113"/>
      <c r="X65" s="116"/>
      <c r="Y65" s="12"/>
      <c r="Z65" s="198"/>
      <c r="AA65" s="337"/>
      <c r="AB65" s="338"/>
      <c r="AC65" s="12"/>
      <c r="AD65" s="198"/>
      <c r="AE65" s="199"/>
      <c r="AF65" s="200"/>
      <c r="AG65" s="333"/>
    </row>
    <row r="66" spans="1:33" ht="15.75" customHeight="1">
      <c r="A66" s="363"/>
      <c r="B66" s="100"/>
      <c r="C66" s="376"/>
      <c r="D66" s="376"/>
      <c r="E66" s="101"/>
      <c r="F66" s="105"/>
      <c r="G66" s="121"/>
      <c r="H66" s="62"/>
      <c r="I66" s="104"/>
      <c r="J66" s="105"/>
      <c r="K66" s="106"/>
      <c r="L66" s="107"/>
      <c r="M66" s="105"/>
      <c r="N66" s="106"/>
      <c r="O66" s="123"/>
      <c r="P66" s="124"/>
      <c r="Q66" s="125"/>
      <c r="R66" s="328"/>
      <c r="S66" s="47"/>
      <c r="T66" s="120"/>
      <c r="U66" s="111"/>
      <c r="V66" s="112"/>
      <c r="W66" s="113"/>
      <c r="X66" s="116"/>
      <c r="Y66" s="12"/>
      <c r="Z66" s="198"/>
      <c r="AA66" s="337"/>
      <c r="AB66" s="338"/>
      <c r="AC66" s="12"/>
      <c r="AD66" s="198"/>
      <c r="AE66" s="199"/>
      <c r="AF66" s="200"/>
      <c r="AG66" s="333"/>
    </row>
    <row r="67" spans="1:33" ht="15.75" customHeight="1">
      <c r="A67" s="363"/>
      <c r="B67" s="100"/>
      <c r="C67" s="376"/>
      <c r="D67" s="376"/>
      <c r="E67" s="101"/>
      <c r="F67" s="105"/>
      <c r="G67" s="121"/>
      <c r="H67" s="62"/>
      <c r="I67" s="104"/>
      <c r="J67" s="105"/>
      <c r="K67" s="106"/>
      <c r="L67" s="107"/>
      <c r="M67" s="105"/>
      <c r="N67" s="106"/>
      <c r="O67" s="123"/>
      <c r="P67" s="124"/>
      <c r="Q67" s="125"/>
      <c r="R67" s="328"/>
      <c r="S67" s="47"/>
      <c r="T67" s="120"/>
      <c r="U67" s="111"/>
      <c r="V67" s="112"/>
      <c r="W67" s="113"/>
      <c r="X67" s="116"/>
      <c r="Y67" s="12"/>
      <c r="Z67" s="198"/>
      <c r="AA67" s="337"/>
      <c r="AB67" s="338"/>
      <c r="AC67" s="12"/>
      <c r="AD67" s="198"/>
      <c r="AE67" s="199"/>
      <c r="AF67" s="200"/>
      <c r="AG67" s="333"/>
    </row>
    <row r="68" spans="1:33" ht="15.75" customHeight="1">
      <c r="A68" s="363"/>
      <c r="B68" s="100"/>
      <c r="C68" s="376"/>
      <c r="D68" s="376"/>
      <c r="E68" s="101"/>
      <c r="F68" s="105"/>
      <c r="G68" s="121"/>
      <c r="H68" s="62"/>
      <c r="I68" s="104"/>
      <c r="J68" s="105"/>
      <c r="K68" s="106"/>
      <c r="L68" s="107"/>
      <c r="M68" s="105"/>
      <c r="N68" s="106"/>
      <c r="O68" s="123"/>
      <c r="P68" s="124"/>
      <c r="Q68" s="125"/>
      <c r="R68" s="328"/>
      <c r="S68" s="47"/>
      <c r="T68" s="120"/>
      <c r="U68" s="111"/>
      <c r="V68" s="112"/>
      <c r="W68" s="113"/>
      <c r="X68" s="116"/>
      <c r="Y68" s="12"/>
      <c r="Z68" s="198"/>
      <c r="AA68" s="337"/>
      <c r="AB68" s="338"/>
      <c r="AC68" s="12"/>
      <c r="AD68" s="198"/>
      <c r="AE68" s="199"/>
      <c r="AF68" s="200"/>
      <c r="AG68" s="333"/>
    </row>
    <row r="69" spans="1:33" ht="15.75" customHeight="1">
      <c r="A69" s="363"/>
      <c r="B69" s="100"/>
      <c r="C69" s="376"/>
      <c r="D69" s="376"/>
      <c r="E69" s="101"/>
      <c r="F69" s="105"/>
      <c r="G69" s="121"/>
      <c r="H69" s="62"/>
      <c r="I69" s="104"/>
      <c r="J69" s="105"/>
      <c r="K69" s="106"/>
      <c r="L69" s="107"/>
      <c r="M69" s="105"/>
      <c r="N69" s="106"/>
      <c r="O69" s="123"/>
      <c r="P69" s="124"/>
      <c r="Q69" s="125"/>
      <c r="R69" s="328"/>
      <c r="S69" s="47"/>
      <c r="T69" s="120"/>
      <c r="U69" s="111"/>
      <c r="V69" s="112"/>
      <c r="W69" s="113"/>
      <c r="X69" s="116"/>
      <c r="Y69" s="12"/>
      <c r="Z69" s="198"/>
      <c r="AA69" s="337"/>
      <c r="AB69" s="338"/>
      <c r="AC69" s="12"/>
      <c r="AD69" s="198"/>
      <c r="AE69" s="199"/>
      <c r="AF69" s="200"/>
      <c r="AG69" s="333"/>
    </row>
    <row r="70" spans="1:33" ht="15.75" customHeight="1">
      <c r="A70" s="363"/>
      <c r="B70" s="100"/>
      <c r="C70" s="376"/>
      <c r="D70" s="376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8"/>
      <c r="S70" s="47"/>
      <c r="T70" s="120"/>
      <c r="U70" s="111"/>
      <c r="V70" s="112"/>
      <c r="W70" s="113"/>
      <c r="X70" s="116"/>
      <c r="Y70" s="12"/>
      <c r="Z70" s="198"/>
      <c r="AA70" s="337"/>
      <c r="AB70" s="338"/>
      <c r="AC70" s="12"/>
      <c r="AD70" s="198"/>
      <c r="AE70" s="199"/>
      <c r="AF70" s="200"/>
      <c r="AG70" s="333"/>
    </row>
    <row r="71" spans="1:33" ht="15.75" customHeight="1">
      <c r="A71" s="363"/>
      <c r="B71" s="100"/>
      <c r="C71" s="376"/>
      <c r="D71" s="376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8"/>
      <c r="S71" s="119"/>
      <c r="T71" s="120"/>
      <c r="U71" s="130"/>
      <c r="V71" s="131"/>
      <c r="W71" s="126"/>
      <c r="X71" s="127"/>
      <c r="Y71" s="12"/>
      <c r="Z71" s="198"/>
      <c r="AA71" s="337"/>
      <c r="AB71" s="338"/>
      <c r="AC71" s="12"/>
      <c r="AD71" s="198"/>
      <c r="AE71" s="165"/>
      <c r="AF71" s="125"/>
      <c r="AG71" s="333"/>
    </row>
    <row r="72" spans="1:33" ht="15.75" customHeight="1" thickBot="1">
      <c r="A72" s="364"/>
      <c r="B72" s="133" t="s">
        <v>115</v>
      </c>
      <c r="C72" s="358"/>
      <c r="D72" s="358"/>
      <c r="E72" s="134"/>
      <c r="F72" s="167"/>
      <c r="G72" s="135"/>
      <c r="H72" s="69"/>
      <c r="I72" s="136">
        <f t="shared" ref="I72:J72" si="36">AVERAGE(I56:I71)</f>
        <v>21.125</v>
      </c>
      <c r="J72" s="137">
        <f t="shared" si="36"/>
        <v>3600</v>
      </c>
      <c r="K72" s="138">
        <f t="shared" ref="K72:K75" si="37">J72/I72</f>
        <v>170.41420118343194</v>
      </c>
      <c r="L72" s="136">
        <f t="shared" ref="L72:M72" si="38">AVERAGE(L56:L71)</f>
        <v>21.125</v>
      </c>
      <c r="M72" s="137">
        <f t="shared" si="38"/>
        <v>3247.6437885645096</v>
      </c>
      <c r="N72" s="138">
        <f>M72/L72</f>
        <v>153.73461721015431</v>
      </c>
      <c r="O72" s="139">
        <f>L72-I72</f>
        <v>0</v>
      </c>
      <c r="P72" s="140">
        <f>N72-K72</f>
        <v>-16.67958397327763</v>
      </c>
      <c r="Q72" s="141">
        <f>N72/K72</f>
        <v>0.90212327460125274</v>
      </c>
      <c r="R72" s="329"/>
      <c r="S72" s="142">
        <v>0.20833333333333334</v>
      </c>
      <c r="T72" s="143">
        <v>0.59740740740740739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359"/>
      <c r="AB72" s="360"/>
      <c r="AC72" s="179">
        <f>SUM(AC56:AC71)</f>
        <v>0</v>
      </c>
      <c r="AD72" s="191">
        <f>SUM(AD56:AD71)</f>
        <v>0</v>
      </c>
      <c r="AE72" s="168">
        <f>M72-J72</f>
        <v>-352.35621143549042</v>
      </c>
      <c r="AF72" s="141">
        <f>M72/J72</f>
        <v>0.90212327460125263</v>
      </c>
      <c r="AG72" s="334"/>
    </row>
    <row r="73" spans="1:33" ht="15.75" customHeight="1">
      <c r="A73" s="322" t="s">
        <v>116</v>
      </c>
      <c r="B73" s="100" t="s">
        <v>192</v>
      </c>
      <c r="C73" s="335" t="s">
        <v>268</v>
      </c>
      <c r="D73" s="336"/>
      <c r="E73" s="101">
        <v>23.55</v>
      </c>
      <c r="F73" s="102">
        <v>2951</v>
      </c>
      <c r="G73" s="121">
        <f t="shared" ref="G73:G75" si="39">E73*F73</f>
        <v>69496.05</v>
      </c>
      <c r="H73" s="122"/>
      <c r="I73" s="104">
        <v>6</v>
      </c>
      <c r="J73" s="105">
        <v>2500</v>
      </c>
      <c r="K73" s="106">
        <f t="shared" si="37"/>
        <v>416.66666666666669</v>
      </c>
      <c r="L73" s="107">
        <v>6</v>
      </c>
      <c r="M73" s="105">
        <f>F73/V73*60</f>
        <v>2209.3620233559445</v>
      </c>
      <c r="N73" s="106">
        <f>M73/L73</f>
        <v>368.22700389265742</v>
      </c>
      <c r="O73" s="108">
        <f>L73-I73</f>
        <v>0</v>
      </c>
      <c r="P73" s="109">
        <f>N73-K73</f>
        <v>-48.439662774009264</v>
      </c>
      <c r="Q73" s="110">
        <f>N73/K73</f>
        <v>0.88374480934237776</v>
      </c>
      <c r="R73" s="327">
        <f>Q89</f>
        <v>0.84646381243535074</v>
      </c>
      <c r="S73" s="47">
        <v>0.35486111111111107</v>
      </c>
      <c r="T73" s="120">
        <v>0.41050925925925924</v>
      </c>
      <c r="U73" s="111">
        <v>5.4833333333332845</v>
      </c>
      <c r="V73" s="112">
        <v>80.14078187650388</v>
      </c>
      <c r="W73" s="113"/>
      <c r="X73" s="162"/>
      <c r="Y73" s="12"/>
      <c r="Z73" s="198"/>
      <c r="AA73" s="330"/>
      <c r="AB73" s="331"/>
      <c r="AC73" s="12"/>
      <c r="AD73" s="198"/>
      <c r="AE73" s="115">
        <f>M73-J73</f>
        <v>-290.63797664405547</v>
      </c>
      <c r="AF73" s="156">
        <f>M73/J73</f>
        <v>0.88374480934237776</v>
      </c>
      <c r="AG73" s="332">
        <f>AF89</f>
        <v>0.89936780071256028</v>
      </c>
    </row>
    <row r="74" spans="1:33" ht="15.75" customHeight="1">
      <c r="A74" s="323"/>
      <c r="B74" s="100" t="s">
        <v>192</v>
      </c>
      <c r="C74" s="335" t="s">
        <v>217</v>
      </c>
      <c r="D74" s="336"/>
      <c r="E74" s="101">
        <v>27.05</v>
      </c>
      <c r="F74" s="102">
        <v>506</v>
      </c>
      <c r="G74" s="121">
        <f t="shared" si="39"/>
        <v>13687.300000000001</v>
      </c>
      <c r="H74" s="62"/>
      <c r="I74" s="104">
        <v>5</v>
      </c>
      <c r="J74" s="105">
        <v>3273</v>
      </c>
      <c r="K74" s="106">
        <f t="shared" si="37"/>
        <v>654.6</v>
      </c>
      <c r="L74" s="107">
        <v>6</v>
      </c>
      <c r="M74" s="105">
        <f>F74/V74*60</f>
        <v>2960.3326775921864</v>
      </c>
      <c r="N74" s="106">
        <f>M74/L74</f>
        <v>493.38877959869774</v>
      </c>
      <c r="O74" s="123">
        <f>L74-I74</f>
        <v>1</v>
      </c>
      <c r="P74" s="124">
        <f>N74-K74</f>
        <v>-161.21122040130228</v>
      </c>
      <c r="Q74" s="125">
        <f>N74/K74</f>
        <v>0.75372560280888745</v>
      </c>
      <c r="R74" s="328"/>
      <c r="S74" s="47">
        <v>0.41388888888888886</v>
      </c>
      <c r="T74" s="120">
        <v>0.42100694444444442</v>
      </c>
      <c r="U74" s="111">
        <v>4.8666666666666547</v>
      </c>
      <c r="V74" s="112">
        <v>10.255604118349828</v>
      </c>
      <c r="W74" s="113"/>
      <c r="X74" s="116"/>
      <c r="Y74" s="12"/>
      <c r="Z74" s="198"/>
      <c r="AA74" s="337"/>
      <c r="AB74" s="338"/>
      <c r="AC74" s="12"/>
      <c r="AD74" s="198"/>
      <c r="AE74" s="117">
        <f>M74-J74</f>
        <v>-312.66732240781357</v>
      </c>
      <c r="AF74" s="110">
        <f>M74/J74</f>
        <v>0.90447072337066492</v>
      </c>
      <c r="AG74" s="333"/>
    </row>
    <row r="75" spans="1:33" ht="15.75" customHeight="1">
      <c r="A75" s="323"/>
      <c r="B75" s="100" t="s">
        <v>192</v>
      </c>
      <c r="C75" s="335" t="s">
        <v>224</v>
      </c>
      <c r="D75" s="336"/>
      <c r="E75" s="101">
        <v>27.05</v>
      </c>
      <c r="F75" s="102">
        <v>656</v>
      </c>
      <c r="G75" s="121">
        <f t="shared" si="39"/>
        <v>17744.8</v>
      </c>
      <c r="H75" s="62"/>
      <c r="I75" s="104">
        <v>5</v>
      </c>
      <c r="J75" s="105">
        <v>3273</v>
      </c>
      <c r="K75" s="106">
        <f t="shared" si="37"/>
        <v>654.6</v>
      </c>
      <c r="L75" s="118">
        <v>5</v>
      </c>
      <c r="M75" s="105">
        <f>F75/V75*60</f>
        <v>2965.9864242976901</v>
      </c>
      <c r="N75" s="106">
        <f>M75/L75</f>
        <v>593.19728485953806</v>
      </c>
      <c r="O75" s="123">
        <f>L75-I75</f>
        <v>0</v>
      </c>
      <c r="P75" s="124">
        <f>N75-K75</f>
        <v>-61.402715140461964</v>
      </c>
      <c r="Q75" s="125">
        <f>N75/K75</f>
        <v>0.90619811313708831</v>
      </c>
      <c r="R75" s="328"/>
      <c r="S75" s="47">
        <v>0.42499999999999993</v>
      </c>
      <c r="T75" s="120">
        <v>0.43421296296296291</v>
      </c>
      <c r="U75" s="111">
        <v>5.7499999999999396</v>
      </c>
      <c r="V75" s="112">
        <v>13.270458582533795</v>
      </c>
      <c r="W75" s="113"/>
      <c r="X75" s="116"/>
      <c r="Y75" s="12"/>
      <c r="Z75" s="198"/>
      <c r="AA75" s="337"/>
      <c r="AB75" s="338"/>
      <c r="AC75" s="12"/>
      <c r="AD75" s="198"/>
      <c r="AE75" s="117">
        <f>M75-J75</f>
        <v>-307.01357570230994</v>
      </c>
      <c r="AF75" s="110">
        <f>M75/J75</f>
        <v>0.90619811313708831</v>
      </c>
      <c r="AG75" s="333"/>
    </row>
    <row r="76" spans="1:33" ht="15.75" customHeight="1">
      <c r="A76" s="323"/>
      <c r="B76" s="100"/>
      <c r="C76" s="335"/>
      <c r="D76" s="336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8"/>
      <c r="S76" s="47"/>
      <c r="T76" s="48"/>
      <c r="U76" s="111"/>
      <c r="V76" s="112"/>
      <c r="W76" s="113"/>
      <c r="X76" s="116"/>
      <c r="Y76" s="12"/>
      <c r="Z76" s="198"/>
      <c r="AA76" s="337"/>
      <c r="AB76" s="338"/>
      <c r="AC76" s="12"/>
      <c r="AD76" s="198"/>
      <c r="AE76" s="117"/>
      <c r="AF76" s="110"/>
      <c r="AG76" s="333"/>
    </row>
    <row r="77" spans="1:33" ht="15.75" customHeight="1">
      <c r="A77" s="323"/>
      <c r="B77" s="100"/>
      <c r="C77" s="335"/>
      <c r="D77" s="336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8"/>
      <c r="S77" s="47"/>
      <c r="T77" s="48"/>
      <c r="U77" s="111"/>
      <c r="V77" s="112"/>
      <c r="W77" s="113"/>
      <c r="X77" s="116"/>
      <c r="Y77" s="12"/>
      <c r="Z77" s="198"/>
      <c r="AA77" s="337"/>
      <c r="AB77" s="338"/>
      <c r="AC77" s="12"/>
      <c r="AD77" s="198"/>
      <c r="AE77" s="117"/>
      <c r="AF77" s="110"/>
      <c r="AG77" s="333"/>
    </row>
    <row r="78" spans="1:33" ht="15.75" customHeight="1">
      <c r="A78" s="323"/>
      <c r="B78" s="100"/>
      <c r="C78" s="335"/>
      <c r="D78" s="336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8"/>
      <c r="S78" s="47"/>
      <c r="T78" s="120"/>
      <c r="U78" s="111"/>
      <c r="V78" s="112"/>
      <c r="W78" s="113"/>
      <c r="X78" s="116"/>
      <c r="Y78" s="12"/>
      <c r="Z78" s="198"/>
      <c r="AA78" s="337"/>
      <c r="AB78" s="338"/>
      <c r="AC78" s="12"/>
      <c r="AD78" s="198"/>
      <c r="AE78" s="117"/>
      <c r="AF78" s="110"/>
      <c r="AG78" s="333"/>
    </row>
    <row r="79" spans="1:33" ht="15.75" customHeight="1">
      <c r="A79" s="323"/>
      <c r="B79" s="100"/>
      <c r="C79" s="335"/>
      <c r="D79" s="336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8"/>
      <c r="S79" s="47"/>
      <c r="T79" s="120"/>
      <c r="U79" s="111"/>
      <c r="V79" s="112"/>
      <c r="W79" s="113"/>
      <c r="X79" s="116"/>
      <c r="Y79" s="12"/>
      <c r="Z79" s="198"/>
      <c r="AA79" s="337"/>
      <c r="AB79" s="338"/>
      <c r="AC79" s="12"/>
      <c r="AD79" s="198"/>
      <c r="AE79" s="117"/>
      <c r="AF79" s="110"/>
      <c r="AG79" s="333"/>
    </row>
    <row r="80" spans="1:33" ht="15.75" customHeight="1">
      <c r="A80" s="323"/>
      <c r="B80" s="100"/>
      <c r="C80" s="335"/>
      <c r="D80" s="336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8"/>
      <c r="S80" s="47"/>
      <c r="T80" s="120"/>
      <c r="U80" s="111"/>
      <c r="V80" s="112"/>
      <c r="W80" s="113"/>
      <c r="X80" s="116"/>
      <c r="Y80" s="12"/>
      <c r="Z80" s="198"/>
      <c r="AA80" s="337"/>
      <c r="AB80" s="338"/>
      <c r="AC80" s="12"/>
      <c r="AD80" s="198"/>
      <c r="AE80" s="117"/>
      <c r="AF80" s="110"/>
      <c r="AG80" s="333"/>
    </row>
    <row r="81" spans="1:33" ht="15.75" customHeight="1">
      <c r="A81" s="323"/>
      <c r="B81" s="100"/>
      <c r="C81" s="335"/>
      <c r="D81" s="336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8"/>
      <c r="S81" s="47"/>
      <c r="T81" s="120"/>
      <c r="U81" s="111"/>
      <c r="V81" s="112"/>
      <c r="W81" s="113"/>
      <c r="X81" s="127"/>
      <c r="Y81" s="12"/>
      <c r="Z81" s="198"/>
      <c r="AA81" s="337"/>
      <c r="AB81" s="338"/>
      <c r="AC81" s="12"/>
      <c r="AD81" s="198"/>
      <c r="AE81" s="117"/>
      <c r="AF81" s="110"/>
      <c r="AG81" s="333"/>
    </row>
    <row r="82" spans="1:33" ht="15.75" customHeight="1">
      <c r="A82" s="323"/>
      <c r="B82" s="100"/>
      <c r="C82" s="335"/>
      <c r="D82" s="336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8"/>
      <c r="S82" s="47"/>
      <c r="T82" s="120"/>
      <c r="U82" s="111"/>
      <c r="V82" s="112"/>
      <c r="W82" s="113"/>
      <c r="X82" s="127"/>
      <c r="Y82" s="12"/>
      <c r="Z82" s="198"/>
      <c r="AA82" s="337"/>
      <c r="AB82" s="338"/>
      <c r="AC82" s="12"/>
      <c r="AD82" s="198"/>
      <c r="AE82" s="117"/>
      <c r="AF82" s="110"/>
      <c r="AG82" s="333"/>
    </row>
    <row r="83" spans="1:33" ht="15.75" customHeight="1">
      <c r="A83" s="323"/>
      <c r="B83" s="100"/>
      <c r="C83" s="335"/>
      <c r="D83" s="336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8"/>
      <c r="S83" s="47"/>
      <c r="T83" s="120"/>
      <c r="U83" s="111"/>
      <c r="V83" s="112"/>
      <c r="W83" s="113"/>
      <c r="X83" s="127"/>
      <c r="Y83" s="12"/>
      <c r="Z83" s="198"/>
      <c r="AA83" s="337"/>
      <c r="AB83" s="338"/>
      <c r="AC83" s="12"/>
      <c r="AD83" s="198"/>
      <c r="AE83" s="117"/>
      <c r="AF83" s="110"/>
      <c r="AG83" s="333"/>
    </row>
    <row r="84" spans="1:33" ht="15.75" customHeight="1">
      <c r="A84" s="323"/>
      <c r="B84" s="100"/>
      <c r="C84" s="335"/>
      <c r="D84" s="336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8"/>
      <c r="S84" s="47"/>
      <c r="T84" s="120"/>
      <c r="U84" s="111"/>
      <c r="V84" s="112"/>
      <c r="W84" s="113"/>
      <c r="X84" s="127"/>
      <c r="Y84" s="12"/>
      <c r="Z84" s="198"/>
      <c r="AA84" s="337"/>
      <c r="AB84" s="338"/>
      <c r="AC84" s="12"/>
      <c r="AD84" s="198"/>
      <c r="AE84" s="117"/>
      <c r="AF84" s="110"/>
      <c r="AG84" s="333"/>
    </row>
    <row r="85" spans="1:33" ht="15.75" customHeight="1">
      <c r="A85" s="323"/>
      <c r="B85" s="100"/>
      <c r="C85" s="335"/>
      <c r="D85" s="336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8"/>
      <c r="S85" s="47"/>
      <c r="T85" s="120"/>
      <c r="U85" s="111"/>
      <c r="V85" s="112"/>
      <c r="W85" s="113"/>
      <c r="X85" s="127"/>
      <c r="Y85" s="12"/>
      <c r="Z85" s="198"/>
      <c r="AA85" s="337"/>
      <c r="AB85" s="338"/>
      <c r="AC85" s="12"/>
      <c r="AD85" s="198"/>
      <c r="AE85" s="117"/>
      <c r="AF85" s="110"/>
      <c r="AG85" s="333"/>
    </row>
    <row r="86" spans="1:33" ht="15.75" customHeight="1">
      <c r="A86" s="323"/>
      <c r="B86" s="100"/>
      <c r="C86" s="335"/>
      <c r="D86" s="336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8"/>
      <c r="S86" s="47"/>
      <c r="T86" s="120"/>
      <c r="U86" s="111"/>
      <c r="V86" s="112"/>
      <c r="W86" s="113"/>
      <c r="X86" s="127"/>
      <c r="Y86" s="12"/>
      <c r="Z86" s="198"/>
      <c r="AA86" s="337"/>
      <c r="AB86" s="338"/>
      <c r="AC86" s="12"/>
      <c r="AD86" s="198"/>
      <c r="AE86" s="117"/>
      <c r="AF86" s="110"/>
      <c r="AG86" s="333"/>
    </row>
    <row r="87" spans="1:33" ht="15.75" customHeight="1">
      <c r="A87" s="323"/>
      <c r="B87" s="100"/>
      <c r="C87" s="335"/>
      <c r="D87" s="336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8"/>
      <c r="S87" s="47"/>
      <c r="T87" s="120"/>
      <c r="U87" s="111"/>
      <c r="V87" s="112"/>
      <c r="W87" s="113"/>
      <c r="X87" s="127"/>
      <c r="Y87" s="12"/>
      <c r="Z87" s="198"/>
      <c r="AA87" s="337"/>
      <c r="AB87" s="338"/>
      <c r="AC87" s="12"/>
      <c r="AD87" s="198"/>
      <c r="AE87" s="117"/>
      <c r="AF87" s="110"/>
      <c r="AG87" s="333"/>
    </row>
    <row r="88" spans="1:33" ht="15.75" customHeight="1">
      <c r="A88" s="323"/>
      <c r="B88" s="163"/>
      <c r="C88" s="335"/>
      <c r="D88" s="336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8"/>
      <c r="S88" s="119"/>
      <c r="T88" s="120"/>
      <c r="U88" s="130"/>
      <c r="V88" s="131"/>
      <c r="W88" s="126"/>
      <c r="X88" s="127"/>
      <c r="Y88" s="12"/>
      <c r="Z88" s="198"/>
      <c r="AA88" s="337"/>
      <c r="AB88" s="338"/>
      <c r="AC88" s="12"/>
      <c r="AD88" s="198"/>
      <c r="AE88" s="165"/>
      <c r="AF88" s="125"/>
      <c r="AG88" s="333"/>
    </row>
    <row r="89" spans="1:33" ht="15.75" customHeight="1" thickBot="1">
      <c r="A89" s="324"/>
      <c r="B89" s="133" t="s">
        <v>115</v>
      </c>
      <c r="C89" s="358"/>
      <c r="D89" s="358"/>
      <c r="E89" s="134"/>
      <c r="F89" s="167"/>
      <c r="G89" s="135"/>
      <c r="H89" s="69"/>
      <c r="I89" s="136">
        <f t="shared" ref="I89:J89" si="40">AVERAGE(I73:I88)</f>
        <v>5.333333333333333</v>
      </c>
      <c r="J89" s="137">
        <f t="shared" si="40"/>
        <v>3015.3333333333335</v>
      </c>
      <c r="K89" s="138">
        <f t="shared" ref="K89" si="41">J89/I89</f>
        <v>565.37500000000011</v>
      </c>
      <c r="L89" s="136">
        <f t="shared" ref="L89:M89" si="42">AVERAGE(L73:L88)</f>
        <v>5.666666666666667</v>
      </c>
      <c r="M89" s="137">
        <f t="shared" si="42"/>
        <v>2711.8937084152735</v>
      </c>
      <c r="N89" s="138">
        <f>M89/L89</f>
        <v>478.5694779556365</v>
      </c>
      <c r="O89" s="139">
        <f>L89-I89</f>
        <v>0.33333333333333393</v>
      </c>
      <c r="P89" s="140">
        <f>N89-K89</f>
        <v>-86.805522044363613</v>
      </c>
      <c r="Q89" s="141">
        <f>N89/K89</f>
        <v>0.84646381243535074</v>
      </c>
      <c r="R89" s="329"/>
      <c r="S89" s="142">
        <v>0.20833333333333334</v>
      </c>
      <c r="T89" s="143">
        <v>0.43421296296296291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359"/>
      <c r="AB89" s="360"/>
      <c r="AC89" s="179">
        <f>SUM(AC73:AC88)</f>
        <v>0</v>
      </c>
      <c r="AD89" s="191">
        <f>SUM(AD73:AD88)</f>
        <v>0</v>
      </c>
      <c r="AE89" s="168">
        <f>M89-J89</f>
        <v>-303.43962491805996</v>
      </c>
      <c r="AF89" s="141">
        <f>M89/J89</f>
        <v>0.89936780071256028</v>
      </c>
      <c r="AG89" s="334"/>
    </row>
    <row r="90" spans="1:33" ht="15.75" customHeight="1">
      <c r="A90" s="361" t="s">
        <v>120</v>
      </c>
      <c r="B90" s="114" t="s">
        <v>192</v>
      </c>
      <c r="C90" s="325" t="s">
        <v>213</v>
      </c>
      <c r="D90" s="326"/>
      <c r="E90" s="147">
        <v>15.51</v>
      </c>
      <c r="F90" s="97">
        <v>1606</v>
      </c>
      <c r="G90" s="148">
        <f t="shared" ref="G90:G91" si="43">E90*F90</f>
        <v>24909.06</v>
      </c>
      <c r="H90" s="149"/>
      <c r="I90" s="150">
        <v>6</v>
      </c>
      <c r="J90" s="151">
        <v>3600</v>
      </c>
      <c r="K90" s="152">
        <f>J90/I90</f>
        <v>600</v>
      </c>
      <c r="L90" s="153">
        <v>6</v>
      </c>
      <c r="M90" s="151">
        <f>F90/V90*60</f>
        <v>3249.3600000000015</v>
      </c>
      <c r="N90" s="152">
        <f>M90/L90</f>
        <v>541.56000000000029</v>
      </c>
      <c r="O90" s="154">
        <f>L90-I90</f>
        <v>0</v>
      </c>
      <c r="P90" s="155">
        <f>N90-K90</f>
        <v>-58.439999999999714</v>
      </c>
      <c r="Q90" s="156">
        <f>N90/K90</f>
        <v>0.90260000000000051</v>
      </c>
      <c r="R90" s="327">
        <f>Q106</f>
        <v>0.90262324647550352</v>
      </c>
      <c r="S90" s="157">
        <v>0.25</v>
      </c>
      <c r="T90" s="158">
        <v>0.27059027777777778</v>
      </c>
      <c r="U90" s="159"/>
      <c r="V90" s="160">
        <v>29.655070536967266</v>
      </c>
      <c r="W90" s="158"/>
      <c r="X90" s="169"/>
      <c r="Y90" s="12"/>
      <c r="Z90" s="198"/>
      <c r="AA90" s="330"/>
      <c r="AB90" s="331"/>
      <c r="AC90" s="12"/>
      <c r="AD90" s="198"/>
      <c r="AE90" s="115">
        <f>M90-J90</f>
        <v>-350.63999999999851</v>
      </c>
      <c r="AF90" s="156">
        <f>M90/J90</f>
        <v>0.9026000000000004</v>
      </c>
      <c r="AG90" s="332">
        <f>AF106</f>
        <v>0.90262324647550363</v>
      </c>
    </row>
    <row r="91" spans="1:33" ht="15.75" customHeight="1">
      <c r="A91" s="362"/>
      <c r="B91" s="100" t="s">
        <v>192</v>
      </c>
      <c r="C91" s="335" t="s">
        <v>214</v>
      </c>
      <c r="D91" s="336"/>
      <c r="E91" s="101">
        <v>15.01</v>
      </c>
      <c r="F91" s="102">
        <v>1646</v>
      </c>
      <c r="G91" s="103">
        <f t="shared" si="43"/>
        <v>24706.46</v>
      </c>
      <c r="H91" s="26"/>
      <c r="I91" s="104">
        <v>6</v>
      </c>
      <c r="J91" s="105">
        <v>3600</v>
      </c>
      <c r="K91" s="106">
        <f t="shared" si="35"/>
        <v>600</v>
      </c>
      <c r="L91" s="107">
        <v>6</v>
      </c>
      <c r="M91" s="105">
        <f>F91/V91*60</f>
        <v>3249.5273746236239</v>
      </c>
      <c r="N91" s="106">
        <f>M91/L91</f>
        <v>541.58789577060395</v>
      </c>
      <c r="O91" s="108">
        <f>L91-I91</f>
        <v>0</v>
      </c>
      <c r="P91" s="109">
        <f>N91-K91</f>
        <v>-58.41210422939605</v>
      </c>
      <c r="Q91" s="110">
        <f>N91/K91</f>
        <v>0.90264649295100663</v>
      </c>
      <c r="R91" s="328"/>
      <c r="S91" s="47">
        <v>0.27361111111111108</v>
      </c>
      <c r="T91" s="48">
        <v>0.29471064814814812</v>
      </c>
      <c r="U91" s="111">
        <v>5</v>
      </c>
      <c r="V91" s="112">
        <v>30.392112025656921</v>
      </c>
      <c r="W91" s="113"/>
      <c r="X91" s="13"/>
      <c r="Y91" s="12"/>
      <c r="Z91" s="198"/>
      <c r="AA91" s="337"/>
      <c r="AB91" s="338"/>
      <c r="AC91" s="12"/>
      <c r="AD91" s="198"/>
      <c r="AE91" s="117">
        <f>M91-J91</f>
        <v>-350.47262537637607</v>
      </c>
      <c r="AF91" s="110">
        <f>M91/J91</f>
        <v>0.90264649295100663</v>
      </c>
      <c r="AG91" s="333"/>
    </row>
    <row r="92" spans="1:33" ht="15.75" customHeight="1">
      <c r="A92" s="362"/>
      <c r="B92" s="100"/>
      <c r="C92" s="335"/>
      <c r="D92" s="336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328"/>
      <c r="S92" s="47"/>
      <c r="T92" s="48"/>
      <c r="U92" s="111"/>
      <c r="V92" s="112"/>
      <c r="W92" s="113"/>
      <c r="X92" s="13"/>
      <c r="Y92" s="12"/>
      <c r="Z92" s="198"/>
      <c r="AA92" s="337"/>
      <c r="AB92" s="338"/>
      <c r="AC92" s="12"/>
      <c r="AD92" s="198"/>
      <c r="AE92" s="117"/>
      <c r="AF92" s="110"/>
      <c r="AG92" s="333"/>
    </row>
    <row r="93" spans="1:33" ht="15.75" customHeight="1">
      <c r="A93" s="362"/>
      <c r="B93" s="100"/>
      <c r="C93" s="335"/>
      <c r="D93" s="336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8"/>
      <c r="S93" s="47"/>
      <c r="T93" s="48"/>
      <c r="U93" s="111"/>
      <c r="V93" s="112"/>
      <c r="W93" s="113"/>
      <c r="X93" s="116"/>
      <c r="Y93" s="12"/>
      <c r="Z93" s="198"/>
      <c r="AA93" s="337"/>
      <c r="AB93" s="338"/>
      <c r="AC93" s="12"/>
      <c r="AD93" s="198"/>
      <c r="AE93" s="117"/>
      <c r="AF93" s="110"/>
      <c r="AG93" s="333"/>
    </row>
    <row r="94" spans="1:33" ht="15.75" customHeight="1">
      <c r="A94" s="363"/>
      <c r="B94" s="100"/>
      <c r="C94" s="335"/>
      <c r="D94" s="336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8"/>
      <c r="S94" s="47"/>
      <c r="T94" s="48"/>
      <c r="U94" s="111"/>
      <c r="V94" s="112"/>
      <c r="W94" s="113"/>
      <c r="X94" s="13"/>
      <c r="Y94" s="12"/>
      <c r="Z94" s="198"/>
      <c r="AA94" s="337"/>
      <c r="AB94" s="338"/>
      <c r="AC94" s="12"/>
      <c r="AD94" s="198"/>
      <c r="AE94" s="117"/>
      <c r="AF94" s="110"/>
      <c r="AG94" s="333"/>
    </row>
    <row r="95" spans="1:33" ht="15.75" customHeight="1">
      <c r="A95" s="363"/>
      <c r="B95" s="100"/>
      <c r="C95" s="335"/>
      <c r="D95" s="336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8"/>
      <c r="S95" s="47"/>
      <c r="T95" s="120"/>
      <c r="U95" s="111"/>
      <c r="V95" s="112"/>
      <c r="W95" s="113"/>
      <c r="X95" s="50"/>
      <c r="Y95" s="12"/>
      <c r="Z95" s="198"/>
      <c r="AA95" s="337"/>
      <c r="AB95" s="338"/>
      <c r="AC95" s="12"/>
      <c r="AD95" s="198"/>
      <c r="AE95" s="117"/>
      <c r="AF95" s="110"/>
      <c r="AG95" s="333"/>
    </row>
    <row r="96" spans="1:33" ht="15.75" customHeight="1">
      <c r="A96" s="363"/>
      <c r="B96" s="100"/>
      <c r="C96" s="335"/>
      <c r="D96" s="336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8"/>
      <c r="S96" s="47"/>
      <c r="T96" s="120"/>
      <c r="U96" s="111"/>
      <c r="V96" s="112"/>
      <c r="W96" s="113"/>
      <c r="X96" s="116"/>
      <c r="Y96" s="12"/>
      <c r="Z96" s="198"/>
      <c r="AA96" s="337"/>
      <c r="AB96" s="338"/>
      <c r="AC96" s="12"/>
      <c r="AD96" s="198"/>
      <c r="AE96" s="117"/>
      <c r="AF96" s="110"/>
      <c r="AG96" s="333"/>
    </row>
    <row r="97" spans="1:33" ht="15.75" customHeight="1">
      <c r="A97" s="363"/>
      <c r="B97" s="100"/>
      <c r="C97" s="335"/>
      <c r="D97" s="336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8"/>
      <c r="S97" s="47"/>
      <c r="T97" s="120"/>
      <c r="U97" s="111"/>
      <c r="V97" s="112"/>
      <c r="W97" s="113"/>
      <c r="X97" s="116"/>
      <c r="Y97" s="12"/>
      <c r="Z97" s="198"/>
      <c r="AA97" s="337"/>
      <c r="AB97" s="338"/>
      <c r="AC97" s="12"/>
      <c r="AD97" s="198"/>
      <c r="AE97" s="117"/>
      <c r="AF97" s="110"/>
      <c r="AG97" s="333"/>
    </row>
    <row r="98" spans="1:33" ht="15.75" customHeight="1">
      <c r="A98" s="363"/>
      <c r="B98" s="100"/>
      <c r="C98" s="335"/>
      <c r="D98" s="336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8"/>
      <c r="S98" s="119"/>
      <c r="T98" s="120"/>
      <c r="U98" s="111"/>
      <c r="V98" s="131"/>
      <c r="W98" s="113"/>
      <c r="X98" s="116"/>
      <c r="Y98" s="12"/>
      <c r="Z98" s="198"/>
      <c r="AA98" s="337"/>
      <c r="AB98" s="338"/>
      <c r="AC98" s="12"/>
      <c r="AD98" s="198"/>
      <c r="AE98" s="117"/>
      <c r="AF98" s="110"/>
      <c r="AG98" s="333"/>
    </row>
    <row r="99" spans="1:33" ht="15.75" customHeight="1">
      <c r="A99" s="363"/>
      <c r="B99" s="100"/>
      <c r="C99" s="335"/>
      <c r="D99" s="336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8"/>
      <c r="S99" s="119"/>
      <c r="T99" s="120"/>
      <c r="U99" s="111"/>
      <c r="V99" s="131"/>
      <c r="W99" s="126"/>
      <c r="X99" s="127"/>
      <c r="Y99" s="12"/>
      <c r="Z99" s="198"/>
      <c r="AA99" s="337"/>
      <c r="AB99" s="338"/>
      <c r="AC99" s="12"/>
      <c r="AD99" s="198"/>
      <c r="AE99" s="117"/>
      <c r="AF99" s="110"/>
      <c r="AG99" s="333"/>
    </row>
    <row r="100" spans="1:33" ht="15.75" customHeight="1">
      <c r="A100" s="363"/>
      <c r="B100" s="100"/>
      <c r="C100" s="335"/>
      <c r="D100" s="336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8"/>
      <c r="S100" s="119"/>
      <c r="T100" s="120"/>
      <c r="U100" s="111"/>
      <c r="V100" s="131"/>
      <c r="W100" s="126"/>
      <c r="X100" s="127"/>
      <c r="Y100" s="12"/>
      <c r="Z100" s="198"/>
      <c r="AA100" s="337"/>
      <c r="AB100" s="338"/>
      <c r="AC100" s="12"/>
      <c r="AD100" s="198"/>
      <c r="AE100" s="117"/>
      <c r="AF100" s="110"/>
      <c r="AG100" s="333"/>
    </row>
    <row r="101" spans="1:33" ht="15.75" customHeight="1">
      <c r="A101" s="363"/>
      <c r="B101" s="100"/>
      <c r="C101" s="335"/>
      <c r="D101" s="336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8"/>
      <c r="S101" s="119"/>
      <c r="T101" s="120"/>
      <c r="U101" s="111"/>
      <c r="V101" s="131"/>
      <c r="W101" s="126"/>
      <c r="X101" s="127"/>
      <c r="Y101" s="12"/>
      <c r="Z101" s="198"/>
      <c r="AA101" s="337"/>
      <c r="AB101" s="338"/>
      <c r="AC101" s="12"/>
      <c r="AD101" s="198"/>
      <c r="AE101" s="117"/>
      <c r="AF101" s="110"/>
      <c r="AG101" s="333"/>
    </row>
    <row r="102" spans="1:33" ht="15.75" customHeight="1">
      <c r="A102" s="363"/>
      <c r="B102" s="100"/>
      <c r="C102" s="335"/>
      <c r="D102" s="336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8"/>
      <c r="S102" s="119"/>
      <c r="T102" s="120"/>
      <c r="U102" s="111"/>
      <c r="V102" s="131"/>
      <c r="W102" s="126"/>
      <c r="X102" s="127"/>
      <c r="Y102" s="12"/>
      <c r="Z102" s="198"/>
      <c r="AA102" s="337"/>
      <c r="AB102" s="338"/>
      <c r="AC102" s="12"/>
      <c r="AD102" s="198"/>
      <c r="AE102" s="117"/>
      <c r="AF102" s="110"/>
      <c r="AG102" s="333"/>
    </row>
    <row r="103" spans="1:33" ht="15.75" customHeight="1">
      <c r="A103" s="363"/>
      <c r="B103" s="100"/>
      <c r="C103" s="335"/>
      <c r="D103" s="336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8"/>
      <c r="S103" s="119"/>
      <c r="T103" s="120"/>
      <c r="U103" s="111"/>
      <c r="V103" s="131"/>
      <c r="W103" s="126"/>
      <c r="X103" s="127"/>
      <c r="Y103" s="12"/>
      <c r="Z103" s="198"/>
      <c r="AA103" s="337"/>
      <c r="AB103" s="338"/>
      <c r="AC103" s="12"/>
      <c r="AD103" s="198"/>
      <c r="AE103" s="117"/>
      <c r="AF103" s="110"/>
      <c r="AG103" s="333"/>
    </row>
    <row r="104" spans="1:33" ht="15.75" customHeight="1">
      <c r="A104" s="363"/>
      <c r="B104" s="100"/>
      <c r="C104" s="335"/>
      <c r="D104" s="336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8"/>
      <c r="S104" s="119"/>
      <c r="T104" s="120"/>
      <c r="U104" s="111"/>
      <c r="V104" s="131"/>
      <c r="W104" s="126"/>
      <c r="X104" s="127"/>
      <c r="Y104" s="12"/>
      <c r="Z104" s="198"/>
      <c r="AA104" s="337"/>
      <c r="AB104" s="338"/>
      <c r="AC104" s="12"/>
      <c r="AD104" s="198"/>
      <c r="AE104" s="117"/>
      <c r="AF104" s="110"/>
      <c r="AG104" s="333"/>
    </row>
    <row r="105" spans="1:33" ht="15.75" customHeight="1">
      <c r="A105" s="363"/>
      <c r="B105" s="100"/>
      <c r="C105" s="335"/>
      <c r="D105" s="336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8"/>
      <c r="S105" s="119"/>
      <c r="T105" s="120"/>
      <c r="U105" s="130"/>
      <c r="V105" s="131"/>
      <c r="W105" s="126"/>
      <c r="X105" s="127"/>
      <c r="Y105" s="12"/>
      <c r="Z105" s="198"/>
      <c r="AA105" s="337"/>
      <c r="AB105" s="338"/>
      <c r="AC105" s="12"/>
      <c r="AD105" s="198"/>
      <c r="AE105" s="165"/>
      <c r="AF105" s="125"/>
      <c r="AG105" s="333"/>
    </row>
    <row r="106" spans="1:33" ht="15.75" customHeight="1" thickBot="1">
      <c r="A106" s="364"/>
      <c r="B106" s="133" t="s">
        <v>115</v>
      </c>
      <c r="C106" s="358"/>
      <c r="D106" s="358"/>
      <c r="E106" s="134"/>
      <c r="F106" s="167"/>
      <c r="G106" s="135"/>
      <c r="H106" s="69"/>
      <c r="I106" s="136">
        <f t="shared" ref="I106:J106" si="44">AVERAGE(I90:I105)</f>
        <v>6</v>
      </c>
      <c r="J106" s="137">
        <f t="shared" si="44"/>
        <v>3600</v>
      </c>
      <c r="K106" s="138">
        <f t="shared" ref="K106" si="45">J106/I106</f>
        <v>600</v>
      </c>
      <c r="L106" s="136">
        <f t="shared" ref="L106:M106" si="46">AVERAGE(L90:L105)</f>
        <v>6</v>
      </c>
      <c r="M106" s="137">
        <f t="shared" si="46"/>
        <v>3249.4436873118129</v>
      </c>
      <c r="N106" s="138">
        <f>M106/L106</f>
        <v>541.57394788530212</v>
      </c>
      <c r="O106" s="139">
        <f>L106-I106</f>
        <v>0</v>
      </c>
      <c r="P106" s="140">
        <f>N106-K106</f>
        <v>-58.426052114697882</v>
      </c>
      <c r="Q106" s="141">
        <f>N106/K106</f>
        <v>0.90262324647550352</v>
      </c>
      <c r="R106" s="329"/>
      <c r="S106" s="142">
        <v>0.25</v>
      </c>
      <c r="T106" s="143">
        <v>0.29471064814814812</v>
      </c>
      <c r="U106" s="144"/>
      <c r="V106" s="166"/>
      <c r="W106" s="167"/>
      <c r="X106" s="138"/>
      <c r="Y106" s="179">
        <f>SUM(Y90:Y105)</f>
        <v>0</v>
      </c>
      <c r="Z106" s="180">
        <f>SUM(Z90:Z105)</f>
        <v>0</v>
      </c>
      <c r="AA106" s="359"/>
      <c r="AB106" s="360"/>
      <c r="AC106" s="179">
        <f>SUM(AC90:AC105)</f>
        <v>0</v>
      </c>
      <c r="AD106" s="191">
        <f>SUM(AD90:AD105)</f>
        <v>0</v>
      </c>
      <c r="AE106" s="168">
        <f>M106-J106</f>
        <v>-350.55631268818706</v>
      </c>
      <c r="AF106" s="141">
        <f>M106/J106</f>
        <v>0.90262324647550363</v>
      </c>
      <c r="AG106" s="334"/>
    </row>
    <row r="107" spans="1:33" ht="15.75" customHeight="1">
      <c r="A107" s="322" t="s">
        <v>193</v>
      </c>
      <c r="B107" s="146" t="s">
        <v>171</v>
      </c>
      <c r="C107" s="325" t="s">
        <v>210</v>
      </c>
      <c r="D107" s="326"/>
      <c r="E107" s="147">
        <v>58.17</v>
      </c>
      <c r="F107" s="97">
        <v>1054</v>
      </c>
      <c r="G107" s="148">
        <f t="shared" ref="G107:G109" si="47">E107*F107</f>
        <v>61311.18</v>
      </c>
      <c r="H107" s="149"/>
      <c r="I107" s="150">
        <v>18</v>
      </c>
      <c r="J107" s="151">
        <v>2000</v>
      </c>
      <c r="K107" s="152">
        <f>J107/I107</f>
        <v>111.11111111111111</v>
      </c>
      <c r="L107" s="153">
        <v>17</v>
      </c>
      <c r="M107" s="151">
        <f>F107/V107*60</f>
        <v>1795.6</v>
      </c>
      <c r="N107" s="152">
        <f>M107/L107</f>
        <v>105.62352941176471</v>
      </c>
      <c r="O107" s="154">
        <f>L107-I107</f>
        <v>-1</v>
      </c>
      <c r="P107" s="155">
        <f>N107-K107</f>
        <v>-5.487581699346407</v>
      </c>
      <c r="Q107" s="156">
        <f>N107/K107</f>
        <v>0.95061176470588238</v>
      </c>
      <c r="R107" s="327">
        <f>Q123</f>
        <v>0.94596666666666651</v>
      </c>
      <c r="S107" s="157">
        <v>0.70833333333333337</v>
      </c>
      <c r="T107" s="158">
        <v>0.7327893518518519</v>
      </c>
      <c r="U107" s="159"/>
      <c r="V107" s="160">
        <v>35.219425261750949</v>
      </c>
      <c r="W107" s="158"/>
      <c r="X107" s="169"/>
      <c r="Y107" s="196"/>
      <c r="Z107" s="197"/>
      <c r="AA107" s="330"/>
      <c r="AB107" s="331"/>
      <c r="AC107" s="196"/>
      <c r="AD107" s="197"/>
      <c r="AE107" s="115">
        <f>M107-J107</f>
        <v>-204.40000000000009</v>
      </c>
      <c r="AF107" s="156">
        <f>M107/J107</f>
        <v>0.89779999999999993</v>
      </c>
      <c r="AG107" s="332">
        <f>AF123</f>
        <v>0.8978666666666667</v>
      </c>
    </row>
    <row r="108" spans="1:33" ht="15.75" customHeight="1">
      <c r="A108" s="323"/>
      <c r="B108" s="163" t="s">
        <v>171</v>
      </c>
      <c r="C108" s="335" t="s">
        <v>194</v>
      </c>
      <c r="D108" s="336"/>
      <c r="E108" s="101">
        <v>50.67</v>
      </c>
      <c r="F108" s="102">
        <v>1019</v>
      </c>
      <c r="G108" s="103">
        <f t="shared" si="47"/>
        <v>51632.73</v>
      </c>
      <c r="H108" s="26"/>
      <c r="I108" s="104">
        <v>20</v>
      </c>
      <c r="J108" s="105">
        <v>2000</v>
      </c>
      <c r="K108" s="106">
        <f t="shared" ref="K108:K109" si="48">J108/I108</f>
        <v>100</v>
      </c>
      <c r="L108" s="107">
        <v>19</v>
      </c>
      <c r="M108" s="105">
        <f>F108/V108*60</f>
        <v>1796.1999999999998</v>
      </c>
      <c r="N108" s="106">
        <f>M108/L108</f>
        <v>94.536842105263148</v>
      </c>
      <c r="O108" s="108">
        <f>L108-I108</f>
        <v>-1</v>
      </c>
      <c r="P108" s="109">
        <f>N108-K108</f>
        <v>-5.4631578947368524</v>
      </c>
      <c r="Q108" s="110">
        <f>N108/K108</f>
        <v>0.94536842105263152</v>
      </c>
      <c r="R108" s="328"/>
      <c r="S108" s="47">
        <v>0.7368055555555556</v>
      </c>
      <c r="T108" s="48">
        <v>0.76043981481481482</v>
      </c>
      <c r="U108" s="111">
        <v>5.7833333333333314</v>
      </c>
      <c r="V108" s="112">
        <v>34.038525776639574</v>
      </c>
      <c r="W108" s="113"/>
      <c r="X108" s="116"/>
      <c r="Y108" s="12"/>
      <c r="Z108" s="198"/>
      <c r="AA108" s="337"/>
      <c r="AB108" s="338"/>
      <c r="AC108" s="12"/>
      <c r="AD108" s="198"/>
      <c r="AE108" s="117">
        <f>M108-J108</f>
        <v>-203.80000000000018</v>
      </c>
      <c r="AF108" s="110">
        <f>M108/J108</f>
        <v>0.8980999999999999</v>
      </c>
      <c r="AG108" s="333"/>
    </row>
    <row r="109" spans="1:33" ht="15.75" customHeight="1">
      <c r="A109" s="323"/>
      <c r="B109" s="163" t="s">
        <v>171</v>
      </c>
      <c r="C109" s="335" t="s">
        <v>228</v>
      </c>
      <c r="D109" s="336"/>
      <c r="E109" s="101">
        <v>57.3</v>
      </c>
      <c r="F109" s="102">
        <v>1196</v>
      </c>
      <c r="G109" s="103">
        <f t="shared" si="47"/>
        <v>68530.8</v>
      </c>
      <c r="H109" s="26"/>
      <c r="I109" s="104">
        <v>21</v>
      </c>
      <c r="J109" s="105">
        <v>2000</v>
      </c>
      <c r="K109" s="106">
        <f t="shared" si="48"/>
        <v>95.238095238095241</v>
      </c>
      <c r="L109" s="107">
        <v>20</v>
      </c>
      <c r="M109" s="105">
        <f>F109/V109*60</f>
        <v>1795.3999999999999</v>
      </c>
      <c r="N109" s="106">
        <f>M109/L109</f>
        <v>89.77</v>
      </c>
      <c r="O109" s="108">
        <f>L109-I109</f>
        <v>-1</v>
      </c>
      <c r="P109" s="109">
        <f>N109-K109</f>
        <v>-5.4680952380952448</v>
      </c>
      <c r="Q109" s="110">
        <f>N109/K109</f>
        <v>0.9425849999999999</v>
      </c>
      <c r="R109" s="328"/>
      <c r="S109" s="47">
        <v>0.76458333333333339</v>
      </c>
      <c r="T109" s="48">
        <v>0.79233796296296299</v>
      </c>
      <c r="U109" s="111">
        <v>5.9666666666667467</v>
      </c>
      <c r="V109" s="112">
        <v>39.968809179013036</v>
      </c>
      <c r="W109" s="113"/>
      <c r="X109" s="116"/>
      <c r="Y109" s="12"/>
      <c r="Z109" s="198"/>
      <c r="AA109" s="337"/>
      <c r="AB109" s="338"/>
      <c r="AC109" s="12"/>
      <c r="AD109" s="198"/>
      <c r="AE109" s="117">
        <f>M109-J109</f>
        <v>-204.60000000000014</v>
      </c>
      <c r="AF109" s="110">
        <f>M109/J109</f>
        <v>0.89769999999999994</v>
      </c>
      <c r="AG109" s="333"/>
    </row>
    <row r="110" spans="1:33" ht="15.75" customHeight="1">
      <c r="A110" s="323"/>
      <c r="B110" s="163"/>
      <c r="C110" s="335"/>
      <c r="D110" s="336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328"/>
      <c r="S110" s="47"/>
      <c r="T110" s="48"/>
      <c r="U110" s="111"/>
      <c r="V110" s="112"/>
      <c r="W110" s="113"/>
      <c r="X110" s="116"/>
      <c r="Y110" s="12"/>
      <c r="Z110" s="198"/>
      <c r="AA110" s="337"/>
      <c r="AB110" s="338"/>
      <c r="AC110" s="12"/>
      <c r="AD110" s="198"/>
      <c r="AE110" s="117"/>
      <c r="AF110" s="110"/>
      <c r="AG110" s="333"/>
    </row>
    <row r="111" spans="1:33" ht="15.75" customHeight="1">
      <c r="A111" s="323"/>
      <c r="B111" s="163"/>
      <c r="C111" s="335"/>
      <c r="D111" s="336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328"/>
      <c r="S111" s="47"/>
      <c r="T111" s="48"/>
      <c r="U111" s="111"/>
      <c r="V111" s="112"/>
      <c r="W111" s="113"/>
      <c r="X111" s="116"/>
      <c r="Y111" s="12"/>
      <c r="Z111" s="198"/>
      <c r="AA111" s="337"/>
      <c r="AB111" s="338"/>
      <c r="AC111" s="12"/>
      <c r="AD111" s="198"/>
      <c r="AE111" s="117"/>
      <c r="AF111" s="110"/>
      <c r="AG111" s="333"/>
    </row>
    <row r="112" spans="1:33" ht="15.75" customHeight="1">
      <c r="A112" s="323"/>
      <c r="B112" s="163"/>
      <c r="C112" s="335"/>
      <c r="D112" s="336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28"/>
      <c r="S112" s="47"/>
      <c r="T112" s="120"/>
      <c r="U112" s="111"/>
      <c r="V112" s="112"/>
      <c r="W112" s="113"/>
      <c r="X112" s="116"/>
      <c r="Y112" s="12"/>
      <c r="Z112" s="198"/>
      <c r="AA112" s="337"/>
      <c r="AB112" s="338"/>
      <c r="AC112" s="12"/>
      <c r="AD112" s="198"/>
      <c r="AE112" s="117"/>
      <c r="AF112" s="110"/>
      <c r="AG112" s="333"/>
    </row>
    <row r="113" spans="1:33" ht="15.75" customHeight="1">
      <c r="A113" s="323"/>
      <c r="B113" s="163"/>
      <c r="C113" s="335"/>
      <c r="D113" s="336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328"/>
      <c r="S113" s="119"/>
      <c r="T113" s="120"/>
      <c r="U113" s="111"/>
      <c r="V113" s="112"/>
      <c r="W113" s="120"/>
      <c r="X113" s="189"/>
      <c r="Y113" s="12"/>
      <c r="Z113" s="198"/>
      <c r="AA113" s="337"/>
      <c r="AB113" s="338"/>
      <c r="AC113" s="12"/>
      <c r="AD113" s="198"/>
      <c r="AE113" s="117"/>
      <c r="AF113" s="110"/>
      <c r="AG113" s="333"/>
    </row>
    <row r="114" spans="1:33" ht="15.75" customHeight="1">
      <c r="A114" s="323"/>
      <c r="B114" s="163"/>
      <c r="C114" s="335"/>
      <c r="D114" s="336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28"/>
      <c r="S114" s="119"/>
      <c r="T114" s="120"/>
      <c r="U114" s="111"/>
      <c r="V114" s="112"/>
      <c r="W114" s="120"/>
      <c r="X114" s="189"/>
      <c r="Y114" s="12"/>
      <c r="Z114" s="198"/>
      <c r="AA114" s="337"/>
      <c r="AB114" s="338"/>
      <c r="AC114" s="12"/>
      <c r="AD114" s="198"/>
      <c r="AE114" s="117"/>
      <c r="AF114" s="110"/>
      <c r="AG114" s="333"/>
    </row>
    <row r="115" spans="1:33" ht="15.75" customHeight="1">
      <c r="A115" s="323"/>
      <c r="B115" s="163"/>
      <c r="C115" s="335"/>
      <c r="D115" s="336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8"/>
      <c r="S115" s="119"/>
      <c r="T115" s="120"/>
      <c r="U115" s="111"/>
      <c r="V115" s="112"/>
      <c r="W115" s="120"/>
      <c r="X115" s="189"/>
      <c r="Y115" s="12"/>
      <c r="Z115" s="198"/>
      <c r="AA115" s="337"/>
      <c r="AB115" s="338"/>
      <c r="AC115" s="12"/>
      <c r="AD115" s="198"/>
      <c r="AE115" s="117"/>
      <c r="AF115" s="110"/>
      <c r="AG115" s="333"/>
    </row>
    <row r="116" spans="1:33" ht="15.75" customHeight="1">
      <c r="A116" s="323"/>
      <c r="B116" s="163"/>
      <c r="C116" s="335"/>
      <c r="D116" s="336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8"/>
      <c r="S116" s="119"/>
      <c r="T116" s="120"/>
      <c r="U116" s="111"/>
      <c r="V116" s="112"/>
      <c r="W116" s="120"/>
      <c r="X116" s="189"/>
      <c r="Y116" s="12"/>
      <c r="Z116" s="198"/>
      <c r="AA116" s="337"/>
      <c r="AB116" s="338"/>
      <c r="AC116" s="12"/>
      <c r="AD116" s="198"/>
      <c r="AE116" s="117"/>
      <c r="AF116" s="110"/>
      <c r="AG116" s="333"/>
    </row>
    <row r="117" spans="1:33" ht="15.75" customHeight="1">
      <c r="A117" s="323"/>
      <c r="B117" s="163"/>
      <c r="C117" s="335"/>
      <c r="D117" s="336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8"/>
      <c r="S117" s="119"/>
      <c r="T117" s="120"/>
      <c r="U117" s="111"/>
      <c r="V117" s="112"/>
      <c r="W117" s="120"/>
      <c r="X117" s="189"/>
      <c r="Y117" s="12"/>
      <c r="Z117" s="198"/>
      <c r="AA117" s="337"/>
      <c r="AB117" s="338"/>
      <c r="AC117" s="12"/>
      <c r="AD117" s="198"/>
      <c r="AE117" s="117"/>
      <c r="AF117" s="110"/>
      <c r="AG117" s="333"/>
    </row>
    <row r="118" spans="1:33" ht="15.75" customHeight="1">
      <c r="A118" s="323"/>
      <c r="B118" s="163"/>
      <c r="C118" s="335"/>
      <c r="D118" s="336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8"/>
      <c r="S118" s="119"/>
      <c r="T118" s="120"/>
      <c r="U118" s="111"/>
      <c r="V118" s="112"/>
      <c r="W118" s="120"/>
      <c r="X118" s="189"/>
      <c r="Y118" s="12"/>
      <c r="Z118" s="198"/>
      <c r="AA118" s="337"/>
      <c r="AB118" s="338"/>
      <c r="AC118" s="12"/>
      <c r="AD118" s="198"/>
      <c r="AE118" s="117"/>
      <c r="AF118" s="110"/>
      <c r="AG118" s="333"/>
    </row>
    <row r="119" spans="1:33" ht="15.75" customHeight="1">
      <c r="A119" s="323"/>
      <c r="B119" s="163"/>
      <c r="C119" s="335"/>
      <c r="D119" s="336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8"/>
      <c r="S119" s="119"/>
      <c r="T119" s="120"/>
      <c r="U119" s="111"/>
      <c r="V119" s="112"/>
      <c r="W119" s="120"/>
      <c r="X119" s="189"/>
      <c r="Y119" s="12"/>
      <c r="Z119" s="198"/>
      <c r="AA119" s="337"/>
      <c r="AB119" s="338"/>
      <c r="AC119" s="12"/>
      <c r="AD119" s="198"/>
      <c r="AE119" s="117"/>
      <c r="AF119" s="110"/>
      <c r="AG119" s="333"/>
    </row>
    <row r="120" spans="1:33" ht="15.75" customHeight="1">
      <c r="A120" s="323"/>
      <c r="B120" s="163"/>
      <c r="C120" s="335"/>
      <c r="D120" s="336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8"/>
      <c r="S120" s="119"/>
      <c r="T120" s="120"/>
      <c r="U120" s="111"/>
      <c r="V120" s="112"/>
      <c r="W120" s="120"/>
      <c r="X120" s="189"/>
      <c r="Y120" s="12"/>
      <c r="Z120" s="198"/>
      <c r="AA120" s="337"/>
      <c r="AB120" s="338"/>
      <c r="AC120" s="12"/>
      <c r="AD120" s="198"/>
      <c r="AE120" s="117"/>
      <c r="AF120" s="110"/>
      <c r="AG120" s="333"/>
    </row>
    <row r="121" spans="1:33" ht="15.75" customHeight="1">
      <c r="A121" s="323"/>
      <c r="B121" s="163"/>
      <c r="C121" s="335"/>
      <c r="D121" s="336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8"/>
      <c r="S121" s="119"/>
      <c r="T121" s="120"/>
      <c r="U121" s="111"/>
      <c r="V121" s="112"/>
      <c r="W121" s="120"/>
      <c r="X121" s="189"/>
      <c r="Y121" s="12"/>
      <c r="Z121" s="198"/>
      <c r="AA121" s="337"/>
      <c r="AB121" s="338"/>
      <c r="AC121" s="12"/>
      <c r="AD121" s="198"/>
      <c r="AE121" s="117"/>
      <c r="AF121" s="110"/>
      <c r="AG121" s="333"/>
    </row>
    <row r="122" spans="1:33" ht="15.75" customHeight="1">
      <c r="A122" s="323"/>
      <c r="B122" s="163"/>
      <c r="C122" s="335"/>
      <c r="D122" s="336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8"/>
      <c r="S122" s="119"/>
      <c r="T122" s="120"/>
      <c r="U122" s="130"/>
      <c r="V122" s="131"/>
      <c r="W122" s="126"/>
      <c r="X122" s="127"/>
      <c r="Y122" s="12"/>
      <c r="Z122" s="198"/>
      <c r="AA122" s="337"/>
      <c r="AB122" s="338"/>
      <c r="AC122" s="12"/>
      <c r="AD122" s="198"/>
      <c r="AE122" s="165"/>
      <c r="AF122" s="125"/>
      <c r="AG122" s="333"/>
    </row>
    <row r="123" spans="1:33" ht="15.75" customHeight="1" thickBot="1">
      <c r="A123" s="324"/>
      <c r="B123" s="133" t="s">
        <v>115</v>
      </c>
      <c r="C123" s="358"/>
      <c r="D123" s="358"/>
      <c r="E123" s="134"/>
      <c r="F123" s="167"/>
      <c r="G123" s="135"/>
      <c r="H123" s="69"/>
      <c r="I123" s="136">
        <f t="shared" ref="I123:J123" si="49">AVERAGE(I107:I122)</f>
        <v>19.666666666666668</v>
      </c>
      <c r="J123" s="137">
        <f t="shared" si="49"/>
        <v>2000</v>
      </c>
      <c r="K123" s="138">
        <f t="shared" ref="K123" si="50">J123/I123</f>
        <v>101.69491525423729</v>
      </c>
      <c r="L123" s="136">
        <f t="shared" ref="L123:M123" si="51">AVERAGE(L107:L122)</f>
        <v>18.666666666666668</v>
      </c>
      <c r="M123" s="137">
        <f t="shared" si="51"/>
        <v>1795.7333333333333</v>
      </c>
      <c r="N123" s="138">
        <f>M123/L123</f>
        <v>96.199999999999989</v>
      </c>
      <c r="O123" s="139">
        <f>L123-I123</f>
        <v>-1</v>
      </c>
      <c r="P123" s="140">
        <f>N123-K123</f>
        <v>-5.4949152542372985</v>
      </c>
      <c r="Q123" s="141">
        <f>N123/K123</f>
        <v>0.94596666666666651</v>
      </c>
      <c r="R123" s="329"/>
      <c r="S123" s="142">
        <v>0.70833333333333337</v>
      </c>
      <c r="T123" s="143">
        <v>0.79233796296296299</v>
      </c>
      <c r="U123" s="144"/>
      <c r="V123" s="166"/>
      <c r="W123" s="167"/>
      <c r="X123" s="138"/>
      <c r="Y123" s="179">
        <f t="shared" ref="Y123:Z123" si="52">SUM(Y107:Y122)</f>
        <v>0</v>
      </c>
      <c r="Z123" s="180">
        <f t="shared" si="52"/>
        <v>0</v>
      </c>
      <c r="AA123" s="359"/>
      <c r="AB123" s="360"/>
      <c r="AC123" s="179">
        <f t="shared" ref="AC123:AD123" si="53">SUM(AC107:AC122)</f>
        <v>0</v>
      </c>
      <c r="AD123" s="180">
        <f t="shared" si="53"/>
        <v>0</v>
      </c>
      <c r="AE123" s="168">
        <f>M123-J123</f>
        <v>-204.26666666666665</v>
      </c>
      <c r="AF123" s="141">
        <f>M123/J123</f>
        <v>0.8978666666666667</v>
      </c>
      <c r="AG123" s="334"/>
    </row>
    <row r="124" spans="1:33" ht="15.75" customHeight="1">
      <c r="A124" s="361" t="s">
        <v>182</v>
      </c>
      <c r="B124" s="146" t="s">
        <v>171</v>
      </c>
      <c r="C124" s="325" t="s">
        <v>185</v>
      </c>
      <c r="D124" s="326"/>
      <c r="E124" s="147">
        <v>47.6</v>
      </c>
      <c r="F124" s="159">
        <v>1463</v>
      </c>
      <c r="G124" s="148">
        <f t="shared" ref="G124:G126" si="54">E124*F124</f>
        <v>69638.8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1800.4262087244713</v>
      </c>
      <c r="N124" s="152">
        <f>M124/L124</f>
        <v>78.279400379324841</v>
      </c>
      <c r="O124" s="154">
        <f>L124-I124</f>
        <v>0</v>
      </c>
      <c r="P124" s="155">
        <f>N124-K124</f>
        <v>-8.6771213598055965</v>
      </c>
      <c r="Q124" s="156">
        <f>N124/K124</f>
        <v>0.90021310436223567</v>
      </c>
      <c r="R124" s="327">
        <f>Q140</f>
        <v>0.89982949261305623</v>
      </c>
      <c r="S124" s="157">
        <v>0.70833333333333337</v>
      </c>
      <c r="T124" s="158">
        <v>0.7421875</v>
      </c>
      <c r="U124" s="159"/>
      <c r="V124" s="160">
        <v>48.755122300840398</v>
      </c>
      <c r="W124" s="97"/>
      <c r="X124" s="98"/>
      <c r="Y124" s="196"/>
      <c r="Z124" s="197"/>
      <c r="AA124" s="330"/>
      <c r="AB124" s="331"/>
      <c r="AC124" s="196"/>
      <c r="AD124" s="197"/>
      <c r="AE124" s="115">
        <f>M124-J124</f>
        <v>-199.57379127552872</v>
      </c>
      <c r="AF124" s="156">
        <f>M124/J124</f>
        <v>0.90021310436223567</v>
      </c>
      <c r="AG124" s="381">
        <f>AF140</f>
        <v>0.89982949261305623</v>
      </c>
    </row>
    <row r="125" spans="1:33" ht="15.75" customHeight="1">
      <c r="A125" s="362"/>
      <c r="B125" s="163" t="s">
        <v>171</v>
      </c>
      <c r="C125" s="335" t="s">
        <v>184</v>
      </c>
      <c r="D125" s="336"/>
      <c r="E125" s="101">
        <v>56.87</v>
      </c>
      <c r="F125" s="111">
        <v>1175</v>
      </c>
      <c r="G125" s="103">
        <f t="shared" si="54"/>
        <v>66822.25</v>
      </c>
      <c r="H125" s="26"/>
      <c r="I125" s="104">
        <v>23</v>
      </c>
      <c r="J125" s="105">
        <v>2000</v>
      </c>
      <c r="K125" s="106">
        <f t="shared" ref="K125:K126" si="55">J125/I125</f>
        <v>86.956521739130437</v>
      </c>
      <c r="L125" s="107">
        <v>23</v>
      </c>
      <c r="M125" s="105">
        <f>F125/V125*60</f>
        <v>1798.1203886746475</v>
      </c>
      <c r="N125" s="106">
        <f>M125/L125</f>
        <v>78.179147333680334</v>
      </c>
      <c r="O125" s="108">
        <f>L125-I125</f>
        <v>0</v>
      </c>
      <c r="P125" s="109">
        <f>N125-K125</f>
        <v>-8.7773744054501037</v>
      </c>
      <c r="Q125" s="110">
        <f>N125/K125</f>
        <v>0.89906019433732376</v>
      </c>
      <c r="R125" s="328"/>
      <c r="S125" s="47">
        <v>0.74513888888888891</v>
      </c>
      <c r="T125" s="48">
        <v>0.77236111111111116</v>
      </c>
      <c r="U125" s="111">
        <v>5</v>
      </c>
      <c r="V125" s="112">
        <v>39.207608369294952</v>
      </c>
      <c r="W125" s="113"/>
      <c r="X125" s="116"/>
      <c r="Y125" s="12"/>
      <c r="Z125" s="198"/>
      <c r="AA125" s="337"/>
      <c r="AB125" s="338"/>
      <c r="AC125" s="12"/>
      <c r="AD125" s="198"/>
      <c r="AE125" s="117">
        <f>M125-J125</f>
        <v>-201.87961132535247</v>
      </c>
      <c r="AF125" s="110">
        <f>M125/J125</f>
        <v>0.89906019433732376</v>
      </c>
      <c r="AG125" s="374"/>
    </row>
    <row r="126" spans="1:33" ht="15.75" customHeight="1">
      <c r="A126" s="362"/>
      <c r="B126" s="163" t="s">
        <v>171</v>
      </c>
      <c r="C126" s="335" t="s">
        <v>183</v>
      </c>
      <c r="D126" s="336"/>
      <c r="E126" s="101">
        <v>56.79</v>
      </c>
      <c r="F126" s="111">
        <v>1550</v>
      </c>
      <c r="G126" s="103">
        <f t="shared" si="54"/>
        <v>88024.5</v>
      </c>
      <c r="H126" s="26"/>
      <c r="I126" s="104">
        <v>23</v>
      </c>
      <c r="J126" s="105">
        <v>2000</v>
      </c>
      <c r="K126" s="106">
        <f t="shared" si="55"/>
        <v>86.956521739130437</v>
      </c>
      <c r="L126" s="107">
        <v>23</v>
      </c>
      <c r="M126" s="105">
        <f>F126/V126*60</f>
        <v>1800.4303582792186</v>
      </c>
      <c r="N126" s="106">
        <f>M126/L126</f>
        <v>78.27958079474864</v>
      </c>
      <c r="O126" s="108">
        <f>L126-I126</f>
        <v>0</v>
      </c>
      <c r="P126" s="109">
        <f>N126-K126</f>
        <v>-8.6769409443817977</v>
      </c>
      <c r="Q126" s="110">
        <f>N126/K126</f>
        <v>0.90021517913960936</v>
      </c>
      <c r="R126" s="328"/>
      <c r="S126" s="47">
        <v>0.77569444444444446</v>
      </c>
      <c r="T126" s="48">
        <v>0.81156249999999996</v>
      </c>
      <c r="U126" s="111">
        <v>4.799999999999951</v>
      </c>
      <c r="V126" s="112">
        <v>51.6543167428513</v>
      </c>
      <c r="W126" s="113"/>
      <c r="X126" s="116"/>
      <c r="Y126" s="12"/>
      <c r="Z126" s="198"/>
      <c r="AA126" s="337"/>
      <c r="AB126" s="338"/>
      <c r="AC126" s="12"/>
      <c r="AD126" s="198"/>
      <c r="AE126" s="117">
        <f>M126-J126</f>
        <v>-199.56964172078142</v>
      </c>
      <c r="AF126" s="110">
        <f>M126/J126</f>
        <v>0.90021517913960925</v>
      </c>
      <c r="AG126" s="374"/>
    </row>
    <row r="127" spans="1:33" ht="15.75" customHeight="1">
      <c r="A127" s="362"/>
      <c r="B127" s="163"/>
      <c r="C127" s="335"/>
      <c r="D127" s="336"/>
      <c r="E127" s="101"/>
      <c r="F127" s="111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328"/>
      <c r="S127" s="47"/>
      <c r="T127" s="48"/>
      <c r="U127" s="111"/>
      <c r="V127" s="112"/>
      <c r="W127" s="113"/>
      <c r="X127" s="116"/>
      <c r="Y127" s="12"/>
      <c r="Z127" s="198"/>
      <c r="AA127" s="337"/>
      <c r="AB127" s="338"/>
      <c r="AC127" s="12"/>
      <c r="AD127" s="198"/>
      <c r="AE127" s="117"/>
      <c r="AF127" s="110"/>
      <c r="AG127" s="374"/>
    </row>
    <row r="128" spans="1:33" ht="15.75" customHeight="1">
      <c r="A128" s="363"/>
      <c r="B128" s="163"/>
      <c r="C128" s="335"/>
      <c r="D128" s="336"/>
      <c r="E128" s="101"/>
      <c r="F128" s="111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328"/>
      <c r="S128" s="47"/>
      <c r="T128" s="48"/>
      <c r="U128" s="111"/>
      <c r="V128" s="112"/>
      <c r="W128" s="113"/>
      <c r="X128" s="116"/>
      <c r="Y128" s="12"/>
      <c r="Z128" s="198"/>
      <c r="AA128" s="337"/>
      <c r="AB128" s="338"/>
      <c r="AC128" s="12"/>
      <c r="AD128" s="198"/>
      <c r="AE128" s="117"/>
      <c r="AF128" s="110"/>
      <c r="AG128" s="374"/>
    </row>
    <row r="129" spans="1:33" ht="15.75" customHeight="1">
      <c r="A129" s="363"/>
      <c r="B129" s="163"/>
      <c r="C129" s="335"/>
      <c r="D129" s="336"/>
      <c r="E129" s="101"/>
      <c r="F129" s="111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28"/>
      <c r="S129" s="47"/>
      <c r="T129" s="120"/>
      <c r="U129" s="111"/>
      <c r="V129" s="112"/>
      <c r="W129" s="113"/>
      <c r="X129" s="116"/>
      <c r="Y129" s="12"/>
      <c r="Z129" s="198"/>
      <c r="AA129" s="337"/>
      <c r="AB129" s="338"/>
      <c r="AC129" s="12"/>
      <c r="AD129" s="198"/>
      <c r="AE129" s="117"/>
      <c r="AF129" s="110"/>
      <c r="AG129" s="374"/>
    </row>
    <row r="130" spans="1:33" ht="15.75" customHeight="1">
      <c r="A130" s="363"/>
      <c r="B130" s="163"/>
      <c r="C130" s="335"/>
      <c r="D130" s="336"/>
      <c r="E130" s="101"/>
      <c r="F130" s="111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328"/>
      <c r="S130" s="47"/>
      <c r="T130" s="120"/>
      <c r="U130" s="111"/>
      <c r="V130" s="112"/>
      <c r="W130" s="113"/>
      <c r="X130" s="116"/>
      <c r="Y130" s="12"/>
      <c r="Z130" s="198"/>
      <c r="AA130" s="337"/>
      <c r="AB130" s="338"/>
      <c r="AC130" s="12"/>
      <c r="AD130" s="198"/>
      <c r="AE130" s="117"/>
      <c r="AF130" s="110"/>
      <c r="AG130" s="374"/>
    </row>
    <row r="131" spans="1:33" ht="15.75" customHeight="1">
      <c r="A131" s="363"/>
      <c r="B131" s="163"/>
      <c r="C131" s="335"/>
      <c r="D131" s="336"/>
      <c r="E131" s="101"/>
      <c r="F131" s="111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28"/>
      <c r="S131" s="47"/>
      <c r="T131" s="120"/>
      <c r="U131" s="111"/>
      <c r="V131" s="112"/>
      <c r="W131" s="113"/>
      <c r="X131" s="116"/>
      <c r="Y131" s="12"/>
      <c r="Z131" s="198"/>
      <c r="AA131" s="337"/>
      <c r="AB131" s="338"/>
      <c r="AC131" s="12"/>
      <c r="AD131" s="198"/>
      <c r="AE131" s="117"/>
      <c r="AF131" s="110"/>
      <c r="AG131" s="374"/>
    </row>
    <row r="132" spans="1:33" ht="15.75" customHeight="1">
      <c r="A132" s="363"/>
      <c r="B132" s="163"/>
      <c r="C132" s="335"/>
      <c r="D132" s="336"/>
      <c r="E132" s="101"/>
      <c r="F132" s="111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28"/>
      <c r="S132" s="47"/>
      <c r="T132" s="120"/>
      <c r="U132" s="111"/>
      <c r="V132" s="112"/>
      <c r="W132" s="113"/>
      <c r="X132" s="116"/>
      <c r="Y132" s="12"/>
      <c r="Z132" s="198"/>
      <c r="AA132" s="337"/>
      <c r="AB132" s="338"/>
      <c r="AC132" s="12"/>
      <c r="AD132" s="198"/>
      <c r="AE132" s="117"/>
      <c r="AF132" s="110"/>
      <c r="AG132" s="374"/>
    </row>
    <row r="133" spans="1:33" ht="15.75" customHeight="1">
      <c r="A133" s="363"/>
      <c r="B133" s="163"/>
      <c r="C133" s="335"/>
      <c r="D133" s="336"/>
      <c r="E133" s="101"/>
      <c r="F133" s="111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28"/>
      <c r="S133" s="47"/>
      <c r="T133" s="120"/>
      <c r="U133" s="111"/>
      <c r="V133" s="112"/>
      <c r="W133" s="113"/>
      <c r="X133" s="116"/>
      <c r="Y133" s="12"/>
      <c r="Z133" s="198"/>
      <c r="AA133" s="337"/>
      <c r="AB133" s="338"/>
      <c r="AC133" s="12"/>
      <c r="AD133" s="198"/>
      <c r="AE133" s="117"/>
      <c r="AF133" s="110"/>
      <c r="AG133" s="374"/>
    </row>
    <row r="134" spans="1:33" ht="15.75" customHeight="1">
      <c r="A134" s="363"/>
      <c r="B134" s="163"/>
      <c r="C134" s="335"/>
      <c r="D134" s="336"/>
      <c r="E134" s="101"/>
      <c r="F134" s="111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28"/>
      <c r="S134" s="47"/>
      <c r="T134" s="120"/>
      <c r="U134" s="111"/>
      <c r="V134" s="112"/>
      <c r="W134" s="113"/>
      <c r="X134" s="116"/>
      <c r="Y134" s="12"/>
      <c r="Z134" s="198"/>
      <c r="AA134" s="337"/>
      <c r="AB134" s="338"/>
      <c r="AC134" s="12"/>
      <c r="AD134" s="198"/>
      <c r="AE134" s="117"/>
      <c r="AF134" s="110"/>
      <c r="AG134" s="374"/>
    </row>
    <row r="135" spans="1:33" ht="15.75" customHeight="1">
      <c r="A135" s="363"/>
      <c r="B135" s="163"/>
      <c r="C135" s="335"/>
      <c r="D135" s="336"/>
      <c r="E135" s="101"/>
      <c r="F135" s="111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28"/>
      <c r="S135" s="47"/>
      <c r="T135" s="120"/>
      <c r="U135" s="111"/>
      <c r="V135" s="112"/>
      <c r="W135" s="113"/>
      <c r="X135" s="116"/>
      <c r="Y135" s="12"/>
      <c r="Z135" s="198"/>
      <c r="AA135" s="337"/>
      <c r="AB135" s="338"/>
      <c r="AC135" s="12"/>
      <c r="AD135" s="198"/>
      <c r="AE135" s="117"/>
      <c r="AF135" s="110"/>
      <c r="AG135" s="374"/>
    </row>
    <row r="136" spans="1:33" ht="15.75" customHeight="1">
      <c r="A136" s="363"/>
      <c r="B136" s="163"/>
      <c r="C136" s="335"/>
      <c r="D136" s="336"/>
      <c r="E136" s="101"/>
      <c r="F136" s="111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8"/>
      <c r="S136" s="47"/>
      <c r="T136" s="120"/>
      <c r="U136" s="111"/>
      <c r="V136" s="112"/>
      <c r="W136" s="113"/>
      <c r="X136" s="116"/>
      <c r="Y136" s="12"/>
      <c r="Z136" s="198"/>
      <c r="AA136" s="337"/>
      <c r="AB136" s="338"/>
      <c r="AC136" s="12"/>
      <c r="AD136" s="198"/>
      <c r="AE136" s="117"/>
      <c r="AF136" s="110"/>
      <c r="AG136" s="374"/>
    </row>
    <row r="137" spans="1:33" ht="15.75" customHeight="1">
      <c r="A137" s="363"/>
      <c r="B137" s="163"/>
      <c r="C137" s="335"/>
      <c r="D137" s="336"/>
      <c r="E137" s="101"/>
      <c r="F137" s="111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8"/>
      <c r="S137" s="47"/>
      <c r="T137" s="120"/>
      <c r="U137" s="111"/>
      <c r="V137" s="112"/>
      <c r="W137" s="183"/>
      <c r="X137" s="184"/>
      <c r="Y137" s="12"/>
      <c r="Z137" s="198"/>
      <c r="AA137" s="337"/>
      <c r="AB137" s="338"/>
      <c r="AC137" s="12"/>
      <c r="AD137" s="198"/>
      <c r="AE137" s="117"/>
      <c r="AF137" s="110"/>
      <c r="AG137" s="374"/>
    </row>
    <row r="138" spans="1:33" ht="15.75" customHeight="1">
      <c r="A138" s="363"/>
      <c r="B138" s="163"/>
      <c r="C138" s="335"/>
      <c r="D138" s="336"/>
      <c r="E138" s="101"/>
      <c r="F138" s="111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8"/>
      <c r="S138" s="47"/>
      <c r="T138" s="120"/>
      <c r="U138" s="111"/>
      <c r="V138" s="112"/>
      <c r="W138" s="185"/>
      <c r="X138" s="186"/>
      <c r="Y138" s="12"/>
      <c r="Z138" s="198"/>
      <c r="AA138" s="337"/>
      <c r="AB138" s="338"/>
      <c r="AC138" s="12"/>
      <c r="AD138" s="198"/>
      <c r="AE138" s="117"/>
      <c r="AF138" s="110"/>
      <c r="AG138" s="374"/>
    </row>
    <row r="139" spans="1:33" ht="15.75" customHeight="1">
      <c r="A139" s="363"/>
      <c r="B139" s="100"/>
      <c r="C139" s="335"/>
      <c r="D139" s="336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8"/>
      <c r="S139" s="47"/>
      <c r="T139" s="120"/>
      <c r="U139" s="130"/>
      <c r="V139" s="112"/>
      <c r="W139" s="185"/>
      <c r="X139" s="186"/>
      <c r="Y139" s="12"/>
      <c r="Z139" s="198"/>
      <c r="AA139" s="337"/>
      <c r="AB139" s="338"/>
      <c r="AC139" s="12"/>
      <c r="AD139" s="198"/>
      <c r="AE139" s="117"/>
      <c r="AF139" s="110"/>
      <c r="AG139" s="374"/>
    </row>
    <row r="140" spans="1:33" ht="15.75" customHeight="1" thickBot="1">
      <c r="A140" s="364"/>
      <c r="B140" s="133" t="s">
        <v>115</v>
      </c>
      <c r="C140" s="358"/>
      <c r="D140" s="358"/>
      <c r="E140" s="134"/>
      <c r="F140" s="167"/>
      <c r="G140" s="135"/>
      <c r="H140" s="69"/>
      <c r="I140" s="136">
        <f t="shared" ref="I140:J140" si="56">AVERAGE(I124:I139)</f>
        <v>23</v>
      </c>
      <c r="J140" s="137">
        <f t="shared" si="56"/>
        <v>2000</v>
      </c>
      <c r="K140" s="138">
        <f t="shared" ref="K140" si="57">J140/I140</f>
        <v>86.956521739130437</v>
      </c>
      <c r="L140" s="136">
        <f t="shared" ref="L140:M140" si="58">AVERAGE(L124:L139)</f>
        <v>23</v>
      </c>
      <c r="M140" s="137">
        <f t="shared" si="58"/>
        <v>1799.6589852261125</v>
      </c>
      <c r="N140" s="138">
        <f>M140/L140</f>
        <v>78.246042835917933</v>
      </c>
      <c r="O140" s="139">
        <f>L140-I140</f>
        <v>0</v>
      </c>
      <c r="P140" s="140">
        <f>N140-K140</f>
        <v>-8.7104789032125041</v>
      </c>
      <c r="Q140" s="141">
        <f>N140/K140</f>
        <v>0.89982949261305623</v>
      </c>
      <c r="R140" s="329"/>
      <c r="S140" s="142">
        <v>0.70833333333333337</v>
      </c>
      <c r="T140" s="143">
        <v>0.81156249999999996</v>
      </c>
      <c r="U140" s="144"/>
      <c r="V140" s="166"/>
      <c r="W140" s="187"/>
      <c r="X140" s="188"/>
      <c r="Y140" s="179">
        <f t="shared" ref="Y140:Z140" si="59">SUM(Y124:Y139)</f>
        <v>0</v>
      </c>
      <c r="Z140" s="180">
        <f t="shared" si="59"/>
        <v>0</v>
      </c>
      <c r="AA140" s="359"/>
      <c r="AB140" s="360"/>
      <c r="AC140" s="179">
        <f t="shared" ref="AC140:AD140" si="60">SUM(AC124:AC139)</f>
        <v>0</v>
      </c>
      <c r="AD140" s="180">
        <f t="shared" si="60"/>
        <v>0</v>
      </c>
      <c r="AE140" s="168">
        <f>M140-J140</f>
        <v>-200.34101477388754</v>
      </c>
      <c r="AF140" s="141">
        <f>M140/J140</f>
        <v>0.89982949261305623</v>
      </c>
      <c r="AG140" s="375"/>
    </row>
    <row r="142" spans="1:33">
      <c r="AA142" s="365" t="s">
        <v>149</v>
      </c>
      <c r="AB142" s="365"/>
    </row>
    <row r="143" spans="1:33">
      <c r="AA143" s="365" t="s">
        <v>150</v>
      </c>
      <c r="AB143" s="365"/>
    </row>
    <row r="144" spans="1:33">
      <c r="AA144" s="365" t="s">
        <v>151</v>
      </c>
      <c r="AB144" s="365"/>
    </row>
    <row r="145" spans="27:28">
      <c r="AA145" s="365" t="s">
        <v>152</v>
      </c>
      <c r="AB145" s="365"/>
    </row>
    <row r="146" spans="27:28">
      <c r="AA146" s="365" t="s">
        <v>153</v>
      </c>
      <c r="AB146" s="365"/>
    </row>
    <row r="147" spans="27:28">
      <c r="AA147" s="365" t="s">
        <v>154</v>
      </c>
      <c r="AB147" s="365"/>
    </row>
    <row r="148" spans="27:28">
      <c r="AA148" s="365" t="s">
        <v>155</v>
      </c>
      <c r="AB148" s="365"/>
    </row>
    <row r="149" spans="27:28">
      <c r="AA149" s="365" t="s">
        <v>156</v>
      </c>
      <c r="AB149" s="365"/>
    </row>
    <row r="150" spans="27:28">
      <c r="AA150" s="365" t="s">
        <v>157</v>
      </c>
      <c r="AB150" s="365"/>
    </row>
    <row r="151" spans="27:28">
      <c r="AA151" s="365" t="s">
        <v>158</v>
      </c>
      <c r="AB151" s="365"/>
    </row>
    <row r="152" spans="27:28">
      <c r="AA152" s="365" t="s">
        <v>159</v>
      </c>
      <c r="AB152" s="365"/>
    </row>
    <row r="153" spans="27:28">
      <c r="AA153" s="365" t="s">
        <v>160</v>
      </c>
      <c r="AB153" s="365"/>
    </row>
    <row r="154" spans="27:28">
      <c r="AA154" s="365" t="s">
        <v>161</v>
      </c>
      <c r="AB154" s="365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11:AB111"/>
    <mergeCell ref="C112:D112"/>
    <mergeCell ref="AA127:AB127"/>
    <mergeCell ref="C128:D128"/>
    <mergeCell ref="AA128:AB128"/>
    <mergeCell ref="C129:D129"/>
    <mergeCell ref="AA129:AB129"/>
    <mergeCell ref="C130:D130"/>
    <mergeCell ref="AA130:AB130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708" priority="2" operator="greaterThan">
      <formula>0</formula>
    </cfRule>
  </conditionalFormatting>
  <conditionalFormatting sqref="P5:P140 AE5:AE140">
    <cfRule type="cellIs" dxfId="707" priority="5" operator="lessThan">
      <formula>0</formula>
    </cfRule>
  </conditionalFormatting>
  <conditionalFormatting sqref="Q5:Q140 AF5:AF140">
    <cfRule type="cellIs" dxfId="706" priority="3" operator="greaterThan">
      <formula>1</formula>
    </cfRule>
    <cfRule type="cellIs" dxfId="705" priority="4" operator="lessThan">
      <formula>0.8</formula>
    </cfRule>
  </conditionalFormatting>
  <conditionalFormatting sqref="AG5 R5:R140 AG107:AG124">
    <cfRule type="cellIs" dxfId="704" priority="6" operator="lessThan">
      <formula>0.8</formula>
    </cfRule>
  </conditionalFormatting>
  <conditionalFormatting sqref="AG22">
    <cfRule type="cellIs" dxfId="703" priority="11" operator="lessThan">
      <formula>0.8</formula>
    </cfRule>
  </conditionalFormatting>
  <conditionalFormatting sqref="AG37">
    <cfRule type="cellIs" dxfId="702" priority="10" operator="lessThan">
      <formula>0.8</formula>
    </cfRule>
  </conditionalFormatting>
  <conditionalFormatting sqref="AG39:AG74">
    <cfRule type="cellIs" dxfId="701" priority="8" operator="lessThan">
      <formula>0.8</formula>
    </cfRule>
  </conditionalFormatting>
  <conditionalFormatting sqref="AG80:AG88">
    <cfRule type="cellIs" dxfId="700" priority="9" operator="lessThan">
      <formula>0.8</formula>
    </cfRule>
  </conditionalFormatting>
  <conditionalFormatting sqref="AG90:AG95">
    <cfRule type="cellIs" dxfId="699" priority="7" operator="lessThan">
      <formula>0.8</formula>
    </cfRule>
  </conditionalFormatting>
  <conditionalFormatting sqref="AG139">
    <cfRule type="cellIs" dxfId="698" priority="1" operator="lessThan">
      <formula>0.8</formula>
    </cfRule>
  </conditionalFormatting>
  <dataValidations count="1">
    <dataValidation type="list" allowBlank="1" showInputMessage="1" showErrorMessage="1" sqref="AA5:AB140" xr:uid="{D204ED6A-E5EE-4239-BB0A-904E8450CCEE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8038B-A2CB-4533-8346-DBE64D0CA7F0}">
  <sheetPr>
    <tabColor theme="8" tint="0.59999389629810485"/>
  </sheetPr>
  <dimension ref="B1:AR42"/>
  <sheetViews>
    <sheetView zoomScale="70" zoomScaleNormal="70" workbookViewId="0">
      <selection activeCell="P34" sqref="P34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11" t="s">
        <v>0</v>
      </c>
      <c r="C1" s="211"/>
      <c r="D1" s="211"/>
      <c r="E1" s="211"/>
      <c r="F1" s="211"/>
      <c r="G1" s="211"/>
      <c r="H1" s="211"/>
      <c r="I1" s="211"/>
      <c r="J1" s="211"/>
      <c r="K1" s="1"/>
      <c r="L1" s="1"/>
      <c r="M1" s="1"/>
      <c r="N1" s="1"/>
      <c r="O1" s="1"/>
      <c r="P1" s="1"/>
    </row>
    <row r="2" spans="2:34" ht="27.75" customHeight="1">
      <c r="B2" s="212"/>
      <c r="C2" s="212"/>
      <c r="D2" s="212"/>
      <c r="E2" s="212"/>
      <c r="F2" s="212"/>
      <c r="G2" s="212"/>
      <c r="H2" s="212"/>
      <c r="I2" s="212"/>
      <c r="J2" s="212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13" t="s">
        <v>270</v>
      </c>
      <c r="D3" s="214"/>
      <c r="E3" s="3" t="s">
        <v>2</v>
      </c>
      <c r="F3" s="215">
        <f>'0730(18度C)'!D1+'0730(4度C)'!D1</f>
        <v>187092</v>
      </c>
      <c r="G3" s="216"/>
      <c r="H3" s="3" t="s">
        <v>3</v>
      </c>
      <c r="I3" s="217">
        <f>'0730(18度C)'!F1+'0730(4度C)'!F1</f>
        <v>5785963.21</v>
      </c>
      <c r="J3" s="218"/>
      <c r="K3" s="4"/>
      <c r="L3" s="5"/>
      <c r="M3" s="1"/>
      <c r="N3" s="1"/>
      <c r="O3" s="1"/>
      <c r="P3" s="1"/>
    </row>
    <row r="4" spans="2:34" ht="28.5" customHeight="1">
      <c r="B4" s="219" t="s">
        <v>4</v>
      </c>
      <c r="C4" s="222" t="s">
        <v>5</v>
      </c>
      <c r="D4" s="223"/>
      <c r="E4" s="224" t="s">
        <v>6</v>
      </c>
      <c r="F4" s="225"/>
      <c r="G4" s="224" t="s">
        <v>7</v>
      </c>
      <c r="H4" s="225"/>
      <c r="I4" s="224" t="s">
        <v>8</v>
      </c>
      <c r="J4" s="225"/>
      <c r="K4" s="226" t="s">
        <v>9</v>
      </c>
      <c r="L4" s="227"/>
      <c r="M4" s="226" t="s">
        <v>10</v>
      </c>
      <c r="N4" s="227"/>
      <c r="O4" s="228" t="s">
        <v>11</v>
      </c>
      <c r="P4" s="229"/>
      <c r="Q4" s="229" t="s">
        <v>12</v>
      </c>
      <c r="R4" s="229"/>
    </row>
    <row r="5" spans="2:34" ht="28.5" customHeight="1">
      <c r="B5" s="220"/>
      <c r="C5" s="222" t="s">
        <v>13</v>
      </c>
      <c r="D5" s="223"/>
      <c r="E5" s="230" t="s">
        <v>14</v>
      </c>
      <c r="F5" s="231"/>
      <c r="G5" s="232" t="s">
        <v>15</v>
      </c>
      <c r="H5" s="233"/>
      <c r="I5" s="234" t="s">
        <v>16</v>
      </c>
      <c r="J5" s="235"/>
      <c r="K5" s="236" t="s">
        <v>17</v>
      </c>
      <c r="L5" s="237"/>
      <c r="M5" s="238" t="s">
        <v>18</v>
      </c>
      <c r="N5" s="23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20"/>
      <c r="C6" s="222" t="s">
        <v>22</v>
      </c>
      <c r="D6" s="223"/>
      <c r="E6" s="250">
        <f>AVERAGE(D14:O14,D32:X32)</f>
        <v>492.96755679325531</v>
      </c>
      <c r="F6" s="251" t="e">
        <f>AVERAGE(#REF!,D14:K14)</f>
        <v>#REF!</v>
      </c>
      <c r="G6" s="252">
        <f>AVERAGE(D14:K14)</f>
        <v>271.43699363621562</v>
      </c>
      <c r="H6" s="253"/>
      <c r="I6" s="252">
        <f>AVERAGE(L14:O14)</f>
        <v>94.325718496683862</v>
      </c>
      <c r="J6" s="253"/>
      <c r="K6" s="252">
        <f>AVERAGE(D32:O32)</f>
        <v>734.94318181818176</v>
      </c>
      <c r="L6" s="253"/>
      <c r="M6" s="252">
        <f>AVERAGE(P32:X32)</f>
        <v>782.60869565217388</v>
      </c>
      <c r="N6" s="253"/>
      <c r="O6" s="241">
        <f>'0730(4度C)'!Y2</f>
        <v>0</v>
      </c>
      <c r="P6" s="241">
        <f>'0730(4度C)'!Z2</f>
        <v>0</v>
      </c>
      <c r="Q6" s="241">
        <f>'0730(4度C)'!AC2</f>
        <v>0</v>
      </c>
      <c r="R6" s="241">
        <f>'0730(4度C)'!AD2</f>
        <v>0</v>
      </c>
    </row>
    <row r="7" spans="2:34" ht="28.5" customHeight="1">
      <c r="B7" s="220"/>
      <c r="C7" s="244" t="s">
        <v>23</v>
      </c>
      <c r="D7" s="245"/>
      <c r="E7" s="246">
        <f>AVERAGE(D15:O15,D33:X33)</f>
        <v>441.47627351718859</v>
      </c>
      <c r="F7" s="247" t="e">
        <f>AVERAGE(#REF!,D15:K15)</f>
        <v>#REF!</v>
      </c>
      <c r="G7" s="248">
        <f>AVERAGE(D15:K15)</f>
        <v>239.1743706689283</v>
      </c>
      <c r="H7" s="249"/>
      <c r="I7" s="248">
        <f>AVERAGE(L15:O15)</f>
        <v>87.150577430021485</v>
      </c>
      <c r="J7" s="249"/>
      <c r="K7" s="248">
        <f>AVERAGE(D33:O33)</f>
        <v>659.7326170388319</v>
      </c>
      <c r="L7" s="249"/>
      <c r="M7" s="248">
        <f>AVERAGE(P33:X33)</f>
        <v>703.83563231151913</v>
      </c>
      <c r="N7" s="249"/>
      <c r="O7" s="242"/>
      <c r="P7" s="242"/>
      <c r="Q7" s="242"/>
      <c r="R7" s="242"/>
    </row>
    <row r="8" spans="2:34" ht="28.5" customHeight="1">
      <c r="B8" s="221"/>
      <c r="C8" s="244" t="s">
        <v>24</v>
      </c>
      <c r="D8" s="245"/>
      <c r="E8" s="265">
        <f>AVERAGE(D16:O16,D34:X34)</f>
        <v>0.89801516149007976</v>
      </c>
      <c r="F8" s="266" t="e">
        <f>AVERAGE(D16:K16,#REF!)</f>
        <v>#REF!</v>
      </c>
      <c r="G8" s="254">
        <f>AVERAGE(D16:K16)</f>
        <v>0.89120764411391162</v>
      </c>
      <c r="H8" s="255"/>
      <c r="I8" s="254">
        <f>AVERAGE(L16:O16)</f>
        <v>0.92212588240295568</v>
      </c>
      <c r="J8" s="255"/>
      <c r="K8" s="254">
        <f>AVERAGE(D34:O34)</f>
        <v>0.89486541246857088</v>
      </c>
      <c r="L8" s="255"/>
      <c r="M8" s="254">
        <f>AVERAGE(P34:X34)</f>
        <v>0.89932082611940301</v>
      </c>
      <c r="N8" s="255"/>
      <c r="O8" s="243"/>
      <c r="P8" s="243"/>
      <c r="Q8" s="243"/>
      <c r="R8" s="243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6" t="s">
        <v>26</v>
      </c>
      <c r="C11" s="257"/>
      <c r="D11" s="258" t="s">
        <v>27</v>
      </c>
      <c r="E11" s="259"/>
      <c r="F11" s="259"/>
      <c r="G11" s="259"/>
      <c r="H11" s="259"/>
      <c r="I11" s="259"/>
      <c r="J11" s="259"/>
      <c r="K11" s="259"/>
      <c r="L11" s="260" t="s">
        <v>28</v>
      </c>
      <c r="M11" s="261"/>
      <c r="N11" s="261"/>
      <c r="O11" s="262"/>
    </row>
    <row r="12" spans="2:34" ht="17.25" customHeight="1">
      <c r="B12" s="263" t="s">
        <v>29</v>
      </c>
      <c r="C12" s="264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63"/>
      <c r="C13" s="264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0" t="s">
        <v>40</v>
      </c>
      <c r="C14" s="26" t="s">
        <v>41</v>
      </c>
      <c r="D14" s="27" t="s">
        <v>42</v>
      </c>
      <c r="E14" s="28">
        <v>84.403669724770637</v>
      </c>
      <c r="F14" s="28">
        <v>117.52</v>
      </c>
      <c r="G14" s="28">
        <v>90.909090909090907</v>
      </c>
      <c r="H14" s="28">
        <v>170.41420118343194</v>
      </c>
      <c r="I14" s="28">
        <v>565.37500000000011</v>
      </c>
      <c r="J14" s="28">
        <v>600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0"/>
      <c r="C15" s="33" t="s">
        <v>43</v>
      </c>
      <c r="D15" s="34" t="s">
        <v>42</v>
      </c>
      <c r="E15" s="28">
        <v>75.920120341752181</v>
      </c>
      <c r="F15" s="28">
        <v>106.03236474887002</v>
      </c>
      <c r="G15" s="28">
        <v>81.697970911310918</v>
      </c>
      <c r="H15" s="28">
        <v>153.74313792021348</v>
      </c>
      <c r="I15" s="28">
        <v>475.83868220612123</v>
      </c>
      <c r="J15" s="28">
        <v>541.81394788530213</v>
      </c>
      <c r="K15" s="36" t="s">
        <v>42</v>
      </c>
      <c r="L15" s="34" t="s">
        <v>42</v>
      </c>
      <c r="M15" s="30">
        <v>96.126909650749568</v>
      </c>
      <c r="N15" s="28">
        <v>78.174245209293389</v>
      </c>
      <c r="O15" s="38" t="s">
        <v>42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40"/>
      <c r="C16" s="41" t="s">
        <v>44</v>
      </c>
      <c r="D16" s="42" t="s">
        <v>42</v>
      </c>
      <c r="E16" s="43">
        <f t="shared" ref="E16:J16" si="0">E15/E14</f>
        <v>0.89948838230989003</v>
      </c>
      <c r="F16" s="43">
        <f t="shared" si="0"/>
        <v>0.90224952985764151</v>
      </c>
      <c r="G16" s="43">
        <f t="shared" si="0"/>
        <v>0.89867768002442017</v>
      </c>
      <c r="H16" s="43">
        <f t="shared" si="0"/>
        <v>0.90217327460125285</v>
      </c>
      <c r="I16" s="43">
        <f t="shared" si="0"/>
        <v>0.84163375141476215</v>
      </c>
      <c r="J16" s="43">
        <f t="shared" si="0"/>
        <v>0.90302324647550358</v>
      </c>
      <c r="K16" s="44" t="s">
        <v>42</v>
      </c>
      <c r="L16" s="42" t="s">
        <v>42</v>
      </c>
      <c r="M16" s="45">
        <f>M15/M14</f>
        <v>0.94524794489903741</v>
      </c>
      <c r="N16" s="43">
        <f>N15/N14</f>
        <v>0.89900381990687395</v>
      </c>
      <c r="O16" s="46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7" t="s">
        <v>45</v>
      </c>
      <c r="C17" s="13" t="s">
        <v>46</v>
      </c>
      <c r="D17" s="47" t="s">
        <v>42</v>
      </c>
      <c r="E17" s="48">
        <v>0.16666666666666666</v>
      </c>
      <c r="F17" s="48">
        <v>0.16666666666666666</v>
      </c>
      <c r="G17" s="48">
        <v>0.16666666666666666</v>
      </c>
      <c r="H17" s="48">
        <v>0.16666666666666666</v>
      </c>
      <c r="I17" s="48">
        <v>0.16666666666666666</v>
      </c>
      <c r="J17" s="48">
        <v>0.25</v>
      </c>
      <c r="K17" s="48" t="s">
        <v>42</v>
      </c>
      <c r="L17" s="47" t="s">
        <v>42</v>
      </c>
      <c r="M17" s="49">
        <v>0.70833333333333337</v>
      </c>
      <c r="N17" s="48">
        <v>0.70833333333333337</v>
      </c>
      <c r="O17" s="50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63"/>
      <c r="C18" s="13" t="s">
        <v>47</v>
      </c>
      <c r="D18" s="47" t="s">
        <v>42</v>
      </c>
      <c r="E18" s="48">
        <v>0.59026620370370364</v>
      </c>
      <c r="F18" s="48">
        <v>0.54158564814814802</v>
      </c>
      <c r="G18" s="48">
        <v>0.55518518518518511</v>
      </c>
      <c r="H18" s="48">
        <v>0.54767361111111101</v>
      </c>
      <c r="I18" s="48">
        <v>0.45901620370370361</v>
      </c>
      <c r="J18" s="48">
        <v>0.31049768518518517</v>
      </c>
      <c r="K18" s="48" t="s">
        <v>42</v>
      </c>
      <c r="L18" s="47" t="s">
        <v>42</v>
      </c>
      <c r="M18" s="49">
        <v>0.79748842592592595</v>
      </c>
      <c r="N18" s="48">
        <v>0.81333333333333335</v>
      </c>
      <c r="O18" s="50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8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69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68" t="s">
        <v>51</v>
      </c>
      <c r="C21" s="51" t="s">
        <v>49</v>
      </c>
      <c r="D21" s="54"/>
      <c r="E21" s="52"/>
      <c r="F21" s="52"/>
      <c r="G21" s="52"/>
      <c r="H21" s="52"/>
      <c r="I21" s="52"/>
      <c r="J21" s="52"/>
      <c r="K21" s="53"/>
      <c r="L21" s="54"/>
      <c r="M21" s="55"/>
      <c r="N21" s="52"/>
      <c r="O21" s="56"/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69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63" t="s">
        <v>53</v>
      </c>
      <c r="C23" s="264"/>
      <c r="D23" s="57" t="s">
        <v>42</v>
      </c>
      <c r="E23" s="39">
        <v>21.8</v>
      </c>
      <c r="F23" s="39">
        <v>18</v>
      </c>
      <c r="G23" s="39">
        <v>22</v>
      </c>
      <c r="H23" s="39">
        <v>21.125</v>
      </c>
      <c r="I23" s="39">
        <v>5.666666666666667</v>
      </c>
      <c r="J23" s="39">
        <v>6</v>
      </c>
      <c r="K23" s="59" t="s">
        <v>42</v>
      </c>
      <c r="L23" s="57" t="s">
        <v>42</v>
      </c>
      <c r="M23" s="60">
        <v>18.666666666666668</v>
      </c>
      <c r="N23" s="58">
        <v>23</v>
      </c>
      <c r="O23" s="61" t="s">
        <v>42</v>
      </c>
    </row>
    <row r="24" spans="2:44" ht="17.25" customHeight="1">
      <c r="B24" s="270" t="s">
        <v>54</v>
      </c>
      <c r="C24" s="271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70" t="s">
        <v>59</v>
      </c>
      <c r="C25" s="271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72" t="s">
        <v>60</v>
      </c>
      <c r="C26" s="273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56" t="s">
        <v>26</v>
      </c>
      <c r="C29" s="257"/>
      <c r="D29" s="274" t="s">
        <v>64</v>
      </c>
      <c r="E29" s="275"/>
      <c r="F29" s="275"/>
      <c r="G29" s="275"/>
      <c r="H29" s="275"/>
      <c r="I29" s="275"/>
      <c r="J29" s="275"/>
      <c r="K29" s="275"/>
      <c r="L29" s="275"/>
      <c r="M29" s="275"/>
      <c r="N29" s="275"/>
      <c r="O29" s="276"/>
      <c r="P29" s="277" t="s">
        <v>65</v>
      </c>
      <c r="Q29" s="278"/>
      <c r="R29" s="278"/>
      <c r="S29" s="278"/>
      <c r="T29" s="278"/>
      <c r="U29" s="278"/>
      <c r="V29" s="278"/>
      <c r="W29" s="278"/>
      <c r="X29" s="279"/>
    </row>
    <row r="30" spans="2:44" ht="17.25" customHeight="1">
      <c r="B30" s="263" t="s">
        <v>29</v>
      </c>
      <c r="C30" s="264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63"/>
      <c r="C31" s="264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40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900</v>
      </c>
      <c r="O32" s="28">
        <v>887.5</v>
      </c>
      <c r="P32" s="27">
        <v>490.90909090909093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709.09090909090901</v>
      </c>
      <c r="W32" s="28">
        <v>991.30434782608711</v>
      </c>
      <c r="X32" s="31">
        <v>939.13043478260863</v>
      </c>
    </row>
    <row r="33" spans="2:24" ht="39.6" customHeight="1">
      <c r="B33" s="240"/>
      <c r="C33" s="33" t="s">
        <v>43</v>
      </c>
      <c r="D33" s="35" t="s">
        <v>42</v>
      </c>
      <c r="E33" s="35" t="s">
        <v>42</v>
      </c>
      <c r="F33" s="35" t="s">
        <v>42</v>
      </c>
      <c r="G33" s="28">
        <v>287.49813078103057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28">
        <v>751.14509957326106</v>
      </c>
      <c r="N33" s="28">
        <v>806.69398756031524</v>
      </c>
      <c r="O33" s="28">
        <v>793.59325024072098</v>
      </c>
      <c r="P33" s="27">
        <v>438.68774546968825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28">
        <v>645.76313440092474</v>
      </c>
      <c r="W33" s="28">
        <v>894.14653862936882</v>
      </c>
      <c r="X33" s="31">
        <v>836.74511074609484</v>
      </c>
    </row>
    <row r="34" spans="2:24" ht="40.15" customHeight="1">
      <c r="B34" s="240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0.87846651071981563</v>
      </c>
      <c r="H34" s="43" t="s">
        <v>42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0.91047890857364977</v>
      </c>
      <c r="N34" s="43">
        <f>N33/N32</f>
        <v>0.89632665284479474</v>
      </c>
      <c r="O34" s="43">
        <f>O33/O32</f>
        <v>0.89418957773602359</v>
      </c>
      <c r="P34" s="42">
        <f>P33/P32</f>
        <v>0.89362318521603157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0.91069159979617598</v>
      </c>
      <c r="W34" s="43">
        <f>W33/W32</f>
        <v>0.90198992931909994</v>
      </c>
      <c r="X34" s="46">
        <f>X33/X32</f>
        <v>0.89097859014630476</v>
      </c>
    </row>
    <row r="35" spans="2:24" ht="17.25" customHeight="1">
      <c r="B35" s="267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0.16666666666666666</v>
      </c>
      <c r="H35" s="48" t="s">
        <v>42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0.32847222222222222</v>
      </c>
      <c r="N35" s="48">
        <v>0.25</v>
      </c>
      <c r="O35" s="48">
        <v>0.25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0.73055555555555551</v>
      </c>
      <c r="X35" s="50">
        <v>0.74097222222222225</v>
      </c>
    </row>
    <row r="36" spans="2:24" ht="17.25" customHeight="1">
      <c r="B36" s="263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0.45901620370370361</v>
      </c>
      <c r="H36" s="48" t="s">
        <v>42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0.41778935185185184</v>
      </c>
      <c r="N36" s="48">
        <v>0.54612268518518536</v>
      </c>
      <c r="O36" s="48">
        <v>0.52671296296296299</v>
      </c>
      <c r="P36" s="47">
        <v>0.75427083333333333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0.8584722222222223</v>
      </c>
      <c r="W36" s="48">
        <v>1.0592129629629627</v>
      </c>
      <c r="X36" s="50">
        <v>1.0709953703703698</v>
      </c>
    </row>
    <row r="37" spans="2:24" ht="17.25" customHeight="1">
      <c r="B37" s="263" t="s">
        <v>53</v>
      </c>
      <c r="C37" s="264"/>
      <c r="D37" s="58" t="s">
        <v>42</v>
      </c>
      <c r="E37" s="58" t="s">
        <v>42</v>
      </c>
      <c r="F37" s="58" t="s">
        <v>42</v>
      </c>
      <c r="G37" s="48">
        <v>11</v>
      </c>
      <c r="H37" s="58" t="s">
        <v>42</v>
      </c>
      <c r="I37" s="58" t="s">
        <v>42</v>
      </c>
      <c r="J37" s="58" t="s">
        <v>42</v>
      </c>
      <c r="K37" s="58" t="s">
        <v>42</v>
      </c>
      <c r="L37" s="58" t="s">
        <v>42</v>
      </c>
      <c r="M37" s="48">
        <v>4</v>
      </c>
      <c r="N37" s="48">
        <v>3.8571428571428572</v>
      </c>
      <c r="O37" s="48">
        <v>4</v>
      </c>
      <c r="P37" s="47">
        <v>7.333333333333333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48">
        <v>4.4000000000000004</v>
      </c>
      <c r="W37" s="48">
        <v>3.2857142857142856</v>
      </c>
      <c r="X37" s="50">
        <v>3.8333333333333335</v>
      </c>
    </row>
    <row r="38" spans="2:24" ht="17.25" customHeight="1">
      <c r="B38" s="270" t="s">
        <v>54</v>
      </c>
      <c r="C38" s="271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70" t="s">
        <v>59</v>
      </c>
      <c r="C39" s="271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72" t="s">
        <v>60</v>
      </c>
      <c r="C40" s="273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P6:P8"/>
    <mergeCell ref="Q6:Q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25:C25"/>
    <mergeCell ref="B26:C26"/>
    <mergeCell ref="B29:C29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14:B16"/>
    <mergeCell ref="B17:B18"/>
    <mergeCell ref="B19:B20"/>
    <mergeCell ref="B21:B22"/>
    <mergeCell ref="B23:C23"/>
    <mergeCell ref="B24:C24"/>
    <mergeCell ref="B38:C38"/>
    <mergeCell ref="B39:C3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B70D1-6101-497B-A128-CF4CE148E570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P34" sqref="P34"/>
      <selection pane="bottomLeft" activeCell="P34" sqref="P34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SUM(F5:F140)</f>
        <v>101163</v>
      </c>
      <c r="E1" s="88" t="s">
        <v>3</v>
      </c>
      <c r="F1" s="89">
        <f>SUM(G5:G140)</f>
        <v>2044839.5199999998</v>
      </c>
      <c r="G1" s="90" t="s">
        <v>84</v>
      </c>
      <c r="H1" s="91">
        <f>L21+L38+L55+L72+L89+L106+L123+L140</f>
        <v>41.709523809523809</v>
      </c>
      <c r="I1" s="284" t="s">
        <v>85</v>
      </c>
      <c r="J1" s="280"/>
      <c r="K1" s="309"/>
      <c r="L1" s="313" t="s">
        <v>86</v>
      </c>
      <c r="M1" s="314"/>
      <c r="N1" s="315"/>
      <c r="O1" s="280" t="s">
        <v>87</v>
      </c>
      <c r="P1" s="280"/>
      <c r="Q1" s="280"/>
      <c r="R1" s="281"/>
      <c r="S1" s="284" t="s">
        <v>88</v>
      </c>
      <c r="T1" s="280"/>
      <c r="U1" s="280"/>
      <c r="V1" s="280"/>
      <c r="W1" s="280"/>
      <c r="X1" s="281"/>
      <c r="Y1" s="280" t="s">
        <v>89</v>
      </c>
      <c r="Z1" s="280"/>
      <c r="AA1" s="284" t="s">
        <v>90</v>
      </c>
      <c r="AB1" s="286"/>
      <c r="AC1" s="287"/>
    </row>
    <row r="2" spans="1:29" ht="26.25" customHeight="1" thickBot="1">
      <c r="A2" s="299">
        <v>46233</v>
      </c>
      <c r="B2" s="300"/>
      <c r="C2" s="92" t="s">
        <v>40</v>
      </c>
      <c r="D2" s="93">
        <f>AVERAGE(N21,N38,N55,N72,N89,N106,N123,N140)</f>
        <v>681.78412467517546</v>
      </c>
      <c r="E2" s="93" t="s">
        <v>91</v>
      </c>
      <c r="F2" s="94">
        <f>F1/D1</f>
        <v>20.213314354062256</v>
      </c>
      <c r="G2" s="95" t="s">
        <v>92</v>
      </c>
      <c r="H2" s="96">
        <f>COUNT(H5:H140)</f>
        <v>9</v>
      </c>
      <c r="I2" s="310"/>
      <c r="J2" s="311"/>
      <c r="K2" s="312"/>
      <c r="L2" s="316"/>
      <c r="M2" s="282"/>
      <c r="N2" s="317"/>
      <c r="O2" s="282"/>
      <c r="P2" s="282"/>
      <c r="Q2" s="282"/>
      <c r="R2" s="283"/>
      <c r="S2" s="285"/>
      <c r="T2" s="282"/>
      <c r="U2" s="282"/>
      <c r="V2" s="282"/>
      <c r="W2" s="282"/>
      <c r="X2" s="283"/>
      <c r="Y2" s="282"/>
      <c r="Z2" s="282"/>
      <c r="AA2" s="288"/>
      <c r="AB2" s="289"/>
      <c r="AC2" s="290"/>
    </row>
    <row r="3" spans="1:29" ht="23.25" customHeight="1">
      <c r="A3" s="301" t="s">
        <v>93</v>
      </c>
      <c r="B3" s="303" t="s">
        <v>94</v>
      </c>
      <c r="C3" s="305" t="s">
        <v>95</v>
      </c>
      <c r="D3" s="305"/>
      <c r="E3" s="307" t="s">
        <v>96</v>
      </c>
      <c r="F3" s="305" t="s">
        <v>97</v>
      </c>
      <c r="G3" s="307" t="s">
        <v>98</v>
      </c>
      <c r="H3" s="356" t="s">
        <v>99</v>
      </c>
      <c r="I3" s="291" t="s">
        <v>100</v>
      </c>
      <c r="J3" s="293" t="s">
        <v>101</v>
      </c>
      <c r="K3" s="295" t="s">
        <v>40</v>
      </c>
      <c r="L3" s="297" t="s">
        <v>100</v>
      </c>
      <c r="M3" s="293" t="s">
        <v>101</v>
      </c>
      <c r="N3" s="295" t="s">
        <v>40</v>
      </c>
      <c r="O3" s="291" t="s">
        <v>100</v>
      </c>
      <c r="P3" s="350" t="s">
        <v>40</v>
      </c>
      <c r="Q3" s="352" t="s">
        <v>102</v>
      </c>
      <c r="R3" s="354" t="s">
        <v>103</v>
      </c>
      <c r="S3" s="339" t="s">
        <v>104</v>
      </c>
      <c r="T3" s="340"/>
      <c r="U3" s="341" t="s">
        <v>105</v>
      </c>
      <c r="V3" s="341" t="s">
        <v>106</v>
      </c>
      <c r="W3" s="305" t="s">
        <v>107</v>
      </c>
      <c r="X3" s="343"/>
      <c r="Y3" s="344" t="s">
        <v>108</v>
      </c>
      <c r="Z3" s="345"/>
      <c r="AA3" s="348" t="s">
        <v>101</v>
      </c>
      <c r="AB3" s="318" t="s">
        <v>102</v>
      </c>
      <c r="AC3" s="320" t="s">
        <v>109</v>
      </c>
    </row>
    <row r="4" spans="1:29" ht="17.25" customHeight="1" thickBot="1">
      <c r="A4" s="302"/>
      <c r="B4" s="304"/>
      <c r="C4" s="306"/>
      <c r="D4" s="306"/>
      <c r="E4" s="308"/>
      <c r="F4" s="306"/>
      <c r="G4" s="308"/>
      <c r="H4" s="357"/>
      <c r="I4" s="292"/>
      <c r="J4" s="294"/>
      <c r="K4" s="296"/>
      <c r="L4" s="298"/>
      <c r="M4" s="294"/>
      <c r="N4" s="296"/>
      <c r="O4" s="292"/>
      <c r="P4" s="351"/>
      <c r="Q4" s="353"/>
      <c r="R4" s="355"/>
      <c r="S4" s="203" t="s">
        <v>110</v>
      </c>
      <c r="T4" s="204" t="s">
        <v>111</v>
      </c>
      <c r="U4" s="342"/>
      <c r="V4" s="342"/>
      <c r="W4" s="99" t="s">
        <v>112</v>
      </c>
      <c r="X4" s="69" t="s">
        <v>113</v>
      </c>
      <c r="Y4" s="346"/>
      <c r="Z4" s="347"/>
      <c r="AA4" s="349"/>
      <c r="AB4" s="319"/>
      <c r="AC4" s="321"/>
    </row>
    <row r="5" spans="1:29" ht="15.75" customHeight="1">
      <c r="A5" s="322" t="s">
        <v>116</v>
      </c>
      <c r="B5" s="146" t="s">
        <v>114</v>
      </c>
      <c r="C5" s="325" t="s">
        <v>117</v>
      </c>
      <c r="D5" s="326"/>
      <c r="E5" s="147">
        <v>25.64</v>
      </c>
      <c r="F5" s="97">
        <v>1790</v>
      </c>
      <c r="G5" s="148">
        <f t="shared" ref="G5:G9" si="0">E5*F5</f>
        <v>45895.6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3216.5295511531863</v>
      </c>
      <c r="N5" s="152">
        <f>M5/L5</f>
        <v>321.6529551153186</v>
      </c>
      <c r="O5" s="154">
        <f>L5-I5</f>
        <v>0</v>
      </c>
      <c r="P5" s="155">
        <f>N5-K5</f>
        <v>-38.347044884681395</v>
      </c>
      <c r="Q5" s="156">
        <f>N5/K5</f>
        <v>0.89348043087588502</v>
      </c>
      <c r="R5" s="327">
        <f>Q21</f>
        <v>0.87846651071981563</v>
      </c>
      <c r="S5" s="157">
        <v>0.16666666666666666</v>
      </c>
      <c r="T5" s="158">
        <v>0.18984953703703702</v>
      </c>
      <c r="U5" s="159"/>
      <c r="V5" s="160">
        <v>33.390024338963428</v>
      </c>
      <c r="W5" s="161"/>
      <c r="X5" s="162"/>
      <c r="Y5" s="330"/>
      <c r="Z5" s="331"/>
      <c r="AA5" s="115">
        <f>M5-J5</f>
        <v>-383.47044884681372</v>
      </c>
      <c r="AB5" s="156">
        <f>M5/J5</f>
        <v>0.89348043087588502</v>
      </c>
      <c r="AC5" s="332">
        <f>AB21</f>
        <v>0.87846651071981552</v>
      </c>
    </row>
    <row r="6" spans="1:29" ht="15.75" customHeight="1">
      <c r="A6" s="323"/>
      <c r="B6" s="100" t="s">
        <v>114</v>
      </c>
      <c r="C6" s="335" t="s">
        <v>198</v>
      </c>
      <c r="D6" s="336"/>
      <c r="E6" s="101">
        <v>29.52</v>
      </c>
      <c r="F6" s="102">
        <v>2831</v>
      </c>
      <c r="G6" s="103">
        <f t="shared" si="0"/>
        <v>83571.12</v>
      </c>
      <c r="H6" s="26"/>
      <c r="I6" s="104">
        <v>11</v>
      </c>
      <c r="J6" s="105">
        <v>3600</v>
      </c>
      <c r="K6" s="106">
        <f t="shared" ref="K6:K9" si="1">J6/I6</f>
        <v>327.27272727272725</v>
      </c>
      <c r="L6" s="107">
        <v>11</v>
      </c>
      <c r="M6" s="105">
        <f>F6/V6*60</f>
        <v>3156.0027399099636</v>
      </c>
      <c r="N6" s="106">
        <f>M6/L6</f>
        <v>286.90933999181487</v>
      </c>
      <c r="O6" s="108">
        <f>L6-I6</f>
        <v>0</v>
      </c>
      <c r="P6" s="109">
        <f>N6-K6</f>
        <v>-40.363387280912377</v>
      </c>
      <c r="Q6" s="110">
        <f>N6/K6</f>
        <v>0.87666742775276774</v>
      </c>
      <c r="R6" s="328"/>
      <c r="S6" s="47">
        <v>0.19305555555555554</v>
      </c>
      <c r="T6" s="48">
        <v>0.23042824074074073</v>
      </c>
      <c r="U6" s="111">
        <v>4.6166666666666556</v>
      </c>
      <c r="V6" s="112">
        <v>53.821246050263532</v>
      </c>
      <c r="W6" s="113"/>
      <c r="X6" s="116"/>
      <c r="Y6" s="337"/>
      <c r="Z6" s="338"/>
      <c r="AA6" s="117">
        <f>M6-J6</f>
        <v>-443.99726009003643</v>
      </c>
      <c r="AB6" s="110">
        <f>M6/J6</f>
        <v>0.87666742775276763</v>
      </c>
      <c r="AC6" s="333"/>
    </row>
    <row r="7" spans="1:29" ht="15.75" customHeight="1">
      <c r="A7" s="323"/>
      <c r="B7" s="100" t="s">
        <v>114</v>
      </c>
      <c r="C7" s="335" t="s">
        <v>199</v>
      </c>
      <c r="D7" s="336"/>
      <c r="E7" s="101">
        <v>29.85</v>
      </c>
      <c r="F7" s="102">
        <v>3271</v>
      </c>
      <c r="G7" s="103">
        <f t="shared" si="0"/>
        <v>97639.35</v>
      </c>
      <c r="H7" s="26"/>
      <c r="I7" s="104">
        <v>11</v>
      </c>
      <c r="J7" s="105">
        <v>3600</v>
      </c>
      <c r="K7" s="106">
        <f t="shared" si="1"/>
        <v>327.27272727272725</v>
      </c>
      <c r="L7" s="107">
        <v>11</v>
      </c>
      <c r="M7" s="105">
        <f>F7/V7*60</f>
        <v>3158.7319051520058</v>
      </c>
      <c r="N7" s="106">
        <f>M7/L7</f>
        <v>287.15744592290963</v>
      </c>
      <c r="O7" s="108">
        <f>L7-I7</f>
        <v>0</v>
      </c>
      <c r="P7" s="109">
        <f>N7-K7</f>
        <v>-40.115281349817622</v>
      </c>
      <c r="Q7" s="110">
        <f>N7/K7</f>
        <v>0.87742552920889061</v>
      </c>
      <c r="R7" s="328"/>
      <c r="S7" s="47">
        <v>0.23402777777777778</v>
      </c>
      <c r="T7" s="48">
        <v>0.27716435185185184</v>
      </c>
      <c r="U7" s="111">
        <v>5.1833333333333576</v>
      </c>
      <c r="V7" s="112">
        <v>62.132528461783302</v>
      </c>
      <c r="W7" s="113"/>
      <c r="X7" s="116"/>
      <c r="Y7" s="337"/>
      <c r="Z7" s="338"/>
      <c r="AA7" s="117">
        <f>M7-J7</f>
        <v>-441.26809484799423</v>
      </c>
      <c r="AB7" s="110">
        <f>M7/J7</f>
        <v>0.8774255292088905</v>
      </c>
      <c r="AC7" s="333"/>
    </row>
    <row r="8" spans="1:29" ht="15.75" customHeight="1">
      <c r="A8" s="323"/>
      <c r="B8" s="100" t="s">
        <v>114</v>
      </c>
      <c r="C8" s="335" t="s">
        <v>258</v>
      </c>
      <c r="D8" s="336"/>
      <c r="E8" s="101">
        <v>30</v>
      </c>
      <c r="F8" s="102">
        <v>3003</v>
      </c>
      <c r="G8" s="103">
        <f t="shared" si="0"/>
        <v>90090</v>
      </c>
      <c r="H8" s="26"/>
      <c r="I8" s="104">
        <v>11</v>
      </c>
      <c r="J8" s="105">
        <v>3600</v>
      </c>
      <c r="K8" s="106">
        <f t="shared" si="1"/>
        <v>327.27272727272725</v>
      </c>
      <c r="L8" s="107">
        <v>11</v>
      </c>
      <c r="M8" s="105">
        <f>F8/V8*60</f>
        <v>3157.1912524265067</v>
      </c>
      <c r="N8" s="106">
        <f>M8/L8</f>
        <v>287.01738658422789</v>
      </c>
      <c r="O8" s="108">
        <f>L8-I8</f>
        <v>0</v>
      </c>
      <c r="P8" s="109">
        <f>N8-K8</f>
        <v>-40.255340688499359</v>
      </c>
      <c r="Q8" s="110">
        <f>N8/K8</f>
        <v>0.87699757011847412</v>
      </c>
      <c r="R8" s="328"/>
      <c r="S8" s="47">
        <v>0.28055555555555556</v>
      </c>
      <c r="T8" s="48">
        <v>0.32018518518518518</v>
      </c>
      <c r="U8" s="111">
        <v>4.8833333333333506</v>
      </c>
      <c r="V8" s="112">
        <v>57.069713423765492</v>
      </c>
      <c r="W8" s="113"/>
      <c r="X8" s="116"/>
      <c r="Y8" s="337"/>
      <c r="Z8" s="338"/>
      <c r="AA8" s="117">
        <f>M8-J8</f>
        <v>-442.80874757349329</v>
      </c>
      <c r="AB8" s="110">
        <f>M8/J8</f>
        <v>0.87699757011847412</v>
      </c>
      <c r="AC8" s="333"/>
    </row>
    <row r="9" spans="1:29" ht="15.75" customHeight="1">
      <c r="A9" s="323"/>
      <c r="B9" s="100" t="s">
        <v>118</v>
      </c>
      <c r="C9" s="335" t="s">
        <v>119</v>
      </c>
      <c r="D9" s="336"/>
      <c r="E9" s="101">
        <v>28.57</v>
      </c>
      <c r="F9" s="102">
        <v>1407</v>
      </c>
      <c r="G9" s="103">
        <f t="shared" si="0"/>
        <v>40197.99</v>
      </c>
      <c r="H9" s="13"/>
      <c r="I9" s="104">
        <v>12</v>
      </c>
      <c r="J9" s="105">
        <v>3600</v>
      </c>
      <c r="K9" s="106">
        <f t="shared" si="1"/>
        <v>300</v>
      </c>
      <c r="L9" s="107">
        <v>12</v>
      </c>
      <c r="M9" s="105">
        <f>F9/V9*60</f>
        <v>3123.9417443150169</v>
      </c>
      <c r="N9" s="106">
        <f>M9/L9</f>
        <v>260.32847869291805</v>
      </c>
      <c r="O9" s="108">
        <f>L9-I9</f>
        <v>0</v>
      </c>
      <c r="P9" s="109">
        <f>N9-K9</f>
        <v>-39.671521307081946</v>
      </c>
      <c r="Q9" s="110">
        <f>N9/K9</f>
        <v>0.86776159564306021</v>
      </c>
      <c r="R9" s="328"/>
      <c r="S9" s="47">
        <v>0.32430555555555551</v>
      </c>
      <c r="T9" s="48">
        <v>0.3430671296296296</v>
      </c>
      <c r="U9" s="111">
        <v>5.933333333333275</v>
      </c>
      <c r="V9" s="112">
        <v>27.02355130457488</v>
      </c>
      <c r="W9" s="113"/>
      <c r="X9" s="116"/>
      <c r="Y9" s="337"/>
      <c r="Z9" s="338"/>
      <c r="AA9" s="117">
        <f>M9-J9</f>
        <v>-476.05825568498312</v>
      </c>
      <c r="AB9" s="110">
        <f>M9/J9</f>
        <v>0.86776159564306021</v>
      </c>
      <c r="AC9" s="333"/>
    </row>
    <row r="10" spans="1:29" ht="15.75" customHeight="1">
      <c r="A10" s="323"/>
      <c r="B10" s="100"/>
      <c r="C10" s="335"/>
      <c r="D10" s="336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28"/>
      <c r="S10" s="47"/>
      <c r="T10" s="120"/>
      <c r="U10" s="111"/>
      <c r="V10" s="112"/>
      <c r="W10" s="113"/>
      <c r="X10" s="116"/>
      <c r="Y10" s="337"/>
      <c r="Z10" s="338"/>
      <c r="AA10" s="117"/>
      <c r="AB10" s="110"/>
      <c r="AC10" s="333"/>
    </row>
    <row r="11" spans="1:29" ht="15.75" customHeight="1">
      <c r="A11" s="323"/>
      <c r="B11" s="100"/>
      <c r="C11" s="335"/>
      <c r="D11" s="336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8"/>
      <c r="S11" s="47"/>
      <c r="T11" s="120"/>
      <c r="U11" s="111"/>
      <c r="V11" s="112"/>
      <c r="W11" s="113"/>
      <c r="X11" s="116"/>
      <c r="Y11" s="337"/>
      <c r="Z11" s="338"/>
      <c r="AA11" s="117"/>
      <c r="AB11" s="110"/>
      <c r="AC11" s="333"/>
    </row>
    <row r="12" spans="1:29" ht="15.75" customHeight="1">
      <c r="A12" s="323"/>
      <c r="B12" s="100"/>
      <c r="C12" s="335"/>
      <c r="D12" s="33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8"/>
      <c r="S12" s="47"/>
      <c r="T12" s="120"/>
      <c r="U12" s="111"/>
      <c r="V12" s="112"/>
      <c r="W12" s="113"/>
      <c r="X12" s="116"/>
      <c r="Y12" s="337"/>
      <c r="Z12" s="338"/>
      <c r="AA12" s="117"/>
      <c r="AB12" s="110"/>
      <c r="AC12" s="333"/>
    </row>
    <row r="13" spans="1:29" ht="15.75" customHeight="1">
      <c r="A13" s="323"/>
      <c r="B13" s="100"/>
      <c r="C13" s="335"/>
      <c r="D13" s="33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8"/>
      <c r="S13" s="47"/>
      <c r="T13" s="120"/>
      <c r="U13" s="111"/>
      <c r="V13" s="112"/>
      <c r="W13" s="113"/>
      <c r="X13" s="127"/>
      <c r="Y13" s="337"/>
      <c r="Z13" s="338"/>
      <c r="AA13" s="117"/>
      <c r="AB13" s="110"/>
      <c r="AC13" s="333"/>
    </row>
    <row r="14" spans="1:29" ht="15.75" customHeight="1">
      <c r="A14" s="323"/>
      <c r="B14" s="100"/>
      <c r="C14" s="335"/>
      <c r="D14" s="33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8"/>
      <c r="S14" s="47"/>
      <c r="T14" s="120"/>
      <c r="U14" s="111"/>
      <c r="V14" s="112"/>
      <c r="W14" s="113"/>
      <c r="X14" s="127"/>
      <c r="Y14" s="337"/>
      <c r="Z14" s="338"/>
      <c r="AA14" s="117"/>
      <c r="AB14" s="110"/>
      <c r="AC14" s="333"/>
    </row>
    <row r="15" spans="1:29" ht="15.75" customHeight="1">
      <c r="A15" s="323"/>
      <c r="B15" s="100"/>
      <c r="C15" s="335"/>
      <c r="D15" s="33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8"/>
      <c r="S15" s="47"/>
      <c r="T15" s="120"/>
      <c r="U15" s="111"/>
      <c r="V15" s="112"/>
      <c r="W15" s="113"/>
      <c r="X15" s="127"/>
      <c r="Y15" s="337"/>
      <c r="Z15" s="338"/>
      <c r="AA15" s="117"/>
      <c r="AB15" s="110"/>
      <c r="AC15" s="333"/>
    </row>
    <row r="16" spans="1:29" ht="15.75" customHeight="1">
      <c r="A16" s="323"/>
      <c r="B16" s="100"/>
      <c r="C16" s="335"/>
      <c r="D16" s="33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8"/>
      <c r="S16" s="47"/>
      <c r="T16" s="120"/>
      <c r="U16" s="111"/>
      <c r="V16" s="112"/>
      <c r="W16" s="113"/>
      <c r="X16" s="127"/>
      <c r="Y16" s="337"/>
      <c r="Z16" s="338"/>
      <c r="AA16" s="117"/>
      <c r="AB16" s="110"/>
      <c r="AC16" s="333"/>
    </row>
    <row r="17" spans="1:29" ht="15.75" customHeight="1">
      <c r="A17" s="323"/>
      <c r="B17" s="100"/>
      <c r="C17" s="335"/>
      <c r="D17" s="33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8"/>
      <c r="S17" s="47"/>
      <c r="T17" s="120"/>
      <c r="U17" s="111"/>
      <c r="V17" s="112"/>
      <c r="W17" s="113"/>
      <c r="X17" s="127"/>
      <c r="Y17" s="337"/>
      <c r="Z17" s="338"/>
      <c r="AA17" s="117"/>
      <c r="AB17" s="110"/>
      <c r="AC17" s="333"/>
    </row>
    <row r="18" spans="1:29" ht="15.75" customHeight="1">
      <c r="A18" s="323"/>
      <c r="B18" s="100"/>
      <c r="C18" s="335"/>
      <c r="D18" s="33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8"/>
      <c r="S18" s="47"/>
      <c r="T18" s="120"/>
      <c r="U18" s="111"/>
      <c r="V18" s="112"/>
      <c r="W18" s="113"/>
      <c r="X18" s="127"/>
      <c r="Y18" s="337"/>
      <c r="Z18" s="338"/>
      <c r="AA18" s="117"/>
      <c r="AB18" s="110"/>
      <c r="AC18" s="333"/>
    </row>
    <row r="19" spans="1:29" ht="15.75" customHeight="1">
      <c r="A19" s="323"/>
      <c r="B19" s="100"/>
      <c r="C19" s="335"/>
      <c r="D19" s="33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8"/>
      <c r="S19" s="47"/>
      <c r="T19" s="120"/>
      <c r="U19" s="111"/>
      <c r="V19" s="112"/>
      <c r="W19" s="113"/>
      <c r="X19" s="127"/>
      <c r="Y19" s="337"/>
      <c r="Z19" s="338"/>
      <c r="AA19" s="117"/>
      <c r="AB19" s="110"/>
      <c r="AC19" s="333"/>
    </row>
    <row r="20" spans="1:29" ht="15.75" customHeight="1">
      <c r="A20" s="323"/>
      <c r="B20" s="163"/>
      <c r="C20" s="335"/>
      <c r="D20" s="336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8"/>
      <c r="S20" s="119"/>
      <c r="T20" s="120"/>
      <c r="U20" s="130"/>
      <c r="V20" s="131"/>
      <c r="W20" s="126"/>
      <c r="X20" s="127"/>
      <c r="Y20" s="337"/>
      <c r="Z20" s="338"/>
      <c r="AA20" s="165"/>
      <c r="AB20" s="125"/>
      <c r="AC20" s="333"/>
    </row>
    <row r="21" spans="1:29" ht="15.75" customHeight="1" thickBot="1">
      <c r="A21" s="324"/>
      <c r="B21" s="133" t="s">
        <v>115</v>
      </c>
      <c r="C21" s="358"/>
      <c r="D21" s="358"/>
      <c r="E21" s="134"/>
      <c r="F21" s="167"/>
      <c r="G21" s="135"/>
      <c r="H21" s="69"/>
      <c r="I21" s="136">
        <f t="shared" ref="I21:J21" si="2">AVERAGE(I5:I20)</f>
        <v>11</v>
      </c>
      <c r="J21" s="137">
        <f t="shared" si="2"/>
        <v>3600</v>
      </c>
      <c r="K21" s="138">
        <f t="shared" ref="K21" si="3">J21/I21</f>
        <v>327.27272727272725</v>
      </c>
      <c r="L21" s="136">
        <f t="shared" ref="L21:M21" si="4">AVERAGE(L5:L20)</f>
        <v>11</v>
      </c>
      <c r="M21" s="137">
        <f t="shared" si="4"/>
        <v>3162.479438591336</v>
      </c>
      <c r="N21" s="138">
        <f>M21/L21</f>
        <v>287.49813078103057</v>
      </c>
      <c r="O21" s="139">
        <f>L21-I21</f>
        <v>0</v>
      </c>
      <c r="P21" s="140">
        <f>N21-K21</f>
        <v>-39.774596491696684</v>
      </c>
      <c r="Q21" s="141">
        <f>N21/K21</f>
        <v>0.87846651071981563</v>
      </c>
      <c r="R21" s="329"/>
      <c r="S21" s="142">
        <v>0.16666666666666666</v>
      </c>
      <c r="T21" s="143">
        <v>0.45901620370370361</v>
      </c>
      <c r="U21" s="144"/>
      <c r="V21" s="166"/>
      <c r="W21" s="167"/>
      <c r="X21" s="138"/>
      <c r="Y21" s="359"/>
      <c r="Z21" s="360"/>
      <c r="AA21" s="168">
        <f>M21-J21</f>
        <v>-437.52056140866398</v>
      </c>
      <c r="AB21" s="141">
        <f>M21/J21</f>
        <v>0.87846651071981552</v>
      </c>
      <c r="AC21" s="334"/>
    </row>
    <row r="22" spans="1:29" ht="15.75" customHeight="1">
      <c r="A22" s="361" t="s">
        <v>121</v>
      </c>
      <c r="B22" s="114" t="s">
        <v>118</v>
      </c>
      <c r="C22" s="325" t="s">
        <v>186</v>
      </c>
      <c r="D22" s="326"/>
      <c r="E22" s="147">
        <v>18.53</v>
      </c>
      <c r="F22" s="97">
        <v>2352</v>
      </c>
      <c r="G22" s="148">
        <f t="shared" ref="G22:G24" si="5">E22*F22</f>
        <v>43582.560000000005</v>
      </c>
      <c r="H22" s="149"/>
      <c r="I22" s="150">
        <v>3</v>
      </c>
      <c r="J22" s="151">
        <v>3300</v>
      </c>
      <c r="K22" s="152">
        <f>J22/I22</f>
        <v>1100</v>
      </c>
      <c r="L22" s="153">
        <v>3</v>
      </c>
      <c r="M22" s="151">
        <f>F22/V22*60</f>
        <v>3003.0156832401649</v>
      </c>
      <c r="N22" s="152">
        <f>M22/L22</f>
        <v>1001.0052277467216</v>
      </c>
      <c r="O22" s="154">
        <f>L22-I22</f>
        <v>0</v>
      </c>
      <c r="P22" s="155">
        <f>N22-K22</f>
        <v>-98.99477225327837</v>
      </c>
      <c r="Q22" s="156">
        <f>N22/K22</f>
        <v>0.91000475249701962</v>
      </c>
      <c r="R22" s="327">
        <f>Q38</f>
        <v>0.91047890857364977</v>
      </c>
      <c r="S22" s="157">
        <v>0.32847222222222222</v>
      </c>
      <c r="T22" s="158">
        <v>0.36109953703703701</v>
      </c>
      <c r="U22" s="159"/>
      <c r="V22" s="112">
        <v>46.992761572172583</v>
      </c>
      <c r="W22" s="161"/>
      <c r="X22" s="162"/>
      <c r="Y22" s="330"/>
      <c r="Z22" s="331"/>
      <c r="AA22" s="115">
        <f>M22-J22</f>
        <v>-296.98431675983511</v>
      </c>
      <c r="AB22" s="156">
        <f>M22/J22</f>
        <v>0.91000475249701962</v>
      </c>
      <c r="AC22" s="332">
        <f>AB38</f>
        <v>0.91047890857364977</v>
      </c>
    </row>
    <row r="23" spans="1:29" ht="15.75" customHeight="1">
      <c r="A23" s="362"/>
      <c r="B23" s="100" t="s">
        <v>118</v>
      </c>
      <c r="C23" s="335" t="s">
        <v>122</v>
      </c>
      <c r="D23" s="336"/>
      <c r="E23" s="101">
        <v>22.28</v>
      </c>
      <c r="F23" s="102">
        <v>810</v>
      </c>
      <c r="G23" s="103">
        <f t="shared" si="5"/>
        <v>18046.8</v>
      </c>
      <c r="H23" s="26"/>
      <c r="I23" s="104">
        <v>5</v>
      </c>
      <c r="J23" s="105">
        <v>3300</v>
      </c>
      <c r="K23" s="106">
        <f t="shared" ref="K23:K24" si="6">J23/I23</f>
        <v>660</v>
      </c>
      <c r="L23" s="107">
        <v>5</v>
      </c>
      <c r="M23" s="105">
        <f>F23/V23*60</f>
        <v>3006.8428785148708</v>
      </c>
      <c r="N23" s="106">
        <f>M23/L23</f>
        <v>601.36857570297411</v>
      </c>
      <c r="O23" s="108">
        <f>L23-I23</f>
        <v>0</v>
      </c>
      <c r="P23" s="109">
        <f>N23-K23</f>
        <v>-58.631424297025887</v>
      </c>
      <c r="Q23" s="110">
        <f>N23/K23</f>
        <v>0.91116450864086984</v>
      </c>
      <c r="R23" s="328"/>
      <c r="S23" s="47">
        <v>0.36388888888888887</v>
      </c>
      <c r="T23" s="48">
        <v>0.37510416666666663</v>
      </c>
      <c r="U23" s="111">
        <v>5</v>
      </c>
      <c r="V23" s="112">
        <v>16.163132549182066</v>
      </c>
      <c r="W23" s="113"/>
      <c r="X23" s="116"/>
      <c r="Y23" s="337"/>
      <c r="Z23" s="338"/>
      <c r="AA23" s="117">
        <f>M23-J23</f>
        <v>-293.15712148512921</v>
      </c>
      <c r="AB23" s="110">
        <f>M23/J23</f>
        <v>0.91116450864086995</v>
      </c>
      <c r="AC23" s="333"/>
    </row>
    <row r="24" spans="1:29" ht="15.75" customHeight="1">
      <c r="A24" s="362"/>
      <c r="B24" s="100" t="s">
        <v>118</v>
      </c>
      <c r="C24" s="335" t="s">
        <v>123</v>
      </c>
      <c r="D24" s="336"/>
      <c r="E24" s="101">
        <v>17.89</v>
      </c>
      <c r="F24" s="102">
        <v>2835</v>
      </c>
      <c r="G24" s="103">
        <f t="shared" si="5"/>
        <v>50718.15</v>
      </c>
      <c r="H24" s="26"/>
      <c r="I24" s="104">
        <v>4</v>
      </c>
      <c r="J24" s="105">
        <v>3300</v>
      </c>
      <c r="K24" s="106">
        <f t="shared" si="6"/>
        <v>825</v>
      </c>
      <c r="L24" s="107">
        <v>4</v>
      </c>
      <c r="M24" s="105">
        <f>F24/V24*60</f>
        <v>3003.8826331240966</v>
      </c>
      <c r="N24" s="106">
        <f>M24/L24</f>
        <v>750.97065828102416</v>
      </c>
      <c r="O24" s="108">
        <f>L24-I24</f>
        <v>0</v>
      </c>
      <c r="P24" s="109">
        <f>N24-K24</f>
        <v>-74.029341718975843</v>
      </c>
      <c r="Q24" s="110">
        <f>N24/K24</f>
        <v>0.91026746458305963</v>
      </c>
      <c r="R24" s="328"/>
      <c r="S24" s="47">
        <v>0.37847222222222221</v>
      </c>
      <c r="T24" s="48">
        <v>0.41778935185185184</v>
      </c>
      <c r="U24" s="111">
        <v>4.8500000000000387</v>
      </c>
      <c r="V24" s="112">
        <v>56.626713082692142</v>
      </c>
      <c r="W24" s="113"/>
      <c r="X24" s="116"/>
      <c r="Y24" s="337"/>
      <c r="Z24" s="338"/>
      <c r="AA24" s="117">
        <f>M24-J24</f>
        <v>-296.11736687590337</v>
      </c>
      <c r="AB24" s="110">
        <f>M24/J24</f>
        <v>0.91026746458305963</v>
      </c>
      <c r="AC24" s="333"/>
    </row>
    <row r="25" spans="1:29" ht="15.75" customHeight="1">
      <c r="A25" s="362"/>
      <c r="B25" s="100"/>
      <c r="C25" s="335"/>
      <c r="D25" s="336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28"/>
      <c r="S25" s="47"/>
      <c r="T25" s="48"/>
      <c r="U25" s="111"/>
      <c r="V25" s="112"/>
      <c r="W25" s="113"/>
      <c r="X25" s="116"/>
      <c r="Y25" s="337"/>
      <c r="Z25" s="338"/>
      <c r="AA25" s="117"/>
      <c r="AB25" s="110"/>
      <c r="AC25" s="333"/>
    </row>
    <row r="26" spans="1:29" ht="15.75" customHeight="1">
      <c r="A26" s="363"/>
      <c r="B26" s="100"/>
      <c r="C26" s="335"/>
      <c r="D26" s="336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328"/>
      <c r="S26" s="47"/>
      <c r="T26" s="48"/>
      <c r="U26" s="111"/>
      <c r="V26" s="112"/>
      <c r="W26" s="113"/>
      <c r="X26" s="116"/>
      <c r="Y26" s="337"/>
      <c r="Z26" s="338"/>
      <c r="AA26" s="117"/>
      <c r="AB26" s="110"/>
      <c r="AC26" s="333"/>
    </row>
    <row r="27" spans="1:29" ht="15.75" customHeight="1">
      <c r="A27" s="363"/>
      <c r="B27" s="100"/>
      <c r="C27" s="335"/>
      <c r="D27" s="336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28"/>
      <c r="S27" s="47"/>
      <c r="T27" s="120"/>
      <c r="U27" s="111"/>
      <c r="V27" s="112"/>
      <c r="W27" s="113"/>
      <c r="X27" s="116"/>
      <c r="Y27" s="337"/>
      <c r="Z27" s="338"/>
      <c r="AA27" s="117"/>
      <c r="AB27" s="110"/>
      <c r="AC27" s="333"/>
    </row>
    <row r="28" spans="1:29" ht="15.75" customHeight="1">
      <c r="A28" s="363"/>
      <c r="B28" s="100"/>
      <c r="C28" s="335"/>
      <c r="D28" s="336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328"/>
      <c r="S28" s="47"/>
      <c r="T28" s="120"/>
      <c r="U28" s="111"/>
      <c r="V28" s="112"/>
      <c r="W28" s="113"/>
      <c r="X28" s="116"/>
      <c r="Y28" s="337"/>
      <c r="Z28" s="338"/>
      <c r="AA28" s="117"/>
      <c r="AB28" s="110"/>
      <c r="AC28" s="333"/>
    </row>
    <row r="29" spans="1:29" ht="15.75" customHeight="1">
      <c r="A29" s="363"/>
      <c r="B29" s="100"/>
      <c r="C29" s="335"/>
      <c r="D29" s="336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28"/>
      <c r="S29" s="47"/>
      <c r="T29" s="120"/>
      <c r="U29" s="111"/>
      <c r="V29" s="112"/>
      <c r="W29" s="113"/>
      <c r="X29" s="116"/>
      <c r="Y29" s="337"/>
      <c r="Z29" s="338"/>
      <c r="AA29" s="117"/>
      <c r="AB29" s="110"/>
      <c r="AC29" s="333"/>
    </row>
    <row r="30" spans="1:29" ht="15.75" customHeight="1">
      <c r="A30" s="363"/>
      <c r="B30" s="100"/>
      <c r="C30" s="335"/>
      <c r="D30" s="336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28"/>
      <c r="S30" s="47"/>
      <c r="T30" s="120"/>
      <c r="U30" s="111"/>
      <c r="V30" s="112"/>
      <c r="W30" s="113"/>
      <c r="X30" s="116"/>
      <c r="Y30" s="337"/>
      <c r="Z30" s="338"/>
      <c r="AA30" s="117"/>
      <c r="AB30" s="110"/>
      <c r="AC30" s="333"/>
    </row>
    <row r="31" spans="1:29" ht="15.75" customHeight="1">
      <c r="A31" s="363"/>
      <c r="B31" s="100"/>
      <c r="C31" s="335"/>
      <c r="D31" s="336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28"/>
      <c r="S31" s="47"/>
      <c r="T31" s="120"/>
      <c r="U31" s="111"/>
      <c r="V31" s="112"/>
      <c r="W31" s="113"/>
      <c r="X31" s="116"/>
      <c r="Y31" s="337"/>
      <c r="Z31" s="338"/>
      <c r="AA31" s="117"/>
      <c r="AB31" s="110"/>
      <c r="AC31" s="333"/>
    </row>
    <row r="32" spans="1:29" ht="15.75" customHeight="1">
      <c r="A32" s="363"/>
      <c r="B32" s="100"/>
      <c r="C32" s="335"/>
      <c r="D32" s="336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28"/>
      <c r="S32" s="47"/>
      <c r="T32" s="120"/>
      <c r="U32" s="111"/>
      <c r="V32" s="112"/>
      <c r="W32" s="113"/>
      <c r="X32" s="116"/>
      <c r="Y32" s="337"/>
      <c r="Z32" s="338"/>
      <c r="AA32" s="117"/>
      <c r="AB32" s="110"/>
      <c r="AC32" s="333"/>
    </row>
    <row r="33" spans="1:29" ht="15.75" customHeight="1">
      <c r="A33" s="363"/>
      <c r="B33" s="100"/>
      <c r="C33" s="335"/>
      <c r="D33" s="336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28"/>
      <c r="S33" s="47"/>
      <c r="T33" s="120"/>
      <c r="U33" s="111"/>
      <c r="V33" s="112"/>
      <c r="W33" s="113"/>
      <c r="X33" s="116"/>
      <c r="Y33" s="337"/>
      <c r="Z33" s="338"/>
      <c r="AA33" s="117"/>
      <c r="AB33" s="110"/>
      <c r="AC33" s="333"/>
    </row>
    <row r="34" spans="1:29" ht="15.75" customHeight="1">
      <c r="A34" s="363"/>
      <c r="B34" s="100"/>
      <c r="C34" s="335"/>
      <c r="D34" s="336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28"/>
      <c r="S34" s="47"/>
      <c r="T34" s="120"/>
      <c r="U34" s="111"/>
      <c r="V34" s="112"/>
      <c r="W34" s="113"/>
      <c r="X34" s="116"/>
      <c r="Y34" s="337"/>
      <c r="Z34" s="338"/>
      <c r="AA34" s="117"/>
      <c r="AB34" s="110"/>
      <c r="AC34" s="333"/>
    </row>
    <row r="35" spans="1:29" ht="15.75" customHeight="1">
      <c r="A35" s="363"/>
      <c r="B35" s="100"/>
      <c r="C35" s="335"/>
      <c r="D35" s="336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28"/>
      <c r="S35" s="47"/>
      <c r="T35" s="120"/>
      <c r="U35" s="111"/>
      <c r="V35" s="112"/>
      <c r="W35" s="113"/>
      <c r="X35" s="116"/>
      <c r="Y35" s="337"/>
      <c r="Z35" s="338"/>
      <c r="AA35" s="117"/>
      <c r="AB35" s="110"/>
      <c r="AC35" s="333"/>
    </row>
    <row r="36" spans="1:29" ht="15.75" customHeight="1">
      <c r="A36" s="363"/>
      <c r="B36" s="100"/>
      <c r="C36" s="335"/>
      <c r="D36" s="336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28"/>
      <c r="S36" s="47"/>
      <c r="T36" s="120"/>
      <c r="U36" s="111"/>
      <c r="V36" s="112"/>
      <c r="W36" s="113"/>
      <c r="X36" s="116"/>
      <c r="Y36" s="337"/>
      <c r="Z36" s="338"/>
      <c r="AA36" s="117"/>
      <c r="AB36" s="110"/>
      <c r="AC36" s="333"/>
    </row>
    <row r="37" spans="1:29" ht="15.75" customHeight="1">
      <c r="A37" s="363"/>
      <c r="B37" s="100"/>
      <c r="C37" s="335"/>
      <c r="D37" s="336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28"/>
      <c r="S37" s="119"/>
      <c r="T37" s="120"/>
      <c r="U37" s="130"/>
      <c r="V37" s="131"/>
      <c r="W37" s="126"/>
      <c r="X37" s="127"/>
      <c r="Y37" s="337"/>
      <c r="Z37" s="338"/>
      <c r="AA37" s="165"/>
      <c r="AB37" s="125"/>
      <c r="AC37" s="333"/>
    </row>
    <row r="38" spans="1:29" ht="15.75" customHeight="1" thickBot="1">
      <c r="A38" s="364"/>
      <c r="B38" s="133" t="s">
        <v>115</v>
      </c>
      <c r="C38" s="358"/>
      <c r="D38" s="358"/>
      <c r="E38" s="134"/>
      <c r="F38" s="99"/>
      <c r="G38" s="135"/>
      <c r="H38" s="69"/>
      <c r="I38" s="136">
        <f t="shared" ref="I38:J38" si="7">AVERAGE(I22:I37)</f>
        <v>4</v>
      </c>
      <c r="J38" s="137">
        <f t="shared" si="7"/>
        <v>3300</v>
      </c>
      <c r="K38" s="138">
        <f t="shared" ref="K38" si="8">J38/I38</f>
        <v>825</v>
      </c>
      <c r="L38" s="136">
        <f t="shared" ref="L38:M38" si="9">AVERAGE(L22:L37)</f>
        <v>4</v>
      </c>
      <c r="M38" s="137">
        <f t="shared" si="9"/>
        <v>3004.5803982930443</v>
      </c>
      <c r="N38" s="138">
        <f t="shared" ref="N38:N45" si="10">M38/L38</f>
        <v>751.14509957326106</v>
      </c>
      <c r="O38" s="139">
        <f t="shared" ref="O38:O45" si="11">L38-I38</f>
        <v>0</v>
      </c>
      <c r="P38" s="140">
        <f t="shared" ref="P38:P45" si="12">N38-K38</f>
        <v>-73.854900426738936</v>
      </c>
      <c r="Q38" s="141">
        <f t="shared" ref="Q38:Q45" si="13">N38/K38</f>
        <v>0.91047890857364977</v>
      </c>
      <c r="R38" s="329"/>
      <c r="S38" s="142">
        <v>0.32847222222222222</v>
      </c>
      <c r="T38" s="143">
        <v>0.41778935185185184</v>
      </c>
      <c r="U38" s="144"/>
      <c r="V38" s="166"/>
      <c r="W38" s="99"/>
      <c r="X38" s="69"/>
      <c r="Y38" s="359"/>
      <c r="Z38" s="360"/>
      <c r="AA38" s="168">
        <f t="shared" ref="AA38:AA45" si="14">M38-J38</f>
        <v>-295.41960170695575</v>
      </c>
      <c r="AB38" s="141">
        <f t="shared" ref="AB38:AB45" si="15">M38/J38</f>
        <v>0.91047890857364977</v>
      </c>
      <c r="AC38" s="334"/>
    </row>
    <row r="39" spans="1:29" ht="15.75" customHeight="1">
      <c r="A39" s="322" t="s">
        <v>71</v>
      </c>
      <c r="B39" s="114" t="s">
        <v>118</v>
      </c>
      <c r="C39" s="325" t="s">
        <v>129</v>
      </c>
      <c r="D39" s="326"/>
      <c r="E39" s="147">
        <v>25.03</v>
      </c>
      <c r="F39" s="97">
        <v>1000</v>
      </c>
      <c r="G39" s="148">
        <f t="shared" ref="G39:G45" si="16">E39*F39</f>
        <v>25030</v>
      </c>
      <c r="H39" s="149"/>
      <c r="I39" s="150">
        <v>5</v>
      </c>
      <c r="J39" s="151">
        <v>3600</v>
      </c>
      <c r="K39" s="152">
        <f>J39/I39</f>
        <v>720</v>
      </c>
      <c r="L39" s="153">
        <v>5</v>
      </c>
      <c r="M39" s="151">
        <f t="shared" ref="M39:M45" si="17">F39/V39*60</f>
        <v>3210.2295508629172</v>
      </c>
      <c r="N39" s="152">
        <f t="shared" si="10"/>
        <v>642.04591017258349</v>
      </c>
      <c r="O39" s="154">
        <f t="shared" si="11"/>
        <v>0</v>
      </c>
      <c r="P39" s="155">
        <f t="shared" si="12"/>
        <v>-77.95408982741651</v>
      </c>
      <c r="Q39" s="156">
        <f t="shared" si="13"/>
        <v>0.89173043079525482</v>
      </c>
      <c r="R39" s="327">
        <f>Q55</f>
        <v>0.89632665284479474</v>
      </c>
      <c r="S39" s="157">
        <v>0.25</v>
      </c>
      <c r="T39" s="158">
        <v>0.26297453703703705</v>
      </c>
      <c r="U39" s="159"/>
      <c r="V39" s="160">
        <v>18.690252223200631</v>
      </c>
      <c r="W39" s="161"/>
      <c r="X39" s="162"/>
      <c r="Y39" s="330"/>
      <c r="Z39" s="331"/>
      <c r="AA39" s="115">
        <f t="shared" si="14"/>
        <v>-389.77044913708278</v>
      </c>
      <c r="AB39" s="156">
        <f t="shared" si="15"/>
        <v>0.89173043079525482</v>
      </c>
      <c r="AC39" s="332">
        <f>AB55</f>
        <v>0.89632665284479474</v>
      </c>
    </row>
    <row r="40" spans="1:29" ht="15.75" customHeight="1">
      <c r="A40" s="323"/>
      <c r="B40" s="100" t="s">
        <v>118</v>
      </c>
      <c r="C40" s="335" t="s">
        <v>125</v>
      </c>
      <c r="D40" s="336"/>
      <c r="E40" s="101">
        <v>18.18</v>
      </c>
      <c r="F40" s="102">
        <v>1144</v>
      </c>
      <c r="G40" s="103">
        <f t="shared" si="16"/>
        <v>20797.919999999998</v>
      </c>
      <c r="H40" s="26"/>
      <c r="I40" s="104">
        <v>3</v>
      </c>
      <c r="J40" s="105">
        <v>3600</v>
      </c>
      <c r="K40" s="106">
        <f t="shared" ref="K40:K75" si="18">J40/I40</f>
        <v>1200</v>
      </c>
      <c r="L40" s="107">
        <v>3</v>
      </c>
      <c r="M40" s="105">
        <f t="shared" si="17"/>
        <v>3211.3218073801172</v>
      </c>
      <c r="N40" s="106">
        <f t="shared" si="10"/>
        <v>1070.4406024600391</v>
      </c>
      <c r="O40" s="108">
        <f t="shared" si="11"/>
        <v>0</v>
      </c>
      <c r="P40" s="109">
        <f t="shared" si="12"/>
        <v>-129.55939753996086</v>
      </c>
      <c r="Q40" s="110">
        <f t="shared" si="13"/>
        <v>0.892033835383366</v>
      </c>
      <c r="R40" s="328"/>
      <c r="S40" s="47">
        <v>0.2729166666666667</v>
      </c>
      <c r="T40" s="48">
        <v>0.28775462962962967</v>
      </c>
      <c r="U40" s="111">
        <v>15</v>
      </c>
      <c r="V40" s="112">
        <v>21.374376072262393</v>
      </c>
      <c r="W40" s="113"/>
      <c r="X40" s="116"/>
      <c r="Y40" s="337"/>
      <c r="Z40" s="338"/>
      <c r="AA40" s="117">
        <f t="shared" si="14"/>
        <v>-388.67819261988279</v>
      </c>
      <c r="AB40" s="110">
        <f t="shared" si="15"/>
        <v>0.89203383538336589</v>
      </c>
      <c r="AC40" s="333"/>
    </row>
    <row r="41" spans="1:29" ht="15.75" customHeight="1">
      <c r="A41" s="323"/>
      <c r="B41" s="100" t="s">
        <v>118</v>
      </c>
      <c r="C41" s="335" t="s">
        <v>202</v>
      </c>
      <c r="D41" s="336"/>
      <c r="E41" s="101">
        <v>23.72</v>
      </c>
      <c r="F41" s="102">
        <v>802</v>
      </c>
      <c r="G41" s="103">
        <f t="shared" si="16"/>
        <v>19023.439999999999</v>
      </c>
      <c r="H41" s="26"/>
      <c r="I41" s="104">
        <v>5</v>
      </c>
      <c r="J41" s="105">
        <v>3600</v>
      </c>
      <c r="K41" s="106">
        <f t="shared" si="18"/>
        <v>720</v>
      </c>
      <c r="L41" s="107">
        <v>5</v>
      </c>
      <c r="M41" s="105">
        <f t="shared" si="17"/>
        <v>3207.0711494849402</v>
      </c>
      <c r="N41" s="106">
        <f t="shared" si="10"/>
        <v>641.41422989698799</v>
      </c>
      <c r="O41" s="108">
        <f t="shared" si="11"/>
        <v>0</v>
      </c>
      <c r="P41" s="109">
        <f t="shared" si="12"/>
        <v>-78.58577010301201</v>
      </c>
      <c r="Q41" s="110">
        <f t="shared" si="13"/>
        <v>0.89085309707914995</v>
      </c>
      <c r="R41" s="328"/>
      <c r="S41" s="47">
        <v>0.29791666666666672</v>
      </c>
      <c r="T41" s="48">
        <v>0.3083333333333334</v>
      </c>
      <c r="U41" s="111">
        <v>14.633333333333356</v>
      </c>
      <c r="V41" s="112">
        <v>15.004344386849084</v>
      </c>
      <c r="W41" s="113"/>
      <c r="X41" s="116"/>
      <c r="Y41" s="337"/>
      <c r="Z41" s="338"/>
      <c r="AA41" s="117">
        <f t="shared" si="14"/>
        <v>-392.92885051505982</v>
      </c>
      <c r="AB41" s="110">
        <f t="shared" si="15"/>
        <v>0.89085309707915006</v>
      </c>
      <c r="AC41" s="333"/>
    </row>
    <row r="42" spans="1:29" ht="15.75" customHeight="1">
      <c r="A42" s="323"/>
      <c r="B42" s="100" t="s">
        <v>118</v>
      </c>
      <c r="C42" s="335" t="s">
        <v>130</v>
      </c>
      <c r="D42" s="336"/>
      <c r="E42" s="101">
        <v>24.82</v>
      </c>
      <c r="F42" s="102">
        <v>1330</v>
      </c>
      <c r="G42" s="103">
        <f t="shared" si="16"/>
        <v>33010.6</v>
      </c>
      <c r="H42" s="26"/>
      <c r="I42" s="104">
        <v>5</v>
      </c>
      <c r="J42" s="105">
        <v>3600</v>
      </c>
      <c r="K42" s="106">
        <f t="shared" si="18"/>
        <v>720</v>
      </c>
      <c r="L42" s="107">
        <v>5</v>
      </c>
      <c r="M42" s="105">
        <f t="shared" si="17"/>
        <v>3206.5676587174344</v>
      </c>
      <c r="N42" s="106">
        <f t="shared" si="10"/>
        <v>641.31353174348692</v>
      </c>
      <c r="O42" s="108">
        <f t="shared" si="11"/>
        <v>0</v>
      </c>
      <c r="P42" s="109">
        <f t="shared" si="12"/>
        <v>-78.686468256513081</v>
      </c>
      <c r="Q42" s="110">
        <f t="shared" si="13"/>
        <v>0.89071323853262074</v>
      </c>
      <c r="R42" s="328"/>
      <c r="S42" s="47">
        <v>0.31875000000000009</v>
      </c>
      <c r="T42" s="48">
        <v>0.3360300925925927</v>
      </c>
      <c r="U42" s="111">
        <v>15.000000000000027</v>
      </c>
      <c r="V42" s="112">
        <v>24.886423270394513</v>
      </c>
      <c r="W42" s="113"/>
      <c r="X42" s="116"/>
      <c r="Y42" s="337"/>
      <c r="Z42" s="338"/>
      <c r="AA42" s="117">
        <f t="shared" si="14"/>
        <v>-393.43234128256563</v>
      </c>
      <c r="AB42" s="110">
        <f t="shared" si="15"/>
        <v>0.89071323853262063</v>
      </c>
      <c r="AC42" s="333"/>
    </row>
    <row r="43" spans="1:29" ht="15.75" customHeight="1">
      <c r="A43" s="323"/>
      <c r="B43" s="100" t="s">
        <v>118</v>
      </c>
      <c r="C43" s="335" t="s">
        <v>211</v>
      </c>
      <c r="D43" s="336"/>
      <c r="E43" s="101">
        <v>17.07</v>
      </c>
      <c r="F43" s="102">
        <v>2133</v>
      </c>
      <c r="G43" s="103">
        <f t="shared" si="16"/>
        <v>36410.31</v>
      </c>
      <c r="H43" s="13"/>
      <c r="I43" s="104">
        <v>3</v>
      </c>
      <c r="J43" s="105">
        <v>3300</v>
      </c>
      <c r="K43" s="106">
        <f t="shared" si="18"/>
        <v>1100</v>
      </c>
      <c r="L43" s="107">
        <v>3</v>
      </c>
      <c r="M43" s="105">
        <f t="shared" si="17"/>
        <v>3003.9861461758132</v>
      </c>
      <c r="N43" s="106">
        <f t="shared" si="10"/>
        <v>1001.3287153919377</v>
      </c>
      <c r="O43" s="108">
        <f t="shared" si="11"/>
        <v>0</v>
      </c>
      <c r="P43" s="109">
        <f t="shared" si="12"/>
        <v>-98.671284608062251</v>
      </c>
      <c r="Q43" s="110">
        <f t="shared" si="13"/>
        <v>0.91029883217448881</v>
      </c>
      <c r="R43" s="328"/>
      <c r="S43" s="47">
        <v>0.34583333333333344</v>
      </c>
      <c r="T43" s="48">
        <v>0.37541666666666679</v>
      </c>
      <c r="U43" s="111">
        <v>15</v>
      </c>
      <c r="V43" s="112">
        <v>42.603392217012498</v>
      </c>
      <c r="W43" s="113"/>
      <c r="X43" s="116"/>
      <c r="Y43" s="337"/>
      <c r="Z43" s="338"/>
      <c r="AA43" s="117">
        <f t="shared" si="14"/>
        <v>-296.01385382418675</v>
      </c>
      <c r="AB43" s="110">
        <f t="shared" si="15"/>
        <v>0.91029883217448881</v>
      </c>
      <c r="AC43" s="333"/>
    </row>
    <row r="44" spans="1:29" ht="15.75" customHeight="1">
      <c r="A44" s="323"/>
      <c r="B44" s="100" t="s">
        <v>118</v>
      </c>
      <c r="C44" s="335" t="s">
        <v>126</v>
      </c>
      <c r="D44" s="336"/>
      <c r="E44" s="101">
        <v>14.03</v>
      </c>
      <c r="F44" s="102">
        <v>4530</v>
      </c>
      <c r="G44" s="121">
        <f t="shared" si="16"/>
        <v>63555.899999999994</v>
      </c>
      <c r="H44" s="122"/>
      <c r="I44" s="104">
        <v>3</v>
      </c>
      <c r="J44" s="105">
        <v>3000</v>
      </c>
      <c r="K44" s="106">
        <f t="shared" si="18"/>
        <v>1000</v>
      </c>
      <c r="L44" s="107">
        <v>3</v>
      </c>
      <c r="M44" s="105">
        <f t="shared" si="17"/>
        <v>2734.4161146167421</v>
      </c>
      <c r="N44" s="106">
        <f t="shared" si="10"/>
        <v>911.4720382055807</v>
      </c>
      <c r="O44" s="108">
        <f t="shared" si="11"/>
        <v>0</v>
      </c>
      <c r="P44" s="109">
        <f t="shared" si="12"/>
        <v>-88.527961794419298</v>
      </c>
      <c r="Q44" s="110">
        <f t="shared" si="13"/>
        <v>0.91147203820558065</v>
      </c>
      <c r="R44" s="328"/>
      <c r="S44" s="47">
        <v>0.3854166666666668</v>
      </c>
      <c r="T44" s="120">
        <v>0.4544328703703705</v>
      </c>
      <c r="U44" s="111">
        <v>15</v>
      </c>
      <c r="V44" s="112">
        <v>99.399648263883819</v>
      </c>
      <c r="W44" s="113"/>
      <c r="X44" s="116"/>
      <c r="Y44" s="337"/>
      <c r="Z44" s="338"/>
      <c r="AA44" s="117">
        <f t="shared" si="14"/>
        <v>-265.58388538325789</v>
      </c>
      <c r="AB44" s="110">
        <f t="shared" si="15"/>
        <v>0.91147203820558065</v>
      </c>
      <c r="AC44" s="333"/>
    </row>
    <row r="45" spans="1:29" ht="15.75" customHeight="1">
      <c r="A45" s="323"/>
      <c r="B45" s="100" t="s">
        <v>118</v>
      </c>
      <c r="C45" s="335" t="s">
        <v>128</v>
      </c>
      <c r="D45" s="336"/>
      <c r="E45" s="101">
        <v>14.28</v>
      </c>
      <c r="F45" s="102">
        <v>6277</v>
      </c>
      <c r="G45" s="121">
        <f t="shared" si="16"/>
        <v>89635.56</v>
      </c>
      <c r="H45" s="62"/>
      <c r="I45" s="104">
        <v>3</v>
      </c>
      <c r="J45" s="105">
        <v>3600</v>
      </c>
      <c r="K45" s="106">
        <f t="shared" si="18"/>
        <v>1200</v>
      </c>
      <c r="L45" s="107">
        <v>3</v>
      </c>
      <c r="M45" s="105">
        <f t="shared" si="17"/>
        <v>3207.1452368905493</v>
      </c>
      <c r="N45" s="106">
        <f t="shared" si="10"/>
        <v>1069.0484122968498</v>
      </c>
      <c r="O45" s="123">
        <f t="shared" si="11"/>
        <v>0</v>
      </c>
      <c r="P45" s="124">
        <f t="shared" si="12"/>
        <v>-130.95158770315015</v>
      </c>
      <c r="Q45" s="125">
        <f t="shared" si="13"/>
        <v>0.89087367691404151</v>
      </c>
      <c r="R45" s="328"/>
      <c r="S45" s="47">
        <v>0.46458333333333351</v>
      </c>
      <c r="T45" s="120">
        <v>0.54612268518518536</v>
      </c>
      <c r="U45" s="111">
        <v>14.61666666666674</v>
      </c>
      <c r="V45" s="112">
        <v>117.43153869924132</v>
      </c>
      <c r="W45" s="113"/>
      <c r="X45" s="116"/>
      <c r="Y45" s="337"/>
      <c r="Z45" s="338"/>
      <c r="AA45" s="117">
        <f t="shared" si="14"/>
        <v>-392.85476310945069</v>
      </c>
      <c r="AB45" s="110">
        <f t="shared" si="15"/>
        <v>0.89087367691404151</v>
      </c>
      <c r="AC45" s="333"/>
    </row>
    <row r="46" spans="1:29" ht="15.75" customHeight="1">
      <c r="A46" s="323"/>
      <c r="B46" s="100"/>
      <c r="C46" s="335"/>
      <c r="D46" s="336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28"/>
      <c r="S46" s="47"/>
      <c r="T46" s="120"/>
      <c r="U46" s="111"/>
      <c r="V46" s="112"/>
      <c r="W46" s="113"/>
      <c r="X46" s="116"/>
      <c r="Y46" s="337"/>
      <c r="Z46" s="338"/>
      <c r="AA46" s="117"/>
      <c r="AB46" s="110"/>
      <c r="AC46" s="333"/>
    </row>
    <row r="47" spans="1:29" ht="15.75" customHeight="1">
      <c r="A47" s="323"/>
      <c r="B47" s="100"/>
      <c r="C47" s="335"/>
      <c r="D47" s="336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8"/>
      <c r="S47" s="47"/>
      <c r="T47" s="120"/>
      <c r="U47" s="111"/>
      <c r="V47" s="112"/>
      <c r="W47" s="113"/>
      <c r="X47" s="116"/>
      <c r="Y47" s="337"/>
      <c r="Z47" s="338"/>
      <c r="AA47" s="117"/>
      <c r="AB47" s="110"/>
      <c r="AC47" s="333"/>
    </row>
    <row r="48" spans="1:29" ht="15.75" customHeight="1">
      <c r="A48" s="323"/>
      <c r="B48" s="100"/>
      <c r="C48" s="335"/>
      <c r="D48" s="336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8"/>
      <c r="S48" s="47"/>
      <c r="T48" s="120"/>
      <c r="U48" s="111"/>
      <c r="V48" s="112"/>
      <c r="W48" s="113"/>
      <c r="X48" s="116"/>
      <c r="Y48" s="337"/>
      <c r="Z48" s="338"/>
      <c r="AA48" s="117"/>
      <c r="AB48" s="110"/>
      <c r="AC48" s="333"/>
    </row>
    <row r="49" spans="1:29" ht="15.75" customHeight="1">
      <c r="A49" s="323"/>
      <c r="B49" s="100"/>
      <c r="C49" s="335"/>
      <c r="D49" s="336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8"/>
      <c r="S49" s="47"/>
      <c r="T49" s="120"/>
      <c r="U49" s="111"/>
      <c r="V49" s="112"/>
      <c r="W49" s="126"/>
      <c r="X49" s="127"/>
      <c r="Y49" s="337"/>
      <c r="Z49" s="338"/>
      <c r="AA49" s="117"/>
      <c r="AB49" s="110"/>
      <c r="AC49" s="333"/>
    </row>
    <row r="50" spans="1:29" ht="15.75" customHeight="1">
      <c r="A50" s="323"/>
      <c r="B50" s="100"/>
      <c r="C50" s="335"/>
      <c r="D50" s="336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8"/>
      <c r="S50" s="47"/>
      <c r="T50" s="120"/>
      <c r="U50" s="111"/>
      <c r="V50" s="112"/>
      <c r="W50" s="126"/>
      <c r="X50" s="127"/>
      <c r="Y50" s="337"/>
      <c r="Z50" s="338"/>
      <c r="AA50" s="117"/>
      <c r="AB50" s="110"/>
      <c r="AC50" s="333"/>
    </row>
    <row r="51" spans="1:29" ht="15.75" customHeight="1">
      <c r="A51" s="323"/>
      <c r="B51" s="100"/>
      <c r="C51" s="335"/>
      <c r="D51" s="336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8"/>
      <c r="S51" s="47"/>
      <c r="T51" s="120"/>
      <c r="U51" s="111"/>
      <c r="V51" s="112"/>
      <c r="W51" s="126"/>
      <c r="X51" s="127"/>
      <c r="Y51" s="337"/>
      <c r="Z51" s="338"/>
      <c r="AA51" s="117"/>
      <c r="AB51" s="110"/>
      <c r="AC51" s="333"/>
    </row>
    <row r="52" spans="1:29" ht="15.75" customHeight="1">
      <c r="A52" s="323"/>
      <c r="B52" s="100"/>
      <c r="C52" s="335"/>
      <c r="D52" s="336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8"/>
      <c r="S52" s="47"/>
      <c r="T52" s="120"/>
      <c r="U52" s="111"/>
      <c r="V52" s="112"/>
      <c r="W52" s="126"/>
      <c r="X52" s="127"/>
      <c r="Y52" s="337"/>
      <c r="Z52" s="338"/>
      <c r="AA52" s="117"/>
      <c r="AB52" s="110"/>
      <c r="AC52" s="333"/>
    </row>
    <row r="53" spans="1:29" ht="15.75" customHeight="1">
      <c r="A53" s="323"/>
      <c r="B53" s="100"/>
      <c r="C53" s="335"/>
      <c r="D53" s="336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8"/>
      <c r="S53" s="47"/>
      <c r="T53" s="120"/>
      <c r="U53" s="111"/>
      <c r="V53" s="112"/>
      <c r="W53" s="126"/>
      <c r="X53" s="127"/>
      <c r="Y53" s="337"/>
      <c r="Z53" s="338"/>
      <c r="AA53" s="117"/>
      <c r="AB53" s="110"/>
      <c r="AC53" s="333"/>
    </row>
    <row r="54" spans="1:29" ht="15.75" customHeight="1">
      <c r="A54" s="323"/>
      <c r="B54" s="100"/>
      <c r="C54" s="335"/>
      <c r="D54" s="336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8"/>
      <c r="S54" s="119"/>
      <c r="T54" s="120"/>
      <c r="U54" s="130"/>
      <c r="V54" s="131"/>
      <c r="W54" s="126"/>
      <c r="X54" s="127"/>
      <c r="Y54" s="337"/>
      <c r="Z54" s="338"/>
      <c r="AA54" s="165"/>
      <c r="AB54" s="125"/>
      <c r="AC54" s="333"/>
    </row>
    <row r="55" spans="1:29" ht="15.75" customHeight="1" thickBot="1">
      <c r="A55" s="324"/>
      <c r="B55" s="133" t="s">
        <v>115</v>
      </c>
      <c r="C55" s="358"/>
      <c r="D55" s="358"/>
      <c r="E55" s="134"/>
      <c r="F55" s="99"/>
      <c r="G55" s="135"/>
      <c r="H55" s="69"/>
      <c r="I55" s="136">
        <f t="shared" ref="I55:J55" si="19">AVERAGE(I39:I54)</f>
        <v>3.8571428571428572</v>
      </c>
      <c r="J55" s="137">
        <f t="shared" si="19"/>
        <v>3471.4285714285716</v>
      </c>
      <c r="K55" s="138">
        <f t="shared" ref="K55" si="20">J55/I55</f>
        <v>900</v>
      </c>
      <c r="L55" s="136">
        <f t="shared" ref="L55:M55" si="21">AVERAGE(L39:L54)</f>
        <v>3.8571428571428572</v>
      </c>
      <c r="M55" s="137">
        <f t="shared" si="21"/>
        <v>3111.5339520183588</v>
      </c>
      <c r="N55" s="138">
        <f t="shared" ref="N55:N61" si="22">M55/L55</f>
        <v>806.69398756031524</v>
      </c>
      <c r="O55" s="139">
        <f t="shared" ref="O55:O61" si="23">L55-I55</f>
        <v>0</v>
      </c>
      <c r="P55" s="140">
        <f t="shared" ref="P55:P61" si="24">N55-K55</f>
        <v>-93.306012439684764</v>
      </c>
      <c r="Q55" s="141">
        <f t="shared" ref="Q55:Q61" si="25">N55/K55</f>
        <v>0.89632665284479474</v>
      </c>
      <c r="R55" s="329"/>
      <c r="S55" s="142">
        <v>0.25</v>
      </c>
      <c r="T55" s="143">
        <v>0.54612268518518536</v>
      </c>
      <c r="U55" s="144"/>
      <c r="V55" s="166"/>
      <c r="W55" s="99"/>
      <c r="X55" s="69"/>
      <c r="Y55" s="359"/>
      <c r="Z55" s="360"/>
      <c r="AA55" s="168">
        <f t="shared" ref="AA55:AA61" si="26">M55-J55</f>
        <v>-359.89461941021273</v>
      </c>
      <c r="AB55" s="141">
        <f t="shared" ref="AB55:AB61" si="27">M55/J55</f>
        <v>0.89632665284479474</v>
      </c>
      <c r="AC55" s="334"/>
    </row>
    <row r="56" spans="1:29" ht="15.75" customHeight="1">
      <c r="A56" s="361" t="s">
        <v>78</v>
      </c>
      <c r="B56" s="114" t="s">
        <v>118</v>
      </c>
      <c r="C56" s="325" t="s">
        <v>215</v>
      </c>
      <c r="D56" s="326"/>
      <c r="E56" s="147">
        <v>20.72</v>
      </c>
      <c r="F56" s="97">
        <v>1778</v>
      </c>
      <c r="G56" s="148">
        <f t="shared" ref="G56:G61" si="28">E56*F56</f>
        <v>36840.159999999996</v>
      </c>
      <c r="H56" s="149"/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 t="shared" ref="M56:M61" si="29">F56/V56*60</f>
        <v>3209.7183578594527</v>
      </c>
      <c r="N56" s="152">
        <f t="shared" si="22"/>
        <v>1069.9061192864842</v>
      </c>
      <c r="O56" s="154">
        <f t="shared" si="23"/>
        <v>0</v>
      </c>
      <c r="P56" s="155">
        <f t="shared" si="24"/>
        <v>-130.09388071351577</v>
      </c>
      <c r="Q56" s="156">
        <f t="shared" si="25"/>
        <v>0.89158843273873689</v>
      </c>
      <c r="R56" s="327">
        <f>Q72</f>
        <v>0.89418957773602359</v>
      </c>
      <c r="S56" s="157">
        <v>0.25</v>
      </c>
      <c r="T56" s="158">
        <v>0.27307870370370368</v>
      </c>
      <c r="U56" s="159"/>
      <c r="V56" s="160">
        <v>33.236561001926795</v>
      </c>
      <c r="W56" s="158"/>
      <c r="X56" s="169"/>
      <c r="Y56" s="330"/>
      <c r="Z56" s="331"/>
      <c r="AA56" s="115">
        <f t="shared" si="26"/>
        <v>-390.28164214054732</v>
      </c>
      <c r="AB56" s="156">
        <f t="shared" si="27"/>
        <v>0.89158843273873689</v>
      </c>
      <c r="AC56" s="332">
        <f>AB72</f>
        <v>0.89418957773602359</v>
      </c>
    </row>
    <row r="57" spans="1:29" ht="15.75" customHeight="1">
      <c r="A57" s="362"/>
      <c r="B57" s="100" t="s">
        <v>118</v>
      </c>
      <c r="C57" s="335" t="s">
        <v>131</v>
      </c>
      <c r="D57" s="336"/>
      <c r="E57" s="101">
        <v>30</v>
      </c>
      <c r="F57" s="102">
        <v>1879</v>
      </c>
      <c r="G57" s="103">
        <f t="shared" si="28"/>
        <v>56370</v>
      </c>
      <c r="H57" s="26"/>
      <c r="I57" s="104">
        <v>4</v>
      </c>
      <c r="J57" s="105">
        <v>3600</v>
      </c>
      <c r="K57" s="106">
        <f t="shared" si="18"/>
        <v>900</v>
      </c>
      <c r="L57" s="107">
        <v>4</v>
      </c>
      <c r="M57" s="105">
        <f t="shared" si="29"/>
        <v>3207.3911032386427</v>
      </c>
      <c r="N57" s="106">
        <f t="shared" si="22"/>
        <v>801.84777580966067</v>
      </c>
      <c r="O57" s="108">
        <f t="shared" si="23"/>
        <v>0</v>
      </c>
      <c r="P57" s="109">
        <f t="shared" si="24"/>
        <v>-98.152224190339325</v>
      </c>
      <c r="Q57" s="110">
        <f t="shared" si="25"/>
        <v>0.8909419731218452</v>
      </c>
      <c r="R57" s="328"/>
      <c r="S57" s="47">
        <v>0.28333333333333333</v>
      </c>
      <c r="T57" s="48">
        <v>0.30774305555555553</v>
      </c>
      <c r="U57" s="111">
        <v>14.766666666666683</v>
      </c>
      <c r="V57" s="112">
        <v>35.150063204378633</v>
      </c>
      <c r="W57" s="113"/>
      <c r="X57" s="13"/>
      <c r="Y57" s="337"/>
      <c r="Z57" s="338"/>
      <c r="AA57" s="117">
        <f t="shared" si="26"/>
        <v>-392.6088967613573</v>
      </c>
      <c r="AB57" s="110">
        <f t="shared" si="27"/>
        <v>0.8909419731218452</v>
      </c>
      <c r="AC57" s="333"/>
    </row>
    <row r="58" spans="1:29" ht="15.75" customHeight="1">
      <c r="A58" s="362"/>
      <c r="B58" s="100" t="s">
        <v>118</v>
      </c>
      <c r="C58" s="335" t="s">
        <v>250</v>
      </c>
      <c r="D58" s="336"/>
      <c r="E58" s="101">
        <v>30</v>
      </c>
      <c r="F58" s="102">
        <v>2723</v>
      </c>
      <c r="G58" s="103">
        <f t="shared" si="28"/>
        <v>81690</v>
      </c>
      <c r="H58" s="26"/>
      <c r="I58" s="104">
        <v>4</v>
      </c>
      <c r="J58" s="105">
        <v>3300</v>
      </c>
      <c r="K58" s="106">
        <f t="shared" si="18"/>
        <v>825</v>
      </c>
      <c r="L58" s="107">
        <v>4</v>
      </c>
      <c r="M58" s="105">
        <f t="shared" si="29"/>
        <v>3007.4451217523929</v>
      </c>
      <c r="N58" s="106">
        <f t="shared" si="22"/>
        <v>751.86128043809822</v>
      </c>
      <c r="O58" s="108">
        <f t="shared" si="23"/>
        <v>0</v>
      </c>
      <c r="P58" s="109">
        <f t="shared" si="24"/>
        <v>-73.13871956190178</v>
      </c>
      <c r="Q58" s="110">
        <f t="shared" si="25"/>
        <v>0.91134700659163426</v>
      </c>
      <c r="R58" s="328"/>
      <c r="S58" s="47">
        <v>0.31805555555555559</v>
      </c>
      <c r="T58" s="48">
        <v>0.35577546296296303</v>
      </c>
      <c r="U58" s="111">
        <v>14.850000000000083</v>
      </c>
      <c r="V58" s="112">
        <v>54.325180804895602</v>
      </c>
      <c r="W58" s="113"/>
      <c r="X58" s="13"/>
      <c r="Y58" s="337"/>
      <c r="Z58" s="338"/>
      <c r="AA58" s="117">
        <f t="shared" si="26"/>
        <v>-292.55487824760712</v>
      </c>
      <c r="AB58" s="110">
        <f t="shared" si="27"/>
        <v>0.91134700659163426</v>
      </c>
      <c r="AC58" s="333"/>
    </row>
    <row r="59" spans="1:29" ht="15.75" customHeight="1">
      <c r="A59" s="362"/>
      <c r="B59" s="100" t="s">
        <v>118</v>
      </c>
      <c r="C59" s="335" t="s">
        <v>259</v>
      </c>
      <c r="D59" s="336"/>
      <c r="E59" s="101">
        <v>27.48</v>
      </c>
      <c r="F59" s="102">
        <v>3686</v>
      </c>
      <c r="G59" s="103">
        <f t="shared" si="28"/>
        <v>101291.28</v>
      </c>
      <c r="H59" s="26"/>
      <c r="I59" s="104">
        <v>5</v>
      </c>
      <c r="J59" s="105">
        <v>3600</v>
      </c>
      <c r="K59" s="106">
        <f t="shared" si="18"/>
        <v>720</v>
      </c>
      <c r="L59" s="107">
        <v>5</v>
      </c>
      <c r="M59" s="105">
        <f t="shared" si="29"/>
        <v>3207.6058765915909</v>
      </c>
      <c r="N59" s="106">
        <f t="shared" si="22"/>
        <v>641.52117531831823</v>
      </c>
      <c r="O59" s="108">
        <f t="shared" si="23"/>
        <v>0</v>
      </c>
      <c r="P59" s="109">
        <f t="shared" si="24"/>
        <v>-78.478824681681772</v>
      </c>
      <c r="Q59" s="110">
        <f t="shared" si="25"/>
        <v>0.89100163238655306</v>
      </c>
      <c r="R59" s="328"/>
      <c r="S59" s="47">
        <v>0.36597222222222225</v>
      </c>
      <c r="T59" s="48">
        <v>0.4138425925925926</v>
      </c>
      <c r="U59" s="111">
        <v>14.683333333333284</v>
      </c>
      <c r="V59" s="112">
        <v>68.948620406882753</v>
      </c>
      <c r="W59" s="113"/>
      <c r="X59" s="116"/>
      <c r="Y59" s="337"/>
      <c r="Z59" s="338"/>
      <c r="AA59" s="117">
        <f t="shared" si="26"/>
        <v>-392.39412340840909</v>
      </c>
      <c r="AB59" s="110">
        <f t="shared" si="27"/>
        <v>0.89100163238655306</v>
      </c>
      <c r="AC59" s="333"/>
    </row>
    <row r="60" spans="1:29" ht="15.75" customHeight="1">
      <c r="A60" s="363"/>
      <c r="B60" s="100" t="s">
        <v>118</v>
      </c>
      <c r="C60" s="335" t="s">
        <v>127</v>
      </c>
      <c r="D60" s="336"/>
      <c r="E60" s="101">
        <v>18.18</v>
      </c>
      <c r="F60" s="102">
        <v>2060</v>
      </c>
      <c r="G60" s="103">
        <f t="shared" si="28"/>
        <v>37450.800000000003</v>
      </c>
      <c r="H60" s="13"/>
      <c r="I60" s="104">
        <v>3</v>
      </c>
      <c r="J60" s="105">
        <v>3600</v>
      </c>
      <c r="K60" s="106">
        <f t="shared" si="18"/>
        <v>1200</v>
      </c>
      <c r="L60" s="107">
        <v>3</v>
      </c>
      <c r="M60" s="105">
        <f t="shared" si="29"/>
        <v>3207.421718665893</v>
      </c>
      <c r="N60" s="106">
        <f t="shared" si="22"/>
        <v>1069.1405728886309</v>
      </c>
      <c r="O60" s="108">
        <f t="shared" si="23"/>
        <v>0</v>
      </c>
      <c r="P60" s="109">
        <f t="shared" si="24"/>
        <v>-130.85942711136909</v>
      </c>
      <c r="Q60" s="110">
        <f t="shared" si="25"/>
        <v>0.89095047740719246</v>
      </c>
      <c r="R60" s="328"/>
      <c r="S60" s="47">
        <v>0.42361111111111116</v>
      </c>
      <c r="T60" s="48">
        <v>0.45037037037037042</v>
      </c>
      <c r="U60" s="111">
        <v>15</v>
      </c>
      <c r="V60" s="112">
        <v>38.535624823108897</v>
      </c>
      <c r="W60" s="113"/>
      <c r="X60" s="116"/>
      <c r="Y60" s="337"/>
      <c r="Z60" s="338"/>
      <c r="AA60" s="117">
        <f t="shared" si="26"/>
        <v>-392.57828133410703</v>
      </c>
      <c r="AB60" s="110">
        <f t="shared" si="27"/>
        <v>0.89095047740719246</v>
      </c>
      <c r="AC60" s="333"/>
    </row>
    <row r="61" spans="1:29" ht="15.75" customHeight="1">
      <c r="A61" s="363"/>
      <c r="B61" s="100" t="s">
        <v>118</v>
      </c>
      <c r="C61" s="335" t="s">
        <v>124</v>
      </c>
      <c r="D61" s="336"/>
      <c r="E61" s="101">
        <v>16.66</v>
      </c>
      <c r="F61" s="102">
        <v>5103</v>
      </c>
      <c r="G61" s="121">
        <f t="shared" si="28"/>
        <v>85015.98</v>
      </c>
      <c r="H61" s="122"/>
      <c r="I61" s="104">
        <v>5</v>
      </c>
      <c r="J61" s="105">
        <v>3600</v>
      </c>
      <c r="K61" s="106">
        <f t="shared" si="18"/>
        <v>720</v>
      </c>
      <c r="L61" s="107">
        <v>5</v>
      </c>
      <c r="M61" s="105">
        <f t="shared" si="29"/>
        <v>3206.6558276693327</v>
      </c>
      <c r="N61" s="106">
        <f t="shared" si="22"/>
        <v>641.33116553386651</v>
      </c>
      <c r="O61" s="108">
        <f t="shared" si="23"/>
        <v>0</v>
      </c>
      <c r="P61" s="109">
        <f t="shared" si="24"/>
        <v>-78.66883446613349</v>
      </c>
      <c r="Q61" s="110">
        <f t="shared" si="25"/>
        <v>0.89073772990814792</v>
      </c>
      <c r="R61" s="328"/>
      <c r="S61" s="47">
        <v>0.46041666666666675</v>
      </c>
      <c r="T61" s="120">
        <v>0.52671296296296299</v>
      </c>
      <c r="U61" s="111">
        <v>15</v>
      </c>
      <c r="V61" s="112">
        <v>95.482651227505855</v>
      </c>
      <c r="W61" s="113"/>
      <c r="X61" s="50"/>
      <c r="Y61" s="337"/>
      <c r="Z61" s="338"/>
      <c r="AA61" s="117">
        <f t="shared" si="26"/>
        <v>-393.34417233066733</v>
      </c>
      <c r="AB61" s="110">
        <f t="shared" si="27"/>
        <v>0.89073772990814792</v>
      </c>
      <c r="AC61" s="333"/>
    </row>
    <row r="62" spans="1:29" ht="15.75" customHeight="1">
      <c r="A62" s="363"/>
      <c r="B62" s="100"/>
      <c r="C62" s="335"/>
      <c r="D62" s="336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328"/>
      <c r="S62" s="47"/>
      <c r="T62" s="120"/>
      <c r="U62" s="111"/>
      <c r="V62" s="112"/>
      <c r="W62" s="113"/>
      <c r="X62" s="116"/>
      <c r="Y62" s="337"/>
      <c r="Z62" s="338"/>
      <c r="AA62" s="117"/>
      <c r="AB62" s="110"/>
      <c r="AC62" s="333"/>
    </row>
    <row r="63" spans="1:29" ht="15.75" customHeight="1">
      <c r="A63" s="363"/>
      <c r="B63" s="100"/>
      <c r="C63" s="335"/>
      <c r="D63" s="336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28"/>
      <c r="S63" s="47"/>
      <c r="T63" s="120"/>
      <c r="U63" s="111"/>
      <c r="V63" s="112"/>
      <c r="W63" s="113"/>
      <c r="X63" s="116"/>
      <c r="Y63" s="337"/>
      <c r="Z63" s="338"/>
      <c r="AA63" s="117"/>
      <c r="AB63" s="110"/>
      <c r="AC63" s="333"/>
    </row>
    <row r="64" spans="1:29" ht="15.75" customHeight="1">
      <c r="A64" s="363"/>
      <c r="B64" s="100"/>
      <c r="C64" s="335"/>
      <c r="D64" s="336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28"/>
      <c r="S64" s="47"/>
      <c r="T64" s="120"/>
      <c r="U64" s="111"/>
      <c r="V64" s="112"/>
      <c r="W64" s="126"/>
      <c r="X64" s="127"/>
      <c r="Y64" s="337"/>
      <c r="Z64" s="338"/>
      <c r="AA64" s="117"/>
      <c r="AB64" s="110"/>
      <c r="AC64" s="333"/>
    </row>
    <row r="65" spans="1:29" ht="15.75" customHeight="1">
      <c r="A65" s="363"/>
      <c r="B65" s="100"/>
      <c r="C65" s="335"/>
      <c r="D65" s="336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28"/>
      <c r="S65" s="47"/>
      <c r="T65" s="120"/>
      <c r="U65" s="111"/>
      <c r="V65" s="112"/>
      <c r="W65" s="126"/>
      <c r="X65" s="127"/>
      <c r="Y65" s="337"/>
      <c r="Z65" s="338"/>
      <c r="AA65" s="117"/>
      <c r="AB65" s="110"/>
      <c r="AC65" s="333"/>
    </row>
    <row r="66" spans="1:29" ht="15.75" customHeight="1">
      <c r="A66" s="363"/>
      <c r="B66" s="100"/>
      <c r="C66" s="335"/>
      <c r="D66" s="336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28"/>
      <c r="S66" s="47"/>
      <c r="T66" s="120"/>
      <c r="U66" s="111"/>
      <c r="V66" s="112"/>
      <c r="W66" s="126"/>
      <c r="X66" s="127"/>
      <c r="Y66" s="337"/>
      <c r="Z66" s="338"/>
      <c r="AA66" s="117"/>
      <c r="AB66" s="110"/>
      <c r="AC66" s="333"/>
    </row>
    <row r="67" spans="1:29" ht="15.75" customHeight="1">
      <c r="A67" s="363"/>
      <c r="B67" s="100"/>
      <c r="C67" s="335"/>
      <c r="D67" s="336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28"/>
      <c r="S67" s="47"/>
      <c r="T67" s="120"/>
      <c r="U67" s="111"/>
      <c r="V67" s="112"/>
      <c r="W67" s="126"/>
      <c r="X67" s="127"/>
      <c r="Y67" s="337"/>
      <c r="Z67" s="338"/>
      <c r="AA67" s="117"/>
      <c r="AB67" s="110"/>
      <c r="AC67" s="333"/>
    </row>
    <row r="68" spans="1:29" ht="15.75" customHeight="1">
      <c r="A68" s="363"/>
      <c r="B68" s="100"/>
      <c r="C68" s="335"/>
      <c r="D68" s="336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28"/>
      <c r="S68" s="47"/>
      <c r="T68" s="120"/>
      <c r="U68" s="111"/>
      <c r="V68" s="112"/>
      <c r="W68" s="126"/>
      <c r="X68" s="127"/>
      <c r="Y68" s="337"/>
      <c r="Z68" s="338"/>
      <c r="AA68" s="117"/>
      <c r="AB68" s="110"/>
      <c r="AC68" s="333"/>
    </row>
    <row r="69" spans="1:29" ht="15.75" customHeight="1">
      <c r="A69" s="363"/>
      <c r="B69" s="100"/>
      <c r="C69" s="335"/>
      <c r="D69" s="336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28"/>
      <c r="S69" s="47"/>
      <c r="T69" s="120"/>
      <c r="U69" s="111"/>
      <c r="V69" s="112"/>
      <c r="W69" s="126"/>
      <c r="X69" s="127"/>
      <c r="Y69" s="337"/>
      <c r="Z69" s="338"/>
      <c r="AA69" s="117"/>
      <c r="AB69" s="110"/>
      <c r="AC69" s="333"/>
    </row>
    <row r="70" spans="1:29" ht="15.75" customHeight="1">
      <c r="A70" s="363"/>
      <c r="B70" s="100"/>
      <c r="C70" s="335"/>
      <c r="D70" s="336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8"/>
      <c r="S70" s="47"/>
      <c r="T70" s="120"/>
      <c r="U70" s="111"/>
      <c r="V70" s="112"/>
      <c r="W70" s="126"/>
      <c r="X70" s="127"/>
      <c r="Y70" s="337"/>
      <c r="Z70" s="338"/>
      <c r="AA70" s="117"/>
      <c r="AB70" s="110"/>
      <c r="AC70" s="333"/>
    </row>
    <row r="71" spans="1:29" ht="15.75" customHeight="1">
      <c r="A71" s="363"/>
      <c r="B71" s="100"/>
      <c r="C71" s="335"/>
      <c r="D71" s="336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8"/>
      <c r="S71" s="119"/>
      <c r="T71" s="120"/>
      <c r="U71" s="130"/>
      <c r="V71" s="131"/>
      <c r="W71" s="126"/>
      <c r="X71" s="127"/>
      <c r="Y71" s="337"/>
      <c r="Z71" s="338"/>
      <c r="AA71" s="165"/>
      <c r="AB71" s="125"/>
      <c r="AC71" s="333"/>
    </row>
    <row r="72" spans="1:29" ht="15.75" customHeight="1" thickBot="1">
      <c r="A72" s="364"/>
      <c r="B72" s="133" t="s">
        <v>115</v>
      </c>
      <c r="C72" s="358"/>
      <c r="D72" s="358"/>
      <c r="E72" s="134"/>
      <c r="F72" s="167"/>
      <c r="G72" s="135"/>
      <c r="H72" s="69"/>
      <c r="I72" s="136">
        <f t="shared" ref="I72:J72" si="30">AVERAGE(I56:I71)</f>
        <v>4</v>
      </c>
      <c r="J72" s="137">
        <f t="shared" si="30"/>
        <v>3550</v>
      </c>
      <c r="K72" s="138">
        <f t="shared" ref="K72" si="31">J72/I72</f>
        <v>887.5</v>
      </c>
      <c r="L72" s="136">
        <f t="shared" ref="L72:M72" si="32">AVERAGE(L56:L71)</f>
        <v>4</v>
      </c>
      <c r="M72" s="137">
        <f t="shared" si="32"/>
        <v>3174.3730009628839</v>
      </c>
      <c r="N72" s="138">
        <f>M72/L72</f>
        <v>793.59325024072098</v>
      </c>
      <c r="O72" s="139">
        <f>L72-I72</f>
        <v>0</v>
      </c>
      <c r="P72" s="140">
        <f>N72-K72</f>
        <v>-93.906749759279023</v>
      </c>
      <c r="Q72" s="141">
        <f>N72/K72</f>
        <v>0.89418957773602359</v>
      </c>
      <c r="R72" s="329"/>
      <c r="S72" s="142">
        <v>0.25</v>
      </c>
      <c r="T72" s="143">
        <v>0.52671296296296299</v>
      </c>
      <c r="U72" s="144"/>
      <c r="V72" s="166"/>
      <c r="W72" s="167"/>
      <c r="X72" s="138"/>
      <c r="Y72" s="359"/>
      <c r="Z72" s="360"/>
      <c r="AA72" s="168">
        <f>M72-J72</f>
        <v>-375.62699903711609</v>
      </c>
      <c r="AB72" s="141">
        <f>M72/J72</f>
        <v>0.89418957773602359</v>
      </c>
      <c r="AC72" s="334"/>
    </row>
    <row r="73" spans="1:29" ht="15.75" customHeight="1">
      <c r="A73" s="322" t="s">
        <v>132</v>
      </c>
      <c r="B73" s="114" t="s">
        <v>118</v>
      </c>
      <c r="C73" s="325" t="s">
        <v>133</v>
      </c>
      <c r="D73" s="326"/>
      <c r="E73" s="147">
        <v>28.57</v>
      </c>
      <c r="F73" s="97">
        <v>1259</v>
      </c>
      <c r="G73" s="148">
        <f t="shared" ref="G73:G75" si="33">E73*F73</f>
        <v>35969.629999999997</v>
      </c>
      <c r="H73" s="149"/>
      <c r="I73" s="150">
        <v>12</v>
      </c>
      <c r="J73" s="151">
        <v>3600</v>
      </c>
      <c r="K73" s="152">
        <f>J73/I73</f>
        <v>300</v>
      </c>
      <c r="L73" s="153">
        <v>12</v>
      </c>
      <c r="M73" s="151">
        <f>F73/V73*60</f>
        <v>3121.9749008496301</v>
      </c>
      <c r="N73" s="152">
        <f>M73/L73</f>
        <v>260.16457507080253</v>
      </c>
      <c r="O73" s="154">
        <f>L73-I73</f>
        <v>0</v>
      </c>
      <c r="P73" s="155">
        <f>N73-K73</f>
        <v>-39.835424929197472</v>
      </c>
      <c r="Q73" s="156">
        <f>N73/K73</f>
        <v>0.86721525023600843</v>
      </c>
      <c r="R73" s="327">
        <f>Q89</f>
        <v>0.89362318521603157</v>
      </c>
      <c r="S73" s="157">
        <v>0.70833333333333337</v>
      </c>
      <c r="T73" s="158">
        <v>0.72512731481481485</v>
      </c>
      <c r="U73" s="159"/>
      <c r="V73" s="160">
        <v>24.196222711285142</v>
      </c>
      <c r="W73" s="158"/>
      <c r="X73" s="169"/>
      <c r="Y73" s="330"/>
      <c r="Z73" s="331"/>
      <c r="AA73" s="115">
        <f>M73-J73</f>
        <v>-478.0250991503699</v>
      </c>
      <c r="AB73" s="156">
        <f>M73/J73</f>
        <v>0.86721525023600832</v>
      </c>
      <c r="AC73" s="332">
        <f>AB89</f>
        <v>0.89362318521603157</v>
      </c>
    </row>
    <row r="74" spans="1:29" ht="15.75" customHeight="1">
      <c r="A74" s="323"/>
      <c r="B74" s="100" t="s">
        <v>118</v>
      </c>
      <c r="C74" s="335" t="s">
        <v>229</v>
      </c>
      <c r="D74" s="336"/>
      <c r="E74" s="101">
        <v>17.71</v>
      </c>
      <c r="F74" s="102">
        <v>626</v>
      </c>
      <c r="G74" s="103">
        <f t="shared" si="33"/>
        <v>11086.460000000001</v>
      </c>
      <c r="H74" s="26"/>
      <c r="I74" s="104">
        <v>5</v>
      </c>
      <c r="J74" s="105">
        <v>3600</v>
      </c>
      <c r="K74" s="106">
        <f t="shared" si="18"/>
        <v>720</v>
      </c>
      <c r="L74" s="107">
        <v>5</v>
      </c>
      <c r="M74" s="105">
        <f>F74/V74*60</f>
        <v>3265.70130098442</v>
      </c>
      <c r="N74" s="106">
        <f>M74/L74</f>
        <v>653.14026019688401</v>
      </c>
      <c r="O74" s="108">
        <f>L74-I74</f>
        <v>0</v>
      </c>
      <c r="P74" s="109">
        <f>N74-K74</f>
        <v>-66.859739803115986</v>
      </c>
      <c r="Q74" s="110">
        <f>N74/K74</f>
        <v>0.90713925027344999</v>
      </c>
      <c r="R74" s="328"/>
      <c r="S74" s="47">
        <v>0.72916666666666674</v>
      </c>
      <c r="T74" s="48">
        <v>0.73715277777777788</v>
      </c>
      <c r="U74" s="111">
        <v>5.8166666666667233</v>
      </c>
      <c r="V74" s="112">
        <v>11.501358066237668</v>
      </c>
      <c r="W74" s="113"/>
      <c r="X74" s="13"/>
      <c r="Y74" s="337"/>
      <c r="Z74" s="338"/>
      <c r="AA74" s="117">
        <f>M74-J74</f>
        <v>-334.29869901558004</v>
      </c>
      <c r="AB74" s="110">
        <f>M74/J74</f>
        <v>0.90713925027344999</v>
      </c>
      <c r="AC74" s="333"/>
    </row>
    <row r="75" spans="1:29" ht="15.75" customHeight="1">
      <c r="A75" s="323"/>
      <c r="B75" s="100" t="s">
        <v>118</v>
      </c>
      <c r="C75" s="335" t="s">
        <v>227</v>
      </c>
      <c r="D75" s="336"/>
      <c r="E75" s="101">
        <v>18.920000000000002</v>
      </c>
      <c r="F75" s="102">
        <v>1096</v>
      </c>
      <c r="G75" s="103">
        <f t="shared" si="33"/>
        <v>20736.320000000003</v>
      </c>
      <c r="H75" s="26"/>
      <c r="I75" s="104">
        <v>5</v>
      </c>
      <c r="J75" s="105">
        <v>3600</v>
      </c>
      <c r="K75" s="106">
        <f t="shared" si="18"/>
        <v>720</v>
      </c>
      <c r="L75" s="107">
        <v>5</v>
      </c>
      <c r="M75" s="105">
        <f>F75/V75*60</f>
        <v>3263.4541984990901</v>
      </c>
      <c r="N75" s="106">
        <f>M75/L75</f>
        <v>652.69083969981807</v>
      </c>
      <c r="O75" s="108">
        <f>L75-I75</f>
        <v>0</v>
      </c>
      <c r="P75" s="109">
        <f>N75-K75</f>
        <v>-67.309160300181929</v>
      </c>
      <c r="Q75" s="110">
        <f>N75/K75</f>
        <v>0.90651505513863617</v>
      </c>
      <c r="R75" s="328"/>
      <c r="S75" s="47">
        <v>0.74027777777777781</v>
      </c>
      <c r="T75" s="48">
        <v>0.75427083333333333</v>
      </c>
      <c r="U75" s="111">
        <v>5</v>
      </c>
      <c r="V75" s="112">
        <v>20.150428349888895</v>
      </c>
      <c r="W75" s="113"/>
      <c r="X75" s="13"/>
      <c r="Y75" s="337"/>
      <c r="Z75" s="338"/>
      <c r="AA75" s="117">
        <f>M75-J75</f>
        <v>-336.54580150090987</v>
      </c>
      <c r="AB75" s="110">
        <f>M75/J75</f>
        <v>0.90651505513863617</v>
      </c>
      <c r="AC75" s="333"/>
    </row>
    <row r="76" spans="1:29" ht="15.75" customHeight="1">
      <c r="A76" s="323"/>
      <c r="B76" s="100"/>
      <c r="C76" s="335"/>
      <c r="D76" s="336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8"/>
      <c r="S76" s="47"/>
      <c r="T76" s="48"/>
      <c r="U76" s="111"/>
      <c r="V76" s="112"/>
      <c r="W76" s="113"/>
      <c r="X76" s="116"/>
      <c r="Y76" s="337"/>
      <c r="Z76" s="338"/>
      <c r="AA76" s="117"/>
      <c r="AB76" s="110"/>
      <c r="AC76" s="333"/>
    </row>
    <row r="77" spans="1:29" ht="15.75" customHeight="1">
      <c r="A77" s="323"/>
      <c r="B77" s="100"/>
      <c r="C77" s="335"/>
      <c r="D77" s="336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8"/>
      <c r="S77" s="47"/>
      <c r="T77" s="48"/>
      <c r="U77" s="111"/>
      <c r="V77" s="112"/>
      <c r="W77" s="113"/>
      <c r="X77" s="116"/>
      <c r="Y77" s="337"/>
      <c r="Z77" s="338"/>
      <c r="AA77" s="117"/>
      <c r="AB77" s="110"/>
      <c r="AC77" s="333"/>
    </row>
    <row r="78" spans="1:29" ht="15.75" customHeight="1">
      <c r="A78" s="323"/>
      <c r="B78" s="100"/>
      <c r="C78" s="335"/>
      <c r="D78" s="336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8"/>
      <c r="S78" s="47"/>
      <c r="T78" s="120"/>
      <c r="U78" s="111"/>
      <c r="V78" s="112"/>
      <c r="W78" s="113"/>
      <c r="X78" s="50"/>
      <c r="Y78" s="337"/>
      <c r="Z78" s="338"/>
      <c r="AA78" s="117"/>
      <c r="AB78" s="110"/>
      <c r="AC78" s="333"/>
    </row>
    <row r="79" spans="1:29" ht="15.75" customHeight="1">
      <c r="A79" s="323"/>
      <c r="B79" s="100"/>
      <c r="C79" s="335"/>
      <c r="D79" s="336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8"/>
      <c r="S79" s="47"/>
      <c r="T79" s="120"/>
      <c r="U79" s="111"/>
      <c r="V79" s="112"/>
      <c r="W79" s="113"/>
      <c r="X79" s="116"/>
      <c r="Y79" s="337"/>
      <c r="Z79" s="338"/>
      <c r="AA79" s="117"/>
      <c r="AB79" s="110"/>
      <c r="AC79" s="333"/>
    </row>
    <row r="80" spans="1:29" ht="15.75" customHeight="1">
      <c r="A80" s="323"/>
      <c r="B80" s="100"/>
      <c r="C80" s="335"/>
      <c r="D80" s="336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8"/>
      <c r="S80" s="47"/>
      <c r="T80" s="120"/>
      <c r="U80" s="111"/>
      <c r="V80" s="112"/>
      <c r="W80" s="113"/>
      <c r="X80" s="116"/>
      <c r="Y80" s="337"/>
      <c r="Z80" s="338"/>
      <c r="AA80" s="117"/>
      <c r="AB80" s="110"/>
      <c r="AC80" s="333"/>
    </row>
    <row r="81" spans="1:29" ht="15.75" customHeight="1">
      <c r="A81" s="323"/>
      <c r="B81" s="100"/>
      <c r="C81" s="335"/>
      <c r="D81" s="336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8"/>
      <c r="S81" s="47"/>
      <c r="T81" s="120"/>
      <c r="U81" s="111"/>
      <c r="V81" s="112"/>
      <c r="W81" s="126"/>
      <c r="X81" s="127"/>
      <c r="Y81" s="337"/>
      <c r="Z81" s="338"/>
      <c r="AA81" s="117"/>
      <c r="AB81" s="110"/>
      <c r="AC81" s="333"/>
    </row>
    <row r="82" spans="1:29" ht="15.75" customHeight="1">
      <c r="A82" s="323"/>
      <c r="B82" s="100"/>
      <c r="C82" s="335"/>
      <c r="D82" s="336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8"/>
      <c r="S82" s="47"/>
      <c r="T82" s="120"/>
      <c r="U82" s="111"/>
      <c r="V82" s="112"/>
      <c r="W82" s="126"/>
      <c r="X82" s="127"/>
      <c r="Y82" s="337"/>
      <c r="Z82" s="338"/>
      <c r="AA82" s="117"/>
      <c r="AB82" s="110"/>
      <c r="AC82" s="333"/>
    </row>
    <row r="83" spans="1:29" ht="15.75" customHeight="1">
      <c r="A83" s="323"/>
      <c r="B83" s="100"/>
      <c r="C83" s="335"/>
      <c r="D83" s="336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8"/>
      <c r="S83" s="47"/>
      <c r="T83" s="120"/>
      <c r="U83" s="111"/>
      <c r="V83" s="112"/>
      <c r="W83" s="126"/>
      <c r="X83" s="127"/>
      <c r="Y83" s="337"/>
      <c r="Z83" s="338"/>
      <c r="AA83" s="117"/>
      <c r="AB83" s="110"/>
      <c r="AC83" s="333"/>
    </row>
    <row r="84" spans="1:29" ht="15.75" customHeight="1">
      <c r="A84" s="323"/>
      <c r="B84" s="100"/>
      <c r="C84" s="335"/>
      <c r="D84" s="336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8"/>
      <c r="S84" s="47"/>
      <c r="T84" s="120"/>
      <c r="U84" s="111"/>
      <c r="V84" s="112"/>
      <c r="W84" s="126"/>
      <c r="X84" s="127"/>
      <c r="Y84" s="337"/>
      <c r="Z84" s="338"/>
      <c r="AA84" s="117"/>
      <c r="AB84" s="110"/>
      <c r="AC84" s="333"/>
    </row>
    <row r="85" spans="1:29" ht="15.75" customHeight="1">
      <c r="A85" s="323"/>
      <c r="B85" s="100"/>
      <c r="C85" s="335"/>
      <c r="D85" s="336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8"/>
      <c r="S85" s="47"/>
      <c r="T85" s="120"/>
      <c r="U85" s="111"/>
      <c r="V85" s="112"/>
      <c r="W85" s="126"/>
      <c r="X85" s="127"/>
      <c r="Y85" s="337"/>
      <c r="Z85" s="338"/>
      <c r="AA85" s="117"/>
      <c r="AB85" s="110"/>
      <c r="AC85" s="333"/>
    </row>
    <row r="86" spans="1:29" ht="15.75" customHeight="1">
      <c r="A86" s="323"/>
      <c r="B86" s="100"/>
      <c r="C86" s="335"/>
      <c r="D86" s="336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8"/>
      <c r="S86" s="47"/>
      <c r="T86" s="120"/>
      <c r="U86" s="111"/>
      <c r="V86" s="112"/>
      <c r="W86" s="126"/>
      <c r="X86" s="127"/>
      <c r="Y86" s="337"/>
      <c r="Z86" s="338"/>
      <c r="AA86" s="117"/>
      <c r="AB86" s="110"/>
      <c r="AC86" s="333"/>
    </row>
    <row r="87" spans="1:29" ht="15.75" customHeight="1">
      <c r="A87" s="323"/>
      <c r="B87" s="100"/>
      <c r="C87" s="335"/>
      <c r="D87" s="336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8"/>
      <c r="S87" s="47"/>
      <c r="T87" s="120"/>
      <c r="U87" s="111"/>
      <c r="V87" s="112"/>
      <c r="W87" s="126"/>
      <c r="X87" s="127"/>
      <c r="Y87" s="337"/>
      <c r="Z87" s="338"/>
      <c r="AA87" s="117"/>
      <c r="AB87" s="110"/>
      <c r="AC87" s="333"/>
    </row>
    <row r="88" spans="1:29" ht="15.75" customHeight="1">
      <c r="A88" s="323"/>
      <c r="B88" s="100"/>
      <c r="C88" s="335"/>
      <c r="D88" s="336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8"/>
      <c r="S88" s="119"/>
      <c r="T88" s="120"/>
      <c r="U88" s="130"/>
      <c r="V88" s="131"/>
      <c r="W88" s="126"/>
      <c r="X88" s="127"/>
      <c r="Y88" s="337"/>
      <c r="Z88" s="338"/>
      <c r="AA88" s="165"/>
      <c r="AB88" s="125"/>
      <c r="AC88" s="333"/>
    </row>
    <row r="89" spans="1:29" ht="15.75" customHeight="1" thickBot="1">
      <c r="A89" s="324"/>
      <c r="B89" s="133" t="s">
        <v>115</v>
      </c>
      <c r="C89" s="358"/>
      <c r="D89" s="358"/>
      <c r="E89" s="134"/>
      <c r="F89" s="167"/>
      <c r="G89" s="135"/>
      <c r="H89" s="69"/>
      <c r="I89" s="136">
        <f t="shared" ref="I89:J89" si="34">AVERAGE(I73:I88)</f>
        <v>7.333333333333333</v>
      </c>
      <c r="J89" s="137">
        <f t="shared" si="34"/>
        <v>3600</v>
      </c>
      <c r="K89" s="138">
        <f t="shared" ref="K89" si="35">J89/I89</f>
        <v>490.90909090909093</v>
      </c>
      <c r="L89" s="136">
        <f t="shared" ref="L89:M89" si="36">AVERAGE(L73:L88)</f>
        <v>7.333333333333333</v>
      </c>
      <c r="M89" s="137">
        <f t="shared" si="36"/>
        <v>3217.0434667777135</v>
      </c>
      <c r="N89" s="138">
        <f t="shared" ref="N89:N94" si="37">M89/L89</f>
        <v>438.68774546968825</v>
      </c>
      <c r="O89" s="139">
        <f t="shared" ref="O89:O94" si="38">L89-I89</f>
        <v>0</v>
      </c>
      <c r="P89" s="140">
        <f t="shared" ref="P89:P94" si="39">N89-K89</f>
        <v>-52.221345439402683</v>
      </c>
      <c r="Q89" s="141">
        <f t="shared" ref="Q89:Q94" si="40">N89/K89</f>
        <v>0.89362318521603157</v>
      </c>
      <c r="R89" s="329"/>
      <c r="S89" s="142">
        <v>0.70833333333333337</v>
      </c>
      <c r="T89" s="143">
        <v>0.75427083333333333</v>
      </c>
      <c r="U89" s="144"/>
      <c r="V89" s="166"/>
      <c r="W89" s="167"/>
      <c r="X89" s="138"/>
      <c r="Y89" s="359"/>
      <c r="Z89" s="360"/>
      <c r="AA89" s="168">
        <f t="shared" ref="AA89:AA94" si="41">M89-J89</f>
        <v>-382.95653322228645</v>
      </c>
      <c r="AB89" s="141">
        <f t="shared" ref="AB89:AB94" si="42">M89/J89</f>
        <v>0.89362318521603157</v>
      </c>
      <c r="AC89" s="334"/>
    </row>
    <row r="90" spans="1:29" ht="15.75" customHeight="1">
      <c r="A90" s="361" t="s">
        <v>137</v>
      </c>
      <c r="B90" s="114" t="s">
        <v>118</v>
      </c>
      <c r="C90" s="325" t="s">
        <v>197</v>
      </c>
      <c r="D90" s="326"/>
      <c r="E90" s="147">
        <v>23.27</v>
      </c>
      <c r="F90" s="97">
        <v>559</v>
      </c>
      <c r="G90" s="148">
        <f t="shared" ref="G90:G94" si="43">E90*F90</f>
        <v>13007.93</v>
      </c>
      <c r="H90" s="149"/>
      <c r="I90" s="150">
        <v>5</v>
      </c>
      <c r="J90" s="151">
        <v>3000</v>
      </c>
      <c r="K90" s="152">
        <f>J90/I90</f>
        <v>600</v>
      </c>
      <c r="L90" s="153">
        <v>5</v>
      </c>
      <c r="M90" s="151">
        <f>F90/V90*60</f>
        <v>2733.7218367216974</v>
      </c>
      <c r="N90" s="152">
        <f t="shared" si="37"/>
        <v>546.74436734433948</v>
      </c>
      <c r="O90" s="154">
        <f t="shared" si="38"/>
        <v>0</v>
      </c>
      <c r="P90" s="155">
        <f t="shared" si="39"/>
        <v>-53.25563265566052</v>
      </c>
      <c r="Q90" s="156">
        <f t="shared" si="40"/>
        <v>0.91124061224056585</v>
      </c>
      <c r="R90" s="327">
        <f>Q106</f>
        <v>0.91069159979617598</v>
      </c>
      <c r="S90" s="157">
        <v>0.70833333333333337</v>
      </c>
      <c r="T90" s="158">
        <v>0.71685185185185185</v>
      </c>
      <c r="U90" s="159"/>
      <c r="V90" s="160">
        <v>12.268987849993348</v>
      </c>
      <c r="W90" s="161"/>
      <c r="X90" s="162"/>
      <c r="Y90" s="330"/>
      <c r="Z90" s="331"/>
      <c r="AA90" s="115">
        <f t="shared" si="41"/>
        <v>-266.2781632783026</v>
      </c>
      <c r="AB90" s="156">
        <f t="shared" si="42"/>
        <v>0.91124061224056585</v>
      </c>
      <c r="AC90" s="332">
        <f>AB106</f>
        <v>0.91069159979617609</v>
      </c>
    </row>
    <row r="91" spans="1:29" ht="15.75" customHeight="1">
      <c r="A91" s="362"/>
      <c r="B91" s="100" t="s">
        <v>118</v>
      </c>
      <c r="C91" s="335" t="s">
        <v>136</v>
      </c>
      <c r="D91" s="336"/>
      <c r="E91" s="101">
        <v>24.54</v>
      </c>
      <c r="F91" s="102">
        <v>1301</v>
      </c>
      <c r="G91" s="103">
        <f t="shared" si="43"/>
        <v>31926.539999999997</v>
      </c>
      <c r="H91" s="26"/>
      <c r="I91" s="104">
        <v>4</v>
      </c>
      <c r="J91" s="105">
        <v>3000</v>
      </c>
      <c r="K91" s="106">
        <f t="shared" ref="K91:K135" si="44">J91/I91</f>
        <v>750</v>
      </c>
      <c r="L91" s="107">
        <v>4</v>
      </c>
      <c r="M91" s="105">
        <f>F91/V91*60</f>
        <v>2731.3786774566452</v>
      </c>
      <c r="N91" s="106">
        <f t="shared" si="37"/>
        <v>682.84466936416129</v>
      </c>
      <c r="O91" s="108">
        <f t="shared" si="38"/>
        <v>0</v>
      </c>
      <c r="P91" s="109">
        <f t="shared" si="39"/>
        <v>-67.155330635838709</v>
      </c>
      <c r="Q91" s="110">
        <f t="shared" si="40"/>
        <v>0.9104595591522151</v>
      </c>
      <c r="R91" s="328"/>
      <c r="S91" s="47">
        <v>0.72083333333333333</v>
      </c>
      <c r="T91" s="48">
        <v>0.74067129629629624</v>
      </c>
      <c r="U91" s="111">
        <v>5.7333333333333236</v>
      </c>
      <c r="V91" s="112">
        <v>28.57897392414532</v>
      </c>
      <c r="W91" s="113"/>
      <c r="X91" s="116"/>
      <c r="Y91" s="337"/>
      <c r="Z91" s="338"/>
      <c r="AA91" s="117">
        <f t="shared" si="41"/>
        <v>-268.62132254335484</v>
      </c>
      <c r="AB91" s="110">
        <f t="shared" si="42"/>
        <v>0.9104595591522151</v>
      </c>
      <c r="AC91" s="333"/>
    </row>
    <row r="92" spans="1:29" ht="15.75" customHeight="1">
      <c r="A92" s="362"/>
      <c r="B92" s="100" t="s">
        <v>118</v>
      </c>
      <c r="C92" s="335" t="s">
        <v>230</v>
      </c>
      <c r="D92" s="336"/>
      <c r="E92" s="101">
        <v>24.33</v>
      </c>
      <c r="F92" s="102">
        <v>1451</v>
      </c>
      <c r="G92" s="103">
        <f t="shared" si="43"/>
        <v>35302.829999999994</v>
      </c>
      <c r="H92" s="26"/>
      <c r="I92" s="104">
        <v>4</v>
      </c>
      <c r="J92" s="105">
        <v>3000</v>
      </c>
      <c r="K92" s="106">
        <f t="shared" si="44"/>
        <v>750</v>
      </c>
      <c r="L92" s="107">
        <v>4</v>
      </c>
      <c r="M92" s="105">
        <f>F92/V92*60</f>
        <v>2731.5766433749714</v>
      </c>
      <c r="N92" s="106">
        <f t="shared" si="37"/>
        <v>682.89416084374284</v>
      </c>
      <c r="O92" s="108">
        <f t="shared" si="38"/>
        <v>0</v>
      </c>
      <c r="P92" s="109">
        <f t="shared" si="39"/>
        <v>-67.105839156257161</v>
      </c>
      <c r="Q92" s="110">
        <f t="shared" si="40"/>
        <v>0.91052554779165706</v>
      </c>
      <c r="R92" s="328"/>
      <c r="S92" s="47">
        <v>0.74444444444444446</v>
      </c>
      <c r="T92" s="48">
        <v>0.76657407407407407</v>
      </c>
      <c r="U92" s="111">
        <v>5.4333333333334366</v>
      </c>
      <c r="V92" s="112">
        <v>31.871703183269979</v>
      </c>
      <c r="W92" s="113"/>
      <c r="X92" s="116"/>
      <c r="Y92" s="337"/>
      <c r="Z92" s="338"/>
      <c r="AA92" s="117">
        <f t="shared" si="41"/>
        <v>-268.42335662502865</v>
      </c>
      <c r="AB92" s="110">
        <f t="shared" si="42"/>
        <v>0.91052554779165706</v>
      </c>
      <c r="AC92" s="333"/>
    </row>
    <row r="93" spans="1:29" ht="15.75" customHeight="1">
      <c r="A93" s="362"/>
      <c r="B93" s="100" t="s">
        <v>118</v>
      </c>
      <c r="C93" s="335" t="s">
        <v>135</v>
      </c>
      <c r="D93" s="336"/>
      <c r="E93" s="101">
        <v>22.28</v>
      </c>
      <c r="F93" s="102">
        <v>1426</v>
      </c>
      <c r="G93" s="103">
        <f t="shared" si="43"/>
        <v>31771.280000000002</v>
      </c>
      <c r="H93" s="26"/>
      <c r="I93" s="104">
        <v>5</v>
      </c>
      <c r="J93" s="105">
        <v>3300</v>
      </c>
      <c r="K93" s="106">
        <f t="shared" si="44"/>
        <v>660</v>
      </c>
      <c r="L93" s="107">
        <v>5</v>
      </c>
      <c r="M93" s="105">
        <f>F93/V93*60</f>
        <v>3007.7415103561411</v>
      </c>
      <c r="N93" s="106">
        <f t="shared" si="37"/>
        <v>601.54830207122825</v>
      </c>
      <c r="O93" s="108">
        <f t="shared" si="38"/>
        <v>0</v>
      </c>
      <c r="P93" s="109">
        <f t="shared" si="39"/>
        <v>-58.45169792877175</v>
      </c>
      <c r="Q93" s="110">
        <f t="shared" si="40"/>
        <v>0.91143682132004278</v>
      </c>
      <c r="R93" s="328"/>
      <c r="S93" s="47">
        <v>0.77013888888888893</v>
      </c>
      <c r="T93" s="48">
        <v>0.78988425925925931</v>
      </c>
      <c r="U93" s="111">
        <v>5.1333333333333897</v>
      </c>
      <c r="V93" s="112">
        <v>28.4465934673585</v>
      </c>
      <c r="W93" s="113"/>
      <c r="X93" s="116"/>
      <c r="Y93" s="337"/>
      <c r="Z93" s="338"/>
      <c r="AA93" s="117">
        <f t="shared" si="41"/>
        <v>-292.25848964385887</v>
      </c>
      <c r="AB93" s="110">
        <f t="shared" si="42"/>
        <v>0.91143682132004278</v>
      </c>
      <c r="AC93" s="333"/>
    </row>
    <row r="94" spans="1:29" ht="15.75" customHeight="1">
      <c r="A94" s="363"/>
      <c r="B94" s="100" t="s">
        <v>118</v>
      </c>
      <c r="C94" s="335" t="s">
        <v>138</v>
      </c>
      <c r="D94" s="336"/>
      <c r="E94" s="101">
        <v>17.89</v>
      </c>
      <c r="F94" s="102">
        <v>4664</v>
      </c>
      <c r="G94" s="103">
        <f t="shared" si="43"/>
        <v>83438.960000000006</v>
      </c>
      <c r="H94" s="13"/>
      <c r="I94" s="104">
        <v>4</v>
      </c>
      <c r="J94" s="105">
        <v>3300</v>
      </c>
      <c r="K94" s="106">
        <f t="shared" si="44"/>
        <v>825</v>
      </c>
      <c r="L94" s="107">
        <v>4</v>
      </c>
      <c r="M94" s="105">
        <f>F94/V94*60</f>
        <v>3002.3702889108922</v>
      </c>
      <c r="N94" s="106">
        <f t="shared" si="37"/>
        <v>750.59257222772305</v>
      </c>
      <c r="O94" s="108">
        <f t="shared" si="38"/>
        <v>0</v>
      </c>
      <c r="P94" s="109">
        <f t="shared" si="39"/>
        <v>-74.407427772276947</v>
      </c>
      <c r="Q94" s="110">
        <f t="shared" si="40"/>
        <v>0.90980917845784615</v>
      </c>
      <c r="R94" s="328"/>
      <c r="S94" s="47">
        <v>0.79375000000000007</v>
      </c>
      <c r="T94" s="48">
        <v>0.8584722222222223</v>
      </c>
      <c r="U94" s="111">
        <v>5.5666666666666842</v>
      </c>
      <c r="V94" s="112">
        <v>93.206358001068466</v>
      </c>
      <c r="W94" s="113"/>
      <c r="X94" s="116"/>
      <c r="Y94" s="337"/>
      <c r="Z94" s="338"/>
      <c r="AA94" s="117">
        <f t="shared" si="41"/>
        <v>-297.62971108910779</v>
      </c>
      <c r="AB94" s="110">
        <f t="shared" si="42"/>
        <v>0.90980917845784615</v>
      </c>
      <c r="AC94" s="333"/>
    </row>
    <row r="95" spans="1:29" ht="15.75" customHeight="1">
      <c r="A95" s="363"/>
      <c r="B95" s="100"/>
      <c r="C95" s="335"/>
      <c r="D95" s="336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8"/>
      <c r="S95" s="47"/>
      <c r="T95" s="120"/>
      <c r="U95" s="111"/>
      <c r="V95" s="112"/>
      <c r="W95" s="113"/>
      <c r="X95" s="116"/>
      <c r="Y95" s="337"/>
      <c r="Z95" s="338"/>
      <c r="AA95" s="117"/>
      <c r="AB95" s="110"/>
      <c r="AC95" s="333"/>
    </row>
    <row r="96" spans="1:29" ht="15.75" customHeight="1">
      <c r="A96" s="363"/>
      <c r="B96" s="100"/>
      <c r="C96" s="335"/>
      <c r="D96" s="336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8"/>
      <c r="S96" s="47"/>
      <c r="T96" s="120"/>
      <c r="U96" s="111"/>
      <c r="V96" s="112"/>
      <c r="W96" s="113"/>
      <c r="X96" s="116"/>
      <c r="Y96" s="337"/>
      <c r="Z96" s="338"/>
      <c r="AA96" s="117"/>
      <c r="AB96" s="110"/>
      <c r="AC96" s="333"/>
    </row>
    <row r="97" spans="1:29" ht="15.75" customHeight="1">
      <c r="A97" s="363"/>
      <c r="B97" s="100"/>
      <c r="C97" s="335"/>
      <c r="D97" s="336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8"/>
      <c r="S97" s="47"/>
      <c r="T97" s="120"/>
      <c r="U97" s="111"/>
      <c r="V97" s="112"/>
      <c r="W97" s="113"/>
      <c r="X97" s="116"/>
      <c r="Y97" s="337"/>
      <c r="Z97" s="338"/>
      <c r="AA97" s="117"/>
      <c r="AB97" s="110"/>
      <c r="AC97" s="333"/>
    </row>
    <row r="98" spans="1:29" ht="15.75" customHeight="1">
      <c r="A98" s="363"/>
      <c r="B98" s="100"/>
      <c r="C98" s="335"/>
      <c r="D98" s="336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8"/>
      <c r="S98" s="47"/>
      <c r="T98" s="120"/>
      <c r="U98" s="111"/>
      <c r="V98" s="112"/>
      <c r="W98" s="113"/>
      <c r="X98" s="116"/>
      <c r="Y98" s="337"/>
      <c r="Z98" s="338"/>
      <c r="AA98" s="117"/>
      <c r="AB98" s="110"/>
      <c r="AC98" s="333"/>
    </row>
    <row r="99" spans="1:29" ht="15.75" customHeight="1">
      <c r="A99" s="363"/>
      <c r="B99" s="100"/>
      <c r="C99" s="335"/>
      <c r="D99" s="336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8"/>
      <c r="S99" s="47"/>
      <c r="T99" s="120"/>
      <c r="U99" s="111"/>
      <c r="V99" s="112"/>
      <c r="W99" s="113"/>
      <c r="X99" s="116"/>
      <c r="Y99" s="337"/>
      <c r="Z99" s="338"/>
      <c r="AA99" s="117"/>
      <c r="AB99" s="110"/>
      <c r="AC99" s="333"/>
    </row>
    <row r="100" spans="1:29" ht="15.75" customHeight="1">
      <c r="A100" s="363"/>
      <c r="B100" s="100"/>
      <c r="C100" s="335"/>
      <c r="D100" s="336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8"/>
      <c r="S100" s="47"/>
      <c r="T100" s="120"/>
      <c r="U100" s="111"/>
      <c r="V100" s="112"/>
      <c r="W100" s="126"/>
      <c r="X100" s="127"/>
      <c r="Y100" s="337"/>
      <c r="Z100" s="338"/>
      <c r="AA100" s="117"/>
      <c r="AB100" s="110"/>
      <c r="AC100" s="333"/>
    </row>
    <row r="101" spans="1:29" ht="15.75" customHeight="1">
      <c r="A101" s="363"/>
      <c r="B101" s="100"/>
      <c r="C101" s="335"/>
      <c r="D101" s="336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8"/>
      <c r="S101" s="47"/>
      <c r="T101" s="120"/>
      <c r="U101" s="111"/>
      <c r="V101" s="112"/>
      <c r="W101" s="126"/>
      <c r="X101" s="127"/>
      <c r="Y101" s="337"/>
      <c r="Z101" s="338"/>
      <c r="AA101" s="117"/>
      <c r="AB101" s="110"/>
      <c r="AC101" s="333"/>
    </row>
    <row r="102" spans="1:29" ht="15.75" customHeight="1">
      <c r="A102" s="363"/>
      <c r="B102" s="100"/>
      <c r="C102" s="335"/>
      <c r="D102" s="336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8"/>
      <c r="S102" s="47"/>
      <c r="T102" s="120"/>
      <c r="U102" s="111"/>
      <c r="V102" s="112"/>
      <c r="W102" s="126"/>
      <c r="X102" s="127"/>
      <c r="Y102" s="337"/>
      <c r="Z102" s="338"/>
      <c r="AA102" s="117"/>
      <c r="AB102" s="110"/>
      <c r="AC102" s="333"/>
    </row>
    <row r="103" spans="1:29" ht="15.75" customHeight="1">
      <c r="A103" s="363"/>
      <c r="B103" s="100"/>
      <c r="C103" s="335"/>
      <c r="D103" s="336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8"/>
      <c r="S103" s="47"/>
      <c r="T103" s="120"/>
      <c r="U103" s="111"/>
      <c r="V103" s="112"/>
      <c r="W103" s="126"/>
      <c r="X103" s="127"/>
      <c r="Y103" s="337"/>
      <c r="Z103" s="338"/>
      <c r="AA103" s="117"/>
      <c r="AB103" s="110"/>
      <c r="AC103" s="333"/>
    </row>
    <row r="104" spans="1:29" ht="15.75" customHeight="1">
      <c r="A104" s="363"/>
      <c r="B104" s="100"/>
      <c r="C104" s="335"/>
      <c r="D104" s="336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8"/>
      <c r="S104" s="47"/>
      <c r="T104" s="120"/>
      <c r="U104" s="111"/>
      <c r="V104" s="112"/>
      <c r="W104" s="126"/>
      <c r="X104" s="127"/>
      <c r="Y104" s="337"/>
      <c r="Z104" s="338"/>
      <c r="AA104" s="117"/>
      <c r="AB104" s="110"/>
      <c r="AC104" s="333"/>
    </row>
    <row r="105" spans="1:29" ht="15.75" customHeight="1">
      <c r="A105" s="363"/>
      <c r="B105" s="100"/>
      <c r="C105" s="335"/>
      <c r="D105" s="336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8"/>
      <c r="S105" s="119"/>
      <c r="T105" s="120"/>
      <c r="U105" s="130"/>
      <c r="V105" s="131"/>
      <c r="W105" s="126"/>
      <c r="X105" s="127"/>
      <c r="Y105" s="337"/>
      <c r="Z105" s="338"/>
      <c r="AA105" s="165"/>
      <c r="AB105" s="125"/>
      <c r="AC105" s="333"/>
    </row>
    <row r="106" spans="1:29" ht="15.75" customHeight="1" thickBot="1">
      <c r="A106" s="364"/>
      <c r="B106" s="133" t="s">
        <v>115</v>
      </c>
      <c r="C106" s="358"/>
      <c r="D106" s="358"/>
      <c r="E106" s="134"/>
      <c r="F106" s="99"/>
      <c r="G106" s="135"/>
      <c r="H106" s="69"/>
      <c r="I106" s="136">
        <f t="shared" ref="I106:J106" si="45">AVERAGE(I90:I105)</f>
        <v>4.4000000000000004</v>
      </c>
      <c r="J106" s="137">
        <f t="shared" si="45"/>
        <v>3120</v>
      </c>
      <c r="K106" s="138">
        <f t="shared" ref="K106" si="46">J106/I106</f>
        <v>709.09090909090901</v>
      </c>
      <c r="L106" s="136">
        <f t="shared" ref="L106:M106" si="47">AVERAGE(L90:L105)</f>
        <v>4.4000000000000004</v>
      </c>
      <c r="M106" s="137">
        <f t="shared" si="47"/>
        <v>2841.3577913640693</v>
      </c>
      <c r="N106" s="138">
        <f t="shared" ref="N106:N113" si="48">M106/L106</f>
        <v>645.76313440092474</v>
      </c>
      <c r="O106" s="139">
        <f t="shared" ref="O106:O113" si="49">L106-I106</f>
        <v>0</v>
      </c>
      <c r="P106" s="140">
        <f t="shared" ref="P106:P113" si="50">N106-K106</f>
        <v>-63.327774689984267</v>
      </c>
      <c r="Q106" s="141">
        <f t="shared" ref="Q106:Q113" si="51">N106/K106</f>
        <v>0.91069159979617598</v>
      </c>
      <c r="R106" s="329"/>
      <c r="S106" s="142">
        <v>0.70833333333333337</v>
      </c>
      <c r="T106" s="143">
        <v>0.8584722222222223</v>
      </c>
      <c r="U106" s="144"/>
      <c r="V106" s="166"/>
      <c r="W106" s="99"/>
      <c r="X106" s="69"/>
      <c r="Y106" s="359"/>
      <c r="Z106" s="360"/>
      <c r="AA106" s="168">
        <f t="shared" ref="AA106:AA113" si="52">M106-J106</f>
        <v>-278.64220863593073</v>
      </c>
      <c r="AB106" s="141">
        <f t="shared" ref="AB106:AB113" si="53">M106/J106</f>
        <v>0.91069159979617609</v>
      </c>
      <c r="AC106" s="334"/>
    </row>
    <row r="107" spans="1:29" ht="15.75" customHeight="1">
      <c r="A107" s="322" t="s">
        <v>140</v>
      </c>
      <c r="B107" s="114" t="s">
        <v>118</v>
      </c>
      <c r="C107" s="325" t="s">
        <v>142</v>
      </c>
      <c r="D107" s="326"/>
      <c r="E107" s="147">
        <v>18.18</v>
      </c>
      <c r="F107" s="97">
        <v>588</v>
      </c>
      <c r="G107" s="148">
        <f t="shared" ref="G107:G113" si="54">E107*F107</f>
        <v>10689.84</v>
      </c>
      <c r="H107" s="149">
        <v>2</v>
      </c>
      <c r="I107" s="150">
        <v>3</v>
      </c>
      <c r="J107" s="151">
        <v>3000</v>
      </c>
      <c r="K107" s="152">
        <f>J107/I107</f>
        <v>1000</v>
      </c>
      <c r="L107" s="153">
        <v>3</v>
      </c>
      <c r="M107" s="151">
        <f t="shared" ref="M107:M113" si="55">F107/V107*60</f>
        <v>2736.4541168696373</v>
      </c>
      <c r="N107" s="152">
        <f t="shared" si="48"/>
        <v>912.15137228987908</v>
      </c>
      <c r="O107" s="154">
        <f t="shared" si="49"/>
        <v>0</v>
      </c>
      <c r="P107" s="155">
        <f t="shared" si="50"/>
        <v>-87.848627710120923</v>
      </c>
      <c r="Q107" s="156">
        <f t="shared" si="51"/>
        <v>0.91215137228987908</v>
      </c>
      <c r="R107" s="327">
        <f>Q123</f>
        <v>0.90198992931909994</v>
      </c>
      <c r="S107" s="157">
        <v>0.73055555555555551</v>
      </c>
      <c r="T107" s="158">
        <v>0.73950231481481477</v>
      </c>
      <c r="U107" s="159"/>
      <c r="V107" s="160">
        <v>12.8925969496461</v>
      </c>
      <c r="W107" s="161"/>
      <c r="X107" s="162"/>
      <c r="Y107" s="330"/>
      <c r="Z107" s="331"/>
      <c r="AA107" s="115">
        <f t="shared" si="52"/>
        <v>-263.54588313036265</v>
      </c>
      <c r="AB107" s="156">
        <f t="shared" si="53"/>
        <v>0.91215137228987908</v>
      </c>
      <c r="AC107" s="332">
        <f>AB123</f>
        <v>0.90198992931910005</v>
      </c>
    </row>
    <row r="108" spans="1:29" ht="15.75" customHeight="1">
      <c r="A108" s="323"/>
      <c r="B108" s="100" t="s">
        <v>118</v>
      </c>
      <c r="C108" s="335" t="s">
        <v>148</v>
      </c>
      <c r="D108" s="336"/>
      <c r="E108" s="101">
        <v>25.03</v>
      </c>
      <c r="F108" s="102">
        <v>1336</v>
      </c>
      <c r="G108" s="103">
        <f t="shared" si="54"/>
        <v>33440.080000000002</v>
      </c>
      <c r="H108" s="26"/>
      <c r="I108" s="104">
        <v>5</v>
      </c>
      <c r="J108" s="105">
        <v>3600</v>
      </c>
      <c r="K108" s="106">
        <f t="shared" si="44"/>
        <v>720</v>
      </c>
      <c r="L108" s="107">
        <v>5</v>
      </c>
      <c r="M108" s="105">
        <f t="shared" si="55"/>
        <v>3206.9887436999575</v>
      </c>
      <c r="N108" s="106">
        <f t="shared" si="48"/>
        <v>641.39774873999147</v>
      </c>
      <c r="O108" s="108">
        <f t="shared" si="49"/>
        <v>0</v>
      </c>
      <c r="P108" s="109">
        <f t="shared" si="50"/>
        <v>-78.602251260008529</v>
      </c>
      <c r="Q108" s="110">
        <f t="shared" si="51"/>
        <v>0.89083020658332146</v>
      </c>
      <c r="R108" s="328"/>
      <c r="S108" s="47">
        <v>0.74930555555555545</v>
      </c>
      <c r="T108" s="48">
        <v>0.76665509259259246</v>
      </c>
      <c r="U108" s="111">
        <v>15</v>
      </c>
      <c r="V108" s="112">
        <v>24.995410463311462</v>
      </c>
      <c r="W108" s="113"/>
      <c r="X108" s="116"/>
      <c r="Y108" s="337"/>
      <c r="Z108" s="338"/>
      <c r="AA108" s="117">
        <f t="shared" si="52"/>
        <v>-393.01125630004253</v>
      </c>
      <c r="AB108" s="110">
        <f t="shared" si="53"/>
        <v>0.89083020658332157</v>
      </c>
      <c r="AC108" s="333"/>
    </row>
    <row r="109" spans="1:29" ht="15.75" customHeight="1">
      <c r="A109" s="323"/>
      <c r="B109" s="100" t="s">
        <v>118</v>
      </c>
      <c r="C109" s="335" t="s">
        <v>141</v>
      </c>
      <c r="D109" s="336"/>
      <c r="E109" s="101">
        <v>14.03</v>
      </c>
      <c r="F109" s="102">
        <v>1993</v>
      </c>
      <c r="G109" s="103">
        <f t="shared" si="54"/>
        <v>27961.789999999997</v>
      </c>
      <c r="H109" s="26">
        <v>2</v>
      </c>
      <c r="I109" s="104">
        <v>3</v>
      </c>
      <c r="J109" s="105">
        <v>3000</v>
      </c>
      <c r="K109" s="106">
        <f t="shared" si="44"/>
        <v>1000</v>
      </c>
      <c r="L109" s="107">
        <v>3</v>
      </c>
      <c r="M109" s="105">
        <f t="shared" si="55"/>
        <v>2733.4401003867824</v>
      </c>
      <c r="N109" s="106">
        <f t="shared" si="48"/>
        <v>911.14670012892748</v>
      </c>
      <c r="O109" s="108">
        <f t="shared" si="49"/>
        <v>0</v>
      </c>
      <c r="P109" s="109">
        <f t="shared" si="50"/>
        <v>-88.853299871072522</v>
      </c>
      <c r="Q109" s="110">
        <f t="shared" si="51"/>
        <v>0.91114670012892751</v>
      </c>
      <c r="R109" s="328"/>
      <c r="S109" s="47">
        <v>0.7763888888888888</v>
      </c>
      <c r="T109" s="48">
        <v>0.80675925925925918</v>
      </c>
      <c r="U109" s="111">
        <v>15</v>
      </c>
      <c r="V109" s="112">
        <v>43.74707167831459</v>
      </c>
      <c r="W109" s="113"/>
      <c r="X109" s="116"/>
      <c r="Y109" s="337"/>
      <c r="Z109" s="338"/>
      <c r="AA109" s="117">
        <f t="shared" si="52"/>
        <v>-266.55989961321757</v>
      </c>
      <c r="AB109" s="110">
        <f t="shared" si="53"/>
        <v>0.91114670012892751</v>
      </c>
      <c r="AC109" s="333"/>
    </row>
    <row r="110" spans="1:29" ht="15.75" customHeight="1">
      <c r="A110" s="323"/>
      <c r="B110" s="100" t="s">
        <v>118</v>
      </c>
      <c r="C110" s="335" t="s">
        <v>143</v>
      </c>
      <c r="D110" s="336"/>
      <c r="E110" s="101">
        <v>14.28</v>
      </c>
      <c r="F110" s="102">
        <v>2445</v>
      </c>
      <c r="G110" s="103">
        <f t="shared" si="54"/>
        <v>34914.6</v>
      </c>
      <c r="H110" s="26">
        <v>2</v>
      </c>
      <c r="I110" s="104">
        <v>3</v>
      </c>
      <c r="J110" s="105">
        <v>3600</v>
      </c>
      <c r="K110" s="106">
        <f t="shared" si="44"/>
        <v>1200</v>
      </c>
      <c r="L110" s="107">
        <v>3</v>
      </c>
      <c r="M110" s="105">
        <f t="shared" si="55"/>
        <v>3209.9247664220629</v>
      </c>
      <c r="N110" s="106">
        <f t="shared" si="48"/>
        <v>1069.9749221406876</v>
      </c>
      <c r="O110" s="108">
        <f t="shared" si="49"/>
        <v>0</v>
      </c>
      <c r="P110" s="109">
        <f t="shared" si="50"/>
        <v>-130.02507785931243</v>
      </c>
      <c r="Q110" s="110">
        <f t="shared" si="51"/>
        <v>0.89164576845057297</v>
      </c>
      <c r="R110" s="328"/>
      <c r="S110" s="47">
        <v>0.81666666666666654</v>
      </c>
      <c r="T110" s="48">
        <v>0.84840277777777762</v>
      </c>
      <c r="U110" s="111">
        <v>15</v>
      </c>
      <c r="V110" s="112">
        <v>45.70200570884996</v>
      </c>
      <c r="W110" s="113"/>
      <c r="X110" s="116"/>
      <c r="Y110" s="337"/>
      <c r="Z110" s="338"/>
      <c r="AA110" s="117">
        <f t="shared" si="52"/>
        <v>-390.07523357793707</v>
      </c>
      <c r="AB110" s="110">
        <f t="shared" si="53"/>
        <v>0.89164576845057308</v>
      </c>
      <c r="AC110" s="333"/>
    </row>
    <row r="111" spans="1:29" ht="15.75" customHeight="1">
      <c r="A111" s="323"/>
      <c r="B111" s="100" t="s">
        <v>118</v>
      </c>
      <c r="C111" s="335" t="s">
        <v>142</v>
      </c>
      <c r="D111" s="336"/>
      <c r="E111" s="101">
        <v>18.18</v>
      </c>
      <c r="F111" s="102">
        <v>1253</v>
      </c>
      <c r="G111" s="103">
        <f t="shared" si="54"/>
        <v>22779.54</v>
      </c>
      <c r="H111" s="26"/>
      <c r="I111" s="104">
        <v>3</v>
      </c>
      <c r="J111" s="105">
        <v>3000</v>
      </c>
      <c r="K111" s="106">
        <f t="shared" si="44"/>
        <v>1000</v>
      </c>
      <c r="L111" s="107">
        <v>3</v>
      </c>
      <c r="M111" s="105">
        <f t="shared" si="55"/>
        <v>2735.1977942881967</v>
      </c>
      <c r="N111" s="106">
        <f t="shared" si="48"/>
        <v>911.73259809606554</v>
      </c>
      <c r="O111" s="108">
        <f t="shared" si="49"/>
        <v>0</v>
      </c>
      <c r="P111" s="109">
        <f t="shared" si="50"/>
        <v>-88.267401903934456</v>
      </c>
      <c r="Q111" s="110">
        <f t="shared" si="51"/>
        <v>0.91173259809606555</v>
      </c>
      <c r="R111" s="328"/>
      <c r="S111" s="47">
        <v>0.85833333333333317</v>
      </c>
      <c r="T111" s="48">
        <v>0.87741898148148134</v>
      </c>
      <c r="U111" s="111">
        <v>15</v>
      </c>
      <c r="V111" s="112">
        <v>27.486129214126802</v>
      </c>
      <c r="W111" s="113"/>
      <c r="X111" s="116"/>
      <c r="Y111" s="337"/>
      <c r="Z111" s="338"/>
      <c r="AA111" s="117">
        <f t="shared" si="52"/>
        <v>-264.80220571180325</v>
      </c>
      <c r="AB111" s="110">
        <f t="shared" si="53"/>
        <v>0.91173259809606555</v>
      </c>
      <c r="AC111" s="333"/>
    </row>
    <row r="112" spans="1:29" ht="15.75" customHeight="1">
      <c r="A112" s="323"/>
      <c r="B112" s="100" t="s">
        <v>118</v>
      </c>
      <c r="C112" s="335" t="s">
        <v>141</v>
      </c>
      <c r="D112" s="336"/>
      <c r="E112" s="101">
        <v>14.03</v>
      </c>
      <c r="F112" s="102">
        <v>5064</v>
      </c>
      <c r="G112" s="121">
        <f t="shared" si="54"/>
        <v>71047.92</v>
      </c>
      <c r="H112" s="26"/>
      <c r="I112" s="104">
        <v>3</v>
      </c>
      <c r="J112" s="105">
        <v>3000</v>
      </c>
      <c r="K112" s="106">
        <f t="shared" si="44"/>
        <v>1000</v>
      </c>
      <c r="L112" s="107">
        <v>3</v>
      </c>
      <c r="M112" s="105">
        <f t="shared" si="55"/>
        <v>2733.4401003867824</v>
      </c>
      <c r="N112" s="106">
        <f t="shared" si="48"/>
        <v>911.14670012892748</v>
      </c>
      <c r="O112" s="108">
        <f t="shared" si="49"/>
        <v>0</v>
      </c>
      <c r="P112" s="109">
        <f t="shared" si="50"/>
        <v>-88.853299871072522</v>
      </c>
      <c r="Q112" s="110">
        <f t="shared" si="51"/>
        <v>0.91114670012892751</v>
      </c>
      <c r="R112" s="328"/>
      <c r="S112" s="47">
        <v>0.88749999999999984</v>
      </c>
      <c r="T112" s="120">
        <v>0.96468749999999981</v>
      </c>
      <c r="U112" s="111">
        <v>14.516666666666644</v>
      </c>
      <c r="V112" s="112">
        <v>111.15663370746869</v>
      </c>
      <c r="W112" s="113"/>
      <c r="X112" s="116"/>
      <c r="Y112" s="337"/>
      <c r="Z112" s="338"/>
      <c r="AA112" s="117">
        <f t="shared" si="52"/>
        <v>-266.55989961321757</v>
      </c>
      <c r="AB112" s="110">
        <f t="shared" si="53"/>
        <v>0.91114670012892751</v>
      </c>
      <c r="AC112" s="333"/>
    </row>
    <row r="113" spans="1:29" ht="15.75" customHeight="1">
      <c r="A113" s="323"/>
      <c r="B113" s="100" t="s">
        <v>118</v>
      </c>
      <c r="C113" s="335" t="s">
        <v>143</v>
      </c>
      <c r="D113" s="336"/>
      <c r="E113" s="101">
        <v>14.28</v>
      </c>
      <c r="F113" s="102">
        <v>6488</v>
      </c>
      <c r="G113" s="121">
        <f t="shared" si="54"/>
        <v>92648.639999999999</v>
      </c>
      <c r="H113" s="26"/>
      <c r="I113" s="104">
        <v>3</v>
      </c>
      <c r="J113" s="105">
        <v>3600</v>
      </c>
      <c r="K113" s="106">
        <f t="shared" si="44"/>
        <v>1200</v>
      </c>
      <c r="L113" s="107">
        <v>3</v>
      </c>
      <c r="M113" s="105">
        <f t="shared" si="55"/>
        <v>3209.9247664220629</v>
      </c>
      <c r="N113" s="106">
        <f t="shared" si="48"/>
        <v>1069.9749221406876</v>
      </c>
      <c r="O113" s="123">
        <f t="shared" si="49"/>
        <v>0</v>
      </c>
      <c r="P113" s="124">
        <f t="shared" si="50"/>
        <v>-130.02507785931243</v>
      </c>
      <c r="Q113" s="125">
        <f t="shared" si="51"/>
        <v>0.89164576845057297</v>
      </c>
      <c r="R113" s="328"/>
      <c r="S113" s="47">
        <v>0.97499999999999976</v>
      </c>
      <c r="T113" s="120">
        <v>1.0592129629629627</v>
      </c>
      <c r="U113" s="111">
        <v>14.849999999999923</v>
      </c>
      <c r="V113" s="112">
        <v>121.27387036360676</v>
      </c>
      <c r="W113" s="113"/>
      <c r="X113" s="116"/>
      <c r="Y113" s="337"/>
      <c r="Z113" s="338"/>
      <c r="AA113" s="117">
        <f t="shared" si="52"/>
        <v>-390.07523357793707</v>
      </c>
      <c r="AB113" s="110">
        <f t="shared" si="53"/>
        <v>0.89164576845057308</v>
      </c>
      <c r="AC113" s="333"/>
    </row>
    <row r="114" spans="1:29" ht="15.75" customHeight="1">
      <c r="A114" s="323"/>
      <c r="B114" s="100"/>
      <c r="C114" s="335"/>
      <c r="D114" s="336"/>
      <c r="E114" s="101"/>
      <c r="F114" s="102"/>
      <c r="G114" s="121"/>
      <c r="H114" s="26"/>
      <c r="I114" s="104"/>
      <c r="J114" s="105"/>
      <c r="K114" s="106"/>
      <c r="L114" s="118"/>
      <c r="M114" s="105"/>
      <c r="N114" s="106"/>
      <c r="O114" s="123"/>
      <c r="P114" s="124"/>
      <c r="Q114" s="125"/>
      <c r="R114" s="328"/>
      <c r="S114" s="47"/>
      <c r="T114" s="120"/>
      <c r="U114" s="111"/>
      <c r="V114" s="112"/>
      <c r="W114" s="113"/>
      <c r="X114" s="116"/>
      <c r="Y114" s="337"/>
      <c r="Z114" s="338"/>
      <c r="AA114" s="117"/>
      <c r="AB114" s="110"/>
      <c r="AC114" s="333"/>
    </row>
    <row r="115" spans="1:29" ht="15.75" customHeight="1">
      <c r="A115" s="323"/>
      <c r="B115" s="100"/>
      <c r="C115" s="335"/>
      <c r="D115" s="336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8"/>
      <c r="S115" s="47"/>
      <c r="T115" s="120"/>
      <c r="U115" s="111"/>
      <c r="V115" s="112"/>
      <c r="W115" s="113"/>
      <c r="X115" s="116"/>
      <c r="Y115" s="337"/>
      <c r="Z115" s="338"/>
      <c r="AA115" s="117"/>
      <c r="AB115" s="110"/>
      <c r="AC115" s="333"/>
    </row>
    <row r="116" spans="1:29" ht="15.75" customHeight="1">
      <c r="A116" s="323"/>
      <c r="B116" s="100"/>
      <c r="C116" s="335"/>
      <c r="D116" s="336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8"/>
      <c r="S116" s="47"/>
      <c r="T116" s="120"/>
      <c r="U116" s="111"/>
      <c r="V116" s="112"/>
      <c r="W116" s="113"/>
      <c r="X116" s="116"/>
      <c r="Y116" s="337"/>
      <c r="Z116" s="338"/>
      <c r="AA116" s="117"/>
      <c r="AB116" s="110"/>
      <c r="AC116" s="333"/>
    </row>
    <row r="117" spans="1:29" ht="15.75" customHeight="1">
      <c r="A117" s="323"/>
      <c r="B117" s="100"/>
      <c r="C117" s="335"/>
      <c r="D117" s="336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8"/>
      <c r="S117" s="47"/>
      <c r="T117" s="120"/>
      <c r="U117" s="111"/>
      <c r="V117" s="112"/>
      <c r="W117" s="126"/>
      <c r="X117" s="127"/>
      <c r="Y117" s="337"/>
      <c r="Z117" s="338"/>
      <c r="AA117" s="117"/>
      <c r="AB117" s="110"/>
      <c r="AC117" s="333"/>
    </row>
    <row r="118" spans="1:29" ht="15.75" customHeight="1">
      <c r="A118" s="323"/>
      <c r="B118" s="100"/>
      <c r="C118" s="335"/>
      <c r="D118" s="336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8"/>
      <c r="S118" s="47"/>
      <c r="T118" s="120"/>
      <c r="U118" s="111"/>
      <c r="V118" s="112"/>
      <c r="W118" s="126"/>
      <c r="X118" s="127"/>
      <c r="Y118" s="337"/>
      <c r="Z118" s="338"/>
      <c r="AA118" s="117"/>
      <c r="AB118" s="110"/>
      <c r="AC118" s="333"/>
    </row>
    <row r="119" spans="1:29" ht="15.75" customHeight="1">
      <c r="A119" s="323"/>
      <c r="B119" s="100"/>
      <c r="C119" s="335"/>
      <c r="D119" s="336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8"/>
      <c r="S119" s="47"/>
      <c r="T119" s="120"/>
      <c r="U119" s="111"/>
      <c r="V119" s="112"/>
      <c r="W119" s="126"/>
      <c r="X119" s="127"/>
      <c r="Y119" s="337"/>
      <c r="Z119" s="338"/>
      <c r="AA119" s="117"/>
      <c r="AB119" s="110"/>
      <c r="AC119" s="333"/>
    </row>
    <row r="120" spans="1:29" ht="15.75" customHeight="1">
      <c r="A120" s="323"/>
      <c r="B120" s="100"/>
      <c r="C120" s="335"/>
      <c r="D120" s="336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8"/>
      <c r="S120" s="47"/>
      <c r="T120" s="120"/>
      <c r="U120" s="111"/>
      <c r="V120" s="112"/>
      <c r="W120" s="126"/>
      <c r="X120" s="127"/>
      <c r="Y120" s="337"/>
      <c r="Z120" s="338"/>
      <c r="AA120" s="117"/>
      <c r="AB120" s="110"/>
      <c r="AC120" s="333"/>
    </row>
    <row r="121" spans="1:29" ht="15.75" customHeight="1">
      <c r="A121" s="323"/>
      <c r="B121" s="100"/>
      <c r="C121" s="335"/>
      <c r="D121" s="336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8"/>
      <c r="S121" s="47"/>
      <c r="T121" s="120"/>
      <c r="U121" s="111"/>
      <c r="V121" s="112"/>
      <c r="W121" s="126"/>
      <c r="X121" s="127"/>
      <c r="Y121" s="337"/>
      <c r="Z121" s="338"/>
      <c r="AA121" s="117"/>
      <c r="AB121" s="110"/>
      <c r="AC121" s="333"/>
    </row>
    <row r="122" spans="1:29" ht="15.75" customHeight="1">
      <c r="A122" s="323"/>
      <c r="B122" s="100"/>
      <c r="C122" s="335"/>
      <c r="D122" s="336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8"/>
      <c r="S122" s="119"/>
      <c r="T122" s="120"/>
      <c r="U122" s="130"/>
      <c r="V122" s="131"/>
      <c r="W122" s="126"/>
      <c r="X122" s="127"/>
      <c r="Y122" s="337"/>
      <c r="Z122" s="338"/>
      <c r="AA122" s="165"/>
      <c r="AB122" s="125"/>
      <c r="AC122" s="333"/>
    </row>
    <row r="123" spans="1:29" ht="15.75" customHeight="1" thickBot="1">
      <c r="A123" s="324"/>
      <c r="B123" s="133" t="s">
        <v>115</v>
      </c>
      <c r="C123" s="358"/>
      <c r="D123" s="358"/>
      <c r="E123" s="134"/>
      <c r="F123" s="99"/>
      <c r="G123" s="135"/>
      <c r="H123" s="69"/>
      <c r="I123" s="136">
        <f t="shared" ref="I123:J123" si="56">AVERAGE(I107:I122)</f>
        <v>3.2857142857142856</v>
      </c>
      <c r="J123" s="137">
        <f t="shared" si="56"/>
        <v>3257.1428571428573</v>
      </c>
      <c r="K123" s="138">
        <f t="shared" ref="K123" si="57">J123/I123</f>
        <v>991.30434782608711</v>
      </c>
      <c r="L123" s="136">
        <f t="shared" ref="L123:M123" si="58">AVERAGE(L107:L122)</f>
        <v>3.2857142857142856</v>
      </c>
      <c r="M123" s="137">
        <f t="shared" si="58"/>
        <v>2937.9100554964975</v>
      </c>
      <c r="N123" s="138">
        <f t="shared" ref="N123:N135" si="59">M123/L123</f>
        <v>894.14653862936882</v>
      </c>
      <c r="O123" s="139">
        <f t="shared" ref="O123:O135" si="60">L123-I123</f>
        <v>0</v>
      </c>
      <c r="P123" s="140">
        <f t="shared" ref="P123:P135" si="61">N123-K123</f>
        <v>-97.15780919671829</v>
      </c>
      <c r="Q123" s="141">
        <f t="shared" ref="Q123:Q135" si="62">N123/K123</f>
        <v>0.90198992931909994</v>
      </c>
      <c r="R123" s="329"/>
      <c r="S123" s="142">
        <v>0.73055555555555551</v>
      </c>
      <c r="T123" s="143">
        <v>1.0592129629629627</v>
      </c>
      <c r="U123" s="144"/>
      <c r="V123" s="166"/>
      <c r="W123" s="99"/>
      <c r="X123" s="69"/>
      <c r="Y123" s="359"/>
      <c r="Z123" s="360"/>
      <c r="AA123" s="168">
        <f t="shared" ref="AA123:AA135" si="63">M123-J123</f>
        <v>-319.2328016463598</v>
      </c>
      <c r="AB123" s="141">
        <f t="shared" ref="AB123:AB135" si="64">M123/J123</f>
        <v>0.90198992931910005</v>
      </c>
      <c r="AC123" s="334"/>
    </row>
    <row r="124" spans="1:29" ht="15.75" customHeight="1">
      <c r="A124" s="361" t="s">
        <v>144</v>
      </c>
      <c r="B124" s="114" t="s">
        <v>118</v>
      </c>
      <c r="C124" s="325" t="s">
        <v>146</v>
      </c>
      <c r="D124" s="326"/>
      <c r="E124" s="147">
        <v>18.18</v>
      </c>
      <c r="F124" s="97">
        <v>361</v>
      </c>
      <c r="G124" s="148">
        <f t="shared" ref="G124:G135" si="65">E124*F124</f>
        <v>6562.98</v>
      </c>
      <c r="H124" s="149">
        <v>2</v>
      </c>
      <c r="I124" s="150">
        <v>3</v>
      </c>
      <c r="J124" s="151">
        <v>3600</v>
      </c>
      <c r="K124" s="152">
        <f>J124/I124</f>
        <v>1200</v>
      </c>
      <c r="L124" s="153">
        <v>3</v>
      </c>
      <c r="M124" s="151">
        <f t="shared" ref="M124:M135" si="66">F124/V124*60</f>
        <v>3206.4029425386716</v>
      </c>
      <c r="N124" s="152">
        <f t="shared" si="59"/>
        <v>1068.8009808462239</v>
      </c>
      <c r="O124" s="154">
        <f t="shared" si="60"/>
        <v>0</v>
      </c>
      <c r="P124" s="155">
        <f t="shared" si="61"/>
        <v>-131.19901915377613</v>
      </c>
      <c r="Q124" s="156">
        <f t="shared" si="62"/>
        <v>0.89066748403851992</v>
      </c>
      <c r="R124" s="327">
        <f>Q140</f>
        <v>0.89097859014630476</v>
      </c>
      <c r="S124" s="157">
        <v>0.74097222222222225</v>
      </c>
      <c r="T124" s="158">
        <v>0.74565972222222221</v>
      </c>
      <c r="U124" s="159"/>
      <c r="V124" s="160">
        <v>6.7552333216269691</v>
      </c>
      <c r="W124" s="158"/>
      <c r="X124" s="169"/>
      <c r="Y124" s="330"/>
      <c r="Z124" s="331"/>
      <c r="AA124" s="171">
        <f t="shared" si="63"/>
        <v>-393.5970574613284</v>
      </c>
      <c r="AB124" s="156">
        <f t="shared" si="64"/>
        <v>0.89066748403851992</v>
      </c>
      <c r="AC124" s="332">
        <f>AB140</f>
        <v>0.89097859014630465</v>
      </c>
    </row>
    <row r="125" spans="1:29" ht="15.75" customHeight="1">
      <c r="A125" s="362"/>
      <c r="B125" s="100" t="s">
        <v>118</v>
      </c>
      <c r="C125" s="335" t="s">
        <v>134</v>
      </c>
      <c r="D125" s="336"/>
      <c r="E125" s="101">
        <v>16.7</v>
      </c>
      <c r="F125" s="102">
        <v>412</v>
      </c>
      <c r="G125" s="103">
        <f t="shared" si="65"/>
        <v>6880.4</v>
      </c>
      <c r="H125" s="26">
        <v>2</v>
      </c>
      <c r="I125" s="104">
        <v>3</v>
      </c>
      <c r="J125" s="105">
        <v>3600</v>
      </c>
      <c r="K125" s="106">
        <f t="shared" si="44"/>
        <v>1200</v>
      </c>
      <c r="L125" s="107">
        <v>3</v>
      </c>
      <c r="M125" s="105">
        <f t="shared" si="66"/>
        <v>3211.8838854278292</v>
      </c>
      <c r="N125" s="106">
        <f t="shared" si="59"/>
        <v>1070.6279618092765</v>
      </c>
      <c r="O125" s="108">
        <f t="shared" si="60"/>
        <v>0</v>
      </c>
      <c r="P125" s="109">
        <f t="shared" si="61"/>
        <v>-129.37203819072352</v>
      </c>
      <c r="Q125" s="110">
        <f t="shared" si="62"/>
        <v>0.89218996817439711</v>
      </c>
      <c r="R125" s="328"/>
      <c r="S125" s="47">
        <v>0.75555555555555554</v>
      </c>
      <c r="T125" s="48">
        <v>0.76089120370370367</v>
      </c>
      <c r="U125" s="111">
        <v>15</v>
      </c>
      <c r="V125" s="112">
        <v>7.6964177043116395</v>
      </c>
      <c r="W125" s="113"/>
      <c r="X125" s="13"/>
      <c r="Y125" s="337"/>
      <c r="Z125" s="338"/>
      <c r="AA125" s="172">
        <f t="shared" si="63"/>
        <v>-388.11611457217077</v>
      </c>
      <c r="AB125" s="110">
        <f t="shared" si="64"/>
        <v>0.892189968174397</v>
      </c>
      <c r="AC125" s="333"/>
    </row>
    <row r="126" spans="1:29" ht="15.75" customHeight="1">
      <c r="A126" s="362"/>
      <c r="B126" s="100" t="s">
        <v>118</v>
      </c>
      <c r="C126" s="335" t="s">
        <v>201</v>
      </c>
      <c r="D126" s="336"/>
      <c r="E126" s="101">
        <v>30</v>
      </c>
      <c r="F126" s="102">
        <v>626</v>
      </c>
      <c r="G126" s="103">
        <f t="shared" si="65"/>
        <v>18780</v>
      </c>
      <c r="H126" s="26">
        <v>2</v>
      </c>
      <c r="I126" s="104">
        <v>4</v>
      </c>
      <c r="J126" s="105">
        <v>3600</v>
      </c>
      <c r="K126" s="106">
        <f t="shared" si="44"/>
        <v>900</v>
      </c>
      <c r="L126" s="107">
        <v>4</v>
      </c>
      <c r="M126" s="105">
        <f t="shared" si="66"/>
        <v>3206.6400309830337</v>
      </c>
      <c r="N126" s="106">
        <f t="shared" si="59"/>
        <v>801.66000774575843</v>
      </c>
      <c r="O126" s="108">
        <f t="shared" si="60"/>
        <v>0</v>
      </c>
      <c r="P126" s="109">
        <f t="shared" si="61"/>
        <v>-98.339992254241565</v>
      </c>
      <c r="Q126" s="110">
        <f t="shared" si="62"/>
        <v>0.89073334193973164</v>
      </c>
      <c r="R126" s="328"/>
      <c r="S126" s="47">
        <v>0.77083333333333326</v>
      </c>
      <c r="T126" s="48">
        <v>0.77895833333333331</v>
      </c>
      <c r="U126" s="111">
        <v>15</v>
      </c>
      <c r="V126" s="112">
        <v>11.713195006951103</v>
      </c>
      <c r="W126" s="113"/>
      <c r="X126" s="13"/>
      <c r="Y126" s="337"/>
      <c r="Z126" s="338"/>
      <c r="AA126" s="172">
        <f t="shared" si="63"/>
        <v>-393.35996901696626</v>
      </c>
      <c r="AB126" s="110">
        <f t="shared" si="64"/>
        <v>0.89073334193973164</v>
      </c>
      <c r="AC126" s="333"/>
    </row>
    <row r="127" spans="1:29" ht="15.75" customHeight="1">
      <c r="A127" s="362"/>
      <c r="B127" s="100" t="s">
        <v>118</v>
      </c>
      <c r="C127" s="335" t="s">
        <v>147</v>
      </c>
      <c r="D127" s="336"/>
      <c r="E127" s="101">
        <v>24.82</v>
      </c>
      <c r="F127" s="102">
        <v>602</v>
      </c>
      <c r="G127" s="103">
        <f t="shared" si="65"/>
        <v>14941.64</v>
      </c>
      <c r="H127" s="26">
        <v>2</v>
      </c>
      <c r="I127" s="104">
        <v>5</v>
      </c>
      <c r="J127" s="105">
        <v>3600</v>
      </c>
      <c r="K127" s="106">
        <f t="shared" si="44"/>
        <v>720</v>
      </c>
      <c r="L127" s="107">
        <v>5</v>
      </c>
      <c r="M127" s="105">
        <f t="shared" si="66"/>
        <v>3206.553150673059</v>
      </c>
      <c r="N127" s="106">
        <f t="shared" si="59"/>
        <v>641.31063013461176</v>
      </c>
      <c r="O127" s="108">
        <f t="shared" si="60"/>
        <v>0</v>
      </c>
      <c r="P127" s="109">
        <f t="shared" si="61"/>
        <v>-78.689369865388244</v>
      </c>
      <c r="Q127" s="110">
        <f t="shared" si="62"/>
        <v>0.89070920852029412</v>
      </c>
      <c r="R127" s="328"/>
      <c r="S127" s="47">
        <v>0.78888888888888875</v>
      </c>
      <c r="T127" s="48">
        <v>0.79670138888888875</v>
      </c>
      <c r="U127" s="111">
        <v>15</v>
      </c>
      <c r="V127" s="112">
        <v>11.26443202490449</v>
      </c>
      <c r="W127" s="113"/>
      <c r="X127" s="13"/>
      <c r="Y127" s="337"/>
      <c r="Z127" s="338"/>
      <c r="AA127" s="172">
        <f t="shared" si="63"/>
        <v>-393.44684932694099</v>
      </c>
      <c r="AB127" s="110">
        <f t="shared" si="64"/>
        <v>0.89070920852029412</v>
      </c>
      <c r="AC127" s="333"/>
    </row>
    <row r="128" spans="1:29" ht="15.75" customHeight="1">
      <c r="A128" s="363"/>
      <c r="B128" s="100" t="s">
        <v>118</v>
      </c>
      <c r="C128" s="335" t="s">
        <v>145</v>
      </c>
      <c r="D128" s="336"/>
      <c r="E128" s="101">
        <v>18.18</v>
      </c>
      <c r="F128" s="102">
        <v>890</v>
      </c>
      <c r="G128" s="103">
        <f t="shared" si="65"/>
        <v>16180.199999999999</v>
      </c>
      <c r="H128" s="26">
        <v>2</v>
      </c>
      <c r="I128" s="104">
        <v>3</v>
      </c>
      <c r="J128" s="105">
        <v>3600</v>
      </c>
      <c r="K128" s="106">
        <f t="shared" si="44"/>
        <v>1200</v>
      </c>
      <c r="L128" s="107">
        <v>3</v>
      </c>
      <c r="M128" s="105">
        <f t="shared" si="66"/>
        <v>3204.8696651856003</v>
      </c>
      <c r="N128" s="106">
        <f t="shared" si="59"/>
        <v>1068.2898883952</v>
      </c>
      <c r="O128" s="108">
        <f t="shared" si="60"/>
        <v>0</v>
      </c>
      <c r="P128" s="109">
        <f t="shared" si="61"/>
        <v>-131.71011160479998</v>
      </c>
      <c r="Q128" s="110">
        <f t="shared" si="62"/>
        <v>0.89024157366266665</v>
      </c>
      <c r="R128" s="328"/>
      <c r="S128" s="47">
        <v>0.80694444444444424</v>
      </c>
      <c r="T128" s="48">
        <v>0.81850694444444427</v>
      </c>
      <c r="U128" s="111">
        <v>14.749999999999908</v>
      </c>
      <c r="V128" s="112">
        <v>16.662144042886531</v>
      </c>
      <c r="W128" s="113"/>
      <c r="X128" s="116"/>
      <c r="Y128" s="337"/>
      <c r="Z128" s="338"/>
      <c r="AA128" s="172">
        <f t="shared" si="63"/>
        <v>-395.1303348143997</v>
      </c>
      <c r="AB128" s="110">
        <f t="shared" si="64"/>
        <v>0.89024157366266676</v>
      </c>
      <c r="AC128" s="333"/>
    </row>
    <row r="129" spans="1:29" ht="15.75" customHeight="1">
      <c r="A129" s="363"/>
      <c r="B129" s="100" t="s">
        <v>118</v>
      </c>
      <c r="C129" s="335" t="s">
        <v>139</v>
      </c>
      <c r="D129" s="336"/>
      <c r="E129" s="101">
        <v>16.66</v>
      </c>
      <c r="F129" s="102">
        <v>2011</v>
      </c>
      <c r="G129" s="121">
        <f t="shared" si="65"/>
        <v>33503.26</v>
      </c>
      <c r="H129" s="26">
        <v>2</v>
      </c>
      <c r="I129" s="104">
        <v>5</v>
      </c>
      <c r="J129" s="105">
        <v>3600</v>
      </c>
      <c r="K129" s="106">
        <f t="shared" si="44"/>
        <v>720</v>
      </c>
      <c r="L129" s="107">
        <v>5</v>
      </c>
      <c r="M129" s="105">
        <f t="shared" si="66"/>
        <v>3208.7878723519907</v>
      </c>
      <c r="N129" s="106">
        <f t="shared" si="59"/>
        <v>641.75757447039814</v>
      </c>
      <c r="O129" s="108">
        <f t="shared" si="60"/>
        <v>0</v>
      </c>
      <c r="P129" s="109">
        <f t="shared" si="61"/>
        <v>-78.24242552960186</v>
      </c>
      <c r="Q129" s="110">
        <f t="shared" si="62"/>
        <v>0.89132996454221969</v>
      </c>
      <c r="R129" s="328"/>
      <c r="S129" s="47">
        <v>0.82847222222222194</v>
      </c>
      <c r="T129" s="120">
        <v>0.85458333333333303</v>
      </c>
      <c r="U129" s="111">
        <v>15</v>
      </c>
      <c r="V129" s="112">
        <v>37.602984304337369</v>
      </c>
      <c r="W129" s="113"/>
      <c r="X129" s="50"/>
      <c r="Y129" s="337"/>
      <c r="Z129" s="338"/>
      <c r="AA129" s="172">
        <f t="shared" si="63"/>
        <v>-391.2121276480093</v>
      </c>
      <c r="AB129" s="110">
        <f t="shared" si="64"/>
        <v>0.89132996454221969</v>
      </c>
      <c r="AC129" s="333"/>
    </row>
    <row r="130" spans="1:29" ht="15.75" customHeight="1">
      <c r="A130" s="363"/>
      <c r="B130" s="100" t="s">
        <v>118</v>
      </c>
      <c r="C130" s="335" t="s">
        <v>146</v>
      </c>
      <c r="D130" s="336"/>
      <c r="E130" s="101">
        <v>18.18</v>
      </c>
      <c r="F130" s="102">
        <v>817</v>
      </c>
      <c r="G130" s="121">
        <f t="shared" si="65"/>
        <v>14853.06</v>
      </c>
      <c r="H130" s="26"/>
      <c r="I130" s="104">
        <v>3</v>
      </c>
      <c r="J130" s="105">
        <v>3600</v>
      </c>
      <c r="K130" s="106">
        <f t="shared" si="44"/>
        <v>1200</v>
      </c>
      <c r="L130" s="107">
        <v>3</v>
      </c>
      <c r="M130" s="105">
        <f t="shared" si="66"/>
        <v>3206.4029425386711</v>
      </c>
      <c r="N130" s="106">
        <f t="shared" si="59"/>
        <v>1068.8009808462236</v>
      </c>
      <c r="O130" s="123">
        <f t="shared" si="60"/>
        <v>0</v>
      </c>
      <c r="P130" s="124">
        <f t="shared" si="61"/>
        <v>-131.19901915377636</v>
      </c>
      <c r="Q130" s="125">
        <f t="shared" si="62"/>
        <v>0.8906674840385197</v>
      </c>
      <c r="R130" s="328"/>
      <c r="S130" s="47">
        <v>0.86458333333333304</v>
      </c>
      <c r="T130" s="120">
        <v>0.87519675925925899</v>
      </c>
      <c r="U130" s="111">
        <v>15</v>
      </c>
      <c r="V130" s="112">
        <v>15.288159622629459</v>
      </c>
      <c r="W130" s="113"/>
      <c r="X130" s="116"/>
      <c r="Y130" s="337"/>
      <c r="Z130" s="338"/>
      <c r="AA130" s="172">
        <f t="shared" si="63"/>
        <v>-393.59705746132886</v>
      </c>
      <c r="AB130" s="110">
        <f t="shared" si="64"/>
        <v>0.89066748403851981</v>
      </c>
      <c r="AC130" s="333"/>
    </row>
    <row r="131" spans="1:29" ht="15.75" customHeight="1">
      <c r="A131" s="363"/>
      <c r="B131" s="100" t="s">
        <v>118</v>
      </c>
      <c r="C131" s="335" t="s">
        <v>134</v>
      </c>
      <c r="D131" s="336"/>
      <c r="E131" s="101">
        <v>16.7</v>
      </c>
      <c r="F131" s="102">
        <v>918</v>
      </c>
      <c r="G131" s="121">
        <f t="shared" si="65"/>
        <v>15330.599999999999</v>
      </c>
      <c r="H131" s="26"/>
      <c r="I131" s="104">
        <v>3</v>
      </c>
      <c r="J131" s="105">
        <v>3600</v>
      </c>
      <c r="K131" s="106">
        <f t="shared" si="44"/>
        <v>1200</v>
      </c>
      <c r="L131" s="118">
        <v>3</v>
      </c>
      <c r="M131" s="105">
        <f t="shared" si="66"/>
        <v>3211.8838854278288</v>
      </c>
      <c r="N131" s="106">
        <f t="shared" si="59"/>
        <v>1070.6279618092763</v>
      </c>
      <c r="O131" s="123">
        <f t="shared" si="60"/>
        <v>0</v>
      </c>
      <c r="P131" s="124">
        <f t="shared" si="61"/>
        <v>-129.37203819072374</v>
      </c>
      <c r="Q131" s="125">
        <f t="shared" si="62"/>
        <v>0.89218996817439689</v>
      </c>
      <c r="R131" s="328"/>
      <c r="S131" s="47">
        <v>0.8854166666666663</v>
      </c>
      <c r="T131" s="120">
        <v>0.89731481481481445</v>
      </c>
      <c r="U131" s="111">
        <v>14.716666666666516</v>
      </c>
      <c r="V131" s="112">
        <v>17.148814205238072</v>
      </c>
      <c r="W131" s="113"/>
      <c r="X131" s="116"/>
      <c r="Y131" s="337"/>
      <c r="Z131" s="338"/>
      <c r="AA131" s="172">
        <f t="shared" si="63"/>
        <v>-388.11611457217123</v>
      </c>
      <c r="AB131" s="110">
        <f t="shared" si="64"/>
        <v>0.89218996817439689</v>
      </c>
      <c r="AC131" s="333"/>
    </row>
    <row r="132" spans="1:29" ht="15.75" customHeight="1">
      <c r="A132" s="363"/>
      <c r="B132" s="100" t="s">
        <v>118</v>
      </c>
      <c r="C132" s="335" t="s">
        <v>201</v>
      </c>
      <c r="D132" s="336"/>
      <c r="E132" s="101">
        <v>30</v>
      </c>
      <c r="F132" s="102">
        <v>1498</v>
      </c>
      <c r="G132" s="121">
        <f t="shared" si="65"/>
        <v>44940</v>
      </c>
      <c r="H132" s="26"/>
      <c r="I132" s="104">
        <v>4</v>
      </c>
      <c r="J132" s="105">
        <v>3600</v>
      </c>
      <c r="K132" s="106">
        <f t="shared" si="44"/>
        <v>900</v>
      </c>
      <c r="L132" s="118">
        <v>4</v>
      </c>
      <c r="M132" s="105">
        <f t="shared" si="66"/>
        <v>3206.6400309830333</v>
      </c>
      <c r="N132" s="106">
        <f t="shared" si="59"/>
        <v>801.66000774575832</v>
      </c>
      <c r="O132" s="123">
        <f t="shared" si="60"/>
        <v>0</v>
      </c>
      <c r="P132" s="124">
        <f t="shared" si="61"/>
        <v>-98.339992254241679</v>
      </c>
      <c r="Q132" s="125">
        <f t="shared" si="62"/>
        <v>0.89073334193973142</v>
      </c>
      <c r="R132" s="328"/>
      <c r="S132" s="47">
        <v>0.90763888888888844</v>
      </c>
      <c r="T132" s="120">
        <v>0.92709490740740697</v>
      </c>
      <c r="U132" s="111">
        <v>14.866666666666539</v>
      </c>
      <c r="V132" s="112">
        <v>28.029338850499606</v>
      </c>
      <c r="W132" s="126"/>
      <c r="X132" s="127"/>
      <c r="Y132" s="337"/>
      <c r="Z132" s="338"/>
      <c r="AA132" s="172">
        <f t="shared" si="63"/>
        <v>-393.35996901696672</v>
      </c>
      <c r="AB132" s="110">
        <f t="shared" si="64"/>
        <v>0.89073334193973142</v>
      </c>
      <c r="AC132" s="333"/>
    </row>
    <row r="133" spans="1:29" ht="15.75" customHeight="1">
      <c r="A133" s="363"/>
      <c r="B133" s="100" t="s">
        <v>118</v>
      </c>
      <c r="C133" s="335" t="s">
        <v>147</v>
      </c>
      <c r="D133" s="336"/>
      <c r="E133" s="101">
        <v>24.82</v>
      </c>
      <c r="F133" s="102">
        <v>1401</v>
      </c>
      <c r="G133" s="121">
        <f t="shared" si="65"/>
        <v>34772.82</v>
      </c>
      <c r="H133" s="26"/>
      <c r="I133" s="104">
        <v>5</v>
      </c>
      <c r="J133" s="105">
        <v>3600</v>
      </c>
      <c r="K133" s="106">
        <f t="shared" si="44"/>
        <v>720</v>
      </c>
      <c r="L133" s="118">
        <v>5</v>
      </c>
      <c r="M133" s="105">
        <f t="shared" si="66"/>
        <v>3206.553150673059</v>
      </c>
      <c r="N133" s="106">
        <f t="shared" si="59"/>
        <v>641.31063013461176</v>
      </c>
      <c r="O133" s="123">
        <f t="shared" si="60"/>
        <v>0</v>
      </c>
      <c r="P133" s="124">
        <f t="shared" si="61"/>
        <v>-78.689369865388244</v>
      </c>
      <c r="Q133" s="125">
        <f t="shared" si="62"/>
        <v>0.89070920852029412</v>
      </c>
      <c r="R133" s="328"/>
      <c r="S133" s="47">
        <v>0.93749999999999956</v>
      </c>
      <c r="T133" s="120">
        <v>0.95569444444444396</v>
      </c>
      <c r="U133" s="111">
        <v>14.983333333333331</v>
      </c>
      <c r="V133" s="112">
        <v>26.215065227394007</v>
      </c>
      <c r="W133" s="126"/>
      <c r="X133" s="127"/>
      <c r="Y133" s="337"/>
      <c r="Z133" s="338"/>
      <c r="AA133" s="172">
        <f t="shared" si="63"/>
        <v>-393.44684932694099</v>
      </c>
      <c r="AB133" s="110">
        <f t="shared" si="64"/>
        <v>0.89070920852029412</v>
      </c>
      <c r="AC133" s="333"/>
    </row>
    <row r="134" spans="1:29" ht="15.75" customHeight="1">
      <c r="A134" s="363"/>
      <c r="B134" s="100" t="s">
        <v>118</v>
      </c>
      <c r="C134" s="335" t="s">
        <v>145</v>
      </c>
      <c r="D134" s="336"/>
      <c r="E134" s="101">
        <v>18.18</v>
      </c>
      <c r="F134" s="102">
        <v>2187</v>
      </c>
      <c r="G134" s="121">
        <f t="shared" si="65"/>
        <v>39759.659999999996</v>
      </c>
      <c r="H134" s="26"/>
      <c r="I134" s="104">
        <v>3</v>
      </c>
      <c r="J134" s="105">
        <v>3600</v>
      </c>
      <c r="K134" s="106">
        <f t="shared" si="44"/>
        <v>1200</v>
      </c>
      <c r="L134" s="118">
        <v>3</v>
      </c>
      <c r="M134" s="105">
        <f t="shared" si="66"/>
        <v>3204.8696651855998</v>
      </c>
      <c r="N134" s="106">
        <f t="shared" si="59"/>
        <v>1068.2898883952</v>
      </c>
      <c r="O134" s="123">
        <f t="shared" si="60"/>
        <v>0</v>
      </c>
      <c r="P134" s="124">
        <f t="shared" si="61"/>
        <v>-131.71011160479998</v>
      </c>
      <c r="Q134" s="125">
        <f t="shared" si="62"/>
        <v>0.89024157366266665</v>
      </c>
      <c r="R134" s="328"/>
      <c r="S134" s="47">
        <v>0.96597222222222179</v>
      </c>
      <c r="T134" s="120">
        <v>0.99439814814814775</v>
      </c>
      <c r="U134" s="111">
        <v>14.800000000000075</v>
      </c>
      <c r="V134" s="112">
        <v>40.943942721115562</v>
      </c>
      <c r="W134" s="126"/>
      <c r="X134" s="127"/>
      <c r="Y134" s="337"/>
      <c r="Z134" s="338"/>
      <c r="AA134" s="172">
        <f t="shared" si="63"/>
        <v>-395.13033481440016</v>
      </c>
      <c r="AB134" s="110">
        <f t="shared" si="64"/>
        <v>0.89024157366266665</v>
      </c>
      <c r="AC134" s="333"/>
    </row>
    <row r="135" spans="1:29" ht="15.75" customHeight="1">
      <c r="A135" s="363"/>
      <c r="B135" s="100" t="s">
        <v>118</v>
      </c>
      <c r="C135" s="335" t="s">
        <v>139</v>
      </c>
      <c r="D135" s="336"/>
      <c r="E135" s="101">
        <v>16.66</v>
      </c>
      <c r="F135" s="102">
        <v>5147</v>
      </c>
      <c r="G135" s="121">
        <f t="shared" si="65"/>
        <v>85749.02</v>
      </c>
      <c r="H135" s="26"/>
      <c r="I135" s="104">
        <v>5</v>
      </c>
      <c r="J135" s="105">
        <v>3600</v>
      </c>
      <c r="K135" s="106">
        <f t="shared" si="44"/>
        <v>720</v>
      </c>
      <c r="L135" s="118">
        <v>5</v>
      </c>
      <c r="M135" s="105">
        <f t="shared" si="66"/>
        <v>3208.7878723519907</v>
      </c>
      <c r="N135" s="106">
        <f t="shared" si="59"/>
        <v>641.75757447039814</v>
      </c>
      <c r="O135" s="123">
        <f t="shared" si="60"/>
        <v>0</v>
      </c>
      <c r="P135" s="124">
        <f t="shared" si="61"/>
        <v>-78.24242552960186</v>
      </c>
      <c r="Q135" s="125">
        <f t="shared" si="62"/>
        <v>0.89132996454221969</v>
      </c>
      <c r="R135" s="328"/>
      <c r="S135" s="47">
        <v>1.0041666666666662</v>
      </c>
      <c r="T135" s="120">
        <v>1.0709953703703698</v>
      </c>
      <c r="U135" s="111">
        <v>15</v>
      </c>
      <c r="V135" s="112">
        <v>96.241949385591468</v>
      </c>
      <c r="W135" s="126"/>
      <c r="X135" s="127"/>
      <c r="Y135" s="337"/>
      <c r="Z135" s="338"/>
      <c r="AA135" s="172">
        <f t="shared" si="63"/>
        <v>-391.2121276480093</v>
      </c>
      <c r="AB135" s="110">
        <f t="shared" si="64"/>
        <v>0.89132996454221969</v>
      </c>
      <c r="AC135" s="333"/>
    </row>
    <row r="136" spans="1:29" ht="15.75" customHeight="1">
      <c r="A136" s="363"/>
      <c r="B136" s="100"/>
      <c r="C136" s="335"/>
      <c r="D136" s="336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8"/>
      <c r="S136" s="47"/>
      <c r="T136" s="120"/>
      <c r="U136" s="111"/>
      <c r="V136" s="112"/>
      <c r="W136" s="126"/>
      <c r="X136" s="127"/>
      <c r="Y136" s="337"/>
      <c r="Z136" s="338"/>
      <c r="AA136" s="172"/>
      <c r="AB136" s="110"/>
      <c r="AC136" s="333"/>
    </row>
    <row r="137" spans="1:29" ht="15.75" customHeight="1">
      <c r="A137" s="363"/>
      <c r="B137" s="100"/>
      <c r="C137" s="335"/>
      <c r="D137" s="336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8"/>
      <c r="S137" s="47"/>
      <c r="T137" s="120"/>
      <c r="U137" s="111"/>
      <c r="V137" s="112"/>
      <c r="W137" s="113"/>
      <c r="X137" s="116"/>
      <c r="Y137" s="337"/>
      <c r="Z137" s="338"/>
      <c r="AA137" s="172"/>
      <c r="AB137" s="110"/>
      <c r="AC137" s="333"/>
    </row>
    <row r="138" spans="1:29" ht="15.75" customHeight="1">
      <c r="A138" s="363"/>
      <c r="B138" s="100"/>
      <c r="C138" s="335"/>
      <c r="D138" s="336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8"/>
      <c r="S138" s="47"/>
      <c r="T138" s="120"/>
      <c r="U138" s="111"/>
      <c r="V138" s="112"/>
      <c r="W138" s="126"/>
      <c r="X138" s="127"/>
      <c r="Y138" s="337"/>
      <c r="Z138" s="338"/>
      <c r="AA138" s="172"/>
      <c r="AB138" s="110"/>
      <c r="AC138" s="333"/>
    </row>
    <row r="139" spans="1:29" ht="15.75" customHeight="1">
      <c r="A139" s="363"/>
      <c r="B139" s="100"/>
      <c r="C139" s="335"/>
      <c r="D139" s="336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8"/>
      <c r="S139" s="119"/>
      <c r="T139" s="120"/>
      <c r="U139" s="130"/>
      <c r="V139" s="131"/>
      <c r="W139" s="126"/>
      <c r="X139" s="127"/>
      <c r="Y139" s="337"/>
      <c r="Z139" s="338"/>
      <c r="AA139" s="173"/>
      <c r="AB139" s="125"/>
      <c r="AC139" s="333"/>
    </row>
    <row r="140" spans="1:29" ht="15.75" customHeight="1" thickBot="1">
      <c r="A140" s="364"/>
      <c r="B140" s="133" t="s">
        <v>115</v>
      </c>
      <c r="C140" s="358"/>
      <c r="D140" s="358"/>
      <c r="E140" s="134"/>
      <c r="F140" s="167"/>
      <c r="G140" s="135"/>
      <c r="H140" s="69"/>
      <c r="I140" s="136">
        <f t="shared" ref="I140:J140" si="67">AVERAGE(I124:I139)</f>
        <v>3.8333333333333335</v>
      </c>
      <c r="J140" s="137">
        <f t="shared" si="67"/>
        <v>3600</v>
      </c>
      <c r="K140" s="138">
        <f t="shared" ref="K140" si="68">J140/I140</f>
        <v>939.13043478260863</v>
      </c>
      <c r="L140" s="136">
        <f t="shared" ref="L140:M140" si="69">AVERAGE(L124:L139)</f>
        <v>3.8333333333333335</v>
      </c>
      <c r="M140" s="137">
        <f t="shared" si="69"/>
        <v>3207.5229245266969</v>
      </c>
      <c r="N140" s="138">
        <f>M140/L140</f>
        <v>836.74511074609484</v>
      </c>
      <c r="O140" s="139">
        <f>L140-I140</f>
        <v>0</v>
      </c>
      <c r="P140" s="140">
        <f>N140-K140</f>
        <v>-102.38532403651379</v>
      </c>
      <c r="Q140" s="141">
        <f>N140/K140</f>
        <v>0.89097859014630476</v>
      </c>
      <c r="R140" s="329"/>
      <c r="S140" s="142">
        <v>0.74097222222222225</v>
      </c>
      <c r="T140" s="143">
        <v>1.0709953703703698</v>
      </c>
      <c r="U140" s="144"/>
      <c r="V140" s="166"/>
      <c r="W140" s="167"/>
      <c r="X140" s="138"/>
      <c r="Y140" s="359"/>
      <c r="Z140" s="360"/>
      <c r="AA140" s="174">
        <f>M140-J140</f>
        <v>-392.4770754733031</v>
      </c>
      <c r="AB140" s="141">
        <f>M140/J140</f>
        <v>0.89097859014630465</v>
      </c>
      <c r="AC140" s="334"/>
    </row>
    <row r="142" spans="1:29">
      <c r="Y142" s="365" t="s">
        <v>149</v>
      </c>
      <c r="Z142" s="365"/>
    </row>
    <row r="143" spans="1:29">
      <c r="Y143" s="365" t="s">
        <v>150</v>
      </c>
      <c r="Z143" s="365"/>
    </row>
    <row r="144" spans="1:29">
      <c r="Y144" s="365" t="s">
        <v>151</v>
      </c>
      <c r="Z144" s="365"/>
    </row>
    <row r="145" spans="25:26">
      <c r="Y145" s="365" t="s">
        <v>152</v>
      </c>
      <c r="Z145" s="365"/>
    </row>
    <row r="146" spans="25:26">
      <c r="Y146" s="365" t="s">
        <v>153</v>
      </c>
      <c r="Z146" s="365"/>
    </row>
    <row r="147" spans="25:26">
      <c r="Y147" s="365" t="s">
        <v>154</v>
      </c>
      <c r="Z147" s="365"/>
    </row>
    <row r="148" spans="25:26">
      <c r="Y148" s="365" t="s">
        <v>155</v>
      </c>
      <c r="Z148" s="365"/>
    </row>
    <row r="149" spans="25:26">
      <c r="Y149" s="365" t="s">
        <v>156</v>
      </c>
      <c r="Z149" s="365"/>
    </row>
    <row r="150" spans="25:26">
      <c r="Y150" s="365" t="s">
        <v>157</v>
      </c>
      <c r="Z150" s="365"/>
    </row>
    <row r="151" spans="25:26">
      <c r="Y151" s="365" t="s">
        <v>158</v>
      </c>
      <c r="Z151" s="365"/>
    </row>
    <row r="152" spans="25:26">
      <c r="Y152" s="365" t="s">
        <v>159</v>
      </c>
      <c r="Z152" s="365"/>
    </row>
    <row r="153" spans="25:26">
      <c r="Y153" s="365" t="s">
        <v>160</v>
      </c>
      <c r="Z153" s="365"/>
    </row>
    <row r="154" spans="25:26">
      <c r="Y154" s="365" t="s">
        <v>161</v>
      </c>
      <c r="Z154" s="365"/>
    </row>
  </sheetData>
  <dataConsolidate/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12:Z12"/>
    <mergeCell ref="C13:D13"/>
    <mergeCell ref="Y13:Z13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20:D20"/>
    <mergeCell ref="Y20:Z20"/>
    <mergeCell ref="C21:D21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Y128:Z128"/>
    <mergeCell ref="C129:D129"/>
    <mergeCell ref="Y129:Z129"/>
    <mergeCell ref="C130:D130"/>
    <mergeCell ref="Y130:Z130"/>
    <mergeCell ref="C116:D116"/>
    <mergeCell ref="Y116:Z116"/>
    <mergeCell ref="C117:D117"/>
    <mergeCell ref="Y117:Z117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697" priority="1" operator="greaterThan">
      <formula>0</formula>
    </cfRule>
  </conditionalFormatting>
  <conditionalFormatting sqref="P5:P140 AA5:AA140">
    <cfRule type="cellIs" dxfId="696" priority="4" operator="lessThan">
      <formula>0</formula>
    </cfRule>
  </conditionalFormatting>
  <conditionalFormatting sqref="Q5:Q140 AB5:AB140">
    <cfRule type="cellIs" dxfId="695" priority="2" operator="greaterThan">
      <formula>1</formula>
    </cfRule>
    <cfRule type="cellIs" dxfId="694" priority="3" operator="lessThan">
      <formula>0.8</formula>
    </cfRule>
  </conditionalFormatting>
  <conditionalFormatting sqref="AC5:AC6 R5:R140 AC73:AC78">
    <cfRule type="cellIs" dxfId="693" priority="5" operator="lessThan">
      <formula>0.8</formula>
    </cfRule>
  </conditionalFormatting>
  <conditionalFormatting sqref="AC12:AC20">
    <cfRule type="cellIs" dxfId="692" priority="12" operator="lessThan">
      <formula>0.8</formula>
    </cfRule>
  </conditionalFormatting>
  <conditionalFormatting sqref="AC22">
    <cfRule type="cellIs" dxfId="691" priority="11" operator="lessThan">
      <formula>0.8</formula>
    </cfRule>
  </conditionalFormatting>
  <conditionalFormatting sqref="AC39">
    <cfRule type="cellIs" dxfId="690" priority="7" operator="lessThan">
      <formula>0.8</formula>
    </cfRule>
  </conditionalFormatting>
  <conditionalFormatting sqref="AC56:AC61">
    <cfRule type="cellIs" dxfId="689" priority="6" operator="lessThan">
      <formula>0.8</formula>
    </cfRule>
  </conditionalFormatting>
  <conditionalFormatting sqref="AC90">
    <cfRule type="cellIs" dxfId="688" priority="10" operator="lessThan">
      <formula>0.8</formula>
    </cfRule>
  </conditionalFormatting>
  <conditionalFormatting sqref="AC107">
    <cfRule type="cellIs" dxfId="687" priority="9" operator="lessThan">
      <formula>0.8</formula>
    </cfRule>
  </conditionalFormatting>
  <conditionalFormatting sqref="AC124:AC129">
    <cfRule type="cellIs" dxfId="686" priority="8" operator="lessThan">
      <formula>0.8</formula>
    </cfRule>
  </conditionalFormatting>
  <dataValidations count="1">
    <dataValidation type="list" allowBlank="1" showInputMessage="1" showErrorMessage="1" sqref="Y5:Z140" xr:uid="{015C6F55-EDA8-42AF-A5EA-A82B5B924307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36250-514F-4628-B9E8-5BD14ECABBA8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P34" sqref="P34"/>
      <selection pane="bottomLeft" activeCell="P34" sqref="P34"/>
    </sheetView>
  </sheetViews>
  <sheetFormatPr defaultColWidth="7.109375" defaultRowHeight="15.75"/>
  <cols>
    <col min="1" max="1" width="13.44140625" style="5" customWidth="1"/>
    <col min="2" max="2" width="10.77734375" style="145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SUM(F5:F140)</f>
        <v>85929</v>
      </c>
      <c r="E1" s="88" t="s">
        <v>3</v>
      </c>
      <c r="F1" s="89">
        <f>SUM(G5:G140)</f>
        <v>3741123.69</v>
      </c>
      <c r="G1" s="90" t="s">
        <v>84</v>
      </c>
      <c r="H1" s="91">
        <f>L21+L38+L55+L72+L89+L106+L123+L140</f>
        <v>136.25833333333333</v>
      </c>
      <c r="I1" s="284" t="s">
        <v>85</v>
      </c>
      <c r="J1" s="280"/>
      <c r="K1" s="309"/>
      <c r="L1" s="313" t="s">
        <v>86</v>
      </c>
      <c r="M1" s="314"/>
      <c r="N1" s="315"/>
      <c r="O1" s="280" t="s">
        <v>87</v>
      </c>
      <c r="P1" s="280"/>
      <c r="Q1" s="280"/>
      <c r="R1" s="281"/>
      <c r="S1" s="284" t="s">
        <v>88</v>
      </c>
      <c r="T1" s="280"/>
      <c r="U1" s="280"/>
      <c r="V1" s="280"/>
      <c r="W1" s="280"/>
      <c r="X1" s="281"/>
      <c r="Y1" s="192" t="s">
        <v>187</v>
      </c>
      <c r="Z1" s="192" t="s">
        <v>188</v>
      </c>
      <c r="AA1" s="366" t="s">
        <v>163</v>
      </c>
      <c r="AB1" s="367"/>
      <c r="AC1" s="176" t="s">
        <v>19</v>
      </c>
      <c r="AD1" s="177" t="s">
        <v>162</v>
      </c>
      <c r="AE1" s="284" t="s">
        <v>90</v>
      </c>
      <c r="AF1" s="286"/>
      <c r="AG1" s="287"/>
    </row>
    <row r="2" spans="1:33" ht="26.25" customHeight="1" thickBot="1">
      <c r="A2" s="299">
        <v>46233</v>
      </c>
      <c r="B2" s="300"/>
      <c r="C2" s="92" t="s">
        <v>40</v>
      </c>
      <c r="D2" s="93">
        <f>AVERAGE(N21,N38,N55,N72,N89,N106,N123,N140)</f>
        <v>201.1684223592016</v>
      </c>
      <c r="E2" s="93" t="s">
        <v>91</v>
      </c>
      <c r="F2" s="94">
        <f>F1/D1</f>
        <v>43.537381908319659</v>
      </c>
      <c r="G2" s="95" t="s">
        <v>92</v>
      </c>
      <c r="H2" s="96">
        <f>COUNT(H5:H140)</f>
        <v>0</v>
      </c>
      <c r="I2" s="310"/>
      <c r="J2" s="311"/>
      <c r="K2" s="312"/>
      <c r="L2" s="316"/>
      <c r="M2" s="282"/>
      <c r="N2" s="317"/>
      <c r="O2" s="282"/>
      <c r="P2" s="282"/>
      <c r="Q2" s="282"/>
      <c r="R2" s="283"/>
      <c r="S2" s="285"/>
      <c r="T2" s="282"/>
      <c r="U2" s="282"/>
      <c r="V2" s="282"/>
      <c r="W2" s="282"/>
      <c r="X2" s="283"/>
      <c r="Y2" s="193">
        <f>SUM(Y21,Y38,Y55,Y72,Y89,Y106,Y123,Y140)</f>
        <v>0</v>
      </c>
      <c r="Z2" s="193">
        <f>SUM(Z21,Z38,Z55,Z72,Z89,Z106,Z123,Z140)</f>
        <v>0</v>
      </c>
      <c r="AA2" s="368"/>
      <c r="AB2" s="369"/>
      <c r="AC2" s="201">
        <f>SUM(AC21,AC38,AC55,AC72,AC89,AC106,AC123,AC140)</f>
        <v>0</v>
      </c>
      <c r="AD2" s="202">
        <f>SUM(AD21,AD38,AD55,AD72,AD89,AD106,AD123,AD140)</f>
        <v>0</v>
      </c>
      <c r="AE2" s="288"/>
      <c r="AF2" s="289"/>
      <c r="AG2" s="290"/>
    </row>
    <row r="3" spans="1:33" ht="23.25" customHeight="1">
      <c r="A3" s="301" t="s">
        <v>93</v>
      </c>
      <c r="B3" s="303" t="s">
        <v>94</v>
      </c>
      <c r="C3" s="305" t="s">
        <v>95</v>
      </c>
      <c r="D3" s="305"/>
      <c r="E3" s="307" t="s">
        <v>96</v>
      </c>
      <c r="F3" s="305" t="s">
        <v>97</v>
      </c>
      <c r="G3" s="307" t="s">
        <v>98</v>
      </c>
      <c r="H3" s="356" t="s">
        <v>99</v>
      </c>
      <c r="I3" s="291" t="s">
        <v>100</v>
      </c>
      <c r="J3" s="293" t="s">
        <v>101</v>
      </c>
      <c r="K3" s="295" t="s">
        <v>40</v>
      </c>
      <c r="L3" s="297" t="s">
        <v>100</v>
      </c>
      <c r="M3" s="293" t="s">
        <v>101</v>
      </c>
      <c r="N3" s="295" t="s">
        <v>40</v>
      </c>
      <c r="O3" s="291" t="s">
        <v>100</v>
      </c>
      <c r="P3" s="350" t="s">
        <v>40</v>
      </c>
      <c r="Q3" s="352" t="s">
        <v>102</v>
      </c>
      <c r="R3" s="354" t="s">
        <v>103</v>
      </c>
      <c r="S3" s="339" t="s">
        <v>104</v>
      </c>
      <c r="T3" s="340"/>
      <c r="U3" s="341" t="s">
        <v>105</v>
      </c>
      <c r="V3" s="341" t="s">
        <v>106</v>
      </c>
      <c r="W3" s="305" t="s">
        <v>107</v>
      </c>
      <c r="X3" s="343"/>
      <c r="Y3" s="370" t="s">
        <v>189</v>
      </c>
      <c r="Z3" s="371"/>
      <c r="AA3" s="377" t="s">
        <v>108</v>
      </c>
      <c r="AB3" s="378"/>
      <c r="AC3" s="370" t="s">
        <v>190</v>
      </c>
      <c r="AD3" s="371"/>
      <c r="AE3" s="348" t="s">
        <v>101</v>
      </c>
      <c r="AF3" s="318" t="s">
        <v>102</v>
      </c>
      <c r="AG3" s="320" t="s">
        <v>109</v>
      </c>
    </row>
    <row r="4" spans="1:33" ht="17.25" customHeight="1" thickBot="1">
      <c r="A4" s="302"/>
      <c r="B4" s="304"/>
      <c r="C4" s="306"/>
      <c r="D4" s="306"/>
      <c r="E4" s="308"/>
      <c r="F4" s="306"/>
      <c r="G4" s="308"/>
      <c r="H4" s="357"/>
      <c r="I4" s="292"/>
      <c r="J4" s="294"/>
      <c r="K4" s="296"/>
      <c r="L4" s="298"/>
      <c r="M4" s="294"/>
      <c r="N4" s="296"/>
      <c r="O4" s="292"/>
      <c r="P4" s="351"/>
      <c r="Q4" s="353"/>
      <c r="R4" s="355"/>
      <c r="S4" s="203" t="s">
        <v>110</v>
      </c>
      <c r="T4" s="204" t="s">
        <v>111</v>
      </c>
      <c r="U4" s="342"/>
      <c r="V4" s="342"/>
      <c r="W4" s="99" t="s">
        <v>112</v>
      </c>
      <c r="X4" s="69" t="s">
        <v>113</v>
      </c>
      <c r="Y4" s="194" t="s">
        <v>49</v>
      </c>
      <c r="Z4" s="195" t="s">
        <v>50</v>
      </c>
      <c r="AA4" s="379"/>
      <c r="AB4" s="380"/>
      <c r="AC4" s="194" t="s">
        <v>164</v>
      </c>
      <c r="AD4" s="195" t="s">
        <v>165</v>
      </c>
      <c r="AE4" s="349"/>
      <c r="AF4" s="319"/>
      <c r="AG4" s="321"/>
    </row>
    <row r="5" spans="1:33" ht="15.75" customHeight="1">
      <c r="A5" s="322" t="s">
        <v>170</v>
      </c>
      <c r="B5" s="114" t="s">
        <v>166</v>
      </c>
      <c r="C5" s="372" t="s">
        <v>167</v>
      </c>
      <c r="D5" s="372"/>
      <c r="E5" s="147">
        <v>19.7</v>
      </c>
      <c r="F5" s="151">
        <v>3591</v>
      </c>
      <c r="G5" s="148">
        <f t="shared" ref="G5:G9" si="0">E5*F5</f>
        <v>70742.7</v>
      </c>
      <c r="H5" s="149"/>
      <c r="I5" s="150">
        <v>13</v>
      </c>
      <c r="J5" s="151">
        <v>1200</v>
      </c>
      <c r="K5" s="152">
        <f>J5/I5</f>
        <v>92.307692307692307</v>
      </c>
      <c r="L5" s="107">
        <v>13</v>
      </c>
      <c r="M5" s="151">
        <f>F5/V5*60</f>
        <v>1083.2072881768488</v>
      </c>
      <c r="N5" s="152">
        <f>M5/L5</f>
        <v>83.323637552065293</v>
      </c>
      <c r="O5" s="154">
        <f>L5-I5</f>
        <v>0</v>
      </c>
      <c r="P5" s="155">
        <f>N5-K5</f>
        <v>-8.9840547556270138</v>
      </c>
      <c r="Q5" s="156">
        <f>N5/K5</f>
        <v>0.90267274014737398</v>
      </c>
      <c r="R5" s="327">
        <f>Q21</f>
        <v>0.89948838230989003</v>
      </c>
      <c r="S5" s="157">
        <v>0.16666666666666666</v>
      </c>
      <c r="T5" s="158">
        <v>0.30479166666666668</v>
      </c>
      <c r="U5" s="159"/>
      <c r="V5" s="160">
        <v>198.90929681856343</v>
      </c>
      <c r="W5" s="181"/>
      <c r="X5" s="152"/>
      <c r="Y5" s="12"/>
      <c r="Z5" s="198"/>
      <c r="AA5" s="330"/>
      <c r="AB5" s="331"/>
      <c r="AC5" s="12"/>
      <c r="AD5" s="198"/>
      <c r="AE5" s="178">
        <f>M5-J5</f>
        <v>-116.79271182315119</v>
      </c>
      <c r="AF5" s="132">
        <f>M5/J5</f>
        <v>0.90267274014737398</v>
      </c>
      <c r="AG5" s="373">
        <f>AF21</f>
        <v>0.89948838230989003</v>
      </c>
    </row>
    <row r="6" spans="1:33" ht="15.75" customHeight="1">
      <c r="A6" s="323"/>
      <c r="B6" s="100" t="s">
        <v>171</v>
      </c>
      <c r="C6" s="376" t="s">
        <v>172</v>
      </c>
      <c r="D6" s="376"/>
      <c r="E6" s="101">
        <v>56.43</v>
      </c>
      <c r="F6" s="102">
        <v>3847</v>
      </c>
      <c r="G6" s="103">
        <f t="shared" si="0"/>
        <v>217086.21</v>
      </c>
      <c r="H6" s="26"/>
      <c r="I6" s="104">
        <v>24</v>
      </c>
      <c r="J6" s="105">
        <v>2000</v>
      </c>
      <c r="K6" s="106">
        <f t="shared" ref="K6:K44" si="1">J6/I6</f>
        <v>83.333333333333329</v>
      </c>
      <c r="L6" s="107">
        <v>24</v>
      </c>
      <c r="M6" s="105">
        <f>F6/V6*60</f>
        <v>1797.3735272345521</v>
      </c>
      <c r="N6" s="106">
        <f>M6/L6</f>
        <v>74.890563634773002</v>
      </c>
      <c r="O6" s="108">
        <f>L6-I6</f>
        <v>0</v>
      </c>
      <c r="P6" s="109">
        <f>N6-K6</f>
        <v>-8.4427696985603262</v>
      </c>
      <c r="Q6" s="110">
        <f>N6/K6</f>
        <v>0.89868676361727606</v>
      </c>
      <c r="R6" s="328"/>
      <c r="S6" s="47">
        <v>0.30833333333333335</v>
      </c>
      <c r="T6" s="48">
        <v>0.39751157407407411</v>
      </c>
      <c r="U6" s="111">
        <v>5.0999999999999979</v>
      </c>
      <c r="V6" s="112">
        <v>128.42071862221138</v>
      </c>
      <c r="W6" s="113"/>
      <c r="X6" s="116"/>
      <c r="Y6" s="12"/>
      <c r="Z6" s="198"/>
      <c r="AA6" s="337"/>
      <c r="AB6" s="338"/>
      <c r="AC6" s="12"/>
      <c r="AD6" s="198"/>
      <c r="AE6" s="117">
        <f>M6-J6</f>
        <v>-202.62647276544794</v>
      </c>
      <c r="AF6" s="110">
        <f>M6/J6</f>
        <v>0.89868676361727606</v>
      </c>
      <c r="AG6" s="374"/>
    </row>
    <row r="7" spans="1:33" ht="15.75" customHeight="1">
      <c r="A7" s="323"/>
      <c r="B7" s="100" t="s">
        <v>173</v>
      </c>
      <c r="C7" s="376" t="s">
        <v>196</v>
      </c>
      <c r="D7" s="376"/>
      <c r="E7" s="101">
        <v>77.349999999999994</v>
      </c>
      <c r="F7" s="102">
        <v>711</v>
      </c>
      <c r="G7" s="103">
        <f t="shared" si="0"/>
        <v>54995.85</v>
      </c>
      <c r="H7" s="26"/>
      <c r="I7" s="104">
        <v>25</v>
      </c>
      <c r="J7" s="105">
        <v>2000</v>
      </c>
      <c r="K7" s="106">
        <f t="shared" si="1"/>
        <v>80</v>
      </c>
      <c r="L7" s="107">
        <v>25</v>
      </c>
      <c r="M7" s="105">
        <f>F7/V7*60</f>
        <v>1797.292532081631</v>
      </c>
      <c r="N7" s="106">
        <f>M7/L7</f>
        <v>71.891701283265235</v>
      </c>
      <c r="O7" s="108">
        <f>L7-I7</f>
        <v>0</v>
      </c>
      <c r="P7" s="109">
        <f>N7-K7</f>
        <v>-8.1082987167347653</v>
      </c>
      <c r="Q7" s="110">
        <f>N7/K7</f>
        <v>0.89864626604081543</v>
      </c>
      <c r="R7" s="328"/>
      <c r="S7" s="47">
        <v>0.40069444444444446</v>
      </c>
      <c r="T7" s="48">
        <v>0.41717592592592595</v>
      </c>
      <c r="U7" s="111">
        <v>4.5833333333333037</v>
      </c>
      <c r="V7" s="112">
        <v>23.735702028757128</v>
      </c>
      <c r="W7" s="113"/>
      <c r="X7" s="116"/>
      <c r="Y7" s="12"/>
      <c r="Z7" s="198"/>
      <c r="AA7" s="337"/>
      <c r="AB7" s="338"/>
      <c r="AC7" s="12"/>
      <c r="AD7" s="198"/>
      <c r="AE7" s="117">
        <f>M7-J7</f>
        <v>-202.70746791836905</v>
      </c>
      <c r="AF7" s="110">
        <f>M7/J7</f>
        <v>0.89864626604081543</v>
      </c>
      <c r="AG7" s="374"/>
    </row>
    <row r="8" spans="1:33" ht="15.75" customHeight="1">
      <c r="A8" s="323"/>
      <c r="B8" s="100" t="s">
        <v>173</v>
      </c>
      <c r="C8" s="376" t="s">
        <v>174</v>
      </c>
      <c r="D8" s="376"/>
      <c r="E8" s="101">
        <v>77.34</v>
      </c>
      <c r="F8" s="102">
        <v>1644</v>
      </c>
      <c r="G8" s="103">
        <f t="shared" si="0"/>
        <v>127146.96</v>
      </c>
      <c r="H8" s="26"/>
      <c r="I8" s="104">
        <v>23</v>
      </c>
      <c r="J8" s="105">
        <v>2000</v>
      </c>
      <c r="K8" s="106">
        <f t="shared" si="1"/>
        <v>86.956521739130437</v>
      </c>
      <c r="L8" s="118">
        <v>23</v>
      </c>
      <c r="M8" s="105">
        <f>F8/V8*60</f>
        <v>1798.2080972519834</v>
      </c>
      <c r="N8" s="106">
        <f>M8/L8</f>
        <v>78.182960750086238</v>
      </c>
      <c r="O8" s="108">
        <f>L8-I8</f>
        <v>0</v>
      </c>
      <c r="P8" s="109">
        <f>N8-K8</f>
        <v>-8.7735609890441992</v>
      </c>
      <c r="Q8" s="110">
        <f>N8/K8</f>
        <v>0.89910404862599169</v>
      </c>
      <c r="R8" s="328"/>
      <c r="S8" s="47">
        <v>0.4201388888888889</v>
      </c>
      <c r="T8" s="48">
        <v>0.45822916666666669</v>
      </c>
      <c r="U8" s="111">
        <v>5</v>
      </c>
      <c r="V8" s="112">
        <v>54.85460784585576</v>
      </c>
      <c r="W8" s="113">
        <v>0.45822916666666669</v>
      </c>
      <c r="X8" s="116">
        <v>0.49652777777777773</v>
      </c>
      <c r="Y8" s="12"/>
      <c r="Z8" s="198"/>
      <c r="AA8" s="337"/>
      <c r="AB8" s="338"/>
      <c r="AC8" s="12"/>
      <c r="AD8" s="198"/>
      <c r="AE8" s="117">
        <f>M8-J8</f>
        <v>-201.79190274801658</v>
      </c>
      <c r="AF8" s="110">
        <f>M8/J8</f>
        <v>0.89910404862599169</v>
      </c>
      <c r="AG8" s="374"/>
    </row>
    <row r="9" spans="1:33" ht="15.75" customHeight="1">
      <c r="A9" s="323"/>
      <c r="B9" s="100" t="s">
        <v>173</v>
      </c>
      <c r="C9" s="376" t="s">
        <v>176</v>
      </c>
      <c r="D9" s="376"/>
      <c r="E9" s="101">
        <v>59.52</v>
      </c>
      <c r="F9" s="102">
        <v>4048</v>
      </c>
      <c r="G9" s="103">
        <f t="shared" si="0"/>
        <v>240936.96000000002</v>
      </c>
      <c r="H9" s="13"/>
      <c r="I9" s="104">
        <v>24</v>
      </c>
      <c r="J9" s="105">
        <v>2000</v>
      </c>
      <c r="K9" s="106">
        <f t="shared" si="1"/>
        <v>83.333333333333329</v>
      </c>
      <c r="L9" s="118">
        <v>24</v>
      </c>
      <c r="M9" s="105">
        <f>F9/V9*60</f>
        <v>1799.2116725059727</v>
      </c>
      <c r="N9" s="106">
        <f>M9/L9</f>
        <v>74.967153021082197</v>
      </c>
      <c r="O9" s="108">
        <f>L9-I9</f>
        <v>0</v>
      </c>
      <c r="P9" s="109">
        <f>N9-K9</f>
        <v>-8.3661803122511316</v>
      </c>
      <c r="Q9" s="110">
        <f>N9/K9</f>
        <v>0.8996058362529864</v>
      </c>
      <c r="R9" s="328"/>
      <c r="S9" s="47">
        <v>0.49652777777777773</v>
      </c>
      <c r="T9" s="48">
        <v>0.59026620370370364</v>
      </c>
      <c r="U9" s="111">
        <v>55.149999999999906</v>
      </c>
      <c r="V9" s="112">
        <v>134.99245459080009</v>
      </c>
      <c r="W9" s="113"/>
      <c r="X9" s="116"/>
      <c r="Y9" s="12"/>
      <c r="Z9" s="198"/>
      <c r="AA9" s="337"/>
      <c r="AB9" s="338"/>
      <c r="AC9" s="12"/>
      <c r="AD9" s="198"/>
      <c r="AE9" s="117">
        <f>M9-J9</f>
        <v>-200.78832749402727</v>
      </c>
      <c r="AF9" s="110">
        <f>M9/J9</f>
        <v>0.8996058362529864</v>
      </c>
      <c r="AG9" s="374"/>
    </row>
    <row r="10" spans="1:33" ht="15.75" customHeight="1">
      <c r="A10" s="323"/>
      <c r="B10" s="100"/>
      <c r="C10" s="376"/>
      <c r="D10" s="376"/>
      <c r="E10" s="101"/>
      <c r="F10" s="102"/>
      <c r="G10" s="121"/>
      <c r="H10" s="122"/>
      <c r="I10" s="104"/>
      <c r="J10" s="105"/>
      <c r="K10" s="106"/>
      <c r="L10" s="118"/>
      <c r="M10" s="105"/>
      <c r="N10" s="106"/>
      <c r="O10" s="108"/>
      <c r="P10" s="109"/>
      <c r="Q10" s="110"/>
      <c r="R10" s="328"/>
      <c r="S10" s="47"/>
      <c r="T10" s="120"/>
      <c r="U10" s="111"/>
      <c r="V10" s="112"/>
      <c r="W10" s="113"/>
      <c r="X10" s="116"/>
      <c r="Y10" s="12"/>
      <c r="Z10" s="198"/>
      <c r="AA10" s="337"/>
      <c r="AB10" s="338"/>
      <c r="AC10" s="12"/>
      <c r="AD10" s="198"/>
      <c r="AE10" s="117"/>
      <c r="AF10" s="110"/>
      <c r="AG10" s="374"/>
    </row>
    <row r="11" spans="1:33" ht="15.75" customHeight="1">
      <c r="A11" s="323"/>
      <c r="B11" s="100"/>
      <c r="C11" s="376"/>
      <c r="D11" s="376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28"/>
      <c r="S11" s="47"/>
      <c r="T11" s="120"/>
      <c r="U11" s="111"/>
      <c r="V11" s="112"/>
      <c r="W11" s="113"/>
      <c r="X11" s="116"/>
      <c r="Y11" s="12"/>
      <c r="Z11" s="198"/>
      <c r="AA11" s="337"/>
      <c r="AB11" s="338"/>
      <c r="AC11" s="12"/>
      <c r="AD11" s="198"/>
      <c r="AE11" s="117"/>
      <c r="AF11" s="110"/>
      <c r="AG11" s="374"/>
    </row>
    <row r="12" spans="1:33" ht="15.75" customHeight="1">
      <c r="A12" s="323"/>
      <c r="B12" s="100"/>
      <c r="C12" s="376"/>
      <c r="D12" s="37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8"/>
      <c r="S12" s="47"/>
      <c r="T12" s="120"/>
      <c r="U12" s="111"/>
      <c r="V12" s="112"/>
      <c r="W12" s="113"/>
      <c r="X12" s="116"/>
      <c r="Y12" s="12"/>
      <c r="Z12" s="198"/>
      <c r="AA12" s="337"/>
      <c r="AB12" s="338"/>
      <c r="AC12" s="12"/>
      <c r="AD12" s="198"/>
      <c r="AE12" s="117"/>
      <c r="AF12" s="110"/>
      <c r="AG12" s="374"/>
    </row>
    <row r="13" spans="1:33" ht="15.75" customHeight="1">
      <c r="A13" s="323"/>
      <c r="B13" s="100"/>
      <c r="C13" s="376"/>
      <c r="D13" s="37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8"/>
      <c r="S13" s="47"/>
      <c r="T13" s="120"/>
      <c r="U13" s="111"/>
      <c r="V13" s="112"/>
      <c r="W13" s="113"/>
      <c r="X13" s="116"/>
      <c r="Y13" s="12"/>
      <c r="Z13" s="198"/>
      <c r="AA13" s="337"/>
      <c r="AB13" s="338"/>
      <c r="AC13" s="12"/>
      <c r="AD13" s="198"/>
      <c r="AE13" s="117"/>
      <c r="AF13" s="110"/>
      <c r="AG13" s="374"/>
    </row>
    <row r="14" spans="1:33" ht="15.75" customHeight="1">
      <c r="A14" s="323"/>
      <c r="B14" s="100"/>
      <c r="C14" s="376"/>
      <c r="D14" s="37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8"/>
      <c r="S14" s="47"/>
      <c r="T14" s="120"/>
      <c r="U14" s="111"/>
      <c r="V14" s="112"/>
      <c r="W14" s="113"/>
      <c r="X14" s="116"/>
      <c r="Y14" s="12"/>
      <c r="Z14" s="198"/>
      <c r="AA14" s="337"/>
      <c r="AB14" s="338"/>
      <c r="AC14" s="12"/>
      <c r="AD14" s="198"/>
      <c r="AE14" s="117"/>
      <c r="AF14" s="110"/>
      <c r="AG14" s="374"/>
    </row>
    <row r="15" spans="1:33" ht="15.75" customHeight="1">
      <c r="A15" s="323"/>
      <c r="B15" s="100"/>
      <c r="C15" s="376"/>
      <c r="D15" s="37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8"/>
      <c r="S15" s="47"/>
      <c r="T15" s="120"/>
      <c r="U15" s="111"/>
      <c r="V15" s="112"/>
      <c r="W15" s="113"/>
      <c r="X15" s="116"/>
      <c r="Y15" s="12"/>
      <c r="Z15" s="198"/>
      <c r="AA15" s="337"/>
      <c r="AB15" s="338"/>
      <c r="AC15" s="12"/>
      <c r="AD15" s="198"/>
      <c r="AE15" s="117"/>
      <c r="AF15" s="110"/>
      <c r="AG15" s="374"/>
    </row>
    <row r="16" spans="1:33" ht="15.75" customHeight="1">
      <c r="A16" s="323"/>
      <c r="B16" s="100"/>
      <c r="C16" s="376"/>
      <c r="D16" s="37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8"/>
      <c r="S16" s="47"/>
      <c r="T16" s="120"/>
      <c r="U16" s="111"/>
      <c r="V16" s="112"/>
      <c r="W16" s="113"/>
      <c r="X16" s="116"/>
      <c r="Y16" s="12"/>
      <c r="Z16" s="198"/>
      <c r="AA16" s="337"/>
      <c r="AB16" s="338"/>
      <c r="AC16" s="12"/>
      <c r="AD16" s="198"/>
      <c r="AE16" s="117"/>
      <c r="AF16" s="110"/>
      <c r="AG16" s="374"/>
    </row>
    <row r="17" spans="1:33" ht="15.75" customHeight="1">
      <c r="A17" s="323"/>
      <c r="B17" s="100"/>
      <c r="C17" s="376"/>
      <c r="D17" s="37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8"/>
      <c r="S17" s="47"/>
      <c r="T17" s="120"/>
      <c r="U17" s="111"/>
      <c r="V17" s="112"/>
      <c r="W17" s="113"/>
      <c r="X17" s="116"/>
      <c r="Y17" s="12"/>
      <c r="Z17" s="198"/>
      <c r="AA17" s="337"/>
      <c r="AB17" s="338"/>
      <c r="AC17" s="12"/>
      <c r="AD17" s="198"/>
      <c r="AE17" s="117"/>
      <c r="AF17" s="110"/>
      <c r="AG17" s="374"/>
    </row>
    <row r="18" spans="1:33" ht="15.75" customHeight="1">
      <c r="A18" s="323"/>
      <c r="B18" s="100"/>
      <c r="C18" s="376"/>
      <c r="D18" s="37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8"/>
      <c r="S18" s="47"/>
      <c r="T18" s="120"/>
      <c r="U18" s="111"/>
      <c r="V18" s="112"/>
      <c r="W18" s="113"/>
      <c r="X18" s="116"/>
      <c r="Y18" s="12"/>
      <c r="Z18" s="198"/>
      <c r="AA18" s="337"/>
      <c r="AB18" s="338"/>
      <c r="AC18" s="12"/>
      <c r="AD18" s="198"/>
      <c r="AE18" s="117"/>
      <c r="AF18" s="110"/>
      <c r="AG18" s="374"/>
    </row>
    <row r="19" spans="1:33" ht="15.75" customHeight="1">
      <c r="A19" s="323"/>
      <c r="B19" s="100"/>
      <c r="C19" s="376"/>
      <c r="D19" s="37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8"/>
      <c r="S19" s="47"/>
      <c r="T19" s="120"/>
      <c r="U19" s="111"/>
      <c r="V19" s="112"/>
      <c r="W19" s="113"/>
      <c r="X19" s="116"/>
      <c r="Y19" s="12"/>
      <c r="Z19" s="198"/>
      <c r="AA19" s="337"/>
      <c r="AB19" s="338"/>
      <c r="AC19" s="12"/>
      <c r="AD19" s="198"/>
      <c r="AE19" s="117"/>
      <c r="AF19" s="110"/>
      <c r="AG19" s="374"/>
    </row>
    <row r="20" spans="1:33" ht="15.75" customHeight="1">
      <c r="A20" s="323"/>
      <c r="B20" s="100"/>
      <c r="C20" s="376"/>
      <c r="D20" s="376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8"/>
      <c r="S20" s="47"/>
      <c r="T20" s="120"/>
      <c r="U20" s="130"/>
      <c r="V20" s="112"/>
      <c r="W20" s="113"/>
      <c r="X20" s="116"/>
      <c r="Y20" s="12"/>
      <c r="Z20" s="198"/>
      <c r="AA20" s="337"/>
      <c r="AB20" s="338"/>
      <c r="AC20" s="12"/>
      <c r="AD20" s="198"/>
      <c r="AE20" s="117"/>
      <c r="AF20" s="110"/>
      <c r="AG20" s="374"/>
    </row>
    <row r="21" spans="1:33" ht="15.75" customHeight="1" thickBot="1">
      <c r="A21" s="324"/>
      <c r="B21" s="133" t="s">
        <v>115</v>
      </c>
      <c r="C21" s="358"/>
      <c r="D21" s="358"/>
      <c r="E21" s="134"/>
      <c r="F21" s="167"/>
      <c r="G21" s="135"/>
      <c r="H21" s="69"/>
      <c r="I21" s="136">
        <f t="shared" ref="I21:J21" si="2">AVERAGE(I5:I20)</f>
        <v>21.8</v>
      </c>
      <c r="J21" s="137">
        <f t="shared" si="2"/>
        <v>1840</v>
      </c>
      <c r="K21" s="138">
        <f t="shared" ref="K21" si="3">J21/I21</f>
        <v>84.403669724770637</v>
      </c>
      <c r="L21" s="136">
        <f t="shared" ref="L21:M21" si="4">AVERAGE(L5:L20)</f>
        <v>21.8</v>
      </c>
      <c r="M21" s="137">
        <f t="shared" si="4"/>
        <v>1655.0586234501977</v>
      </c>
      <c r="N21" s="138">
        <f t="shared" ref="N21:N28" si="5">M21/L21</f>
        <v>75.920120341752181</v>
      </c>
      <c r="O21" s="139">
        <f t="shared" ref="O21:O28" si="6">L21-I21</f>
        <v>0</v>
      </c>
      <c r="P21" s="140">
        <f t="shared" ref="P21:P28" si="7">N21-K21</f>
        <v>-8.4835493830184561</v>
      </c>
      <c r="Q21" s="141">
        <f t="shared" ref="Q21:Q28" si="8">N21/K21</f>
        <v>0.89948838230989003</v>
      </c>
      <c r="R21" s="329"/>
      <c r="S21" s="142">
        <v>0.16666666666666666</v>
      </c>
      <c r="T21" s="143">
        <v>0.59026620370370364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359"/>
      <c r="AB21" s="360"/>
      <c r="AC21" s="179">
        <f>SUM(AC5:AC20)</f>
        <v>0</v>
      </c>
      <c r="AD21" s="180">
        <f>SUM(AD5:AD20)</f>
        <v>0</v>
      </c>
      <c r="AE21" s="168">
        <f t="shared" ref="AE21:AE28" si="9">M21-J21</f>
        <v>-184.94137654980227</v>
      </c>
      <c r="AF21" s="141">
        <f t="shared" ref="AF21:AF28" si="10">M21/J21</f>
        <v>0.89948838230989003</v>
      </c>
      <c r="AG21" s="375"/>
    </row>
    <row r="22" spans="1:33" ht="15.75" customHeight="1">
      <c r="A22" s="361" t="s">
        <v>177</v>
      </c>
      <c r="B22" s="146" t="s">
        <v>192</v>
      </c>
      <c r="C22" s="325" t="s">
        <v>218</v>
      </c>
      <c r="D22" s="326"/>
      <c r="E22" s="147">
        <v>36.450000000000003</v>
      </c>
      <c r="F22" s="159">
        <v>2373</v>
      </c>
      <c r="G22" s="148">
        <f t="shared" ref="G22:G28" si="11">E22*F22</f>
        <v>86495.85</v>
      </c>
      <c r="H22" s="149"/>
      <c r="I22" s="153">
        <v>20</v>
      </c>
      <c r="J22" s="151">
        <v>2100</v>
      </c>
      <c r="K22" s="152">
        <f>J22/I22</f>
        <v>105</v>
      </c>
      <c r="L22" s="153">
        <v>20</v>
      </c>
      <c r="M22" s="151">
        <f t="shared" ref="M22:M28" si="12">F22/V22*60</f>
        <v>1893.0683422374968</v>
      </c>
      <c r="N22" s="152">
        <f t="shared" si="5"/>
        <v>94.653417111874845</v>
      </c>
      <c r="O22" s="154">
        <f t="shared" si="6"/>
        <v>0</v>
      </c>
      <c r="P22" s="155">
        <f t="shared" si="7"/>
        <v>-10.346582888125155</v>
      </c>
      <c r="Q22" s="156">
        <f t="shared" si="8"/>
        <v>0.901461115351189</v>
      </c>
      <c r="R22" s="327">
        <f>Q38</f>
        <v>0.90224952985764151</v>
      </c>
      <c r="S22" s="157">
        <v>0.16666666666666666</v>
      </c>
      <c r="T22" s="158">
        <v>0.21888888888888888</v>
      </c>
      <c r="U22" s="159"/>
      <c r="V22" s="160">
        <v>75.211230795669593</v>
      </c>
      <c r="W22" s="97"/>
      <c r="X22" s="98"/>
      <c r="Y22" s="12"/>
      <c r="Z22" s="198"/>
      <c r="AA22" s="330"/>
      <c r="AB22" s="331"/>
      <c r="AC22" s="12"/>
      <c r="AD22" s="198"/>
      <c r="AE22" s="115">
        <f t="shared" si="9"/>
        <v>-206.93165776250316</v>
      </c>
      <c r="AF22" s="156">
        <f t="shared" si="10"/>
        <v>0.901461115351189</v>
      </c>
      <c r="AG22" s="381">
        <f>AF38</f>
        <v>0.90946752609650261</v>
      </c>
    </row>
    <row r="23" spans="1:33" ht="15.75" customHeight="1">
      <c r="A23" s="362"/>
      <c r="B23" s="163" t="s">
        <v>166</v>
      </c>
      <c r="C23" s="335" t="s">
        <v>221</v>
      </c>
      <c r="D23" s="336"/>
      <c r="E23" s="101">
        <v>31.72</v>
      </c>
      <c r="F23" s="111">
        <v>1439</v>
      </c>
      <c r="G23" s="103">
        <f t="shared" si="11"/>
        <v>45645.08</v>
      </c>
      <c r="H23" s="26"/>
      <c r="I23" s="107">
        <v>22</v>
      </c>
      <c r="J23" s="105">
        <v>2000</v>
      </c>
      <c r="K23" s="106">
        <f t="shared" si="1"/>
        <v>90.909090909090907</v>
      </c>
      <c r="L23" s="107">
        <v>22</v>
      </c>
      <c r="M23" s="105">
        <f t="shared" si="12"/>
        <v>1799.8275142827238</v>
      </c>
      <c r="N23" s="106">
        <f t="shared" si="5"/>
        <v>81.810341558305623</v>
      </c>
      <c r="O23" s="108">
        <f t="shared" si="6"/>
        <v>0</v>
      </c>
      <c r="P23" s="109">
        <f t="shared" si="7"/>
        <v>-9.0987493507852832</v>
      </c>
      <c r="Q23" s="110">
        <f t="shared" si="8"/>
        <v>0.8999137571413619</v>
      </c>
      <c r="R23" s="328"/>
      <c r="S23" s="47">
        <v>0.22222222222222221</v>
      </c>
      <c r="T23" s="48">
        <v>0.2555324074074074</v>
      </c>
      <c r="U23" s="111">
        <v>4.7999999999999909</v>
      </c>
      <c r="V23" s="112">
        <v>47.971263532110548</v>
      </c>
      <c r="W23" s="113"/>
      <c r="X23" s="116"/>
      <c r="Y23" s="12"/>
      <c r="Z23" s="198"/>
      <c r="AA23" s="337"/>
      <c r="AB23" s="338"/>
      <c r="AC23" s="12"/>
      <c r="AD23" s="198"/>
      <c r="AE23" s="117">
        <f t="shared" si="9"/>
        <v>-200.17248571727623</v>
      </c>
      <c r="AF23" s="110">
        <f t="shared" si="10"/>
        <v>0.8999137571413619</v>
      </c>
      <c r="AG23" s="374"/>
    </row>
    <row r="24" spans="1:33" ht="15.75" customHeight="1">
      <c r="A24" s="362"/>
      <c r="B24" s="163" t="s">
        <v>166</v>
      </c>
      <c r="C24" s="335" t="s">
        <v>222</v>
      </c>
      <c r="D24" s="336"/>
      <c r="E24" s="101">
        <v>34.79</v>
      </c>
      <c r="F24" s="111">
        <v>1564</v>
      </c>
      <c r="G24" s="103">
        <f t="shared" si="11"/>
        <v>54411.56</v>
      </c>
      <c r="H24" s="26"/>
      <c r="I24" s="107">
        <v>11</v>
      </c>
      <c r="J24" s="105">
        <v>2000</v>
      </c>
      <c r="K24" s="106">
        <f t="shared" si="1"/>
        <v>181.81818181818181</v>
      </c>
      <c r="L24" s="107">
        <v>11</v>
      </c>
      <c r="M24" s="105">
        <f t="shared" si="12"/>
        <v>1808.5279954925188</v>
      </c>
      <c r="N24" s="106">
        <f t="shared" si="5"/>
        <v>164.41163595386536</v>
      </c>
      <c r="O24" s="108">
        <f t="shared" si="6"/>
        <v>0</v>
      </c>
      <c r="P24" s="109">
        <f t="shared" si="7"/>
        <v>-17.406545864316456</v>
      </c>
      <c r="Q24" s="110">
        <f t="shared" si="8"/>
        <v>0.90426399774625954</v>
      </c>
      <c r="R24" s="328"/>
      <c r="S24" s="47">
        <v>0.2583333333333333</v>
      </c>
      <c r="T24" s="48">
        <v>0.2943634259259259</v>
      </c>
      <c r="U24" s="111">
        <v>5</v>
      </c>
      <c r="V24" s="112">
        <v>51.88750200930366</v>
      </c>
      <c r="W24" s="113"/>
      <c r="X24" s="116"/>
      <c r="Y24" s="12"/>
      <c r="Z24" s="198"/>
      <c r="AA24" s="337"/>
      <c r="AB24" s="338"/>
      <c r="AC24" s="12"/>
      <c r="AD24" s="198"/>
      <c r="AE24" s="117">
        <f t="shared" si="9"/>
        <v>-191.47200450748119</v>
      </c>
      <c r="AF24" s="110">
        <f t="shared" si="10"/>
        <v>0.90426399774625943</v>
      </c>
      <c r="AG24" s="374"/>
    </row>
    <row r="25" spans="1:33" ht="15.75" customHeight="1">
      <c r="A25" s="362"/>
      <c r="B25" s="163" t="s">
        <v>166</v>
      </c>
      <c r="C25" s="335" t="s">
        <v>220</v>
      </c>
      <c r="D25" s="336"/>
      <c r="E25" s="101">
        <v>33.200000000000003</v>
      </c>
      <c r="F25" s="111">
        <v>2607</v>
      </c>
      <c r="G25" s="103">
        <f t="shared" si="11"/>
        <v>86552.400000000009</v>
      </c>
      <c r="H25" s="26"/>
      <c r="I25" s="107">
        <v>11</v>
      </c>
      <c r="J25" s="105">
        <v>2000</v>
      </c>
      <c r="K25" s="106">
        <f t="shared" si="1"/>
        <v>181.81818181818181</v>
      </c>
      <c r="L25" s="107">
        <v>11</v>
      </c>
      <c r="M25" s="105">
        <f t="shared" si="12"/>
        <v>1807.3724640015378</v>
      </c>
      <c r="N25" s="106">
        <f t="shared" si="5"/>
        <v>164.30658763650342</v>
      </c>
      <c r="O25" s="108">
        <f t="shared" si="6"/>
        <v>0</v>
      </c>
      <c r="P25" s="109">
        <f t="shared" si="7"/>
        <v>-17.51159418167839</v>
      </c>
      <c r="Q25" s="110">
        <f t="shared" si="8"/>
        <v>0.90368623200076881</v>
      </c>
      <c r="R25" s="328"/>
      <c r="S25" s="47">
        <v>0.29722222222222217</v>
      </c>
      <c r="T25" s="48">
        <v>0.35731481481481475</v>
      </c>
      <c r="U25" s="111">
        <v>5</v>
      </c>
      <c r="V25" s="112">
        <v>86.5455256818978</v>
      </c>
      <c r="W25" s="113"/>
      <c r="X25" s="116"/>
      <c r="Y25" s="12"/>
      <c r="Z25" s="198"/>
      <c r="AA25" s="337"/>
      <c r="AB25" s="338"/>
      <c r="AC25" s="12"/>
      <c r="AD25" s="198"/>
      <c r="AE25" s="117">
        <f t="shared" si="9"/>
        <v>-192.62753599846224</v>
      </c>
      <c r="AF25" s="110">
        <f t="shared" si="10"/>
        <v>0.90368623200076892</v>
      </c>
      <c r="AG25" s="374"/>
    </row>
    <row r="26" spans="1:33" ht="15.75" customHeight="1">
      <c r="A26" s="363"/>
      <c r="B26" s="163" t="s">
        <v>166</v>
      </c>
      <c r="C26" s="335" t="s">
        <v>225</v>
      </c>
      <c r="D26" s="336"/>
      <c r="E26" s="101">
        <v>51.44</v>
      </c>
      <c r="F26" s="111">
        <v>1668</v>
      </c>
      <c r="G26" s="103">
        <f t="shared" si="11"/>
        <v>85801.919999999998</v>
      </c>
      <c r="H26" s="13"/>
      <c r="I26" s="118">
        <v>19</v>
      </c>
      <c r="J26" s="105">
        <v>2000</v>
      </c>
      <c r="K26" s="106">
        <f t="shared" si="1"/>
        <v>105.26315789473684</v>
      </c>
      <c r="L26" s="107">
        <v>19</v>
      </c>
      <c r="M26" s="105">
        <f t="shared" si="12"/>
        <v>1801.3709154418079</v>
      </c>
      <c r="N26" s="106">
        <f t="shared" si="5"/>
        <v>94.808995549568834</v>
      </c>
      <c r="O26" s="108">
        <f t="shared" si="6"/>
        <v>0</v>
      </c>
      <c r="P26" s="109">
        <f t="shared" si="7"/>
        <v>-10.454162345168001</v>
      </c>
      <c r="Q26" s="110">
        <f t="shared" si="8"/>
        <v>0.90068545772090403</v>
      </c>
      <c r="R26" s="328"/>
      <c r="S26" s="47">
        <v>0.36111111111111105</v>
      </c>
      <c r="T26" s="48">
        <v>0.39968749999999992</v>
      </c>
      <c r="U26" s="111">
        <v>5.4666666666666686</v>
      </c>
      <c r="V26" s="112">
        <v>55.557686172286274</v>
      </c>
      <c r="W26" s="113"/>
      <c r="X26" s="116"/>
      <c r="Y26" s="12"/>
      <c r="Z26" s="198"/>
      <c r="AA26" s="337"/>
      <c r="AB26" s="338"/>
      <c r="AC26" s="12"/>
      <c r="AD26" s="198"/>
      <c r="AE26" s="117">
        <f t="shared" si="9"/>
        <v>-198.62908455819206</v>
      </c>
      <c r="AF26" s="110">
        <f t="shared" si="10"/>
        <v>0.90068545772090391</v>
      </c>
      <c r="AG26" s="374"/>
    </row>
    <row r="27" spans="1:33" ht="15.75" customHeight="1">
      <c r="A27" s="363"/>
      <c r="B27" s="163" t="s">
        <v>171</v>
      </c>
      <c r="C27" s="335" t="s">
        <v>241</v>
      </c>
      <c r="D27" s="336"/>
      <c r="E27" s="101">
        <v>46.34</v>
      </c>
      <c r="F27" s="111">
        <v>2570</v>
      </c>
      <c r="G27" s="121">
        <f t="shared" si="11"/>
        <v>119093.8</v>
      </c>
      <c r="H27" s="122"/>
      <c r="I27" s="107">
        <v>21</v>
      </c>
      <c r="J27" s="105">
        <v>1800</v>
      </c>
      <c r="K27" s="106">
        <f t="shared" si="1"/>
        <v>85.714285714285708</v>
      </c>
      <c r="L27" s="107">
        <v>21</v>
      </c>
      <c r="M27" s="105">
        <f t="shared" si="12"/>
        <v>1623.2761115169212</v>
      </c>
      <c r="N27" s="106">
        <f t="shared" si="5"/>
        <v>77.298862453186729</v>
      </c>
      <c r="O27" s="108">
        <f t="shared" si="6"/>
        <v>0</v>
      </c>
      <c r="P27" s="109">
        <f t="shared" si="7"/>
        <v>-8.4154232610989794</v>
      </c>
      <c r="Q27" s="110">
        <f t="shared" si="8"/>
        <v>0.90182006195384523</v>
      </c>
      <c r="R27" s="328"/>
      <c r="S27" s="47">
        <v>0.40277777777777768</v>
      </c>
      <c r="T27" s="120">
        <v>0.46873842592592585</v>
      </c>
      <c r="U27" s="111">
        <v>5</v>
      </c>
      <c r="V27" s="112">
        <v>94.99308152567032</v>
      </c>
      <c r="W27" s="113">
        <v>0.46873842592592585</v>
      </c>
      <c r="X27" s="116">
        <v>0.50694444444444431</v>
      </c>
      <c r="Y27" s="12"/>
      <c r="Z27" s="198"/>
      <c r="AA27" s="337"/>
      <c r="AB27" s="338"/>
      <c r="AC27" s="12"/>
      <c r="AD27" s="198"/>
      <c r="AE27" s="117">
        <f t="shared" si="9"/>
        <v>-176.72388848307878</v>
      </c>
      <c r="AF27" s="110">
        <f t="shared" si="10"/>
        <v>0.90182006195384512</v>
      </c>
      <c r="AG27" s="374"/>
    </row>
    <row r="28" spans="1:33" ht="15.75" customHeight="1">
      <c r="A28" s="363"/>
      <c r="B28" s="163" t="s">
        <v>168</v>
      </c>
      <c r="C28" s="335" t="s">
        <v>169</v>
      </c>
      <c r="D28" s="336"/>
      <c r="E28" s="101">
        <v>29.97</v>
      </c>
      <c r="F28" s="111">
        <v>2184</v>
      </c>
      <c r="G28" s="121">
        <f t="shared" si="11"/>
        <v>65454.479999999996</v>
      </c>
      <c r="H28" s="62"/>
      <c r="I28" s="118">
        <v>21</v>
      </c>
      <c r="J28" s="105">
        <v>2790</v>
      </c>
      <c r="K28" s="106">
        <f t="shared" si="1"/>
        <v>132.85714285714286</v>
      </c>
      <c r="L28" s="107">
        <v>22</v>
      </c>
      <c r="M28" s="105">
        <f t="shared" si="12"/>
        <v>2626.6346153846152</v>
      </c>
      <c r="N28" s="106">
        <f t="shared" si="5"/>
        <v>119.39248251748251</v>
      </c>
      <c r="O28" s="123">
        <f t="shared" si="6"/>
        <v>1</v>
      </c>
      <c r="P28" s="124">
        <f t="shared" si="7"/>
        <v>-13.464660339660355</v>
      </c>
      <c r="Q28" s="125">
        <f t="shared" si="8"/>
        <v>0.89865309421761019</v>
      </c>
      <c r="R28" s="328"/>
      <c r="S28" s="47">
        <v>0.50694444444444431</v>
      </c>
      <c r="T28" s="120">
        <v>0.54158564814814802</v>
      </c>
      <c r="U28" s="111">
        <v>55.01666666666658</v>
      </c>
      <c r="V28" s="112">
        <v>49.888933631072227</v>
      </c>
      <c r="W28" s="113"/>
      <c r="X28" s="116"/>
      <c r="Y28" s="12"/>
      <c r="Z28" s="198"/>
      <c r="AA28" s="337"/>
      <c r="AB28" s="338"/>
      <c r="AC28" s="12"/>
      <c r="AD28" s="198"/>
      <c r="AE28" s="117">
        <f t="shared" si="9"/>
        <v>-163.36538461538476</v>
      </c>
      <c r="AF28" s="110">
        <f t="shared" si="10"/>
        <v>0.94144609870416318</v>
      </c>
      <c r="AG28" s="374"/>
    </row>
    <row r="29" spans="1:33" ht="15.75" customHeight="1">
      <c r="A29" s="363"/>
      <c r="B29" s="163"/>
      <c r="C29" s="335"/>
      <c r="D29" s="336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328"/>
      <c r="S29" s="47"/>
      <c r="T29" s="120"/>
      <c r="U29" s="111"/>
      <c r="V29" s="112"/>
      <c r="W29" s="113"/>
      <c r="X29" s="116"/>
      <c r="Y29" s="12"/>
      <c r="Z29" s="198"/>
      <c r="AA29" s="337"/>
      <c r="AB29" s="338"/>
      <c r="AC29" s="12"/>
      <c r="AD29" s="198"/>
      <c r="AE29" s="117"/>
      <c r="AF29" s="110"/>
      <c r="AG29" s="374"/>
    </row>
    <row r="30" spans="1:33" ht="15.75" customHeight="1">
      <c r="A30" s="363"/>
      <c r="B30" s="163"/>
      <c r="C30" s="335"/>
      <c r="D30" s="336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328"/>
      <c r="S30" s="47"/>
      <c r="T30" s="120"/>
      <c r="U30" s="111"/>
      <c r="V30" s="112"/>
      <c r="W30" s="113"/>
      <c r="X30" s="116"/>
      <c r="Y30" s="12"/>
      <c r="Z30" s="198"/>
      <c r="AA30" s="337"/>
      <c r="AB30" s="338"/>
      <c r="AC30" s="12"/>
      <c r="AD30" s="198"/>
      <c r="AE30" s="117"/>
      <c r="AF30" s="110"/>
      <c r="AG30" s="374"/>
    </row>
    <row r="31" spans="1:33" ht="15.75" customHeight="1">
      <c r="A31" s="363"/>
      <c r="B31" s="163"/>
      <c r="C31" s="335"/>
      <c r="D31" s="336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328"/>
      <c r="S31" s="47"/>
      <c r="T31" s="120"/>
      <c r="U31" s="111"/>
      <c r="V31" s="112"/>
      <c r="W31" s="113"/>
      <c r="X31" s="116"/>
      <c r="Y31" s="12"/>
      <c r="Z31" s="198"/>
      <c r="AA31" s="337"/>
      <c r="AB31" s="338"/>
      <c r="AC31" s="12"/>
      <c r="AD31" s="198"/>
      <c r="AE31" s="117"/>
      <c r="AF31" s="110"/>
      <c r="AG31" s="374"/>
    </row>
    <row r="32" spans="1:33" ht="15.75" customHeight="1">
      <c r="A32" s="363"/>
      <c r="B32" s="163"/>
      <c r="C32" s="335"/>
      <c r="D32" s="336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328"/>
      <c r="S32" s="47"/>
      <c r="T32" s="120"/>
      <c r="U32" s="111"/>
      <c r="V32" s="112"/>
      <c r="W32" s="113"/>
      <c r="X32" s="116"/>
      <c r="Y32" s="12"/>
      <c r="Z32" s="198"/>
      <c r="AA32" s="337"/>
      <c r="AB32" s="338"/>
      <c r="AC32" s="12"/>
      <c r="AD32" s="198"/>
      <c r="AE32" s="117"/>
      <c r="AF32" s="110"/>
      <c r="AG32" s="374"/>
    </row>
    <row r="33" spans="1:33" ht="15.75" customHeight="1">
      <c r="A33" s="363"/>
      <c r="B33" s="163"/>
      <c r="C33" s="335"/>
      <c r="D33" s="336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328"/>
      <c r="S33" s="47"/>
      <c r="T33" s="120"/>
      <c r="U33" s="111"/>
      <c r="V33" s="112"/>
      <c r="W33" s="113"/>
      <c r="X33" s="116"/>
      <c r="Y33" s="12"/>
      <c r="Z33" s="198"/>
      <c r="AA33" s="337"/>
      <c r="AB33" s="338"/>
      <c r="AC33" s="12"/>
      <c r="AD33" s="198"/>
      <c r="AE33" s="117"/>
      <c r="AF33" s="110"/>
      <c r="AG33" s="374"/>
    </row>
    <row r="34" spans="1:33" ht="15.75" customHeight="1">
      <c r="A34" s="363"/>
      <c r="B34" s="163"/>
      <c r="C34" s="335"/>
      <c r="D34" s="336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28"/>
      <c r="S34" s="47"/>
      <c r="T34" s="120"/>
      <c r="U34" s="111"/>
      <c r="V34" s="112"/>
      <c r="W34" s="113"/>
      <c r="X34" s="116"/>
      <c r="Y34" s="12"/>
      <c r="Z34" s="198"/>
      <c r="AA34" s="337"/>
      <c r="AB34" s="338"/>
      <c r="AC34" s="12"/>
      <c r="AD34" s="198"/>
      <c r="AE34" s="117"/>
      <c r="AF34" s="110"/>
      <c r="AG34" s="374"/>
    </row>
    <row r="35" spans="1:33" ht="15.75" customHeight="1">
      <c r="A35" s="363"/>
      <c r="B35" s="163"/>
      <c r="C35" s="335"/>
      <c r="D35" s="336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28"/>
      <c r="S35" s="47"/>
      <c r="T35" s="120"/>
      <c r="U35" s="111"/>
      <c r="V35" s="112"/>
      <c r="W35" s="183"/>
      <c r="X35" s="184"/>
      <c r="Y35" s="12"/>
      <c r="Z35" s="198"/>
      <c r="AA35" s="337"/>
      <c r="AB35" s="338"/>
      <c r="AC35" s="12"/>
      <c r="AD35" s="198"/>
      <c r="AE35" s="117"/>
      <c r="AF35" s="110"/>
      <c r="AG35" s="374"/>
    </row>
    <row r="36" spans="1:33" ht="15.75" customHeight="1">
      <c r="A36" s="363"/>
      <c r="B36" s="163"/>
      <c r="C36" s="335"/>
      <c r="D36" s="336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28"/>
      <c r="S36" s="47"/>
      <c r="T36" s="120"/>
      <c r="U36" s="111"/>
      <c r="V36" s="112"/>
      <c r="W36" s="185"/>
      <c r="X36" s="186"/>
      <c r="Y36" s="12"/>
      <c r="Z36" s="198"/>
      <c r="AA36" s="337"/>
      <c r="AB36" s="338"/>
      <c r="AC36" s="12"/>
      <c r="AD36" s="198"/>
      <c r="AE36" s="117"/>
      <c r="AF36" s="110"/>
      <c r="AG36" s="374"/>
    </row>
    <row r="37" spans="1:33" ht="15.75" customHeight="1">
      <c r="A37" s="363"/>
      <c r="B37" s="100"/>
      <c r="C37" s="335"/>
      <c r="D37" s="336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28"/>
      <c r="S37" s="47"/>
      <c r="T37" s="120"/>
      <c r="U37" s="130"/>
      <c r="V37" s="112"/>
      <c r="W37" s="185"/>
      <c r="X37" s="186"/>
      <c r="Y37" s="12"/>
      <c r="Z37" s="198"/>
      <c r="AA37" s="337"/>
      <c r="AB37" s="338"/>
      <c r="AC37" s="12"/>
      <c r="AD37" s="198"/>
      <c r="AE37" s="117"/>
      <c r="AF37" s="110"/>
      <c r="AG37" s="374"/>
    </row>
    <row r="38" spans="1:33" ht="15.75" customHeight="1" thickBot="1">
      <c r="A38" s="364"/>
      <c r="B38" s="133" t="s">
        <v>115</v>
      </c>
      <c r="C38" s="358"/>
      <c r="D38" s="358"/>
      <c r="E38" s="134"/>
      <c r="F38" s="167"/>
      <c r="G38" s="135"/>
      <c r="H38" s="69"/>
      <c r="I38" s="136">
        <f t="shared" ref="I38:J38" si="13">AVERAGE(I22:I37)</f>
        <v>17.857142857142858</v>
      </c>
      <c r="J38" s="137">
        <f t="shared" si="13"/>
        <v>2098.5714285714284</v>
      </c>
      <c r="K38" s="138">
        <f t="shared" ref="K38" si="14">J38/I38</f>
        <v>117.52</v>
      </c>
      <c r="L38" s="136">
        <f t="shared" ref="L38:M38" si="15">AVERAGE(L22:L37)</f>
        <v>18</v>
      </c>
      <c r="M38" s="137">
        <f t="shared" si="15"/>
        <v>1908.5825654796604</v>
      </c>
      <c r="N38" s="138">
        <f t="shared" ref="N38:N44" si="16">M38/L38</f>
        <v>106.03236474887002</v>
      </c>
      <c r="O38" s="139">
        <f t="shared" ref="O38:O44" si="17">L38-I38</f>
        <v>0.14285714285714235</v>
      </c>
      <c r="P38" s="140">
        <f t="shared" ref="P38:P44" si="18">N38-K38</f>
        <v>-11.487635251129973</v>
      </c>
      <c r="Q38" s="141">
        <f t="shared" ref="Q38:Q44" si="19">N38/K38</f>
        <v>0.90224952985764151</v>
      </c>
      <c r="R38" s="329"/>
      <c r="S38" s="142">
        <v>0.16666666666666666</v>
      </c>
      <c r="T38" s="143">
        <v>0.54158564814814802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359"/>
      <c r="AB38" s="360"/>
      <c r="AC38" s="179">
        <f>SUM(AC22:AC37)</f>
        <v>0</v>
      </c>
      <c r="AD38" s="180">
        <f>SUM(AD22:AD37)</f>
        <v>0</v>
      </c>
      <c r="AE38" s="168">
        <f t="shared" ref="AE38:AE44" si="20">M38-J38</f>
        <v>-189.98886309176805</v>
      </c>
      <c r="AF38" s="141">
        <f t="shared" ref="AF38:AF44" si="21">M38/J38</f>
        <v>0.90946752609650261</v>
      </c>
      <c r="AG38" s="375"/>
    </row>
    <row r="39" spans="1:33" ht="15.75" customHeight="1">
      <c r="A39" s="322" t="s">
        <v>178</v>
      </c>
      <c r="B39" s="146" t="s">
        <v>173</v>
      </c>
      <c r="C39" s="325" t="s">
        <v>180</v>
      </c>
      <c r="D39" s="326"/>
      <c r="E39" s="147">
        <v>53.76</v>
      </c>
      <c r="F39" s="97">
        <v>2948</v>
      </c>
      <c r="G39" s="148">
        <f t="shared" ref="G39:G44" si="22">E39*F39</f>
        <v>158484.47999999998</v>
      </c>
      <c r="H39" s="149"/>
      <c r="I39" s="150">
        <v>20</v>
      </c>
      <c r="J39" s="151">
        <v>2000</v>
      </c>
      <c r="K39" s="152">
        <f>J39/I39</f>
        <v>100</v>
      </c>
      <c r="L39" s="153">
        <v>20</v>
      </c>
      <c r="M39" s="151">
        <f t="shared" ref="M39:M44" si="23">F39/V39*60</f>
        <v>1795.744049623343</v>
      </c>
      <c r="N39" s="152">
        <f t="shared" si="16"/>
        <v>89.787202481167157</v>
      </c>
      <c r="O39" s="154">
        <f t="shared" si="17"/>
        <v>0</v>
      </c>
      <c r="P39" s="155">
        <f t="shared" si="18"/>
        <v>-10.212797518832843</v>
      </c>
      <c r="Q39" s="156">
        <f t="shared" si="19"/>
        <v>0.89787202481167161</v>
      </c>
      <c r="R39" s="327">
        <f>Q55</f>
        <v>0.89867768002442017</v>
      </c>
      <c r="S39" s="157">
        <v>0.16666666666666666</v>
      </c>
      <c r="T39" s="158">
        <v>0.23505787037037035</v>
      </c>
      <c r="U39" s="159"/>
      <c r="V39" s="160">
        <v>98.499560690233409</v>
      </c>
      <c r="W39" s="158"/>
      <c r="X39" s="169"/>
      <c r="Y39" s="12"/>
      <c r="Z39" s="198"/>
      <c r="AA39" s="330"/>
      <c r="AB39" s="331"/>
      <c r="AC39" s="12"/>
      <c r="AD39" s="198"/>
      <c r="AE39" s="115">
        <f t="shared" si="20"/>
        <v>-204.25595037665698</v>
      </c>
      <c r="AF39" s="156">
        <f t="shared" si="21"/>
        <v>0.8978720248116715</v>
      </c>
      <c r="AG39" s="332">
        <f>AF55</f>
        <v>0.89867768002442017</v>
      </c>
    </row>
    <row r="40" spans="1:33" ht="15.75" customHeight="1">
      <c r="A40" s="323"/>
      <c r="B40" s="163" t="s">
        <v>173</v>
      </c>
      <c r="C40" s="335" t="s">
        <v>181</v>
      </c>
      <c r="D40" s="336"/>
      <c r="E40" s="101">
        <v>71.55</v>
      </c>
      <c r="F40" s="102">
        <v>1825</v>
      </c>
      <c r="G40" s="103">
        <f t="shared" si="22"/>
        <v>130578.75</v>
      </c>
      <c r="H40" s="26"/>
      <c r="I40" s="104">
        <v>22</v>
      </c>
      <c r="J40" s="105">
        <v>2000</v>
      </c>
      <c r="K40" s="106">
        <f t="shared" si="1"/>
        <v>90.909090909090907</v>
      </c>
      <c r="L40" s="107">
        <v>22</v>
      </c>
      <c r="M40" s="105">
        <f t="shared" si="23"/>
        <v>1797.2029044857413</v>
      </c>
      <c r="N40" s="106">
        <f t="shared" si="16"/>
        <v>81.691041112988245</v>
      </c>
      <c r="O40" s="108">
        <f t="shared" si="17"/>
        <v>0</v>
      </c>
      <c r="P40" s="109">
        <f t="shared" si="18"/>
        <v>-9.2180497961026617</v>
      </c>
      <c r="Q40" s="110">
        <f t="shared" si="19"/>
        <v>0.89860145224287069</v>
      </c>
      <c r="R40" s="328"/>
      <c r="S40" s="47">
        <v>0.2388888888888889</v>
      </c>
      <c r="T40" s="48">
        <v>0.28119212962962964</v>
      </c>
      <c r="U40" s="111">
        <v>5.5166666666667163</v>
      </c>
      <c r="V40" s="112">
        <v>60.928011927141171</v>
      </c>
      <c r="W40" s="113"/>
      <c r="X40" s="116"/>
      <c r="Y40" s="12"/>
      <c r="Z40" s="198"/>
      <c r="AA40" s="337"/>
      <c r="AB40" s="338"/>
      <c r="AC40" s="12"/>
      <c r="AD40" s="198"/>
      <c r="AE40" s="117">
        <f t="shared" si="20"/>
        <v>-202.79709551425867</v>
      </c>
      <c r="AF40" s="110">
        <f t="shared" si="21"/>
        <v>0.89860145224287069</v>
      </c>
      <c r="AG40" s="333"/>
    </row>
    <row r="41" spans="1:33" ht="15.75" customHeight="1">
      <c r="A41" s="323"/>
      <c r="B41" s="163" t="s">
        <v>173</v>
      </c>
      <c r="C41" s="335" t="s">
        <v>231</v>
      </c>
      <c r="D41" s="336"/>
      <c r="E41" s="101">
        <v>63.92</v>
      </c>
      <c r="F41" s="102">
        <v>1607</v>
      </c>
      <c r="G41" s="103">
        <f t="shared" si="22"/>
        <v>102719.44</v>
      </c>
      <c r="H41" s="26"/>
      <c r="I41" s="104">
        <v>24</v>
      </c>
      <c r="J41" s="105">
        <v>2000</v>
      </c>
      <c r="K41" s="106">
        <f t="shared" si="1"/>
        <v>83.333333333333329</v>
      </c>
      <c r="L41" s="107">
        <v>24</v>
      </c>
      <c r="M41" s="105">
        <f t="shared" si="23"/>
        <v>1798.2272631081928</v>
      </c>
      <c r="N41" s="106">
        <f t="shared" si="16"/>
        <v>74.926135962841371</v>
      </c>
      <c r="O41" s="108">
        <f t="shared" si="17"/>
        <v>0</v>
      </c>
      <c r="P41" s="109">
        <f t="shared" si="18"/>
        <v>-8.4071973704919571</v>
      </c>
      <c r="Q41" s="110">
        <f t="shared" si="19"/>
        <v>0.89911363155409652</v>
      </c>
      <c r="R41" s="328"/>
      <c r="S41" s="47">
        <v>0.28472222222222221</v>
      </c>
      <c r="T41" s="48">
        <v>0.32195601851851852</v>
      </c>
      <c r="U41" s="111">
        <v>5.083333333333302</v>
      </c>
      <c r="V41" s="112">
        <v>53.619474010943613</v>
      </c>
      <c r="W41" s="113"/>
      <c r="X41" s="116"/>
      <c r="Y41" s="12"/>
      <c r="Z41" s="198"/>
      <c r="AA41" s="337"/>
      <c r="AB41" s="338"/>
      <c r="AC41" s="12"/>
      <c r="AD41" s="198"/>
      <c r="AE41" s="117">
        <f t="shared" si="20"/>
        <v>-201.7727368918072</v>
      </c>
      <c r="AF41" s="110">
        <f t="shared" si="21"/>
        <v>0.8991136315540964</v>
      </c>
      <c r="AG41" s="333"/>
    </row>
    <row r="42" spans="1:33" ht="15.75" customHeight="1">
      <c r="A42" s="323"/>
      <c r="B42" s="163" t="s">
        <v>173</v>
      </c>
      <c r="C42" s="335" t="s">
        <v>175</v>
      </c>
      <c r="D42" s="336"/>
      <c r="E42" s="101">
        <v>58.67</v>
      </c>
      <c r="F42" s="102">
        <v>3013</v>
      </c>
      <c r="G42" s="103">
        <f t="shared" si="22"/>
        <v>176772.71</v>
      </c>
      <c r="H42" s="26"/>
      <c r="I42" s="104">
        <v>23</v>
      </c>
      <c r="J42" s="105">
        <v>2000</v>
      </c>
      <c r="K42" s="106">
        <f t="shared" si="1"/>
        <v>86.956521739130437</v>
      </c>
      <c r="L42" s="107">
        <v>23</v>
      </c>
      <c r="M42" s="105">
        <f t="shared" si="23"/>
        <v>1796.6544326799958</v>
      </c>
      <c r="N42" s="106">
        <f t="shared" si="16"/>
        <v>78.115410116521559</v>
      </c>
      <c r="O42" s="108">
        <f t="shared" si="17"/>
        <v>0</v>
      </c>
      <c r="P42" s="109">
        <f t="shared" si="18"/>
        <v>-8.841111622608878</v>
      </c>
      <c r="Q42" s="110">
        <f t="shared" si="19"/>
        <v>0.8983272163399979</v>
      </c>
      <c r="R42" s="328"/>
      <c r="S42" s="47">
        <v>0.3256944444444444</v>
      </c>
      <c r="T42" s="48">
        <v>0.39556712962962959</v>
      </c>
      <c r="U42" s="111">
        <v>5.3833333333332689</v>
      </c>
      <c r="V42" s="112">
        <v>100.62035119927758</v>
      </c>
      <c r="W42" s="113"/>
      <c r="X42" s="116"/>
      <c r="Y42" s="12"/>
      <c r="Z42" s="198"/>
      <c r="AA42" s="337"/>
      <c r="AB42" s="338"/>
      <c r="AC42" s="12"/>
      <c r="AD42" s="198"/>
      <c r="AE42" s="117">
        <f t="shared" si="20"/>
        <v>-203.34556732000419</v>
      </c>
      <c r="AF42" s="110">
        <f t="shared" si="21"/>
        <v>0.8983272163399979</v>
      </c>
      <c r="AG42" s="333"/>
    </row>
    <row r="43" spans="1:33" ht="15.75" customHeight="1">
      <c r="A43" s="323"/>
      <c r="B43" s="163" t="s">
        <v>173</v>
      </c>
      <c r="C43" s="335" t="s">
        <v>179</v>
      </c>
      <c r="D43" s="336"/>
      <c r="E43" s="101">
        <v>59.54</v>
      </c>
      <c r="F43" s="102">
        <v>2084</v>
      </c>
      <c r="G43" s="103">
        <f t="shared" si="22"/>
        <v>124081.36</v>
      </c>
      <c r="H43" s="13"/>
      <c r="I43" s="104">
        <v>23</v>
      </c>
      <c r="J43" s="105">
        <v>2000</v>
      </c>
      <c r="K43" s="106">
        <f t="shared" si="1"/>
        <v>86.956521739130437</v>
      </c>
      <c r="L43" s="107">
        <v>23</v>
      </c>
      <c r="M43" s="105">
        <f t="shared" si="23"/>
        <v>1797.057603631393</v>
      </c>
      <c r="N43" s="106">
        <f t="shared" si="16"/>
        <v>78.132939288321438</v>
      </c>
      <c r="O43" s="108">
        <f t="shared" si="17"/>
        <v>0</v>
      </c>
      <c r="P43" s="109">
        <f t="shared" si="18"/>
        <v>-8.8235824508089991</v>
      </c>
      <c r="Q43" s="110">
        <f t="shared" si="19"/>
        <v>0.8985288018156965</v>
      </c>
      <c r="R43" s="328"/>
      <c r="S43" s="47">
        <v>0.39930555555555547</v>
      </c>
      <c r="T43" s="48">
        <v>0.44761574074074068</v>
      </c>
      <c r="U43" s="111">
        <v>5.3833333333332689</v>
      </c>
      <c r="V43" s="112">
        <v>69.580407298756697</v>
      </c>
      <c r="W43" s="113">
        <v>0.44761574074074068</v>
      </c>
      <c r="X43" s="116">
        <v>0.48611111111111099</v>
      </c>
      <c r="Y43" s="12"/>
      <c r="Z43" s="198"/>
      <c r="AA43" s="337"/>
      <c r="AB43" s="338"/>
      <c r="AC43" s="12"/>
      <c r="AD43" s="198"/>
      <c r="AE43" s="117">
        <f t="shared" si="20"/>
        <v>-202.94239636860698</v>
      </c>
      <c r="AF43" s="110">
        <f t="shared" si="21"/>
        <v>0.8985288018156965</v>
      </c>
      <c r="AG43" s="333"/>
    </row>
    <row r="44" spans="1:33" ht="15.75" customHeight="1">
      <c r="A44" s="323"/>
      <c r="B44" s="163" t="s">
        <v>173</v>
      </c>
      <c r="C44" s="335" t="s">
        <v>212</v>
      </c>
      <c r="D44" s="336"/>
      <c r="E44" s="101">
        <v>61.09</v>
      </c>
      <c r="F44" s="102">
        <v>2983</v>
      </c>
      <c r="G44" s="121">
        <f t="shared" si="22"/>
        <v>182231.47</v>
      </c>
      <c r="H44" s="122"/>
      <c r="I44" s="104">
        <v>20</v>
      </c>
      <c r="J44" s="105">
        <v>2000</v>
      </c>
      <c r="K44" s="106">
        <f t="shared" si="1"/>
        <v>100</v>
      </c>
      <c r="L44" s="107">
        <v>20</v>
      </c>
      <c r="M44" s="105">
        <f t="shared" si="23"/>
        <v>1799.2459067643754</v>
      </c>
      <c r="N44" s="106">
        <f t="shared" si="16"/>
        <v>89.962295338218766</v>
      </c>
      <c r="O44" s="108">
        <f t="shared" si="17"/>
        <v>0</v>
      </c>
      <c r="P44" s="109">
        <f t="shared" si="18"/>
        <v>-10.037704661781234</v>
      </c>
      <c r="Q44" s="110">
        <f t="shared" si="19"/>
        <v>0.89962295338218767</v>
      </c>
      <c r="R44" s="328"/>
      <c r="S44" s="47">
        <v>0.48611111111111099</v>
      </c>
      <c r="T44" s="120">
        <v>0.55518518518518511</v>
      </c>
      <c r="U44" s="111">
        <v>55.433333333333259</v>
      </c>
      <c r="V44" s="112">
        <v>99.475007461244573</v>
      </c>
      <c r="W44" s="113"/>
      <c r="X44" s="116"/>
      <c r="Y44" s="12"/>
      <c r="Z44" s="198"/>
      <c r="AA44" s="337"/>
      <c r="AB44" s="338"/>
      <c r="AC44" s="12"/>
      <c r="AD44" s="198"/>
      <c r="AE44" s="117">
        <f t="shared" si="20"/>
        <v>-200.75409323562462</v>
      </c>
      <c r="AF44" s="110">
        <f t="shared" si="21"/>
        <v>0.89962295338218767</v>
      </c>
      <c r="AG44" s="333"/>
    </row>
    <row r="45" spans="1:33" ht="15.75" customHeight="1">
      <c r="A45" s="323"/>
      <c r="B45" s="163"/>
      <c r="C45" s="335"/>
      <c r="D45" s="336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328"/>
      <c r="S45" s="119"/>
      <c r="T45" s="120"/>
      <c r="U45" s="111"/>
      <c r="V45" s="112"/>
      <c r="W45" s="120"/>
      <c r="X45" s="189"/>
      <c r="Y45" s="12"/>
      <c r="Z45" s="198"/>
      <c r="AA45" s="337"/>
      <c r="AB45" s="338"/>
      <c r="AC45" s="12"/>
      <c r="AD45" s="198"/>
      <c r="AE45" s="117"/>
      <c r="AF45" s="110"/>
      <c r="AG45" s="333"/>
    </row>
    <row r="46" spans="1:33" ht="15.75" customHeight="1">
      <c r="A46" s="323"/>
      <c r="B46" s="163"/>
      <c r="C46" s="335"/>
      <c r="D46" s="336"/>
      <c r="E46" s="101"/>
      <c r="F46" s="102"/>
      <c r="G46" s="121"/>
      <c r="H46" s="62"/>
      <c r="I46" s="104"/>
      <c r="J46" s="105"/>
      <c r="K46" s="106"/>
      <c r="L46" s="107"/>
      <c r="M46" s="105"/>
      <c r="N46" s="106"/>
      <c r="O46" s="123"/>
      <c r="P46" s="124"/>
      <c r="Q46" s="125"/>
      <c r="R46" s="328"/>
      <c r="S46" s="119"/>
      <c r="T46" s="120"/>
      <c r="U46" s="111"/>
      <c r="V46" s="112"/>
      <c r="W46" s="120"/>
      <c r="X46" s="189"/>
      <c r="Y46" s="12"/>
      <c r="Z46" s="198"/>
      <c r="AA46" s="337"/>
      <c r="AB46" s="338"/>
      <c r="AC46" s="12"/>
      <c r="AD46" s="198"/>
      <c r="AE46" s="117"/>
      <c r="AF46" s="110"/>
      <c r="AG46" s="333"/>
    </row>
    <row r="47" spans="1:33" ht="15.75" customHeight="1">
      <c r="A47" s="323"/>
      <c r="B47" s="163"/>
      <c r="C47" s="335"/>
      <c r="D47" s="336"/>
      <c r="E47" s="101"/>
      <c r="F47" s="102"/>
      <c r="G47" s="121"/>
      <c r="H47" s="62"/>
      <c r="I47" s="104"/>
      <c r="J47" s="105"/>
      <c r="K47" s="106"/>
      <c r="L47" s="107"/>
      <c r="M47" s="105"/>
      <c r="N47" s="106"/>
      <c r="O47" s="123"/>
      <c r="P47" s="124"/>
      <c r="Q47" s="125"/>
      <c r="R47" s="328"/>
      <c r="S47" s="119"/>
      <c r="T47" s="120"/>
      <c r="U47" s="111"/>
      <c r="V47" s="112"/>
      <c r="W47" s="120"/>
      <c r="X47" s="189"/>
      <c r="Y47" s="12"/>
      <c r="Z47" s="198"/>
      <c r="AA47" s="337"/>
      <c r="AB47" s="338"/>
      <c r="AC47" s="12"/>
      <c r="AD47" s="198"/>
      <c r="AE47" s="117"/>
      <c r="AF47" s="110"/>
      <c r="AG47" s="333"/>
    </row>
    <row r="48" spans="1:33" ht="15.75" customHeight="1">
      <c r="A48" s="323"/>
      <c r="B48" s="163"/>
      <c r="C48" s="335"/>
      <c r="D48" s="336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8"/>
      <c r="S48" s="119"/>
      <c r="T48" s="120"/>
      <c r="U48" s="111"/>
      <c r="V48" s="112"/>
      <c r="W48" s="120"/>
      <c r="X48" s="189"/>
      <c r="Y48" s="12"/>
      <c r="Z48" s="198"/>
      <c r="AA48" s="337"/>
      <c r="AB48" s="338"/>
      <c r="AC48" s="12"/>
      <c r="AD48" s="198"/>
      <c r="AE48" s="117"/>
      <c r="AF48" s="110"/>
      <c r="AG48" s="333"/>
    </row>
    <row r="49" spans="1:33" ht="15.75" customHeight="1">
      <c r="A49" s="323"/>
      <c r="B49" s="163"/>
      <c r="C49" s="335"/>
      <c r="D49" s="336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8"/>
      <c r="S49" s="119"/>
      <c r="T49" s="120"/>
      <c r="U49" s="111"/>
      <c r="V49" s="112"/>
      <c r="W49" s="120"/>
      <c r="X49" s="189"/>
      <c r="Y49" s="12"/>
      <c r="Z49" s="198"/>
      <c r="AA49" s="337"/>
      <c r="AB49" s="338"/>
      <c r="AC49" s="12"/>
      <c r="AD49" s="198"/>
      <c r="AE49" s="117"/>
      <c r="AF49" s="110"/>
      <c r="AG49" s="333"/>
    </row>
    <row r="50" spans="1:33" ht="15.75" customHeight="1">
      <c r="A50" s="323"/>
      <c r="B50" s="163"/>
      <c r="C50" s="335"/>
      <c r="D50" s="336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8"/>
      <c r="S50" s="119"/>
      <c r="T50" s="120"/>
      <c r="U50" s="111"/>
      <c r="V50" s="112"/>
      <c r="W50" s="120"/>
      <c r="X50" s="189"/>
      <c r="Y50" s="12"/>
      <c r="Z50" s="198"/>
      <c r="AA50" s="337"/>
      <c r="AB50" s="338"/>
      <c r="AC50" s="12"/>
      <c r="AD50" s="198"/>
      <c r="AE50" s="117"/>
      <c r="AF50" s="110"/>
      <c r="AG50" s="333"/>
    </row>
    <row r="51" spans="1:33" ht="15.75" customHeight="1">
      <c r="A51" s="323"/>
      <c r="B51" s="163"/>
      <c r="C51" s="335"/>
      <c r="D51" s="336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8"/>
      <c r="S51" s="119"/>
      <c r="T51" s="120"/>
      <c r="U51" s="111"/>
      <c r="V51" s="112"/>
      <c r="W51" s="120"/>
      <c r="X51" s="189"/>
      <c r="Y51" s="12"/>
      <c r="Z51" s="198"/>
      <c r="AA51" s="337"/>
      <c r="AB51" s="338"/>
      <c r="AC51" s="12"/>
      <c r="AD51" s="198"/>
      <c r="AE51" s="117"/>
      <c r="AF51" s="110"/>
      <c r="AG51" s="333"/>
    </row>
    <row r="52" spans="1:33" ht="15.75" customHeight="1">
      <c r="A52" s="323"/>
      <c r="B52" s="163"/>
      <c r="C52" s="335"/>
      <c r="D52" s="336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8"/>
      <c r="S52" s="119"/>
      <c r="T52" s="120"/>
      <c r="U52" s="111"/>
      <c r="V52" s="112"/>
      <c r="W52" s="120"/>
      <c r="X52" s="189"/>
      <c r="Y52" s="12"/>
      <c r="Z52" s="198"/>
      <c r="AA52" s="337"/>
      <c r="AB52" s="338"/>
      <c r="AC52" s="12"/>
      <c r="AD52" s="198"/>
      <c r="AE52" s="117"/>
      <c r="AF52" s="110"/>
      <c r="AG52" s="333"/>
    </row>
    <row r="53" spans="1:33" ht="15.75" customHeight="1">
      <c r="A53" s="323"/>
      <c r="B53" s="163"/>
      <c r="C53" s="335"/>
      <c r="D53" s="336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8"/>
      <c r="S53" s="119"/>
      <c r="T53" s="120"/>
      <c r="U53" s="111"/>
      <c r="V53" s="112"/>
      <c r="W53" s="120"/>
      <c r="X53" s="189"/>
      <c r="Y53" s="12"/>
      <c r="Z53" s="198"/>
      <c r="AA53" s="337"/>
      <c r="AB53" s="338"/>
      <c r="AC53" s="12"/>
      <c r="AD53" s="198"/>
      <c r="AE53" s="117"/>
      <c r="AF53" s="110"/>
      <c r="AG53" s="333"/>
    </row>
    <row r="54" spans="1:33" ht="15.75" customHeight="1">
      <c r="A54" s="323"/>
      <c r="B54" s="163"/>
      <c r="C54" s="335"/>
      <c r="D54" s="336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8"/>
      <c r="S54" s="119"/>
      <c r="T54" s="120"/>
      <c r="U54" s="130"/>
      <c r="V54" s="131"/>
      <c r="W54" s="126"/>
      <c r="X54" s="127"/>
      <c r="Y54" s="12"/>
      <c r="Z54" s="198"/>
      <c r="AA54" s="337"/>
      <c r="AB54" s="338"/>
      <c r="AC54" s="12"/>
      <c r="AD54" s="198"/>
      <c r="AE54" s="165"/>
      <c r="AF54" s="125"/>
      <c r="AG54" s="333"/>
    </row>
    <row r="55" spans="1:33" ht="15.75" customHeight="1" thickBot="1">
      <c r="A55" s="324"/>
      <c r="B55" s="133" t="s">
        <v>115</v>
      </c>
      <c r="C55" s="358"/>
      <c r="D55" s="358"/>
      <c r="E55" s="134"/>
      <c r="F55" s="167"/>
      <c r="G55" s="135"/>
      <c r="H55" s="69"/>
      <c r="I55" s="136">
        <f t="shared" ref="I55:J55" si="24">AVERAGE(I39:I54)</f>
        <v>22</v>
      </c>
      <c r="J55" s="137">
        <f t="shared" si="24"/>
        <v>2000</v>
      </c>
      <c r="K55" s="138">
        <f t="shared" ref="K55" si="25">J55/I55</f>
        <v>90.909090909090907</v>
      </c>
      <c r="L55" s="136">
        <f t="shared" ref="L55:M55" si="26">AVERAGE(L39:L54)</f>
        <v>22</v>
      </c>
      <c r="M55" s="137">
        <f t="shared" si="26"/>
        <v>1797.3553600488403</v>
      </c>
      <c r="N55" s="138">
        <f t="shared" ref="N55:N63" si="27">M55/L55</f>
        <v>81.697970911310918</v>
      </c>
      <c r="O55" s="139">
        <f t="shared" ref="O55:O63" si="28">L55-I55</f>
        <v>0</v>
      </c>
      <c r="P55" s="140">
        <f t="shared" ref="P55:P63" si="29">N55-K55</f>
        <v>-9.2111199977799885</v>
      </c>
      <c r="Q55" s="141">
        <f t="shared" ref="Q55:Q63" si="30">N55/K55</f>
        <v>0.89867768002442017</v>
      </c>
      <c r="R55" s="329"/>
      <c r="S55" s="142">
        <v>0.16666666666666666</v>
      </c>
      <c r="T55" s="143">
        <v>0.55518518518518511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359"/>
      <c r="AB55" s="360"/>
      <c r="AC55" s="179">
        <f>SUM(AC39:AC54)</f>
        <v>0</v>
      </c>
      <c r="AD55" s="191">
        <f>SUM(AD39:AD54)</f>
        <v>0</v>
      </c>
      <c r="AE55" s="168">
        <f t="shared" ref="AE55:AE63" si="31">M55-J55</f>
        <v>-202.64463995115966</v>
      </c>
      <c r="AF55" s="141">
        <f t="shared" ref="AF55:AF63" si="32">M55/J55</f>
        <v>0.89867768002442017</v>
      </c>
      <c r="AG55" s="334"/>
    </row>
    <row r="56" spans="1:33" ht="15.75" customHeight="1">
      <c r="A56" s="361" t="s">
        <v>191</v>
      </c>
      <c r="B56" s="114" t="s">
        <v>203</v>
      </c>
      <c r="C56" s="372" t="s">
        <v>204</v>
      </c>
      <c r="D56" s="372"/>
      <c r="E56" s="147">
        <v>28.86</v>
      </c>
      <c r="F56" s="97">
        <v>2154</v>
      </c>
      <c r="G56" s="148">
        <f t="shared" ref="G56:G63" si="33">E56*F56</f>
        <v>62164.44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3" si="34">F56/V56*60</f>
        <v>3190.0379423240033</v>
      </c>
      <c r="N56" s="152">
        <f t="shared" si="27"/>
        <v>167.8967338065265</v>
      </c>
      <c r="O56" s="154">
        <f t="shared" si="28"/>
        <v>0</v>
      </c>
      <c r="P56" s="155">
        <f t="shared" si="29"/>
        <v>-21.576950403999831</v>
      </c>
      <c r="Q56" s="156">
        <f t="shared" si="30"/>
        <v>0.88612165064555648</v>
      </c>
      <c r="R56" s="327">
        <f>Q72</f>
        <v>0.90217327460125285</v>
      </c>
      <c r="S56" s="157">
        <v>0.16666666666666666</v>
      </c>
      <c r="T56" s="158">
        <v>0.19479166666666667</v>
      </c>
      <c r="U56" s="159"/>
      <c r="V56" s="160">
        <v>40.513624708126891</v>
      </c>
      <c r="W56" s="158"/>
      <c r="X56" s="169"/>
      <c r="Y56" s="12"/>
      <c r="Z56" s="198"/>
      <c r="AA56" s="330"/>
      <c r="AB56" s="331"/>
      <c r="AC56" s="12"/>
      <c r="AD56" s="198"/>
      <c r="AE56" s="115">
        <f t="shared" si="31"/>
        <v>-409.96205767599668</v>
      </c>
      <c r="AF56" s="156">
        <f t="shared" si="32"/>
        <v>0.88612165064555648</v>
      </c>
      <c r="AG56" s="332">
        <f>AF72</f>
        <v>0.90217327460125274</v>
      </c>
    </row>
    <row r="57" spans="1:33" ht="15.75" customHeight="1">
      <c r="A57" s="362"/>
      <c r="B57" s="100" t="s">
        <v>203</v>
      </c>
      <c r="C57" s="376" t="s">
        <v>219</v>
      </c>
      <c r="D57" s="376"/>
      <c r="E57" s="101">
        <v>35.89</v>
      </c>
      <c r="F57" s="102">
        <v>2911</v>
      </c>
      <c r="G57" s="103">
        <f t="shared" si="33"/>
        <v>104475.79000000001</v>
      </c>
      <c r="H57" s="26"/>
      <c r="I57" s="104">
        <v>19</v>
      </c>
      <c r="J57" s="105">
        <v>3600</v>
      </c>
      <c r="K57" s="106">
        <f t="shared" ref="K57:K91" si="35">J57/I57</f>
        <v>189.47368421052633</v>
      </c>
      <c r="L57" s="107">
        <v>19</v>
      </c>
      <c r="M57" s="105">
        <f t="shared" si="34"/>
        <v>3193.4623507936558</v>
      </c>
      <c r="N57" s="106">
        <f t="shared" si="27"/>
        <v>168.07696583124505</v>
      </c>
      <c r="O57" s="108">
        <f t="shared" si="28"/>
        <v>0</v>
      </c>
      <c r="P57" s="109">
        <f t="shared" si="29"/>
        <v>-21.396718379281282</v>
      </c>
      <c r="Q57" s="110">
        <f t="shared" si="30"/>
        <v>0.88707287522045986</v>
      </c>
      <c r="R57" s="328"/>
      <c r="S57" s="47">
        <v>0.19791666666666663</v>
      </c>
      <c r="T57" s="48">
        <v>0.23589120370370367</v>
      </c>
      <c r="U57" s="111">
        <v>5</v>
      </c>
      <c r="V57" s="112">
        <v>54.692988616757169</v>
      </c>
      <c r="W57" s="113"/>
      <c r="X57" s="116"/>
      <c r="Y57" s="12"/>
      <c r="Z57" s="198"/>
      <c r="AA57" s="337"/>
      <c r="AB57" s="338"/>
      <c r="AC57" s="12"/>
      <c r="AD57" s="198"/>
      <c r="AE57" s="117">
        <f t="shared" si="31"/>
        <v>-406.53764920634421</v>
      </c>
      <c r="AF57" s="110">
        <f t="shared" si="32"/>
        <v>0.88707287522045997</v>
      </c>
      <c r="AG57" s="333"/>
    </row>
    <row r="58" spans="1:33" ht="15.75" customHeight="1">
      <c r="A58" s="362"/>
      <c r="B58" s="100" t="s">
        <v>203</v>
      </c>
      <c r="C58" s="376" t="s">
        <v>223</v>
      </c>
      <c r="D58" s="376"/>
      <c r="E58" s="101">
        <v>43.96</v>
      </c>
      <c r="F58" s="102">
        <v>1708</v>
      </c>
      <c r="G58" s="103">
        <f t="shared" si="33"/>
        <v>75083.680000000008</v>
      </c>
      <c r="H58" s="26"/>
      <c r="I58" s="104">
        <v>24</v>
      </c>
      <c r="J58" s="105">
        <v>3600</v>
      </c>
      <c r="K58" s="106">
        <f t="shared" si="35"/>
        <v>150</v>
      </c>
      <c r="L58" s="107">
        <v>24</v>
      </c>
      <c r="M58" s="105">
        <f t="shared" si="34"/>
        <v>3268.3483112263402</v>
      </c>
      <c r="N58" s="106">
        <f t="shared" si="27"/>
        <v>136.18117963443083</v>
      </c>
      <c r="O58" s="108">
        <f t="shared" si="28"/>
        <v>0</v>
      </c>
      <c r="P58" s="109">
        <f t="shared" si="29"/>
        <v>-13.818820365569167</v>
      </c>
      <c r="Q58" s="110">
        <f t="shared" si="30"/>
        <v>0.90787453089620551</v>
      </c>
      <c r="R58" s="328"/>
      <c r="S58" s="47">
        <v>0.23958333333333331</v>
      </c>
      <c r="T58" s="48">
        <v>0.26135416666666667</v>
      </c>
      <c r="U58" s="111">
        <v>5.3166666666666851</v>
      </c>
      <c r="V58" s="112">
        <v>31.355287209749001</v>
      </c>
      <c r="W58" s="113"/>
      <c r="X58" s="116"/>
      <c r="Y58" s="12"/>
      <c r="Z58" s="198"/>
      <c r="AA58" s="337"/>
      <c r="AB58" s="338"/>
      <c r="AC58" s="12"/>
      <c r="AD58" s="198"/>
      <c r="AE58" s="117">
        <f t="shared" si="31"/>
        <v>-331.65168877365977</v>
      </c>
      <c r="AF58" s="110">
        <f t="shared" si="32"/>
        <v>0.90787453089620562</v>
      </c>
      <c r="AG58" s="333"/>
    </row>
    <row r="59" spans="1:33" ht="15.75" customHeight="1">
      <c r="A59" s="362"/>
      <c r="B59" s="100" t="s">
        <v>203</v>
      </c>
      <c r="C59" s="376" t="s">
        <v>216</v>
      </c>
      <c r="D59" s="376"/>
      <c r="E59" s="101">
        <v>46.93</v>
      </c>
      <c r="F59" s="102">
        <v>1327</v>
      </c>
      <c r="G59" s="103">
        <f t="shared" si="33"/>
        <v>62276.11</v>
      </c>
      <c r="H59" s="26"/>
      <c r="I59" s="104">
        <v>24</v>
      </c>
      <c r="J59" s="105">
        <v>3600</v>
      </c>
      <c r="K59" s="106">
        <f t="shared" si="35"/>
        <v>150</v>
      </c>
      <c r="L59" s="107">
        <v>24</v>
      </c>
      <c r="M59" s="105">
        <f t="shared" si="34"/>
        <v>3268.7065440095375</v>
      </c>
      <c r="N59" s="106">
        <f t="shared" si="27"/>
        <v>136.19610600039741</v>
      </c>
      <c r="O59" s="108">
        <f t="shared" si="28"/>
        <v>0</v>
      </c>
      <c r="P59" s="109">
        <f t="shared" si="29"/>
        <v>-13.803893999602593</v>
      </c>
      <c r="Q59" s="110">
        <f t="shared" si="30"/>
        <v>0.90797404000264936</v>
      </c>
      <c r="R59" s="328"/>
      <c r="S59" s="47">
        <v>0.26458333333333328</v>
      </c>
      <c r="T59" s="48">
        <v>0.28149305555555548</v>
      </c>
      <c r="U59" s="111">
        <v>4.6499999999999275</v>
      </c>
      <c r="V59" s="112">
        <v>24.358258818283101</v>
      </c>
      <c r="W59" s="113"/>
      <c r="X59" s="116"/>
      <c r="Y59" s="12"/>
      <c r="Z59" s="198"/>
      <c r="AA59" s="337"/>
      <c r="AB59" s="338"/>
      <c r="AC59" s="12"/>
      <c r="AD59" s="198"/>
      <c r="AE59" s="199">
        <f t="shared" si="31"/>
        <v>-331.29345599046246</v>
      </c>
      <c r="AF59" s="200">
        <f t="shared" si="32"/>
        <v>0.90797404000264936</v>
      </c>
      <c r="AG59" s="333"/>
    </row>
    <row r="60" spans="1:33" ht="15.75" customHeight="1">
      <c r="A60" s="363"/>
      <c r="B60" s="100" t="s">
        <v>203</v>
      </c>
      <c r="C60" s="376" t="s">
        <v>242</v>
      </c>
      <c r="D60" s="376"/>
      <c r="E60" s="101">
        <v>36.729999999999997</v>
      </c>
      <c r="F60" s="105">
        <v>3097</v>
      </c>
      <c r="G60" s="103">
        <f t="shared" si="33"/>
        <v>113752.80999999998</v>
      </c>
      <c r="H60" s="13"/>
      <c r="I60" s="104">
        <v>20</v>
      </c>
      <c r="J60" s="105">
        <v>3600</v>
      </c>
      <c r="K60" s="106">
        <f t="shared" si="35"/>
        <v>180</v>
      </c>
      <c r="L60" s="107">
        <v>20</v>
      </c>
      <c r="M60" s="105">
        <f t="shared" si="34"/>
        <v>3260.4567104351827</v>
      </c>
      <c r="N60" s="106">
        <f t="shared" si="27"/>
        <v>163.02283552175913</v>
      </c>
      <c r="O60" s="108">
        <f t="shared" si="28"/>
        <v>0</v>
      </c>
      <c r="P60" s="109">
        <f t="shared" si="29"/>
        <v>-16.977164478240866</v>
      </c>
      <c r="Q60" s="110">
        <f t="shared" si="30"/>
        <v>0.90568241956532858</v>
      </c>
      <c r="R60" s="328"/>
      <c r="S60" s="47">
        <v>0.28472222222222215</v>
      </c>
      <c r="T60" s="48">
        <v>0.32429398148148142</v>
      </c>
      <c r="U60" s="111">
        <v>4.6500000000000075</v>
      </c>
      <c r="V60" s="112">
        <v>56.992015690709188</v>
      </c>
      <c r="W60" s="113"/>
      <c r="X60" s="116"/>
      <c r="Y60" s="12"/>
      <c r="Z60" s="198"/>
      <c r="AA60" s="337"/>
      <c r="AB60" s="338"/>
      <c r="AC60" s="12"/>
      <c r="AD60" s="198"/>
      <c r="AE60" s="199">
        <f t="shared" si="31"/>
        <v>-339.54328956481731</v>
      </c>
      <c r="AF60" s="200">
        <f t="shared" si="32"/>
        <v>0.90568241956532858</v>
      </c>
      <c r="AG60" s="333"/>
    </row>
    <row r="61" spans="1:33" ht="15.75" customHeight="1">
      <c r="A61" s="363"/>
      <c r="B61" s="100" t="s">
        <v>203</v>
      </c>
      <c r="C61" s="376" t="s">
        <v>260</v>
      </c>
      <c r="D61" s="376"/>
      <c r="E61" s="101">
        <v>48.4</v>
      </c>
      <c r="F61" s="105">
        <v>2464</v>
      </c>
      <c r="G61" s="121">
        <f t="shared" si="33"/>
        <v>119257.59999999999</v>
      </c>
      <c r="H61" s="122"/>
      <c r="I61" s="104">
        <v>22</v>
      </c>
      <c r="J61" s="105">
        <v>3600</v>
      </c>
      <c r="K61" s="106">
        <f t="shared" si="35"/>
        <v>163.63636363636363</v>
      </c>
      <c r="L61" s="107">
        <v>22</v>
      </c>
      <c r="M61" s="105">
        <f t="shared" si="34"/>
        <v>3265.1452091536034</v>
      </c>
      <c r="N61" s="106">
        <f t="shared" si="27"/>
        <v>148.41569132516381</v>
      </c>
      <c r="O61" s="108">
        <f t="shared" si="28"/>
        <v>0</v>
      </c>
      <c r="P61" s="109">
        <f t="shared" si="29"/>
        <v>-15.22067231119982</v>
      </c>
      <c r="Q61" s="110">
        <f t="shared" si="30"/>
        <v>0.90698478032044549</v>
      </c>
      <c r="R61" s="328"/>
      <c r="S61" s="47">
        <v>0.32708333333333328</v>
      </c>
      <c r="T61" s="120">
        <v>0.35851851851851846</v>
      </c>
      <c r="U61" s="111">
        <v>5</v>
      </c>
      <c r="V61" s="112">
        <v>45.278231297505855</v>
      </c>
      <c r="W61" s="113"/>
      <c r="X61" s="116"/>
      <c r="Y61" s="12"/>
      <c r="Z61" s="198"/>
      <c r="AA61" s="337"/>
      <c r="AB61" s="338"/>
      <c r="AC61" s="12"/>
      <c r="AD61" s="198"/>
      <c r="AE61" s="199">
        <f t="shared" si="31"/>
        <v>-334.85479084639655</v>
      </c>
      <c r="AF61" s="200">
        <f t="shared" si="32"/>
        <v>0.90698478032044538</v>
      </c>
      <c r="AG61" s="333"/>
    </row>
    <row r="62" spans="1:33" ht="15.75" customHeight="1">
      <c r="A62" s="363"/>
      <c r="B62" s="100" t="s">
        <v>203</v>
      </c>
      <c r="C62" s="376" t="s">
        <v>205</v>
      </c>
      <c r="D62" s="376"/>
      <c r="E62" s="101">
        <v>38.479999999999997</v>
      </c>
      <c r="F62" s="105">
        <v>4707</v>
      </c>
      <c r="G62" s="121">
        <f t="shared" si="33"/>
        <v>181125.36</v>
      </c>
      <c r="H62" s="62"/>
      <c r="I62" s="104">
        <v>20</v>
      </c>
      <c r="J62" s="105">
        <v>3600</v>
      </c>
      <c r="K62" s="106">
        <f t="shared" si="35"/>
        <v>180</v>
      </c>
      <c r="L62" s="107">
        <v>20</v>
      </c>
      <c r="M62" s="105">
        <f t="shared" si="34"/>
        <v>3268.2212005177525</v>
      </c>
      <c r="N62" s="106">
        <f t="shared" si="27"/>
        <v>163.41106002588762</v>
      </c>
      <c r="O62" s="123">
        <f t="shared" si="28"/>
        <v>0</v>
      </c>
      <c r="P62" s="124">
        <f t="shared" si="29"/>
        <v>-16.588939974112378</v>
      </c>
      <c r="Q62" s="125">
        <f t="shared" si="30"/>
        <v>0.90783922236604231</v>
      </c>
      <c r="R62" s="328"/>
      <c r="S62" s="47">
        <v>0.36249999999999993</v>
      </c>
      <c r="T62" s="120">
        <v>0.42249999999999993</v>
      </c>
      <c r="U62" s="111">
        <v>5.7333333333333236</v>
      </c>
      <c r="V62" s="112">
        <v>86.413979554155929</v>
      </c>
      <c r="W62" s="113">
        <v>0.42249999999999993</v>
      </c>
      <c r="X62" s="116">
        <v>0.46111111111111103</v>
      </c>
      <c r="Y62" s="12"/>
      <c r="Z62" s="198"/>
      <c r="AA62" s="337"/>
      <c r="AB62" s="338"/>
      <c r="AC62" s="12"/>
      <c r="AD62" s="198"/>
      <c r="AE62" s="199">
        <f t="shared" si="31"/>
        <v>-331.77879948224745</v>
      </c>
      <c r="AF62" s="200">
        <f t="shared" si="32"/>
        <v>0.90783922236604242</v>
      </c>
      <c r="AG62" s="333"/>
    </row>
    <row r="63" spans="1:33" ht="15.75" customHeight="1">
      <c r="A63" s="363"/>
      <c r="B63" s="100" t="s">
        <v>203</v>
      </c>
      <c r="C63" s="376" t="s">
        <v>206</v>
      </c>
      <c r="D63" s="376"/>
      <c r="E63" s="101">
        <v>37.799999999999997</v>
      </c>
      <c r="F63" s="105">
        <v>6790</v>
      </c>
      <c r="G63" s="121">
        <f t="shared" si="33"/>
        <v>256661.99999999997</v>
      </c>
      <c r="H63" s="62"/>
      <c r="I63" s="104">
        <v>21</v>
      </c>
      <c r="J63" s="105">
        <v>3600</v>
      </c>
      <c r="K63" s="106">
        <f t="shared" si="35"/>
        <v>171.42857142857142</v>
      </c>
      <c r="L63" s="107">
        <v>21</v>
      </c>
      <c r="M63" s="105">
        <f t="shared" si="34"/>
        <v>3268.2120400560016</v>
      </c>
      <c r="N63" s="106">
        <f t="shared" si="27"/>
        <v>155.62914476457149</v>
      </c>
      <c r="O63" s="123">
        <f t="shared" si="28"/>
        <v>0</v>
      </c>
      <c r="P63" s="124">
        <f t="shared" si="29"/>
        <v>-15.799426663999924</v>
      </c>
      <c r="Q63" s="125">
        <f t="shared" si="30"/>
        <v>0.90783667779333377</v>
      </c>
      <c r="R63" s="328"/>
      <c r="S63" s="47">
        <v>0.46111111111111103</v>
      </c>
      <c r="T63" s="120">
        <v>0.54767361111111101</v>
      </c>
      <c r="U63" s="111">
        <v>55.59999999999998</v>
      </c>
      <c r="V63" s="112">
        <v>124.655314589998</v>
      </c>
      <c r="W63" s="113"/>
      <c r="X63" s="116"/>
      <c r="Y63" s="12"/>
      <c r="Z63" s="198"/>
      <c r="AA63" s="337"/>
      <c r="AB63" s="338"/>
      <c r="AC63" s="12"/>
      <c r="AD63" s="198"/>
      <c r="AE63" s="199">
        <f t="shared" si="31"/>
        <v>-331.78795994399843</v>
      </c>
      <c r="AF63" s="200">
        <f t="shared" si="32"/>
        <v>0.90783667779333377</v>
      </c>
      <c r="AG63" s="333"/>
    </row>
    <row r="64" spans="1:33" ht="15.75" customHeight="1">
      <c r="A64" s="363"/>
      <c r="B64" s="100"/>
      <c r="C64" s="376"/>
      <c r="D64" s="376"/>
      <c r="E64" s="101"/>
      <c r="F64" s="105"/>
      <c r="G64" s="121"/>
      <c r="H64" s="62"/>
      <c r="I64" s="104"/>
      <c r="J64" s="105"/>
      <c r="K64" s="106"/>
      <c r="L64" s="107"/>
      <c r="M64" s="105"/>
      <c r="N64" s="106"/>
      <c r="O64" s="123"/>
      <c r="P64" s="124"/>
      <c r="Q64" s="125"/>
      <c r="R64" s="328"/>
      <c r="S64" s="47"/>
      <c r="T64" s="120"/>
      <c r="U64" s="111"/>
      <c r="V64" s="112"/>
      <c r="W64" s="113"/>
      <c r="X64" s="116"/>
      <c r="Y64" s="12"/>
      <c r="Z64" s="198"/>
      <c r="AA64" s="337"/>
      <c r="AB64" s="338"/>
      <c r="AC64" s="12"/>
      <c r="AD64" s="198"/>
      <c r="AE64" s="199"/>
      <c r="AF64" s="200"/>
      <c r="AG64" s="333"/>
    </row>
    <row r="65" spans="1:33" ht="15.75" customHeight="1">
      <c r="A65" s="363"/>
      <c r="B65" s="100"/>
      <c r="C65" s="376"/>
      <c r="D65" s="376"/>
      <c r="E65" s="101"/>
      <c r="F65" s="105"/>
      <c r="G65" s="121"/>
      <c r="H65" s="62"/>
      <c r="I65" s="104"/>
      <c r="J65" s="105"/>
      <c r="K65" s="106"/>
      <c r="L65" s="107"/>
      <c r="M65" s="105"/>
      <c r="N65" s="106"/>
      <c r="O65" s="123"/>
      <c r="P65" s="124"/>
      <c r="Q65" s="125"/>
      <c r="R65" s="328"/>
      <c r="S65" s="47"/>
      <c r="T65" s="120"/>
      <c r="U65" s="111"/>
      <c r="V65" s="112"/>
      <c r="W65" s="113"/>
      <c r="X65" s="116"/>
      <c r="Y65" s="12"/>
      <c r="Z65" s="198"/>
      <c r="AA65" s="337"/>
      <c r="AB65" s="338"/>
      <c r="AC65" s="12"/>
      <c r="AD65" s="198"/>
      <c r="AE65" s="199"/>
      <c r="AF65" s="200"/>
      <c r="AG65" s="333"/>
    </row>
    <row r="66" spans="1:33" ht="15.75" customHeight="1">
      <c r="A66" s="363"/>
      <c r="B66" s="100"/>
      <c r="C66" s="376"/>
      <c r="D66" s="376"/>
      <c r="E66" s="101"/>
      <c r="F66" s="105"/>
      <c r="G66" s="121"/>
      <c r="H66" s="62"/>
      <c r="I66" s="104"/>
      <c r="J66" s="105"/>
      <c r="K66" s="106"/>
      <c r="L66" s="107"/>
      <c r="M66" s="105"/>
      <c r="N66" s="106"/>
      <c r="O66" s="123"/>
      <c r="P66" s="124"/>
      <c r="Q66" s="125"/>
      <c r="R66" s="328"/>
      <c r="S66" s="47"/>
      <c r="T66" s="120"/>
      <c r="U66" s="111"/>
      <c r="V66" s="112"/>
      <c r="W66" s="113"/>
      <c r="X66" s="116"/>
      <c r="Y66" s="12"/>
      <c r="Z66" s="198"/>
      <c r="AA66" s="337"/>
      <c r="AB66" s="338"/>
      <c r="AC66" s="12"/>
      <c r="AD66" s="198"/>
      <c r="AE66" s="199"/>
      <c r="AF66" s="200"/>
      <c r="AG66" s="333"/>
    </row>
    <row r="67" spans="1:33" ht="15.75" customHeight="1">
      <c r="A67" s="363"/>
      <c r="B67" s="100"/>
      <c r="C67" s="376"/>
      <c r="D67" s="376"/>
      <c r="E67" s="101"/>
      <c r="F67" s="105"/>
      <c r="G67" s="121"/>
      <c r="H67" s="62"/>
      <c r="I67" s="104"/>
      <c r="J67" s="105"/>
      <c r="K67" s="106"/>
      <c r="L67" s="107"/>
      <c r="M67" s="105"/>
      <c r="N67" s="106"/>
      <c r="O67" s="123"/>
      <c r="P67" s="124"/>
      <c r="Q67" s="125"/>
      <c r="R67" s="328"/>
      <c r="S67" s="47"/>
      <c r="T67" s="120"/>
      <c r="U67" s="111"/>
      <c r="V67" s="112"/>
      <c r="W67" s="113"/>
      <c r="X67" s="116"/>
      <c r="Y67" s="12"/>
      <c r="Z67" s="198"/>
      <c r="AA67" s="337"/>
      <c r="AB67" s="338"/>
      <c r="AC67" s="12"/>
      <c r="AD67" s="198"/>
      <c r="AE67" s="199"/>
      <c r="AF67" s="200"/>
      <c r="AG67" s="333"/>
    </row>
    <row r="68" spans="1:33" ht="15.75" customHeight="1">
      <c r="A68" s="363"/>
      <c r="B68" s="100"/>
      <c r="C68" s="376"/>
      <c r="D68" s="376"/>
      <c r="E68" s="101"/>
      <c r="F68" s="105"/>
      <c r="G68" s="121"/>
      <c r="H68" s="62"/>
      <c r="I68" s="104"/>
      <c r="J68" s="105"/>
      <c r="K68" s="106"/>
      <c r="L68" s="107"/>
      <c r="M68" s="105"/>
      <c r="N68" s="106"/>
      <c r="O68" s="123"/>
      <c r="P68" s="124"/>
      <c r="Q68" s="125"/>
      <c r="R68" s="328"/>
      <c r="S68" s="47"/>
      <c r="T68" s="120"/>
      <c r="U68" s="111"/>
      <c r="V68" s="112"/>
      <c r="W68" s="113"/>
      <c r="X68" s="116"/>
      <c r="Y68" s="12"/>
      <c r="Z68" s="198"/>
      <c r="AA68" s="337"/>
      <c r="AB68" s="338"/>
      <c r="AC68" s="12"/>
      <c r="AD68" s="198"/>
      <c r="AE68" s="199"/>
      <c r="AF68" s="200"/>
      <c r="AG68" s="333"/>
    </row>
    <row r="69" spans="1:33" ht="15.75" customHeight="1">
      <c r="A69" s="363"/>
      <c r="B69" s="100"/>
      <c r="C69" s="376"/>
      <c r="D69" s="376"/>
      <c r="E69" s="101"/>
      <c r="F69" s="105"/>
      <c r="G69" s="121"/>
      <c r="H69" s="62"/>
      <c r="I69" s="104"/>
      <c r="J69" s="105"/>
      <c r="K69" s="106"/>
      <c r="L69" s="107"/>
      <c r="M69" s="105"/>
      <c r="N69" s="106"/>
      <c r="O69" s="123"/>
      <c r="P69" s="124"/>
      <c r="Q69" s="125"/>
      <c r="R69" s="328"/>
      <c r="S69" s="47"/>
      <c r="T69" s="120"/>
      <c r="U69" s="111"/>
      <c r="V69" s="112"/>
      <c r="W69" s="113"/>
      <c r="X69" s="116"/>
      <c r="Y69" s="12"/>
      <c r="Z69" s="198"/>
      <c r="AA69" s="337"/>
      <c r="AB69" s="338"/>
      <c r="AC69" s="12"/>
      <c r="AD69" s="198"/>
      <c r="AE69" s="199"/>
      <c r="AF69" s="200"/>
      <c r="AG69" s="333"/>
    </row>
    <row r="70" spans="1:33" ht="15.75" customHeight="1">
      <c r="A70" s="363"/>
      <c r="B70" s="100"/>
      <c r="C70" s="376"/>
      <c r="D70" s="376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8"/>
      <c r="S70" s="47"/>
      <c r="T70" s="120"/>
      <c r="U70" s="111"/>
      <c r="V70" s="112"/>
      <c r="W70" s="113"/>
      <c r="X70" s="116"/>
      <c r="Y70" s="12"/>
      <c r="Z70" s="198"/>
      <c r="AA70" s="337"/>
      <c r="AB70" s="338"/>
      <c r="AC70" s="12"/>
      <c r="AD70" s="198"/>
      <c r="AE70" s="199"/>
      <c r="AF70" s="200"/>
      <c r="AG70" s="333"/>
    </row>
    <row r="71" spans="1:33" ht="15.75" customHeight="1">
      <c r="A71" s="363"/>
      <c r="B71" s="100"/>
      <c r="C71" s="376"/>
      <c r="D71" s="376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8"/>
      <c r="S71" s="119"/>
      <c r="T71" s="120"/>
      <c r="U71" s="130"/>
      <c r="V71" s="131"/>
      <c r="W71" s="126"/>
      <c r="X71" s="127"/>
      <c r="Y71" s="12"/>
      <c r="Z71" s="198"/>
      <c r="AA71" s="337"/>
      <c r="AB71" s="338"/>
      <c r="AC71" s="12"/>
      <c r="AD71" s="198"/>
      <c r="AE71" s="165"/>
      <c r="AF71" s="125"/>
      <c r="AG71" s="333"/>
    </row>
    <row r="72" spans="1:33" ht="15.75" customHeight="1" thickBot="1">
      <c r="A72" s="364"/>
      <c r="B72" s="133" t="s">
        <v>115</v>
      </c>
      <c r="C72" s="358"/>
      <c r="D72" s="358"/>
      <c r="E72" s="134"/>
      <c r="F72" s="167"/>
      <c r="G72" s="135"/>
      <c r="H72" s="69"/>
      <c r="I72" s="136">
        <f t="shared" ref="I72:J72" si="36">AVERAGE(I56:I71)</f>
        <v>21.125</v>
      </c>
      <c r="J72" s="137">
        <f t="shared" si="36"/>
        <v>3600</v>
      </c>
      <c r="K72" s="138">
        <f t="shared" ref="K72:K75" si="37">J72/I72</f>
        <v>170.41420118343194</v>
      </c>
      <c r="L72" s="136">
        <f t="shared" ref="L72:M72" si="38">AVERAGE(L56:L71)</f>
        <v>21.125</v>
      </c>
      <c r="M72" s="137">
        <f t="shared" si="38"/>
        <v>3247.8237885645099</v>
      </c>
      <c r="N72" s="138">
        <f>M72/L72</f>
        <v>153.74313792021348</v>
      </c>
      <c r="O72" s="139">
        <f>L72-I72</f>
        <v>0</v>
      </c>
      <c r="P72" s="140">
        <f>N72-K72</f>
        <v>-16.671063263218457</v>
      </c>
      <c r="Q72" s="141">
        <f>N72/K72</f>
        <v>0.90217327460125285</v>
      </c>
      <c r="R72" s="329"/>
      <c r="S72" s="142">
        <v>0.16666666666666666</v>
      </c>
      <c r="T72" s="143">
        <v>0.54767361111111101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359"/>
      <c r="AB72" s="360"/>
      <c r="AC72" s="179">
        <f>SUM(AC56:AC71)</f>
        <v>0</v>
      </c>
      <c r="AD72" s="191">
        <f>SUM(AD56:AD71)</f>
        <v>0</v>
      </c>
      <c r="AE72" s="168">
        <f>M72-J72</f>
        <v>-352.17621143549013</v>
      </c>
      <c r="AF72" s="141">
        <f>M72/J72</f>
        <v>0.90217327460125274</v>
      </c>
      <c r="AG72" s="334"/>
    </row>
    <row r="73" spans="1:33" ht="15.75" customHeight="1">
      <c r="A73" s="322" t="s">
        <v>116</v>
      </c>
      <c r="B73" s="100" t="s">
        <v>192</v>
      </c>
      <c r="C73" s="335" t="s">
        <v>268</v>
      </c>
      <c r="D73" s="336"/>
      <c r="E73" s="101">
        <v>23.55</v>
      </c>
      <c r="F73" s="102">
        <v>4180</v>
      </c>
      <c r="G73" s="121">
        <f t="shared" ref="G73:G75" si="39">E73*F73</f>
        <v>98439</v>
      </c>
      <c r="H73" s="122"/>
      <c r="I73" s="104">
        <v>6</v>
      </c>
      <c r="J73" s="105">
        <v>2500</v>
      </c>
      <c r="K73" s="106">
        <f t="shared" si="37"/>
        <v>416.66666666666669</v>
      </c>
      <c r="L73" s="107">
        <v>6</v>
      </c>
      <c r="M73" s="105">
        <f>F73/V73*60</f>
        <v>2161.9565956141864</v>
      </c>
      <c r="N73" s="106">
        <f>M73/L73</f>
        <v>360.32609926903109</v>
      </c>
      <c r="O73" s="108">
        <f>L73-I73</f>
        <v>0</v>
      </c>
      <c r="P73" s="109">
        <f>N73-K73</f>
        <v>-56.340567397635596</v>
      </c>
      <c r="Q73" s="110">
        <f>N73/K73</f>
        <v>0.86478263824567458</v>
      </c>
      <c r="R73" s="327">
        <f>Q89</f>
        <v>0.84163375141476215</v>
      </c>
      <c r="S73" s="47">
        <v>0.34722222222222215</v>
      </c>
      <c r="T73" s="120">
        <v>0.4277777777777777</v>
      </c>
      <c r="U73" s="111">
        <v>5.9833333333332828</v>
      </c>
      <c r="V73" s="112">
        <v>116.00602921852401</v>
      </c>
      <c r="W73" s="161"/>
      <c r="X73" s="162"/>
      <c r="Y73" s="12"/>
      <c r="Z73" s="198"/>
      <c r="AA73" s="330"/>
      <c r="AB73" s="331"/>
      <c r="AC73" s="12"/>
      <c r="AD73" s="198"/>
      <c r="AE73" s="115">
        <f>M73-J73</f>
        <v>-338.04340438581357</v>
      </c>
      <c r="AF73" s="156">
        <f>M73/J73</f>
        <v>0.86478263824567458</v>
      </c>
      <c r="AG73" s="332">
        <f>AF89</f>
        <v>0.89423586087818496</v>
      </c>
    </row>
    <row r="74" spans="1:33" ht="15.75" customHeight="1">
      <c r="A74" s="323"/>
      <c r="B74" s="100" t="s">
        <v>192</v>
      </c>
      <c r="C74" s="335" t="s">
        <v>217</v>
      </c>
      <c r="D74" s="336"/>
      <c r="E74" s="101">
        <v>27.05</v>
      </c>
      <c r="F74" s="102">
        <v>736</v>
      </c>
      <c r="G74" s="121">
        <f t="shared" si="39"/>
        <v>19908.8</v>
      </c>
      <c r="H74" s="62"/>
      <c r="I74" s="104">
        <v>5</v>
      </c>
      <c r="J74" s="105">
        <v>3273</v>
      </c>
      <c r="K74" s="106">
        <f t="shared" si="37"/>
        <v>654.6</v>
      </c>
      <c r="L74" s="107">
        <v>6</v>
      </c>
      <c r="M74" s="105">
        <f>F74/V74*60</f>
        <v>2961.3145775921867</v>
      </c>
      <c r="N74" s="106">
        <f>M74/L74</f>
        <v>493.55242959869776</v>
      </c>
      <c r="O74" s="123">
        <f>L74-I74</f>
        <v>1</v>
      </c>
      <c r="P74" s="124">
        <f>N74-K74</f>
        <v>-161.04757040130227</v>
      </c>
      <c r="Q74" s="125">
        <f>N74/K74</f>
        <v>0.75397560280888742</v>
      </c>
      <c r="R74" s="328"/>
      <c r="S74" s="47">
        <v>0.43194444444444435</v>
      </c>
      <c r="T74" s="120">
        <v>0.44229166666666658</v>
      </c>
      <c r="U74" s="111">
        <v>5.9999999999999787</v>
      </c>
      <c r="V74" s="112">
        <v>14.912296158656007</v>
      </c>
      <c r="W74" s="113"/>
      <c r="X74" s="116"/>
      <c r="Y74" s="12"/>
      <c r="Z74" s="198"/>
      <c r="AA74" s="337"/>
      <c r="AB74" s="338"/>
      <c r="AC74" s="12"/>
      <c r="AD74" s="198"/>
      <c r="AE74" s="117">
        <f>M74-J74</f>
        <v>-311.68542240781335</v>
      </c>
      <c r="AF74" s="110">
        <f>M74/J74</f>
        <v>0.904770723370665</v>
      </c>
      <c r="AG74" s="333"/>
    </row>
    <row r="75" spans="1:33" ht="15.75" customHeight="1">
      <c r="A75" s="323"/>
      <c r="B75" s="100" t="s">
        <v>192</v>
      </c>
      <c r="C75" s="335" t="s">
        <v>224</v>
      </c>
      <c r="D75" s="336"/>
      <c r="E75" s="101">
        <v>27.05</v>
      </c>
      <c r="F75" s="102">
        <v>939</v>
      </c>
      <c r="G75" s="121">
        <f t="shared" si="39"/>
        <v>25399.95</v>
      </c>
      <c r="H75" s="62"/>
      <c r="I75" s="104">
        <v>5</v>
      </c>
      <c r="J75" s="105">
        <v>3273</v>
      </c>
      <c r="K75" s="106">
        <f t="shared" si="37"/>
        <v>654.6</v>
      </c>
      <c r="L75" s="118">
        <v>5</v>
      </c>
      <c r="M75" s="105">
        <f>F75/V75*60</f>
        <v>2965.9864242976896</v>
      </c>
      <c r="N75" s="106">
        <f>M75/L75</f>
        <v>593.19728485953794</v>
      </c>
      <c r="O75" s="123">
        <f>L75-I75</f>
        <v>0</v>
      </c>
      <c r="P75" s="124">
        <f>N75-K75</f>
        <v>-61.402715140462078</v>
      </c>
      <c r="Q75" s="125">
        <f>N75/K75</f>
        <v>0.9061981131370882</v>
      </c>
      <c r="R75" s="328"/>
      <c r="S75" s="47">
        <v>0.44583333333333325</v>
      </c>
      <c r="T75" s="120">
        <v>0.45901620370370361</v>
      </c>
      <c r="U75" s="111">
        <v>5.0999999999999979</v>
      </c>
      <c r="V75" s="112">
        <v>18.995366782011029</v>
      </c>
      <c r="W75" s="113"/>
      <c r="X75" s="116"/>
      <c r="Y75" s="12"/>
      <c r="Z75" s="198"/>
      <c r="AA75" s="337"/>
      <c r="AB75" s="338"/>
      <c r="AC75" s="12"/>
      <c r="AD75" s="198"/>
      <c r="AE75" s="117">
        <f>M75-J75</f>
        <v>-307.01357570231039</v>
      </c>
      <c r="AF75" s="110">
        <f>M75/J75</f>
        <v>0.9061981131370882</v>
      </c>
      <c r="AG75" s="333"/>
    </row>
    <row r="76" spans="1:33" ht="15.75" customHeight="1">
      <c r="A76" s="323"/>
      <c r="B76" s="100"/>
      <c r="C76" s="335"/>
      <c r="D76" s="336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8"/>
      <c r="S76" s="47"/>
      <c r="T76" s="48"/>
      <c r="U76" s="111"/>
      <c r="V76" s="112"/>
      <c r="W76" s="113"/>
      <c r="X76" s="116"/>
      <c r="Y76" s="12"/>
      <c r="Z76" s="198"/>
      <c r="AA76" s="337"/>
      <c r="AB76" s="338"/>
      <c r="AC76" s="12"/>
      <c r="AD76" s="198"/>
      <c r="AE76" s="117"/>
      <c r="AF76" s="110"/>
      <c r="AG76" s="333"/>
    </row>
    <row r="77" spans="1:33" ht="15.75" customHeight="1">
      <c r="A77" s="323"/>
      <c r="B77" s="100"/>
      <c r="C77" s="335"/>
      <c r="D77" s="336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8"/>
      <c r="S77" s="47"/>
      <c r="T77" s="48"/>
      <c r="U77" s="111"/>
      <c r="V77" s="112"/>
      <c r="W77" s="113"/>
      <c r="X77" s="116"/>
      <c r="Y77" s="12"/>
      <c r="Z77" s="198"/>
      <c r="AA77" s="337"/>
      <c r="AB77" s="338"/>
      <c r="AC77" s="12"/>
      <c r="AD77" s="198"/>
      <c r="AE77" s="117"/>
      <c r="AF77" s="110"/>
      <c r="AG77" s="333"/>
    </row>
    <row r="78" spans="1:33" ht="15.75" customHeight="1">
      <c r="A78" s="323"/>
      <c r="B78" s="100"/>
      <c r="C78" s="335"/>
      <c r="D78" s="336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8"/>
      <c r="S78" s="47"/>
      <c r="T78" s="120"/>
      <c r="U78" s="111"/>
      <c r="V78" s="112"/>
      <c r="W78" s="113"/>
      <c r="X78" s="116"/>
      <c r="Y78" s="12"/>
      <c r="Z78" s="198"/>
      <c r="AA78" s="337"/>
      <c r="AB78" s="338"/>
      <c r="AC78" s="12"/>
      <c r="AD78" s="198"/>
      <c r="AE78" s="117"/>
      <c r="AF78" s="110"/>
      <c r="AG78" s="333"/>
    </row>
    <row r="79" spans="1:33" ht="15.75" customHeight="1">
      <c r="A79" s="323"/>
      <c r="B79" s="100"/>
      <c r="C79" s="335"/>
      <c r="D79" s="336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8"/>
      <c r="S79" s="47"/>
      <c r="T79" s="120"/>
      <c r="U79" s="111"/>
      <c r="V79" s="112"/>
      <c r="W79" s="113"/>
      <c r="X79" s="116"/>
      <c r="Y79" s="12"/>
      <c r="Z79" s="198"/>
      <c r="AA79" s="337"/>
      <c r="AB79" s="338"/>
      <c r="AC79" s="12"/>
      <c r="AD79" s="198"/>
      <c r="AE79" s="117"/>
      <c r="AF79" s="110"/>
      <c r="AG79" s="333"/>
    </row>
    <row r="80" spans="1:33" ht="15.75" customHeight="1">
      <c r="A80" s="323"/>
      <c r="B80" s="100"/>
      <c r="C80" s="335"/>
      <c r="D80" s="336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8"/>
      <c r="S80" s="47"/>
      <c r="T80" s="120"/>
      <c r="U80" s="111"/>
      <c r="V80" s="112"/>
      <c r="W80" s="113"/>
      <c r="X80" s="116"/>
      <c r="Y80" s="12"/>
      <c r="Z80" s="198"/>
      <c r="AA80" s="337"/>
      <c r="AB80" s="338"/>
      <c r="AC80" s="12"/>
      <c r="AD80" s="198"/>
      <c r="AE80" s="117"/>
      <c r="AF80" s="110"/>
      <c r="AG80" s="333"/>
    </row>
    <row r="81" spans="1:33" ht="15.75" customHeight="1">
      <c r="A81" s="323"/>
      <c r="B81" s="100"/>
      <c r="C81" s="335"/>
      <c r="D81" s="336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8"/>
      <c r="S81" s="47"/>
      <c r="T81" s="120"/>
      <c r="U81" s="111"/>
      <c r="V81" s="112"/>
      <c r="W81" s="113"/>
      <c r="X81" s="127"/>
      <c r="Y81" s="12"/>
      <c r="Z81" s="198"/>
      <c r="AA81" s="337"/>
      <c r="AB81" s="338"/>
      <c r="AC81" s="12"/>
      <c r="AD81" s="198"/>
      <c r="AE81" s="117"/>
      <c r="AF81" s="110"/>
      <c r="AG81" s="333"/>
    </row>
    <row r="82" spans="1:33" ht="15.75" customHeight="1">
      <c r="A82" s="323"/>
      <c r="B82" s="100"/>
      <c r="C82" s="335"/>
      <c r="D82" s="336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8"/>
      <c r="S82" s="47"/>
      <c r="T82" s="120"/>
      <c r="U82" s="111"/>
      <c r="V82" s="112"/>
      <c r="W82" s="113"/>
      <c r="X82" s="127"/>
      <c r="Y82" s="12"/>
      <c r="Z82" s="198"/>
      <c r="AA82" s="337"/>
      <c r="AB82" s="338"/>
      <c r="AC82" s="12"/>
      <c r="AD82" s="198"/>
      <c r="AE82" s="117"/>
      <c r="AF82" s="110"/>
      <c r="AG82" s="333"/>
    </row>
    <row r="83" spans="1:33" ht="15.75" customHeight="1">
      <c r="A83" s="323"/>
      <c r="B83" s="100"/>
      <c r="C83" s="335"/>
      <c r="D83" s="336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8"/>
      <c r="S83" s="47"/>
      <c r="T83" s="120"/>
      <c r="U83" s="111"/>
      <c r="V83" s="112"/>
      <c r="W83" s="113"/>
      <c r="X83" s="127"/>
      <c r="Y83" s="12"/>
      <c r="Z83" s="198"/>
      <c r="AA83" s="337"/>
      <c r="AB83" s="338"/>
      <c r="AC83" s="12"/>
      <c r="AD83" s="198"/>
      <c r="AE83" s="117"/>
      <c r="AF83" s="110"/>
      <c r="AG83" s="333"/>
    </row>
    <row r="84" spans="1:33" ht="15.75" customHeight="1">
      <c r="A84" s="323"/>
      <c r="B84" s="100"/>
      <c r="C84" s="335"/>
      <c r="D84" s="336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8"/>
      <c r="S84" s="47"/>
      <c r="T84" s="120"/>
      <c r="U84" s="111"/>
      <c r="V84" s="112"/>
      <c r="W84" s="113"/>
      <c r="X84" s="127"/>
      <c r="Y84" s="12"/>
      <c r="Z84" s="198"/>
      <c r="AA84" s="337"/>
      <c r="AB84" s="338"/>
      <c r="AC84" s="12"/>
      <c r="AD84" s="198"/>
      <c r="AE84" s="117"/>
      <c r="AF84" s="110"/>
      <c r="AG84" s="333"/>
    </row>
    <row r="85" spans="1:33" ht="15.75" customHeight="1">
      <c r="A85" s="323"/>
      <c r="B85" s="100"/>
      <c r="C85" s="335"/>
      <c r="D85" s="336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8"/>
      <c r="S85" s="47"/>
      <c r="T85" s="120"/>
      <c r="U85" s="111"/>
      <c r="V85" s="112"/>
      <c r="W85" s="113"/>
      <c r="X85" s="127"/>
      <c r="Y85" s="12"/>
      <c r="Z85" s="198"/>
      <c r="AA85" s="337"/>
      <c r="AB85" s="338"/>
      <c r="AC85" s="12"/>
      <c r="AD85" s="198"/>
      <c r="AE85" s="117"/>
      <c r="AF85" s="110"/>
      <c r="AG85" s="333"/>
    </row>
    <row r="86" spans="1:33" ht="15.75" customHeight="1">
      <c r="A86" s="323"/>
      <c r="B86" s="100"/>
      <c r="C86" s="335"/>
      <c r="D86" s="336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8"/>
      <c r="S86" s="47"/>
      <c r="T86" s="120"/>
      <c r="U86" s="111"/>
      <c r="V86" s="112"/>
      <c r="W86" s="113"/>
      <c r="X86" s="127"/>
      <c r="Y86" s="12"/>
      <c r="Z86" s="198"/>
      <c r="AA86" s="337"/>
      <c r="AB86" s="338"/>
      <c r="AC86" s="12"/>
      <c r="AD86" s="198"/>
      <c r="AE86" s="117"/>
      <c r="AF86" s="110"/>
      <c r="AG86" s="333"/>
    </row>
    <row r="87" spans="1:33" ht="15.75" customHeight="1">
      <c r="A87" s="323"/>
      <c r="B87" s="100"/>
      <c r="C87" s="335"/>
      <c r="D87" s="336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8"/>
      <c r="S87" s="47"/>
      <c r="T87" s="120"/>
      <c r="U87" s="111"/>
      <c r="V87" s="112"/>
      <c r="W87" s="113"/>
      <c r="X87" s="127"/>
      <c r="Y87" s="12"/>
      <c r="Z87" s="198"/>
      <c r="AA87" s="337"/>
      <c r="AB87" s="338"/>
      <c r="AC87" s="12"/>
      <c r="AD87" s="198"/>
      <c r="AE87" s="117"/>
      <c r="AF87" s="110"/>
      <c r="AG87" s="333"/>
    </row>
    <row r="88" spans="1:33" ht="15.75" customHeight="1">
      <c r="A88" s="323"/>
      <c r="B88" s="163"/>
      <c r="C88" s="335"/>
      <c r="D88" s="336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8"/>
      <c r="S88" s="119"/>
      <c r="T88" s="120"/>
      <c r="U88" s="130"/>
      <c r="V88" s="131"/>
      <c r="W88" s="126"/>
      <c r="X88" s="127"/>
      <c r="Y88" s="12"/>
      <c r="Z88" s="198"/>
      <c r="AA88" s="337"/>
      <c r="AB88" s="338"/>
      <c r="AC88" s="12"/>
      <c r="AD88" s="198"/>
      <c r="AE88" s="165"/>
      <c r="AF88" s="125"/>
      <c r="AG88" s="333"/>
    </row>
    <row r="89" spans="1:33" ht="15.75" customHeight="1" thickBot="1">
      <c r="A89" s="324"/>
      <c r="B89" s="133" t="s">
        <v>115</v>
      </c>
      <c r="C89" s="358"/>
      <c r="D89" s="358"/>
      <c r="E89" s="134"/>
      <c r="F89" s="167"/>
      <c r="G89" s="135"/>
      <c r="H89" s="69"/>
      <c r="I89" s="136">
        <f t="shared" ref="I89:J89" si="40">AVERAGE(I73:I88)</f>
        <v>5.333333333333333</v>
      </c>
      <c r="J89" s="137">
        <f t="shared" si="40"/>
        <v>3015.3333333333335</v>
      </c>
      <c r="K89" s="138">
        <f t="shared" ref="K89" si="41">J89/I89</f>
        <v>565.37500000000011</v>
      </c>
      <c r="L89" s="136">
        <f t="shared" ref="L89:M89" si="42">AVERAGE(L73:L88)</f>
        <v>5.666666666666667</v>
      </c>
      <c r="M89" s="137">
        <f t="shared" si="42"/>
        <v>2696.4191991680204</v>
      </c>
      <c r="N89" s="138">
        <f>M89/L89</f>
        <v>475.83868220612123</v>
      </c>
      <c r="O89" s="139">
        <f>L89-I89</f>
        <v>0.33333333333333393</v>
      </c>
      <c r="P89" s="140">
        <f>N89-K89</f>
        <v>-89.536317793878879</v>
      </c>
      <c r="Q89" s="141">
        <f>N89/K89</f>
        <v>0.84163375141476215</v>
      </c>
      <c r="R89" s="329"/>
      <c r="S89" s="142">
        <v>0.16666666666666666</v>
      </c>
      <c r="T89" s="143">
        <v>0.45901620370370361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359"/>
      <c r="AB89" s="360"/>
      <c r="AC89" s="179">
        <f>SUM(AC73:AC88)</f>
        <v>0</v>
      </c>
      <c r="AD89" s="191">
        <f>SUM(AD73:AD88)</f>
        <v>0</v>
      </c>
      <c r="AE89" s="168">
        <f>M89-J89</f>
        <v>-318.91413416531304</v>
      </c>
      <c r="AF89" s="141">
        <f>M89/J89</f>
        <v>0.89423586087818496</v>
      </c>
      <c r="AG89" s="334"/>
    </row>
    <row r="90" spans="1:33" ht="15.75" customHeight="1">
      <c r="A90" s="361" t="s">
        <v>120</v>
      </c>
      <c r="B90" s="114" t="s">
        <v>192</v>
      </c>
      <c r="C90" s="325" t="s">
        <v>213</v>
      </c>
      <c r="D90" s="326"/>
      <c r="E90" s="147">
        <v>15.51</v>
      </c>
      <c r="F90" s="97">
        <v>2115</v>
      </c>
      <c r="G90" s="148">
        <f t="shared" ref="G90:G91" si="43">E90*F90</f>
        <v>32803.65</v>
      </c>
      <c r="H90" s="149"/>
      <c r="I90" s="150">
        <v>6</v>
      </c>
      <c r="J90" s="151">
        <v>3600</v>
      </c>
      <c r="K90" s="152">
        <f>J90/I90</f>
        <v>600</v>
      </c>
      <c r="L90" s="153">
        <v>6</v>
      </c>
      <c r="M90" s="151">
        <f>F90/V90*60</f>
        <v>3250.8000000000011</v>
      </c>
      <c r="N90" s="152">
        <f>M90/L90</f>
        <v>541.80000000000018</v>
      </c>
      <c r="O90" s="154">
        <f>L90-I90</f>
        <v>0</v>
      </c>
      <c r="P90" s="155">
        <f>N90-K90</f>
        <v>-58.199999999999818</v>
      </c>
      <c r="Q90" s="156">
        <f>N90/K90</f>
        <v>0.90300000000000036</v>
      </c>
      <c r="R90" s="327">
        <f>Q106</f>
        <v>0.90302324647550358</v>
      </c>
      <c r="S90" s="157">
        <v>0.25</v>
      </c>
      <c r="T90" s="158">
        <v>0.27710648148148148</v>
      </c>
      <c r="U90" s="159"/>
      <c r="V90" s="160">
        <v>39.036544850498323</v>
      </c>
      <c r="W90" s="158"/>
      <c r="X90" s="169"/>
      <c r="Y90" s="12"/>
      <c r="Z90" s="198"/>
      <c r="AA90" s="330"/>
      <c r="AB90" s="331"/>
      <c r="AC90" s="12"/>
      <c r="AD90" s="198"/>
      <c r="AE90" s="115">
        <f>M90-J90</f>
        <v>-349.19999999999891</v>
      </c>
      <c r="AF90" s="156">
        <f>M90/J90</f>
        <v>0.90300000000000036</v>
      </c>
      <c r="AG90" s="332">
        <f>AF106</f>
        <v>0.90302324647550347</v>
      </c>
    </row>
    <row r="91" spans="1:33" ht="15.75" customHeight="1">
      <c r="A91" s="362"/>
      <c r="B91" s="100" t="s">
        <v>192</v>
      </c>
      <c r="C91" s="335" t="s">
        <v>214</v>
      </c>
      <c r="D91" s="336"/>
      <c r="E91" s="101">
        <v>15.01</v>
      </c>
      <c r="F91" s="102">
        <v>2282</v>
      </c>
      <c r="G91" s="103">
        <f t="shared" si="43"/>
        <v>34252.82</v>
      </c>
      <c r="H91" s="26"/>
      <c r="I91" s="104">
        <v>6</v>
      </c>
      <c r="J91" s="105">
        <v>3600</v>
      </c>
      <c r="K91" s="106">
        <f t="shared" si="35"/>
        <v>600</v>
      </c>
      <c r="L91" s="107">
        <v>6</v>
      </c>
      <c r="M91" s="105">
        <f>F91/V91*60</f>
        <v>3250.9673746236235</v>
      </c>
      <c r="N91" s="106">
        <f>M91/L91</f>
        <v>541.82789577060396</v>
      </c>
      <c r="O91" s="108">
        <f>L91-I91</f>
        <v>0</v>
      </c>
      <c r="P91" s="109">
        <f>N91-K91</f>
        <v>-58.172104229396041</v>
      </c>
      <c r="Q91" s="110">
        <f>N91/K91</f>
        <v>0.90304649295100659</v>
      </c>
      <c r="R91" s="328"/>
      <c r="S91" s="47">
        <v>0.28125</v>
      </c>
      <c r="T91" s="48">
        <v>0.31049768518518517</v>
      </c>
      <c r="U91" s="111">
        <v>5.9666666666666668</v>
      </c>
      <c r="V91" s="112">
        <v>42.116694577979807</v>
      </c>
      <c r="W91" s="113"/>
      <c r="X91" s="13"/>
      <c r="Y91" s="12"/>
      <c r="Z91" s="198"/>
      <c r="AA91" s="337"/>
      <c r="AB91" s="338"/>
      <c r="AC91" s="12"/>
      <c r="AD91" s="198"/>
      <c r="AE91" s="117">
        <f>M91-J91</f>
        <v>-349.03262537637647</v>
      </c>
      <c r="AF91" s="110">
        <f>M91/J91</f>
        <v>0.90304649295100659</v>
      </c>
      <c r="AG91" s="333"/>
    </row>
    <row r="92" spans="1:33" ht="15.75" customHeight="1">
      <c r="A92" s="362"/>
      <c r="B92" s="100"/>
      <c r="C92" s="335"/>
      <c r="D92" s="336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328"/>
      <c r="S92" s="47"/>
      <c r="T92" s="48"/>
      <c r="U92" s="111"/>
      <c r="V92" s="112"/>
      <c r="W92" s="113"/>
      <c r="X92" s="13"/>
      <c r="Y92" s="12"/>
      <c r="Z92" s="198"/>
      <c r="AA92" s="337"/>
      <c r="AB92" s="338"/>
      <c r="AC92" s="12"/>
      <c r="AD92" s="198"/>
      <c r="AE92" s="117"/>
      <c r="AF92" s="110"/>
      <c r="AG92" s="333"/>
    </row>
    <row r="93" spans="1:33" ht="15.75" customHeight="1">
      <c r="A93" s="362"/>
      <c r="B93" s="100"/>
      <c r="C93" s="335"/>
      <c r="D93" s="336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8"/>
      <c r="S93" s="47"/>
      <c r="T93" s="48"/>
      <c r="U93" s="111"/>
      <c r="V93" s="112"/>
      <c r="W93" s="113"/>
      <c r="X93" s="116"/>
      <c r="Y93" s="12"/>
      <c r="Z93" s="198"/>
      <c r="AA93" s="337"/>
      <c r="AB93" s="338"/>
      <c r="AC93" s="12"/>
      <c r="AD93" s="198"/>
      <c r="AE93" s="117"/>
      <c r="AF93" s="110"/>
      <c r="AG93" s="333"/>
    </row>
    <row r="94" spans="1:33" ht="15.75" customHeight="1">
      <c r="A94" s="363"/>
      <c r="B94" s="100"/>
      <c r="C94" s="335"/>
      <c r="D94" s="336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8"/>
      <c r="S94" s="47"/>
      <c r="T94" s="48"/>
      <c r="U94" s="111"/>
      <c r="V94" s="112"/>
      <c r="W94" s="113"/>
      <c r="X94" s="13"/>
      <c r="Y94" s="12"/>
      <c r="Z94" s="198"/>
      <c r="AA94" s="337"/>
      <c r="AB94" s="338"/>
      <c r="AC94" s="12"/>
      <c r="AD94" s="198"/>
      <c r="AE94" s="117"/>
      <c r="AF94" s="110"/>
      <c r="AG94" s="333"/>
    </row>
    <row r="95" spans="1:33" ht="15.75" customHeight="1">
      <c r="A95" s="363"/>
      <c r="B95" s="100"/>
      <c r="C95" s="335"/>
      <c r="D95" s="336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8"/>
      <c r="S95" s="47"/>
      <c r="T95" s="120"/>
      <c r="U95" s="111"/>
      <c r="V95" s="112"/>
      <c r="W95" s="113"/>
      <c r="X95" s="50"/>
      <c r="Y95" s="12"/>
      <c r="Z95" s="198"/>
      <c r="AA95" s="337"/>
      <c r="AB95" s="338"/>
      <c r="AC95" s="12"/>
      <c r="AD95" s="198"/>
      <c r="AE95" s="117"/>
      <c r="AF95" s="110"/>
      <c r="AG95" s="333"/>
    </row>
    <row r="96" spans="1:33" ht="15.75" customHeight="1">
      <c r="A96" s="363"/>
      <c r="B96" s="100"/>
      <c r="C96" s="335"/>
      <c r="D96" s="336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8"/>
      <c r="S96" s="47"/>
      <c r="T96" s="120"/>
      <c r="U96" s="111"/>
      <c r="V96" s="112"/>
      <c r="W96" s="113"/>
      <c r="X96" s="116"/>
      <c r="Y96" s="12"/>
      <c r="Z96" s="198"/>
      <c r="AA96" s="337"/>
      <c r="AB96" s="338"/>
      <c r="AC96" s="12"/>
      <c r="AD96" s="198"/>
      <c r="AE96" s="117"/>
      <c r="AF96" s="110"/>
      <c r="AG96" s="333"/>
    </row>
    <row r="97" spans="1:33" ht="15.75" customHeight="1">
      <c r="A97" s="363"/>
      <c r="B97" s="100"/>
      <c r="C97" s="335"/>
      <c r="D97" s="336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8"/>
      <c r="S97" s="47"/>
      <c r="T97" s="120"/>
      <c r="U97" s="111"/>
      <c r="V97" s="112"/>
      <c r="W97" s="113"/>
      <c r="X97" s="116"/>
      <c r="Y97" s="12"/>
      <c r="Z97" s="198"/>
      <c r="AA97" s="337"/>
      <c r="AB97" s="338"/>
      <c r="AC97" s="12"/>
      <c r="AD97" s="198"/>
      <c r="AE97" s="117"/>
      <c r="AF97" s="110"/>
      <c r="AG97" s="333"/>
    </row>
    <row r="98" spans="1:33" ht="15.75" customHeight="1">
      <c r="A98" s="363"/>
      <c r="B98" s="100"/>
      <c r="C98" s="335"/>
      <c r="D98" s="336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8"/>
      <c r="S98" s="119"/>
      <c r="T98" s="120"/>
      <c r="U98" s="111"/>
      <c r="V98" s="131"/>
      <c r="W98" s="113"/>
      <c r="X98" s="116"/>
      <c r="Y98" s="12"/>
      <c r="Z98" s="198"/>
      <c r="AA98" s="337"/>
      <c r="AB98" s="338"/>
      <c r="AC98" s="12"/>
      <c r="AD98" s="198"/>
      <c r="AE98" s="117"/>
      <c r="AF98" s="110"/>
      <c r="AG98" s="333"/>
    </row>
    <row r="99" spans="1:33" ht="15.75" customHeight="1">
      <c r="A99" s="363"/>
      <c r="B99" s="100"/>
      <c r="C99" s="335"/>
      <c r="D99" s="336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8"/>
      <c r="S99" s="119"/>
      <c r="T99" s="120"/>
      <c r="U99" s="111"/>
      <c r="V99" s="131"/>
      <c r="W99" s="126"/>
      <c r="X99" s="127"/>
      <c r="Y99" s="12"/>
      <c r="Z99" s="198"/>
      <c r="AA99" s="337"/>
      <c r="AB99" s="338"/>
      <c r="AC99" s="12"/>
      <c r="AD99" s="198"/>
      <c r="AE99" s="117"/>
      <c r="AF99" s="110"/>
      <c r="AG99" s="333"/>
    </row>
    <row r="100" spans="1:33" ht="15.75" customHeight="1">
      <c r="A100" s="363"/>
      <c r="B100" s="100"/>
      <c r="C100" s="335"/>
      <c r="D100" s="336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8"/>
      <c r="S100" s="119"/>
      <c r="T100" s="120"/>
      <c r="U100" s="111"/>
      <c r="V100" s="131"/>
      <c r="W100" s="126"/>
      <c r="X100" s="127"/>
      <c r="Y100" s="12"/>
      <c r="Z100" s="198"/>
      <c r="AA100" s="337"/>
      <c r="AB100" s="338"/>
      <c r="AC100" s="12"/>
      <c r="AD100" s="198"/>
      <c r="AE100" s="117"/>
      <c r="AF100" s="110"/>
      <c r="AG100" s="333"/>
    </row>
    <row r="101" spans="1:33" ht="15.75" customHeight="1">
      <c r="A101" s="363"/>
      <c r="B101" s="100"/>
      <c r="C101" s="335"/>
      <c r="D101" s="336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8"/>
      <c r="S101" s="119"/>
      <c r="T101" s="120"/>
      <c r="U101" s="111"/>
      <c r="V101" s="131"/>
      <c r="W101" s="126"/>
      <c r="X101" s="127"/>
      <c r="Y101" s="12"/>
      <c r="Z101" s="198"/>
      <c r="AA101" s="337"/>
      <c r="AB101" s="338"/>
      <c r="AC101" s="12"/>
      <c r="AD101" s="198"/>
      <c r="AE101" s="117"/>
      <c r="AF101" s="110"/>
      <c r="AG101" s="333"/>
    </row>
    <row r="102" spans="1:33" ht="15.75" customHeight="1">
      <c r="A102" s="363"/>
      <c r="B102" s="100"/>
      <c r="C102" s="335"/>
      <c r="D102" s="336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8"/>
      <c r="S102" s="119"/>
      <c r="T102" s="120"/>
      <c r="U102" s="111"/>
      <c r="V102" s="131"/>
      <c r="W102" s="126"/>
      <c r="X102" s="127"/>
      <c r="Y102" s="12"/>
      <c r="Z102" s="198"/>
      <c r="AA102" s="337"/>
      <c r="AB102" s="338"/>
      <c r="AC102" s="12"/>
      <c r="AD102" s="198"/>
      <c r="AE102" s="117"/>
      <c r="AF102" s="110"/>
      <c r="AG102" s="333"/>
    </row>
    <row r="103" spans="1:33" ht="15.75" customHeight="1">
      <c r="A103" s="363"/>
      <c r="B103" s="100"/>
      <c r="C103" s="335"/>
      <c r="D103" s="336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8"/>
      <c r="S103" s="119"/>
      <c r="T103" s="120"/>
      <c r="U103" s="111"/>
      <c r="V103" s="131"/>
      <c r="W103" s="126"/>
      <c r="X103" s="127"/>
      <c r="Y103" s="12"/>
      <c r="Z103" s="198"/>
      <c r="AA103" s="337"/>
      <c r="AB103" s="338"/>
      <c r="AC103" s="12"/>
      <c r="AD103" s="198"/>
      <c r="AE103" s="117"/>
      <c r="AF103" s="110"/>
      <c r="AG103" s="333"/>
    </row>
    <row r="104" spans="1:33" ht="15.75" customHeight="1">
      <c r="A104" s="363"/>
      <c r="B104" s="100"/>
      <c r="C104" s="335"/>
      <c r="D104" s="336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8"/>
      <c r="S104" s="119"/>
      <c r="T104" s="120"/>
      <c r="U104" s="111"/>
      <c r="V104" s="131"/>
      <c r="W104" s="126"/>
      <c r="X104" s="127"/>
      <c r="Y104" s="12"/>
      <c r="Z104" s="198"/>
      <c r="AA104" s="337"/>
      <c r="AB104" s="338"/>
      <c r="AC104" s="12"/>
      <c r="AD104" s="198"/>
      <c r="AE104" s="117"/>
      <c r="AF104" s="110"/>
      <c r="AG104" s="333"/>
    </row>
    <row r="105" spans="1:33" ht="15.75" customHeight="1">
      <c r="A105" s="363"/>
      <c r="B105" s="100"/>
      <c r="C105" s="335"/>
      <c r="D105" s="336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8"/>
      <c r="S105" s="119"/>
      <c r="T105" s="120"/>
      <c r="U105" s="130"/>
      <c r="V105" s="131"/>
      <c r="W105" s="126"/>
      <c r="X105" s="127"/>
      <c r="Y105" s="12"/>
      <c r="Z105" s="198"/>
      <c r="AA105" s="337"/>
      <c r="AB105" s="338"/>
      <c r="AC105" s="12"/>
      <c r="AD105" s="198"/>
      <c r="AE105" s="165"/>
      <c r="AF105" s="125"/>
      <c r="AG105" s="333"/>
    </row>
    <row r="106" spans="1:33" ht="15.75" customHeight="1" thickBot="1">
      <c r="A106" s="364"/>
      <c r="B106" s="133" t="s">
        <v>115</v>
      </c>
      <c r="C106" s="358"/>
      <c r="D106" s="358"/>
      <c r="E106" s="134"/>
      <c r="F106" s="167"/>
      <c r="G106" s="135"/>
      <c r="H106" s="69"/>
      <c r="I106" s="136">
        <f t="shared" ref="I106:J106" si="44">AVERAGE(I90:I105)</f>
        <v>6</v>
      </c>
      <c r="J106" s="137">
        <f t="shared" si="44"/>
        <v>3600</v>
      </c>
      <c r="K106" s="138">
        <f t="shared" ref="K106" si="45">J106/I106</f>
        <v>600</v>
      </c>
      <c r="L106" s="136">
        <f t="shared" ref="L106:M106" si="46">AVERAGE(L90:L105)</f>
        <v>6</v>
      </c>
      <c r="M106" s="137">
        <f t="shared" si="46"/>
        <v>3250.8836873118125</v>
      </c>
      <c r="N106" s="138">
        <f>M106/L106</f>
        <v>541.81394788530213</v>
      </c>
      <c r="O106" s="139">
        <f>L106-I106</f>
        <v>0</v>
      </c>
      <c r="P106" s="140">
        <f>N106-K106</f>
        <v>-58.186052114697873</v>
      </c>
      <c r="Q106" s="141">
        <f>N106/K106</f>
        <v>0.90302324647550358</v>
      </c>
      <c r="R106" s="329"/>
      <c r="S106" s="142">
        <v>0.25</v>
      </c>
      <c r="T106" s="143">
        <v>0.31049768518518517</v>
      </c>
      <c r="U106" s="144"/>
      <c r="V106" s="166"/>
      <c r="W106" s="167"/>
      <c r="X106" s="138"/>
      <c r="Y106" s="179">
        <f>SUM(Y90:Y105)</f>
        <v>0</v>
      </c>
      <c r="Z106" s="180">
        <f>SUM(Z90:Z105)</f>
        <v>0</v>
      </c>
      <c r="AA106" s="359"/>
      <c r="AB106" s="360"/>
      <c r="AC106" s="179">
        <f>SUM(AC90:AC105)</f>
        <v>0</v>
      </c>
      <c r="AD106" s="191">
        <f>SUM(AD90:AD105)</f>
        <v>0</v>
      </c>
      <c r="AE106" s="168">
        <f>M106-J106</f>
        <v>-349.11631268818746</v>
      </c>
      <c r="AF106" s="141">
        <f>M106/J106</f>
        <v>0.90302324647550347</v>
      </c>
      <c r="AG106" s="334"/>
    </row>
    <row r="107" spans="1:33" ht="15.75" customHeight="1">
      <c r="A107" s="322" t="s">
        <v>193</v>
      </c>
      <c r="B107" s="146" t="s">
        <v>171</v>
      </c>
      <c r="C107" s="325" t="s">
        <v>210</v>
      </c>
      <c r="D107" s="326"/>
      <c r="E107" s="147">
        <v>58.17</v>
      </c>
      <c r="F107" s="97">
        <v>1158</v>
      </c>
      <c r="G107" s="148">
        <f t="shared" ref="G107:G109" si="47">E107*F107</f>
        <v>67360.86</v>
      </c>
      <c r="H107" s="149"/>
      <c r="I107" s="150">
        <v>18</v>
      </c>
      <c r="J107" s="151">
        <v>2000</v>
      </c>
      <c r="K107" s="152">
        <f>J107/I107</f>
        <v>111.11111111111111</v>
      </c>
      <c r="L107" s="153">
        <f>I107-1</f>
        <v>17</v>
      </c>
      <c r="M107" s="151">
        <f>F107/V107*60</f>
        <v>1795.2265582544769</v>
      </c>
      <c r="N107" s="152">
        <f>M107/L107</f>
        <v>105.60156225026334</v>
      </c>
      <c r="O107" s="154">
        <f>L107-I107</f>
        <v>-1</v>
      </c>
      <c r="P107" s="155">
        <f>N107-K107</f>
        <v>-5.5095488608477723</v>
      </c>
      <c r="Q107" s="156">
        <f>N107/K107</f>
        <v>0.95041406025237007</v>
      </c>
      <c r="R107" s="327">
        <f>Q123</f>
        <v>0.94524794489903741</v>
      </c>
      <c r="S107" s="157">
        <v>0.70833333333333337</v>
      </c>
      <c r="T107" s="158">
        <v>0.73520833333333335</v>
      </c>
      <c r="U107" s="159"/>
      <c r="V107" s="160">
        <v>38.702635987937001</v>
      </c>
      <c r="W107" s="158"/>
      <c r="X107" s="169"/>
      <c r="Y107" s="196"/>
      <c r="Z107" s="197"/>
      <c r="AA107" s="330"/>
      <c r="AB107" s="331"/>
      <c r="AC107" s="196"/>
      <c r="AD107" s="197"/>
      <c r="AE107" s="115">
        <f>M107-J107</f>
        <v>-204.77344174552309</v>
      </c>
      <c r="AF107" s="156">
        <f>M107/J107</f>
        <v>0.89761327912723843</v>
      </c>
      <c r="AG107" s="332">
        <f>AF123</f>
        <v>0.89718449007366263</v>
      </c>
    </row>
    <row r="108" spans="1:33" ht="15.75" customHeight="1">
      <c r="A108" s="323"/>
      <c r="B108" s="163" t="s">
        <v>171</v>
      </c>
      <c r="C108" s="335" t="s">
        <v>194</v>
      </c>
      <c r="D108" s="336"/>
      <c r="E108" s="101">
        <v>50.67</v>
      </c>
      <c r="F108" s="102">
        <v>1091</v>
      </c>
      <c r="G108" s="103">
        <f t="shared" si="47"/>
        <v>55280.97</v>
      </c>
      <c r="H108" s="26"/>
      <c r="I108" s="104">
        <v>20</v>
      </c>
      <c r="J108" s="105">
        <v>2000</v>
      </c>
      <c r="K108" s="106">
        <f t="shared" ref="K108:K109" si="48">J108/I108</f>
        <v>100</v>
      </c>
      <c r="L108" s="107">
        <f t="shared" ref="L108:L109" si="49">I108-1</f>
        <v>19</v>
      </c>
      <c r="M108" s="105">
        <f>F108/V108*60</f>
        <v>1793.1423312570246</v>
      </c>
      <c r="N108" s="106">
        <f>M108/L108</f>
        <v>94.375912171422343</v>
      </c>
      <c r="O108" s="108">
        <f>L108-I108</f>
        <v>-1</v>
      </c>
      <c r="P108" s="109">
        <f>N108-K108</f>
        <v>-5.6240878285776574</v>
      </c>
      <c r="Q108" s="110">
        <f>N108/K108</f>
        <v>0.94375912171422338</v>
      </c>
      <c r="R108" s="328"/>
      <c r="S108" s="47">
        <v>0.73888888888888893</v>
      </c>
      <c r="T108" s="48">
        <v>0.76423611111111112</v>
      </c>
      <c r="U108" s="111">
        <v>5.3000000000000291</v>
      </c>
      <c r="V108" s="112">
        <v>36.505746843928101</v>
      </c>
      <c r="W108" s="113"/>
      <c r="X108" s="116"/>
      <c r="Y108" s="12"/>
      <c r="Z108" s="198"/>
      <c r="AA108" s="337"/>
      <c r="AB108" s="338"/>
      <c r="AC108" s="12"/>
      <c r="AD108" s="198"/>
      <c r="AE108" s="117">
        <f>M108-J108</f>
        <v>-206.85766874297542</v>
      </c>
      <c r="AF108" s="110">
        <f>M108/J108</f>
        <v>0.89657116562851225</v>
      </c>
      <c r="AG108" s="333"/>
    </row>
    <row r="109" spans="1:33" ht="15.75" customHeight="1">
      <c r="A109" s="323"/>
      <c r="B109" s="163" t="s">
        <v>171</v>
      </c>
      <c r="C109" s="335" t="s">
        <v>228</v>
      </c>
      <c r="D109" s="336"/>
      <c r="E109" s="101">
        <v>57.3</v>
      </c>
      <c r="F109" s="102">
        <v>1298</v>
      </c>
      <c r="G109" s="103">
        <f t="shared" si="47"/>
        <v>74375.399999999994</v>
      </c>
      <c r="H109" s="26"/>
      <c r="I109" s="104">
        <v>21</v>
      </c>
      <c r="J109" s="105">
        <v>2000</v>
      </c>
      <c r="K109" s="106">
        <f t="shared" si="48"/>
        <v>95.238095238095241</v>
      </c>
      <c r="L109" s="107">
        <f t="shared" si="49"/>
        <v>20</v>
      </c>
      <c r="M109" s="105">
        <f>F109/V109*60</f>
        <v>1794.7380509304744</v>
      </c>
      <c r="N109" s="106">
        <f>M109/L109</f>
        <v>89.736902546523723</v>
      </c>
      <c r="O109" s="108">
        <f>L109-I109</f>
        <v>-1</v>
      </c>
      <c r="P109" s="109">
        <f>N109-K109</f>
        <v>-5.5011926915715179</v>
      </c>
      <c r="Q109" s="110">
        <f>N109/K109</f>
        <v>0.94223747673849911</v>
      </c>
      <c r="R109" s="328"/>
      <c r="S109" s="47">
        <v>0.76736111111111116</v>
      </c>
      <c r="T109" s="48">
        <v>0.79748842592592595</v>
      </c>
      <c r="U109" s="111">
        <v>4.5000000000000639</v>
      </c>
      <c r="V109" s="112">
        <v>43.393519159870401</v>
      </c>
      <c r="W109" s="113"/>
      <c r="X109" s="116"/>
      <c r="Y109" s="12"/>
      <c r="Z109" s="198"/>
      <c r="AA109" s="337"/>
      <c r="AB109" s="338"/>
      <c r="AC109" s="12"/>
      <c r="AD109" s="198"/>
      <c r="AE109" s="117">
        <f>M109-J109</f>
        <v>-205.2619490695256</v>
      </c>
      <c r="AF109" s="110">
        <f>M109/J109</f>
        <v>0.89736902546523722</v>
      </c>
      <c r="AG109" s="333"/>
    </row>
    <row r="110" spans="1:33" ht="15.75" customHeight="1">
      <c r="A110" s="323"/>
      <c r="B110" s="163"/>
      <c r="C110" s="335"/>
      <c r="D110" s="336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328"/>
      <c r="S110" s="47"/>
      <c r="T110" s="48"/>
      <c r="U110" s="111"/>
      <c r="V110" s="112"/>
      <c r="W110" s="113"/>
      <c r="X110" s="116"/>
      <c r="Y110" s="12"/>
      <c r="Z110" s="198"/>
      <c r="AA110" s="337"/>
      <c r="AB110" s="338"/>
      <c r="AC110" s="12"/>
      <c r="AD110" s="198"/>
      <c r="AE110" s="117"/>
      <c r="AF110" s="110"/>
      <c r="AG110" s="333"/>
    </row>
    <row r="111" spans="1:33" ht="15.75" customHeight="1">
      <c r="A111" s="323"/>
      <c r="B111" s="163"/>
      <c r="C111" s="335"/>
      <c r="D111" s="336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328"/>
      <c r="S111" s="47"/>
      <c r="T111" s="48"/>
      <c r="U111" s="111"/>
      <c r="V111" s="112"/>
      <c r="W111" s="113"/>
      <c r="X111" s="116"/>
      <c r="Y111" s="12"/>
      <c r="Z111" s="198"/>
      <c r="AA111" s="337"/>
      <c r="AB111" s="338"/>
      <c r="AC111" s="12"/>
      <c r="AD111" s="198"/>
      <c r="AE111" s="117"/>
      <c r="AF111" s="110"/>
      <c r="AG111" s="333"/>
    </row>
    <row r="112" spans="1:33" ht="15.75" customHeight="1">
      <c r="A112" s="323"/>
      <c r="B112" s="163"/>
      <c r="C112" s="335"/>
      <c r="D112" s="336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28"/>
      <c r="S112" s="47"/>
      <c r="T112" s="120"/>
      <c r="U112" s="111"/>
      <c r="V112" s="112"/>
      <c r="W112" s="113"/>
      <c r="X112" s="116"/>
      <c r="Y112" s="12"/>
      <c r="Z112" s="198"/>
      <c r="AA112" s="337"/>
      <c r="AB112" s="338"/>
      <c r="AC112" s="12"/>
      <c r="AD112" s="198"/>
      <c r="AE112" s="117"/>
      <c r="AF112" s="110"/>
      <c r="AG112" s="333"/>
    </row>
    <row r="113" spans="1:33" ht="15.75" customHeight="1">
      <c r="A113" s="323"/>
      <c r="B113" s="163"/>
      <c r="C113" s="335"/>
      <c r="D113" s="336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328"/>
      <c r="S113" s="119"/>
      <c r="T113" s="120"/>
      <c r="U113" s="111"/>
      <c r="V113" s="112"/>
      <c r="W113" s="120"/>
      <c r="X113" s="189"/>
      <c r="Y113" s="12"/>
      <c r="Z113" s="198"/>
      <c r="AA113" s="337"/>
      <c r="AB113" s="338"/>
      <c r="AC113" s="12"/>
      <c r="AD113" s="198"/>
      <c r="AE113" s="117"/>
      <c r="AF113" s="110"/>
      <c r="AG113" s="333"/>
    </row>
    <row r="114" spans="1:33" ht="15.75" customHeight="1">
      <c r="A114" s="323"/>
      <c r="B114" s="163"/>
      <c r="C114" s="335"/>
      <c r="D114" s="336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28"/>
      <c r="S114" s="119"/>
      <c r="T114" s="120"/>
      <c r="U114" s="111"/>
      <c r="V114" s="112"/>
      <c r="W114" s="120"/>
      <c r="X114" s="189"/>
      <c r="Y114" s="12"/>
      <c r="Z114" s="198"/>
      <c r="AA114" s="337"/>
      <c r="AB114" s="338"/>
      <c r="AC114" s="12"/>
      <c r="AD114" s="198"/>
      <c r="AE114" s="117"/>
      <c r="AF114" s="110"/>
      <c r="AG114" s="333"/>
    </row>
    <row r="115" spans="1:33" ht="15.75" customHeight="1">
      <c r="A115" s="323"/>
      <c r="B115" s="163"/>
      <c r="C115" s="335"/>
      <c r="D115" s="336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8"/>
      <c r="S115" s="119"/>
      <c r="T115" s="120"/>
      <c r="U115" s="111"/>
      <c r="V115" s="112"/>
      <c r="W115" s="120"/>
      <c r="X115" s="189"/>
      <c r="Y115" s="12"/>
      <c r="Z115" s="198"/>
      <c r="AA115" s="337"/>
      <c r="AB115" s="338"/>
      <c r="AC115" s="12"/>
      <c r="AD115" s="198"/>
      <c r="AE115" s="117"/>
      <c r="AF115" s="110"/>
      <c r="AG115" s="333"/>
    </row>
    <row r="116" spans="1:33" ht="15.75" customHeight="1">
      <c r="A116" s="323"/>
      <c r="B116" s="163"/>
      <c r="C116" s="335"/>
      <c r="D116" s="336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8"/>
      <c r="S116" s="119"/>
      <c r="T116" s="120"/>
      <c r="U116" s="111"/>
      <c r="V116" s="112"/>
      <c r="W116" s="120"/>
      <c r="X116" s="189"/>
      <c r="Y116" s="12"/>
      <c r="Z116" s="198"/>
      <c r="AA116" s="337"/>
      <c r="AB116" s="338"/>
      <c r="AC116" s="12"/>
      <c r="AD116" s="198"/>
      <c r="AE116" s="117"/>
      <c r="AF116" s="110"/>
      <c r="AG116" s="333"/>
    </row>
    <row r="117" spans="1:33" ht="15.75" customHeight="1">
      <c r="A117" s="323"/>
      <c r="B117" s="163"/>
      <c r="C117" s="335"/>
      <c r="D117" s="336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8"/>
      <c r="S117" s="119"/>
      <c r="T117" s="120"/>
      <c r="U117" s="111"/>
      <c r="V117" s="112"/>
      <c r="W117" s="120"/>
      <c r="X117" s="189"/>
      <c r="Y117" s="12"/>
      <c r="Z117" s="198"/>
      <c r="AA117" s="337"/>
      <c r="AB117" s="338"/>
      <c r="AC117" s="12"/>
      <c r="AD117" s="198"/>
      <c r="AE117" s="117"/>
      <c r="AF117" s="110"/>
      <c r="AG117" s="333"/>
    </row>
    <row r="118" spans="1:33" ht="15.75" customHeight="1">
      <c r="A118" s="323"/>
      <c r="B118" s="163"/>
      <c r="C118" s="335"/>
      <c r="D118" s="336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8"/>
      <c r="S118" s="119"/>
      <c r="T118" s="120"/>
      <c r="U118" s="111"/>
      <c r="V118" s="112"/>
      <c r="W118" s="120"/>
      <c r="X118" s="189"/>
      <c r="Y118" s="12"/>
      <c r="Z118" s="198"/>
      <c r="AA118" s="337"/>
      <c r="AB118" s="338"/>
      <c r="AC118" s="12"/>
      <c r="AD118" s="198"/>
      <c r="AE118" s="117"/>
      <c r="AF118" s="110"/>
      <c r="AG118" s="333"/>
    </row>
    <row r="119" spans="1:33" ht="15.75" customHeight="1">
      <c r="A119" s="323"/>
      <c r="B119" s="163"/>
      <c r="C119" s="335"/>
      <c r="D119" s="336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8"/>
      <c r="S119" s="119"/>
      <c r="T119" s="120"/>
      <c r="U119" s="111"/>
      <c r="V119" s="112"/>
      <c r="W119" s="120"/>
      <c r="X119" s="189"/>
      <c r="Y119" s="12"/>
      <c r="Z119" s="198"/>
      <c r="AA119" s="337"/>
      <c r="AB119" s="338"/>
      <c r="AC119" s="12"/>
      <c r="AD119" s="198"/>
      <c r="AE119" s="117"/>
      <c r="AF119" s="110"/>
      <c r="AG119" s="333"/>
    </row>
    <row r="120" spans="1:33" ht="15.75" customHeight="1">
      <c r="A120" s="323"/>
      <c r="B120" s="163"/>
      <c r="C120" s="335"/>
      <c r="D120" s="336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8"/>
      <c r="S120" s="119"/>
      <c r="T120" s="120"/>
      <c r="U120" s="111"/>
      <c r="V120" s="112"/>
      <c r="W120" s="120"/>
      <c r="X120" s="189"/>
      <c r="Y120" s="12"/>
      <c r="Z120" s="198"/>
      <c r="AA120" s="337"/>
      <c r="AB120" s="338"/>
      <c r="AC120" s="12"/>
      <c r="AD120" s="198"/>
      <c r="AE120" s="117"/>
      <c r="AF120" s="110"/>
      <c r="AG120" s="333"/>
    </row>
    <row r="121" spans="1:33" ht="15.75" customHeight="1">
      <c r="A121" s="323"/>
      <c r="B121" s="163"/>
      <c r="C121" s="335"/>
      <c r="D121" s="336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8"/>
      <c r="S121" s="119"/>
      <c r="T121" s="120"/>
      <c r="U121" s="111"/>
      <c r="V121" s="112"/>
      <c r="W121" s="120"/>
      <c r="X121" s="189"/>
      <c r="Y121" s="12"/>
      <c r="Z121" s="198"/>
      <c r="AA121" s="337"/>
      <c r="AB121" s="338"/>
      <c r="AC121" s="12"/>
      <c r="AD121" s="198"/>
      <c r="AE121" s="117"/>
      <c r="AF121" s="110"/>
      <c r="AG121" s="333"/>
    </row>
    <row r="122" spans="1:33" ht="15.75" customHeight="1">
      <c r="A122" s="323"/>
      <c r="B122" s="163"/>
      <c r="C122" s="335"/>
      <c r="D122" s="336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8"/>
      <c r="S122" s="119"/>
      <c r="T122" s="120"/>
      <c r="U122" s="130"/>
      <c r="V122" s="131"/>
      <c r="W122" s="126"/>
      <c r="X122" s="127"/>
      <c r="Y122" s="12"/>
      <c r="Z122" s="198"/>
      <c r="AA122" s="337"/>
      <c r="AB122" s="338"/>
      <c r="AC122" s="12"/>
      <c r="AD122" s="198"/>
      <c r="AE122" s="165"/>
      <c r="AF122" s="125"/>
      <c r="AG122" s="333"/>
    </row>
    <row r="123" spans="1:33" ht="15.75" customHeight="1" thickBot="1">
      <c r="A123" s="324"/>
      <c r="B123" s="133" t="s">
        <v>115</v>
      </c>
      <c r="C123" s="358"/>
      <c r="D123" s="358"/>
      <c r="E123" s="134"/>
      <c r="F123" s="167"/>
      <c r="G123" s="135"/>
      <c r="H123" s="69"/>
      <c r="I123" s="136">
        <f t="shared" ref="I123:J123" si="50">AVERAGE(I107:I122)</f>
        <v>19.666666666666668</v>
      </c>
      <c r="J123" s="137">
        <f t="shared" si="50"/>
        <v>2000</v>
      </c>
      <c r="K123" s="138">
        <f t="shared" ref="K123" si="51">J123/I123</f>
        <v>101.69491525423729</v>
      </c>
      <c r="L123" s="136">
        <f t="shared" ref="L123:M123" si="52">AVERAGE(L107:L122)</f>
        <v>18.666666666666668</v>
      </c>
      <c r="M123" s="137">
        <f t="shared" si="52"/>
        <v>1794.3689801473254</v>
      </c>
      <c r="N123" s="138">
        <f>M123/L123</f>
        <v>96.126909650749568</v>
      </c>
      <c r="O123" s="139">
        <f>L123-I123</f>
        <v>-1</v>
      </c>
      <c r="P123" s="140">
        <f>N123-K123</f>
        <v>-5.5680056034877197</v>
      </c>
      <c r="Q123" s="141">
        <f>N123/K123</f>
        <v>0.94524794489903741</v>
      </c>
      <c r="R123" s="329"/>
      <c r="S123" s="142">
        <v>0.70833333333333337</v>
      </c>
      <c r="T123" s="143">
        <v>0.79748842592592595</v>
      </c>
      <c r="U123" s="144"/>
      <c r="V123" s="166"/>
      <c r="W123" s="167"/>
      <c r="X123" s="138"/>
      <c r="Y123" s="179">
        <f t="shared" ref="Y123:Z123" si="53">SUM(Y107:Y122)</f>
        <v>0</v>
      </c>
      <c r="Z123" s="180">
        <f t="shared" si="53"/>
        <v>0</v>
      </c>
      <c r="AA123" s="359"/>
      <c r="AB123" s="360"/>
      <c r="AC123" s="179">
        <f t="shared" ref="AC123:AD123" si="54">SUM(AC107:AC122)</f>
        <v>0</v>
      </c>
      <c r="AD123" s="180">
        <f t="shared" si="54"/>
        <v>0</v>
      </c>
      <c r="AE123" s="168">
        <f>M123-J123</f>
        <v>-205.63101985267463</v>
      </c>
      <c r="AF123" s="141">
        <f>M123/J123</f>
        <v>0.89718449007366263</v>
      </c>
      <c r="AG123" s="334"/>
    </row>
    <row r="124" spans="1:33" ht="15.75" customHeight="1">
      <c r="A124" s="361" t="s">
        <v>182</v>
      </c>
      <c r="B124" s="146" t="s">
        <v>171</v>
      </c>
      <c r="C124" s="325" t="s">
        <v>185</v>
      </c>
      <c r="D124" s="326"/>
      <c r="E124" s="147">
        <v>47.6</v>
      </c>
      <c r="F124" s="159">
        <v>1425</v>
      </c>
      <c r="G124" s="148">
        <f t="shared" ref="G124:G126" si="55">E124*F124</f>
        <v>67830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1797.8132557002489</v>
      </c>
      <c r="N124" s="152">
        <f>M124/L124</f>
        <v>78.165793726097775</v>
      </c>
      <c r="O124" s="154">
        <f>L124-I124</f>
        <v>0</v>
      </c>
      <c r="P124" s="155">
        <f>N124-K124</f>
        <v>-8.7907280130326626</v>
      </c>
      <c r="Q124" s="156">
        <f>N124/K124</f>
        <v>0.89890662785012443</v>
      </c>
      <c r="R124" s="327">
        <f>Q140</f>
        <v>0.89900381990687395</v>
      </c>
      <c r="S124" s="157">
        <v>0.70833333333333337</v>
      </c>
      <c r="T124" s="158">
        <v>0.74135416666666676</v>
      </c>
      <c r="U124" s="159"/>
      <c r="V124" s="160">
        <v>47.557775941916567</v>
      </c>
      <c r="W124" s="97"/>
      <c r="X124" s="98"/>
      <c r="Y124" s="196"/>
      <c r="Z124" s="197"/>
      <c r="AA124" s="330"/>
      <c r="AB124" s="331"/>
      <c r="AC124" s="196"/>
      <c r="AD124" s="197"/>
      <c r="AE124" s="115">
        <f>M124-J124</f>
        <v>-202.18674429975113</v>
      </c>
      <c r="AF124" s="156">
        <f>M124/J124</f>
        <v>0.89890662785012443</v>
      </c>
      <c r="AG124" s="381">
        <f>AF140</f>
        <v>0.89900381990687406</v>
      </c>
    </row>
    <row r="125" spans="1:33" ht="15.75" customHeight="1">
      <c r="A125" s="362"/>
      <c r="B125" s="163" t="s">
        <v>171</v>
      </c>
      <c r="C125" s="335" t="s">
        <v>184</v>
      </c>
      <c r="D125" s="336"/>
      <c r="E125" s="101">
        <v>56.87</v>
      </c>
      <c r="F125" s="111">
        <v>1276</v>
      </c>
      <c r="G125" s="103">
        <f t="shared" si="55"/>
        <v>72566.12</v>
      </c>
      <c r="H125" s="26"/>
      <c r="I125" s="104">
        <v>23</v>
      </c>
      <c r="J125" s="105">
        <v>2000</v>
      </c>
      <c r="K125" s="106">
        <f t="shared" ref="K125:K126" si="56">J125/I125</f>
        <v>86.956521739130437</v>
      </c>
      <c r="L125" s="107">
        <v>23</v>
      </c>
      <c r="M125" s="105">
        <f>F125/V125*60</f>
        <v>1797.9203886746475</v>
      </c>
      <c r="N125" s="106">
        <f>M125/L125</f>
        <v>78.170451681506407</v>
      </c>
      <c r="O125" s="108">
        <f>L125-I125</f>
        <v>0</v>
      </c>
      <c r="P125" s="109">
        <f>N125-K125</f>
        <v>-8.7860700576240305</v>
      </c>
      <c r="Q125" s="110">
        <f>N125/K125</f>
        <v>0.89896019433732366</v>
      </c>
      <c r="R125" s="328"/>
      <c r="S125" s="47">
        <v>0.74444444444444446</v>
      </c>
      <c r="T125" s="48">
        <v>0.77400462962962968</v>
      </c>
      <c r="U125" s="111">
        <v>5</v>
      </c>
      <c r="V125" s="112">
        <v>42.582530618297767</v>
      </c>
      <c r="W125" s="113"/>
      <c r="X125" s="116"/>
      <c r="Y125" s="12"/>
      <c r="Z125" s="198"/>
      <c r="AA125" s="337"/>
      <c r="AB125" s="338"/>
      <c r="AC125" s="12"/>
      <c r="AD125" s="198"/>
      <c r="AE125" s="117">
        <f>M125-J125</f>
        <v>-202.07961132535252</v>
      </c>
      <c r="AF125" s="110">
        <f>M125/J125</f>
        <v>0.89896019433732377</v>
      </c>
      <c r="AG125" s="374"/>
    </row>
    <row r="126" spans="1:33" ht="15.75" customHeight="1">
      <c r="A126" s="362"/>
      <c r="B126" s="163" t="s">
        <v>171</v>
      </c>
      <c r="C126" s="335" t="s">
        <v>183</v>
      </c>
      <c r="D126" s="336"/>
      <c r="E126" s="101">
        <v>56.79</v>
      </c>
      <c r="F126" s="111">
        <v>1565</v>
      </c>
      <c r="G126" s="103">
        <f t="shared" si="55"/>
        <v>88876.35</v>
      </c>
      <c r="H126" s="26"/>
      <c r="I126" s="104">
        <v>23</v>
      </c>
      <c r="J126" s="105">
        <v>2000</v>
      </c>
      <c r="K126" s="106">
        <f t="shared" si="56"/>
        <v>86.956521739130437</v>
      </c>
      <c r="L126" s="107">
        <v>23</v>
      </c>
      <c r="M126" s="105">
        <f>F126/V126*60</f>
        <v>1798.289275066348</v>
      </c>
      <c r="N126" s="106">
        <f>M126/L126</f>
        <v>78.186490220275999</v>
      </c>
      <c r="O126" s="108">
        <f>L126-I126</f>
        <v>0</v>
      </c>
      <c r="P126" s="109">
        <f>N126-K126</f>
        <v>-8.770031518854438</v>
      </c>
      <c r="Q126" s="110">
        <f>N126/K126</f>
        <v>0.89914463753317397</v>
      </c>
      <c r="R126" s="328"/>
      <c r="S126" s="47">
        <v>0.77708333333333335</v>
      </c>
      <c r="T126" s="48">
        <v>0.81333333333333335</v>
      </c>
      <c r="U126" s="111">
        <v>5</v>
      </c>
      <c r="V126" s="112">
        <v>52.216293174820578</v>
      </c>
      <c r="W126" s="113"/>
      <c r="X126" s="116"/>
      <c r="Y126" s="12"/>
      <c r="Z126" s="198"/>
      <c r="AA126" s="337"/>
      <c r="AB126" s="338"/>
      <c r="AC126" s="12"/>
      <c r="AD126" s="198"/>
      <c r="AE126" s="117">
        <f>M126-J126</f>
        <v>-201.71072493365205</v>
      </c>
      <c r="AF126" s="110">
        <f>M126/J126</f>
        <v>0.89914463753317397</v>
      </c>
      <c r="AG126" s="374"/>
    </row>
    <row r="127" spans="1:33" ht="15.75" customHeight="1">
      <c r="A127" s="362"/>
      <c r="B127" s="163"/>
      <c r="C127" s="335"/>
      <c r="D127" s="336"/>
      <c r="E127" s="101"/>
      <c r="F127" s="111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328"/>
      <c r="S127" s="47"/>
      <c r="T127" s="48"/>
      <c r="U127" s="111"/>
      <c r="V127" s="112"/>
      <c r="W127" s="113"/>
      <c r="X127" s="116"/>
      <c r="Y127" s="12"/>
      <c r="Z127" s="198"/>
      <c r="AA127" s="337"/>
      <c r="AB127" s="338"/>
      <c r="AC127" s="12"/>
      <c r="AD127" s="198"/>
      <c r="AE127" s="117"/>
      <c r="AF127" s="110"/>
      <c r="AG127" s="374"/>
    </row>
    <row r="128" spans="1:33" ht="15.75" customHeight="1">
      <c r="A128" s="363"/>
      <c r="B128" s="163"/>
      <c r="C128" s="335"/>
      <c r="D128" s="336"/>
      <c r="E128" s="101"/>
      <c r="F128" s="111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328"/>
      <c r="S128" s="47"/>
      <c r="T128" s="48"/>
      <c r="U128" s="111"/>
      <c r="V128" s="112"/>
      <c r="W128" s="113"/>
      <c r="X128" s="116"/>
      <c r="Y128" s="12"/>
      <c r="Z128" s="198"/>
      <c r="AA128" s="337"/>
      <c r="AB128" s="338"/>
      <c r="AC128" s="12"/>
      <c r="AD128" s="198"/>
      <c r="AE128" s="117"/>
      <c r="AF128" s="110"/>
      <c r="AG128" s="374"/>
    </row>
    <row r="129" spans="1:33" ht="15.75" customHeight="1">
      <c r="A129" s="363"/>
      <c r="B129" s="163"/>
      <c r="C129" s="335"/>
      <c r="D129" s="336"/>
      <c r="E129" s="101"/>
      <c r="F129" s="111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28"/>
      <c r="S129" s="47"/>
      <c r="T129" s="120"/>
      <c r="U129" s="111"/>
      <c r="V129" s="112"/>
      <c r="W129" s="113"/>
      <c r="X129" s="116"/>
      <c r="Y129" s="12"/>
      <c r="Z129" s="198"/>
      <c r="AA129" s="337"/>
      <c r="AB129" s="338"/>
      <c r="AC129" s="12"/>
      <c r="AD129" s="198"/>
      <c r="AE129" s="117"/>
      <c r="AF129" s="110"/>
      <c r="AG129" s="374"/>
    </row>
    <row r="130" spans="1:33" ht="15.75" customHeight="1">
      <c r="A130" s="363"/>
      <c r="B130" s="163"/>
      <c r="C130" s="335"/>
      <c r="D130" s="336"/>
      <c r="E130" s="101"/>
      <c r="F130" s="111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328"/>
      <c r="S130" s="47"/>
      <c r="T130" s="120"/>
      <c r="U130" s="111"/>
      <c r="V130" s="112"/>
      <c r="W130" s="113"/>
      <c r="X130" s="116"/>
      <c r="Y130" s="12"/>
      <c r="Z130" s="198"/>
      <c r="AA130" s="337"/>
      <c r="AB130" s="338"/>
      <c r="AC130" s="12"/>
      <c r="AD130" s="198"/>
      <c r="AE130" s="117"/>
      <c r="AF130" s="110"/>
      <c r="AG130" s="374"/>
    </row>
    <row r="131" spans="1:33" ht="15.75" customHeight="1">
      <c r="A131" s="363"/>
      <c r="B131" s="163"/>
      <c r="C131" s="335"/>
      <c r="D131" s="336"/>
      <c r="E131" s="101"/>
      <c r="F131" s="111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28"/>
      <c r="S131" s="47"/>
      <c r="T131" s="120"/>
      <c r="U131" s="111"/>
      <c r="V131" s="112"/>
      <c r="W131" s="113"/>
      <c r="X131" s="116"/>
      <c r="Y131" s="12"/>
      <c r="Z131" s="198"/>
      <c r="AA131" s="337"/>
      <c r="AB131" s="338"/>
      <c r="AC131" s="12"/>
      <c r="AD131" s="198"/>
      <c r="AE131" s="117"/>
      <c r="AF131" s="110"/>
      <c r="AG131" s="374"/>
    </row>
    <row r="132" spans="1:33" ht="15.75" customHeight="1">
      <c r="A132" s="363"/>
      <c r="B132" s="163"/>
      <c r="C132" s="335"/>
      <c r="D132" s="336"/>
      <c r="E132" s="101"/>
      <c r="F132" s="111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28"/>
      <c r="S132" s="47"/>
      <c r="T132" s="120"/>
      <c r="U132" s="111"/>
      <c r="V132" s="112"/>
      <c r="W132" s="113"/>
      <c r="X132" s="116"/>
      <c r="Y132" s="12"/>
      <c r="Z132" s="198"/>
      <c r="AA132" s="337"/>
      <c r="AB132" s="338"/>
      <c r="AC132" s="12"/>
      <c r="AD132" s="198"/>
      <c r="AE132" s="117"/>
      <c r="AF132" s="110"/>
      <c r="AG132" s="374"/>
    </row>
    <row r="133" spans="1:33" ht="15.75" customHeight="1">
      <c r="A133" s="363"/>
      <c r="B133" s="163"/>
      <c r="C133" s="335"/>
      <c r="D133" s="336"/>
      <c r="E133" s="101"/>
      <c r="F133" s="111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28"/>
      <c r="S133" s="47"/>
      <c r="T133" s="120"/>
      <c r="U133" s="111"/>
      <c r="V133" s="112"/>
      <c r="W133" s="113"/>
      <c r="X133" s="116"/>
      <c r="Y133" s="12"/>
      <c r="Z133" s="198"/>
      <c r="AA133" s="337"/>
      <c r="AB133" s="338"/>
      <c r="AC133" s="12"/>
      <c r="AD133" s="198"/>
      <c r="AE133" s="117"/>
      <c r="AF133" s="110"/>
      <c r="AG133" s="374"/>
    </row>
    <row r="134" spans="1:33" ht="15.75" customHeight="1">
      <c r="A134" s="363"/>
      <c r="B134" s="163"/>
      <c r="C134" s="335"/>
      <c r="D134" s="336"/>
      <c r="E134" s="101"/>
      <c r="F134" s="111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28"/>
      <c r="S134" s="47"/>
      <c r="T134" s="120"/>
      <c r="U134" s="111"/>
      <c r="V134" s="112"/>
      <c r="W134" s="113"/>
      <c r="X134" s="116"/>
      <c r="Y134" s="12"/>
      <c r="Z134" s="198"/>
      <c r="AA134" s="337"/>
      <c r="AB134" s="338"/>
      <c r="AC134" s="12"/>
      <c r="AD134" s="198"/>
      <c r="AE134" s="117"/>
      <c r="AF134" s="110"/>
      <c r="AG134" s="374"/>
    </row>
    <row r="135" spans="1:33" ht="15.75" customHeight="1">
      <c r="A135" s="363"/>
      <c r="B135" s="163"/>
      <c r="C135" s="335"/>
      <c r="D135" s="336"/>
      <c r="E135" s="101"/>
      <c r="F135" s="111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28"/>
      <c r="S135" s="47"/>
      <c r="T135" s="120"/>
      <c r="U135" s="111"/>
      <c r="V135" s="112"/>
      <c r="W135" s="113"/>
      <c r="X135" s="116"/>
      <c r="Y135" s="12"/>
      <c r="Z135" s="198"/>
      <c r="AA135" s="337"/>
      <c r="AB135" s="338"/>
      <c r="AC135" s="12"/>
      <c r="AD135" s="198"/>
      <c r="AE135" s="117"/>
      <c r="AF135" s="110"/>
      <c r="AG135" s="374"/>
    </row>
    <row r="136" spans="1:33" ht="15.75" customHeight="1">
      <c r="A136" s="363"/>
      <c r="B136" s="163"/>
      <c r="C136" s="335"/>
      <c r="D136" s="336"/>
      <c r="E136" s="101"/>
      <c r="F136" s="111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8"/>
      <c r="S136" s="47"/>
      <c r="T136" s="120"/>
      <c r="U136" s="111"/>
      <c r="V136" s="112"/>
      <c r="W136" s="113"/>
      <c r="X136" s="116"/>
      <c r="Y136" s="12"/>
      <c r="Z136" s="198"/>
      <c r="AA136" s="337"/>
      <c r="AB136" s="338"/>
      <c r="AC136" s="12"/>
      <c r="AD136" s="198"/>
      <c r="AE136" s="117"/>
      <c r="AF136" s="110"/>
      <c r="AG136" s="374"/>
    </row>
    <row r="137" spans="1:33" ht="15.75" customHeight="1">
      <c r="A137" s="363"/>
      <c r="B137" s="163"/>
      <c r="C137" s="335"/>
      <c r="D137" s="336"/>
      <c r="E137" s="101"/>
      <c r="F137" s="111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8"/>
      <c r="S137" s="47"/>
      <c r="T137" s="120"/>
      <c r="U137" s="111"/>
      <c r="V137" s="112"/>
      <c r="W137" s="183"/>
      <c r="X137" s="184"/>
      <c r="Y137" s="12"/>
      <c r="Z137" s="198"/>
      <c r="AA137" s="337"/>
      <c r="AB137" s="338"/>
      <c r="AC137" s="12"/>
      <c r="AD137" s="198"/>
      <c r="AE137" s="117"/>
      <c r="AF137" s="110"/>
      <c r="AG137" s="374"/>
    </row>
    <row r="138" spans="1:33" ht="15.75" customHeight="1">
      <c r="A138" s="363"/>
      <c r="B138" s="163"/>
      <c r="C138" s="335"/>
      <c r="D138" s="336"/>
      <c r="E138" s="101"/>
      <c r="F138" s="111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8"/>
      <c r="S138" s="47"/>
      <c r="T138" s="120"/>
      <c r="U138" s="111"/>
      <c r="V138" s="112"/>
      <c r="W138" s="185"/>
      <c r="X138" s="186"/>
      <c r="Y138" s="12"/>
      <c r="Z138" s="198"/>
      <c r="AA138" s="337"/>
      <c r="AB138" s="338"/>
      <c r="AC138" s="12"/>
      <c r="AD138" s="198"/>
      <c r="AE138" s="117"/>
      <c r="AF138" s="110"/>
      <c r="AG138" s="374"/>
    </row>
    <row r="139" spans="1:33" ht="15.75" customHeight="1">
      <c r="A139" s="363"/>
      <c r="B139" s="100"/>
      <c r="C139" s="335"/>
      <c r="D139" s="336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8"/>
      <c r="S139" s="47"/>
      <c r="T139" s="120"/>
      <c r="U139" s="130"/>
      <c r="V139" s="112"/>
      <c r="W139" s="185"/>
      <c r="X139" s="186"/>
      <c r="Y139" s="12"/>
      <c r="Z139" s="198"/>
      <c r="AA139" s="337"/>
      <c r="AB139" s="338"/>
      <c r="AC139" s="12"/>
      <c r="AD139" s="198"/>
      <c r="AE139" s="117"/>
      <c r="AF139" s="110"/>
      <c r="AG139" s="374"/>
    </row>
    <row r="140" spans="1:33" ht="15.75" customHeight="1" thickBot="1">
      <c r="A140" s="364"/>
      <c r="B140" s="133" t="s">
        <v>115</v>
      </c>
      <c r="C140" s="358"/>
      <c r="D140" s="358"/>
      <c r="E140" s="134"/>
      <c r="F140" s="167"/>
      <c r="G140" s="135"/>
      <c r="H140" s="69"/>
      <c r="I140" s="136">
        <f t="shared" ref="I140:J140" si="57">AVERAGE(I124:I139)</f>
        <v>23</v>
      </c>
      <c r="J140" s="137">
        <f t="shared" si="57"/>
        <v>2000</v>
      </c>
      <c r="K140" s="138">
        <f t="shared" ref="K140" si="58">J140/I140</f>
        <v>86.956521739130437</v>
      </c>
      <c r="L140" s="136">
        <f t="shared" ref="L140:M140" si="59">AVERAGE(L124:L139)</f>
        <v>23</v>
      </c>
      <c r="M140" s="137">
        <f t="shared" si="59"/>
        <v>1798.007639813748</v>
      </c>
      <c r="N140" s="138">
        <f>M140/L140</f>
        <v>78.174245209293389</v>
      </c>
      <c r="O140" s="139">
        <f>L140-I140</f>
        <v>0</v>
      </c>
      <c r="P140" s="140">
        <f>N140-K140</f>
        <v>-8.7822765298370484</v>
      </c>
      <c r="Q140" s="141">
        <f>N140/K140</f>
        <v>0.89900381990687395</v>
      </c>
      <c r="R140" s="329"/>
      <c r="S140" s="142">
        <v>0.70833333333333337</v>
      </c>
      <c r="T140" s="143">
        <v>0.81333333333333335</v>
      </c>
      <c r="U140" s="144"/>
      <c r="V140" s="166"/>
      <c r="W140" s="187"/>
      <c r="X140" s="188"/>
      <c r="Y140" s="179">
        <f t="shared" ref="Y140:Z140" si="60">SUM(Y124:Y139)</f>
        <v>0</v>
      </c>
      <c r="Z140" s="180">
        <f t="shared" si="60"/>
        <v>0</v>
      </c>
      <c r="AA140" s="359"/>
      <c r="AB140" s="360"/>
      <c r="AC140" s="179">
        <f t="shared" ref="AC140:AD140" si="61">SUM(AC124:AC139)</f>
        <v>0</v>
      </c>
      <c r="AD140" s="180">
        <f t="shared" si="61"/>
        <v>0</v>
      </c>
      <c r="AE140" s="168">
        <f>M140-J140</f>
        <v>-201.99236018625197</v>
      </c>
      <c r="AF140" s="141">
        <f>M140/J140</f>
        <v>0.89900381990687406</v>
      </c>
      <c r="AG140" s="375"/>
    </row>
    <row r="142" spans="1:33">
      <c r="AA142" s="365" t="s">
        <v>149</v>
      </c>
      <c r="AB142" s="365"/>
    </row>
    <row r="143" spans="1:33">
      <c r="AA143" s="365" t="s">
        <v>150</v>
      </c>
      <c r="AB143" s="365"/>
    </row>
    <row r="144" spans="1:33">
      <c r="AA144" s="365" t="s">
        <v>151</v>
      </c>
      <c r="AB144" s="365"/>
    </row>
    <row r="145" spans="27:28">
      <c r="AA145" s="365" t="s">
        <v>152</v>
      </c>
      <c r="AB145" s="365"/>
    </row>
    <row r="146" spans="27:28">
      <c r="AA146" s="365" t="s">
        <v>153</v>
      </c>
      <c r="AB146" s="365"/>
    </row>
    <row r="147" spans="27:28">
      <c r="AA147" s="365" t="s">
        <v>154</v>
      </c>
      <c r="AB147" s="365"/>
    </row>
    <row r="148" spans="27:28">
      <c r="AA148" s="365" t="s">
        <v>155</v>
      </c>
      <c r="AB148" s="365"/>
    </row>
    <row r="149" spans="27:28">
      <c r="AA149" s="365" t="s">
        <v>156</v>
      </c>
      <c r="AB149" s="365"/>
    </row>
    <row r="150" spans="27:28">
      <c r="AA150" s="365" t="s">
        <v>157</v>
      </c>
      <c r="AB150" s="365"/>
    </row>
    <row r="151" spans="27:28">
      <c r="AA151" s="365" t="s">
        <v>158</v>
      </c>
      <c r="AB151" s="365"/>
    </row>
    <row r="152" spans="27:28">
      <c r="AA152" s="365" t="s">
        <v>159</v>
      </c>
      <c r="AB152" s="365"/>
    </row>
    <row r="153" spans="27:28">
      <c r="AA153" s="365" t="s">
        <v>160</v>
      </c>
      <c r="AB153" s="365"/>
    </row>
    <row r="154" spans="27:28">
      <c r="AA154" s="365" t="s">
        <v>161</v>
      </c>
      <c r="AB154" s="365"/>
    </row>
  </sheetData>
  <dataConsolidate/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A128:AB128"/>
    <mergeCell ref="C129:D129"/>
    <mergeCell ref="AA129:AB129"/>
    <mergeCell ref="C130:D130"/>
    <mergeCell ref="AA130:AB130"/>
    <mergeCell ref="C116:D116"/>
    <mergeCell ref="AA116:AB116"/>
    <mergeCell ref="C117:D117"/>
    <mergeCell ref="AA117:AB117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685" priority="2" operator="greaterThan">
      <formula>0</formula>
    </cfRule>
  </conditionalFormatting>
  <conditionalFormatting sqref="P5:P140 AE5:AE140">
    <cfRule type="cellIs" dxfId="684" priority="5" operator="lessThan">
      <formula>0</formula>
    </cfRule>
  </conditionalFormatting>
  <conditionalFormatting sqref="Q5:Q140 AF5:AF140">
    <cfRule type="cellIs" dxfId="683" priority="3" operator="greaterThan">
      <formula>1</formula>
    </cfRule>
    <cfRule type="cellIs" dxfId="682" priority="4" operator="lessThan">
      <formula>0.8</formula>
    </cfRule>
  </conditionalFormatting>
  <conditionalFormatting sqref="AG5 R5:R140 AG107:AG124">
    <cfRule type="cellIs" dxfId="681" priority="6" operator="lessThan">
      <formula>0.8</formula>
    </cfRule>
  </conditionalFormatting>
  <conditionalFormatting sqref="AG22">
    <cfRule type="cellIs" dxfId="680" priority="11" operator="lessThan">
      <formula>0.8</formula>
    </cfRule>
  </conditionalFormatting>
  <conditionalFormatting sqref="AG37">
    <cfRule type="cellIs" dxfId="679" priority="10" operator="lessThan">
      <formula>0.8</formula>
    </cfRule>
  </conditionalFormatting>
  <conditionalFormatting sqref="AG39:AG74">
    <cfRule type="cellIs" dxfId="678" priority="8" operator="lessThan">
      <formula>0.8</formula>
    </cfRule>
  </conditionalFormatting>
  <conditionalFormatting sqref="AG80:AG88">
    <cfRule type="cellIs" dxfId="677" priority="9" operator="lessThan">
      <formula>0.8</formula>
    </cfRule>
  </conditionalFormatting>
  <conditionalFormatting sqref="AG90:AG95">
    <cfRule type="cellIs" dxfId="676" priority="7" operator="lessThan">
      <formula>0.8</formula>
    </cfRule>
  </conditionalFormatting>
  <conditionalFormatting sqref="AG139">
    <cfRule type="cellIs" dxfId="675" priority="1" operator="lessThan">
      <formula>0.8</formula>
    </cfRule>
  </conditionalFormatting>
  <dataValidations count="1">
    <dataValidation type="list" allowBlank="1" showInputMessage="1" showErrorMessage="1" sqref="AA5:AB140" xr:uid="{7C8060C1-73BD-4D27-83FD-C2A503E0AEC0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919E0-6E54-4C29-81D7-E58A50913C28}">
  <sheetPr>
    <tabColor theme="9" tint="0.59999389629810485"/>
  </sheetPr>
  <dimension ref="B1:AR42"/>
  <sheetViews>
    <sheetView zoomScale="70" zoomScaleNormal="70" workbookViewId="0">
      <selection activeCell="G44" sqref="G44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11" t="s">
        <v>0</v>
      </c>
      <c r="C1" s="211"/>
      <c r="D1" s="211"/>
      <c r="E1" s="211"/>
      <c r="F1" s="211"/>
      <c r="G1" s="211"/>
      <c r="H1" s="211"/>
      <c r="I1" s="211"/>
      <c r="J1" s="211"/>
      <c r="K1" s="1"/>
      <c r="L1" s="1"/>
      <c r="M1" s="1"/>
      <c r="N1" s="1"/>
      <c r="O1" s="1"/>
      <c r="P1" s="1"/>
    </row>
    <row r="2" spans="2:34" ht="27.75" customHeight="1">
      <c r="B2" s="212"/>
      <c r="C2" s="212"/>
      <c r="D2" s="212"/>
      <c r="E2" s="212"/>
      <c r="F2" s="212"/>
      <c r="G2" s="212"/>
      <c r="H2" s="212"/>
      <c r="I2" s="212"/>
      <c r="J2" s="212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13" t="s">
        <v>269</v>
      </c>
      <c r="D3" s="214"/>
      <c r="E3" s="3" t="s">
        <v>2</v>
      </c>
      <c r="F3" s="215">
        <f>'0729(18度C)'!D1+'0729(4度C)'!D1</f>
        <v>201459</v>
      </c>
      <c r="G3" s="216"/>
      <c r="H3" s="3" t="s">
        <v>3</v>
      </c>
      <c r="I3" s="217">
        <f>'0729(18度C)'!F1+'0729(4度C)'!F1</f>
        <v>6255627.209999999</v>
      </c>
      <c r="J3" s="218"/>
      <c r="K3" s="4"/>
      <c r="L3" s="5"/>
      <c r="M3" s="1"/>
      <c r="N3" s="1"/>
      <c r="O3" s="1"/>
      <c r="P3" s="1"/>
    </row>
    <row r="4" spans="2:34" ht="28.5" customHeight="1">
      <c r="B4" s="219" t="s">
        <v>4</v>
      </c>
      <c r="C4" s="222" t="s">
        <v>5</v>
      </c>
      <c r="D4" s="223"/>
      <c r="E4" s="224" t="s">
        <v>6</v>
      </c>
      <c r="F4" s="225"/>
      <c r="G4" s="224" t="s">
        <v>7</v>
      </c>
      <c r="H4" s="225"/>
      <c r="I4" s="224" t="s">
        <v>8</v>
      </c>
      <c r="J4" s="225"/>
      <c r="K4" s="226" t="s">
        <v>9</v>
      </c>
      <c r="L4" s="227"/>
      <c r="M4" s="226" t="s">
        <v>10</v>
      </c>
      <c r="N4" s="227"/>
      <c r="O4" s="228" t="s">
        <v>11</v>
      </c>
      <c r="P4" s="229"/>
      <c r="Q4" s="229" t="s">
        <v>12</v>
      </c>
      <c r="R4" s="229"/>
    </row>
    <row r="5" spans="2:34" ht="28.5" customHeight="1">
      <c r="B5" s="220"/>
      <c r="C5" s="222" t="s">
        <v>13</v>
      </c>
      <c r="D5" s="223"/>
      <c r="E5" s="230" t="s">
        <v>14</v>
      </c>
      <c r="F5" s="231"/>
      <c r="G5" s="232" t="s">
        <v>15</v>
      </c>
      <c r="H5" s="233"/>
      <c r="I5" s="234" t="s">
        <v>16</v>
      </c>
      <c r="J5" s="235"/>
      <c r="K5" s="236" t="s">
        <v>17</v>
      </c>
      <c r="L5" s="237"/>
      <c r="M5" s="238" t="s">
        <v>18</v>
      </c>
      <c r="N5" s="23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20"/>
      <c r="C6" s="222" t="s">
        <v>22</v>
      </c>
      <c r="D6" s="223"/>
      <c r="E6" s="250">
        <f>AVERAGE(D14:O14,D32:X32)</f>
        <v>489.93960648269632</v>
      </c>
      <c r="F6" s="251" t="e">
        <f>AVERAGE(#REF!,D14:K14)</f>
        <v>#REF!</v>
      </c>
      <c r="G6" s="252">
        <f>AVERAGE(D14:K14)</f>
        <v>271.43699363621562</v>
      </c>
      <c r="H6" s="253"/>
      <c r="I6" s="252">
        <f>AVERAGE(L14:O14)</f>
        <v>94.325718496683862</v>
      </c>
      <c r="J6" s="253"/>
      <c r="K6" s="252">
        <f>AVERAGE(D32:O32)</f>
        <v>734.94318181818176</v>
      </c>
      <c r="L6" s="253"/>
      <c r="M6" s="252">
        <f>AVERAGE(P32:X32)</f>
        <v>770.49689440993791</v>
      </c>
      <c r="N6" s="253"/>
      <c r="O6" s="241">
        <f>'0729(4度C)'!Y2</f>
        <v>0</v>
      </c>
      <c r="P6" s="241">
        <f>'0729(4度C)'!Z2</f>
        <v>0</v>
      </c>
      <c r="Q6" s="241">
        <f>'0729(4度C)'!AC2</f>
        <v>0</v>
      </c>
      <c r="R6" s="241">
        <f>'0729(4度C)'!AD2</f>
        <v>0</v>
      </c>
    </row>
    <row r="7" spans="2:34" ht="28.5" customHeight="1">
      <c r="B7" s="220"/>
      <c r="C7" s="244" t="s">
        <v>23</v>
      </c>
      <c r="D7" s="245"/>
      <c r="E7" s="246">
        <f>AVERAGE(D15:O15,D33:X33)</f>
        <v>438.34046289481421</v>
      </c>
      <c r="F7" s="247" t="e">
        <f>AVERAGE(#REF!,D15:K15)</f>
        <v>#REF!</v>
      </c>
      <c r="G7" s="248">
        <f>AVERAGE(D15:K15)</f>
        <v>238.6386654984824</v>
      </c>
      <c r="H7" s="249"/>
      <c r="I7" s="248">
        <f>AVERAGE(L15:O15)</f>
        <v>87.038804799263673</v>
      </c>
      <c r="J7" s="249"/>
      <c r="K7" s="248">
        <f>AVERAGE(D33:O33)</f>
        <v>659.53378661107945</v>
      </c>
      <c r="L7" s="249"/>
      <c r="M7" s="248">
        <f>AVERAGE(P33:X33)</f>
        <v>692.35066432082203</v>
      </c>
      <c r="N7" s="249"/>
      <c r="O7" s="242"/>
      <c r="P7" s="242"/>
      <c r="Q7" s="242"/>
      <c r="R7" s="242"/>
    </row>
    <row r="8" spans="2:34" ht="28.5" customHeight="1">
      <c r="B8" s="221"/>
      <c r="C8" s="244" t="s">
        <v>24</v>
      </c>
      <c r="D8" s="245"/>
      <c r="E8" s="265">
        <f>AVERAGE(D16:O16,D34:X34)</f>
        <v>0.8972832373500107</v>
      </c>
      <c r="F8" s="266" t="e">
        <f>AVERAGE(D16:K16,#REF!)</f>
        <v>#REF!</v>
      </c>
      <c r="G8" s="254">
        <f>AVERAGE(D16:K16)</f>
        <v>0.89018150667637652</v>
      </c>
      <c r="H8" s="255"/>
      <c r="I8" s="254">
        <f>AVERAGE(L16:O16)</f>
        <v>0.9210147075724846</v>
      </c>
      <c r="J8" s="255"/>
      <c r="K8" s="254">
        <f>AVERAGE(D34:O34)</f>
        <v>0.89464170375271523</v>
      </c>
      <c r="L8" s="255"/>
      <c r="M8" s="254">
        <f>AVERAGE(P34:X34)</f>
        <v>0.89871163184651981</v>
      </c>
      <c r="N8" s="255"/>
      <c r="O8" s="243"/>
      <c r="P8" s="243"/>
      <c r="Q8" s="243"/>
      <c r="R8" s="243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6" t="s">
        <v>26</v>
      </c>
      <c r="C11" s="257"/>
      <c r="D11" s="258" t="s">
        <v>27</v>
      </c>
      <c r="E11" s="259"/>
      <c r="F11" s="259"/>
      <c r="G11" s="259"/>
      <c r="H11" s="259"/>
      <c r="I11" s="259"/>
      <c r="J11" s="259"/>
      <c r="K11" s="259"/>
      <c r="L11" s="260" t="s">
        <v>28</v>
      </c>
      <c r="M11" s="261"/>
      <c r="N11" s="261"/>
      <c r="O11" s="262"/>
    </row>
    <row r="12" spans="2:34" ht="17.25" customHeight="1">
      <c r="B12" s="263" t="s">
        <v>29</v>
      </c>
      <c r="C12" s="264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63"/>
      <c r="C13" s="264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0" t="s">
        <v>40</v>
      </c>
      <c r="C14" s="26" t="s">
        <v>41</v>
      </c>
      <c r="D14" s="27" t="s">
        <v>42</v>
      </c>
      <c r="E14" s="28">
        <v>84.403669724770637</v>
      </c>
      <c r="F14" s="28">
        <v>117.52</v>
      </c>
      <c r="G14" s="28">
        <v>90.909090909090907</v>
      </c>
      <c r="H14" s="28">
        <v>170.41420118343194</v>
      </c>
      <c r="I14" s="28">
        <v>565.37500000000011</v>
      </c>
      <c r="J14" s="28">
        <v>600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0"/>
      <c r="C15" s="33" t="s">
        <v>43</v>
      </c>
      <c r="D15" s="34" t="s">
        <v>42</v>
      </c>
      <c r="E15" s="28">
        <v>75.908744194963177</v>
      </c>
      <c r="F15" s="28">
        <v>106.02974570125097</v>
      </c>
      <c r="G15" s="28">
        <v>81.687364850704867</v>
      </c>
      <c r="H15" s="28">
        <v>153.68273869121776</v>
      </c>
      <c r="I15" s="28">
        <v>472.76945166745577</v>
      </c>
      <c r="J15" s="28">
        <v>541.75394788530195</v>
      </c>
      <c r="K15" s="36" t="s">
        <v>42</v>
      </c>
      <c r="L15" s="34" t="s">
        <v>42</v>
      </c>
      <c r="M15" s="30">
        <v>95.91785714285713</v>
      </c>
      <c r="N15" s="28">
        <v>78.159752455670215</v>
      </c>
      <c r="O15" s="38" t="s">
        <v>42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40"/>
      <c r="C16" s="41" t="s">
        <v>44</v>
      </c>
      <c r="D16" s="42" t="s">
        <v>42</v>
      </c>
      <c r="E16" s="43">
        <f t="shared" ref="E16:J16" si="0">E15/E14</f>
        <v>0.89935359970119422</v>
      </c>
      <c r="F16" s="43">
        <f t="shared" si="0"/>
        <v>0.90222724388402809</v>
      </c>
      <c r="G16" s="43">
        <f t="shared" si="0"/>
        <v>0.89856101335775351</v>
      </c>
      <c r="H16" s="43">
        <f t="shared" si="0"/>
        <v>0.90181884856999317</v>
      </c>
      <c r="I16" s="43">
        <f t="shared" si="0"/>
        <v>0.83620508806978677</v>
      </c>
      <c r="J16" s="43">
        <f t="shared" si="0"/>
        <v>0.90292324647550326</v>
      </c>
      <c r="K16" s="44" t="s">
        <v>42</v>
      </c>
      <c r="L16" s="42" t="s">
        <v>42</v>
      </c>
      <c r="M16" s="45">
        <f>M15/M14</f>
        <v>0.9431922619047618</v>
      </c>
      <c r="N16" s="43">
        <f>N15/N14</f>
        <v>0.89883715324020741</v>
      </c>
      <c r="O16" s="46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7" t="s">
        <v>45</v>
      </c>
      <c r="C17" s="13" t="s">
        <v>46</v>
      </c>
      <c r="D17" s="47" t="s">
        <v>42</v>
      </c>
      <c r="E17" s="48">
        <v>0.16666666666666666</v>
      </c>
      <c r="F17" s="48">
        <v>0.16666666666666666</v>
      </c>
      <c r="G17" s="48">
        <v>0.16666666666666666</v>
      </c>
      <c r="H17" s="48">
        <v>0.16666666666666666</v>
      </c>
      <c r="I17" s="48">
        <v>0.16666666666666666</v>
      </c>
      <c r="J17" s="48">
        <v>0.25</v>
      </c>
      <c r="K17" s="48" t="s">
        <v>42</v>
      </c>
      <c r="L17" s="47" t="s">
        <v>42</v>
      </c>
      <c r="M17" s="49">
        <v>0.70833333333333337</v>
      </c>
      <c r="N17" s="48">
        <v>0.70833333333333337</v>
      </c>
      <c r="O17" s="50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63"/>
      <c r="C18" s="13" t="s">
        <v>47</v>
      </c>
      <c r="D18" s="47" t="s">
        <v>42</v>
      </c>
      <c r="E18" s="48">
        <v>0.61239583333333336</v>
      </c>
      <c r="F18" s="48">
        <v>0.55942129629629622</v>
      </c>
      <c r="G18" s="48">
        <v>0.57931712962962956</v>
      </c>
      <c r="H18" s="48">
        <v>0.54456018518518512</v>
      </c>
      <c r="I18" s="48">
        <v>0.48468749999999994</v>
      </c>
      <c r="J18" s="48">
        <v>0.30767361111111113</v>
      </c>
      <c r="K18" s="48" t="s">
        <v>42</v>
      </c>
      <c r="L18" s="47" t="s">
        <v>42</v>
      </c>
      <c r="M18" s="49">
        <v>0.83262731481481478</v>
      </c>
      <c r="N18" s="48">
        <v>0.83526620370370364</v>
      </c>
      <c r="O18" s="50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8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69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68" t="s">
        <v>51</v>
      </c>
      <c r="C21" s="51" t="s">
        <v>49</v>
      </c>
      <c r="D21" s="54"/>
      <c r="E21" s="52"/>
      <c r="F21" s="52"/>
      <c r="G21" s="52"/>
      <c r="H21" s="52"/>
      <c r="I21" s="52"/>
      <c r="J21" s="52"/>
      <c r="K21" s="53"/>
      <c r="L21" s="54"/>
      <c r="M21" s="55"/>
      <c r="N21" s="52"/>
      <c r="O21" s="56"/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69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63" t="s">
        <v>53</v>
      </c>
      <c r="C23" s="264"/>
      <c r="D23" s="57" t="s">
        <v>42</v>
      </c>
      <c r="E23" s="58">
        <v>21.8</v>
      </c>
      <c r="F23" s="58">
        <v>18</v>
      </c>
      <c r="G23" s="58">
        <v>22</v>
      </c>
      <c r="H23" s="58">
        <v>21.125</v>
      </c>
      <c r="I23" s="58">
        <v>5.666666666666667</v>
      </c>
      <c r="J23" s="58">
        <v>6</v>
      </c>
      <c r="K23" s="59" t="s">
        <v>42</v>
      </c>
      <c r="L23" s="57" t="s">
        <v>42</v>
      </c>
      <c r="M23" s="60">
        <v>18.666666666666668</v>
      </c>
      <c r="N23" s="58">
        <v>23</v>
      </c>
      <c r="O23" s="61" t="s">
        <v>42</v>
      </c>
    </row>
    <row r="24" spans="2:44" ht="17.25" customHeight="1">
      <c r="B24" s="270" t="s">
        <v>54</v>
      </c>
      <c r="C24" s="271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70" t="s">
        <v>59</v>
      </c>
      <c r="C25" s="271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72" t="s">
        <v>60</v>
      </c>
      <c r="C26" s="273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56" t="s">
        <v>26</v>
      </c>
      <c r="C29" s="257"/>
      <c r="D29" s="274" t="s">
        <v>64</v>
      </c>
      <c r="E29" s="275"/>
      <c r="F29" s="275"/>
      <c r="G29" s="275"/>
      <c r="H29" s="275"/>
      <c r="I29" s="275"/>
      <c r="J29" s="275"/>
      <c r="K29" s="275"/>
      <c r="L29" s="275"/>
      <c r="M29" s="275"/>
      <c r="N29" s="275"/>
      <c r="O29" s="276"/>
      <c r="P29" s="277" t="s">
        <v>65</v>
      </c>
      <c r="Q29" s="278"/>
      <c r="R29" s="278"/>
      <c r="S29" s="278"/>
      <c r="T29" s="278"/>
      <c r="U29" s="278"/>
      <c r="V29" s="278"/>
      <c r="W29" s="278"/>
      <c r="X29" s="279"/>
    </row>
    <row r="30" spans="2:44" ht="17.25" customHeight="1">
      <c r="B30" s="263" t="s">
        <v>29</v>
      </c>
      <c r="C30" s="264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63"/>
      <c r="C31" s="264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40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900</v>
      </c>
      <c r="O32" s="28">
        <v>887.5</v>
      </c>
      <c r="P32" s="27">
        <v>490.90909090909093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709.09090909090901</v>
      </c>
      <c r="W32" s="28">
        <v>942.85714285714289</v>
      </c>
      <c r="X32" s="31">
        <v>939.13043478260863</v>
      </c>
    </row>
    <row r="33" spans="2:24" ht="39.6" customHeight="1">
      <c r="B33" s="240"/>
      <c r="C33" s="33" t="s">
        <v>43</v>
      </c>
      <c r="D33" s="35" t="s">
        <v>42</v>
      </c>
      <c r="E33" s="35" t="s">
        <v>42</v>
      </c>
      <c r="F33" s="35" t="s">
        <v>42</v>
      </c>
      <c r="G33" s="28">
        <v>287.50083019957805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28">
        <v>751.03509957326094</v>
      </c>
      <c r="N33" s="28">
        <v>806.34347547629534</v>
      </c>
      <c r="O33" s="28">
        <v>793.25574119518342</v>
      </c>
      <c r="P33" s="27">
        <v>438.68774546968814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28">
        <v>645.59404349183399</v>
      </c>
      <c r="W33" s="28">
        <v>848.57923583654076</v>
      </c>
      <c r="X33" s="31">
        <v>836.54163248522536</v>
      </c>
    </row>
    <row r="34" spans="2:24" ht="40.15" customHeight="1">
      <c r="B34" s="240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0.87847475894315519</v>
      </c>
      <c r="H34" s="43" t="s">
        <v>42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0.91034557524031634</v>
      </c>
      <c r="N34" s="43">
        <f>N33/N32</f>
        <v>0.89593719497366153</v>
      </c>
      <c r="O34" s="43">
        <f>O33/O32</f>
        <v>0.89380928585372776</v>
      </c>
      <c r="P34" s="42">
        <f>P33/P32</f>
        <v>0.89362318521603135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0.91045313825771468</v>
      </c>
      <c r="W34" s="43">
        <f>W33/W32</f>
        <v>0.90000828043269476</v>
      </c>
      <c r="X34" s="46">
        <f>X33/X32</f>
        <v>0.89076192347963823</v>
      </c>
    </row>
    <row r="35" spans="2:24" ht="17.25" customHeight="1">
      <c r="B35" s="267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0.16666666666666666</v>
      </c>
      <c r="H35" s="48" t="s">
        <v>42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0.32569444444444445</v>
      </c>
      <c r="N35" s="48">
        <v>0.25</v>
      </c>
      <c r="O35" s="48">
        <v>0.25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0.73472222222222228</v>
      </c>
      <c r="X35" s="50">
        <v>0.74027777777777781</v>
      </c>
    </row>
    <row r="36" spans="2:24" ht="17.25" customHeight="1">
      <c r="B36" s="263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0.48468749999999994</v>
      </c>
      <c r="H36" s="48" t="s">
        <v>42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0.42003472222222221</v>
      </c>
      <c r="N36" s="48">
        <v>0.55784722222222238</v>
      </c>
      <c r="O36" s="48">
        <v>0.54236111111111129</v>
      </c>
      <c r="P36" s="47">
        <v>0.75946759259259267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0.87399305555555562</v>
      </c>
      <c r="W36" s="48">
        <v>1.1074189814814814</v>
      </c>
      <c r="X36" s="50">
        <v>1.0971874999999995</v>
      </c>
    </row>
    <row r="37" spans="2:24" ht="17.25" customHeight="1">
      <c r="B37" s="263" t="s">
        <v>53</v>
      </c>
      <c r="C37" s="264"/>
      <c r="D37" s="58" t="s">
        <v>42</v>
      </c>
      <c r="E37" s="58" t="s">
        <v>42</v>
      </c>
      <c r="F37" s="58" t="s">
        <v>42</v>
      </c>
      <c r="G37" s="48">
        <v>11</v>
      </c>
      <c r="H37" s="58" t="s">
        <v>42</v>
      </c>
      <c r="I37" s="58" t="s">
        <v>42</v>
      </c>
      <c r="J37" s="58" t="s">
        <v>42</v>
      </c>
      <c r="K37" s="58" t="s">
        <v>42</v>
      </c>
      <c r="L37" s="58" t="s">
        <v>42</v>
      </c>
      <c r="M37" s="48">
        <v>4</v>
      </c>
      <c r="N37" s="48">
        <v>3.8571428571428572</v>
      </c>
      <c r="O37" s="48">
        <v>4</v>
      </c>
      <c r="P37" s="47">
        <v>7.333333333333333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48">
        <v>4.4000000000000004</v>
      </c>
      <c r="W37" s="48">
        <v>3.5</v>
      </c>
      <c r="X37" s="50">
        <v>3.8333333333333335</v>
      </c>
    </row>
    <row r="38" spans="2:24" ht="17.25" customHeight="1">
      <c r="B38" s="270" t="s">
        <v>54</v>
      </c>
      <c r="C38" s="271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70" t="s">
        <v>59</v>
      </c>
      <c r="C39" s="271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72" t="s">
        <v>60</v>
      </c>
      <c r="C40" s="273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0D7CB-F2F2-44C2-B27F-C476E97E1625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B29" sqref="B29:O29"/>
      <selection pane="bottomLeft" activeCell="F49" sqref="F49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SUM(F5:F140)</f>
        <v>110247</v>
      </c>
      <c r="E1" s="88" t="s">
        <v>3</v>
      </c>
      <c r="F1" s="89">
        <f>SUM(G5:G140)</f>
        <v>2230617.13</v>
      </c>
      <c r="G1" s="90" t="s">
        <v>84</v>
      </c>
      <c r="H1" s="91">
        <f>L21+L38+L55+L72+L89+L106+L123+L140</f>
        <v>41.923809523809524</v>
      </c>
      <c r="I1" s="284" t="s">
        <v>85</v>
      </c>
      <c r="J1" s="280"/>
      <c r="K1" s="309"/>
      <c r="L1" s="313" t="s">
        <v>86</v>
      </c>
      <c r="M1" s="314"/>
      <c r="N1" s="315"/>
      <c r="O1" s="280" t="s">
        <v>87</v>
      </c>
      <c r="P1" s="280"/>
      <c r="Q1" s="280"/>
      <c r="R1" s="281"/>
      <c r="S1" s="284" t="s">
        <v>88</v>
      </c>
      <c r="T1" s="280"/>
      <c r="U1" s="280"/>
      <c r="V1" s="280"/>
      <c r="W1" s="280"/>
      <c r="X1" s="281"/>
      <c r="Y1" s="280" t="s">
        <v>89</v>
      </c>
      <c r="Z1" s="280"/>
      <c r="AA1" s="284" t="s">
        <v>90</v>
      </c>
      <c r="AB1" s="286"/>
      <c r="AC1" s="287"/>
    </row>
    <row r="2" spans="1:29" ht="26.25" customHeight="1" thickBot="1">
      <c r="A2" s="382">
        <v>46232</v>
      </c>
      <c r="B2" s="383"/>
      <c r="C2" s="92" t="s">
        <v>40</v>
      </c>
      <c r="D2" s="93">
        <f>AVERAGE(N21,N38,N55,N72,N89,N106,N123,N140)</f>
        <v>675.94222546595074</v>
      </c>
      <c r="E2" s="93" t="s">
        <v>91</v>
      </c>
      <c r="F2" s="94">
        <f>F1/D1</f>
        <v>20.232905475885964</v>
      </c>
      <c r="G2" s="95" t="s">
        <v>92</v>
      </c>
      <c r="H2" s="96">
        <f>COUNT(H5:H140)</f>
        <v>10</v>
      </c>
      <c r="I2" s="310"/>
      <c r="J2" s="311"/>
      <c r="K2" s="312"/>
      <c r="L2" s="316"/>
      <c r="M2" s="282"/>
      <c r="N2" s="317"/>
      <c r="O2" s="282"/>
      <c r="P2" s="282"/>
      <c r="Q2" s="282"/>
      <c r="R2" s="283"/>
      <c r="S2" s="285"/>
      <c r="T2" s="282"/>
      <c r="U2" s="282"/>
      <c r="V2" s="282"/>
      <c r="W2" s="282"/>
      <c r="X2" s="283"/>
      <c r="Y2" s="282"/>
      <c r="Z2" s="282"/>
      <c r="AA2" s="288"/>
      <c r="AB2" s="289"/>
      <c r="AC2" s="290"/>
    </row>
    <row r="3" spans="1:29" ht="23.25" customHeight="1">
      <c r="A3" s="301" t="s">
        <v>93</v>
      </c>
      <c r="B3" s="303" t="s">
        <v>94</v>
      </c>
      <c r="C3" s="305" t="s">
        <v>95</v>
      </c>
      <c r="D3" s="305"/>
      <c r="E3" s="307" t="s">
        <v>96</v>
      </c>
      <c r="F3" s="305" t="s">
        <v>97</v>
      </c>
      <c r="G3" s="307" t="s">
        <v>98</v>
      </c>
      <c r="H3" s="356" t="s">
        <v>99</v>
      </c>
      <c r="I3" s="291" t="s">
        <v>100</v>
      </c>
      <c r="J3" s="293" t="s">
        <v>101</v>
      </c>
      <c r="K3" s="295" t="s">
        <v>40</v>
      </c>
      <c r="L3" s="297" t="s">
        <v>100</v>
      </c>
      <c r="M3" s="293" t="s">
        <v>101</v>
      </c>
      <c r="N3" s="295" t="s">
        <v>40</v>
      </c>
      <c r="O3" s="291" t="s">
        <v>100</v>
      </c>
      <c r="P3" s="350" t="s">
        <v>40</v>
      </c>
      <c r="Q3" s="352" t="s">
        <v>102</v>
      </c>
      <c r="R3" s="354" t="s">
        <v>103</v>
      </c>
      <c r="S3" s="339" t="s">
        <v>104</v>
      </c>
      <c r="T3" s="340"/>
      <c r="U3" s="341" t="s">
        <v>105</v>
      </c>
      <c r="V3" s="341" t="s">
        <v>106</v>
      </c>
      <c r="W3" s="305" t="s">
        <v>107</v>
      </c>
      <c r="X3" s="343"/>
      <c r="Y3" s="344" t="s">
        <v>108</v>
      </c>
      <c r="Z3" s="345"/>
      <c r="AA3" s="348" t="s">
        <v>101</v>
      </c>
      <c r="AB3" s="318" t="s">
        <v>102</v>
      </c>
      <c r="AC3" s="320" t="s">
        <v>109</v>
      </c>
    </row>
    <row r="4" spans="1:29" ht="17.25" customHeight="1" thickBot="1">
      <c r="A4" s="302"/>
      <c r="B4" s="304"/>
      <c r="C4" s="306"/>
      <c r="D4" s="306"/>
      <c r="E4" s="308"/>
      <c r="F4" s="306"/>
      <c r="G4" s="308"/>
      <c r="H4" s="357"/>
      <c r="I4" s="292"/>
      <c r="J4" s="294"/>
      <c r="K4" s="296"/>
      <c r="L4" s="298"/>
      <c r="M4" s="294"/>
      <c r="N4" s="296"/>
      <c r="O4" s="292"/>
      <c r="P4" s="351"/>
      <c r="Q4" s="353"/>
      <c r="R4" s="355"/>
      <c r="S4" s="203" t="s">
        <v>110</v>
      </c>
      <c r="T4" s="204" t="s">
        <v>111</v>
      </c>
      <c r="U4" s="342"/>
      <c r="V4" s="342"/>
      <c r="W4" s="99" t="s">
        <v>112</v>
      </c>
      <c r="X4" s="69" t="s">
        <v>113</v>
      </c>
      <c r="Y4" s="346"/>
      <c r="Z4" s="347"/>
      <c r="AA4" s="349"/>
      <c r="AB4" s="319"/>
      <c r="AC4" s="321"/>
    </row>
    <row r="5" spans="1:29" ht="15.75" customHeight="1">
      <c r="A5" s="322" t="s">
        <v>116</v>
      </c>
      <c r="B5" s="146" t="s">
        <v>114</v>
      </c>
      <c r="C5" s="325" t="s">
        <v>117</v>
      </c>
      <c r="D5" s="326"/>
      <c r="E5" s="147">
        <v>25.64</v>
      </c>
      <c r="F5" s="97">
        <v>1866</v>
      </c>
      <c r="G5" s="148">
        <f t="shared" ref="G5:G9" si="0">E5*F5</f>
        <v>47844.24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3216.5295511531867</v>
      </c>
      <c r="N5" s="152">
        <f>M5/L5</f>
        <v>321.65295511531866</v>
      </c>
      <c r="O5" s="154">
        <f>L5-I5</f>
        <v>0</v>
      </c>
      <c r="P5" s="155">
        <f>N5-K5</f>
        <v>-38.347044884681338</v>
      </c>
      <c r="Q5" s="156">
        <f>N5/K5</f>
        <v>0.89348043087588513</v>
      </c>
      <c r="R5" s="327">
        <f>Q21</f>
        <v>0.87847475894315519</v>
      </c>
      <c r="S5" s="157">
        <v>0.16666666666666666</v>
      </c>
      <c r="T5" s="158">
        <v>0.19083333333333333</v>
      </c>
      <c r="U5" s="159"/>
      <c r="V5" s="160">
        <v>34.807701350003214</v>
      </c>
      <c r="W5" s="161"/>
      <c r="X5" s="162"/>
      <c r="Y5" s="330"/>
      <c r="Z5" s="331"/>
      <c r="AA5" s="115">
        <f>M5-J5</f>
        <v>-383.47044884681327</v>
      </c>
      <c r="AB5" s="156">
        <f>M5/J5</f>
        <v>0.89348043087588525</v>
      </c>
      <c r="AC5" s="332">
        <f>AB21</f>
        <v>0.87847475894315519</v>
      </c>
    </row>
    <row r="6" spans="1:29" ht="15.75" customHeight="1">
      <c r="A6" s="323"/>
      <c r="B6" s="100" t="s">
        <v>114</v>
      </c>
      <c r="C6" s="335" t="s">
        <v>198</v>
      </c>
      <c r="D6" s="336"/>
      <c r="E6" s="101">
        <v>29.52</v>
      </c>
      <c r="F6" s="102">
        <v>2871</v>
      </c>
      <c r="G6" s="103">
        <f t="shared" si="0"/>
        <v>84751.92</v>
      </c>
      <c r="H6" s="26"/>
      <c r="I6" s="104">
        <v>11</v>
      </c>
      <c r="J6" s="105">
        <v>3600</v>
      </c>
      <c r="K6" s="106">
        <f t="shared" ref="K6:K9" si="1">J6/I6</f>
        <v>327.27272727272725</v>
      </c>
      <c r="L6" s="107">
        <v>11</v>
      </c>
      <c r="M6" s="105">
        <f>F6/V6*60</f>
        <v>3157.4427399099627</v>
      </c>
      <c r="N6" s="106">
        <f>M6/L6</f>
        <v>287.0402490827239</v>
      </c>
      <c r="O6" s="108">
        <f>L6-I6</f>
        <v>0</v>
      </c>
      <c r="P6" s="109">
        <f>N6-K6</f>
        <v>-40.232478190003349</v>
      </c>
      <c r="Q6" s="110">
        <f>N6/K6</f>
        <v>0.87706742775276758</v>
      </c>
      <c r="R6" s="328"/>
      <c r="S6" s="47">
        <v>0.19444444444444445</v>
      </c>
      <c r="T6" s="48">
        <v>0.2323263888888889</v>
      </c>
      <c r="U6" s="111">
        <v>5.2000000000000135</v>
      </c>
      <c r="V6" s="112">
        <v>54.556808844904708</v>
      </c>
      <c r="W6" s="113"/>
      <c r="X6" s="116"/>
      <c r="Y6" s="337"/>
      <c r="Z6" s="338"/>
      <c r="AA6" s="117">
        <f>M6-J6</f>
        <v>-442.55726009003729</v>
      </c>
      <c r="AB6" s="110">
        <f>M6/J6</f>
        <v>0.87706742775276747</v>
      </c>
      <c r="AC6" s="333"/>
    </row>
    <row r="7" spans="1:29" ht="15.75" customHeight="1">
      <c r="A7" s="323"/>
      <c r="B7" s="100" t="s">
        <v>114</v>
      </c>
      <c r="C7" s="335" t="s">
        <v>199</v>
      </c>
      <c r="D7" s="336"/>
      <c r="E7" s="101">
        <v>29.85</v>
      </c>
      <c r="F7" s="102">
        <v>3381</v>
      </c>
      <c r="G7" s="103">
        <f t="shared" si="0"/>
        <v>100922.85</v>
      </c>
      <c r="H7" s="26"/>
      <c r="I7" s="104">
        <v>11</v>
      </c>
      <c r="J7" s="105">
        <v>3600</v>
      </c>
      <c r="K7" s="106">
        <f t="shared" si="1"/>
        <v>327.27272727272725</v>
      </c>
      <c r="L7" s="107">
        <v>11</v>
      </c>
      <c r="M7" s="105">
        <f>F7/V7*60</f>
        <v>3158.1603731721202</v>
      </c>
      <c r="N7" s="106">
        <f>M7/L7</f>
        <v>287.10548847019277</v>
      </c>
      <c r="O7" s="108">
        <f>L7-I7</f>
        <v>0</v>
      </c>
      <c r="P7" s="109">
        <f>N7-K7</f>
        <v>-40.167238802534484</v>
      </c>
      <c r="Q7" s="110">
        <f>N7/K7</f>
        <v>0.87726677032558908</v>
      </c>
      <c r="R7" s="328"/>
      <c r="S7" s="47">
        <v>0.23611111111111113</v>
      </c>
      <c r="T7" s="48">
        <v>0.2807175925925926</v>
      </c>
      <c r="U7" s="111">
        <v>5.4500000000000126</v>
      </c>
      <c r="V7" s="112">
        <v>64.233596787310489</v>
      </c>
      <c r="W7" s="113"/>
      <c r="X7" s="116"/>
      <c r="Y7" s="337"/>
      <c r="Z7" s="338"/>
      <c r="AA7" s="117">
        <f>M7-J7</f>
        <v>-441.83962682787978</v>
      </c>
      <c r="AB7" s="110">
        <f>M7/J7</f>
        <v>0.87726677032558897</v>
      </c>
      <c r="AC7" s="333"/>
    </row>
    <row r="8" spans="1:29" ht="15.75" customHeight="1">
      <c r="A8" s="323"/>
      <c r="B8" s="100" t="s">
        <v>114</v>
      </c>
      <c r="C8" s="335" t="s">
        <v>258</v>
      </c>
      <c r="D8" s="336"/>
      <c r="E8" s="101">
        <v>30</v>
      </c>
      <c r="F8" s="102">
        <v>3383</v>
      </c>
      <c r="G8" s="103">
        <f t="shared" si="0"/>
        <v>101490</v>
      </c>
      <c r="H8" s="26"/>
      <c r="I8" s="104">
        <v>11</v>
      </c>
      <c r="J8" s="105">
        <v>3600</v>
      </c>
      <c r="K8" s="106">
        <f t="shared" si="1"/>
        <v>327.27272727272725</v>
      </c>
      <c r="L8" s="107">
        <v>11</v>
      </c>
      <c r="M8" s="105">
        <f>F8/V8*60</f>
        <v>3158.2712524265062</v>
      </c>
      <c r="N8" s="106">
        <f>M8/L8</f>
        <v>287.11556840240968</v>
      </c>
      <c r="O8" s="108">
        <f>L8-I8</f>
        <v>0</v>
      </c>
      <c r="P8" s="109">
        <f>N8-K8</f>
        <v>-40.157158870317573</v>
      </c>
      <c r="Q8" s="110">
        <f>N8/K8</f>
        <v>0.87729757011847409</v>
      </c>
      <c r="R8" s="328"/>
      <c r="S8" s="47">
        <v>0.28472222222222221</v>
      </c>
      <c r="T8" s="48">
        <v>0.32935185185185184</v>
      </c>
      <c r="U8" s="111">
        <v>5.7666666666666355</v>
      </c>
      <c r="V8" s="112">
        <v>64.26933717110272</v>
      </c>
      <c r="W8" s="113"/>
      <c r="X8" s="116"/>
      <c r="Y8" s="337"/>
      <c r="Z8" s="338"/>
      <c r="AA8" s="117">
        <f>M8-J8</f>
        <v>-441.72874757349382</v>
      </c>
      <c r="AB8" s="110">
        <f>M8/J8</f>
        <v>0.87729757011847398</v>
      </c>
      <c r="AC8" s="333"/>
    </row>
    <row r="9" spans="1:29" ht="15.75" customHeight="1">
      <c r="A9" s="323"/>
      <c r="B9" s="100" t="s">
        <v>118</v>
      </c>
      <c r="C9" s="335" t="s">
        <v>119</v>
      </c>
      <c r="D9" s="336"/>
      <c r="E9" s="101">
        <v>28.57</v>
      </c>
      <c r="F9" s="102">
        <v>1479</v>
      </c>
      <c r="G9" s="103">
        <f t="shared" si="0"/>
        <v>42255.03</v>
      </c>
      <c r="H9" s="13"/>
      <c r="I9" s="104">
        <v>12</v>
      </c>
      <c r="J9" s="105">
        <v>3600</v>
      </c>
      <c r="K9" s="106">
        <f t="shared" si="1"/>
        <v>300</v>
      </c>
      <c r="L9" s="107">
        <v>12</v>
      </c>
      <c r="M9" s="105">
        <f>F9/V9*60</f>
        <v>3122.1417443150167</v>
      </c>
      <c r="N9" s="106">
        <f>M9/L9</f>
        <v>260.17847869291808</v>
      </c>
      <c r="O9" s="108">
        <f>L9-I9</f>
        <v>0</v>
      </c>
      <c r="P9" s="109">
        <f>N9-K9</f>
        <v>-39.821521307081923</v>
      </c>
      <c r="Q9" s="110">
        <f>N9/K9</f>
        <v>0.86726159564306027</v>
      </c>
      <c r="R9" s="328"/>
      <c r="S9" s="47">
        <v>0.33333333333333331</v>
      </c>
      <c r="T9" s="48">
        <v>0.35306712962962961</v>
      </c>
      <c r="U9" s="111">
        <v>5.7333333333333236</v>
      </c>
      <c r="V9" s="112">
        <v>28.422796678460585</v>
      </c>
      <c r="W9" s="113"/>
      <c r="X9" s="116"/>
      <c r="Y9" s="337"/>
      <c r="Z9" s="338"/>
      <c r="AA9" s="117">
        <f>M9-J9</f>
        <v>-477.85825568498331</v>
      </c>
      <c r="AB9" s="110">
        <f>M9/J9</f>
        <v>0.86726159564306016</v>
      </c>
      <c r="AC9" s="333"/>
    </row>
    <row r="10" spans="1:29" ht="15.75" customHeight="1">
      <c r="A10" s="323"/>
      <c r="B10" s="100"/>
      <c r="C10" s="335"/>
      <c r="D10" s="336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28"/>
      <c r="S10" s="47"/>
      <c r="T10" s="120"/>
      <c r="U10" s="111"/>
      <c r="V10" s="112"/>
      <c r="W10" s="113"/>
      <c r="X10" s="116"/>
      <c r="Y10" s="337"/>
      <c r="Z10" s="338"/>
      <c r="AA10" s="117"/>
      <c r="AB10" s="110"/>
      <c r="AC10" s="333"/>
    </row>
    <row r="11" spans="1:29" ht="15.75" customHeight="1">
      <c r="A11" s="323"/>
      <c r="B11" s="100"/>
      <c r="C11" s="335"/>
      <c r="D11" s="336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8"/>
      <c r="S11" s="47"/>
      <c r="T11" s="120"/>
      <c r="U11" s="111"/>
      <c r="V11" s="112"/>
      <c r="W11" s="113"/>
      <c r="X11" s="116"/>
      <c r="Y11" s="337"/>
      <c r="Z11" s="338"/>
      <c r="AA11" s="117"/>
      <c r="AB11" s="110"/>
      <c r="AC11" s="333"/>
    </row>
    <row r="12" spans="1:29" ht="15.75" customHeight="1">
      <c r="A12" s="323"/>
      <c r="B12" s="100"/>
      <c r="C12" s="335"/>
      <c r="D12" s="33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8"/>
      <c r="S12" s="47"/>
      <c r="T12" s="120"/>
      <c r="U12" s="111"/>
      <c r="V12" s="112"/>
      <c r="W12" s="113"/>
      <c r="X12" s="116"/>
      <c r="Y12" s="337"/>
      <c r="Z12" s="338"/>
      <c r="AA12" s="117"/>
      <c r="AB12" s="110"/>
      <c r="AC12" s="333"/>
    </row>
    <row r="13" spans="1:29" ht="15.75" customHeight="1">
      <c r="A13" s="323"/>
      <c r="B13" s="100"/>
      <c r="C13" s="335"/>
      <c r="D13" s="33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8"/>
      <c r="S13" s="47"/>
      <c r="T13" s="120"/>
      <c r="U13" s="111"/>
      <c r="V13" s="112"/>
      <c r="W13" s="113"/>
      <c r="X13" s="127"/>
      <c r="Y13" s="337"/>
      <c r="Z13" s="338"/>
      <c r="AA13" s="117"/>
      <c r="AB13" s="110"/>
      <c r="AC13" s="333"/>
    </row>
    <row r="14" spans="1:29" ht="15.75" customHeight="1">
      <c r="A14" s="323"/>
      <c r="B14" s="100"/>
      <c r="C14" s="335"/>
      <c r="D14" s="33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8"/>
      <c r="S14" s="47"/>
      <c r="T14" s="120"/>
      <c r="U14" s="111"/>
      <c r="V14" s="112"/>
      <c r="W14" s="113"/>
      <c r="X14" s="127"/>
      <c r="Y14" s="337"/>
      <c r="Z14" s="338"/>
      <c r="AA14" s="117"/>
      <c r="AB14" s="110"/>
      <c r="AC14" s="333"/>
    </row>
    <row r="15" spans="1:29" ht="15.75" customHeight="1">
      <c r="A15" s="323"/>
      <c r="B15" s="100"/>
      <c r="C15" s="335"/>
      <c r="D15" s="33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8"/>
      <c r="S15" s="47"/>
      <c r="T15" s="120"/>
      <c r="U15" s="111"/>
      <c r="V15" s="112"/>
      <c r="W15" s="113"/>
      <c r="X15" s="127"/>
      <c r="Y15" s="337"/>
      <c r="Z15" s="338"/>
      <c r="AA15" s="117"/>
      <c r="AB15" s="110"/>
      <c r="AC15" s="333"/>
    </row>
    <row r="16" spans="1:29" ht="15.75" customHeight="1">
      <c r="A16" s="323"/>
      <c r="B16" s="100"/>
      <c r="C16" s="335"/>
      <c r="D16" s="33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8"/>
      <c r="S16" s="47"/>
      <c r="T16" s="120"/>
      <c r="U16" s="111"/>
      <c r="V16" s="112"/>
      <c r="W16" s="113"/>
      <c r="X16" s="127"/>
      <c r="Y16" s="337"/>
      <c r="Z16" s="338"/>
      <c r="AA16" s="117"/>
      <c r="AB16" s="110"/>
      <c r="AC16" s="333"/>
    </row>
    <row r="17" spans="1:29" ht="15.75" customHeight="1">
      <c r="A17" s="323"/>
      <c r="B17" s="100"/>
      <c r="C17" s="335"/>
      <c r="D17" s="33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8"/>
      <c r="S17" s="47"/>
      <c r="T17" s="120"/>
      <c r="U17" s="111"/>
      <c r="V17" s="112"/>
      <c r="W17" s="113"/>
      <c r="X17" s="127"/>
      <c r="Y17" s="337"/>
      <c r="Z17" s="338"/>
      <c r="AA17" s="117"/>
      <c r="AB17" s="110"/>
      <c r="AC17" s="333"/>
    </row>
    <row r="18" spans="1:29" ht="15.75" customHeight="1">
      <c r="A18" s="323"/>
      <c r="B18" s="100"/>
      <c r="C18" s="335"/>
      <c r="D18" s="33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8"/>
      <c r="S18" s="47"/>
      <c r="T18" s="120"/>
      <c r="U18" s="111"/>
      <c r="V18" s="112"/>
      <c r="W18" s="113"/>
      <c r="X18" s="127"/>
      <c r="Y18" s="337"/>
      <c r="Z18" s="338"/>
      <c r="AA18" s="117"/>
      <c r="AB18" s="110"/>
      <c r="AC18" s="333"/>
    </row>
    <row r="19" spans="1:29" ht="15.75" customHeight="1">
      <c r="A19" s="323"/>
      <c r="B19" s="100"/>
      <c r="C19" s="335"/>
      <c r="D19" s="33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8"/>
      <c r="S19" s="47"/>
      <c r="T19" s="120"/>
      <c r="U19" s="111"/>
      <c r="V19" s="112"/>
      <c r="W19" s="113"/>
      <c r="X19" s="127"/>
      <c r="Y19" s="337"/>
      <c r="Z19" s="338"/>
      <c r="AA19" s="117"/>
      <c r="AB19" s="110"/>
      <c r="AC19" s="333"/>
    </row>
    <row r="20" spans="1:29" ht="15.75" customHeight="1">
      <c r="A20" s="323"/>
      <c r="B20" s="163"/>
      <c r="C20" s="335"/>
      <c r="D20" s="336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8"/>
      <c r="S20" s="119"/>
      <c r="T20" s="120"/>
      <c r="U20" s="130"/>
      <c r="V20" s="131"/>
      <c r="W20" s="126"/>
      <c r="X20" s="127"/>
      <c r="Y20" s="337"/>
      <c r="Z20" s="338"/>
      <c r="AA20" s="165"/>
      <c r="AB20" s="125"/>
      <c r="AC20" s="333"/>
    </row>
    <row r="21" spans="1:29" ht="15.75" customHeight="1" thickBot="1">
      <c r="A21" s="324"/>
      <c r="B21" s="133" t="s">
        <v>115</v>
      </c>
      <c r="C21" s="358"/>
      <c r="D21" s="358"/>
      <c r="E21" s="134"/>
      <c r="F21" s="167"/>
      <c r="G21" s="135"/>
      <c r="H21" s="69"/>
      <c r="I21" s="136">
        <f t="shared" ref="I21:J21" si="2">AVERAGE(I5:I20)</f>
        <v>11</v>
      </c>
      <c r="J21" s="137">
        <f t="shared" si="2"/>
        <v>3600</v>
      </c>
      <c r="K21" s="138">
        <f t="shared" ref="K21" si="3">J21/I21</f>
        <v>327.27272727272725</v>
      </c>
      <c r="L21" s="136">
        <f t="shared" ref="L21:M21" si="4">AVERAGE(L5:L20)</f>
        <v>11</v>
      </c>
      <c r="M21" s="137">
        <f t="shared" si="4"/>
        <v>3162.5091321953587</v>
      </c>
      <c r="N21" s="138">
        <f>M21/L21</f>
        <v>287.50083019957805</v>
      </c>
      <c r="O21" s="139">
        <f>L21-I21</f>
        <v>0</v>
      </c>
      <c r="P21" s="140">
        <f>N21-K21</f>
        <v>-39.771897073149205</v>
      </c>
      <c r="Q21" s="141">
        <f>N21/K21</f>
        <v>0.87847475894315519</v>
      </c>
      <c r="R21" s="329"/>
      <c r="S21" s="142">
        <v>0.16666666666666666</v>
      </c>
      <c r="T21" s="143">
        <v>0.48468749999999994</v>
      </c>
      <c r="U21" s="144"/>
      <c r="V21" s="166"/>
      <c r="W21" s="167"/>
      <c r="X21" s="138"/>
      <c r="Y21" s="359"/>
      <c r="Z21" s="360"/>
      <c r="AA21" s="168">
        <f>M21-J21</f>
        <v>-437.49086780464131</v>
      </c>
      <c r="AB21" s="141">
        <f>M21/J21</f>
        <v>0.87847475894315519</v>
      </c>
      <c r="AC21" s="334"/>
    </row>
    <row r="22" spans="1:29" ht="15.75" customHeight="1">
      <c r="A22" s="361" t="s">
        <v>121</v>
      </c>
      <c r="B22" s="114" t="s">
        <v>118</v>
      </c>
      <c r="C22" s="325" t="s">
        <v>186</v>
      </c>
      <c r="D22" s="326"/>
      <c r="E22" s="147">
        <v>18.53</v>
      </c>
      <c r="F22" s="97">
        <v>2492</v>
      </c>
      <c r="G22" s="148">
        <f t="shared" ref="G22:G24" si="5">E22*F22</f>
        <v>46176.76</v>
      </c>
      <c r="H22" s="149"/>
      <c r="I22" s="150">
        <v>3</v>
      </c>
      <c r="J22" s="151">
        <v>3300</v>
      </c>
      <c r="K22" s="152">
        <f>J22/I22</f>
        <v>1100</v>
      </c>
      <c r="L22" s="153">
        <v>3</v>
      </c>
      <c r="M22" s="151">
        <f>F22/V22*60</f>
        <v>3002.3556832401646</v>
      </c>
      <c r="N22" s="152">
        <f>M22/L22</f>
        <v>1000.7852277467215</v>
      </c>
      <c r="O22" s="154">
        <f>L22-I22</f>
        <v>0</v>
      </c>
      <c r="P22" s="155">
        <f>N22-K22</f>
        <v>-99.214772253278511</v>
      </c>
      <c r="Q22" s="156">
        <f>N22/K22</f>
        <v>0.90980475249701953</v>
      </c>
      <c r="R22" s="327">
        <f>Q38</f>
        <v>0.91034557524031634</v>
      </c>
      <c r="S22" s="157">
        <v>0.32569444444444445</v>
      </c>
      <c r="T22" s="158">
        <v>0.36027777777777781</v>
      </c>
      <c r="U22" s="159"/>
      <c r="V22" s="112">
        <v>49.800894955469403</v>
      </c>
      <c r="W22" s="161"/>
      <c r="X22" s="162"/>
      <c r="Y22" s="330"/>
      <c r="Z22" s="331"/>
      <c r="AA22" s="115">
        <f>M22-J22</f>
        <v>-297.64431675983542</v>
      </c>
      <c r="AB22" s="156">
        <f>M22/J22</f>
        <v>0.90980475249701953</v>
      </c>
      <c r="AC22" s="332">
        <f>AB38</f>
        <v>0.91034557524031634</v>
      </c>
    </row>
    <row r="23" spans="1:29" ht="15.75" customHeight="1">
      <c r="A23" s="362"/>
      <c r="B23" s="100" t="s">
        <v>118</v>
      </c>
      <c r="C23" s="335" t="s">
        <v>122</v>
      </c>
      <c r="D23" s="336"/>
      <c r="E23" s="101">
        <v>22.28</v>
      </c>
      <c r="F23" s="102">
        <v>852</v>
      </c>
      <c r="G23" s="103">
        <f t="shared" si="5"/>
        <v>18982.560000000001</v>
      </c>
      <c r="H23" s="26"/>
      <c r="I23" s="104">
        <v>5</v>
      </c>
      <c r="J23" s="105">
        <v>3300</v>
      </c>
      <c r="K23" s="106">
        <f t="shared" ref="K23:K24" si="6">J23/I23</f>
        <v>660</v>
      </c>
      <c r="L23" s="107">
        <v>5</v>
      </c>
      <c r="M23" s="105">
        <f>F23/V23*60</f>
        <v>3006.8428785148703</v>
      </c>
      <c r="N23" s="106">
        <f>M23/L23</f>
        <v>601.36857570297411</v>
      </c>
      <c r="O23" s="108">
        <f>L23-I23</f>
        <v>0</v>
      </c>
      <c r="P23" s="109">
        <f>N23-K23</f>
        <v>-58.631424297025887</v>
      </c>
      <c r="Q23" s="110">
        <f>N23/K23</f>
        <v>0.91116450864086984</v>
      </c>
      <c r="R23" s="328"/>
      <c r="S23" s="47">
        <v>0.36319444444444443</v>
      </c>
      <c r="T23" s="48">
        <v>0.375</v>
      </c>
      <c r="U23" s="111">
        <v>5</v>
      </c>
      <c r="V23" s="112">
        <v>17.001220903584102</v>
      </c>
      <c r="W23" s="113"/>
      <c r="X23" s="116"/>
      <c r="Y23" s="337"/>
      <c r="Z23" s="338"/>
      <c r="AA23" s="117">
        <f>M23-J23</f>
        <v>-293.15712148512966</v>
      </c>
      <c r="AB23" s="110">
        <f>M23/J23</f>
        <v>0.91116450864086984</v>
      </c>
      <c r="AC23" s="333"/>
    </row>
    <row r="24" spans="1:29" ht="15.75" customHeight="1">
      <c r="A24" s="362"/>
      <c r="B24" s="100" t="s">
        <v>118</v>
      </c>
      <c r="C24" s="335" t="s">
        <v>123</v>
      </c>
      <c r="D24" s="336"/>
      <c r="E24" s="101">
        <v>17.89</v>
      </c>
      <c r="F24" s="102">
        <v>2946</v>
      </c>
      <c r="G24" s="103">
        <f t="shared" si="5"/>
        <v>52703.94</v>
      </c>
      <c r="H24" s="26"/>
      <c r="I24" s="104">
        <v>4</v>
      </c>
      <c r="J24" s="105">
        <v>3300</v>
      </c>
      <c r="K24" s="106">
        <f t="shared" si="6"/>
        <v>825</v>
      </c>
      <c r="L24" s="107">
        <v>4</v>
      </c>
      <c r="M24" s="105">
        <f>F24/V24*60</f>
        <v>3003.2226331240963</v>
      </c>
      <c r="N24" s="106">
        <f>M24/L24</f>
        <v>750.80565828102408</v>
      </c>
      <c r="O24" s="108">
        <f>L24-I24</f>
        <v>0</v>
      </c>
      <c r="P24" s="109">
        <f>N24-K24</f>
        <v>-74.19434171897592</v>
      </c>
      <c r="Q24" s="110">
        <f>N24/K24</f>
        <v>0.91006746458305954</v>
      </c>
      <c r="R24" s="328"/>
      <c r="S24" s="47">
        <v>0.37916666666666665</v>
      </c>
      <c r="T24" s="48">
        <v>0.42003472222222221</v>
      </c>
      <c r="U24" s="111">
        <v>5.9999999999999787</v>
      </c>
      <c r="V24" s="112">
        <v>58.856775402003997</v>
      </c>
      <c r="W24" s="113"/>
      <c r="X24" s="116"/>
      <c r="Y24" s="337"/>
      <c r="Z24" s="338"/>
      <c r="AA24" s="117">
        <f>M24-J24</f>
        <v>-296.77736687590368</v>
      </c>
      <c r="AB24" s="110">
        <f>M24/J24</f>
        <v>0.91006746458305954</v>
      </c>
      <c r="AC24" s="333"/>
    </row>
    <row r="25" spans="1:29" ht="15.75" customHeight="1">
      <c r="A25" s="362"/>
      <c r="B25" s="100"/>
      <c r="C25" s="335"/>
      <c r="D25" s="336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28"/>
      <c r="S25" s="47"/>
      <c r="T25" s="48"/>
      <c r="U25" s="111"/>
      <c r="V25" s="112"/>
      <c r="W25" s="113"/>
      <c r="X25" s="116"/>
      <c r="Y25" s="337"/>
      <c r="Z25" s="338"/>
      <c r="AA25" s="117"/>
      <c r="AB25" s="110"/>
      <c r="AC25" s="333"/>
    </row>
    <row r="26" spans="1:29" ht="15.75" customHeight="1">
      <c r="A26" s="363"/>
      <c r="B26" s="100"/>
      <c r="C26" s="335"/>
      <c r="D26" s="336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328"/>
      <c r="S26" s="47"/>
      <c r="T26" s="48"/>
      <c r="U26" s="111"/>
      <c r="V26" s="112"/>
      <c r="W26" s="113"/>
      <c r="X26" s="116"/>
      <c r="Y26" s="337"/>
      <c r="Z26" s="338"/>
      <c r="AA26" s="117"/>
      <c r="AB26" s="110"/>
      <c r="AC26" s="333"/>
    </row>
    <row r="27" spans="1:29" ht="15.75" customHeight="1">
      <c r="A27" s="363"/>
      <c r="B27" s="100"/>
      <c r="C27" s="335"/>
      <c r="D27" s="336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28"/>
      <c r="S27" s="47"/>
      <c r="T27" s="120"/>
      <c r="U27" s="111"/>
      <c r="V27" s="112"/>
      <c r="W27" s="113"/>
      <c r="X27" s="116"/>
      <c r="Y27" s="337"/>
      <c r="Z27" s="338"/>
      <c r="AA27" s="117"/>
      <c r="AB27" s="110"/>
      <c r="AC27" s="333"/>
    </row>
    <row r="28" spans="1:29" ht="15.75" customHeight="1">
      <c r="A28" s="363"/>
      <c r="B28" s="100"/>
      <c r="C28" s="335"/>
      <c r="D28" s="336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328"/>
      <c r="S28" s="47"/>
      <c r="T28" s="120"/>
      <c r="U28" s="111"/>
      <c r="V28" s="112"/>
      <c r="W28" s="113"/>
      <c r="X28" s="116"/>
      <c r="Y28" s="337"/>
      <c r="Z28" s="338"/>
      <c r="AA28" s="117"/>
      <c r="AB28" s="110"/>
      <c r="AC28" s="333"/>
    </row>
    <row r="29" spans="1:29" ht="15.75" customHeight="1">
      <c r="A29" s="363"/>
      <c r="B29" s="100"/>
      <c r="C29" s="335"/>
      <c r="D29" s="336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28"/>
      <c r="S29" s="47"/>
      <c r="T29" s="120"/>
      <c r="U29" s="111"/>
      <c r="V29" s="112"/>
      <c r="W29" s="113"/>
      <c r="X29" s="116"/>
      <c r="Y29" s="337"/>
      <c r="Z29" s="338"/>
      <c r="AA29" s="117"/>
      <c r="AB29" s="110"/>
      <c r="AC29" s="333"/>
    </row>
    <row r="30" spans="1:29" ht="15.75" customHeight="1">
      <c r="A30" s="363"/>
      <c r="B30" s="100"/>
      <c r="C30" s="335"/>
      <c r="D30" s="336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28"/>
      <c r="S30" s="47"/>
      <c r="T30" s="120"/>
      <c r="U30" s="111"/>
      <c r="V30" s="112"/>
      <c r="W30" s="113"/>
      <c r="X30" s="116"/>
      <c r="Y30" s="337"/>
      <c r="Z30" s="338"/>
      <c r="AA30" s="117"/>
      <c r="AB30" s="110"/>
      <c r="AC30" s="333"/>
    </row>
    <row r="31" spans="1:29" ht="15.75" customHeight="1">
      <c r="A31" s="363"/>
      <c r="B31" s="100"/>
      <c r="C31" s="335"/>
      <c r="D31" s="336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28"/>
      <c r="S31" s="47"/>
      <c r="T31" s="120"/>
      <c r="U31" s="111"/>
      <c r="V31" s="112"/>
      <c r="W31" s="113"/>
      <c r="X31" s="116"/>
      <c r="Y31" s="337"/>
      <c r="Z31" s="338"/>
      <c r="AA31" s="117"/>
      <c r="AB31" s="110"/>
      <c r="AC31" s="333"/>
    </row>
    <row r="32" spans="1:29" ht="15.75" customHeight="1">
      <c r="A32" s="363"/>
      <c r="B32" s="100"/>
      <c r="C32" s="335"/>
      <c r="D32" s="336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28"/>
      <c r="S32" s="47"/>
      <c r="T32" s="120"/>
      <c r="U32" s="111"/>
      <c r="V32" s="112"/>
      <c r="W32" s="113"/>
      <c r="X32" s="116"/>
      <c r="Y32" s="337"/>
      <c r="Z32" s="338"/>
      <c r="AA32" s="117"/>
      <c r="AB32" s="110"/>
      <c r="AC32" s="333"/>
    </row>
    <row r="33" spans="1:29" ht="15.75" customHeight="1">
      <c r="A33" s="363"/>
      <c r="B33" s="100"/>
      <c r="C33" s="335"/>
      <c r="D33" s="336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28"/>
      <c r="S33" s="47"/>
      <c r="T33" s="120"/>
      <c r="U33" s="111"/>
      <c r="V33" s="112"/>
      <c r="W33" s="113"/>
      <c r="X33" s="116"/>
      <c r="Y33" s="337"/>
      <c r="Z33" s="338"/>
      <c r="AA33" s="117"/>
      <c r="AB33" s="110"/>
      <c r="AC33" s="333"/>
    </row>
    <row r="34" spans="1:29" ht="15.75" customHeight="1">
      <c r="A34" s="363"/>
      <c r="B34" s="100"/>
      <c r="C34" s="335"/>
      <c r="D34" s="336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28"/>
      <c r="S34" s="47"/>
      <c r="T34" s="120"/>
      <c r="U34" s="111"/>
      <c r="V34" s="112"/>
      <c r="W34" s="113"/>
      <c r="X34" s="116"/>
      <c r="Y34" s="337"/>
      <c r="Z34" s="338"/>
      <c r="AA34" s="117"/>
      <c r="AB34" s="110"/>
      <c r="AC34" s="333"/>
    </row>
    <row r="35" spans="1:29" ht="15.75" customHeight="1">
      <c r="A35" s="363"/>
      <c r="B35" s="100"/>
      <c r="C35" s="335"/>
      <c r="D35" s="336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28"/>
      <c r="S35" s="47"/>
      <c r="T35" s="120"/>
      <c r="U35" s="111"/>
      <c r="V35" s="112"/>
      <c r="W35" s="113"/>
      <c r="X35" s="116"/>
      <c r="Y35" s="337"/>
      <c r="Z35" s="338"/>
      <c r="AA35" s="117"/>
      <c r="AB35" s="110"/>
      <c r="AC35" s="333"/>
    </row>
    <row r="36" spans="1:29" ht="15.75" customHeight="1">
      <c r="A36" s="363"/>
      <c r="B36" s="100"/>
      <c r="C36" s="335"/>
      <c r="D36" s="336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28"/>
      <c r="S36" s="47"/>
      <c r="T36" s="120"/>
      <c r="U36" s="111"/>
      <c r="V36" s="112"/>
      <c r="W36" s="113"/>
      <c r="X36" s="116"/>
      <c r="Y36" s="337"/>
      <c r="Z36" s="338"/>
      <c r="AA36" s="117"/>
      <c r="AB36" s="110"/>
      <c r="AC36" s="333"/>
    </row>
    <row r="37" spans="1:29" ht="15.75" customHeight="1">
      <c r="A37" s="363"/>
      <c r="B37" s="100"/>
      <c r="C37" s="335"/>
      <c r="D37" s="336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28"/>
      <c r="S37" s="119"/>
      <c r="T37" s="120"/>
      <c r="U37" s="130"/>
      <c r="V37" s="131"/>
      <c r="W37" s="126"/>
      <c r="X37" s="127"/>
      <c r="Y37" s="337"/>
      <c r="Z37" s="338"/>
      <c r="AA37" s="165"/>
      <c r="AB37" s="125"/>
      <c r="AC37" s="333"/>
    </row>
    <row r="38" spans="1:29" ht="15.75" customHeight="1" thickBot="1">
      <c r="A38" s="364"/>
      <c r="B38" s="133" t="s">
        <v>115</v>
      </c>
      <c r="C38" s="358"/>
      <c r="D38" s="358"/>
      <c r="E38" s="134"/>
      <c r="F38" s="99"/>
      <c r="G38" s="135"/>
      <c r="H38" s="69"/>
      <c r="I38" s="136">
        <f t="shared" ref="I38:J38" si="7">AVERAGE(I22:I37)</f>
        <v>4</v>
      </c>
      <c r="J38" s="137">
        <f t="shared" si="7"/>
        <v>3300</v>
      </c>
      <c r="K38" s="138">
        <f t="shared" ref="K38" si="8">J38/I38</f>
        <v>825</v>
      </c>
      <c r="L38" s="136">
        <f t="shared" ref="L38:M38" si="9">AVERAGE(L22:L37)</f>
        <v>4</v>
      </c>
      <c r="M38" s="137">
        <f t="shared" si="9"/>
        <v>3004.1403982930437</v>
      </c>
      <c r="N38" s="138">
        <f t="shared" ref="N38:N45" si="10">M38/L38</f>
        <v>751.03509957326094</v>
      </c>
      <c r="O38" s="139">
        <f t="shared" ref="O38:O45" si="11">L38-I38</f>
        <v>0</v>
      </c>
      <c r="P38" s="140">
        <f t="shared" ref="P38:P45" si="12">N38-K38</f>
        <v>-73.964900426739064</v>
      </c>
      <c r="Q38" s="141">
        <f t="shared" ref="Q38:Q45" si="13">N38/K38</f>
        <v>0.91034557524031634</v>
      </c>
      <c r="R38" s="329"/>
      <c r="S38" s="142">
        <v>0.32569444444444445</v>
      </c>
      <c r="T38" s="143">
        <v>0.42003472222222221</v>
      </c>
      <c r="U38" s="144"/>
      <c r="V38" s="166"/>
      <c r="W38" s="99"/>
      <c r="X38" s="69"/>
      <c r="Y38" s="359"/>
      <c r="Z38" s="360"/>
      <c r="AA38" s="168">
        <f t="shared" ref="AA38:AA45" si="14">M38-J38</f>
        <v>-295.85960170695625</v>
      </c>
      <c r="AB38" s="141">
        <f t="shared" ref="AB38:AB45" si="15">M38/J38</f>
        <v>0.91034557524031634</v>
      </c>
      <c r="AC38" s="334"/>
    </row>
    <row r="39" spans="1:29" ht="15.75" customHeight="1">
      <c r="A39" s="322" t="s">
        <v>71</v>
      </c>
      <c r="B39" s="114" t="s">
        <v>118</v>
      </c>
      <c r="C39" s="325" t="s">
        <v>129</v>
      </c>
      <c r="D39" s="326"/>
      <c r="E39" s="147">
        <v>25.03</v>
      </c>
      <c r="F39" s="97">
        <v>1109</v>
      </c>
      <c r="G39" s="148">
        <f t="shared" ref="G39:G45" si="16">E39*F39</f>
        <v>27758.27</v>
      </c>
      <c r="H39" s="149"/>
      <c r="I39" s="150">
        <v>5</v>
      </c>
      <c r="J39" s="151">
        <v>3600</v>
      </c>
      <c r="K39" s="152">
        <f>J39/I39</f>
        <v>720</v>
      </c>
      <c r="L39" s="153">
        <v>5</v>
      </c>
      <c r="M39" s="151">
        <f t="shared" ref="M39:M45" si="17">F39/V39*60</f>
        <v>3208.7895508629172</v>
      </c>
      <c r="N39" s="152">
        <f t="shared" si="10"/>
        <v>641.75791017258348</v>
      </c>
      <c r="O39" s="154">
        <f t="shared" si="11"/>
        <v>0</v>
      </c>
      <c r="P39" s="155">
        <f t="shared" si="12"/>
        <v>-78.242089827416521</v>
      </c>
      <c r="Q39" s="156">
        <f t="shared" si="13"/>
        <v>0.89133043079525487</v>
      </c>
      <c r="R39" s="327">
        <f>Q55</f>
        <v>0.89593719497366153</v>
      </c>
      <c r="S39" s="157">
        <v>0.25</v>
      </c>
      <c r="T39" s="158">
        <v>0.26439814814814816</v>
      </c>
      <c r="U39" s="159"/>
      <c r="V39" s="160">
        <v>20.736791536268207</v>
      </c>
      <c r="W39" s="161"/>
      <c r="X39" s="162"/>
      <c r="Y39" s="330"/>
      <c r="Z39" s="331"/>
      <c r="AA39" s="115">
        <f t="shared" si="14"/>
        <v>-391.21044913708283</v>
      </c>
      <c r="AB39" s="156">
        <f t="shared" si="15"/>
        <v>0.89133043079525476</v>
      </c>
      <c r="AC39" s="332">
        <f>AB55</f>
        <v>0.89593719497366153</v>
      </c>
    </row>
    <row r="40" spans="1:29" ht="15.75" customHeight="1">
      <c r="A40" s="323"/>
      <c r="B40" s="100" t="s">
        <v>118</v>
      </c>
      <c r="C40" s="335" t="s">
        <v>125</v>
      </c>
      <c r="D40" s="336"/>
      <c r="E40" s="101">
        <v>18.18</v>
      </c>
      <c r="F40" s="102">
        <v>1213</v>
      </c>
      <c r="G40" s="103">
        <f t="shared" si="16"/>
        <v>22052.34</v>
      </c>
      <c r="H40" s="26"/>
      <c r="I40" s="104">
        <v>3</v>
      </c>
      <c r="J40" s="105">
        <v>3600</v>
      </c>
      <c r="K40" s="106">
        <f t="shared" ref="K40:K75" si="18">J40/I40</f>
        <v>1200</v>
      </c>
      <c r="L40" s="107">
        <v>3</v>
      </c>
      <c r="M40" s="105">
        <f t="shared" si="17"/>
        <v>3209.8818073801172</v>
      </c>
      <c r="N40" s="106">
        <f t="shared" si="10"/>
        <v>1069.9606024600391</v>
      </c>
      <c r="O40" s="108">
        <f t="shared" si="11"/>
        <v>0</v>
      </c>
      <c r="P40" s="109">
        <f t="shared" si="12"/>
        <v>-130.03939753996087</v>
      </c>
      <c r="Q40" s="110">
        <f t="shared" si="13"/>
        <v>0.89163383538336594</v>
      </c>
      <c r="R40" s="328"/>
      <c r="S40" s="47">
        <v>0.27430555555555558</v>
      </c>
      <c r="T40" s="48">
        <v>0.2900462962962963</v>
      </c>
      <c r="U40" s="111">
        <v>15</v>
      </c>
      <c r="V40" s="112">
        <v>22.673732046041447</v>
      </c>
      <c r="W40" s="113"/>
      <c r="X40" s="116"/>
      <c r="Y40" s="337"/>
      <c r="Z40" s="338"/>
      <c r="AA40" s="117">
        <f t="shared" si="14"/>
        <v>-390.11819261988285</v>
      </c>
      <c r="AB40" s="110">
        <f t="shared" si="15"/>
        <v>0.89163383538336582</v>
      </c>
      <c r="AC40" s="333"/>
    </row>
    <row r="41" spans="1:29" ht="15.75" customHeight="1">
      <c r="A41" s="323"/>
      <c r="B41" s="100" t="s">
        <v>118</v>
      </c>
      <c r="C41" s="335" t="s">
        <v>202</v>
      </c>
      <c r="D41" s="336"/>
      <c r="E41" s="101">
        <v>23.72</v>
      </c>
      <c r="F41" s="102">
        <v>895</v>
      </c>
      <c r="G41" s="103">
        <f t="shared" si="16"/>
        <v>21229.399999999998</v>
      </c>
      <c r="H41" s="26"/>
      <c r="I41" s="104">
        <v>5</v>
      </c>
      <c r="J41" s="105">
        <v>3600</v>
      </c>
      <c r="K41" s="106">
        <f t="shared" si="18"/>
        <v>720</v>
      </c>
      <c r="L41" s="107">
        <v>5</v>
      </c>
      <c r="M41" s="105">
        <f t="shared" si="17"/>
        <v>3205.9911494849407</v>
      </c>
      <c r="N41" s="106">
        <f t="shared" si="10"/>
        <v>641.1982298969881</v>
      </c>
      <c r="O41" s="108">
        <f t="shared" si="11"/>
        <v>0</v>
      </c>
      <c r="P41" s="109">
        <f t="shared" si="12"/>
        <v>-78.801770103011904</v>
      </c>
      <c r="Q41" s="110">
        <f t="shared" si="13"/>
        <v>0.89055309707915009</v>
      </c>
      <c r="R41" s="328"/>
      <c r="S41" s="47">
        <v>0.30000000000000004</v>
      </c>
      <c r="T41" s="48">
        <v>0.31162037037037044</v>
      </c>
      <c r="U41" s="111">
        <v>15</v>
      </c>
      <c r="V41" s="112">
        <v>16.749890282331936</v>
      </c>
      <c r="W41" s="113"/>
      <c r="X41" s="116"/>
      <c r="Y41" s="337"/>
      <c r="Z41" s="338"/>
      <c r="AA41" s="117">
        <f t="shared" si="14"/>
        <v>-394.00885051505929</v>
      </c>
      <c r="AB41" s="110">
        <f t="shared" si="15"/>
        <v>0.8905530970791502</v>
      </c>
      <c r="AC41" s="333"/>
    </row>
    <row r="42" spans="1:29" ht="15.75" customHeight="1">
      <c r="A42" s="323"/>
      <c r="B42" s="100" t="s">
        <v>118</v>
      </c>
      <c r="C42" s="335" t="s">
        <v>130</v>
      </c>
      <c r="D42" s="336"/>
      <c r="E42" s="101">
        <v>24.82</v>
      </c>
      <c r="F42" s="102">
        <v>1450</v>
      </c>
      <c r="G42" s="103">
        <f t="shared" si="16"/>
        <v>35989</v>
      </c>
      <c r="H42" s="26"/>
      <c r="I42" s="104">
        <v>5</v>
      </c>
      <c r="J42" s="105">
        <v>3600</v>
      </c>
      <c r="K42" s="106">
        <f t="shared" si="18"/>
        <v>720</v>
      </c>
      <c r="L42" s="107">
        <v>5</v>
      </c>
      <c r="M42" s="105">
        <f t="shared" si="17"/>
        <v>3206.2076587174338</v>
      </c>
      <c r="N42" s="106">
        <f t="shared" si="10"/>
        <v>641.2415317434868</v>
      </c>
      <c r="O42" s="108">
        <f t="shared" si="11"/>
        <v>0</v>
      </c>
      <c r="P42" s="109">
        <f t="shared" si="12"/>
        <v>-78.758468256513197</v>
      </c>
      <c r="Q42" s="110">
        <f t="shared" si="13"/>
        <v>0.89061323853262053</v>
      </c>
      <c r="R42" s="328"/>
      <c r="S42" s="47">
        <v>0.32152777777777786</v>
      </c>
      <c r="T42" s="48">
        <v>0.34037037037037043</v>
      </c>
      <c r="U42" s="111">
        <v>15</v>
      </c>
      <c r="V42" s="112">
        <v>27.134861263104291</v>
      </c>
      <c r="W42" s="113"/>
      <c r="X42" s="116"/>
      <c r="Y42" s="337"/>
      <c r="Z42" s="338"/>
      <c r="AA42" s="117">
        <f t="shared" si="14"/>
        <v>-393.79234128256621</v>
      </c>
      <c r="AB42" s="110">
        <f t="shared" si="15"/>
        <v>0.89061323853262053</v>
      </c>
      <c r="AC42" s="333"/>
    </row>
    <row r="43" spans="1:29" ht="15.75" customHeight="1">
      <c r="A43" s="323"/>
      <c r="B43" s="100" t="s">
        <v>118</v>
      </c>
      <c r="C43" s="335" t="s">
        <v>211</v>
      </c>
      <c r="D43" s="336"/>
      <c r="E43" s="101">
        <v>17.07</v>
      </c>
      <c r="F43" s="102">
        <v>2284</v>
      </c>
      <c r="G43" s="103">
        <f t="shared" si="16"/>
        <v>38987.879999999997</v>
      </c>
      <c r="H43" s="13"/>
      <c r="I43" s="104">
        <v>3</v>
      </c>
      <c r="J43" s="105">
        <v>3300</v>
      </c>
      <c r="K43" s="106">
        <f t="shared" si="18"/>
        <v>1100</v>
      </c>
      <c r="L43" s="107">
        <v>3</v>
      </c>
      <c r="M43" s="105">
        <f t="shared" si="17"/>
        <v>3001.5423199072752</v>
      </c>
      <c r="N43" s="106">
        <f t="shared" si="10"/>
        <v>1000.5141066357584</v>
      </c>
      <c r="O43" s="108">
        <f t="shared" si="11"/>
        <v>0</v>
      </c>
      <c r="P43" s="109">
        <f t="shared" si="12"/>
        <v>-99.485893364241633</v>
      </c>
      <c r="Q43" s="110">
        <f t="shared" si="13"/>
        <v>0.90955827875978035</v>
      </c>
      <c r="R43" s="328"/>
      <c r="S43" s="47">
        <v>0.35069444444444453</v>
      </c>
      <c r="T43" s="48">
        <v>0.38239583333333343</v>
      </c>
      <c r="U43" s="111">
        <v>14.866666666666699</v>
      </c>
      <c r="V43" s="112">
        <v>45.656527676156003</v>
      </c>
      <c r="W43" s="113"/>
      <c r="X43" s="116"/>
      <c r="Y43" s="337"/>
      <c r="Z43" s="338"/>
      <c r="AA43" s="117">
        <f t="shared" si="14"/>
        <v>-298.45768009272479</v>
      </c>
      <c r="AB43" s="110">
        <f t="shared" si="15"/>
        <v>0.90955827875978035</v>
      </c>
      <c r="AC43" s="333"/>
    </row>
    <row r="44" spans="1:29" ht="15.75" customHeight="1">
      <c r="A44" s="323"/>
      <c r="B44" s="100" t="s">
        <v>118</v>
      </c>
      <c r="C44" s="335" t="s">
        <v>126</v>
      </c>
      <c r="D44" s="336"/>
      <c r="E44" s="101">
        <v>14.03</v>
      </c>
      <c r="F44" s="102">
        <v>4676</v>
      </c>
      <c r="G44" s="121">
        <f t="shared" si="16"/>
        <v>65604.28</v>
      </c>
      <c r="H44" s="122"/>
      <c r="I44" s="104">
        <v>3</v>
      </c>
      <c r="J44" s="105">
        <v>3000</v>
      </c>
      <c r="K44" s="106">
        <f t="shared" si="18"/>
        <v>1000</v>
      </c>
      <c r="L44" s="107">
        <v>3</v>
      </c>
      <c r="M44" s="105">
        <f t="shared" si="17"/>
        <v>2733.516114616742</v>
      </c>
      <c r="N44" s="106">
        <f t="shared" si="10"/>
        <v>911.17203820558063</v>
      </c>
      <c r="O44" s="108">
        <f t="shared" si="11"/>
        <v>0</v>
      </c>
      <c r="P44" s="109">
        <f t="shared" si="12"/>
        <v>-88.827961794419366</v>
      </c>
      <c r="Q44" s="110">
        <f t="shared" si="13"/>
        <v>0.91117203820558068</v>
      </c>
      <c r="R44" s="328"/>
      <c r="S44" s="47">
        <v>0.39236111111111122</v>
      </c>
      <c r="T44" s="120">
        <v>0.46363425925925938</v>
      </c>
      <c r="U44" s="111">
        <v>15</v>
      </c>
      <c r="V44" s="112">
        <v>102.63703897693556</v>
      </c>
      <c r="W44" s="113"/>
      <c r="X44" s="116"/>
      <c r="Y44" s="337"/>
      <c r="Z44" s="338"/>
      <c r="AA44" s="117">
        <f t="shared" si="14"/>
        <v>-266.48388538325798</v>
      </c>
      <c r="AB44" s="110">
        <f t="shared" si="15"/>
        <v>0.91117203820558068</v>
      </c>
      <c r="AC44" s="333"/>
    </row>
    <row r="45" spans="1:29" ht="15.75" customHeight="1">
      <c r="A45" s="323"/>
      <c r="B45" s="100" t="s">
        <v>118</v>
      </c>
      <c r="C45" s="335" t="s">
        <v>128</v>
      </c>
      <c r="D45" s="336"/>
      <c r="E45" s="101">
        <v>14.28</v>
      </c>
      <c r="F45" s="102">
        <v>6481</v>
      </c>
      <c r="G45" s="121">
        <f t="shared" si="16"/>
        <v>92548.68</v>
      </c>
      <c r="H45" s="62"/>
      <c r="I45" s="104">
        <v>3</v>
      </c>
      <c r="J45" s="105">
        <v>3600</v>
      </c>
      <c r="K45" s="106">
        <f t="shared" si="18"/>
        <v>1200</v>
      </c>
      <c r="L45" s="107">
        <v>3</v>
      </c>
      <c r="M45" s="105">
        <f t="shared" si="17"/>
        <v>3205.34523689055</v>
      </c>
      <c r="N45" s="106">
        <f t="shared" si="10"/>
        <v>1068.4484122968499</v>
      </c>
      <c r="O45" s="123">
        <f t="shared" si="11"/>
        <v>0</v>
      </c>
      <c r="P45" s="124">
        <f t="shared" si="12"/>
        <v>-131.55158770315006</v>
      </c>
      <c r="Q45" s="125">
        <f t="shared" si="13"/>
        <v>0.89037367691404157</v>
      </c>
      <c r="R45" s="328"/>
      <c r="S45" s="47">
        <v>0.47361111111111126</v>
      </c>
      <c r="T45" s="120">
        <v>0.55784722222222238</v>
      </c>
      <c r="U45" s="111">
        <v>15</v>
      </c>
      <c r="V45" s="112">
        <v>121.31610521218812</v>
      </c>
      <c r="W45" s="113"/>
      <c r="X45" s="116"/>
      <c r="Y45" s="337"/>
      <c r="Z45" s="338"/>
      <c r="AA45" s="117">
        <f t="shared" si="14"/>
        <v>-394.65476310944996</v>
      </c>
      <c r="AB45" s="110">
        <f t="shared" si="15"/>
        <v>0.89037367691404168</v>
      </c>
      <c r="AC45" s="333"/>
    </row>
    <row r="46" spans="1:29" ht="15.75" customHeight="1">
      <c r="A46" s="323"/>
      <c r="B46" s="100"/>
      <c r="C46" s="335"/>
      <c r="D46" s="336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28"/>
      <c r="S46" s="47"/>
      <c r="T46" s="120"/>
      <c r="U46" s="111"/>
      <c r="V46" s="112"/>
      <c r="W46" s="113"/>
      <c r="X46" s="116"/>
      <c r="Y46" s="337"/>
      <c r="Z46" s="338"/>
      <c r="AA46" s="117"/>
      <c r="AB46" s="110"/>
      <c r="AC46" s="333"/>
    </row>
    <row r="47" spans="1:29" ht="15.75" customHeight="1">
      <c r="A47" s="323"/>
      <c r="B47" s="100"/>
      <c r="C47" s="335"/>
      <c r="D47" s="336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8"/>
      <c r="S47" s="47"/>
      <c r="T47" s="120"/>
      <c r="U47" s="111"/>
      <c r="V47" s="112"/>
      <c r="W47" s="113"/>
      <c r="X47" s="116"/>
      <c r="Y47" s="337"/>
      <c r="Z47" s="338"/>
      <c r="AA47" s="117"/>
      <c r="AB47" s="110"/>
      <c r="AC47" s="333"/>
    </row>
    <row r="48" spans="1:29" ht="15.75" customHeight="1">
      <c r="A48" s="323"/>
      <c r="B48" s="100"/>
      <c r="C48" s="335"/>
      <c r="D48" s="336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8"/>
      <c r="S48" s="47"/>
      <c r="T48" s="120"/>
      <c r="U48" s="111"/>
      <c r="V48" s="112"/>
      <c r="W48" s="113"/>
      <c r="X48" s="116"/>
      <c r="Y48" s="337"/>
      <c r="Z48" s="338"/>
      <c r="AA48" s="117"/>
      <c r="AB48" s="110"/>
      <c r="AC48" s="333"/>
    </row>
    <row r="49" spans="1:29" ht="15.75" customHeight="1">
      <c r="A49" s="323"/>
      <c r="B49" s="100"/>
      <c r="C49" s="335"/>
      <c r="D49" s="336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8"/>
      <c r="S49" s="47"/>
      <c r="T49" s="120"/>
      <c r="U49" s="111"/>
      <c r="V49" s="112"/>
      <c r="W49" s="126"/>
      <c r="X49" s="127"/>
      <c r="Y49" s="337"/>
      <c r="Z49" s="338"/>
      <c r="AA49" s="117"/>
      <c r="AB49" s="110"/>
      <c r="AC49" s="333"/>
    </row>
    <row r="50" spans="1:29" ht="15.75" customHeight="1">
      <c r="A50" s="323"/>
      <c r="B50" s="100"/>
      <c r="C50" s="335"/>
      <c r="D50" s="336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8"/>
      <c r="S50" s="47"/>
      <c r="T50" s="120"/>
      <c r="U50" s="111"/>
      <c r="V50" s="112"/>
      <c r="W50" s="126"/>
      <c r="X50" s="127"/>
      <c r="Y50" s="337"/>
      <c r="Z50" s="338"/>
      <c r="AA50" s="117"/>
      <c r="AB50" s="110"/>
      <c r="AC50" s="333"/>
    </row>
    <row r="51" spans="1:29" ht="15.75" customHeight="1">
      <c r="A51" s="323"/>
      <c r="B51" s="100"/>
      <c r="C51" s="335"/>
      <c r="D51" s="336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8"/>
      <c r="S51" s="47"/>
      <c r="T51" s="120"/>
      <c r="U51" s="111"/>
      <c r="V51" s="112"/>
      <c r="W51" s="126"/>
      <c r="X51" s="127"/>
      <c r="Y51" s="337"/>
      <c r="Z51" s="338"/>
      <c r="AA51" s="117"/>
      <c r="AB51" s="110"/>
      <c r="AC51" s="333"/>
    </row>
    <row r="52" spans="1:29" ht="15.75" customHeight="1">
      <c r="A52" s="323"/>
      <c r="B52" s="100"/>
      <c r="C52" s="335"/>
      <c r="D52" s="336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8"/>
      <c r="S52" s="47"/>
      <c r="T52" s="120"/>
      <c r="U52" s="111"/>
      <c r="V52" s="112"/>
      <c r="W52" s="126"/>
      <c r="X52" s="127"/>
      <c r="Y52" s="337"/>
      <c r="Z52" s="338"/>
      <c r="AA52" s="117"/>
      <c r="AB52" s="110"/>
      <c r="AC52" s="333"/>
    </row>
    <row r="53" spans="1:29" ht="15.75" customHeight="1">
      <c r="A53" s="323"/>
      <c r="B53" s="100"/>
      <c r="C53" s="335"/>
      <c r="D53" s="336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8"/>
      <c r="S53" s="47"/>
      <c r="T53" s="120"/>
      <c r="U53" s="111"/>
      <c r="V53" s="112"/>
      <c r="W53" s="126"/>
      <c r="X53" s="127"/>
      <c r="Y53" s="337"/>
      <c r="Z53" s="338"/>
      <c r="AA53" s="117"/>
      <c r="AB53" s="110"/>
      <c r="AC53" s="333"/>
    </row>
    <row r="54" spans="1:29" ht="15.75" customHeight="1">
      <c r="A54" s="323"/>
      <c r="B54" s="100"/>
      <c r="C54" s="335"/>
      <c r="D54" s="336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8"/>
      <c r="S54" s="119"/>
      <c r="T54" s="120"/>
      <c r="U54" s="130"/>
      <c r="V54" s="131"/>
      <c r="W54" s="126"/>
      <c r="X54" s="127"/>
      <c r="Y54" s="337"/>
      <c r="Z54" s="338"/>
      <c r="AA54" s="165"/>
      <c r="AB54" s="125"/>
      <c r="AC54" s="333"/>
    </row>
    <row r="55" spans="1:29" ht="15.75" customHeight="1" thickBot="1">
      <c r="A55" s="324"/>
      <c r="B55" s="133" t="s">
        <v>115</v>
      </c>
      <c r="C55" s="358"/>
      <c r="D55" s="358"/>
      <c r="E55" s="134"/>
      <c r="F55" s="99"/>
      <c r="G55" s="135"/>
      <c r="H55" s="69"/>
      <c r="I55" s="136">
        <f t="shared" ref="I55:J55" si="19">AVERAGE(I39:I54)</f>
        <v>3.8571428571428572</v>
      </c>
      <c r="J55" s="137">
        <f t="shared" si="19"/>
        <v>3471.4285714285716</v>
      </c>
      <c r="K55" s="138">
        <f t="shared" ref="K55" si="20">J55/I55</f>
        <v>900</v>
      </c>
      <c r="L55" s="136">
        <f t="shared" ref="L55:M55" si="21">AVERAGE(L39:L54)</f>
        <v>3.8571428571428572</v>
      </c>
      <c r="M55" s="137">
        <f t="shared" si="21"/>
        <v>3110.1819768371392</v>
      </c>
      <c r="N55" s="138">
        <f t="shared" ref="N55:N61" si="22">M55/L55</f>
        <v>806.34347547629534</v>
      </c>
      <c r="O55" s="139">
        <f t="shared" ref="O55:O61" si="23">L55-I55</f>
        <v>0</v>
      </c>
      <c r="P55" s="140">
        <f t="shared" ref="P55:P61" si="24">N55-K55</f>
        <v>-93.656524523704661</v>
      </c>
      <c r="Q55" s="141">
        <f t="shared" ref="Q55:Q61" si="25">N55/K55</f>
        <v>0.89593719497366153</v>
      </c>
      <c r="R55" s="329"/>
      <c r="S55" s="142">
        <v>0.25</v>
      </c>
      <c r="T55" s="143">
        <v>0.55784722222222238</v>
      </c>
      <c r="U55" s="144"/>
      <c r="V55" s="166"/>
      <c r="W55" s="99"/>
      <c r="X55" s="69"/>
      <c r="Y55" s="359"/>
      <c r="Z55" s="360"/>
      <c r="AA55" s="168">
        <f t="shared" ref="AA55:AA61" si="26">M55-J55</f>
        <v>-361.24659459143231</v>
      </c>
      <c r="AB55" s="141">
        <f t="shared" ref="AB55:AB61" si="27">M55/J55</f>
        <v>0.89593719497366153</v>
      </c>
      <c r="AC55" s="334"/>
    </row>
    <row r="56" spans="1:29" ht="15.75" customHeight="1">
      <c r="A56" s="361" t="s">
        <v>78</v>
      </c>
      <c r="B56" s="114" t="s">
        <v>118</v>
      </c>
      <c r="C56" s="325" t="s">
        <v>215</v>
      </c>
      <c r="D56" s="326"/>
      <c r="E56" s="147">
        <v>20.72</v>
      </c>
      <c r="F56" s="97">
        <v>1938</v>
      </c>
      <c r="G56" s="148">
        <f t="shared" ref="G56:G61" si="28">E56*F56</f>
        <v>40155.360000000001</v>
      </c>
      <c r="H56" s="149"/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 t="shared" ref="M56:M61" si="29">F56/V56*60</f>
        <v>3207.918357859453</v>
      </c>
      <c r="N56" s="152">
        <f t="shared" si="22"/>
        <v>1069.3061192864843</v>
      </c>
      <c r="O56" s="154">
        <f t="shared" si="23"/>
        <v>0</v>
      </c>
      <c r="P56" s="155">
        <f t="shared" si="24"/>
        <v>-130.69388071351568</v>
      </c>
      <c r="Q56" s="156">
        <f t="shared" si="25"/>
        <v>0.89108843273873695</v>
      </c>
      <c r="R56" s="327">
        <f>Q72</f>
        <v>0.89380928585372776</v>
      </c>
      <c r="S56" s="157">
        <v>0.25</v>
      </c>
      <c r="T56" s="158">
        <v>0.27516203703703701</v>
      </c>
      <c r="U56" s="159"/>
      <c r="V56" s="160">
        <v>36.247805283171274</v>
      </c>
      <c r="W56" s="158"/>
      <c r="X56" s="169"/>
      <c r="Y56" s="330"/>
      <c r="Z56" s="331"/>
      <c r="AA56" s="115">
        <f t="shared" si="26"/>
        <v>-392.08164214054705</v>
      </c>
      <c r="AB56" s="156">
        <f t="shared" si="27"/>
        <v>0.89108843273873695</v>
      </c>
      <c r="AC56" s="332">
        <f>AB72</f>
        <v>0.89380928585372776</v>
      </c>
    </row>
    <row r="57" spans="1:29" ht="15.75" customHeight="1">
      <c r="A57" s="362"/>
      <c r="B57" s="100" t="s">
        <v>118</v>
      </c>
      <c r="C57" s="335" t="s">
        <v>131</v>
      </c>
      <c r="D57" s="336"/>
      <c r="E57" s="101">
        <v>30</v>
      </c>
      <c r="F57" s="102">
        <v>2007</v>
      </c>
      <c r="G57" s="103">
        <f t="shared" si="28"/>
        <v>60210</v>
      </c>
      <c r="H57" s="26"/>
      <c r="I57" s="104">
        <v>4</v>
      </c>
      <c r="J57" s="105">
        <v>3600</v>
      </c>
      <c r="K57" s="106">
        <f t="shared" si="18"/>
        <v>900</v>
      </c>
      <c r="L57" s="107">
        <v>4</v>
      </c>
      <c r="M57" s="105">
        <f t="shared" si="29"/>
        <v>3207.0311032386426</v>
      </c>
      <c r="N57" s="106">
        <f t="shared" si="22"/>
        <v>801.75777580966064</v>
      </c>
      <c r="O57" s="108">
        <f t="shared" si="23"/>
        <v>0</v>
      </c>
      <c r="P57" s="109">
        <f t="shared" si="24"/>
        <v>-98.242224190339357</v>
      </c>
      <c r="Q57" s="110">
        <f t="shared" si="25"/>
        <v>0.89084197312184521</v>
      </c>
      <c r="R57" s="328"/>
      <c r="S57" s="47">
        <v>0.28541666666666671</v>
      </c>
      <c r="T57" s="48">
        <v>0.31148148148148153</v>
      </c>
      <c r="U57" s="111">
        <v>14.766666666666763</v>
      </c>
      <c r="V57" s="112">
        <v>37.548747150719251</v>
      </c>
      <c r="W57" s="113"/>
      <c r="X57" s="13"/>
      <c r="Y57" s="337"/>
      <c r="Z57" s="338"/>
      <c r="AA57" s="117">
        <f t="shared" si="26"/>
        <v>-392.96889676135743</v>
      </c>
      <c r="AB57" s="110">
        <f t="shared" si="27"/>
        <v>0.89084197312184521</v>
      </c>
      <c r="AC57" s="333"/>
    </row>
    <row r="58" spans="1:29" ht="15.75" customHeight="1">
      <c r="A58" s="362"/>
      <c r="B58" s="100" t="s">
        <v>118</v>
      </c>
      <c r="C58" s="335" t="s">
        <v>250</v>
      </c>
      <c r="D58" s="336"/>
      <c r="E58" s="101">
        <v>30</v>
      </c>
      <c r="F58" s="102">
        <v>3148</v>
      </c>
      <c r="G58" s="103">
        <f t="shared" si="28"/>
        <v>94440</v>
      </c>
      <c r="H58" s="26"/>
      <c r="I58" s="104">
        <v>4</v>
      </c>
      <c r="J58" s="105">
        <v>3300</v>
      </c>
      <c r="K58" s="106">
        <f t="shared" si="18"/>
        <v>825</v>
      </c>
      <c r="L58" s="107">
        <v>4</v>
      </c>
      <c r="M58" s="105">
        <f t="shared" si="29"/>
        <v>3002.5849046594872</v>
      </c>
      <c r="N58" s="106">
        <f t="shared" si="22"/>
        <v>750.64622616487179</v>
      </c>
      <c r="O58" s="108">
        <f t="shared" si="23"/>
        <v>0</v>
      </c>
      <c r="P58" s="109">
        <f t="shared" si="24"/>
        <v>-74.353773835128209</v>
      </c>
      <c r="Q58" s="110">
        <f t="shared" si="25"/>
        <v>0.90987421353317788</v>
      </c>
      <c r="R58" s="328"/>
      <c r="S58" s="47">
        <v>0.32152777777777786</v>
      </c>
      <c r="T58" s="48">
        <v>0.36520833333333341</v>
      </c>
      <c r="U58" s="111">
        <v>15</v>
      </c>
      <c r="V58" s="112">
        <v>62.905798169734098</v>
      </c>
      <c r="W58" s="113"/>
      <c r="X58" s="13"/>
      <c r="Y58" s="337"/>
      <c r="Z58" s="338"/>
      <c r="AA58" s="117">
        <f t="shared" si="26"/>
        <v>-297.41509534051283</v>
      </c>
      <c r="AB58" s="110">
        <f t="shared" si="27"/>
        <v>0.90987421353317788</v>
      </c>
      <c r="AC58" s="333"/>
    </row>
    <row r="59" spans="1:29" ht="15.75" customHeight="1">
      <c r="A59" s="362"/>
      <c r="B59" s="100" t="s">
        <v>118</v>
      </c>
      <c r="C59" s="335" t="s">
        <v>259</v>
      </c>
      <c r="D59" s="336"/>
      <c r="E59" s="101">
        <v>27.48</v>
      </c>
      <c r="F59" s="102">
        <v>3899</v>
      </c>
      <c r="G59" s="103">
        <f t="shared" si="28"/>
        <v>107144.52</v>
      </c>
      <c r="H59" s="26"/>
      <c r="I59" s="104">
        <v>5</v>
      </c>
      <c r="J59" s="105">
        <v>3600</v>
      </c>
      <c r="K59" s="106">
        <f t="shared" si="18"/>
        <v>720</v>
      </c>
      <c r="L59" s="107">
        <v>5</v>
      </c>
      <c r="M59" s="105">
        <f t="shared" si="29"/>
        <v>3207.2458765915912</v>
      </c>
      <c r="N59" s="106">
        <f t="shared" si="22"/>
        <v>641.44917531831823</v>
      </c>
      <c r="O59" s="108">
        <f t="shared" si="23"/>
        <v>0</v>
      </c>
      <c r="P59" s="109">
        <f t="shared" si="24"/>
        <v>-78.550824681681775</v>
      </c>
      <c r="Q59" s="110">
        <f t="shared" si="25"/>
        <v>0.89090163238655307</v>
      </c>
      <c r="R59" s="328"/>
      <c r="S59" s="47">
        <v>0.37569444444444455</v>
      </c>
      <c r="T59" s="48">
        <v>0.42634259259259272</v>
      </c>
      <c r="U59" s="111">
        <v>15.100000000000042</v>
      </c>
      <c r="V59" s="112">
        <v>72.941086839470202</v>
      </c>
      <c r="W59" s="113"/>
      <c r="X59" s="116"/>
      <c r="Y59" s="337"/>
      <c r="Z59" s="338"/>
      <c r="AA59" s="117">
        <f t="shared" si="26"/>
        <v>-392.75412340840876</v>
      </c>
      <c r="AB59" s="110">
        <f t="shared" si="27"/>
        <v>0.89090163238655318</v>
      </c>
      <c r="AC59" s="333"/>
    </row>
    <row r="60" spans="1:29" ht="15.75" customHeight="1">
      <c r="A60" s="363"/>
      <c r="B60" s="100" t="s">
        <v>118</v>
      </c>
      <c r="C60" s="335" t="s">
        <v>127</v>
      </c>
      <c r="D60" s="336"/>
      <c r="E60" s="101">
        <v>18.18</v>
      </c>
      <c r="F60" s="102">
        <v>2172</v>
      </c>
      <c r="G60" s="103">
        <f t="shared" si="28"/>
        <v>39486.959999999999</v>
      </c>
      <c r="H60" s="13"/>
      <c r="I60" s="104">
        <v>3</v>
      </c>
      <c r="J60" s="105">
        <v>3600</v>
      </c>
      <c r="K60" s="106">
        <f t="shared" si="18"/>
        <v>1200</v>
      </c>
      <c r="L60" s="107">
        <v>3</v>
      </c>
      <c r="M60" s="105">
        <f t="shared" si="29"/>
        <v>3206.7017186658936</v>
      </c>
      <c r="N60" s="106">
        <f t="shared" si="22"/>
        <v>1068.9005728886311</v>
      </c>
      <c r="O60" s="108">
        <f t="shared" si="23"/>
        <v>0</v>
      </c>
      <c r="P60" s="109">
        <f t="shared" si="24"/>
        <v>-131.09942711136887</v>
      </c>
      <c r="Q60" s="110">
        <f t="shared" si="25"/>
        <v>0.8907504774071926</v>
      </c>
      <c r="R60" s="328"/>
      <c r="S60" s="47">
        <v>0.43611111111111123</v>
      </c>
      <c r="T60" s="48">
        <v>0.46432870370370383</v>
      </c>
      <c r="U60" s="111">
        <v>15</v>
      </c>
      <c r="V60" s="112">
        <v>40.639888406651657</v>
      </c>
      <c r="W60" s="113"/>
      <c r="X60" s="116"/>
      <c r="Y60" s="337"/>
      <c r="Z60" s="338"/>
      <c r="AA60" s="117">
        <f t="shared" si="26"/>
        <v>-393.29828133410638</v>
      </c>
      <c r="AB60" s="110">
        <f t="shared" si="27"/>
        <v>0.89075047740719271</v>
      </c>
      <c r="AC60" s="333"/>
    </row>
    <row r="61" spans="1:29" ht="15.75" customHeight="1">
      <c r="A61" s="363"/>
      <c r="B61" s="100" t="s">
        <v>118</v>
      </c>
      <c r="C61" s="335" t="s">
        <v>124</v>
      </c>
      <c r="D61" s="336"/>
      <c r="E61" s="101">
        <v>16.66</v>
      </c>
      <c r="F61" s="102">
        <v>5238</v>
      </c>
      <c r="G61" s="121">
        <f t="shared" si="28"/>
        <v>87265.08</v>
      </c>
      <c r="H61" s="122"/>
      <c r="I61" s="104">
        <v>5</v>
      </c>
      <c r="J61" s="105">
        <v>3600</v>
      </c>
      <c r="K61" s="106">
        <f t="shared" si="18"/>
        <v>720</v>
      </c>
      <c r="L61" s="107">
        <v>5</v>
      </c>
      <c r="M61" s="105">
        <f t="shared" si="29"/>
        <v>3206.6558276693327</v>
      </c>
      <c r="N61" s="106">
        <f t="shared" si="22"/>
        <v>641.33116553386651</v>
      </c>
      <c r="O61" s="108">
        <f t="shared" si="23"/>
        <v>0</v>
      </c>
      <c r="P61" s="109">
        <f t="shared" si="24"/>
        <v>-78.66883446613349</v>
      </c>
      <c r="Q61" s="110">
        <f t="shared" si="25"/>
        <v>0.89073772990814792</v>
      </c>
      <c r="R61" s="328"/>
      <c r="S61" s="47">
        <v>0.4743055555555557</v>
      </c>
      <c r="T61" s="120">
        <v>0.54236111111111129</v>
      </c>
      <c r="U61" s="111">
        <v>15</v>
      </c>
      <c r="V61" s="112">
        <v>98.00864729172558</v>
      </c>
      <c r="W61" s="113"/>
      <c r="X61" s="50"/>
      <c r="Y61" s="337"/>
      <c r="Z61" s="338"/>
      <c r="AA61" s="117">
        <f t="shared" si="26"/>
        <v>-393.34417233066733</v>
      </c>
      <c r="AB61" s="110">
        <f t="shared" si="27"/>
        <v>0.89073772990814792</v>
      </c>
      <c r="AC61" s="333"/>
    </row>
    <row r="62" spans="1:29" ht="15.75" customHeight="1">
      <c r="A62" s="363"/>
      <c r="B62" s="100"/>
      <c r="C62" s="335"/>
      <c r="D62" s="336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328"/>
      <c r="S62" s="47"/>
      <c r="T62" s="120"/>
      <c r="U62" s="111"/>
      <c r="V62" s="112"/>
      <c r="W62" s="113"/>
      <c r="X62" s="116"/>
      <c r="Y62" s="337"/>
      <c r="Z62" s="338"/>
      <c r="AA62" s="117"/>
      <c r="AB62" s="110"/>
      <c r="AC62" s="333"/>
    </row>
    <row r="63" spans="1:29" ht="15.75" customHeight="1">
      <c r="A63" s="363"/>
      <c r="B63" s="100"/>
      <c r="C63" s="335"/>
      <c r="D63" s="336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28"/>
      <c r="S63" s="47"/>
      <c r="T63" s="120"/>
      <c r="U63" s="111"/>
      <c r="V63" s="112"/>
      <c r="W63" s="113"/>
      <c r="X63" s="116"/>
      <c r="Y63" s="337"/>
      <c r="Z63" s="338"/>
      <c r="AA63" s="117"/>
      <c r="AB63" s="110"/>
      <c r="AC63" s="333"/>
    </row>
    <row r="64" spans="1:29" ht="15.75" customHeight="1">
      <c r="A64" s="363"/>
      <c r="B64" s="100"/>
      <c r="C64" s="335"/>
      <c r="D64" s="336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28"/>
      <c r="S64" s="47"/>
      <c r="T64" s="120"/>
      <c r="U64" s="111"/>
      <c r="V64" s="112"/>
      <c r="W64" s="126"/>
      <c r="X64" s="127"/>
      <c r="Y64" s="337"/>
      <c r="Z64" s="338"/>
      <c r="AA64" s="117"/>
      <c r="AB64" s="110"/>
      <c r="AC64" s="333"/>
    </row>
    <row r="65" spans="1:29" ht="15.75" customHeight="1">
      <c r="A65" s="363"/>
      <c r="B65" s="100"/>
      <c r="C65" s="335"/>
      <c r="D65" s="336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28"/>
      <c r="S65" s="47"/>
      <c r="T65" s="120"/>
      <c r="U65" s="111"/>
      <c r="V65" s="112"/>
      <c r="W65" s="126"/>
      <c r="X65" s="127"/>
      <c r="Y65" s="337"/>
      <c r="Z65" s="338"/>
      <c r="AA65" s="117"/>
      <c r="AB65" s="110"/>
      <c r="AC65" s="333"/>
    </row>
    <row r="66" spans="1:29" ht="15.75" customHeight="1">
      <c r="A66" s="363"/>
      <c r="B66" s="100"/>
      <c r="C66" s="335"/>
      <c r="D66" s="336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28"/>
      <c r="S66" s="47"/>
      <c r="T66" s="120"/>
      <c r="U66" s="111"/>
      <c r="V66" s="112"/>
      <c r="W66" s="126"/>
      <c r="X66" s="127"/>
      <c r="Y66" s="337"/>
      <c r="Z66" s="338"/>
      <c r="AA66" s="117"/>
      <c r="AB66" s="110"/>
      <c r="AC66" s="333"/>
    </row>
    <row r="67" spans="1:29" ht="15.75" customHeight="1">
      <c r="A67" s="363"/>
      <c r="B67" s="100"/>
      <c r="C67" s="335"/>
      <c r="D67" s="336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28"/>
      <c r="S67" s="47"/>
      <c r="T67" s="120"/>
      <c r="U67" s="111"/>
      <c r="V67" s="112"/>
      <c r="W67" s="126"/>
      <c r="X67" s="127"/>
      <c r="Y67" s="337"/>
      <c r="Z67" s="338"/>
      <c r="AA67" s="117"/>
      <c r="AB67" s="110"/>
      <c r="AC67" s="333"/>
    </row>
    <row r="68" spans="1:29" ht="15.75" customHeight="1">
      <c r="A68" s="363"/>
      <c r="B68" s="100"/>
      <c r="C68" s="335"/>
      <c r="D68" s="336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28"/>
      <c r="S68" s="47"/>
      <c r="T68" s="120"/>
      <c r="U68" s="111"/>
      <c r="V68" s="112"/>
      <c r="W68" s="126"/>
      <c r="X68" s="127"/>
      <c r="Y68" s="337"/>
      <c r="Z68" s="338"/>
      <c r="AA68" s="117"/>
      <c r="AB68" s="110"/>
      <c r="AC68" s="333"/>
    </row>
    <row r="69" spans="1:29" ht="15.75" customHeight="1">
      <c r="A69" s="363"/>
      <c r="B69" s="100"/>
      <c r="C69" s="335"/>
      <c r="D69" s="336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28"/>
      <c r="S69" s="47"/>
      <c r="T69" s="120"/>
      <c r="U69" s="111"/>
      <c r="V69" s="112"/>
      <c r="W69" s="126"/>
      <c r="X69" s="127"/>
      <c r="Y69" s="337"/>
      <c r="Z69" s="338"/>
      <c r="AA69" s="117"/>
      <c r="AB69" s="110"/>
      <c r="AC69" s="333"/>
    </row>
    <row r="70" spans="1:29" ht="15.75" customHeight="1">
      <c r="A70" s="363"/>
      <c r="B70" s="100"/>
      <c r="C70" s="335"/>
      <c r="D70" s="336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8"/>
      <c r="S70" s="47"/>
      <c r="T70" s="120"/>
      <c r="U70" s="111"/>
      <c r="V70" s="112"/>
      <c r="W70" s="126"/>
      <c r="X70" s="127"/>
      <c r="Y70" s="337"/>
      <c r="Z70" s="338"/>
      <c r="AA70" s="117"/>
      <c r="AB70" s="110"/>
      <c r="AC70" s="333"/>
    </row>
    <row r="71" spans="1:29" ht="15.75" customHeight="1">
      <c r="A71" s="363"/>
      <c r="B71" s="100"/>
      <c r="C71" s="335"/>
      <c r="D71" s="336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8"/>
      <c r="S71" s="119"/>
      <c r="T71" s="120"/>
      <c r="U71" s="130"/>
      <c r="V71" s="131"/>
      <c r="W71" s="126"/>
      <c r="X71" s="127"/>
      <c r="Y71" s="337"/>
      <c r="Z71" s="338"/>
      <c r="AA71" s="165"/>
      <c r="AB71" s="125"/>
      <c r="AC71" s="333"/>
    </row>
    <row r="72" spans="1:29" ht="15.75" customHeight="1" thickBot="1">
      <c r="A72" s="364"/>
      <c r="B72" s="133" t="s">
        <v>115</v>
      </c>
      <c r="C72" s="358"/>
      <c r="D72" s="358"/>
      <c r="E72" s="134"/>
      <c r="F72" s="167"/>
      <c r="G72" s="135"/>
      <c r="H72" s="69"/>
      <c r="I72" s="136">
        <f t="shared" ref="I72:J72" si="30">AVERAGE(I56:I71)</f>
        <v>4</v>
      </c>
      <c r="J72" s="137">
        <f t="shared" si="30"/>
        <v>3550</v>
      </c>
      <c r="K72" s="138">
        <f t="shared" ref="K72" si="31">J72/I72</f>
        <v>887.5</v>
      </c>
      <c r="L72" s="136">
        <f t="shared" ref="L72:M72" si="32">AVERAGE(L56:L71)</f>
        <v>4</v>
      </c>
      <c r="M72" s="137">
        <f t="shared" si="32"/>
        <v>3173.0229647807337</v>
      </c>
      <c r="N72" s="138">
        <f>M72/L72</f>
        <v>793.25574119518342</v>
      </c>
      <c r="O72" s="139">
        <f>L72-I72</f>
        <v>0</v>
      </c>
      <c r="P72" s="140">
        <f>N72-K72</f>
        <v>-94.244258804816582</v>
      </c>
      <c r="Q72" s="141">
        <f>N72/K72</f>
        <v>0.89380928585372776</v>
      </c>
      <c r="R72" s="329"/>
      <c r="S72" s="142">
        <v>0.25</v>
      </c>
      <c r="T72" s="143">
        <v>0.54236111111111129</v>
      </c>
      <c r="U72" s="144"/>
      <c r="V72" s="166"/>
      <c r="W72" s="167"/>
      <c r="X72" s="138"/>
      <c r="Y72" s="359"/>
      <c r="Z72" s="360"/>
      <c r="AA72" s="168">
        <f>M72-J72</f>
        <v>-376.97703521926633</v>
      </c>
      <c r="AB72" s="141">
        <f>M72/J72</f>
        <v>0.89380928585372776</v>
      </c>
      <c r="AC72" s="334"/>
    </row>
    <row r="73" spans="1:29" ht="15.75" customHeight="1">
      <c r="A73" s="322" t="s">
        <v>132</v>
      </c>
      <c r="B73" s="114" t="s">
        <v>118</v>
      </c>
      <c r="C73" s="325" t="s">
        <v>133</v>
      </c>
      <c r="D73" s="326"/>
      <c r="E73" s="147">
        <v>28.57</v>
      </c>
      <c r="F73" s="97">
        <v>1389</v>
      </c>
      <c r="G73" s="148">
        <f t="shared" ref="G73:G75" si="33">E73*F73</f>
        <v>39683.730000000003</v>
      </c>
      <c r="H73" s="149"/>
      <c r="I73" s="150">
        <v>12</v>
      </c>
      <c r="J73" s="151">
        <v>3600</v>
      </c>
      <c r="K73" s="152">
        <f>J73/I73</f>
        <v>300</v>
      </c>
      <c r="L73" s="153">
        <v>12</v>
      </c>
      <c r="M73" s="151">
        <f>F73/V73*60</f>
        <v>3121.6149008496304</v>
      </c>
      <c r="N73" s="152">
        <f>M73/L73</f>
        <v>260.13457507080255</v>
      </c>
      <c r="O73" s="154">
        <f>L73-I73</f>
        <v>0</v>
      </c>
      <c r="P73" s="155">
        <f>N73-K73</f>
        <v>-39.865424929197445</v>
      </c>
      <c r="Q73" s="156">
        <f>N73/K73</f>
        <v>0.86711525023600855</v>
      </c>
      <c r="R73" s="327">
        <f>Q89</f>
        <v>0.89362318521603135</v>
      </c>
      <c r="S73" s="157">
        <v>0.70833333333333337</v>
      </c>
      <c r="T73" s="158">
        <v>0.72686342592592601</v>
      </c>
      <c r="U73" s="159"/>
      <c r="V73" s="160">
        <v>26.697719817174374</v>
      </c>
      <c r="W73" s="158"/>
      <c r="X73" s="169"/>
      <c r="Y73" s="330"/>
      <c r="Z73" s="331"/>
      <c r="AA73" s="115">
        <f>M73-J73</f>
        <v>-478.38509915036957</v>
      </c>
      <c r="AB73" s="156">
        <f>M73/J73</f>
        <v>0.86711525023600844</v>
      </c>
      <c r="AC73" s="332">
        <f>AB89</f>
        <v>0.89362318521603146</v>
      </c>
    </row>
    <row r="74" spans="1:29" ht="15.75" customHeight="1">
      <c r="A74" s="323"/>
      <c r="B74" s="100" t="s">
        <v>118</v>
      </c>
      <c r="C74" s="335" t="s">
        <v>229</v>
      </c>
      <c r="D74" s="336"/>
      <c r="E74" s="101">
        <v>17.71</v>
      </c>
      <c r="F74" s="102">
        <v>768</v>
      </c>
      <c r="G74" s="103">
        <f t="shared" si="33"/>
        <v>13601.28</v>
      </c>
      <c r="H74" s="26"/>
      <c r="I74" s="104">
        <v>5</v>
      </c>
      <c r="J74" s="105">
        <v>3600</v>
      </c>
      <c r="K74" s="106">
        <f t="shared" si="18"/>
        <v>720</v>
      </c>
      <c r="L74" s="107">
        <v>5</v>
      </c>
      <c r="M74" s="105">
        <f>F74/V74*60</f>
        <v>3265.7013009844195</v>
      </c>
      <c r="N74" s="106">
        <f>M74/L74</f>
        <v>653.1402601968839</v>
      </c>
      <c r="O74" s="108">
        <f>L74-I74</f>
        <v>0</v>
      </c>
      <c r="P74" s="109">
        <f>N74-K74</f>
        <v>-66.859739803116099</v>
      </c>
      <c r="Q74" s="110">
        <f>N74/K74</f>
        <v>0.90713925027344988</v>
      </c>
      <c r="R74" s="328"/>
      <c r="S74" s="47">
        <v>0.72986111111111118</v>
      </c>
      <c r="T74" s="48">
        <v>0.73965277777777783</v>
      </c>
      <c r="U74" s="111">
        <v>5</v>
      </c>
      <c r="V74" s="112">
        <v>14.110292324074328</v>
      </c>
      <c r="W74" s="113"/>
      <c r="X74" s="13"/>
      <c r="Y74" s="337"/>
      <c r="Z74" s="338"/>
      <c r="AA74" s="117">
        <f>M74-J74</f>
        <v>-334.2986990155805</v>
      </c>
      <c r="AB74" s="110">
        <f>M74/J74</f>
        <v>0.90713925027344988</v>
      </c>
      <c r="AC74" s="333"/>
    </row>
    <row r="75" spans="1:29" ht="15.75" customHeight="1">
      <c r="A75" s="323"/>
      <c r="B75" s="100" t="s">
        <v>118</v>
      </c>
      <c r="C75" s="335" t="s">
        <v>227</v>
      </c>
      <c r="D75" s="336"/>
      <c r="E75" s="101">
        <v>18.920000000000002</v>
      </c>
      <c r="F75" s="102">
        <v>1286</v>
      </c>
      <c r="G75" s="103">
        <f t="shared" si="33"/>
        <v>24331.120000000003</v>
      </c>
      <c r="H75" s="26"/>
      <c r="I75" s="104">
        <v>5</v>
      </c>
      <c r="J75" s="105">
        <v>3600</v>
      </c>
      <c r="K75" s="106">
        <f t="shared" si="18"/>
        <v>720</v>
      </c>
      <c r="L75" s="107">
        <v>5</v>
      </c>
      <c r="M75" s="105">
        <f>F75/V75*60</f>
        <v>3263.8141984990898</v>
      </c>
      <c r="N75" s="106">
        <f>M75/L75</f>
        <v>652.76283969981796</v>
      </c>
      <c r="O75" s="108">
        <f>L75-I75</f>
        <v>0</v>
      </c>
      <c r="P75" s="109">
        <f>N75-K75</f>
        <v>-67.23716030018204</v>
      </c>
      <c r="Q75" s="110">
        <f>N75/K75</f>
        <v>0.90661505513863605</v>
      </c>
      <c r="R75" s="328"/>
      <c r="S75" s="47">
        <v>0.74305555555555558</v>
      </c>
      <c r="T75" s="48">
        <v>0.75946759259259267</v>
      </c>
      <c r="U75" s="111">
        <v>4.8999999999999666</v>
      </c>
      <c r="V75" s="112">
        <v>23.641051636910916</v>
      </c>
      <c r="W75" s="113"/>
      <c r="X75" s="13"/>
      <c r="Y75" s="337"/>
      <c r="Z75" s="338"/>
      <c r="AA75" s="117">
        <f>M75-J75</f>
        <v>-336.1858015009102</v>
      </c>
      <c r="AB75" s="110">
        <f>M75/J75</f>
        <v>0.90661505513863605</v>
      </c>
      <c r="AC75" s="333"/>
    </row>
    <row r="76" spans="1:29" ht="15.75" customHeight="1">
      <c r="A76" s="323"/>
      <c r="B76" s="100"/>
      <c r="C76" s="335"/>
      <c r="D76" s="336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8"/>
      <c r="S76" s="47"/>
      <c r="T76" s="48"/>
      <c r="U76" s="111"/>
      <c r="V76" s="112"/>
      <c r="W76" s="113"/>
      <c r="X76" s="116"/>
      <c r="Y76" s="337"/>
      <c r="Z76" s="338"/>
      <c r="AA76" s="117"/>
      <c r="AB76" s="110"/>
      <c r="AC76" s="333"/>
    </row>
    <row r="77" spans="1:29" ht="15.75" customHeight="1">
      <c r="A77" s="323"/>
      <c r="B77" s="100"/>
      <c r="C77" s="335"/>
      <c r="D77" s="336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8"/>
      <c r="S77" s="47"/>
      <c r="T77" s="48"/>
      <c r="U77" s="111"/>
      <c r="V77" s="112"/>
      <c r="W77" s="113"/>
      <c r="X77" s="116"/>
      <c r="Y77" s="337"/>
      <c r="Z77" s="338"/>
      <c r="AA77" s="117"/>
      <c r="AB77" s="110"/>
      <c r="AC77" s="333"/>
    </row>
    <row r="78" spans="1:29" ht="15.75" customHeight="1">
      <c r="A78" s="323"/>
      <c r="B78" s="100"/>
      <c r="C78" s="335"/>
      <c r="D78" s="336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8"/>
      <c r="S78" s="47"/>
      <c r="T78" s="120"/>
      <c r="U78" s="111"/>
      <c r="V78" s="112"/>
      <c r="W78" s="113"/>
      <c r="X78" s="50"/>
      <c r="Y78" s="337"/>
      <c r="Z78" s="338"/>
      <c r="AA78" s="117"/>
      <c r="AB78" s="110"/>
      <c r="AC78" s="333"/>
    </row>
    <row r="79" spans="1:29" ht="15.75" customHeight="1">
      <c r="A79" s="323"/>
      <c r="B79" s="100"/>
      <c r="C79" s="335"/>
      <c r="D79" s="336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8"/>
      <c r="S79" s="47"/>
      <c r="T79" s="120"/>
      <c r="U79" s="111"/>
      <c r="V79" s="112"/>
      <c r="W79" s="113"/>
      <c r="X79" s="116"/>
      <c r="Y79" s="337"/>
      <c r="Z79" s="338"/>
      <c r="AA79" s="117"/>
      <c r="AB79" s="110"/>
      <c r="AC79" s="333"/>
    </row>
    <row r="80" spans="1:29" ht="15.75" customHeight="1">
      <c r="A80" s="323"/>
      <c r="B80" s="100"/>
      <c r="C80" s="335"/>
      <c r="D80" s="336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8"/>
      <c r="S80" s="47"/>
      <c r="T80" s="120"/>
      <c r="U80" s="111"/>
      <c r="V80" s="112"/>
      <c r="W80" s="113"/>
      <c r="X80" s="116"/>
      <c r="Y80" s="337"/>
      <c r="Z80" s="338"/>
      <c r="AA80" s="117"/>
      <c r="AB80" s="110"/>
      <c r="AC80" s="333"/>
    </row>
    <row r="81" spans="1:29" ht="15.75" customHeight="1">
      <c r="A81" s="323"/>
      <c r="B81" s="100"/>
      <c r="C81" s="335"/>
      <c r="D81" s="336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8"/>
      <c r="S81" s="47"/>
      <c r="T81" s="120"/>
      <c r="U81" s="111"/>
      <c r="V81" s="112"/>
      <c r="W81" s="126"/>
      <c r="X81" s="127"/>
      <c r="Y81" s="337"/>
      <c r="Z81" s="338"/>
      <c r="AA81" s="117"/>
      <c r="AB81" s="110"/>
      <c r="AC81" s="333"/>
    </row>
    <row r="82" spans="1:29" ht="15.75" customHeight="1">
      <c r="A82" s="323"/>
      <c r="B82" s="100"/>
      <c r="C82" s="335"/>
      <c r="D82" s="336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8"/>
      <c r="S82" s="47"/>
      <c r="T82" s="120"/>
      <c r="U82" s="111"/>
      <c r="V82" s="112"/>
      <c r="W82" s="126"/>
      <c r="X82" s="127"/>
      <c r="Y82" s="337"/>
      <c r="Z82" s="338"/>
      <c r="AA82" s="117"/>
      <c r="AB82" s="110"/>
      <c r="AC82" s="333"/>
    </row>
    <row r="83" spans="1:29" ht="15.75" customHeight="1">
      <c r="A83" s="323"/>
      <c r="B83" s="100"/>
      <c r="C83" s="335"/>
      <c r="D83" s="336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8"/>
      <c r="S83" s="47"/>
      <c r="T83" s="120"/>
      <c r="U83" s="111"/>
      <c r="V83" s="112"/>
      <c r="W83" s="126"/>
      <c r="X83" s="127"/>
      <c r="Y83" s="337"/>
      <c r="Z83" s="338"/>
      <c r="AA83" s="117"/>
      <c r="AB83" s="110"/>
      <c r="AC83" s="333"/>
    </row>
    <row r="84" spans="1:29" ht="15.75" customHeight="1">
      <c r="A84" s="323"/>
      <c r="B84" s="100"/>
      <c r="C84" s="335"/>
      <c r="D84" s="336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8"/>
      <c r="S84" s="47"/>
      <c r="T84" s="120"/>
      <c r="U84" s="111"/>
      <c r="V84" s="112"/>
      <c r="W84" s="126"/>
      <c r="X84" s="127"/>
      <c r="Y84" s="337"/>
      <c r="Z84" s="338"/>
      <c r="AA84" s="117"/>
      <c r="AB84" s="110"/>
      <c r="AC84" s="333"/>
    </row>
    <row r="85" spans="1:29" ht="15.75" customHeight="1">
      <c r="A85" s="323"/>
      <c r="B85" s="100"/>
      <c r="C85" s="335"/>
      <c r="D85" s="336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8"/>
      <c r="S85" s="47"/>
      <c r="T85" s="120"/>
      <c r="U85" s="111"/>
      <c r="V85" s="112"/>
      <c r="W85" s="126"/>
      <c r="X85" s="127"/>
      <c r="Y85" s="337"/>
      <c r="Z85" s="338"/>
      <c r="AA85" s="117"/>
      <c r="AB85" s="110"/>
      <c r="AC85" s="333"/>
    </row>
    <row r="86" spans="1:29" ht="15.75" customHeight="1">
      <c r="A86" s="323"/>
      <c r="B86" s="100"/>
      <c r="C86" s="335"/>
      <c r="D86" s="336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8"/>
      <c r="S86" s="47"/>
      <c r="T86" s="120"/>
      <c r="U86" s="111"/>
      <c r="V86" s="112"/>
      <c r="W86" s="126"/>
      <c r="X86" s="127"/>
      <c r="Y86" s="337"/>
      <c r="Z86" s="338"/>
      <c r="AA86" s="117"/>
      <c r="AB86" s="110"/>
      <c r="AC86" s="333"/>
    </row>
    <row r="87" spans="1:29" ht="15.75" customHeight="1">
      <c r="A87" s="323"/>
      <c r="B87" s="100"/>
      <c r="C87" s="335"/>
      <c r="D87" s="336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8"/>
      <c r="S87" s="47"/>
      <c r="T87" s="120"/>
      <c r="U87" s="111"/>
      <c r="V87" s="112"/>
      <c r="W87" s="126"/>
      <c r="X87" s="127"/>
      <c r="Y87" s="337"/>
      <c r="Z87" s="338"/>
      <c r="AA87" s="117"/>
      <c r="AB87" s="110"/>
      <c r="AC87" s="333"/>
    </row>
    <row r="88" spans="1:29" ht="15.75" customHeight="1">
      <c r="A88" s="323"/>
      <c r="B88" s="100"/>
      <c r="C88" s="335"/>
      <c r="D88" s="336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8"/>
      <c r="S88" s="119"/>
      <c r="T88" s="120"/>
      <c r="U88" s="130"/>
      <c r="V88" s="131"/>
      <c r="W88" s="126"/>
      <c r="X88" s="127"/>
      <c r="Y88" s="337"/>
      <c r="Z88" s="338"/>
      <c r="AA88" s="165"/>
      <c r="AB88" s="125"/>
      <c r="AC88" s="333"/>
    </row>
    <row r="89" spans="1:29" ht="15.75" customHeight="1" thickBot="1">
      <c r="A89" s="324"/>
      <c r="B89" s="133" t="s">
        <v>115</v>
      </c>
      <c r="C89" s="358"/>
      <c r="D89" s="358"/>
      <c r="E89" s="134"/>
      <c r="F89" s="167"/>
      <c r="G89" s="135"/>
      <c r="H89" s="69"/>
      <c r="I89" s="136">
        <f t="shared" ref="I89:J89" si="34">AVERAGE(I73:I88)</f>
        <v>7.333333333333333</v>
      </c>
      <c r="J89" s="137">
        <f t="shared" si="34"/>
        <v>3600</v>
      </c>
      <c r="K89" s="138">
        <f t="shared" ref="K89" si="35">J89/I89</f>
        <v>490.90909090909093</v>
      </c>
      <c r="L89" s="136">
        <f t="shared" ref="L89:M89" si="36">AVERAGE(L73:L88)</f>
        <v>7.333333333333333</v>
      </c>
      <c r="M89" s="137">
        <f t="shared" si="36"/>
        <v>3217.0434667777131</v>
      </c>
      <c r="N89" s="138">
        <f t="shared" ref="N89:N94" si="37">M89/L89</f>
        <v>438.68774546968814</v>
      </c>
      <c r="O89" s="139">
        <f t="shared" ref="O89:O94" si="38">L89-I89</f>
        <v>0</v>
      </c>
      <c r="P89" s="140">
        <f t="shared" ref="P89:P94" si="39">N89-K89</f>
        <v>-52.221345439402796</v>
      </c>
      <c r="Q89" s="141">
        <f t="shared" ref="Q89:Q94" si="40">N89/K89</f>
        <v>0.89362318521603135</v>
      </c>
      <c r="R89" s="329"/>
      <c r="S89" s="142">
        <v>0.70833333333333337</v>
      </c>
      <c r="T89" s="143">
        <v>0.75946759259259267</v>
      </c>
      <c r="U89" s="144"/>
      <c r="V89" s="166"/>
      <c r="W89" s="167"/>
      <c r="X89" s="138"/>
      <c r="Y89" s="359"/>
      <c r="Z89" s="360"/>
      <c r="AA89" s="168">
        <f t="shared" ref="AA89:AA94" si="41">M89-J89</f>
        <v>-382.95653322228691</v>
      </c>
      <c r="AB89" s="141">
        <f t="shared" ref="AB89:AB94" si="42">M89/J89</f>
        <v>0.89362318521603146</v>
      </c>
      <c r="AC89" s="334"/>
    </row>
    <row r="90" spans="1:29" ht="15.75" customHeight="1">
      <c r="A90" s="361" t="s">
        <v>137</v>
      </c>
      <c r="B90" s="114" t="s">
        <v>118</v>
      </c>
      <c r="C90" s="325" t="s">
        <v>197</v>
      </c>
      <c r="D90" s="326"/>
      <c r="E90" s="147">
        <v>23.27</v>
      </c>
      <c r="F90" s="97">
        <v>649</v>
      </c>
      <c r="G90" s="148">
        <f t="shared" ref="G90:G94" si="43">E90*F90</f>
        <v>15102.23</v>
      </c>
      <c r="H90" s="149"/>
      <c r="I90" s="150">
        <v>5</v>
      </c>
      <c r="J90" s="151">
        <v>3000</v>
      </c>
      <c r="K90" s="152">
        <f>J90/I90</f>
        <v>600</v>
      </c>
      <c r="L90" s="153">
        <v>5</v>
      </c>
      <c r="M90" s="151">
        <f>F90/V90*60</f>
        <v>2733.1218367216975</v>
      </c>
      <c r="N90" s="152">
        <f t="shared" si="37"/>
        <v>546.62436734433948</v>
      </c>
      <c r="O90" s="154">
        <f t="shared" si="38"/>
        <v>0</v>
      </c>
      <c r="P90" s="155">
        <f t="shared" si="39"/>
        <v>-53.375632655660525</v>
      </c>
      <c r="Q90" s="156">
        <f t="shared" si="40"/>
        <v>0.91104061224056576</v>
      </c>
      <c r="R90" s="327">
        <f>Q106</f>
        <v>0.91045313825771468</v>
      </c>
      <c r="S90" s="157">
        <v>0.70833333333333337</v>
      </c>
      <c r="T90" s="158">
        <v>0.71821759259259266</v>
      </c>
      <c r="U90" s="159"/>
      <c r="V90" s="160">
        <v>14.2474438851608</v>
      </c>
      <c r="W90" s="161"/>
      <c r="X90" s="162"/>
      <c r="Y90" s="330"/>
      <c r="Z90" s="331"/>
      <c r="AA90" s="115">
        <f t="shared" si="41"/>
        <v>-266.87816327830251</v>
      </c>
      <c r="AB90" s="156">
        <f t="shared" si="42"/>
        <v>0.91104061224056587</v>
      </c>
      <c r="AC90" s="332">
        <f>AB106</f>
        <v>0.91045313825771457</v>
      </c>
    </row>
    <row r="91" spans="1:29" ht="15.75" customHeight="1">
      <c r="A91" s="362"/>
      <c r="B91" s="100" t="s">
        <v>118</v>
      </c>
      <c r="C91" s="335" t="s">
        <v>136</v>
      </c>
      <c r="D91" s="336"/>
      <c r="E91" s="101">
        <v>24.54</v>
      </c>
      <c r="F91" s="102">
        <v>1450</v>
      </c>
      <c r="G91" s="103">
        <f t="shared" si="43"/>
        <v>35583</v>
      </c>
      <c r="H91" s="26"/>
      <c r="I91" s="104">
        <v>4</v>
      </c>
      <c r="J91" s="105">
        <v>3000</v>
      </c>
      <c r="K91" s="106">
        <f t="shared" ref="K91:K135" si="44">J91/I91</f>
        <v>750</v>
      </c>
      <c r="L91" s="107">
        <v>4</v>
      </c>
      <c r="M91" s="105">
        <f>F91/V91*60</f>
        <v>2730.1786774566453</v>
      </c>
      <c r="N91" s="106">
        <f t="shared" si="37"/>
        <v>682.54466936416134</v>
      </c>
      <c r="O91" s="108">
        <f t="shared" si="38"/>
        <v>0</v>
      </c>
      <c r="P91" s="109">
        <f t="shared" si="39"/>
        <v>-67.455330635838664</v>
      </c>
      <c r="Q91" s="110">
        <f t="shared" si="40"/>
        <v>0.91005955915221515</v>
      </c>
      <c r="R91" s="328"/>
      <c r="S91" s="47">
        <v>0.72222222222222221</v>
      </c>
      <c r="T91" s="48">
        <v>0.74434027777777778</v>
      </c>
      <c r="U91" s="111">
        <v>5.7666666666665556</v>
      </c>
      <c r="V91" s="112">
        <v>31.866046247583569</v>
      </c>
      <c r="W91" s="113"/>
      <c r="X91" s="116"/>
      <c r="Y91" s="337"/>
      <c r="Z91" s="338"/>
      <c r="AA91" s="117">
        <f t="shared" si="41"/>
        <v>-269.82132254335465</v>
      </c>
      <c r="AB91" s="110">
        <f t="shared" si="42"/>
        <v>0.91005955915221515</v>
      </c>
      <c r="AC91" s="333"/>
    </row>
    <row r="92" spans="1:29" ht="15.75" customHeight="1">
      <c r="A92" s="362"/>
      <c r="B92" s="100" t="s">
        <v>118</v>
      </c>
      <c r="C92" s="335" t="s">
        <v>230</v>
      </c>
      <c r="D92" s="336"/>
      <c r="E92" s="101">
        <v>24.33</v>
      </c>
      <c r="F92" s="102">
        <v>1705</v>
      </c>
      <c r="G92" s="103">
        <f t="shared" si="43"/>
        <v>41482.649999999994</v>
      </c>
      <c r="H92" s="26"/>
      <c r="I92" s="104">
        <v>4</v>
      </c>
      <c r="J92" s="105">
        <v>3000</v>
      </c>
      <c r="K92" s="106">
        <f t="shared" si="44"/>
        <v>750</v>
      </c>
      <c r="L92" s="107">
        <v>4</v>
      </c>
      <c r="M92" s="105">
        <f>F92/V92*60</f>
        <v>2730.9766433749714</v>
      </c>
      <c r="N92" s="106">
        <f t="shared" si="37"/>
        <v>682.74416084374286</v>
      </c>
      <c r="O92" s="108">
        <f t="shared" si="38"/>
        <v>0</v>
      </c>
      <c r="P92" s="109">
        <f t="shared" si="39"/>
        <v>-67.255839156257139</v>
      </c>
      <c r="Q92" s="110">
        <f t="shared" si="40"/>
        <v>0.9103255477916572</v>
      </c>
      <c r="R92" s="328"/>
      <c r="S92" s="47">
        <v>0.74791666666666667</v>
      </c>
      <c r="T92" s="48">
        <v>0.77392361111111108</v>
      </c>
      <c r="U92" s="111">
        <v>5.1500000000000057</v>
      </c>
      <c r="V92" s="112">
        <v>37.459126663777141</v>
      </c>
      <c r="W92" s="113"/>
      <c r="X92" s="116"/>
      <c r="Y92" s="337"/>
      <c r="Z92" s="338"/>
      <c r="AA92" s="117">
        <f t="shared" si="41"/>
        <v>-269.02335662502855</v>
      </c>
      <c r="AB92" s="110">
        <f t="shared" si="42"/>
        <v>0.9103255477916572</v>
      </c>
      <c r="AC92" s="333"/>
    </row>
    <row r="93" spans="1:29" ht="15.75" customHeight="1">
      <c r="A93" s="362"/>
      <c r="B93" s="100" t="s">
        <v>118</v>
      </c>
      <c r="C93" s="335" t="s">
        <v>135</v>
      </c>
      <c r="D93" s="336"/>
      <c r="E93" s="101">
        <v>22.28</v>
      </c>
      <c r="F93" s="102">
        <v>1629</v>
      </c>
      <c r="G93" s="103">
        <f t="shared" si="43"/>
        <v>36294.120000000003</v>
      </c>
      <c r="H93" s="26"/>
      <c r="I93" s="104">
        <v>5</v>
      </c>
      <c r="J93" s="105">
        <v>3300</v>
      </c>
      <c r="K93" s="106">
        <f t="shared" si="44"/>
        <v>660</v>
      </c>
      <c r="L93" s="107">
        <v>5</v>
      </c>
      <c r="M93" s="105">
        <f>F93/V93*60</f>
        <v>3006.7515103561414</v>
      </c>
      <c r="N93" s="106">
        <f t="shared" si="37"/>
        <v>601.35030207122827</v>
      </c>
      <c r="O93" s="108">
        <f t="shared" si="38"/>
        <v>0</v>
      </c>
      <c r="P93" s="109">
        <f t="shared" si="39"/>
        <v>-58.649697928771729</v>
      </c>
      <c r="Q93" s="110">
        <f t="shared" si="40"/>
        <v>0.91113682132004281</v>
      </c>
      <c r="R93" s="328"/>
      <c r="S93" s="47">
        <v>0.77708333333333335</v>
      </c>
      <c r="T93" s="48">
        <v>0.79965277777777777</v>
      </c>
      <c r="U93" s="111">
        <v>4.5500000000000718</v>
      </c>
      <c r="V93" s="112">
        <v>32.506843237079799</v>
      </c>
      <c r="W93" s="113"/>
      <c r="X93" s="116"/>
      <c r="Y93" s="337"/>
      <c r="Z93" s="338"/>
      <c r="AA93" s="117">
        <f t="shared" si="41"/>
        <v>-293.24848964385865</v>
      </c>
      <c r="AB93" s="110">
        <f t="shared" si="42"/>
        <v>0.91113682132004281</v>
      </c>
      <c r="AC93" s="333"/>
    </row>
    <row r="94" spans="1:29" ht="15.75" customHeight="1">
      <c r="A94" s="363"/>
      <c r="B94" s="100" t="s">
        <v>118</v>
      </c>
      <c r="C94" s="335" t="s">
        <v>138</v>
      </c>
      <c r="D94" s="336"/>
      <c r="E94" s="101">
        <v>17.89</v>
      </c>
      <c r="F94" s="102">
        <v>5131</v>
      </c>
      <c r="G94" s="103">
        <f t="shared" si="43"/>
        <v>91793.59</v>
      </c>
      <c r="H94" s="13"/>
      <c r="I94" s="104">
        <v>4</v>
      </c>
      <c r="J94" s="105">
        <v>3300</v>
      </c>
      <c r="K94" s="106">
        <f t="shared" si="44"/>
        <v>825</v>
      </c>
      <c r="L94" s="107">
        <v>4</v>
      </c>
      <c r="M94" s="105">
        <f>F94/V94*60</f>
        <v>3002.0402889108927</v>
      </c>
      <c r="N94" s="106">
        <f t="shared" si="37"/>
        <v>750.51007222772319</v>
      </c>
      <c r="O94" s="108">
        <f t="shared" si="38"/>
        <v>0</v>
      </c>
      <c r="P94" s="109">
        <f t="shared" si="39"/>
        <v>-74.489927772276815</v>
      </c>
      <c r="Q94" s="110">
        <f t="shared" si="40"/>
        <v>0.90970917845784627</v>
      </c>
      <c r="R94" s="328"/>
      <c r="S94" s="47">
        <v>0.80277777777777781</v>
      </c>
      <c r="T94" s="48">
        <v>0.87399305555555562</v>
      </c>
      <c r="U94" s="111">
        <v>4.5000000000000639</v>
      </c>
      <c r="V94" s="112">
        <v>102.55025594999201</v>
      </c>
      <c r="W94" s="113"/>
      <c r="X94" s="116"/>
      <c r="Y94" s="337"/>
      <c r="Z94" s="338"/>
      <c r="AA94" s="117">
        <f t="shared" si="41"/>
        <v>-297.95971108910726</v>
      </c>
      <c r="AB94" s="110">
        <f t="shared" si="42"/>
        <v>0.90970917845784627</v>
      </c>
      <c r="AC94" s="333"/>
    </row>
    <row r="95" spans="1:29" ht="15.75" customHeight="1">
      <c r="A95" s="363"/>
      <c r="B95" s="100"/>
      <c r="C95" s="335"/>
      <c r="D95" s="336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8"/>
      <c r="S95" s="47"/>
      <c r="T95" s="120"/>
      <c r="U95" s="111"/>
      <c r="V95" s="112"/>
      <c r="W95" s="113"/>
      <c r="X95" s="116"/>
      <c r="Y95" s="337"/>
      <c r="Z95" s="338"/>
      <c r="AA95" s="117"/>
      <c r="AB95" s="110"/>
      <c r="AC95" s="333"/>
    </row>
    <row r="96" spans="1:29" ht="15.75" customHeight="1">
      <c r="A96" s="363"/>
      <c r="B96" s="100"/>
      <c r="C96" s="335"/>
      <c r="D96" s="336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8"/>
      <c r="S96" s="47"/>
      <c r="T96" s="120"/>
      <c r="U96" s="111"/>
      <c r="V96" s="112"/>
      <c r="W96" s="113"/>
      <c r="X96" s="116"/>
      <c r="Y96" s="337"/>
      <c r="Z96" s="338"/>
      <c r="AA96" s="117"/>
      <c r="AB96" s="110"/>
      <c r="AC96" s="333"/>
    </row>
    <row r="97" spans="1:29" ht="15.75" customHeight="1">
      <c r="A97" s="363"/>
      <c r="B97" s="100"/>
      <c r="C97" s="335"/>
      <c r="D97" s="336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8"/>
      <c r="S97" s="47"/>
      <c r="T97" s="120"/>
      <c r="U97" s="111"/>
      <c r="V97" s="112"/>
      <c r="W97" s="113"/>
      <c r="X97" s="116"/>
      <c r="Y97" s="337"/>
      <c r="Z97" s="338"/>
      <c r="AA97" s="117"/>
      <c r="AB97" s="110"/>
      <c r="AC97" s="333"/>
    </row>
    <row r="98" spans="1:29" ht="15.75" customHeight="1">
      <c r="A98" s="363"/>
      <c r="B98" s="100"/>
      <c r="C98" s="335"/>
      <c r="D98" s="336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8"/>
      <c r="S98" s="47"/>
      <c r="T98" s="120"/>
      <c r="U98" s="111"/>
      <c r="V98" s="112"/>
      <c r="W98" s="113"/>
      <c r="X98" s="116"/>
      <c r="Y98" s="337"/>
      <c r="Z98" s="338"/>
      <c r="AA98" s="117"/>
      <c r="AB98" s="110"/>
      <c r="AC98" s="333"/>
    </row>
    <row r="99" spans="1:29" ht="15.75" customHeight="1">
      <c r="A99" s="363"/>
      <c r="B99" s="100"/>
      <c r="C99" s="335"/>
      <c r="D99" s="336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8"/>
      <c r="S99" s="47"/>
      <c r="T99" s="120"/>
      <c r="U99" s="111"/>
      <c r="V99" s="112"/>
      <c r="W99" s="113"/>
      <c r="X99" s="116"/>
      <c r="Y99" s="337"/>
      <c r="Z99" s="338"/>
      <c r="AA99" s="117"/>
      <c r="AB99" s="110"/>
      <c r="AC99" s="333"/>
    </row>
    <row r="100" spans="1:29" ht="15.75" customHeight="1">
      <c r="A100" s="363"/>
      <c r="B100" s="100"/>
      <c r="C100" s="335"/>
      <c r="D100" s="336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8"/>
      <c r="S100" s="47"/>
      <c r="T100" s="120"/>
      <c r="U100" s="111"/>
      <c r="V100" s="112"/>
      <c r="W100" s="126"/>
      <c r="X100" s="127"/>
      <c r="Y100" s="337"/>
      <c r="Z100" s="338"/>
      <c r="AA100" s="117"/>
      <c r="AB100" s="110"/>
      <c r="AC100" s="333"/>
    </row>
    <row r="101" spans="1:29" ht="15.75" customHeight="1">
      <c r="A101" s="363"/>
      <c r="B101" s="100"/>
      <c r="C101" s="335"/>
      <c r="D101" s="336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8"/>
      <c r="S101" s="47"/>
      <c r="T101" s="120"/>
      <c r="U101" s="111"/>
      <c r="V101" s="112"/>
      <c r="W101" s="126"/>
      <c r="X101" s="127"/>
      <c r="Y101" s="337"/>
      <c r="Z101" s="338"/>
      <c r="AA101" s="117"/>
      <c r="AB101" s="110"/>
      <c r="AC101" s="333"/>
    </row>
    <row r="102" spans="1:29" ht="15.75" customHeight="1">
      <c r="A102" s="363"/>
      <c r="B102" s="100"/>
      <c r="C102" s="335"/>
      <c r="D102" s="336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8"/>
      <c r="S102" s="47"/>
      <c r="T102" s="120"/>
      <c r="U102" s="111"/>
      <c r="V102" s="112"/>
      <c r="W102" s="126"/>
      <c r="X102" s="127"/>
      <c r="Y102" s="337"/>
      <c r="Z102" s="338"/>
      <c r="AA102" s="117"/>
      <c r="AB102" s="110"/>
      <c r="AC102" s="333"/>
    </row>
    <row r="103" spans="1:29" ht="15.75" customHeight="1">
      <c r="A103" s="363"/>
      <c r="B103" s="100"/>
      <c r="C103" s="335"/>
      <c r="D103" s="336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8"/>
      <c r="S103" s="47"/>
      <c r="T103" s="120"/>
      <c r="U103" s="111"/>
      <c r="V103" s="112"/>
      <c r="W103" s="126"/>
      <c r="X103" s="127"/>
      <c r="Y103" s="337"/>
      <c r="Z103" s="338"/>
      <c r="AA103" s="117"/>
      <c r="AB103" s="110"/>
      <c r="AC103" s="333"/>
    </row>
    <row r="104" spans="1:29" ht="15.75" customHeight="1">
      <c r="A104" s="363"/>
      <c r="B104" s="100"/>
      <c r="C104" s="335"/>
      <c r="D104" s="336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8"/>
      <c r="S104" s="47"/>
      <c r="T104" s="120"/>
      <c r="U104" s="111"/>
      <c r="V104" s="112"/>
      <c r="W104" s="126"/>
      <c r="X104" s="127"/>
      <c r="Y104" s="337"/>
      <c r="Z104" s="338"/>
      <c r="AA104" s="117"/>
      <c r="AB104" s="110"/>
      <c r="AC104" s="333"/>
    </row>
    <row r="105" spans="1:29" ht="15.75" customHeight="1">
      <c r="A105" s="363"/>
      <c r="B105" s="100"/>
      <c r="C105" s="335"/>
      <c r="D105" s="336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8"/>
      <c r="S105" s="119"/>
      <c r="T105" s="120"/>
      <c r="U105" s="130"/>
      <c r="V105" s="131"/>
      <c r="W105" s="126"/>
      <c r="X105" s="127"/>
      <c r="Y105" s="337"/>
      <c r="Z105" s="338"/>
      <c r="AA105" s="165"/>
      <c r="AB105" s="125"/>
      <c r="AC105" s="333"/>
    </row>
    <row r="106" spans="1:29" ht="15.75" customHeight="1" thickBot="1">
      <c r="A106" s="364"/>
      <c r="B106" s="133" t="s">
        <v>115</v>
      </c>
      <c r="C106" s="358"/>
      <c r="D106" s="358"/>
      <c r="E106" s="134"/>
      <c r="F106" s="99"/>
      <c r="G106" s="135"/>
      <c r="H106" s="69"/>
      <c r="I106" s="136">
        <f t="shared" ref="I106:J106" si="45">AVERAGE(I90:I105)</f>
        <v>4.4000000000000004</v>
      </c>
      <c r="J106" s="137">
        <f t="shared" si="45"/>
        <v>3120</v>
      </c>
      <c r="K106" s="138">
        <f t="shared" ref="K106" si="46">J106/I106</f>
        <v>709.09090909090901</v>
      </c>
      <c r="L106" s="136">
        <f t="shared" ref="L106:M106" si="47">AVERAGE(L90:L105)</f>
        <v>4.4000000000000004</v>
      </c>
      <c r="M106" s="137">
        <f t="shared" si="47"/>
        <v>2840.6137913640696</v>
      </c>
      <c r="N106" s="138">
        <f t="shared" ref="N106:N114" si="48">M106/L106</f>
        <v>645.59404349183399</v>
      </c>
      <c r="O106" s="139">
        <f t="shared" ref="O106:O114" si="49">L106-I106</f>
        <v>0</v>
      </c>
      <c r="P106" s="140">
        <f t="shared" ref="P106:P114" si="50">N106-K106</f>
        <v>-63.496865599075022</v>
      </c>
      <c r="Q106" s="141">
        <f t="shared" ref="Q106:Q114" si="51">N106/K106</f>
        <v>0.91045313825771468</v>
      </c>
      <c r="R106" s="329"/>
      <c r="S106" s="142">
        <v>0.70833333333333337</v>
      </c>
      <c r="T106" s="143">
        <v>0.87399305555555562</v>
      </c>
      <c r="U106" s="144"/>
      <c r="V106" s="166"/>
      <c r="W106" s="99"/>
      <c r="X106" s="69"/>
      <c r="Y106" s="359"/>
      <c r="Z106" s="360"/>
      <c r="AA106" s="168">
        <f t="shared" ref="AA106:AA114" si="52">M106-J106</f>
        <v>-279.38620863593042</v>
      </c>
      <c r="AB106" s="141">
        <f t="shared" ref="AB106:AB114" si="53">M106/J106</f>
        <v>0.91045313825771457</v>
      </c>
      <c r="AC106" s="334"/>
    </row>
    <row r="107" spans="1:29" ht="15.75" customHeight="1">
      <c r="A107" s="322" t="s">
        <v>140</v>
      </c>
      <c r="B107" s="114" t="s">
        <v>118</v>
      </c>
      <c r="C107" s="325" t="s">
        <v>142</v>
      </c>
      <c r="D107" s="326"/>
      <c r="E107" s="147">
        <v>18.18</v>
      </c>
      <c r="F107" s="97">
        <v>632</v>
      </c>
      <c r="G107" s="148">
        <f t="shared" ref="G107:G114" si="54">E107*F107</f>
        <v>11489.76</v>
      </c>
      <c r="H107" s="149">
        <v>2</v>
      </c>
      <c r="I107" s="150">
        <v>3</v>
      </c>
      <c r="J107" s="151">
        <v>3000</v>
      </c>
      <c r="K107" s="152">
        <f>J107/I107</f>
        <v>1000</v>
      </c>
      <c r="L107" s="153">
        <v>3</v>
      </c>
      <c r="M107" s="151">
        <f t="shared" ref="M107:M114" si="55">F107/V107*60</f>
        <v>2732.2156912027667</v>
      </c>
      <c r="N107" s="152">
        <f t="shared" si="48"/>
        <v>910.73856373425554</v>
      </c>
      <c r="O107" s="154">
        <f t="shared" si="49"/>
        <v>0</v>
      </c>
      <c r="P107" s="155">
        <f t="shared" si="50"/>
        <v>-89.261436265744464</v>
      </c>
      <c r="Q107" s="156">
        <f t="shared" si="51"/>
        <v>0.91073856373425555</v>
      </c>
      <c r="R107" s="327">
        <f>Q123</f>
        <v>0.90000828043269476</v>
      </c>
      <c r="S107" s="157">
        <v>0.73472222222222228</v>
      </c>
      <c r="T107" s="158">
        <v>0.74435185185185193</v>
      </c>
      <c r="U107" s="159"/>
      <c r="V107" s="160">
        <v>13.87884570098014</v>
      </c>
      <c r="W107" s="161"/>
      <c r="X107" s="162"/>
      <c r="Y107" s="330"/>
      <c r="Z107" s="331"/>
      <c r="AA107" s="115">
        <f t="shared" si="52"/>
        <v>-267.78430879723328</v>
      </c>
      <c r="AB107" s="156">
        <f t="shared" si="53"/>
        <v>0.91073856373425555</v>
      </c>
      <c r="AC107" s="332">
        <f>AB123</f>
        <v>0.90000828043269476</v>
      </c>
    </row>
    <row r="108" spans="1:29" ht="15.75" customHeight="1">
      <c r="A108" s="323"/>
      <c r="B108" s="100" t="s">
        <v>118</v>
      </c>
      <c r="C108" s="335" t="s">
        <v>148</v>
      </c>
      <c r="D108" s="336"/>
      <c r="E108" s="101">
        <v>25.03</v>
      </c>
      <c r="F108" s="102">
        <v>502</v>
      </c>
      <c r="G108" s="103">
        <f t="shared" si="54"/>
        <v>12565.060000000001</v>
      </c>
      <c r="H108" s="26">
        <v>2</v>
      </c>
      <c r="I108" s="104">
        <v>5</v>
      </c>
      <c r="J108" s="105">
        <v>3600</v>
      </c>
      <c r="K108" s="106">
        <f t="shared" si="44"/>
        <v>720</v>
      </c>
      <c r="L108" s="107">
        <v>5</v>
      </c>
      <c r="M108" s="105">
        <f t="shared" si="55"/>
        <v>3205.9087436999575</v>
      </c>
      <c r="N108" s="106">
        <f t="shared" si="48"/>
        <v>641.18174873999146</v>
      </c>
      <c r="O108" s="108">
        <f t="shared" si="49"/>
        <v>0</v>
      </c>
      <c r="P108" s="109">
        <f t="shared" si="50"/>
        <v>-78.818251260008537</v>
      </c>
      <c r="Q108" s="110">
        <f t="shared" si="51"/>
        <v>0.89053020658332149</v>
      </c>
      <c r="R108" s="328"/>
      <c r="S108" s="47">
        <v>0.75416666666666665</v>
      </c>
      <c r="T108" s="48">
        <v>0.7606828703703703</v>
      </c>
      <c r="U108" s="111">
        <v>15</v>
      </c>
      <c r="V108" s="112">
        <v>9.3951520170965122</v>
      </c>
      <c r="W108" s="113"/>
      <c r="X108" s="116"/>
      <c r="Y108" s="337"/>
      <c r="Z108" s="338"/>
      <c r="AA108" s="117">
        <f t="shared" si="52"/>
        <v>-394.09125630004246</v>
      </c>
      <c r="AB108" s="110">
        <f t="shared" si="53"/>
        <v>0.89053020658332149</v>
      </c>
      <c r="AC108" s="333"/>
    </row>
    <row r="109" spans="1:29" ht="15.75" customHeight="1">
      <c r="A109" s="323"/>
      <c r="B109" s="100" t="s">
        <v>118</v>
      </c>
      <c r="C109" s="335" t="s">
        <v>141</v>
      </c>
      <c r="D109" s="336"/>
      <c r="E109" s="101">
        <v>14.03</v>
      </c>
      <c r="F109" s="102">
        <v>2196</v>
      </c>
      <c r="G109" s="103">
        <f t="shared" si="54"/>
        <v>30809.879999999997</v>
      </c>
      <c r="H109" s="26">
        <v>2</v>
      </c>
      <c r="I109" s="104">
        <v>3</v>
      </c>
      <c r="J109" s="105">
        <v>3000</v>
      </c>
      <c r="K109" s="106">
        <f t="shared" si="44"/>
        <v>1000</v>
      </c>
      <c r="L109" s="107">
        <v>3</v>
      </c>
      <c r="M109" s="105">
        <f t="shared" si="55"/>
        <v>2733.1401003867827</v>
      </c>
      <c r="N109" s="106">
        <f t="shared" si="48"/>
        <v>911.04670012892757</v>
      </c>
      <c r="O109" s="108">
        <f t="shared" si="49"/>
        <v>0</v>
      </c>
      <c r="P109" s="109">
        <f t="shared" si="50"/>
        <v>-88.953299871072431</v>
      </c>
      <c r="Q109" s="110">
        <f t="shared" si="51"/>
        <v>0.91104670012892752</v>
      </c>
      <c r="R109" s="328"/>
      <c r="S109" s="47">
        <v>0.77083333333333326</v>
      </c>
      <c r="T109" s="48">
        <v>0.8043055555555555</v>
      </c>
      <c r="U109" s="111">
        <v>14.61666666666666</v>
      </c>
      <c r="V109" s="112">
        <v>48.208286132625936</v>
      </c>
      <c r="W109" s="113"/>
      <c r="X109" s="116"/>
      <c r="Y109" s="337"/>
      <c r="Z109" s="338"/>
      <c r="AA109" s="117">
        <f t="shared" si="52"/>
        <v>-266.85989961321729</v>
      </c>
      <c r="AB109" s="110">
        <f t="shared" si="53"/>
        <v>0.91104670012892752</v>
      </c>
      <c r="AC109" s="333"/>
    </row>
    <row r="110" spans="1:29" ht="15.75" customHeight="1">
      <c r="A110" s="323"/>
      <c r="B110" s="100" t="s">
        <v>118</v>
      </c>
      <c r="C110" s="335" t="s">
        <v>143</v>
      </c>
      <c r="D110" s="336"/>
      <c r="E110" s="101">
        <v>14.28</v>
      </c>
      <c r="F110" s="102">
        <v>2685</v>
      </c>
      <c r="G110" s="103">
        <f t="shared" si="54"/>
        <v>38341.799999999996</v>
      </c>
      <c r="H110" s="26">
        <v>2</v>
      </c>
      <c r="I110" s="104">
        <v>3</v>
      </c>
      <c r="J110" s="105">
        <v>3600</v>
      </c>
      <c r="K110" s="106">
        <f t="shared" si="44"/>
        <v>1200</v>
      </c>
      <c r="L110" s="107">
        <v>3</v>
      </c>
      <c r="M110" s="105">
        <f t="shared" si="55"/>
        <v>3208.844766422063</v>
      </c>
      <c r="N110" s="106">
        <f t="shared" si="48"/>
        <v>1069.6149221406877</v>
      </c>
      <c r="O110" s="108">
        <f t="shared" si="49"/>
        <v>0</v>
      </c>
      <c r="P110" s="109">
        <f t="shared" si="50"/>
        <v>-130.38507785931233</v>
      </c>
      <c r="Q110" s="110">
        <f t="shared" si="51"/>
        <v>0.89134576845057301</v>
      </c>
      <c r="R110" s="328"/>
      <c r="S110" s="47">
        <v>0.81458333333333321</v>
      </c>
      <c r="T110" s="48">
        <v>0.84944444444444434</v>
      </c>
      <c r="U110" s="111">
        <v>14.799999999999915</v>
      </c>
      <c r="V110" s="112">
        <v>50.204983951165161</v>
      </c>
      <c r="W110" s="113"/>
      <c r="X110" s="116"/>
      <c r="Y110" s="337"/>
      <c r="Z110" s="338"/>
      <c r="AA110" s="117">
        <f t="shared" si="52"/>
        <v>-391.155233577937</v>
      </c>
      <c r="AB110" s="110">
        <f t="shared" si="53"/>
        <v>0.89134576845057301</v>
      </c>
      <c r="AC110" s="333"/>
    </row>
    <row r="111" spans="1:29" ht="15.75" customHeight="1">
      <c r="A111" s="323"/>
      <c r="B111" s="100" t="s">
        <v>118</v>
      </c>
      <c r="C111" s="335" t="s">
        <v>142</v>
      </c>
      <c r="D111" s="336"/>
      <c r="E111" s="101">
        <v>18.18</v>
      </c>
      <c r="F111" s="102">
        <v>1376</v>
      </c>
      <c r="G111" s="103">
        <f t="shared" si="54"/>
        <v>25015.68</v>
      </c>
      <c r="H111" s="13"/>
      <c r="I111" s="104">
        <v>3</v>
      </c>
      <c r="J111" s="105">
        <v>3000</v>
      </c>
      <c r="K111" s="106">
        <f t="shared" si="44"/>
        <v>1000</v>
      </c>
      <c r="L111" s="107">
        <v>3</v>
      </c>
      <c r="M111" s="105">
        <f t="shared" si="55"/>
        <v>2732.2156912027672</v>
      </c>
      <c r="N111" s="106">
        <f t="shared" si="48"/>
        <v>910.73856373425576</v>
      </c>
      <c r="O111" s="108">
        <f t="shared" si="49"/>
        <v>0</v>
      </c>
      <c r="P111" s="109">
        <f t="shared" si="50"/>
        <v>-89.261436265744237</v>
      </c>
      <c r="Q111" s="110">
        <f t="shared" si="51"/>
        <v>0.91073856373425577</v>
      </c>
      <c r="R111" s="328"/>
      <c r="S111" s="47">
        <v>0.85972222222222205</v>
      </c>
      <c r="T111" s="48">
        <v>0.88070601851851837</v>
      </c>
      <c r="U111" s="111">
        <v>14.799999999999915</v>
      </c>
      <c r="V111" s="112">
        <v>30.217233678083339</v>
      </c>
      <c r="W111" s="113"/>
      <c r="X111" s="116"/>
      <c r="Y111" s="337"/>
      <c r="Z111" s="338"/>
      <c r="AA111" s="117">
        <f t="shared" si="52"/>
        <v>-267.78430879723282</v>
      </c>
      <c r="AB111" s="110">
        <f t="shared" si="53"/>
        <v>0.91073856373425577</v>
      </c>
      <c r="AC111" s="333"/>
    </row>
    <row r="112" spans="1:29" ht="15.75" customHeight="1">
      <c r="A112" s="323"/>
      <c r="B112" s="100" t="s">
        <v>118</v>
      </c>
      <c r="C112" s="335" t="s">
        <v>148</v>
      </c>
      <c r="D112" s="336"/>
      <c r="E112" s="101">
        <v>25.03</v>
      </c>
      <c r="F112" s="102">
        <v>1106</v>
      </c>
      <c r="G112" s="121">
        <f t="shared" si="54"/>
        <v>27683.18</v>
      </c>
      <c r="H112" s="122"/>
      <c r="I112" s="104">
        <v>5</v>
      </c>
      <c r="J112" s="105">
        <v>3600</v>
      </c>
      <c r="K112" s="106">
        <f t="shared" si="44"/>
        <v>720</v>
      </c>
      <c r="L112" s="107">
        <v>5</v>
      </c>
      <c r="M112" s="105">
        <f t="shared" si="55"/>
        <v>3205.9087436999575</v>
      </c>
      <c r="N112" s="106">
        <f t="shared" si="48"/>
        <v>641.18174873999146</v>
      </c>
      <c r="O112" s="108">
        <f t="shared" si="49"/>
        <v>0</v>
      </c>
      <c r="P112" s="109">
        <f t="shared" si="50"/>
        <v>-78.818251260008537</v>
      </c>
      <c r="Q112" s="110">
        <f t="shared" si="51"/>
        <v>0.89053020658332149</v>
      </c>
      <c r="R112" s="328"/>
      <c r="S112" s="47">
        <v>0.89097222222222205</v>
      </c>
      <c r="T112" s="120">
        <v>0.90533564814814793</v>
      </c>
      <c r="U112" s="111">
        <v>14.783333333333299</v>
      </c>
      <c r="V112" s="112">
        <v>20.699279145236538</v>
      </c>
      <c r="W112" s="113"/>
      <c r="X112" s="116"/>
      <c r="Y112" s="337"/>
      <c r="Z112" s="338"/>
      <c r="AA112" s="117">
        <f t="shared" si="52"/>
        <v>-394.09125630004246</v>
      </c>
      <c r="AB112" s="110">
        <f t="shared" si="53"/>
        <v>0.89053020658332149</v>
      </c>
      <c r="AC112" s="333"/>
    </row>
    <row r="113" spans="1:29" ht="15.75" customHeight="1">
      <c r="A113" s="323"/>
      <c r="B113" s="100" t="s">
        <v>118</v>
      </c>
      <c r="C113" s="335" t="s">
        <v>141</v>
      </c>
      <c r="D113" s="336"/>
      <c r="E113" s="101">
        <v>14.03</v>
      </c>
      <c r="F113" s="102">
        <v>5740</v>
      </c>
      <c r="G113" s="121">
        <f t="shared" si="54"/>
        <v>80532.2</v>
      </c>
      <c r="H113" s="62"/>
      <c r="I113" s="104">
        <v>3</v>
      </c>
      <c r="J113" s="105">
        <v>3000</v>
      </c>
      <c r="K113" s="106">
        <f t="shared" si="44"/>
        <v>1000</v>
      </c>
      <c r="L113" s="107">
        <v>3</v>
      </c>
      <c r="M113" s="105">
        <f t="shared" si="55"/>
        <v>2733.1401003867832</v>
      </c>
      <c r="N113" s="106">
        <f t="shared" si="48"/>
        <v>911.04670012892768</v>
      </c>
      <c r="O113" s="123">
        <f t="shared" si="49"/>
        <v>0</v>
      </c>
      <c r="P113" s="124">
        <f t="shared" si="50"/>
        <v>-88.953299871072318</v>
      </c>
      <c r="Q113" s="125">
        <f t="shared" si="51"/>
        <v>0.91104670012892763</v>
      </c>
      <c r="R113" s="328"/>
      <c r="S113" s="47">
        <v>0.91527777777777752</v>
      </c>
      <c r="T113" s="120">
        <v>1.0027777777777775</v>
      </c>
      <c r="U113" s="111">
        <v>15</v>
      </c>
      <c r="V113" s="112">
        <v>126.00890819730094</v>
      </c>
      <c r="W113" s="113"/>
      <c r="X113" s="116"/>
      <c r="Y113" s="337"/>
      <c r="Z113" s="338"/>
      <c r="AA113" s="117">
        <f t="shared" si="52"/>
        <v>-266.85989961321684</v>
      </c>
      <c r="AB113" s="110">
        <f t="shared" si="53"/>
        <v>0.91104670012892774</v>
      </c>
      <c r="AC113" s="333"/>
    </row>
    <row r="114" spans="1:29" ht="15.75" customHeight="1">
      <c r="A114" s="323"/>
      <c r="B114" s="100" t="s">
        <v>118</v>
      </c>
      <c r="C114" s="335" t="s">
        <v>143</v>
      </c>
      <c r="D114" s="336"/>
      <c r="E114" s="101">
        <v>14.28</v>
      </c>
      <c r="F114" s="102">
        <v>7257</v>
      </c>
      <c r="G114" s="121">
        <f t="shared" si="54"/>
        <v>103629.95999999999</v>
      </c>
      <c r="H114" s="62"/>
      <c r="I114" s="104">
        <v>3</v>
      </c>
      <c r="J114" s="105">
        <v>3600</v>
      </c>
      <c r="K114" s="106">
        <f t="shared" si="44"/>
        <v>1200</v>
      </c>
      <c r="L114" s="118">
        <v>3</v>
      </c>
      <c r="M114" s="105">
        <f t="shared" si="55"/>
        <v>3208.8447664220635</v>
      </c>
      <c r="N114" s="106">
        <f t="shared" si="48"/>
        <v>1069.6149221406879</v>
      </c>
      <c r="O114" s="123">
        <f t="shared" si="49"/>
        <v>0</v>
      </c>
      <c r="P114" s="124">
        <f t="shared" si="50"/>
        <v>-130.3850778593121</v>
      </c>
      <c r="Q114" s="125">
        <f t="shared" si="51"/>
        <v>0.89134576845057323</v>
      </c>
      <c r="R114" s="328"/>
      <c r="S114" s="47">
        <v>1.0131944444444443</v>
      </c>
      <c r="T114" s="120">
        <v>1.1074189814814814</v>
      </c>
      <c r="U114" s="111">
        <v>15.000000000000107</v>
      </c>
      <c r="V114" s="112">
        <v>135.69369405348436</v>
      </c>
      <c r="W114" s="113"/>
      <c r="X114" s="116"/>
      <c r="Y114" s="337"/>
      <c r="Z114" s="338"/>
      <c r="AA114" s="117">
        <f t="shared" si="52"/>
        <v>-391.15523357793654</v>
      </c>
      <c r="AB114" s="110">
        <f t="shared" si="53"/>
        <v>0.89134576845057323</v>
      </c>
      <c r="AC114" s="333"/>
    </row>
    <row r="115" spans="1:29" ht="15.75" customHeight="1">
      <c r="A115" s="323"/>
      <c r="B115" s="100"/>
      <c r="C115" s="335"/>
      <c r="D115" s="336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8"/>
      <c r="S115" s="47"/>
      <c r="T115" s="120"/>
      <c r="U115" s="111"/>
      <c r="V115" s="112"/>
      <c r="W115" s="113"/>
      <c r="X115" s="116"/>
      <c r="Y115" s="337"/>
      <c r="Z115" s="338"/>
      <c r="AA115" s="117"/>
      <c r="AB115" s="110"/>
      <c r="AC115" s="333"/>
    </row>
    <row r="116" spans="1:29" ht="15.75" customHeight="1">
      <c r="A116" s="323"/>
      <c r="B116" s="100"/>
      <c r="C116" s="335"/>
      <c r="D116" s="336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8"/>
      <c r="S116" s="47"/>
      <c r="T116" s="120"/>
      <c r="U116" s="111"/>
      <c r="V116" s="112"/>
      <c r="W116" s="113"/>
      <c r="X116" s="116"/>
      <c r="Y116" s="337"/>
      <c r="Z116" s="338"/>
      <c r="AA116" s="117"/>
      <c r="AB116" s="110"/>
      <c r="AC116" s="333"/>
    </row>
    <row r="117" spans="1:29" ht="15.75" customHeight="1">
      <c r="A117" s="323"/>
      <c r="B117" s="100"/>
      <c r="C117" s="335"/>
      <c r="D117" s="336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8"/>
      <c r="S117" s="47"/>
      <c r="T117" s="120"/>
      <c r="U117" s="111"/>
      <c r="V117" s="112"/>
      <c r="W117" s="126"/>
      <c r="X117" s="127"/>
      <c r="Y117" s="337"/>
      <c r="Z117" s="338"/>
      <c r="AA117" s="117"/>
      <c r="AB117" s="110"/>
      <c r="AC117" s="333"/>
    </row>
    <row r="118" spans="1:29" ht="15.75" customHeight="1">
      <c r="A118" s="323"/>
      <c r="B118" s="100"/>
      <c r="C118" s="335"/>
      <c r="D118" s="336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8"/>
      <c r="S118" s="47"/>
      <c r="T118" s="120"/>
      <c r="U118" s="111"/>
      <c r="V118" s="112"/>
      <c r="W118" s="126"/>
      <c r="X118" s="127"/>
      <c r="Y118" s="337"/>
      <c r="Z118" s="338"/>
      <c r="AA118" s="117"/>
      <c r="AB118" s="110"/>
      <c r="AC118" s="333"/>
    </row>
    <row r="119" spans="1:29" ht="15.75" customHeight="1">
      <c r="A119" s="323"/>
      <c r="B119" s="100"/>
      <c r="C119" s="335"/>
      <c r="D119" s="336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8"/>
      <c r="S119" s="47"/>
      <c r="T119" s="120"/>
      <c r="U119" s="111"/>
      <c r="V119" s="112"/>
      <c r="W119" s="126"/>
      <c r="X119" s="127"/>
      <c r="Y119" s="337"/>
      <c r="Z119" s="338"/>
      <c r="AA119" s="117"/>
      <c r="AB119" s="110"/>
      <c r="AC119" s="333"/>
    </row>
    <row r="120" spans="1:29" ht="15.75" customHeight="1">
      <c r="A120" s="323"/>
      <c r="B120" s="100"/>
      <c r="C120" s="335"/>
      <c r="D120" s="336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8"/>
      <c r="S120" s="47"/>
      <c r="T120" s="120"/>
      <c r="U120" s="111"/>
      <c r="V120" s="112"/>
      <c r="W120" s="126"/>
      <c r="X120" s="127"/>
      <c r="Y120" s="337"/>
      <c r="Z120" s="338"/>
      <c r="AA120" s="117"/>
      <c r="AB120" s="110"/>
      <c r="AC120" s="333"/>
    </row>
    <row r="121" spans="1:29" ht="15.75" customHeight="1">
      <c r="A121" s="323"/>
      <c r="B121" s="100"/>
      <c r="C121" s="335"/>
      <c r="D121" s="336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8"/>
      <c r="S121" s="47"/>
      <c r="T121" s="120"/>
      <c r="U121" s="111"/>
      <c r="V121" s="112"/>
      <c r="W121" s="126"/>
      <c r="X121" s="127"/>
      <c r="Y121" s="337"/>
      <c r="Z121" s="338"/>
      <c r="AA121" s="117"/>
      <c r="AB121" s="110"/>
      <c r="AC121" s="333"/>
    </row>
    <row r="122" spans="1:29" ht="15.75" customHeight="1">
      <c r="A122" s="323"/>
      <c r="B122" s="100"/>
      <c r="C122" s="335"/>
      <c r="D122" s="336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8"/>
      <c r="S122" s="119"/>
      <c r="T122" s="120"/>
      <c r="U122" s="130"/>
      <c r="V122" s="131"/>
      <c r="W122" s="126"/>
      <c r="X122" s="127"/>
      <c r="Y122" s="337"/>
      <c r="Z122" s="338"/>
      <c r="AA122" s="165"/>
      <c r="AB122" s="125"/>
      <c r="AC122" s="333"/>
    </row>
    <row r="123" spans="1:29" ht="15.75" customHeight="1" thickBot="1">
      <c r="A123" s="324"/>
      <c r="B123" s="133" t="s">
        <v>115</v>
      </c>
      <c r="C123" s="358"/>
      <c r="D123" s="358"/>
      <c r="E123" s="134"/>
      <c r="F123" s="99"/>
      <c r="G123" s="135"/>
      <c r="H123" s="69"/>
      <c r="I123" s="136">
        <f t="shared" ref="I123:J123" si="56">AVERAGE(I107:I122)</f>
        <v>3.5</v>
      </c>
      <c r="J123" s="137">
        <f t="shared" si="56"/>
        <v>3300</v>
      </c>
      <c r="K123" s="138">
        <f t="shared" ref="K123" si="57">J123/I123</f>
        <v>942.85714285714289</v>
      </c>
      <c r="L123" s="136">
        <f t="shared" ref="L123:M123" si="58">AVERAGE(L107:L122)</f>
        <v>3.5</v>
      </c>
      <c r="M123" s="137">
        <f t="shared" si="58"/>
        <v>2970.0273254278927</v>
      </c>
      <c r="N123" s="138">
        <f t="shared" ref="N123:N135" si="59">M123/L123</f>
        <v>848.57923583654076</v>
      </c>
      <c r="O123" s="139">
        <f t="shared" ref="O123:O135" si="60">L123-I123</f>
        <v>0</v>
      </c>
      <c r="P123" s="140">
        <f t="shared" ref="P123:P135" si="61">N123-K123</f>
        <v>-94.277907020602129</v>
      </c>
      <c r="Q123" s="141">
        <f t="shared" ref="Q123:Q135" si="62">N123/K123</f>
        <v>0.90000828043269476</v>
      </c>
      <c r="R123" s="329"/>
      <c r="S123" s="142">
        <v>0.73472222222222228</v>
      </c>
      <c r="T123" s="143">
        <v>1.1074189814814814</v>
      </c>
      <c r="U123" s="144"/>
      <c r="V123" s="166"/>
      <c r="W123" s="99"/>
      <c r="X123" s="69"/>
      <c r="Y123" s="359"/>
      <c r="Z123" s="360"/>
      <c r="AA123" s="168">
        <f t="shared" ref="AA123:AA135" si="63">M123-J123</f>
        <v>-329.97267457210728</v>
      </c>
      <c r="AB123" s="141">
        <f t="shared" ref="AB123:AB135" si="64">M123/J123</f>
        <v>0.90000828043269476</v>
      </c>
      <c r="AC123" s="334"/>
    </row>
    <row r="124" spans="1:29" ht="15.75" customHeight="1">
      <c r="A124" s="361" t="s">
        <v>144</v>
      </c>
      <c r="B124" s="114" t="s">
        <v>118</v>
      </c>
      <c r="C124" s="325" t="s">
        <v>146</v>
      </c>
      <c r="D124" s="326"/>
      <c r="E124" s="147">
        <v>18.18</v>
      </c>
      <c r="F124" s="97">
        <v>375</v>
      </c>
      <c r="G124" s="148">
        <f t="shared" ref="G124:G135" si="65">E124*F124</f>
        <v>6817.5</v>
      </c>
      <c r="H124" s="149">
        <v>2</v>
      </c>
      <c r="I124" s="150">
        <v>3</v>
      </c>
      <c r="J124" s="151">
        <v>3600</v>
      </c>
      <c r="K124" s="152">
        <f>J124/I124</f>
        <v>1200</v>
      </c>
      <c r="L124" s="153">
        <v>3</v>
      </c>
      <c r="M124" s="151">
        <f t="shared" ref="M124:M135" si="66">F124/V124*60</f>
        <v>3206.4029425386716</v>
      </c>
      <c r="N124" s="152">
        <f t="shared" si="59"/>
        <v>1068.8009808462239</v>
      </c>
      <c r="O124" s="154">
        <f t="shared" si="60"/>
        <v>0</v>
      </c>
      <c r="P124" s="155">
        <f t="shared" si="61"/>
        <v>-131.19901915377613</v>
      </c>
      <c r="Q124" s="156">
        <f t="shared" si="62"/>
        <v>0.89066748403851992</v>
      </c>
      <c r="R124" s="327">
        <f>Q140</f>
        <v>0.89076192347963823</v>
      </c>
      <c r="S124" s="157">
        <v>0.74027777777777781</v>
      </c>
      <c r="T124" s="158">
        <v>0.74515046296296295</v>
      </c>
      <c r="U124" s="159"/>
      <c r="V124" s="160">
        <v>7.0172091291138878</v>
      </c>
      <c r="W124" s="158"/>
      <c r="X124" s="169"/>
      <c r="Y124" s="330"/>
      <c r="Z124" s="331"/>
      <c r="AA124" s="171">
        <f t="shared" si="63"/>
        <v>-393.5970574613284</v>
      </c>
      <c r="AB124" s="156">
        <f t="shared" si="64"/>
        <v>0.89066748403851992</v>
      </c>
      <c r="AC124" s="332">
        <f>AB140</f>
        <v>0.89076192347963812</v>
      </c>
    </row>
    <row r="125" spans="1:29" ht="15.75" customHeight="1">
      <c r="A125" s="362"/>
      <c r="B125" s="100" t="s">
        <v>118</v>
      </c>
      <c r="C125" s="335" t="s">
        <v>134</v>
      </c>
      <c r="D125" s="336"/>
      <c r="E125" s="101">
        <v>16.7</v>
      </c>
      <c r="F125" s="102">
        <v>435</v>
      </c>
      <c r="G125" s="103">
        <f t="shared" si="65"/>
        <v>7264.5</v>
      </c>
      <c r="H125" s="26">
        <v>2</v>
      </c>
      <c r="I125" s="104">
        <v>3</v>
      </c>
      <c r="J125" s="105">
        <v>3600</v>
      </c>
      <c r="K125" s="106">
        <f t="shared" si="44"/>
        <v>1200</v>
      </c>
      <c r="L125" s="107">
        <v>3</v>
      </c>
      <c r="M125" s="105">
        <f t="shared" si="66"/>
        <v>3210.8038854278288</v>
      </c>
      <c r="N125" s="106">
        <f t="shared" si="59"/>
        <v>1070.2679618092764</v>
      </c>
      <c r="O125" s="108">
        <f t="shared" si="60"/>
        <v>0</v>
      </c>
      <c r="P125" s="109">
        <f t="shared" si="61"/>
        <v>-129.73203819072364</v>
      </c>
      <c r="Q125" s="110">
        <f t="shared" si="62"/>
        <v>0.89188996817439692</v>
      </c>
      <c r="R125" s="328"/>
      <c r="S125" s="47">
        <v>0.75555555555555554</v>
      </c>
      <c r="T125" s="48">
        <v>0.76119212962962957</v>
      </c>
      <c r="U125" s="111">
        <v>14.983333333333331</v>
      </c>
      <c r="V125" s="112">
        <v>8.1288054117706601</v>
      </c>
      <c r="W125" s="113"/>
      <c r="X125" s="13"/>
      <c r="Y125" s="337"/>
      <c r="Z125" s="338"/>
      <c r="AA125" s="172">
        <f t="shared" si="63"/>
        <v>-389.19611457217115</v>
      </c>
      <c r="AB125" s="110">
        <f t="shared" si="64"/>
        <v>0.89188996817439692</v>
      </c>
      <c r="AC125" s="333"/>
    </row>
    <row r="126" spans="1:29" ht="15.75" customHeight="1">
      <c r="A126" s="362"/>
      <c r="B126" s="100" t="s">
        <v>118</v>
      </c>
      <c r="C126" s="335" t="s">
        <v>201</v>
      </c>
      <c r="D126" s="336"/>
      <c r="E126" s="101">
        <v>30</v>
      </c>
      <c r="F126" s="102">
        <v>723</v>
      </c>
      <c r="G126" s="103">
        <f t="shared" si="65"/>
        <v>21690</v>
      </c>
      <c r="H126" s="26">
        <v>2</v>
      </c>
      <c r="I126" s="104">
        <v>4</v>
      </c>
      <c r="J126" s="105">
        <v>3600</v>
      </c>
      <c r="K126" s="106">
        <f t="shared" si="44"/>
        <v>900</v>
      </c>
      <c r="L126" s="107">
        <v>4</v>
      </c>
      <c r="M126" s="105">
        <f t="shared" si="66"/>
        <v>3205.920030983033</v>
      </c>
      <c r="N126" s="106">
        <f t="shared" si="59"/>
        <v>801.48000774575826</v>
      </c>
      <c r="O126" s="108">
        <f t="shared" si="60"/>
        <v>0</v>
      </c>
      <c r="P126" s="109">
        <f t="shared" si="61"/>
        <v>-98.519992254241743</v>
      </c>
      <c r="Q126" s="110">
        <f t="shared" si="62"/>
        <v>0.89053334193973144</v>
      </c>
      <c r="R126" s="328"/>
      <c r="S126" s="47">
        <v>0.7715277777777777</v>
      </c>
      <c r="T126" s="48">
        <v>0.78091435185185176</v>
      </c>
      <c r="U126" s="111">
        <v>14.883333333333315</v>
      </c>
      <c r="V126" s="112">
        <v>13.531217117321034</v>
      </c>
      <c r="W126" s="113"/>
      <c r="X126" s="13"/>
      <c r="Y126" s="337"/>
      <c r="Z126" s="338"/>
      <c r="AA126" s="172">
        <f t="shared" si="63"/>
        <v>-394.07996901696697</v>
      </c>
      <c r="AB126" s="110">
        <f t="shared" si="64"/>
        <v>0.89053334193973144</v>
      </c>
      <c r="AC126" s="333"/>
    </row>
    <row r="127" spans="1:29" ht="15.75" customHeight="1">
      <c r="A127" s="362"/>
      <c r="B127" s="100" t="s">
        <v>118</v>
      </c>
      <c r="C127" s="335" t="s">
        <v>147</v>
      </c>
      <c r="D127" s="336"/>
      <c r="E127" s="101">
        <v>24.82</v>
      </c>
      <c r="F127" s="102">
        <v>694</v>
      </c>
      <c r="G127" s="103">
        <f t="shared" si="65"/>
        <v>17225.080000000002</v>
      </c>
      <c r="H127" s="26">
        <v>2</v>
      </c>
      <c r="I127" s="104">
        <v>5</v>
      </c>
      <c r="J127" s="105">
        <v>3600</v>
      </c>
      <c r="K127" s="106">
        <f t="shared" si="44"/>
        <v>720</v>
      </c>
      <c r="L127" s="107">
        <v>5</v>
      </c>
      <c r="M127" s="105">
        <f t="shared" si="66"/>
        <v>3205.4731506730586</v>
      </c>
      <c r="N127" s="106">
        <f t="shared" si="59"/>
        <v>641.09463013461175</v>
      </c>
      <c r="O127" s="108">
        <f t="shared" si="60"/>
        <v>0</v>
      </c>
      <c r="P127" s="109">
        <f t="shared" si="61"/>
        <v>-78.905369865388252</v>
      </c>
      <c r="Q127" s="110">
        <f t="shared" si="62"/>
        <v>0.89040920852029415</v>
      </c>
      <c r="R127" s="328"/>
      <c r="S127" s="47">
        <v>0.79097222222222208</v>
      </c>
      <c r="T127" s="48">
        <v>0.79998842592592578</v>
      </c>
      <c r="U127" s="111">
        <v>15</v>
      </c>
      <c r="V127" s="112">
        <v>12.990281946756216</v>
      </c>
      <c r="W127" s="113"/>
      <c r="X127" s="13"/>
      <c r="Y127" s="337"/>
      <c r="Z127" s="338"/>
      <c r="AA127" s="172">
        <f t="shared" si="63"/>
        <v>-394.52684932694137</v>
      </c>
      <c r="AB127" s="110">
        <f t="shared" si="64"/>
        <v>0.89040920852029404</v>
      </c>
      <c r="AC127" s="333"/>
    </row>
    <row r="128" spans="1:29" ht="15.75" customHeight="1">
      <c r="A128" s="363"/>
      <c r="B128" s="100" t="s">
        <v>118</v>
      </c>
      <c r="C128" s="335" t="s">
        <v>145</v>
      </c>
      <c r="D128" s="336"/>
      <c r="E128" s="101">
        <v>18.18</v>
      </c>
      <c r="F128" s="102">
        <v>979</v>
      </c>
      <c r="G128" s="103">
        <f t="shared" si="65"/>
        <v>17798.22</v>
      </c>
      <c r="H128" s="26">
        <v>2</v>
      </c>
      <c r="I128" s="104">
        <v>3</v>
      </c>
      <c r="J128" s="105">
        <v>3600</v>
      </c>
      <c r="K128" s="106">
        <f t="shared" si="44"/>
        <v>1200</v>
      </c>
      <c r="L128" s="107">
        <v>3</v>
      </c>
      <c r="M128" s="105">
        <f t="shared" si="66"/>
        <v>3204.1496651856</v>
      </c>
      <c r="N128" s="106">
        <f t="shared" si="59"/>
        <v>1068.0498883952</v>
      </c>
      <c r="O128" s="108">
        <f t="shared" si="60"/>
        <v>0</v>
      </c>
      <c r="P128" s="109">
        <f t="shared" si="61"/>
        <v>-131.95011160479999</v>
      </c>
      <c r="Q128" s="110">
        <f t="shared" si="62"/>
        <v>0.89004157366266667</v>
      </c>
      <c r="R128" s="328"/>
      <c r="S128" s="47">
        <v>0.80972222222222201</v>
      </c>
      <c r="T128" s="48">
        <v>0.82244212962962937</v>
      </c>
      <c r="U128" s="111">
        <v>15</v>
      </c>
      <c r="V128" s="112">
        <v>18.332476987025352</v>
      </c>
      <c r="W128" s="113"/>
      <c r="X128" s="116"/>
      <c r="Y128" s="337"/>
      <c r="Z128" s="338"/>
      <c r="AA128" s="172">
        <f t="shared" si="63"/>
        <v>-395.85033481439996</v>
      </c>
      <c r="AB128" s="110">
        <f t="shared" si="64"/>
        <v>0.89004157366266667</v>
      </c>
      <c r="AC128" s="333"/>
    </row>
    <row r="129" spans="1:29" ht="15.75" customHeight="1">
      <c r="A129" s="363"/>
      <c r="B129" s="100" t="s">
        <v>118</v>
      </c>
      <c r="C129" s="335" t="s">
        <v>139</v>
      </c>
      <c r="D129" s="336"/>
      <c r="E129" s="101">
        <v>16.66</v>
      </c>
      <c r="F129" s="102">
        <v>2241</v>
      </c>
      <c r="G129" s="121">
        <f t="shared" si="65"/>
        <v>37335.06</v>
      </c>
      <c r="H129" s="26">
        <v>2</v>
      </c>
      <c r="I129" s="104">
        <v>5</v>
      </c>
      <c r="J129" s="105">
        <v>3600</v>
      </c>
      <c r="K129" s="106">
        <f t="shared" si="44"/>
        <v>720</v>
      </c>
      <c r="L129" s="107">
        <v>5</v>
      </c>
      <c r="M129" s="105">
        <f t="shared" si="66"/>
        <v>3207.7078723519899</v>
      </c>
      <c r="N129" s="106">
        <f t="shared" si="59"/>
        <v>641.54157447039802</v>
      </c>
      <c r="O129" s="108">
        <f t="shared" si="60"/>
        <v>0</v>
      </c>
      <c r="P129" s="109">
        <f t="shared" si="61"/>
        <v>-78.458425529601982</v>
      </c>
      <c r="Q129" s="110">
        <f t="shared" si="62"/>
        <v>0.8910299645422195</v>
      </c>
      <c r="R129" s="328"/>
      <c r="S129" s="47">
        <v>0.8326388888888886</v>
      </c>
      <c r="T129" s="120">
        <v>0.86174768518518485</v>
      </c>
      <c r="U129" s="111">
        <v>14.683333333333284</v>
      </c>
      <c r="V129" s="112">
        <v>41.91778221419203</v>
      </c>
      <c r="W129" s="113"/>
      <c r="X129" s="50"/>
      <c r="Y129" s="337"/>
      <c r="Z129" s="338"/>
      <c r="AA129" s="172">
        <f t="shared" si="63"/>
        <v>-392.29212764801014</v>
      </c>
      <c r="AB129" s="110">
        <f t="shared" si="64"/>
        <v>0.89102996454221939</v>
      </c>
      <c r="AC129" s="333"/>
    </row>
    <row r="130" spans="1:29" ht="15.75" customHeight="1">
      <c r="A130" s="363"/>
      <c r="B130" s="100" t="s">
        <v>118</v>
      </c>
      <c r="C130" s="335" t="s">
        <v>146</v>
      </c>
      <c r="D130" s="336"/>
      <c r="E130" s="101">
        <v>18.18</v>
      </c>
      <c r="F130" s="102">
        <v>891</v>
      </c>
      <c r="G130" s="121">
        <f t="shared" si="65"/>
        <v>16198.38</v>
      </c>
      <c r="H130" s="26"/>
      <c r="I130" s="104">
        <v>3</v>
      </c>
      <c r="J130" s="105">
        <v>3600</v>
      </c>
      <c r="K130" s="106">
        <f t="shared" si="44"/>
        <v>1200</v>
      </c>
      <c r="L130" s="107">
        <v>3</v>
      </c>
      <c r="M130" s="105">
        <f t="shared" si="66"/>
        <v>3206.4029425386716</v>
      </c>
      <c r="N130" s="106">
        <f t="shared" si="59"/>
        <v>1068.8009808462239</v>
      </c>
      <c r="O130" s="123">
        <f t="shared" si="60"/>
        <v>0</v>
      </c>
      <c r="P130" s="124">
        <f t="shared" si="61"/>
        <v>-131.19901915377613</v>
      </c>
      <c r="Q130" s="125">
        <f t="shared" si="62"/>
        <v>0.89066748403851992</v>
      </c>
      <c r="R130" s="328"/>
      <c r="S130" s="47">
        <v>0.87152777777777746</v>
      </c>
      <c r="T130" s="120">
        <v>0.88310185185185153</v>
      </c>
      <c r="U130" s="111">
        <v>15</v>
      </c>
      <c r="V130" s="112">
        <v>16.672888890774598</v>
      </c>
      <c r="W130" s="113"/>
      <c r="X130" s="116"/>
      <c r="Y130" s="337"/>
      <c r="Z130" s="338"/>
      <c r="AA130" s="172">
        <f t="shared" si="63"/>
        <v>-393.5970574613284</v>
      </c>
      <c r="AB130" s="110">
        <f t="shared" si="64"/>
        <v>0.89066748403851992</v>
      </c>
      <c r="AC130" s="333"/>
    </row>
    <row r="131" spans="1:29" ht="15.75" customHeight="1">
      <c r="A131" s="363"/>
      <c r="B131" s="100" t="s">
        <v>118</v>
      </c>
      <c r="C131" s="335" t="s">
        <v>134</v>
      </c>
      <c r="D131" s="336"/>
      <c r="E131" s="101">
        <v>16.7</v>
      </c>
      <c r="F131" s="102">
        <v>1043</v>
      </c>
      <c r="G131" s="121">
        <f t="shared" si="65"/>
        <v>17418.099999999999</v>
      </c>
      <c r="H131" s="26"/>
      <c r="I131" s="104">
        <v>3</v>
      </c>
      <c r="J131" s="105">
        <v>3600</v>
      </c>
      <c r="K131" s="106">
        <f t="shared" si="44"/>
        <v>1200</v>
      </c>
      <c r="L131" s="118">
        <v>3</v>
      </c>
      <c r="M131" s="105">
        <f t="shared" si="66"/>
        <v>3210.8038854278298</v>
      </c>
      <c r="N131" s="106">
        <f t="shared" si="59"/>
        <v>1070.2679618092766</v>
      </c>
      <c r="O131" s="123">
        <f t="shared" si="60"/>
        <v>0</v>
      </c>
      <c r="P131" s="124">
        <f t="shared" si="61"/>
        <v>-129.73203819072342</v>
      </c>
      <c r="Q131" s="125">
        <f t="shared" si="62"/>
        <v>0.89188996817439714</v>
      </c>
      <c r="R131" s="328"/>
      <c r="S131" s="47">
        <v>0.89305555555555516</v>
      </c>
      <c r="T131" s="120">
        <v>0.90658564814814779</v>
      </c>
      <c r="U131" s="111">
        <v>15</v>
      </c>
      <c r="V131" s="112">
        <v>19.490446079257005</v>
      </c>
      <c r="W131" s="113"/>
      <c r="X131" s="116"/>
      <c r="Y131" s="337"/>
      <c r="Z131" s="338"/>
      <c r="AA131" s="172">
        <f t="shared" si="63"/>
        <v>-389.19611457217025</v>
      </c>
      <c r="AB131" s="110">
        <f t="shared" si="64"/>
        <v>0.89188996817439714</v>
      </c>
      <c r="AC131" s="333"/>
    </row>
    <row r="132" spans="1:29" ht="15.75" customHeight="1">
      <c r="A132" s="363"/>
      <c r="B132" s="100" t="s">
        <v>118</v>
      </c>
      <c r="C132" s="335" t="s">
        <v>201</v>
      </c>
      <c r="D132" s="336"/>
      <c r="E132" s="101">
        <v>30</v>
      </c>
      <c r="F132" s="102">
        <v>1706</v>
      </c>
      <c r="G132" s="121">
        <f t="shared" si="65"/>
        <v>51180</v>
      </c>
      <c r="H132" s="26"/>
      <c r="I132" s="104">
        <v>4</v>
      </c>
      <c r="J132" s="105">
        <v>3600</v>
      </c>
      <c r="K132" s="106">
        <f t="shared" si="44"/>
        <v>900</v>
      </c>
      <c r="L132" s="118">
        <v>4</v>
      </c>
      <c r="M132" s="105">
        <f t="shared" si="66"/>
        <v>3205.920030983033</v>
      </c>
      <c r="N132" s="106">
        <f t="shared" si="59"/>
        <v>801.48000774575826</v>
      </c>
      <c r="O132" s="123">
        <f t="shared" si="60"/>
        <v>0</v>
      </c>
      <c r="P132" s="124">
        <f t="shared" si="61"/>
        <v>-98.519992254241743</v>
      </c>
      <c r="Q132" s="125">
        <f t="shared" si="62"/>
        <v>0.89053334193973144</v>
      </c>
      <c r="R132" s="328"/>
      <c r="S132" s="47">
        <v>0.91666666666666619</v>
      </c>
      <c r="T132" s="120">
        <v>0.93883101851851802</v>
      </c>
      <c r="U132" s="111">
        <v>14.516666666666485</v>
      </c>
      <c r="V132" s="112">
        <v>31.928432091493338</v>
      </c>
      <c r="W132" s="126"/>
      <c r="X132" s="127"/>
      <c r="Y132" s="337"/>
      <c r="Z132" s="338"/>
      <c r="AA132" s="172">
        <f t="shared" si="63"/>
        <v>-394.07996901696697</v>
      </c>
      <c r="AB132" s="110">
        <f t="shared" si="64"/>
        <v>0.89053334193973144</v>
      </c>
      <c r="AC132" s="333"/>
    </row>
    <row r="133" spans="1:29" ht="15.75" customHeight="1">
      <c r="A133" s="363"/>
      <c r="B133" s="100" t="s">
        <v>118</v>
      </c>
      <c r="C133" s="335" t="s">
        <v>147</v>
      </c>
      <c r="D133" s="336"/>
      <c r="E133" s="101">
        <v>24.82</v>
      </c>
      <c r="F133" s="102">
        <v>1633</v>
      </c>
      <c r="G133" s="121">
        <f t="shared" si="65"/>
        <v>40531.06</v>
      </c>
      <c r="H133" s="26"/>
      <c r="I133" s="104">
        <v>5</v>
      </c>
      <c r="J133" s="105">
        <v>3600</v>
      </c>
      <c r="K133" s="106">
        <f t="shared" si="44"/>
        <v>720</v>
      </c>
      <c r="L133" s="118">
        <v>5</v>
      </c>
      <c r="M133" s="105">
        <f t="shared" si="66"/>
        <v>3205.4731506730582</v>
      </c>
      <c r="N133" s="106">
        <f t="shared" si="59"/>
        <v>641.09463013461163</v>
      </c>
      <c r="O133" s="123">
        <f t="shared" si="60"/>
        <v>0</v>
      </c>
      <c r="P133" s="124">
        <f t="shared" si="61"/>
        <v>-78.905369865388366</v>
      </c>
      <c r="Q133" s="125">
        <f t="shared" si="62"/>
        <v>0.89040920852029393</v>
      </c>
      <c r="R133" s="328"/>
      <c r="S133" s="47">
        <v>0.94861111111111063</v>
      </c>
      <c r="T133" s="120">
        <v>0.96982638888888839</v>
      </c>
      <c r="U133" s="111">
        <v>15</v>
      </c>
      <c r="V133" s="112">
        <v>30.566470344456633</v>
      </c>
      <c r="W133" s="126"/>
      <c r="X133" s="127"/>
      <c r="Y133" s="337"/>
      <c r="Z133" s="338"/>
      <c r="AA133" s="172">
        <f t="shared" si="63"/>
        <v>-394.52684932694183</v>
      </c>
      <c r="AB133" s="110">
        <f t="shared" si="64"/>
        <v>0.89040920852029393</v>
      </c>
      <c r="AC133" s="333"/>
    </row>
    <row r="134" spans="1:29" ht="15.75" customHeight="1">
      <c r="A134" s="363"/>
      <c r="B134" s="100" t="s">
        <v>118</v>
      </c>
      <c r="C134" s="335" t="s">
        <v>145</v>
      </c>
      <c r="D134" s="336"/>
      <c r="E134" s="101">
        <v>18.18</v>
      </c>
      <c r="F134" s="102">
        <v>2528</v>
      </c>
      <c r="G134" s="121">
        <f t="shared" si="65"/>
        <v>45959.040000000001</v>
      </c>
      <c r="H134" s="26"/>
      <c r="I134" s="104">
        <v>3</v>
      </c>
      <c r="J134" s="105">
        <v>3600</v>
      </c>
      <c r="K134" s="106">
        <f t="shared" si="44"/>
        <v>1200</v>
      </c>
      <c r="L134" s="118">
        <v>3</v>
      </c>
      <c r="M134" s="105">
        <f t="shared" si="66"/>
        <v>3204.1496651855996</v>
      </c>
      <c r="N134" s="106">
        <f t="shared" si="59"/>
        <v>1068.0498883951998</v>
      </c>
      <c r="O134" s="123">
        <f t="shared" si="60"/>
        <v>0</v>
      </c>
      <c r="P134" s="124">
        <f t="shared" si="61"/>
        <v>-131.95011160480021</v>
      </c>
      <c r="Q134" s="125">
        <f t="shared" si="62"/>
        <v>0.89004157366266645</v>
      </c>
      <c r="R134" s="328"/>
      <c r="S134" s="47">
        <v>0.97986111111111063</v>
      </c>
      <c r="T134" s="120">
        <v>1.012731481481481</v>
      </c>
      <c r="U134" s="111">
        <v>15</v>
      </c>
      <c r="V134" s="112">
        <v>47.338612689683444</v>
      </c>
      <c r="W134" s="126"/>
      <c r="X134" s="127"/>
      <c r="Y134" s="337"/>
      <c r="Z134" s="338"/>
      <c r="AA134" s="172">
        <f t="shared" si="63"/>
        <v>-395.85033481440041</v>
      </c>
      <c r="AB134" s="110">
        <f t="shared" si="64"/>
        <v>0.89004157366266656</v>
      </c>
      <c r="AC134" s="333"/>
    </row>
    <row r="135" spans="1:29" ht="15.75" customHeight="1">
      <c r="A135" s="363"/>
      <c r="B135" s="100" t="s">
        <v>118</v>
      </c>
      <c r="C135" s="335" t="s">
        <v>139</v>
      </c>
      <c r="D135" s="336"/>
      <c r="E135" s="101">
        <v>16.66</v>
      </c>
      <c r="F135" s="102">
        <v>5718</v>
      </c>
      <c r="G135" s="121">
        <f t="shared" si="65"/>
        <v>95261.88</v>
      </c>
      <c r="H135" s="62"/>
      <c r="I135" s="104">
        <v>5</v>
      </c>
      <c r="J135" s="105">
        <v>3600</v>
      </c>
      <c r="K135" s="106">
        <f t="shared" si="44"/>
        <v>720</v>
      </c>
      <c r="L135" s="118">
        <v>5</v>
      </c>
      <c r="M135" s="105">
        <f t="shared" si="66"/>
        <v>3207.7078723519899</v>
      </c>
      <c r="N135" s="106">
        <f t="shared" si="59"/>
        <v>641.54157447039802</v>
      </c>
      <c r="O135" s="123">
        <f t="shared" si="60"/>
        <v>0</v>
      </c>
      <c r="P135" s="124">
        <f t="shared" si="61"/>
        <v>-78.458425529601982</v>
      </c>
      <c r="Q135" s="125">
        <f t="shared" si="62"/>
        <v>0.8910299645422195</v>
      </c>
      <c r="R135" s="328"/>
      <c r="S135" s="47">
        <v>1.0229166666666663</v>
      </c>
      <c r="T135" s="120">
        <v>1.0971874999999995</v>
      </c>
      <c r="U135" s="111">
        <v>14.666666666666828</v>
      </c>
      <c r="V135" s="112">
        <v>106.954876707162</v>
      </c>
      <c r="W135" s="126"/>
      <c r="X135" s="127"/>
      <c r="Y135" s="337"/>
      <c r="Z135" s="338"/>
      <c r="AA135" s="172">
        <f t="shared" si="63"/>
        <v>-392.29212764801014</v>
      </c>
      <c r="AB135" s="110">
        <f t="shared" si="64"/>
        <v>0.89102996454221939</v>
      </c>
      <c r="AC135" s="333"/>
    </row>
    <row r="136" spans="1:29" ht="15.75" customHeight="1">
      <c r="A136" s="363"/>
      <c r="B136" s="100"/>
      <c r="C136" s="335"/>
      <c r="D136" s="336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8"/>
      <c r="S136" s="47"/>
      <c r="T136" s="120"/>
      <c r="U136" s="111"/>
      <c r="V136" s="112"/>
      <c r="W136" s="126"/>
      <c r="X136" s="127"/>
      <c r="Y136" s="337"/>
      <c r="Z136" s="338"/>
      <c r="AA136" s="172"/>
      <c r="AB136" s="110"/>
      <c r="AC136" s="333"/>
    </row>
    <row r="137" spans="1:29" ht="15.75" customHeight="1">
      <c r="A137" s="363"/>
      <c r="B137" s="100"/>
      <c r="C137" s="335"/>
      <c r="D137" s="336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8"/>
      <c r="S137" s="47"/>
      <c r="T137" s="120"/>
      <c r="U137" s="111"/>
      <c r="V137" s="112"/>
      <c r="W137" s="113"/>
      <c r="X137" s="116"/>
      <c r="Y137" s="337"/>
      <c r="Z137" s="338"/>
      <c r="AA137" s="172"/>
      <c r="AB137" s="110"/>
      <c r="AC137" s="333"/>
    </row>
    <row r="138" spans="1:29" ht="15.75" customHeight="1">
      <c r="A138" s="363"/>
      <c r="B138" s="100"/>
      <c r="C138" s="335"/>
      <c r="D138" s="336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8"/>
      <c r="S138" s="47"/>
      <c r="T138" s="120"/>
      <c r="U138" s="111"/>
      <c r="V138" s="112"/>
      <c r="W138" s="126"/>
      <c r="X138" s="127"/>
      <c r="Y138" s="337"/>
      <c r="Z138" s="338"/>
      <c r="AA138" s="172"/>
      <c r="AB138" s="110"/>
      <c r="AC138" s="333"/>
    </row>
    <row r="139" spans="1:29" ht="15.75" customHeight="1">
      <c r="A139" s="363"/>
      <c r="B139" s="100"/>
      <c r="C139" s="335"/>
      <c r="D139" s="336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8"/>
      <c r="S139" s="119"/>
      <c r="T139" s="120"/>
      <c r="U139" s="130"/>
      <c r="V139" s="131"/>
      <c r="W139" s="126"/>
      <c r="X139" s="127"/>
      <c r="Y139" s="337"/>
      <c r="Z139" s="338"/>
      <c r="AA139" s="173"/>
      <c r="AB139" s="125"/>
      <c r="AC139" s="333"/>
    </row>
    <row r="140" spans="1:29" ht="15.75" customHeight="1" thickBot="1">
      <c r="A140" s="364"/>
      <c r="B140" s="133" t="s">
        <v>115</v>
      </c>
      <c r="C140" s="358"/>
      <c r="D140" s="358"/>
      <c r="E140" s="134"/>
      <c r="F140" s="167"/>
      <c r="G140" s="135"/>
      <c r="H140" s="69"/>
      <c r="I140" s="136">
        <f t="shared" ref="I140:J140" si="67">AVERAGE(I124:I139)</f>
        <v>3.8333333333333335</v>
      </c>
      <c r="J140" s="137">
        <f t="shared" si="67"/>
        <v>3600</v>
      </c>
      <c r="K140" s="138">
        <f t="shared" ref="K140" si="68">J140/I140</f>
        <v>939.13043478260863</v>
      </c>
      <c r="L140" s="136">
        <f t="shared" ref="L140:M140" si="69">AVERAGE(L124:L139)</f>
        <v>3.8333333333333335</v>
      </c>
      <c r="M140" s="137">
        <f t="shared" si="69"/>
        <v>3206.7429245266972</v>
      </c>
      <c r="N140" s="138">
        <f>M140/L140</f>
        <v>836.54163248522536</v>
      </c>
      <c r="O140" s="139">
        <f>L140-I140</f>
        <v>0</v>
      </c>
      <c r="P140" s="140">
        <f>N140-K140</f>
        <v>-102.58880229738327</v>
      </c>
      <c r="Q140" s="141">
        <f>N140/K140</f>
        <v>0.89076192347963823</v>
      </c>
      <c r="R140" s="329"/>
      <c r="S140" s="142">
        <v>0.74027777777777781</v>
      </c>
      <c r="T140" s="143">
        <v>1.0971874999999995</v>
      </c>
      <c r="U140" s="144"/>
      <c r="V140" s="166"/>
      <c r="W140" s="167"/>
      <c r="X140" s="138"/>
      <c r="Y140" s="359"/>
      <c r="Z140" s="360"/>
      <c r="AA140" s="174">
        <f>M140-J140</f>
        <v>-393.25707547330285</v>
      </c>
      <c r="AB140" s="141">
        <f>M140/J140</f>
        <v>0.89076192347963812</v>
      </c>
      <c r="AC140" s="334"/>
    </row>
    <row r="142" spans="1:29">
      <c r="Y142" s="365" t="s">
        <v>149</v>
      </c>
      <c r="Z142" s="365"/>
    </row>
    <row r="143" spans="1:29">
      <c r="Y143" s="365" t="s">
        <v>150</v>
      </c>
      <c r="Z143" s="365"/>
    </row>
    <row r="144" spans="1:29">
      <c r="Y144" s="365" t="s">
        <v>151</v>
      </c>
      <c r="Z144" s="365"/>
    </row>
    <row r="145" spans="25:26">
      <c r="Y145" s="365" t="s">
        <v>152</v>
      </c>
      <c r="Z145" s="365"/>
    </row>
    <row r="146" spans="25:26">
      <c r="Y146" s="365" t="s">
        <v>153</v>
      </c>
      <c r="Z146" s="365"/>
    </row>
    <row r="147" spans="25:26">
      <c r="Y147" s="365" t="s">
        <v>154</v>
      </c>
      <c r="Z147" s="365"/>
    </row>
    <row r="148" spans="25:26">
      <c r="Y148" s="365" t="s">
        <v>155</v>
      </c>
      <c r="Z148" s="365"/>
    </row>
    <row r="149" spans="25:26">
      <c r="Y149" s="365" t="s">
        <v>156</v>
      </c>
      <c r="Z149" s="365"/>
    </row>
    <row r="150" spans="25:26">
      <c r="Y150" s="365" t="s">
        <v>157</v>
      </c>
      <c r="Z150" s="365"/>
    </row>
    <row r="151" spans="25:26">
      <c r="Y151" s="365" t="s">
        <v>158</v>
      </c>
      <c r="Z151" s="365"/>
    </row>
    <row r="152" spans="25:26">
      <c r="Y152" s="365" t="s">
        <v>159</v>
      </c>
      <c r="Z152" s="365"/>
    </row>
    <row r="153" spans="25:26">
      <c r="Y153" s="365" t="s">
        <v>160</v>
      </c>
      <c r="Z153" s="365"/>
    </row>
    <row r="154" spans="25:26">
      <c r="Y154" s="365" t="s">
        <v>161</v>
      </c>
      <c r="Z154" s="365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111:Z111"/>
    <mergeCell ref="C112:D112"/>
    <mergeCell ref="Y127:Z127"/>
    <mergeCell ref="C128:D128"/>
    <mergeCell ref="Y101:Z101"/>
    <mergeCell ref="C102:D102"/>
    <mergeCell ref="Y102:Z102"/>
    <mergeCell ref="C106:D106"/>
    <mergeCell ref="Y106:Z106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674" priority="1" operator="greaterThan">
      <formula>0</formula>
    </cfRule>
  </conditionalFormatting>
  <conditionalFormatting sqref="P5:P140 AA5:AA140">
    <cfRule type="cellIs" dxfId="673" priority="4" operator="lessThan">
      <formula>0</formula>
    </cfRule>
  </conditionalFormatting>
  <conditionalFormatting sqref="Q5:Q140 AB5:AB140">
    <cfRule type="cellIs" dxfId="672" priority="2" operator="greaterThan">
      <formula>1</formula>
    </cfRule>
    <cfRule type="cellIs" dxfId="671" priority="3" operator="lessThan">
      <formula>0.8</formula>
    </cfRule>
  </conditionalFormatting>
  <conditionalFormatting sqref="AC5:AC6 R5:R140 AC73:AC78">
    <cfRule type="cellIs" dxfId="670" priority="5" operator="lessThan">
      <formula>0.8</formula>
    </cfRule>
  </conditionalFormatting>
  <conditionalFormatting sqref="AC12:AC20">
    <cfRule type="cellIs" dxfId="669" priority="12" operator="lessThan">
      <formula>0.8</formula>
    </cfRule>
  </conditionalFormatting>
  <conditionalFormatting sqref="AC22">
    <cfRule type="cellIs" dxfId="668" priority="11" operator="lessThan">
      <formula>0.8</formula>
    </cfRule>
  </conditionalFormatting>
  <conditionalFormatting sqref="AC39">
    <cfRule type="cellIs" dxfId="667" priority="7" operator="lessThan">
      <formula>0.8</formula>
    </cfRule>
  </conditionalFormatting>
  <conditionalFormatting sqref="AC56:AC61">
    <cfRule type="cellIs" dxfId="666" priority="6" operator="lessThan">
      <formula>0.8</formula>
    </cfRule>
  </conditionalFormatting>
  <conditionalFormatting sqref="AC90">
    <cfRule type="cellIs" dxfId="665" priority="10" operator="lessThan">
      <formula>0.8</formula>
    </cfRule>
  </conditionalFormatting>
  <conditionalFormatting sqref="AC107">
    <cfRule type="cellIs" dxfId="664" priority="9" operator="lessThan">
      <formula>0.8</formula>
    </cfRule>
  </conditionalFormatting>
  <conditionalFormatting sqref="AC124:AC129">
    <cfRule type="cellIs" dxfId="663" priority="8" operator="lessThan">
      <formula>0.8</formula>
    </cfRule>
  </conditionalFormatting>
  <dataValidations count="1">
    <dataValidation type="list" allowBlank="1" showInputMessage="1" showErrorMessage="1" sqref="Y5:Z140" xr:uid="{9817C582-7C5E-41BA-8F1A-932713446C6F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EABA6-810B-4E63-B038-0737F415D0FC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B29" sqref="B29:O29"/>
      <selection pane="bottomLeft" activeCell="G48" sqref="G48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SUM(F5:F140)</f>
        <v>91212</v>
      </c>
      <c r="E1" s="88" t="s">
        <v>3</v>
      </c>
      <c r="F1" s="89">
        <f>SUM(G5:G140)</f>
        <v>4025010.0799999991</v>
      </c>
      <c r="G1" s="90" t="s">
        <v>84</v>
      </c>
      <c r="H1" s="91">
        <f>L21+L38+L55+L72+L89+L106+L123+L140</f>
        <v>136.25833333333333</v>
      </c>
      <c r="I1" s="284" t="s">
        <v>85</v>
      </c>
      <c r="J1" s="280"/>
      <c r="K1" s="309"/>
      <c r="L1" s="313" t="s">
        <v>86</v>
      </c>
      <c r="M1" s="314"/>
      <c r="N1" s="315"/>
      <c r="O1" s="280" t="s">
        <v>87</v>
      </c>
      <c r="P1" s="280"/>
      <c r="Q1" s="280"/>
      <c r="R1" s="281"/>
      <c r="S1" s="284" t="s">
        <v>88</v>
      </c>
      <c r="T1" s="280"/>
      <c r="U1" s="280"/>
      <c r="V1" s="280"/>
      <c r="W1" s="280"/>
      <c r="X1" s="281"/>
      <c r="Y1" s="192" t="s">
        <v>187</v>
      </c>
      <c r="Z1" s="192" t="s">
        <v>188</v>
      </c>
      <c r="AA1" s="366" t="s">
        <v>163</v>
      </c>
      <c r="AB1" s="367"/>
      <c r="AC1" s="176" t="s">
        <v>19</v>
      </c>
      <c r="AD1" s="177" t="s">
        <v>162</v>
      </c>
      <c r="AE1" s="284" t="s">
        <v>90</v>
      </c>
      <c r="AF1" s="286"/>
      <c r="AG1" s="287"/>
    </row>
    <row r="2" spans="1:33" ht="26.25" customHeight="1" thickBot="1">
      <c r="A2" s="382">
        <v>46232</v>
      </c>
      <c r="B2" s="383"/>
      <c r="C2" s="92" t="s">
        <v>40</v>
      </c>
      <c r="D2" s="93">
        <f>AVERAGE(N21,N38,N55,N72,N89,N106,N123,N140)</f>
        <v>200.73870032367773</v>
      </c>
      <c r="E2" s="93" t="s">
        <v>91</v>
      </c>
      <c r="F2" s="94">
        <f>F1/D1</f>
        <v>44.128076130333717</v>
      </c>
      <c r="G2" s="95" t="s">
        <v>92</v>
      </c>
      <c r="H2" s="96">
        <f>COUNT(H5:H140)</f>
        <v>0</v>
      </c>
      <c r="I2" s="310"/>
      <c r="J2" s="311"/>
      <c r="K2" s="312"/>
      <c r="L2" s="316"/>
      <c r="M2" s="282"/>
      <c r="N2" s="317"/>
      <c r="O2" s="282"/>
      <c r="P2" s="282"/>
      <c r="Q2" s="282"/>
      <c r="R2" s="283"/>
      <c r="S2" s="285"/>
      <c r="T2" s="282"/>
      <c r="U2" s="282"/>
      <c r="V2" s="282"/>
      <c r="W2" s="282"/>
      <c r="X2" s="283"/>
      <c r="Y2" s="193">
        <f>SUM(Y21,Y38,Y55,Y72,Y89,Y106,Y123,Y140)</f>
        <v>0</v>
      </c>
      <c r="Z2" s="193">
        <f>SUM(Z21,Z38,Z55,Z72,Z89,Z106,Z123,Z140)</f>
        <v>0</v>
      </c>
      <c r="AA2" s="368"/>
      <c r="AB2" s="369"/>
      <c r="AC2" s="201">
        <f>SUM(AC21,AC38,AC55,AC72,AC89,AC106,AC123,AC140)</f>
        <v>0</v>
      </c>
      <c r="AD2" s="202">
        <f>SUM(AD21,AD38,AD55,AD72,AD89,AD106,AD123,AD140)</f>
        <v>0</v>
      </c>
      <c r="AE2" s="288"/>
      <c r="AF2" s="289"/>
      <c r="AG2" s="290"/>
    </row>
    <row r="3" spans="1:33" ht="23.25" customHeight="1">
      <c r="A3" s="301" t="s">
        <v>93</v>
      </c>
      <c r="B3" s="303" t="s">
        <v>94</v>
      </c>
      <c r="C3" s="305" t="s">
        <v>95</v>
      </c>
      <c r="D3" s="305"/>
      <c r="E3" s="307" t="s">
        <v>96</v>
      </c>
      <c r="F3" s="305" t="s">
        <v>97</v>
      </c>
      <c r="G3" s="307" t="s">
        <v>98</v>
      </c>
      <c r="H3" s="356" t="s">
        <v>99</v>
      </c>
      <c r="I3" s="291" t="s">
        <v>100</v>
      </c>
      <c r="J3" s="293" t="s">
        <v>101</v>
      </c>
      <c r="K3" s="295" t="s">
        <v>40</v>
      </c>
      <c r="L3" s="297" t="s">
        <v>100</v>
      </c>
      <c r="M3" s="293" t="s">
        <v>101</v>
      </c>
      <c r="N3" s="295" t="s">
        <v>40</v>
      </c>
      <c r="O3" s="291" t="s">
        <v>100</v>
      </c>
      <c r="P3" s="350" t="s">
        <v>40</v>
      </c>
      <c r="Q3" s="352" t="s">
        <v>102</v>
      </c>
      <c r="R3" s="354" t="s">
        <v>103</v>
      </c>
      <c r="S3" s="339" t="s">
        <v>104</v>
      </c>
      <c r="T3" s="340"/>
      <c r="U3" s="341" t="s">
        <v>105</v>
      </c>
      <c r="V3" s="341" t="s">
        <v>106</v>
      </c>
      <c r="W3" s="305" t="s">
        <v>107</v>
      </c>
      <c r="X3" s="343"/>
      <c r="Y3" s="370" t="s">
        <v>189</v>
      </c>
      <c r="Z3" s="371"/>
      <c r="AA3" s="377" t="s">
        <v>108</v>
      </c>
      <c r="AB3" s="378"/>
      <c r="AC3" s="370" t="s">
        <v>190</v>
      </c>
      <c r="AD3" s="371"/>
      <c r="AE3" s="348" t="s">
        <v>101</v>
      </c>
      <c r="AF3" s="318" t="s">
        <v>102</v>
      </c>
      <c r="AG3" s="320" t="s">
        <v>109</v>
      </c>
    </row>
    <row r="4" spans="1:33" ht="17.25" customHeight="1" thickBot="1">
      <c r="A4" s="302"/>
      <c r="B4" s="304"/>
      <c r="C4" s="306"/>
      <c r="D4" s="306"/>
      <c r="E4" s="308"/>
      <c r="F4" s="306"/>
      <c r="G4" s="308"/>
      <c r="H4" s="357"/>
      <c r="I4" s="292"/>
      <c r="J4" s="294"/>
      <c r="K4" s="296"/>
      <c r="L4" s="298"/>
      <c r="M4" s="294"/>
      <c r="N4" s="296"/>
      <c r="O4" s="292"/>
      <c r="P4" s="351"/>
      <c r="Q4" s="353"/>
      <c r="R4" s="355"/>
      <c r="S4" s="203" t="s">
        <v>110</v>
      </c>
      <c r="T4" s="204" t="s">
        <v>111</v>
      </c>
      <c r="U4" s="342"/>
      <c r="V4" s="342"/>
      <c r="W4" s="99" t="s">
        <v>112</v>
      </c>
      <c r="X4" s="69" t="s">
        <v>113</v>
      </c>
      <c r="Y4" s="194" t="s">
        <v>49</v>
      </c>
      <c r="Z4" s="195" t="s">
        <v>50</v>
      </c>
      <c r="AA4" s="379"/>
      <c r="AB4" s="380"/>
      <c r="AC4" s="194" t="s">
        <v>164</v>
      </c>
      <c r="AD4" s="195" t="s">
        <v>165</v>
      </c>
      <c r="AE4" s="349"/>
      <c r="AF4" s="319"/>
      <c r="AG4" s="321"/>
    </row>
    <row r="5" spans="1:33" ht="15.75" customHeight="1">
      <c r="A5" s="322" t="s">
        <v>170</v>
      </c>
      <c r="B5" s="114" t="s">
        <v>166</v>
      </c>
      <c r="C5" s="372" t="s">
        <v>167</v>
      </c>
      <c r="D5" s="372"/>
      <c r="E5" s="147">
        <v>19.7</v>
      </c>
      <c r="F5" s="151">
        <v>3570</v>
      </c>
      <c r="G5" s="148">
        <f t="shared" ref="G5:G9" si="0">E5*F5</f>
        <v>70329</v>
      </c>
      <c r="H5" s="149"/>
      <c r="I5" s="150">
        <v>13</v>
      </c>
      <c r="J5" s="151">
        <v>1200</v>
      </c>
      <c r="K5" s="152">
        <f>J5/I5</f>
        <v>92.307692307692307</v>
      </c>
      <c r="L5" s="107">
        <v>13</v>
      </c>
      <c r="M5" s="151">
        <f>F5/V5*60</f>
        <v>1083.5672881768487</v>
      </c>
      <c r="N5" s="152">
        <f>M5/L5</f>
        <v>83.351329859757598</v>
      </c>
      <c r="O5" s="154">
        <f>L5-I5</f>
        <v>0</v>
      </c>
      <c r="P5" s="155">
        <f>N5-K5</f>
        <v>-8.9563624479347084</v>
      </c>
      <c r="Q5" s="156">
        <f>N5/K5</f>
        <v>0.90297274014737394</v>
      </c>
      <c r="R5" s="327">
        <f>Q21</f>
        <v>0.89935359970119422</v>
      </c>
      <c r="S5" s="157">
        <v>0.16666666666666666</v>
      </c>
      <c r="T5" s="158">
        <v>0.30393518518518514</v>
      </c>
      <c r="U5" s="159"/>
      <c r="V5" s="160">
        <v>197.68038619955135</v>
      </c>
      <c r="W5" s="181"/>
      <c r="X5" s="152"/>
      <c r="Y5" s="12"/>
      <c r="Z5" s="198"/>
      <c r="AA5" s="330"/>
      <c r="AB5" s="331"/>
      <c r="AC5" s="12"/>
      <c r="AD5" s="198"/>
      <c r="AE5" s="178">
        <f>M5-J5</f>
        <v>-116.43271182315129</v>
      </c>
      <c r="AF5" s="132">
        <f>M5/J5</f>
        <v>0.90297274014737394</v>
      </c>
      <c r="AG5" s="373">
        <f>AF21</f>
        <v>0.89935359970119422</v>
      </c>
    </row>
    <row r="6" spans="1:33" ht="15.75" customHeight="1">
      <c r="A6" s="323"/>
      <c r="B6" s="100" t="s">
        <v>171</v>
      </c>
      <c r="C6" s="376" t="s">
        <v>172</v>
      </c>
      <c r="D6" s="376"/>
      <c r="E6" s="101">
        <v>56.43</v>
      </c>
      <c r="F6" s="102">
        <v>4076</v>
      </c>
      <c r="G6" s="103">
        <f t="shared" si="0"/>
        <v>230008.68</v>
      </c>
      <c r="H6" s="26"/>
      <c r="I6" s="104">
        <v>24</v>
      </c>
      <c r="J6" s="105">
        <v>2000</v>
      </c>
      <c r="K6" s="106">
        <f t="shared" ref="K6:K44" si="1">J6/I6</f>
        <v>83.333333333333329</v>
      </c>
      <c r="L6" s="107">
        <v>24</v>
      </c>
      <c r="M6" s="105">
        <f>F6/V6*60</f>
        <v>1797.1735272345522</v>
      </c>
      <c r="N6" s="106">
        <f>M6/L6</f>
        <v>74.882230301439677</v>
      </c>
      <c r="O6" s="108">
        <f>L6-I6</f>
        <v>0</v>
      </c>
      <c r="P6" s="109">
        <f>N6-K6</f>
        <v>-8.451103031893652</v>
      </c>
      <c r="Q6" s="110">
        <f>N6/K6</f>
        <v>0.89858676361727619</v>
      </c>
      <c r="R6" s="328"/>
      <c r="S6" s="47">
        <v>0.30694444444444446</v>
      </c>
      <c r="T6" s="48">
        <v>0.40143518518518517</v>
      </c>
      <c r="U6" s="111">
        <v>5</v>
      </c>
      <c r="V6" s="112">
        <v>136.0803485550575</v>
      </c>
      <c r="W6" s="113"/>
      <c r="X6" s="116"/>
      <c r="Y6" s="12"/>
      <c r="Z6" s="198"/>
      <c r="AA6" s="337"/>
      <c r="AB6" s="338"/>
      <c r="AC6" s="12"/>
      <c r="AD6" s="198"/>
      <c r="AE6" s="117">
        <f>M6-J6</f>
        <v>-202.82647276544776</v>
      </c>
      <c r="AF6" s="110">
        <f>M6/J6</f>
        <v>0.89858676361727607</v>
      </c>
      <c r="AG6" s="374"/>
    </row>
    <row r="7" spans="1:33" ht="15.75" customHeight="1">
      <c r="A7" s="323"/>
      <c r="B7" s="100" t="s">
        <v>173</v>
      </c>
      <c r="C7" s="376" t="s">
        <v>196</v>
      </c>
      <c r="D7" s="376"/>
      <c r="E7" s="101">
        <v>77.349999999999994</v>
      </c>
      <c r="F7" s="102">
        <v>689</v>
      </c>
      <c r="G7" s="103">
        <f t="shared" si="0"/>
        <v>53294.149999999994</v>
      </c>
      <c r="H7" s="26"/>
      <c r="I7" s="104">
        <v>25</v>
      </c>
      <c r="J7" s="105">
        <v>2000</v>
      </c>
      <c r="K7" s="106">
        <f t="shared" si="1"/>
        <v>80</v>
      </c>
      <c r="L7" s="107">
        <v>25</v>
      </c>
      <c r="M7" s="105">
        <f>F7/V7*60</f>
        <v>1797.0925320816311</v>
      </c>
      <c r="N7" s="106">
        <f>M7/L7</f>
        <v>71.883701283265239</v>
      </c>
      <c r="O7" s="108">
        <f>L7-I7</f>
        <v>0</v>
      </c>
      <c r="P7" s="109">
        <f>N7-K7</f>
        <v>-8.1162987167347609</v>
      </c>
      <c r="Q7" s="110">
        <f>N7/K7</f>
        <v>0.89854626604081544</v>
      </c>
      <c r="R7" s="328"/>
      <c r="S7" s="47">
        <v>0.40486111111111112</v>
      </c>
      <c r="T7" s="48">
        <v>0.42083333333333334</v>
      </c>
      <c r="U7" s="111">
        <v>4.9333333333333584</v>
      </c>
      <c r="V7" s="112">
        <v>23.0038238220903</v>
      </c>
      <c r="W7" s="113"/>
      <c r="X7" s="116"/>
      <c r="Y7" s="12"/>
      <c r="Z7" s="198"/>
      <c r="AA7" s="337"/>
      <c r="AB7" s="338"/>
      <c r="AC7" s="12"/>
      <c r="AD7" s="198"/>
      <c r="AE7" s="117">
        <f>M7-J7</f>
        <v>-202.90746791836887</v>
      </c>
      <c r="AF7" s="110">
        <f>M7/J7</f>
        <v>0.89854626604081556</v>
      </c>
      <c r="AG7" s="374"/>
    </row>
    <row r="8" spans="1:33" ht="15.75" customHeight="1">
      <c r="A8" s="323"/>
      <c r="B8" s="100" t="s">
        <v>173</v>
      </c>
      <c r="C8" s="376" t="s">
        <v>174</v>
      </c>
      <c r="D8" s="376"/>
      <c r="E8" s="101">
        <v>77.34</v>
      </c>
      <c r="F8" s="102">
        <v>1823</v>
      </c>
      <c r="G8" s="103">
        <f t="shared" si="0"/>
        <v>140990.82</v>
      </c>
      <c r="H8" s="26"/>
      <c r="I8" s="104">
        <v>23</v>
      </c>
      <c r="J8" s="105">
        <v>2000</v>
      </c>
      <c r="K8" s="106">
        <f t="shared" si="1"/>
        <v>86.956521739130437</v>
      </c>
      <c r="L8" s="118">
        <v>23</v>
      </c>
      <c r="M8" s="105">
        <f>F8/V8*60</f>
        <v>1797.6080972519833</v>
      </c>
      <c r="N8" s="106">
        <f>M8/L8</f>
        <v>78.156873793564486</v>
      </c>
      <c r="O8" s="108">
        <f>L8-I8</f>
        <v>0</v>
      </c>
      <c r="P8" s="109">
        <f>N8-K8</f>
        <v>-8.7996479455659511</v>
      </c>
      <c r="Q8" s="110">
        <f>N8/K8</f>
        <v>0.89880404862599161</v>
      </c>
      <c r="R8" s="328"/>
      <c r="S8" s="47">
        <v>0.42499999999999999</v>
      </c>
      <c r="T8" s="48">
        <v>0.46724537037037034</v>
      </c>
      <c r="U8" s="111">
        <v>5.9999999999999787</v>
      </c>
      <c r="V8" s="112">
        <v>60.847522976342852</v>
      </c>
      <c r="W8" s="113">
        <v>0.46724537037037034</v>
      </c>
      <c r="X8" s="116">
        <v>0.50555555555555554</v>
      </c>
      <c r="Y8" s="12"/>
      <c r="Z8" s="198"/>
      <c r="AA8" s="337"/>
      <c r="AB8" s="338"/>
      <c r="AC8" s="12"/>
      <c r="AD8" s="198"/>
      <c r="AE8" s="117">
        <f>M8-J8</f>
        <v>-202.39190274801672</v>
      </c>
      <c r="AF8" s="110">
        <f>M8/J8</f>
        <v>0.89880404862599161</v>
      </c>
      <c r="AG8" s="374"/>
    </row>
    <row r="9" spans="1:33" ht="15.75" customHeight="1">
      <c r="A9" s="323"/>
      <c r="B9" s="100" t="s">
        <v>173</v>
      </c>
      <c r="C9" s="376" t="s">
        <v>176</v>
      </c>
      <c r="D9" s="376"/>
      <c r="E9" s="101">
        <v>59.52</v>
      </c>
      <c r="F9" s="102">
        <v>4612</v>
      </c>
      <c r="G9" s="103">
        <f t="shared" si="0"/>
        <v>274506.23999999999</v>
      </c>
      <c r="H9" s="13"/>
      <c r="I9" s="104">
        <v>24</v>
      </c>
      <c r="J9" s="105">
        <v>2000</v>
      </c>
      <c r="K9" s="106">
        <f t="shared" si="1"/>
        <v>83.333333333333329</v>
      </c>
      <c r="L9" s="118">
        <v>24</v>
      </c>
      <c r="M9" s="105">
        <f>F9/V9*60</f>
        <v>1798.6116725059726</v>
      </c>
      <c r="N9" s="106">
        <f>M9/L9</f>
        <v>74.942153021082191</v>
      </c>
      <c r="O9" s="108">
        <f>L9-I9</f>
        <v>0</v>
      </c>
      <c r="P9" s="109">
        <f>N9-K9</f>
        <v>-8.3911803122511373</v>
      </c>
      <c r="Q9" s="110">
        <f>N9/K9</f>
        <v>0.89930583625298632</v>
      </c>
      <c r="R9" s="328"/>
      <c r="S9" s="47">
        <v>0.50555555555555554</v>
      </c>
      <c r="T9" s="48">
        <v>0.61239583333333336</v>
      </c>
      <c r="U9" s="111">
        <v>55.166666666666686</v>
      </c>
      <c r="V9" s="112">
        <v>153.85199831070324</v>
      </c>
      <c r="W9" s="113"/>
      <c r="X9" s="116"/>
      <c r="Y9" s="12"/>
      <c r="Z9" s="198"/>
      <c r="AA9" s="337"/>
      <c r="AB9" s="338"/>
      <c r="AC9" s="12"/>
      <c r="AD9" s="198"/>
      <c r="AE9" s="117">
        <f>M9-J9</f>
        <v>-201.38832749402741</v>
      </c>
      <c r="AF9" s="110">
        <f>M9/J9</f>
        <v>0.89930583625298632</v>
      </c>
      <c r="AG9" s="374"/>
    </row>
    <row r="10" spans="1:33" ht="15.75" customHeight="1">
      <c r="A10" s="323"/>
      <c r="B10" s="100"/>
      <c r="C10" s="376"/>
      <c r="D10" s="376"/>
      <c r="E10" s="101"/>
      <c r="F10" s="102"/>
      <c r="G10" s="121"/>
      <c r="H10" s="122"/>
      <c r="I10" s="104"/>
      <c r="J10" s="105"/>
      <c r="K10" s="106"/>
      <c r="L10" s="118"/>
      <c r="M10" s="105"/>
      <c r="N10" s="106"/>
      <c r="O10" s="108"/>
      <c r="P10" s="109"/>
      <c r="Q10" s="110"/>
      <c r="R10" s="328"/>
      <c r="S10" s="47"/>
      <c r="T10" s="120"/>
      <c r="U10" s="111"/>
      <c r="V10" s="112"/>
      <c r="W10" s="113"/>
      <c r="X10" s="116"/>
      <c r="Y10" s="12"/>
      <c r="Z10" s="198"/>
      <c r="AA10" s="337"/>
      <c r="AB10" s="338"/>
      <c r="AC10" s="12"/>
      <c r="AD10" s="198"/>
      <c r="AE10" s="117"/>
      <c r="AF10" s="110"/>
      <c r="AG10" s="374"/>
    </row>
    <row r="11" spans="1:33" ht="15.75" customHeight="1">
      <c r="A11" s="323"/>
      <c r="B11" s="100"/>
      <c r="C11" s="376"/>
      <c r="D11" s="376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28"/>
      <c r="S11" s="47"/>
      <c r="T11" s="120"/>
      <c r="U11" s="111"/>
      <c r="V11" s="112"/>
      <c r="W11" s="113"/>
      <c r="X11" s="116"/>
      <c r="Y11" s="12"/>
      <c r="Z11" s="198"/>
      <c r="AA11" s="337"/>
      <c r="AB11" s="338"/>
      <c r="AC11" s="12"/>
      <c r="AD11" s="198"/>
      <c r="AE11" s="117"/>
      <c r="AF11" s="110"/>
      <c r="AG11" s="374"/>
    </row>
    <row r="12" spans="1:33" ht="15.75" customHeight="1">
      <c r="A12" s="323"/>
      <c r="B12" s="100"/>
      <c r="C12" s="376"/>
      <c r="D12" s="37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8"/>
      <c r="S12" s="47"/>
      <c r="T12" s="120"/>
      <c r="U12" s="111"/>
      <c r="V12" s="112"/>
      <c r="W12" s="113"/>
      <c r="X12" s="116"/>
      <c r="Y12" s="12"/>
      <c r="Z12" s="198"/>
      <c r="AA12" s="337"/>
      <c r="AB12" s="338"/>
      <c r="AC12" s="12"/>
      <c r="AD12" s="198"/>
      <c r="AE12" s="117"/>
      <c r="AF12" s="110"/>
      <c r="AG12" s="374"/>
    </row>
    <row r="13" spans="1:33" ht="15.75" customHeight="1">
      <c r="A13" s="323"/>
      <c r="B13" s="100"/>
      <c r="C13" s="376"/>
      <c r="D13" s="37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8"/>
      <c r="S13" s="47"/>
      <c r="T13" s="120"/>
      <c r="U13" s="111"/>
      <c r="V13" s="112"/>
      <c r="W13" s="113"/>
      <c r="X13" s="116"/>
      <c r="Y13" s="12"/>
      <c r="Z13" s="198"/>
      <c r="AA13" s="337"/>
      <c r="AB13" s="338"/>
      <c r="AC13" s="12"/>
      <c r="AD13" s="198"/>
      <c r="AE13" s="117"/>
      <c r="AF13" s="110"/>
      <c r="AG13" s="374"/>
    </row>
    <row r="14" spans="1:33" ht="15.75" customHeight="1">
      <c r="A14" s="323"/>
      <c r="B14" s="100"/>
      <c r="C14" s="376"/>
      <c r="D14" s="37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8"/>
      <c r="S14" s="47"/>
      <c r="T14" s="120"/>
      <c r="U14" s="111"/>
      <c r="V14" s="112"/>
      <c r="W14" s="113"/>
      <c r="X14" s="116"/>
      <c r="Y14" s="12"/>
      <c r="Z14" s="198"/>
      <c r="AA14" s="337"/>
      <c r="AB14" s="338"/>
      <c r="AC14" s="12"/>
      <c r="AD14" s="198"/>
      <c r="AE14" s="117"/>
      <c r="AF14" s="110"/>
      <c r="AG14" s="374"/>
    </row>
    <row r="15" spans="1:33" ht="15.75" customHeight="1">
      <c r="A15" s="323"/>
      <c r="B15" s="100"/>
      <c r="C15" s="376"/>
      <c r="D15" s="37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8"/>
      <c r="S15" s="47"/>
      <c r="T15" s="120"/>
      <c r="U15" s="111"/>
      <c r="V15" s="112"/>
      <c r="W15" s="113"/>
      <c r="X15" s="116"/>
      <c r="Y15" s="12"/>
      <c r="Z15" s="198"/>
      <c r="AA15" s="337"/>
      <c r="AB15" s="338"/>
      <c r="AC15" s="12"/>
      <c r="AD15" s="198"/>
      <c r="AE15" s="117"/>
      <c r="AF15" s="110"/>
      <c r="AG15" s="374"/>
    </row>
    <row r="16" spans="1:33" ht="15.75" customHeight="1">
      <c r="A16" s="323"/>
      <c r="B16" s="100"/>
      <c r="C16" s="376"/>
      <c r="D16" s="37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8"/>
      <c r="S16" s="47"/>
      <c r="T16" s="120"/>
      <c r="U16" s="111"/>
      <c r="V16" s="112"/>
      <c r="W16" s="113"/>
      <c r="X16" s="116"/>
      <c r="Y16" s="12"/>
      <c r="Z16" s="198"/>
      <c r="AA16" s="337"/>
      <c r="AB16" s="338"/>
      <c r="AC16" s="12"/>
      <c r="AD16" s="198"/>
      <c r="AE16" s="117"/>
      <c r="AF16" s="110"/>
      <c r="AG16" s="374"/>
    </row>
    <row r="17" spans="1:33" ht="15.75" customHeight="1">
      <c r="A17" s="323"/>
      <c r="B17" s="100"/>
      <c r="C17" s="376"/>
      <c r="D17" s="37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8"/>
      <c r="S17" s="47"/>
      <c r="T17" s="120"/>
      <c r="U17" s="111"/>
      <c r="V17" s="112"/>
      <c r="W17" s="113"/>
      <c r="X17" s="116"/>
      <c r="Y17" s="12"/>
      <c r="Z17" s="198"/>
      <c r="AA17" s="337"/>
      <c r="AB17" s="338"/>
      <c r="AC17" s="12"/>
      <c r="AD17" s="198"/>
      <c r="AE17" s="117"/>
      <c r="AF17" s="110"/>
      <c r="AG17" s="374"/>
    </row>
    <row r="18" spans="1:33" ht="15.75" customHeight="1">
      <c r="A18" s="323"/>
      <c r="B18" s="100"/>
      <c r="C18" s="376"/>
      <c r="D18" s="37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8"/>
      <c r="S18" s="47"/>
      <c r="T18" s="120"/>
      <c r="U18" s="111"/>
      <c r="V18" s="112"/>
      <c r="W18" s="113"/>
      <c r="X18" s="116"/>
      <c r="Y18" s="12"/>
      <c r="Z18" s="198"/>
      <c r="AA18" s="337"/>
      <c r="AB18" s="338"/>
      <c r="AC18" s="12"/>
      <c r="AD18" s="198"/>
      <c r="AE18" s="117"/>
      <c r="AF18" s="110"/>
      <c r="AG18" s="374"/>
    </row>
    <row r="19" spans="1:33" ht="15.75" customHeight="1">
      <c r="A19" s="323"/>
      <c r="B19" s="100"/>
      <c r="C19" s="376"/>
      <c r="D19" s="37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8"/>
      <c r="S19" s="47"/>
      <c r="T19" s="120"/>
      <c r="U19" s="111"/>
      <c r="V19" s="112"/>
      <c r="W19" s="113"/>
      <c r="X19" s="116"/>
      <c r="Y19" s="12"/>
      <c r="Z19" s="198"/>
      <c r="AA19" s="337"/>
      <c r="AB19" s="338"/>
      <c r="AC19" s="12"/>
      <c r="AD19" s="198"/>
      <c r="AE19" s="117"/>
      <c r="AF19" s="110"/>
      <c r="AG19" s="374"/>
    </row>
    <row r="20" spans="1:33" ht="15.75" customHeight="1">
      <c r="A20" s="323"/>
      <c r="B20" s="100"/>
      <c r="C20" s="376"/>
      <c r="D20" s="376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8"/>
      <c r="S20" s="47"/>
      <c r="T20" s="120"/>
      <c r="U20" s="130"/>
      <c r="V20" s="112"/>
      <c r="W20" s="113"/>
      <c r="X20" s="116"/>
      <c r="Y20" s="12"/>
      <c r="Z20" s="198"/>
      <c r="AA20" s="337"/>
      <c r="AB20" s="338"/>
      <c r="AC20" s="12"/>
      <c r="AD20" s="198"/>
      <c r="AE20" s="117"/>
      <c r="AF20" s="110"/>
      <c r="AG20" s="374"/>
    </row>
    <row r="21" spans="1:33" ht="15.75" customHeight="1" thickBot="1">
      <c r="A21" s="324"/>
      <c r="B21" s="133" t="s">
        <v>115</v>
      </c>
      <c r="C21" s="358"/>
      <c r="D21" s="358"/>
      <c r="E21" s="134"/>
      <c r="F21" s="167"/>
      <c r="G21" s="135"/>
      <c r="H21" s="69"/>
      <c r="I21" s="136">
        <f t="shared" ref="I21:J21" si="2">AVERAGE(I5:I20)</f>
        <v>21.8</v>
      </c>
      <c r="J21" s="137">
        <f t="shared" si="2"/>
        <v>1840</v>
      </c>
      <c r="K21" s="138">
        <f t="shared" ref="K21" si="3">J21/I21</f>
        <v>84.403669724770637</v>
      </c>
      <c r="L21" s="136">
        <f t="shared" ref="L21:M21" si="4">AVERAGE(L5:L20)</f>
        <v>21.8</v>
      </c>
      <c r="M21" s="137">
        <f t="shared" si="4"/>
        <v>1654.8106234501975</v>
      </c>
      <c r="N21" s="138">
        <f t="shared" ref="N21:N28" si="5">M21/L21</f>
        <v>75.908744194963177</v>
      </c>
      <c r="O21" s="139">
        <f t="shared" ref="O21:O28" si="6">L21-I21</f>
        <v>0</v>
      </c>
      <c r="P21" s="140">
        <f t="shared" ref="P21:P28" si="7">N21-K21</f>
        <v>-8.4949255298074604</v>
      </c>
      <c r="Q21" s="141">
        <f t="shared" ref="Q21:Q28" si="8">N21/K21</f>
        <v>0.89935359970119422</v>
      </c>
      <c r="R21" s="329"/>
      <c r="S21" s="142">
        <v>0.16666666666666666</v>
      </c>
      <c r="T21" s="143">
        <v>0.61239583333333336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359"/>
      <c r="AB21" s="360"/>
      <c r="AC21" s="179">
        <f>SUM(AC5:AC20)</f>
        <v>0</v>
      </c>
      <c r="AD21" s="180">
        <f>SUM(AD5:AD20)</f>
        <v>0</v>
      </c>
      <c r="AE21" s="168">
        <f t="shared" ref="AE21:AE28" si="9">M21-J21</f>
        <v>-185.18937654980255</v>
      </c>
      <c r="AF21" s="141">
        <f t="shared" ref="AF21:AF28" si="10">M21/J21</f>
        <v>0.89935359970119422</v>
      </c>
      <c r="AG21" s="375"/>
    </row>
    <row r="22" spans="1:33" ht="15.75" customHeight="1">
      <c r="A22" s="361" t="s">
        <v>177</v>
      </c>
      <c r="B22" s="146" t="s">
        <v>192</v>
      </c>
      <c r="C22" s="325" t="s">
        <v>218</v>
      </c>
      <c r="D22" s="326"/>
      <c r="E22" s="147">
        <v>36.450000000000003</v>
      </c>
      <c r="F22" s="159">
        <v>2295</v>
      </c>
      <c r="G22" s="148">
        <f t="shared" ref="G22:G28" si="11">E22*F22</f>
        <v>83652.75</v>
      </c>
      <c r="H22" s="149"/>
      <c r="I22" s="153">
        <v>20</v>
      </c>
      <c r="J22" s="151">
        <v>2100</v>
      </c>
      <c r="K22" s="152">
        <f>J22/I22</f>
        <v>105</v>
      </c>
      <c r="L22" s="153">
        <v>20</v>
      </c>
      <c r="M22" s="151">
        <f t="shared" ref="M22:M28" si="12">F22/V22*60</f>
        <v>1892.8583422374968</v>
      </c>
      <c r="N22" s="152">
        <f t="shared" si="5"/>
        <v>94.642917111874837</v>
      </c>
      <c r="O22" s="154">
        <f t="shared" si="6"/>
        <v>0</v>
      </c>
      <c r="P22" s="155">
        <f t="shared" si="7"/>
        <v>-10.357082888125163</v>
      </c>
      <c r="Q22" s="156">
        <f t="shared" si="8"/>
        <v>0.9013611153511889</v>
      </c>
      <c r="R22" s="327">
        <f>Q38</f>
        <v>0.90222724388402809</v>
      </c>
      <c r="S22" s="157">
        <v>0.16666666666666666</v>
      </c>
      <c r="T22" s="158">
        <v>0.21717592592592591</v>
      </c>
      <c r="U22" s="159"/>
      <c r="V22" s="160">
        <v>72.747123716204001</v>
      </c>
      <c r="W22" s="97"/>
      <c r="X22" s="98"/>
      <c r="Y22" s="12"/>
      <c r="Z22" s="198"/>
      <c r="AA22" s="330"/>
      <c r="AB22" s="331"/>
      <c r="AC22" s="12"/>
      <c r="AD22" s="198"/>
      <c r="AE22" s="115">
        <f t="shared" si="9"/>
        <v>-207.1416577625032</v>
      </c>
      <c r="AF22" s="156">
        <f t="shared" si="10"/>
        <v>0.9013611153511889</v>
      </c>
      <c r="AG22" s="381">
        <f>AF38</f>
        <v>0.90944506183510032</v>
      </c>
    </row>
    <row r="23" spans="1:33" ht="15.75" customHeight="1">
      <c r="A23" s="362"/>
      <c r="B23" s="163" t="s">
        <v>166</v>
      </c>
      <c r="C23" s="335" t="s">
        <v>221</v>
      </c>
      <c r="D23" s="336"/>
      <c r="E23" s="101">
        <v>31.72</v>
      </c>
      <c r="F23" s="111">
        <v>1584</v>
      </c>
      <c r="G23" s="103">
        <f t="shared" si="11"/>
        <v>50244.479999999996</v>
      </c>
      <c r="H23" s="26"/>
      <c r="I23" s="107">
        <v>22</v>
      </c>
      <c r="J23" s="105">
        <v>2000</v>
      </c>
      <c r="K23" s="106">
        <f t="shared" si="1"/>
        <v>90.909090909090907</v>
      </c>
      <c r="L23" s="107">
        <v>22</v>
      </c>
      <c r="M23" s="105">
        <f t="shared" si="12"/>
        <v>1800.0275142827238</v>
      </c>
      <c r="N23" s="106">
        <f t="shared" si="5"/>
        <v>81.819432467396538</v>
      </c>
      <c r="O23" s="108">
        <f t="shared" si="6"/>
        <v>0</v>
      </c>
      <c r="P23" s="109">
        <f t="shared" si="7"/>
        <v>-9.0896584416943682</v>
      </c>
      <c r="Q23" s="110">
        <f t="shared" si="8"/>
        <v>0.90001375714136189</v>
      </c>
      <c r="R23" s="328"/>
      <c r="S23" s="47">
        <v>0.22083333333333335</v>
      </c>
      <c r="T23" s="48">
        <v>0.25748842592592597</v>
      </c>
      <c r="U23" s="111">
        <v>5.2666666666667172</v>
      </c>
      <c r="V23" s="112">
        <v>52.799192926710127</v>
      </c>
      <c r="W23" s="113"/>
      <c r="X23" s="116"/>
      <c r="Y23" s="12"/>
      <c r="Z23" s="198"/>
      <c r="AA23" s="337"/>
      <c r="AB23" s="338"/>
      <c r="AC23" s="12"/>
      <c r="AD23" s="198"/>
      <c r="AE23" s="117">
        <f t="shared" si="9"/>
        <v>-199.97248571727619</v>
      </c>
      <c r="AF23" s="110">
        <f t="shared" si="10"/>
        <v>0.90001375714136189</v>
      </c>
      <c r="AG23" s="374"/>
    </row>
    <row r="24" spans="1:33" ht="15.75" customHeight="1">
      <c r="A24" s="362"/>
      <c r="B24" s="163" t="s">
        <v>166</v>
      </c>
      <c r="C24" s="335" t="s">
        <v>222</v>
      </c>
      <c r="D24" s="336"/>
      <c r="E24" s="101">
        <v>34.79</v>
      </c>
      <c r="F24" s="111">
        <v>1611</v>
      </c>
      <c r="G24" s="103">
        <f t="shared" si="11"/>
        <v>56046.689999999995</v>
      </c>
      <c r="H24" s="26"/>
      <c r="I24" s="107">
        <v>11</v>
      </c>
      <c r="J24" s="105">
        <v>2000</v>
      </c>
      <c r="K24" s="106">
        <f t="shared" si="1"/>
        <v>181.81818181818181</v>
      </c>
      <c r="L24" s="107">
        <v>11</v>
      </c>
      <c r="M24" s="105">
        <f t="shared" si="12"/>
        <v>1808.5279954925188</v>
      </c>
      <c r="N24" s="106">
        <f t="shared" si="5"/>
        <v>164.41163595386536</v>
      </c>
      <c r="O24" s="108">
        <f t="shared" si="6"/>
        <v>0</v>
      </c>
      <c r="P24" s="109">
        <f t="shared" si="7"/>
        <v>-17.406545864316456</v>
      </c>
      <c r="Q24" s="110">
        <f t="shared" si="8"/>
        <v>0.90426399774625954</v>
      </c>
      <c r="R24" s="328"/>
      <c r="S24" s="47">
        <v>0.26041666666666669</v>
      </c>
      <c r="T24" s="48">
        <v>0.29752314814814818</v>
      </c>
      <c r="U24" s="111">
        <v>5</v>
      </c>
      <c r="V24" s="112">
        <v>53.446781161757158</v>
      </c>
      <c r="W24" s="113"/>
      <c r="X24" s="116"/>
      <c r="Y24" s="12"/>
      <c r="Z24" s="198"/>
      <c r="AA24" s="337"/>
      <c r="AB24" s="338"/>
      <c r="AC24" s="12"/>
      <c r="AD24" s="198"/>
      <c r="AE24" s="117">
        <f t="shared" si="9"/>
        <v>-191.47200450748119</v>
      </c>
      <c r="AF24" s="110">
        <f t="shared" si="10"/>
        <v>0.90426399774625943</v>
      </c>
      <c r="AG24" s="374"/>
    </row>
    <row r="25" spans="1:33" ht="15.75" customHeight="1">
      <c r="A25" s="362"/>
      <c r="B25" s="163" t="s">
        <v>166</v>
      </c>
      <c r="C25" s="335" t="s">
        <v>220</v>
      </c>
      <c r="D25" s="336"/>
      <c r="E25" s="101">
        <v>33.200000000000003</v>
      </c>
      <c r="F25" s="111">
        <v>2746</v>
      </c>
      <c r="G25" s="103">
        <f t="shared" si="11"/>
        <v>91167.200000000012</v>
      </c>
      <c r="H25" s="26"/>
      <c r="I25" s="107">
        <v>11</v>
      </c>
      <c r="J25" s="105">
        <v>2000</v>
      </c>
      <c r="K25" s="106">
        <f t="shared" si="1"/>
        <v>181.81818181818181</v>
      </c>
      <c r="L25" s="107">
        <v>11</v>
      </c>
      <c r="M25" s="105">
        <f t="shared" si="12"/>
        <v>1807.5724640015378</v>
      </c>
      <c r="N25" s="106">
        <f t="shared" si="5"/>
        <v>164.32476945468525</v>
      </c>
      <c r="O25" s="108">
        <f t="shared" si="6"/>
        <v>0</v>
      </c>
      <c r="P25" s="109">
        <f t="shared" si="7"/>
        <v>-17.49341236349656</v>
      </c>
      <c r="Q25" s="110">
        <f t="shared" si="8"/>
        <v>0.90378623200076891</v>
      </c>
      <c r="R25" s="328"/>
      <c r="S25" s="47">
        <v>0.30069444444444443</v>
      </c>
      <c r="T25" s="48">
        <v>0.36398148148148146</v>
      </c>
      <c r="U25" s="111">
        <v>4.5666666666666078</v>
      </c>
      <c r="V25" s="112">
        <v>91.149872705662006</v>
      </c>
      <c r="W25" s="113"/>
      <c r="X25" s="116"/>
      <c r="Y25" s="12"/>
      <c r="Z25" s="198"/>
      <c r="AA25" s="337"/>
      <c r="AB25" s="338"/>
      <c r="AC25" s="12"/>
      <c r="AD25" s="198"/>
      <c r="AE25" s="117">
        <f t="shared" si="9"/>
        <v>-192.42753599846219</v>
      </c>
      <c r="AF25" s="110">
        <f t="shared" si="10"/>
        <v>0.90378623200076891</v>
      </c>
      <c r="AG25" s="374"/>
    </row>
    <row r="26" spans="1:33" ht="15.75" customHeight="1">
      <c r="A26" s="363"/>
      <c r="B26" s="163" t="s">
        <v>166</v>
      </c>
      <c r="C26" s="335" t="s">
        <v>225</v>
      </c>
      <c r="D26" s="336"/>
      <c r="E26" s="101">
        <v>51.44</v>
      </c>
      <c r="F26" s="111">
        <v>1853</v>
      </c>
      <c r="G26" s="103">
        <f t="shared" si="11"/>
        <v>95318.319999999992</v>
      </c>
      <c r="H26" s="13"/>
      <c r="I26" s="118">
        <v>19</v>
      </c>
      <c r="J26" s="105">
        <v>2000</v>
      </c>
      <c r="K26" s="106">
        <f t="shared" si="1"/>
        <v>105.26315789473684</v>
      </c>
      <c r="L26" s="107">
        <v>19</v>
      </c>
      <c r="M26" s="105">
        <f t="shared" si="12"/>
        <v>1801.5709154418075</v>
      </c>
      <c r="N26" s="106">
        <f t="shared" si="5"/>
        <v>94.819521865358297</v>
      </c>
      <c r="O26" s="108">
        <f t="shared" si="6"/>
        <v>0</v>
      </c>
      <c r="P26" s="109">
        <f t="shared" si="7"/>
        <v>-10.443636029378538</v>
      </c>
      <c r="Q26" s="110">
        <f t="shared" si="8"/>
        <v>0.9007854577209039</v>
      </c>
      <c r="R26" s="328"/>
      <c r="S26" s="47">
        <v>0.36736111111111108</v>
      </c>
      <c r="T26" s="48">
        <v>0.41020833333333329</v>
      </c>
      <c r="U26" s="111">
        <v>4.8666666666666547</v>
      </c>
      <c r="V26" s="112">
        <v>61.712807998310083</v>
      </c>
      <c r="W26" s="113"/>
      <c r="X26" s="116"/>
      <c r="Y26" s="12"/>
      <c r="Z26" s="198"/>
      <c r="AA26" s="337"/>
      <c r="AB26" s="338"/>
      <c r="AC26" s="12"/>
      <c r="AD26" s="198"/>
      <c r="AE26" s="117">
        <f t="shared" si="9"/>
        <v>-198.42908455819247</v>
      </c>
      <c r="AF26" s="110">
        <f t="shared" si="10"/>
        <v>0.90078545772090379</v>
      </c>
      <c r="AG26" s="374"/>
    </row>
    <row r="27" spans="1:33" ht="15.75" customHeight="1">
      <c r="A27" s="363"/>
      <c r="B27" s="163" t="s">
        <v>171</v>
      </c>
      <c r="C27" s="335" t="s">
        <v>241</v>
      </c>
      <c r="D27" s="336"/>
      <c r="E27" s="101">
        <v>46.34</v>
      </c>
      <c r="F27" s="111">
        <v>2807</v>
      </c>
      <c r="G27" s="121">
        <f t="shared" si="11"/>
        <v>130076.38</v>
      </c>
      <c r="H27" s="122"/>
      <c r="I27" s="107">
        <v>21</v>
      </c>
      <c r="J27" s="105">
        <v>1800</v>
      </c>
      <c r="K27" s="106">
        <f t="shared" si="1"/>
        <v>85.714285714285708</v>
      </c>
      <c r="L27" s="107">
        <v>21</v>
      </c>
      <c r="M27" s="105">
        <f t="shared" si="12"/>
        <v>1622.5561115169212</v>
      </c>
      <c r="N27" s="106">
        <f t="shared" si="5"/>
        <v>77.264576738901013</v>
      </c>
      <c r="O27" s="108">
        <f t="shared" si="6"/>
        <v>0</v>
      </c>
      <c r="P27" s="109">
        <f t="shared" si="7"/>
        <v>-8.449708975384695</v>
      </c>
      <c r="Q27" s="110">
        <f t="shared" si="8"/>
        <v>0.90142006195384516</v>
      </c>
      <c r="R27" s="328"/>
      <c r="S27" s="47">
        <v>0.41388888888888886</v>
      </c>
      <c r="T27" s="120">
        <v>0.4859606481481481</v>
      </c>
      <c r="U27" s="111">
        <v>5.3000000000000291</v>
      </c>
      <c r="V27" s="112">
        <v>103.79918377216849</v>
      </c>
      <c r="W27" s="113">
        <v>0.4859606481481481</v>
      </c>
      <c r="X27" s="116">
        <v>0.52499999999999991</v>
      </c>
      <c r="Y27" s="12"/>
      <c r="Z27" s="198"/>
      <c r="AA27" s="337"/>
      <c r="AB27" s="338"/>
      <c r="AC27" s="12"/>
      <c r="AD27" s="198"/>
      <c r="AE27" s="117">
        <f t="shared" si="9"/>
        <v>-177.44388848307881</v>
      </c>
      <c r="AF27" s="110">
        <f t="shared" si="10"/>
        <v>0.90142006195384505</v>
      </c>
      <c r="AG27" s="374"/>
    </row>
    <row r="28" spans="1:33" ht="15.75" customHeight="1">
      <c r="A28" s="363"/>
      <c r="B28" s="163" t="s">
        <v>168</v>
      </c>
      <c r="C28" s="335" t="s">
        <v>169</v>
      </c>
      <c r="D28" s="336"/>
      <c r="E28" s="101">
        <v>29.97</v>
      </c>
      <c r="F28" s="111">
        <v>2170</v>
      </c>
      <c r="G28" s="121">
        <f t="shared" si="11"/>
        <v>65034.899999999994</v>
      </c>
      <c r="H28" s="62"/>
      <c r="I28" s="118">
        <v>21</v>
      </c>
      <c r="J28" s="105">
        <v>2790</v>
      </c>
      <c r="K28" s="106">
        <f t="shared" si="1"/>
        <v>132.85714285714286</v>
      </c>
      <c r="L28" s="107">
        <v>22</v>
      </c>
      <c r="M28" s="105">
        <f t="shared" si="12"/>
        <v>2626.6346153846152</v>
      </c>
      <c r="N28" s="106">
        <f t="shared" si="5"/>
        <v>119.39248251748251</v>
      </c>
      <c r="O28" s="123">
        <f t="shared" si="6"/>
        <v>1</v>
      </c>
      <c r="P28" s="124">
        <f t="shared" si="7"/>
        <v>-13.464660339660355</v>
      </c>
      <c r="Q28" s="125">
        <f t="shared" si="8"/>
        <v>0.89865309421761019</v>
      </c>
      <c r="R28" s="328"/>
      <c r="S28" s="47">
        <v>0.52499999999999991</v>
      </c>
      <c r="T28" s="120">
        <v>0.55942129629629622</v>
      </c>
      <c r="U28" s="111">
        <v>56.216666666666612</v>
      </c>
      <c r="V28" s="112">
        <v>49.569132774462794</v>
      </c>
      <c r="W28" s="113"/>
      <c r="X28" s="116"/>
      <c r="Y28" s="12"/>
      <c r="Z28" s="198"/>
      <c r="AA28" s="337"/>
      <c r="AB28" s="338"/>
      <c r="AC28" s="12"/>
      <c r="AD28" s="198"/>
      <c r="AE28" s="117">
        <f t="shared" si="9"/>
        <v>-163.36538461538476</v>
      </c>
      <c r="AF28" s="110">
        <f t="shared" si="10"/>
        <v>0.94144609870416318</v>
      </c>
      <c r="AG28" s="374"/>
    </row>
    <row r="29" spans="1:33" ht="15.75" customHeight="1">
      <c r="A29" s="363"/>
      <c r="B29" s="163"/>
      <c r="C29" s="335"/>
      <c r="D29" s="336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328"/>
      <c r="S29" s="47"/>
      <c r="T29" s="120"/>
      <c r="U29" s="111"/>
      <c r="V29" s="112"/>
      <c r="W29" s="113"/>
      <c r="X29" s="116"/>
      <c r="Y29" s="12"/>
      <c r="Z29" s="198"/>
      <c r="AA29" s="337"/>
      <c r="AB29" s="338"/>
      <c r="AC29" s="12"/>
      <c r="AD29" s="198"/>
      <c r="AE29" s="117"/>
      <c r="AF29" s="110"/>
      <c r="AG29" s="374"/>
    </row>
    <row r="30" spans="1:33" ht="15.75" customHeight="1">
      <c r="A30" s="363"/>
      <c r="B30" s="163"/>
      <c r="C30" s="335"/>
      <c r="D30" s="336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328"/>
      <c r="S30" s="47"/>
      <c r="T30" s="120"/>
      <c r="U30" s="111"/>
      <c r="V30" s="112"/>
      <c r="W30" s="113"/>
      <c r="X30" s="116"/>
      <c r="Y30" s="12"/>
      <c r="Z30" s="198"/>
      <c r="AA30" s="337"/>
      <c r="AB30" s="338"/>
      <c r="AC30" s="12"/>
      <c r="AD30" s="198"/>
      <c r="AE30" s="117"/>
      <c r="AF30" s="110"/>
      <c r="AG30" s="374"/>
    </row>
    <row r="31" spans="1:33" ht="15.75" customHeight="1">
      <c r="A31" s="363"/>
      <c r="B31" s="163"/>
      <c r="C31" s="335"/>
      <c r="D31" s="336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328"/>
      <c r="S31" s="47"/>
      <c r="T31" s="120"/>
      <c r="U31" s="111"/>
      <c r="V31" s="112"/>
      <c r="W31" s="113"/>
      <c r="X31" s="116"/>
      <c r="Y31" s="12"/>
      <c r="Z31" s="198"/>
      <c r="AA31" s="337"/>
      <c r="AB31" s="338"/>
      <c r="AC31" s="12"/>
      <c r="AD31" s="198"/>
      <c r="AE31" s="117"/>
      <c r="AF31" s="110"/>
      <c r="AG31" s="374"/>
    </row>
    <row r="32" spans="1:33" ht="15.75" customHeight="1">
      <c r="A32" s="363"/>
      <c r="B32" s="163"/>
      <c r="C32" s="335"/>
      <c r="D32" s="336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328"/>
      <c r="S32" s="47"/>
      <c r="T32" s="120"/>
      <c r="U32" s="111"/>
      <c r="V32" s="112"/>
      <c r="W32" s="113"/>
      <c r="X32" s="116"/>
      <c r="Y32" s="12"/>
      <c r="Z32" s="198"/>
      <c r="AA32" s="337"/>
      <c r="AB32" s="338"/>
      <c r="AC32" s="12"/>
      <c r="AD32" s="198"/>
      <c r="AE32" s="117"/>
      <c r="AF32" s="110"/>
      <c r="AG32" s="374"/>
    </row>
    <row r="33" spans="1:33" ht="15.75" customHeight="1">
      <c r="A33" s="363"/>
      <c r="B33" s="163"/>
      <c r="C33" s="335"/>
      <c r="D33" s="336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328"/>
      <c r="S33" s="47"/>
      <c r="T33" s="120"/>
      <c r="U33" s="111"/>
      <c r="V33" s="112"/>
      <c r="W33" s="113"/>
      <c r="X33" s="116"/>
      <c r="Y33" s="12"/>
      <c r="Z33" s="198"/>
      <c r="AA33" s="337"/>
      <c r="AB33" s="338"/>
      <c r="AC33" s="12"/>
      <c r="AD33" s="198"/>
      <c r="AE33" s="117"/>
      <c r="AF33" s="110"/>
      <c r="AG33" s="374"/>
    </row>
    <row r="34" spans="1:33" ht="15.75" customHeight="1">
      <c r="A34" s="363"/>
      <c r="B34" s="163"/>
      <c r="C34" s="335"/>
      <c r="D34" s="336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28"/>
      <c r="S34" s="47"/>
      <c r="T34" s="120"/>
      <c r="U34" s="111"/>
      <c r="V34" s="112"/>
      <c r="W34" s="113"/>
      <c r="X34" s="116"/>
      <c r="Y34" s="12"/>
      <c r="Z34" s="198"/>
      <c r="AA34" s="337"/>
      <c r="AB34" s="338"/>
      <c r="AC34" s="12"/>
      <c r="AD34" s="198"/>
      <c r="AE34" s="117"/>
      <c r="AF34" s="110"/>
      <c r="AG34" s="374"/>
    </row>
    <row r="35" spans="1:33" ht="15.75" customHeight="1">
      <c r="A35" s="363"/>
      <c r="B35" s="163"/>
      <c r="C35" s="335"/>
      <c r="D35" s="336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28"/>
      <c r="S35" s="47"/>
      <c r="T35" s="120"/>
      <c r="U35" s="111"/>
      <c r="V35" s="112"/>
      <c r="W35" s="183"/>
      <c r="X35" s="184"/>
      <c r="Y35" s="12"/>
      <c r="Z35" s="198"/>
      <c r="AA35" s="337"/>
      <c r="AB35" s="338"/>
      <c r="AC35" s="12"/>
      <c r="AD35" s="198"/>
      <c r="AE35" s="117"/>
      <c r="AF35" s="110"/>
      <c r="AG35" s="374"/>
    </row>
    <row r="36" spans="1:33" ht="15.75" customHeight="1">
      <c r="A36" s="363"/>
      <c r="B36" s="163"/>
      <c r="C36" s="335"/>
      <c r="D36" s="336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28"/>
      <c r="S36" s="47"/>
      <c r="T36" s="120"/>
      <c r="U36" s="111"/>
      <c r="V36" s="112"/>
      <c r="W36" s="185"/>
      <c r="X36" s="186"/>
      <c r="Y36" s="12"/>
      <c r="Z36" s="198"/>
      <c r="AA36" s="337"/>
      <c r="AB36" s="338"/>
      <c r="AC36" s="12"/>
      <c r="AD36" s="198"/>
      <c r="AE36" s="117"/>
      <c r="AF36" s="110"/>
      <c r="AG36" s="374"/>
    </row>
    <row r="37" spans="1:33" ht="15.75" customHeight="1">
      <c r="A37" s="363"/>
      <c r="B37" s="100"/>
      <c r="C37" s="335"/>
      <c r="D37" s="336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28"/>
      <c r="S37" s="47"/>
      <c r="T37" s="120"/>
      <c r="U37" s="130"/>
      <c r="V37" s="112"/>
      <c r="W37" s="185"/>
      <c r="X37" s="186"/>
      <c r="Y37" s="12"/>
      <c r="Z37" s="198"/>
      <c r="AA37" s="337"/>
      <c r="AB37" s="338"/>
      <c r="AC37" s="12"/>
      <c r="AD37" s="198"/>
      <c r="AE37" s="117"/>
      <c r="AF37" s="110"/>
      <c r="AG37" s="374"/>
    </row>
    <row r="38" spans="1:33" ht="15.75" customHeight="1" thickBot="1">
      <c r="A38" s="364"/>
      <c r="B38" s="133" t="s">
        <v>115</v>
      </c>
      <c r="C38" s="358"/>
      <c r="D38" s="358"/>
      <c r="E38" s="134"/>
      <c r="F38" s="167"/>
      <c r="G38" s="135"/>
      <c r="H38" s="69"/>
      <c r="I38" s="136">
        <f t="shared" ref="I38:J38" si="13">AVERAGE(I22:I37)</f>
        <v>17.857142857142858</v>
      </c>
      <c r="J38" s="137">
        <f t="shared" si="13"/>
        <v>2098.5714285714284</v>
      </c>
      <c r="K38" s="138">
        <f t="shared" ref="K38" si="14">J38/I38</f>
        <v>117.52</v>
      </c>
      <c r="L38" s="136">
        <f t="shared" ref="L38:M38" si="15">AVERAGE(L22:L37)</f>
        <v>18</v>
      </c>
      <c r="M38" s="137">
        <f t="shared" si="15"/>
        <v>1908.5354226225174</v>
      </c>
      <c r="N38" s="138">
        <f t="shared" ref="N38:N44" si="16">M38/L38</f>
        <v>106.02974570125097</v>
      </c>
      <c r="O38" s="139">
        <f t="shared" ref="O38:O44" si="17">L38-I38</f>
        <v>0.14285714285714235</v>
      </c>
      <c r="P38" s="140">
        <f t="shared" ref="P38:P44" si="18">N38-K38</f>
        <v>-11.490254298749022</v>
      </c>
      <c r="Q38" s="141">
        <f t="shared" ref="Q38:Q44" si="19">N38/K38</f>
        <v>0.90222724388402809</v>
      </c>
      <c r="R38" s="329"/>
      <c r="S38" s="142">
        <v>0.16666666666666666</v>
      </c>
      <c r="T38" s="143">
        <v>0.55942129629629622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359"/>
      <c r="AB38" s="360"/>
      <c r="AC38" s="179">
        <f>SUM(AC22:AC37)</f>
        <v>0</v>
      </c>
      <c r="AD38" s="180">
        <f>SUM(AD22:AD37)</f>
        <v>0</v>
      </c>
      <c r="AE38" s="168">
        <f t="shared" ref="AE38:AE44" si="20">M38-J38</f>
        <v>-190.036005948911</v>
      </c>
      <c r="AF38" s="141">
        <f t="shared" ref="AF38:AF44" si="21">M38/J38</f>
        <v>0.90944506183510032</v>
      </c>
      <c r="AG38" s="375"/>
    </row>
    <row r="39" spans="1:33" ht="15.75" customHeight="1">
      <c r="A39" s="322" t="s">
        <v>178</v>
      </c>
      <c r="B39" s="146" t="s">
        <v>173</v>
      </c>
      <c r="C39" s="325" t="s">
        <v>180</v>
      </c>
      <c r="D39" s="326"/>
      <c r="E39" s="147">
        <v>53.76</v>
      </c>
      <c r="F39" s="97">
        <v>2793</v>
      </c>
      <c r="G39" s="148">
        <f t="shared" ref="G39:G44" si="22">E39*F39</f>
        <v>150151.67999999999</v>
      </c>
      <c r="H39" s="149"/>
      <c r="I39" s="150">
        <v>20</v>
      </c>
      <c r="J39" s="151">
        <v>2000</v>
      </c>
      <c r="K39" s="152">
        <f>J39/I39</f>
        <v>100</v>
      </c>
      <c r="L39" s="153">
        <v>20</v>
      </c>
      <c r="M39" s="151">
        <f t="shared" ref="M39:M44" si="23">F39/V39*60</f>
        <v>1795.5440496233432</v>
      </c>
      <c r="N39" s="152">
        <f t="shared" si="16"/>
        <v>89.777202481167166</v>
      </c>
      <c r="O39" s="154">
        <f t="shared" si="17"/>
        <v>0</v>
      </c>
      <c r="P39" s="155">
        <f t="shared" si="18"/>
        <v>-10.222797518832834</v>
      </c>
      <c r="Q39" s="156">
        <f t="shared" si="19"/>
        <v>0.89777202481167162</v>
      </c>
      <c r="R39" s="327">
        <f>Q55</f>
        <v>0.89856101335775351</v>
      </c>
      <c r="S39" s="157">
        <v>0.16666666666666666</v>
      </c>
      <c r="T39" s="158">
        <v>0.23146990740740742</v>
      </c>
      <c r="U39" s="159"/>
      <c r="V39" s="160">
        <v>93.331043610516687</v>
      </c>
      <c r="W39" s="158"/>
      <c r="X39" s="169"/>
      <c r="Y39" s="12"/>
      <c r="Z39" s="198"/>
      <c r="AA39" s="330"/>
      <c r="AB39" s="331"/>
      <c r="AC39" s="12"/>
      <c r="AD39" s="198"/>
      <c r="AE39" s="115">
        <f t="shared" si="20"/>
        <v>-204.4559503766568</v>
      </c>
      <c r="AF39" s="156">
        <f t="shared" si="21"/>
        <v>0.89777202481167162</v>
      </c>
      <c r="AG39" s="332">
        <f>AF55</f>
        <v>0.89856101335775351</v>
      </c>
    </row>
    <row r="40" spans="1:33" ht="15.75" customHeight="1">
      <c r="A40" s="323"/>
      <c r="B40" s="163" t="s">
        <v>173</v>
      </c>
      <c r="C40" s="335" t="s">
        <v>181</v>
      </c>
      <c r="D40" s="336"/>
      <c r="E40" s="101">
        <v>71.55</v>
      </c>
      <c r="F40" s="102">
        <v>2015</v>
      </c>
      <c r="G40" s="103">
        <f t="shared" si="22"/>
        <v>144173.25</v>
      </c>
      <c r="H40" s="26"/>
      <c r="I40" s="104">
        <v>22</v>
      </c>
      <c r="J40" s="105">
        <v>2000</v>
      </c>
      <c r="K40" s="106">
        <f t="shared" si="1"/>
        <v>90.909090909090907</v>
      </c>
      <c r="L40" s="107">
        <v>22</v>
      </c>
      <c r="M40" s="105">
        <f t="shared" si="23"/>
        <v>1797.2029044857411</v>
      </c>
      <c r="N40" s="106">
        <f t="shared" si="16"/>
        <v>81.691041112988231</v>
      </c>
      <c r="O40" s="108">
        <f t="shared" si="17"/>
        <v>0</v>
      </c>
      <c r="P40" s="109">
        <f t="shared" si="18"/>
        <v>-9.2180497961026759</v>
      </c>
      <c r="Q40" s="110">
        <f t="shared" si="19"/>
        <v>0.89860145224287058</v>
      </c>
      <c r="R40" s="328"/>
      <c r="S40" s="47">
        <v>0.23472222222222222</v>
      </c>
      <c r="T40" s="48">
        <v>0.28143518518518518</v>
      </c>
      <c r="U40" s="111">
        <v>4.6833333333333194</v>
      </c>
      <c r="V40" s="112">
        <v>67.27120220996683</v>
      </c>
      <c r="W40" s="113"/>
      <c r="X40" s="116"/>
      <c r="Y40" s="12"/>
      <c r="Z40" s="198"/>
      <c r="AA40" s="337"/>
      <c r="AB40" s="338"/>
      <c r="AC40" s="12"/>
      <c r="AD40" s="198"/>
      <c r="AE40" s="117">
        <f t="shared" si="20"/>
        <v>-202.7970955142589</v>
      </c>
      <c r="AF40" s="110">
        <f t="shared" si="21"/>
        <v>0.89860145224287058</v>
      </c>
      <c r="AG40" s="333"/>
    </row>
    <row r="41" spans="1:33" ht="15.75" customHeight="1">
      <c r="A41" s="323"/>
      <c r="B41" s="163" t="s">
        <v>173</v>
      </c>
      <c r="C41" s="335" t="s">
        <v>231</v>
      </c>
      <c r="D41" s="336"/>
      <c r="E41" s="101">
        <v>63.92</v>
      </c>
      <c r="F41" s="102">
        <v>1714</v>
      </c>
      <c r="G41" s="103">
        <f t="shared" si="22"/>
        <v>109558.88</v>
      </c>
      <c r="H41" s="26"/>
      <c r="I41" s="104">
        <v>24</v>
      </c>
      <c r="J41" s="105">
        <v>2000</v>
      </c>
      <c r="K41" s="106">
        <f t="shared" si="1"/>
        <v>83.333333333333329</v>
      </c>
      <c r="L41" s="107">
        <v>24</v>
      </c>
      <c r="M41" s="105">
        <f t="shared" si="23"/>
        <v>1798.0272631081925</v>
      </c>
      <c r="N41" s="106">
        <f t="shared" si="16"/>
        <v>74.917802629508017</v>
      </c>
      <c r="O41" s="108">
        <f t="shared" si="17"/>
        <v>0</v>
      </c>
      <c r="P41" s="109">
        <f t="shared" si="18"/>
        <v>-8.4155307038253113</v>
      </c>
      <c r="Q41" s="110">
        <f t="shared" si="19"/>
        <v>0.8990136315540963</v>
      </c>
      <c r="R41" s="328"/>
      <c r="S41" s="47">
        <v>0.28541666666666665</v>
      </c>
      <c r="T41" s="48">
        <v>0.32512731481481483</v>
      </c>
      <c r="U41" s="111">
        <v>5.7333333333333236</v>
      </c>
      <c r="V41" s="112">
        <v>57.196018163942504</v>
      </c>
      <c r="W41" s="113"/>
      <c r="X41" s="116"/>
      <c r="Y41" s="12"/>
      <c r="Z41" s="198"/>
      <c r="AA41" s="337"/>
      <c r="AB41" s="338"/>
      <c r="AC41" s="12"/>
      <c r="AD41" s="198"/>
      <c r="AE41" s="117">
        <f t="shared" si="20"/>
        <v>-201.97273689180747</v>
      </c>
      <c r="AF41" s="110">
        <f t="shared" si="21"/>
        <v>0.8990136315540963</v>
      </c>
      <c r="AG41" s="333"/>
    </row>
    <row r="42" spans="1:33" ht="15.75" customHeight="1">
      <c r="A42" s="323"/>
      <c r="B42" s="163" t="s">
        <v>173</v>
      </c>
      <c r="C42" s="335" t="s">
        <v>175</v>
      </c>
      <c r="D42" s="336"/>
      <c r="E42" s="101">
        <v>58.67</v>
      </c>
      <c r="F42" s="102">
        <v>3648</v>
      </c>
      <c r="G42" s="103">
        <f t="shared" si="22"/>
        <v>214028.16</v>
      </c>
      <c r="H42" s="26"/>
      <c r="I42" s="104">
        <v>23</v>
      </c>
      <c r="J42" s="105">
        <v>2000</v>
      </c>
      <c r="K42" s="106">
        <f t="shared" si="1"/>
        <v>86.956521739130437</v>
      </c>
      <c r="L42" s="107">
        <v>23</v>
      </c>
      <c r="M42" s="105">
        <f t="shared" si="23"/>
        <v>1796.2544326799959</v>
      </c>
      <c r="N42" s="106">
        <f t="shared" si="16"/>
        <v>78.098018812173734</v>
      </c>
      <c r="O42" s="108">
        <f t="shared" si="17"/>
        <v>0</v>
      </c>
      <c r="P42" s="109">
        <f t="shared" si="18"/>
        <v>-8.858502926956703</v>
      </c>
      <c r="Q42" s="110">
        <f t="shared" si="19"/>
        <v>0.89812721633999792</v>
      </c>
      <c r="R42" s="328"/>
      <c r="S42" s="47">
        <v>0.32847222222222217</v>
      </c>
      <c r="T42" s="48">
        <v>0.41309027777777774</v>
      </c>
      <c r="U42" s="111">
        <v>4.816666666666567</v>
      </c>
      <c r="V42" s="112">
        <v>121.85356150989867</v>
      </c>
      <c r="W42" s="113"/>
      <c r="X42" s="116"/>
      <c r="Y42" s="12"/>
      <c r="Z42" s="198"/>
      <c r="AA42" s="337"/>
      <c r="AB42" s="338"/>
      <c r="AC42" s="12"/>
      <c r="AD42" s="198"/>
      <c r="AE42" s="117">
        <f t="shared" si="20"/>
        <v>-203.74556732000406</v>
      </c>
      <c r="AF42" s="110">
        <f t="shared" si="21"/>
        <v>0.89812721633999792</v>
      </c>
      <c r="AG42" s="333"/>
    </row>
    <row r="43" spans="1:33" ht="15.75" customHeight="1">
      <c r="A43" s="323"/>
      <c r="B43" s="163" t="s">
        <v>173</v>
      </c>
      <c r="C43" s="335" t="s">
        <v>179</v>
      </c>
      <c r="D43" s="336"/>
      <c r="E43" s="101">
        <v>59.54</v>
      </c>
      <c r="F43" s="102">
        <v>2556</v>
      </c>
      <c r="G43" s="103">
        <f t="shared" si="22"/>
        <v>152184.24</v>
      </c>
      <c r="H43" s="13"/>
      <c r="I43" s="104">
        <v>23</v>
      </c>
      <c r="J43" s="105">
        <v>2000</v>
      </c>
      <c r="K43" s="106">
        <f t="shared" si="1"/>
        <v>86.956521739130437</v>
      </c>
      <c r="L43" s="107">
        <v>23</v>
      </c>
      <c r="M43" s="105">
        <f t="shared" si="23"/>
        <v>1796.857603631393</v>
      </c>
      <c r="N43" s="106">
        <f t="shared" si="16"/>
        <v>78.124243636147526</v>
      </c>
      <c r="O43" s="108">
        <f t="shared" si="17"/>
        <v>0</v>
      </c>
      <c r="P43" s="109">
        <f t="shared" si="18"/>
        <v>-8.8322781029829116</v>
      </c>
      <c r="Q43" s="110">
        <f t="shared" si="19"/>
        <v>0.89842880181569651</v>
      </c>
      <c r="R43" s="328"/>
      <c r="S43" s="47">
        <v>0.41597222222222219</v>
      </c>
      <c r="T43" s="48">
        <v>0.47523148148148142</v>
      </c>
      <c r="U43" s="111">
        <v>5</v>
      </c>
      <c r="V43" s="112">
        <v>85.349000215745662</v>
      </c>
      <c r="W43" s="113">
        <v>0.47523148148148142</v>
      </c>
      <c r="X43" s="116">
        <v>0.51388888888888884</v>
      </c>
      <c r="Y43" s="12"/>
      <c r="Z43" s="198"/>
      <c r="AA43" s="337"/>
      <c r="AB43" s="338"/>
      <c r="AC43" s="12"/>
      <c r="AD43" s="198"/>
      <c r="AE43" s="117">
        <f t="shared" si="20"/>
        <v>-203.14239636860702</v>
      </c>
      <c r="AF43" s="110">
        <f t="shared" si="21"/>
        <v>0.89842880181569651</v>
      </c>
      <c r="AG43" s="333"/>
    </row>
    <row r="44" spans="1:33" ht="15.75" customHeight="1">
      <c r="A44" s="323"/>
      <c r="B44" s="163" t="s">
        <v>173</v>
      </c>
      <c r="C44" s="335" t="s">
        <v>212</v>
      </c>
      <c r="D44" s="336"/>
      <c r="E44" s="101">
        <v>61.09</v>
      </c>
      <c r="F44" s="102">
        <v>2825</v>
      </c>
      <c r="G44" s="121">
        <f t="shared" si="22"/>
        <v>172579.25</v>
      </c>
      <c r="H44" s="122"/>
      <c r="I44" s="104">
        <v>20</v>
      </c>
      <c r="J44" s="105">
        <v>2000</v>
      </c>
      <c r="K44" s="106">
        <f t="shared" si="1"/>
        <v>100</v>
      </c>
      <c r="L44" s="107">
        <v>20</v>
      </c>
      <c r="M44" s="105">
        <f t="shared" si="23"/>
        <v>1798.8459067643753</v>
      </c>
      <c r="N44" s="106">
        <f t="shared" si="16"/>
        <v>89.94229533821877</v>
      </c>
      <c r="O44" s="108">
        <f t="shared" si="17"/>
        <v>0</v>
      </c>
      <c r="P44" s="109">
        <f t="shared" si="18"/>
        <v>-10.05770466178123</v>
      </c>
      <c r="Q44" s="110">
        <f t="shared" si="19"/>
        <v>0.8994229533821877</v>
      </c>
      <c r="R44" s="328"/>
      <c r="S44" s="47">
        <v>0.51388888888888884</v>
      </c>
      <c r="T44" s="120">
        <v>0.57931712962962956</v>
      </c>
      <c r="U44" s="111">
        <v>55.666666666666686</v>
      </c>
      <c r="V44" s="112">
        <v>94.227081576366629</v>
      </c>
      <c r="W44" s="113"/>
      <c r="X44" s="116"/>
      <c r="Y44" s="12"/>
      <c r="Z44" s="198"/>
      <c r="AA44" s="337"/>
      <c r="AB44" s="338"/>
      <c r="AC44" s="12"/>
      <c r="AD44" s="198"/>
      <c r="AE44" s="117">
        <f t="shared" si="20"/>
        <v>-201.15409323562471</v>
      </c>
      <c r="AF44" s="110">
        <f t="shared" si="21"/>
        <v>0.8994229533821877</v>
      </c>
      <c r="AG44" s="333"/>
    </row>
    <row r="45" spans="1:33" ht="15.75" customHeight="1">
      <c r="A45" s="323"/>
      <c r="B45" s="163"/>
      <c r="C45" s="335"/>
      <c r="D45" s="336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328"/>
      <c r="S45" s="119"/>
      <c r="T45" s="120"/>
      <c r="U45" s="111"/>
      <c r="V45" s="112"/>
      <c r="W45" s="120"/>
      <c r="X45" s="189"/>
      <c r="Y45" s="12"/>
      <c r="Z45" s="198"/>
      <c r="AA45" s="337"/>
      <c r="AB45" s="338"/>
      <c r="AC45" s="12"/>
      <c r="AD45" s="198"/>
      <c r="AE45" s="117"/>
      <c r="AF45" s="110"/>
      <c r="AG45" s="333"/>
    </row>
    <row r="46" spans="1:33" ht="15.75" customHeight="1">
      <c r="A46" s="323"/>
      <c r="B46" s="163"/>
      <c r="C46" s="335"/>
      <c r="D46" s="336"/>
      <c r="E46" s="101"/>
      <c r="F46" s="102"/>
      <c r="G46" s="121"/>
      <c r="H46" s="62"/>
      <c r="I46" s="104"/>
      <c r="J46" s="105"/>
      <c r="K46" s="106"/>
      <c r="L46" s="107"/>
      <c r="M46" s="105"/>
      <c r="N46" s="106"/>
      <c r="O46" s="123"/>
      <c r="P46" s="124"/>
      <c r="Q46" s="125"/>
      <c r="R46" s="328"/>
      <c r="S46" s="119"/>
      <c r="T46" s="120"/>
      <c r="U46" s="111"/>
      <c r="V46" s="112"/>
      <c r="W46" s="120"/>
      <c r="X46" s="189"/>
      <c r="Y46" s="12"/>
      <c r="Z46" s="198"/>
      <c r="AA46" s="337"/>
      <c r="AB46" s="338"/>
      <c r="AC46" s="12"/>
      <c r="AD46" s="198"/>
      <c r="AE46" s="117"/>
      <c r="AF46" s="110"/>
      <c r="AG46" s="333"/>
    </row>
    <row r="47" spans="1:33" ht="15.75" customHeight="1">
      <c r="A47" s="323"/>
      <c r="B47" s="163"/>
      <c r="C47" s="335"/>
      <c r="D47" s="336"/>
      <c r="E47" s="101"/>
      <c r="F47" s="102"/>
      <c r="G47" s="121"/>
      <c r="H47" s="62"/>
      <c r="I47" s="104"/>
      <c r="J47" s="105"/>
      <c r="K47" s="106"/>
      <c r="L47" s="107"/>
      <c r="M47" s="105"/>
      <c r="N47" s="106"/>
      <c r="O47" s="123"/>
      <c r="P47" s="124"/>
      <c r="Q47" s="125"/>
      <c r="R47" s="328"/>
      <c r="S47" s="119"/>
      <c r="T47" s="120"/>
      <c r="U47" s="111"/>
      <c r="V47" s="112"/>
      <c r="W47" s="120"/>
      <c r="X47" s="189"/>
      <c r="Y47" s="12"/>
      <c r="Z47" s="198"/>
      <c r="AA47" s="337"/>
      <c r="AB47" s="338"/>
      <c r="AC47" s="12"/>
      <c r="AD47" s="198"/>
      <c r="AE47" s="117"/>
      <c r="AF47" s="110"/>
      <c r="AG47" s="333"/>
    </row>
    <row r="48" spans="1:33" ht="15.75" customHeight="1">
      <c r="A48" s="323"/>
      <c r="B48" s="163"/>
      <c r="C48" s="335"/>
      <c r="D48" s="336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8"/>
      <c r="S48" s="119"/>
      <c r="T48" s="120"/>
      <c r="U48" s="111"/>
      <c r="V48" s="112"/>
      <c r="W48" s="120"/>
      <c r="X48" s="189"/>
      <c r="Y48" s="12"/>
      <c r="Z48" s="198"/>
      <c r="AA48" s="337"/>
      <c r="AB48" s="338"/>
      <c r="AC48" s="12"/>
      <c r="AD48" s="198"/>
      <c r="AE48" s="117"/>
      <c r="AF48" s="110"/>
      <c r="AG48" s="333"/>
    </row>
    <row r="49" spans="1:33" ht="15.75" customHeight="1">
      <c r="A49" s="323"/>
      <c r="B49" s="163"/>
      <c r="C49" s="335"/>
      <c r="D49" s="336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8"/>
      <c r="S49" s="119"/>
      <c r="T49" s="120"/>
      <c r="U49" s="111"/>
      <c r="V49" s="112"/>
      <c r="W49" s="120"/>
      <c r="X49" s="189"/>
      <c r="Y49" s="12"/>
      <c r="Z49" s="198"/>
      <c r="AA49" s="337"/>
      <c r="AB49" s="338"/>
      <c r="AC49" s="12"/>
      <c r="AD49" s="198"/>
      <c r="AE49" s="117"/>
      <c r="AF49" s="110"/>
      <c r="AG49" s="333"/>
    </row>
    <row r="50" spans="1:33" ht="15.75" customHeight="1">
      <c r="A50" s="323"/>
      <c r="B50" s="163"/>
      <c r="C50" s="335"/>
      <c r="D50" s="336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8"/>
      <c r="S50" s="119"/>
      <c r="T50" s="120"/>
      <c r="U50" s="111"/>
      <c r="V50" s="112"/>
      <c r="W50" s="120"/>
      <c r="X50" s="189"/>
      <c r="Y50" s="12"/>
      <c r="Z50" s="198"/>
      <c r="AA50" s="337"/>
      <c r="AB50" s="338"/>
      <c r="AC50" s="12"/>
      <c r="AD50" s="198"/>
      <c r="AE50" s="117"/>
      <c r="AF50" s="110"/>
      <c r="AG50" s="333"/>
    </row>
    <row r="51" spans="1:33" ht="15.75" customHeight="1">
      <c r="A51" s="323"/>
      <c r="B51" s="163"/>
      <c r="C51" s="335"/>
      <c r="D51" s="336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8"/>
      <c r="S51" s="119"/>
      <c r="T51" s="120"/>
      <c r="U51" s="111"/>
      <c r="V51" s="112"/>
      <c r="W51" s="120"/>
      <c r="X51" s="189"/>
      <c r="Y51" s="12"/>
      <c r="Z51" s="198"/>
      <c r="AA51" s="337"/>
      <c r="AB51" s="338"/>
      <c r="AC51" s="12"/>
      <c r="AD51" s="198"/>
      <c r="AE51" s="117"/>
      <c r="AF51" s="110"/>
      <c r="AG51" s="333"/>
    </row>
    <row r="52" spans="1:33" ht="15.75" customHeight="1">
      <c r="A52" s="323"/>
      <c r="B52" s="163"/>
      <c r="C52" s="335"/>
      <c r="D52" s="336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8"/>
      <c r="S52" s="119"/>
      <c r="T52" s="120"/>
      <c r="U52" s="111"/>
      <c r="V52" s="112"/>
      <c r="W52" s="120"/>
      <c r="X52" s="189"/>
      <c r="Y52" s="12"/>
      <c r="Z52" s="198"/>
      <c r="AA52" s="337"/>
      <c r="AB52" s="338"/>
      <c r="AC52" s="12"/>
      <c r="AD52" s="198"/>
      <c r="AE52" s="117"/>
      <c r="AF52" s="110"/>
      <c r="AG52" s="333"/>
    </row>
    <row r="53" spans="1:33" ht="15.75" customHeight="1">
      <c r="A53" s="323"/>
      <c r="B53" s="163"/>
      <c r="C53" s="335"/>
      <c r="D53" s="336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8"/>
      <c r="S53" s="119"/>
      <c r="T53" s="120"/>
      <c r="U53" s="111"/>
      <c r="V53" s="112"/>
      <c r="W53" s="120"/>
      <c r="X53" s="189"/>
      <c r="Y53" s="12"/>
      <c r="Z53" s="198"/>
      <c r="AA53" s="337"/>
      <c r="AB53" s="338"/>
      <c r="AC53" s="12"/>
      <c r="AD53" s="198"/>
      <c r="AE53" s="117"/>
      <c r="AF53" s="110"/>
      <c r="AG53" s="333"/>
    </row>
    <row r="54" spans="1:33" ht="15.75" customHeight="1">
      <c r="A54" s="323"/>
      <c r="B54" s="163"/>
      <c r="C54" s="335"/>
      <c r="D54" s="336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8"/>
      <c r="S54" s="119"/>
      <c r="T54" s="120"/>
      <c r="U54" s="130"/>
      <c r="V54" s="131"/>
      <c r="W54" s="126"/>
      <c r="X54" s="127"/>
      <c r="Y54" s="12"/>
      <c r="Z54" s="198"/>
      <c r="AA54" s="337"/>
      <c r="AB54" s="338"/>
      <c r="AC54" s="12"/>
      <c r="AD54" s="198"/>
      <c r="AE54" s="165"/>
      <c r="AF54" s="125"/>
      <c r="AG54" s="333"/>
    </row>
    <row r="55" spans="1:33" ht="15.75" customHeight="1" thickBot="1">
      <c r="A55" s="324"/>
      <c r="B55" s="133" t="s">
        <v>115</v>
      </c>
      <c r="C55" s="358"/>
      <c r="D55" s="358"/>
      <c r="E55" s="134"/>
      <c r="F55" s="167"/>
      <c r="G55" s="135"/>
      <c r="H55" s="69"/>
      <c r="I55" s="136">
        <f t="shared" ref="I55:J55" si="24">AVERAGE(I39:I54)</f>
        <v>22</v>
      </c>
      <c r="J55" s="137">
        <f t="shared" si="24"/>
        <v>2000</v>
      </c>
      <c r="K55" s="138">
        <f t="shared" ref="K55" si="25">J55/I55</f>
        <v>90.909090909090907</v>
      </c>
      <c r="L55" s="136">
        <f t="shared" ref="L55:M55" si="26">AVERAGE(L39:L54)</f>
        <v>22</v>
      </c>
      <c r="M55" s="137">
        <f t="shared" si="26"/>
        <v>1797.122026715507</v>
      </c>
      <c r="N55" s="138">
        <f t="shared" ref="N55:N63" si="27">M55/L55</f>
        <v>81.687364850704867</v>
      </c>
      <c r="O55" s="139">
        <f t="shared" ref="O55:O63" si="28">L55-I55</f>
        <v>0</v>
      </c>
      <c r="P55" s="140">
        <f t="shared" ref="P55:P63" si="29">N55-K55</f>
        <v>-9.2217260583860394</v>
      </c>
      <c r="Q55" s="141">
        <f t="shared" ref="Q55:Q63" si="30">N55/K55</f>
        <v>0.89856101335775351</v>
      </c>
      <c r="R55" s="329"/>
      <c r="S55" s="142">
        <v>0.16666666666666666</v>
      </c>
      <c r="T55" s="143">
        <v>0.57931712962962956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359"/>
      <c r="AB55" s="360"/>
      <c r="AC55" s="179">
        <f>SUM(AC39:AC54)</f>
        <v>0</v>
      </c>
      <c r="AD55" s="191">
        <f>SUM(AD39:AD54)</f>
        <v>0</v>
      </c>
      <c r="AE55" s="168">
        <f t="shared" ref="AE55:AE63" si="31">M55-J55</f>
        <v>-202.87797328449301</v>
      </c>
      <c r="AF55" s="141">
        <f t="shared" ref="AF55:AF63" si="32">M55/J55</f>
        <v>0.89856101335775351</v>
      </c>
      <c r="AG55" s="334"/>
    </row>
    <row r="56" spans="1:33" ht="15.75" customHeight="1">
      <c r="A56" s="361" t="s">
        <v>191</v>
      </c>
      <c r="B56" s="114" t="s">
        <v>203</v>
      </c>
      <c r="C56" s="372" t="s">
        <v>204</v>
      </c>
      <c r="D56" s="372"/>
      <c r="E56" s="147">
        <v>28.86</v>
      </c>
      <c r="F56" s="97">
        <v>2130</v>
      </c>
      <c r="G56" s="148">
        <f t="shared" ref="G56:G63" si="33">E56*F56</f>
        <v>61471.799999999996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3" si="34">F56/V56*60</f>
        <v>3191.4779423240034</v>
      </c>
      <c r="N56" s="152">
        <f t="shared" si="27"/>
        <v>167.97252328021071</v>
      </c>
      <c r="O56" s="154">
        <f t="shared" si="28"/>
        <v>0</v>
      </c>
      <c r="P56" s="155">
        <f t="shared" si="29"/>
        <v>-21.501160930315621</v>
      </c>
      <c r="Q56" s="156">
        <f t="shared" si="30"/>
        <v>0.88652165064555644</v>
      </c>
      <c r="R56" s="327">
        <f>Q72</f>
        <v>0.90181884856999317</v>
      </c>
      <c r="S56" s="157">
        <v>0.16666666666666666</v>
      </c>
      <c r="T56" s="158">
        <v>0.19446759259259258</v>
      </c>
      <c r="U56" s="159"/>
      <c r="V56" s="160">
        <v>40.044143280820322</v>
      </c>
      <c r="W56" s="158"/>
      <c r="X56" s="169"/>
      <c r="Y56" s="12"/>
      <c r="Z56" s="198"/>
      <c r="AA56" s="330"/>
      <c r="AB56" s="331"/>
      <c r="AC56" s="12"/>
      <c r="AD56" s="198"/>
      <c r="AE56" s="115">
        <f t="shared" si="31"/>
        <v>-408.52205767599662</v>
      </c>
      <c r="AF56" s="156">
        <f t="shared" si="32"/>
        <v>0.88652165064555655</v>
      </c>
      <c r="AG56" s="332">
        <f>AF72</f>
        <v>0.90181884856999306</v>
      </c>
    </row>
    <row r="57" spans="1:33" ht="15.75" customHeight="1">
      <c r="A57" s="362"/>
      <c r="B57" s="100" t="s">
        <v>203</v>
      </c>
      <c r="C57" s="376" t="s">
        <v>219</v>
      </c>
      <c r="D57" s="376"/>
      <c r="E57" s="101">
        <v>35.89</v>
      </c>
      <c r="F57" s="102">
        <v>3151</v>
      </c>
      <c r="G57" s="103">
        <f t="shared" si="33"/>
        <v>113089.39</v>
      </c>
      <c r="H57" s="26"/>
      <c r="I57" s="104">
        <v>19</v>
      </c>
      <c r="J57" s="105">
        <v>3600</v>
      </c>
      <c r="K57" s="106">
        <f t="shared" ref="K57:K91" si="35">J57/I57</f>
        <v>189.47368421052633</v>
      </c>
      <c r="L57" s="107">
        <v>19</v>
      </c>
      <c r="M57" s="105">
        <f t="shared" si="34"/>
        <v>3194.5423507936562</v>
      </c>
      <c r="N57" s="106">
        <f t="shared" si="27"/>
        <v>168.13380793650822</v>
      </c>
      <c r="O57" s="108">
        <f t="shared" si="28"/>
        <v>0</v>
      </c>
      <c r="P57" s="109">
        <f t="shared" si="29"/>
        <v>-21.33987627401811</v>
      </c>
      <c r="Q57" s="110">
        <f t="shared" si="30"/>
        <v>0.88737287522045993</v>
      </c>
      <c r="R57" s="328"/>
      <c r="S57" s="47">
        <v>0.19791666666666663</v>
      </c>
      <c r="T57" s="48">
        <v>0.23900462962962959</v>
      </c>
      <c r="U57" s="111">
        <v>4.9666666666666304</v>
      </c>
      <c r="V57" s="112">
        <v>59.182186128485569</v>
      </c>
      <c r="W57" s="113"/>
      <c r="X57" s="116"/>
      <c r="Y57" s="12"/>
      <c r="Z57" s="198"/>
      <c r="AA57" s="337"/>
      <c r="AB57" s="338"/>
      <c r="AC57" s="12"/>
      <c r="AD57" s="198"/>
      <c r="AE57" s="117">
        <f t="shared" si="31"/>
        <v>-405.45764920634383</v>
      </c>
      <c r="AF57" s="110">
        <f t="shared" si="32"/>
        <v>0.88737287522046004</v>
      </c>
      <c r="AG57" s="333"/>
    </row>
    <row r="58" spans="1:33" ht="15.75" customHeight="1">
      <c r="A58" s="362"/>
      <c r="B58" s="100" t="s">
        <v>203</v>
      </c>
      <c r="C58" s="376" t="s">
        <v>223</v>
      </c>
      <c r="D58" s="376"/>
      <c r="E58" s="101">
        <v>43.96</v>
      </c>
      <c r="F58" s="102">
        <v>1706</v>
      </c>
      <c r="G58" s="103">
        <f t="shared" si="33"/>
        <v>74995.759999999995</v>
      </c>
      <c r="H58" s="26"/>
      <c r="I58" s="104">
        <v>24</v>
      </c>
      <c r="J58" s="105">
        <v>3600</v>
      </c>
      <c r="K58" s="106">
        <f t="shared" si="35"/>
        <v>150</v>
      </c>
      <c r="L58" s="107">
        <v>24</v>
      </c>
      <c r="M58" s="105">
        <f t="shared" si="34"/>
        <v>3264.9448111128131</v>
      </c>
      <c r="N58" s="106">
        <f t="shared" si="27"/>
        <v>136.03936712970054</v>
      </c>
      <c r="O58" s="108">
        <f t="shared" si="28"/>
        <v>0</v>
      </c>
      <c r="P58" s="109">
        <f t="shared" si="29"/>
        <v>-13.960632870299463</v>
      </c>
      <c r="Q58" s="110">
        <f t="shared" si="30"/>
        <v>0.90692911419800359</v>
      </c>
      <c r="R58" s="328"/>
      <c r="S58" s="47">
        <v>0.24305555555555552</v>
      </c>
      <c r="T58" s="48">
        <v>0.26482638888888888</v>
      </c>
      <c r="U58" s="111">
        <v>5.8333333333333393</v>
      </c>
      <c r="V58" s="112">
        <v>31.351219062447779</v>
      </c>
      <c r="W58" s="113"/>
      <c r="X58" s="116"/>
      <c r="Y58" s="12"/>
      <c r="Z58" s="198"/>
      <c r="AA58" s="337"/>
      <c r="AB58" s="338"/>
      <c r="AC58" s="12"/>
      <c r="AD58" s="198"/>
      <c r="AE58" s="117">
        <f t="shared" si="31"/>
        <v>-335.05518888718689</v>
      </c>
      <c r="AF58" s="110">
        <f t="shared" si="32"/>
        <v>0.90692911419800359</v>
      </c>
      <c r="AG58" s="333"/>
    </row>
    <row r="59" spans="1:33" ht="15.75" customHeight="1">
      <c r="A59" s="362"/>
      <c r="B59" s="100" t="s">
        <v>203</v>
      </c>
      <c r="C59" s="376" t="s">
        <v>216</v>
      </c>
      <c r="D59" s="376"/>
      <c r="E59" s="101">
        <v>46.93</v>
      </c>
      <c r="F59" s="102">
        <v>1332</v>
      </c>
      <c r="G59" s="103">
        <f t="shared" si="33"/>
        <v>62510.76</v>
      </c>
      <c r="H59" s="26"/>
      <c r="I59" s="104">
        <v>24</v>
      </c>
      <c r="J59" s="105">
        <v>3600</v>
      </c>
      <c r="K59" s="106">
        <f t="shared" si="35"/>
        <v>150</v>
      </c>
      <c r="L59" s="107">
        <v>24</v>
      </c>
      <c r="M59" s="105">
        <f t="shared" si="34"/>
        <v>3266.1257077107743</v>
      </c>
      <c r="N59" s="106">
        <f t="shared" si="27"/>
        <v>136.08857115461561</v>
      </c>
      <c r="O59" s="108">
        <f t="shared" si="28"/>
        <v>0</v>
      </c>
      <c r="P59" s="109">
        <f t="shared" si="29"/>
        <v>-13.911428845384393</v>
      </c>
      <c r="Q59" s="110">
        <f t="shared" si="30"/>
        <v>0.90725714103077071</v>
      </c>
      <c r="R59" s="328"/>
      <c r="S59" s="47">
        <v>0.26874999999999993</v>
      </c>
      <c r="T59" s="48">
        <v>0.28574074074074068</v>
      </c>
      <c r="U59" s="111">
        <v>5.649999999999924</v>
      </c>
      <c r="V59" s="112">
        <v>24.46935824035257</v>
      </c>
      <c r="W59" s="113"/>
      <c r="X59" s="116"/>
      <c r="Y59" s="12"/>
      <c r="Z59" s="198"/>
      <c r="AA59" s="337"/>
      <c r="AB59" s="338"/>
      <c r="AC59" s="12"/>
      <c r="AD59" s="198"/>
      <c r="AE59" s="199">
        <f t="shared" si="31"/>
        <v>-333.87429228922565</v>
      </c>
      <c r="AF59" s="200">
        <f t="shared" si="32"/>
        <v>0.9072571410307706</v>
      </c>
      <c r="AG59" s="333"/>
    </row>
    <row r="60" spans="1:33" ht="15.75" customHeight="1">
      <c r="A60" s="363"/>
      <c r="B60" s="100" t="s">
        <v>203</v>
      </c>
      <c r="C60" s="376" t="s">
        <v>242</v>
      </c>
      <c r="D60" s="376"/>
      <c r="E60" s="101">
        <v>36.729999999999997</v>
      </c>
      <c r="F60" s="105">
        <v>3176</v>
      </c>
      <c r="G60" s="103">
        <f t="shared" si="33"/>
        <v>116654.48</v>
      </c>
      <c r="H60" s="13"/>
      <c r="I60" s="104">
        <v>20</v>
      </c>
      <c r="J60" s="105">
        <v>3600</v>
      </c>
      <c r="K60" s="106">
        <f t="shared" si="35"/>
        <v>180</v>
      </c>
      <c r="L60" s="107">
        <v>20</v>
      </c>
      <c r="M60" s="105">
        <f t="shared" si="34"/>
        <v>3260.0967104351826</v>
      </c>
      <c r="N60" s="106">
        <f t="shared" si="27"/>
        <v>163.00483552175913</v>
      </c>
      <c r="O60" s="108">
        <f t="shared" si="28"/>
        <v>0</v>
      </c>
      <c r="P60" s="109">
        <f t="shared" si="29"/>
        <v>-16.995164478240866</v>
      </c>
      <c r="Q60" s="110">
        <f t="shared" si="30"/>
        <v>0.90558241956532848</v>
      </c>
      <c r="R60" s="328"/>
      <c r="S60" s="47">
        <v>0.28888888888888881</v>
      </c>
      <c r="T60" s="48">
        <v>0.3294791666666666</v>
      </c>
      <c r="U60" s="111">
        <v>4.5333333333332959</v>
      </c>
      <c r="V60" s="112">
        <v>58.452253698499213</v>
      </c>
      <c r="W60" s="113"/>
      <c r="X60" s="116"/>
      <c r="Y60" s="12"/>
      <c r="Z60" s="198"/>
      <c r="AA60" s="337"/>
      <c r="AB60" s="338"/>
      <c r="AC60" s="12"/>
      <c r="AD60" s="198"/>
      <c r="AE60" s="199">
        <f t="shared" si="31"/>
        <v>-339.90328956481744</v>
      </c>
      <c r="AF60" s="200">
        <f t="shared" si="32"/>
        <v>0.90558241956532848</v>
      </c>
      <c r="AG60" s="333"/>
    </row>
    <row r="61" spans="1:33" ht="15.75" customHeight="1">
      <c r="A61" s="363"/>
      <c r="B61" s="100" t="s">
        <v>203</v>
      </c>
      <c r="C61" s="376" t="s">
        <v>260</v>
      </c>
      <c r="D61" s="376"/>
      <c r="E61" s="101">
        <v>48.4</v>
      </c>
      <c r="F61" s="105">
        <v>2289</v>
      </c>
      <c r="G61" s="121">
        <f t="shared" si="33"/>
        <v>110787.59999999999</v>
      </c>
      <c r="H61" s="122"/>
      <c r="I61" s="104">
        <v>22</v>
      </c>
      <c r="J61" s="105">
        <v>3600</v>
      </c>
      <c r="K61" s="106">
        <f t="shared" si="35"/>
        <v>163.63636363636363</v>
      </c>
      <c r="L61" s="107">
        <v>22</v>
      </c>
      <c r="M61" s="105">
        <f t="shared" si="34"/>
        <v>3263.7052091536034</v>
      </c>
      <c r="N61" s="106">
        <f t="shared" si="27"/>
        <v>148.35023677970923</v>
      </c>
      <c r="O61" s="108">
        <f t="shared" si="28"/>
        <v>0</v>
      </c>
      <c r="P61" s="109">
        <f t="shared" si="29"/>
        <v>-15.286126856654391</v>
      </c>
      <c r="Q61" s="110">
        <f t="shared" si="30"/>
        <v>0.90658478032044543</v>
      </c>
      <c r="R61" s="328"/>
      <c r="S61" s="47">
        <v>0.33263888888888882</v>
      </c>
      <c r="T61" s="120">
        <v>0.36185185185185176</v>
      </c>
      <c r="U61" s="111">
        <v>4.5499999999999918</v>
      </c>
      <c r="V61" s="112">
        <v>42.081006463085934</v>
      </c>
      <c r="W61" s="113"/>
      <c r="X61" s="116"/>
      <c r="Y61" s="12"/>
      <c r="Z61" s="198"/>
      <c r="AA61" s="337"/>
      <c r="AB61" s="338"/>
      <c r="AC61" s="12"/>
      <c r="AD61" s="198"/>
      <c r="AE61" s="199">
        <f t="shared" si="31"/>
        <v>-336.29479084639661</v>
      </c>
      <c r="AF61" s="200">
        <f t="shared" si="32"/>
        <v>0.90658478032044543</v>
      </c>
      <c r="AG61" s="333"/>
    </row>
    <row r="62" spans="1:33" ht="15.75" customHeight="1">
      <c r="A62" s="363"/>
      <c r="B62" s="100" t="s">
        <v>203</v>
      </c>
      <c r="C62" s="376" t="s">
        <v>205</v>
      </c>
      <c r="D62" s="376"/>
      <c r="E62" s="101">
        <v>38.479999999999997</v>
      </c>
      <c r="F62" s="105">
        <v>4867</v>
      </c>
      <c r="G62" s="121">
        <f t="shared" si="33"/>
        <v>187282.15999999997</v>
      </c>
      <c r="H62" s="62"/>
      <c r="I62" s="104">
        <v>20</v>
      </c>
      <c r="J62" s="105">
        <v>3600</v>
      </c>
      <c r="K62" s="106">
        <f t="shared" si="35"/>
        <v>180</v>
      </c>
      <c r="L62" s="107">
        <v>20</v>
      </c>
      <c r="M62" s="105">
        <f t="shared" si="34"/>
        <v>3267.5012005177532</v>
      </c>
      <c r="N62" s="106">
        <f t="shared" si="27"/>
        <v>163.37506002588765</v>
      </c>
      <c r="O62" s="123">
        <f t="shared" si="28"/>
        <v>0</v>
      </c>
      <c r="P62" s="124">
        <f t="shared" si="29"/>
        <v>-16.624939974112351</v>
      </c>
      <c r="Q62" s="125">
        <f t="shared" si="30"/>
        <v>0.90763922236604244</v>
      </c>
      <c r="R62" s="328"/>
      <c r="S62" s="47">
        <v>0.3652777777777777</v>
      </c>
      <c r="T62" s="120">
        <v>0.42733796296296289</v>
      </c>
      <c r="U62" s="111">
        <v>4.9333333333333584</v>
      </c>
      <c r="V62" s="112">
        <v>89.371045970458368</v>
      </c>
      <c r="W62" s="113">
        <v>0.42733796296296289</v>
      </c>
      <c r="X62" s="116">
        <v>0.46666666666666656</v>
      </c>
      <c r="Y62" s="12"/>
      <c r="Z62" s="198"/>
      <c r="AA62" s="337"/>
      <c r="AB62" s="338"/>
      <c r="AC62" s="12"/>
      <c r="AD62" s="198"/>
      <c r="AE62" s="199">
        <f t="shared" si="31"/>
        <v>-332.4987994822468</v>
      </c>
      <c r="AF62" s="200">
        <f t="shared" si="32"/>
        <v>0.90763922236604255</v>
      </c>
      <c r="AG62" s="333"/>
    </row>
    <row r="63" spans="1:33" ht="15.75" customHeight="1">
      <c r="A63" s="363"/>
      <c r="B63" s="100" t="s">
        <v>203</v>
      </c>
      <c r="C63" s="376" t="s">
        <v>206</v>
      </c>
      <c r="D63" s="376"/>
      <c r="E63" s="101">
        <v>37.799999999999997</v>
      </c>
      <c r="F63" s="105">
        <v>6102</v>
      </c>
      <c r="G63" s="121">
        <f t="shared" si="33"/>
        <v>230655.59999999998</v>
      </c>
      <c r="H63" s="62"/>
      <c r="I63" s="104">
        <v>21</v>
      </c>
      <c r="J63" s="105">
        <v>3600</v>
      </c>
      <c r="K63" s="106">
        <f t="shared" si="35"/>
        <v>171.42857142857142</v>
      </c>
      <c r="L63" s="107">
        <v>21</v>
      </c>
      <c r="M63" s="105">
        <f t="shared" si="34"/>
        <v>3263.988906768016</v>
      </c>
      <c r="N63" s="106">
        <f t="shared" si="27"/>
        <v>155.42804317942932</v>
      </c>
      <c r="O63" s="123">
        <f t="shared" si="28"/>
        <v>0</v>
      </c>
      <c r="P63" s="124">
        <f t="shared" si="29"/>
        <v>-16.000528249142093</v>
      </c>
      <c r="Q63" s="125">
        <f t="shared" si="30"/>
        <v>0.90666358521333779</v>
      </c>
      <c r="R63" s="328"/>
      <c r="S63" s="47">
        <v>0.46666666666666656</v>
      </c>
      <c r="T63" s="120">
        <v>0.54456018518518512</v>
      </c>
      <c r="U63" s="111">
        <v>56.633333333333283</v>
      </c>
      <c r="V63" s="112">
        <v>112.16949887324526</v>
      </c>
      <c r="W63" s="113"/>
      <c r="X63" s="116"/>
      <c r="Y63" s="12"/>
      <c r="Z63" s="198"/>
      <c r="AA63" s="337"/>
      <c r="AB63" s="338"/>
      <c r="AC63" s="12"/>
      <c r="AD63" s="198"/>
      <c r="AE63" s="199">
        <f t="shared" si="31"/>
        <v>-336.01109323198398</v>
      </c>
      <c r="AF63" s="200">
        <f t="shared" si="32"/>
        <v>0.90666358521333779</v>
      </c>
      <c r="AG63" s="333"/>
    </row>
    <row r="64" spans="1:33" ht="15.75" customHeight="1">
      <c r="A64" s="363"/>
      <c r="B64" s="100"/>
      <c r="C64" s="376"/>
      <c r="D64" s="376"/>
      <c r="E64" s="101"/>
      <c r="F64" s="105"/>
      <c r="G64" s="121"/>
      <c r="H64" s="62"/>
      <c r="I64" s="104"/>
      <c r="J64" s="105"/>
      <c r="K64" s="106"/>
      <c r="L64" s="107"/>
      <c r="M64" s="105"/>
      <c r="N64" s="106"/>
      <c r="O64" s="123"/>
      <c r="P64" s="124"/>
      <c r="Q64" s="125"/>
      <c r="R64" s="328"/>
      <c r="S64" s="47"/>
      <c r="T64" s="120"/>
      <c r="U64" s="111"/>
      <c r="V64" s="112"/>
      <c r="W64" s="113"/>
      <c r="X64" s="116"/>
      <c r="Y64" s="12"/>
      <c r="Z64" s="198"/>
      <c r="AA64" s="337"/>
      <c r="AB64" s="338"/>
      <c r="AC64" s="12"/>
      <c r="AD64" s="198"/>
      <c r="AE64" s="199"/>
      <c r="AF64" s="200"/>
      <c r="AG64" s="333"/>
    </row>
    <row r="65" spans="1:33" ht="15.75" customHeight="1">
      <c r="A65" s="363"/>
      <c r="B65" s="100"/>
      <c r="C65" s="376"/>
      <c r="D65" s="376"/>
      <c r="E65" s="101"/>
      <c r="F65" s="105"/>
      <c r="G65" s="121"/>
      <c r="H65" s="62"/>
      <c r="I65" s="104"/>
      <c r="J65" s="105"/>
      <c r="K65" s="106"/>
      <c r="L65" s="107"/>
      <c r="M65" s="105"/>
      <c r="N65" s="106"/>
      <c r="O65" s="123"/>
      <c r="P65" s="124"/>
      <c r="Q65" s="125"/>
      <c r="R65" s="328"/>
      <c r="S65" s="47"/>
      <c r="T65" s="120"/>
      <c r="U65" s="111"/>
      <c r="V65" s="112"/>
      <c r="W65" s="113"/>
      <c r="X65" s="116"/>
      <c r="Y65" s="12"/>
      <c r="Z65" s="198"/>
      <c r="AA65" s="337"/>
      <c r="AB65" s="338"/>
      <c r="AC65" s="12"/>
      <c r="AD65" s="198"/>
      <c r="AE65" s="199"/>
      <c r="AF65" s="200"/>
      <c r="AG65" s="333"/>
    </row>
    <row r="66" spans="1:33" ht="15.75" customHeight="1">
      <c r="A66" s="363"/>
      <c r="B66" s="100"/>
      <c r="C66" s="376"/>
      <c r="D66" s="376"/>
      <c r="E66" s="101"/>
      <c r="F66" s="105"/>
      <c r="G66" s="121"/>
      <c r="H66" s="62"/>
      <c r="I66" s="104"/>
      <c r="J66" s="105"/>
      <c r="K66" s="106"/>
      <c r="L66" s="107"/>
      <c r="M66" s="105"/>
      <c r="N66" s="106"/>
      <c r="O66" s="123"/>
      <c r="P66" s="124"/>
      <c r="Q66" s="125"/>
      <c r="R66" s="328"/>
      <c r="S66" s="47"/>
      <c r="T66" s="120"/>
      <c r="U66" s="111"/>
      <c r="V66" s="112"/>
      <c r="W66" s="113"/>
      <c r="X66" s="116"/>
      <c r="Y66" s="12"/>
      <c r="Z66" s="198"/>
      <c r="AA66" s="337"/>
      <c r="AB66" s="338"/>
      <c r="AC66" s="12"/>
      <c r="AD66" s="198"/>
      <c r="AE66" s="199"/>
      <c r="AF66" s="200"/>
      <c r="AG66" s="333"/>
    </row>
    <row r="67" spans="1:33" ht="15.75" customHeight="1">
      <c r="A67" s="363"/>
      <c r="B67" s="100"/>
      <c r="C67" s="376"/>
      <c r="D67" s="376"/>
      <c r="E67" s="101"/>
      <c r="F67" s="105"/>
      <c r="G67" s="121"/>
      <c r="H67" s="62"/>
      <c r="I67" s="104"/>
      <c r="J67" s="105"/>
      <c r="K67" s="106"/>
      <c r="L67" s="107"/>
      <c r="M67" s="105"/>
      <c r="N67" s="106"/>
      <c r="O67" s="123"/>
      <c r="P67" s="124"/>
      <c r="Q67" s="125"/>
      <c r="R67" s="328"/>
      <c r="S67" s="47"/>
      <c r="T67" s="120"/>
      <c r="U67" s="111"/>
      <c r="V67" s="112"/>
      <c r="W67" s="113"/>
      <c r="X67" s="116"/>
      <c r="Y67" s="12"/>
      <c r="Z67" s="198"/>
      <c r="AA67" s="337"/>
      <c r="AB67" s="338"/>
      <c r="AC67" s="12"/>
      <c r="AD67" s="198"/>
      <c r="AE67" s="199"/>
      <c r="AF67" s="200"/>
      <c r="AG67" s="333"/>
    </row>
    <row r="68" spans="1:33" ht="15.75" customHeight="1">
      <c r="A68" s="363"/>
      <c r="B68" s="100"/>
      <c r="C68" s="376"/>
      <c r="D68" s="376"/>
      <c r="E68" s="101"/>
      <c r="F68" s="105"/>
      <c r="G68" s="121"/>
      <c r="H68" s="62"/>
      <c r="I68" s="104"/>
      <c r="J68" s="105"/>
      <c r="K68" s="106"/>
      <c r="L68" s="107"/>
      <c r="M68" s="105"/>
      <c r="N68" s="106"/>
      <c r="O68" s="123"/>
      <c r="P68" s="124"/>
      <c r="Q68" s="125"/>
      <c r="R68" s="328"/>
      <c r="S68" s="47"/>
      <c r="T68" s="120"/>
      <c r="U68" s="111"/>
      <c r="V68" s="112"/>
      <c r="W68" s="113"/>
      <c r="X68" s="116"/>
      <c r="Y68" s="12"/>
      <c r="Z68" s="198"/>
      <c r="AA68" s="337"/>
      <c r="AB68" s="338"/>
      <c r="AC68" s="12"/>
      <c r="AD68" s="198"/>
      <c r="AE68" s="199"/>
      <c r="AF68" s="200"/>
      <c r="AG68" s="333"/>
    </row>
    <row r="69" spans="1:33" ht="15.75" customHeight="1">
      <c r="A69" s="363"/>
      <c r="B69" s="100"/>
      <c r="C69" s="376"/>
      <c r="D69" s="376"/>
      <c r="E69" s="101"/>
      <c r="F69" s="105"/>
      <c r="G69" s="121"/>
      <c r="H69" s="62"/>
      <c r="I69" s="104"/>
      <c r="J69" s="105"/>
      <c r="K69" s="106"/>
      <c r="L69" s="107"/>
      <c r="M69" s="105"/>
      <c r="N69" s="106"/>
      <c r="O69" s="123"/>
      <c r="P69" s="124"/>
      <c r="Q69" s="125"/>
      <c r="R69" s="328"/>
      <c r="S69" s="47"/>
      <c r="T69" s="120"/>
      <c r="U69" s="111"/>
      <c r="V69" s="112"/>
      <c r="W69" s="113"/>
      <c r="X69" s="116"/>
      <c r="Y69" s="12"/>
      <c r="Z69" s="198"/>
      <c r="AA69" s="337"/>
      <c r="AB69" s="338"/>
      <c r="AC69" s="12"/>
      <c r="AD69" s="198"/>
      <c r="AE69" s="199"/>
      <c r="AF69" s="200"/>
      <c r="AG69" s="333"/>
    </row>
    <row r="70" spans="1:33" ht="15.75" customHeight="1">
      <c r="A70" s="363"/>
      <c r="B70" s="100"/>
      <c r="C70" s="376"/>
      <c r="D70" s="376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8"/>
      <c r="S70" s="47"/>
      <c r="T70" s="120"/>
      <c r="U70" s="111"/>
      <c r="V70" s="112"/>
      <c r="W70" s="113"/>
      <c r="X70" s="116"/>
      <c r="Y70" s="12"/>
      <c r="Z70" s="198"/>
      <c r="AA70" s="337"/>
      <c r="AB70" s="338"/>
      <c r="AC70" s="12"/>
      <c r="AD70" s="198"/>
      <c r="AE70" s="199"/>
      <c r="AF70" s="200"/>
      <c r="AG70" s="333"/>
    </row>
    <row r="71" spans="1:33" ht="15.75" customHeight="1">
      <c r="A71" s="363"/>
      <c r="B71" s="100"/>
      <c r="C71" s="376"/>
      <c r="D71" s="376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8"/>
      <c r="S71" s="119"/>
      <c r="T71" s="120"/>
      <c r="U71" s="130"/>
      <c r="V71" s="131"/>
      <c r="W71" s="126"/>
      <c r="X71" s="127"/>
      <c r="Y71" s="12"/>
      <c r="Z71" s="198"/>
      <c r="AA71" s="337"/>
      <c r="AB71" s="338"/>
      <c r="AC71" s="12"/>
      <c r="AD71" s="198"/>
      <c r="AE71" s="165"/>
      <c r="AF71" s="125"/>
      <c r="AG71" s="333"/>
    </row>
    <row r="72" spans="1:33" ht="15.75" customHeight="1" thickBot="1">
      <c r="A72" s="364"/>
      <c r="B72" s="133" t="s">
        <v>115</v>
      </c>
      <c r="C72" s="358"/>
      <c r="D72" s="358"/>
      <c r="E72" s="134"/>
      <c r="F72" s="167"/>
      <c r="G72" s="135"/>
      <c r="H72" s="69"/>
      <c r="I72" s="136">
        <f t="shared" ref="I72:J72" si="36">AVERAGE(I56:I71)</f>
        <v>21.125</v>
      </c>
      <c r="J72" s="137">
        <f t="shared" si="36"/>
        <v>3600</v>
      </c>
      <c r="K72" s="138">
        <f t="shared" ref="K72:K75" si="37">J72/I72</f>
        <v>170.41420118343194</v>
      </c>
      <c r="L72" s="136">
        <f t="shared" ref="L72:M72" si="38">AVERAGE(L56:L71)</f>
        <v>21.125</v>
      </c>
      <c r="M72" s="137">
        <f t="shared" si="38"/>
        <v>3246.547854851975</v>
      </c>
      <c r="N72" s="138">
        <f>M72/L72</f>
        <v>153.68273869121776</v>
      </c>
      <c r="O72" s="139">
        <f>L72-I72</f>
        <v>0</v>
      </c>
      <c r="P72" s="140">
        <f>N72-K72</f>
        <v>-16.731462492214177</v>
      </c>
      <c r="Q72" s="141">
        <f>N72/K72</f>
        <v>0.90181884856999317</v>
      </c>
      <c r="R72" s="329"/>
      <c r="S72" s="142">
        <v>0.16666666666666666</v>
      </c>
      <c r="T72" s="143">
        <v>0.54456018518518512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359"/>
      <c r="AB72" s="360"/>
      <c r="AC72" s="179">
        <f>SUM(AC56:AC71)</f>
        <v>0</v>
      </c>
      <c r="AD72" s="191">
        <f>SUM(AD56:AD71)</f>
        <v>0</v>
      </c>
      <c r="AE72" s="168">
        <f>M72-J72</f>
        <v>-353.45214514802501</v>
      </c>
      <c r="AF72" s="141">
        <f>M72/J72</f>
        <v>0.90181884856999306</v>
      </c>
      <c r="AG72" s="334"/>
    </row>
    <row r="73" spans="1:33" ht="15.75" customHeight="1">
      <c r="A73" s="322" t="s">
        <v>116</v>
      </c>
      <c r="B73" s="100" t="s">
        <v>192</v>
      </c>
      <c r="C73" s="335" t="s">
        <v>268</v>
      </c>
      <c r="D73" s="336"/>
      <c r="E73" s="101">
        <v>23.55</v>
      </c>
      <c r="F73" s="102">
        <v>4875</v>
      </c>
      <c r="G73" s="121">
        <f t="shared" ref="G73:G75" si="39">E73*F73</f>
        <v>114806.25</v>
      </c>
      <c r="H73" s="122"/>
      <c r="I73" s="104">
        <v>6</v>
      </c>
      <c r="J73" s="105">
        <v>2500</v>
      </c>
      <c r="K73" s="106">
        <f t="shared" si="37"/>
        <v>416.66666666666669</v>
      </c>
      <c r="L73" s="107">
        <v>6</v>
      </c>
      <c r="M73" s="105">
        <f>F73/V73*60</f>
        <v>2108.7977764568732</v>
      </c>
      <c r="N73" s="106">
        <f>M73/L73</f>
        <v>351.46629607614551</v>
      </c>
      <c r="O73" s="108">
        <f>L73-I73</f>
        <v>0</v>
      </c>
      <c r="P73" s="109">
        <f>N73-K73</f>
        <v>-65.200370590521175</v>
      </c>
      <c r="Q73" s="110">
        <f>N73/K73</f>
        <v>0.8435191105827492</v>
      </c>
      <c r="R73" s="327">
        <f>Q89</f>
        <v>0.83620508806978677</v>
      </c>
      <c r="S73" s="47">
        <v>0.35624999999999996</v>
      </c>
      <c r="T73" s="120">
        <v>0.45256944444444441</v>
      </c>
      <c r="U73" s="111">
        <v>4.5833333333333037</v>
      </c>
      <c r="V73" s="112">
        <v>138.70462273127399</v>
      </c>
      <c r="W73" s="113"/>
      <c r="X73" s="116"/>
      <c r="Y73" s="12"/>
      <c r="Z73" s="198"/>
      <c r="AA73" s="330"/>
      <c r="AB73" s="331"/>
      <c r="AC73" s="12"/>
      <c r="AD73" s="198"/>
      <c r="AE73" s="115">
        <f>M73-J73</f>
        <v>-391.20222354312682</v>
      </c>
      <c r="AF73" s="156">
        <f>M73/J73</f>
        <v>0.84351911058274931</v>
      </c>
      <c r="AG73" s="332">
        <f>AF89</f>
        <v>0.88846790607414861</v>
      </c>
    </row>
    <row r="74" spans="1:33" ht="15.75" customHeight="1">
      <c r="A74" s="323"/>
      <c r="B74" s="100" t="s">
        <v>192</v>
      </c>
      <c r="C74" s="335" t="s">
        <v>217</v>
      </c>
      <c r="D74" s="336"/>
      <c r="E74" s="101">
        <v>27.05</v>
      </c>
      <c r="F74" s="102">
        <v>771</v>
      </c>
      <c r="G74" s="121">
        <f t="shared" si="39"/>
        <v>20855.55</v>
      </c>
      <c r="H74" s="62"/>
      <c r="I74" s="104">
        <v>5</v>
      </c>
      <c r="J74" s="105">
        <v>3273</v>
      </c>
      <c r="K74" s="106">
        <f t="shared" si="37"/>
        <v>654.6</v>
      </c>
      <c r="L74" s="107">
        <v>6</v>
      </c>
      <c r="M74" s="105">
        <f>F74/V74*60</f>
        <v>2961.3145775921862</v>
      </c>
      <c r="N74" s="106">
        <f>M74/L74</f>
        <v>493.5524295986977</v>
      </c>
      <c r="O74" s="123">
        <f>L74-I74</f>
        <v>1</v>
      </c>
      <c r="P74" s="124">
        <f>N74-K74</f>
        <v>-161.04757040130232</v>
      </c>
      <c r="Q74" s="125">
        <f>N74/K74</f>
        <v>0.75397560280888742</v>
      </c>
      <c r="R74" s="328"/>
      <c r="S74" s="47">
        <v>0.45624999999999993</v>
      </c>
      <c r="T74" s="120">
        <v>0.46709490740740733</v>
      </c>
      <c r="U74" s="111">
        <v>5.2999999999999492</v>
      </c>
      <c r="V74" s="112">
        <v>15.621440677070357</v>
      </c>
      <c r="W74" s="113"/>
      <c r="X74" s="116"/>
      <c r="Y74" s="12"/>
      <c r="Z74" s="198"/>
      <c r="AA74" s="337"/>
      <c r="AB74" s="338"/>
      <c r="AC74" s="12"/>
      <c r="AD74" s="198"/>
      <c r="AE74" s="117">
        <f>M74-J74</f>
        <v>-311.6854224078138</v>
      </c>
      <c r="AF74" s="110">
        <f>M74/J74</f>
        <v>0.90477072337066489</v>
      </c>
      <c r="AG74" s="333"/>
    </row>
    <row r="75" spans="1:33" ht="15.75" customHeight="1">
      <c r="A75" s="323"/>
      <c r="B75" s="100" t="s">
        <v>192</v>
      </c>
      <c r="C75" s="335" t="s">
        <v>224</v>
      </c>
      <c r="D75" s="336"/>
      <c r="E75" s="101">
        <v>27.05</v>
      </c>
      <c r="F75" s="102">
        <v>987</v>
      </c>
      <c r="G75" s="121">
        <f t="shared" si="39"/>
        <v>26698.350000000002</v>
      </c>
      <c r="H75" s="62"/>
      <c r="I75" s="104">
        <v>5</v>
      </c>
      <c r="J75" s="105">
        <v>3273</v>
      </c>
      <c r="K75" s="106">
        <f t="shared" si="37"/>
        <v>654.6</v>
      </c>
      <c r="L75" s="118">
        <v>5</v>
      </c>
      <c r="M75" s="105">
        <f>F75/V75*60</f>
        <v>2966.9683242976889</v>
      </c>
      <c r="N75" s="106">
        <f>M75/L75</f>
        <v>593.39366485953781</v>
      </c>
      <c r="O75" s="123">
        <f>L75-I75</f>
        <v>0</v>
      </c>
      <c r="P75" s="124">
        <f>N75-K75</f>
        <v>-61.206335140462215</v>
      </c>
      <c r="Q75" s="125">
        <f>N75/K75</f>
        <v>0.90649811313708795</v>
      </c>
      <c r="R75" s="328"/>
      <c r="S75" s="47">
        <v>0.47083333333333327</v>
      </c>
      <c r="T75" s="120">
        <v>0.48468749999999994</v>
      </c>
      <c r="U75" s="111">
        <v>5.3833333333333488</v>
      </c>
      <c r="V75" s="112">
        <v>19.959768196722479</v>
      </c>
      <c r="W75" s="113"/>
      <c r="X75" s="116"/>
      <c r="Y75" s="12"/>
      <c r="Z75" s="198"/>
      <c r="AA75" s="337"/>
      <c r="AB75" s="338"/>
      <c r="AC75" s="12"/>
      <c r="AD75" s="198"/>
      <c r="AE75" s="117">
        <f>M75-J75</f>
        <v>-306.03167570231108</v>
      </c>
      <c r="AF75" s="110">
        <f>M75/J75</f>
        <v>0.90649811313708795</v>
      </c>
      <c r="AG75" s="333"/>
    </row>
    <row r="76" spans="1:33" ht="15.75" customHeight="1">
      <c r="A76" s="323"/>
      <c r="B76" s="100"/>
      <c r="C76" s="335"/>
      <c r="D76" s="336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8"/>
      <c r="S76" s="47"/>
      <c r="T76" s="48"/>
      <c r="U76" s="111"/>
      <c r="V76" s="112"/>
      <c r="W76" s="113"/>
      <c r="X76" s="116"/>
      <c r="Y76" s="12"/>
      <c r="Z76" s="198"/>
      <c r="AA76" s="337"/>
      <c r="AB76" s="338"/>
      <c r="AC76" s="12"/>
      <c r="AD76" s="198"/>
      <c r="AE76" s="117"/>
      <c r="AF76" s="110"/>
      <c r="AG76" s="333"/>
    </row>
    <row r="77" spans="1:33" ht="15.75" customHeight="1">
      <c r="A77" s="323"/>
      <c r="B77" s="100"/>
      <c r="C77" s="335"/>
      <c r="D77" s="336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8"/>
      <c r="S77" s="47"/>
      <c r="T77" s="48"/>
      <c r="U77" s="111"/>
      <c r="V77" s="112"/>
      <c r="W77" s="113"/>
      <c r="X77" s="116"/>
      <c r="Y77" s="12"/>
      <c r="Z77" s="198"/>
      <c r="AA77" s="337"/>
      <c r="AB77" s="338"/>
      <c r="AC77" s="12"/>
      <c r="AD77" s="198"/>
      <c r="AE77" s="117"/>
      <c r="AF77" s="110"/>
      <c r="AG77" s="333"/>
    </row>
    <row r="78" spans="1:33" ht="15.75" customHeight="1">
      <c r="A78" s="323"/>
      <c r="B78" s="100"/>
      <c r="C78" s="335"/>
      <c r="D78" s="336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8"/>
      <c r="S78" s="47"/>
      <c r="T78" s="120"/>
      <c r="U78" s="111"/>
      <c r="V78" s="112"/>
      <c r="W78" s="113"/>
      <c r="X78" s="116"/>
      <c r="Y78" s="12"/>
      <c r="Z78" s="198"/>
      <c r="AA78" s="337"/>
      <c r="AB78" s="338"/>
      <c r="AC78" s="12"/>
      <c r="AD78" s="198"/>
      <c r="AE78" s="117"/>
      <c r="AF78" s="110"/>
      <c r="AG78" s="333"/>
    </row>
    <row r="79" spans="1:33" ht="15.75" customHeight="1">
      <c r="A79" s="323"/>
      <c r="B79" s="100"/>
      <c r="C79" s="335"/>
      <c r="D79" s="336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8"/>
      <c r="S79" s="47"/>
      <c r="T79" s="120"/>
      <c r="U79" s="111"/>
      <c r="V79" s="112"/>
      <c r="W79" s="113"/>
      <c r="X79" s="116"/>
      <c r="Y79" s="12"/>
      <c r="Z79" s="198"/>
      <c r="AA79" s="337"/>
      <c r="AB79" s="338"/>
      <c r="AC79" s="12"/>
      <c r="AD79" s="198"/>
      <c r="AE79" s="117"/>
      <c r="AF79" s="110"/>
      <c r="AG79" s="333"/>
    </row>
    <row r="80" spans="1:33" ht="15.75" customHeight="1">
      <c r="A80" s="323"/>
      <c r="B80" s="100"/>
      <c r="C80" s="335"/>
      <c r="D80" s="336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8"/>
      <c r="S80" s="47"/>
      <c r="T80" s="120"/>
      <c r="U80" s="111"/>
      <c r="V80" s="112"/>
      <c r="W80" s="113"/>
      <c r="X80" s="116"/>
      <c r="Y80" s="12"/>
      <c r="Z80" s="198"/>
      <c r="AA80" s="337"/>
      <c r="AB80" s="338"/>
      <c r="AC80" s="12"/>
      <c r="AD80" s="198"/>
      <c r="AE80" s="117"/>
      <c r="AF80" s="110"/>
      <c r="AG80" s="333"/>
    </row>
    <row r="81" spans="1:33" ht="15.75" customHeight="1">
      <c r="A81" s="323"/>
      <c r="B81" s="100"/>
      <c r="C81" s="335"/>
      <c r="D81" s="336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8"/>
      <c r="S81" s="47"/>
      <c r="T81" s="120"/>
      <c r="U81" s="111"/>
      <c r="V81" s="112"/>
      <c r="W81" s="113"/>
      <c r="X81" s="127"/>
      <c r="Y81" s="12"/>
      <c r="Z81" s="198"/>
      <c r="AA81" s="337"/>
      <c r="AB81" s="338"/>
      <c r="AC81" s="12"/>
      <c r="AD81" s="198"/>
      <c r="AE81" s="117"/>
      <c r="AF81" s="110"/>
      <c r="AG81" s="333"/>
    </row>
    <row r="82" spans="1:33" ht="15.75" customHeight="1">
      <c r="A82" s="323"/>
      <c r="B82" s="100"/>
      <c r="C82" s="335"/>
      <c r="D82" s="336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8"/>
      <c r="S82" s="47"/>
      <c r="T82" s="120"/>
      <c r="U82" s="111"/>
      <c r="V82" s="112"/>
      <c r="W82" s="113"/>
      <c r="X82" s="127"/>
      <c r="Y82" s="12"/>
      <c r="Z82" s="198"/>
      <c r="AA82" s="337"/>
      <c r="AB82" s="338"/>
      <c r="AC82" s="12"/>
      <c r="AD82" s="198"/>
      <c r="AE82" s="117"/>
      <c r="AF82" s="110"/>
      <c r="AG82" s="333"/>
    </row>
    <row r="83" spans="1:33" ht="15.75" customHeight="1">
      <c r="A83" s="323"/>
      <c r="B83" s="100"/>
      <c r="C83" s="335"/>
      <c r="D83" s="336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8"/>
      <c r="S83" s="47"/>
      <c r="T83" s="120"/>
      <c r="U83" s="111"/>
      <c r="V83" s="112"/>
      <c r="W83" s="113"/>
      <c r="X83" s="127"/>
      <c r="Y83" s="12"/>
      <c r="Z83" s="198"/>
      <c r="AA83" s="337"/>
      <c r="AB83" s="338"/>
      <c r="AC83" s="12"/>
      <c r="AD83" s="198"/>
      <c r="AE83" s="117"/>
      <c r="AF83" s="110"/>
      <c r="AG83" s="333"/>
    </row>
    <row r="84" spans="1:33" ht="15.75" customHeight="1">
      <c r="A84" s="323"/>
      <c r="B84" s="100"/>
      <c r="C84" s="335"/>
      <c r="D84" s="336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8"/>
      <c r="S84" s="47"/>
      <c r="T84" s="120"/>
      <c r="U84" s="111"/>
      <c r="V84" s="112"/>
      <c r="W84" s="113"/>
      <c r="X84" s="127"/>
      <c r="Y84" s="12"/>
      <c r="Z84" s="198"/>
      <c r="AA84" s="337"/>
      <c r="AB84" s="338"/>
      <c r="AC84" s="12"/>
      <c r="AD84" s="198"/>
      <c r="AE84" s="117"/>
      <c r="AF84" s="110"/>
      <c r="AG84" s="333"/>
    </row>
    <row r="85" spans="1:33" ht="15.75" customHeight="1">
      <c r="A85" s="323"/>
      <c r="B85" s="100"/>
      <c r="C85" s="335"/>
      <c r="D85" s="336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8"/>
      <c r="S85" s="47"/>
      <c r="T85" s="120"/>
      <c r="U85" s="111"/>
      <c r="V85" s="112"/>
      <c r="W85" s="113"/>
      <c r="X85" s="127"/>
      <c r="Y85" s="12"/>
      <c r="Z85" s="198"/>
      <c r="AA85" s="337"/>
      <c r="AB85" s="338"/>
      <c r="AC85" s="12"/>
      <c r="AD85" s="198"/>
      <c r="AE85" s="117"/>
      <c r="AF85" s="110"/>
      <c r="AG85" s="333"/>
    </row>
    <row r="86" spans="1:33" ht="15.75" customHeight="1">
      <c r="A86" s="323"/>
      <c r="B86" s="100"/>
      <c r="C86" s="335"/>
      <c r="D86" s="336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8"/>
      <c r="S86" s="47"/>
      <c r="T86" s="120"/>
      <c r="U86" s="111"/>
      <c r="V86" s="112"/>
      <c r="W86" s="113"/>
      <c r="X86" s="127"/>
      <c r="Y86" s="12"/>
      <c r="Z86" s="198"/>
      <c r="AA86" s="337"/>
      <c r="AB86" s="338"/>
      <c r="AC86" s="12"/>
      <c r="AD86" s="198"/>
      <c r="AE86" s="117"/>
      <c r="AF86" s="110"/>
      <c r="AG86" s="333"/>
    </row>
    <row r="87" spans="1:33" ht="15.75" customHeight="1">
      <c r="A87" s="323"/>
      <c r="B87" s="100"/>
      <c r="C87" s="335"/>
      <c r="D87" s="336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8"/>
      <c r="S87" s="47"/>
      <c r="T87" s="120"/>
      <c r="U87" s="111"/>
      <c r="V87" s="112"/>
      <c r="W87" s="113"/>
      <c r="X87" s="127"/>
      <c r="Y87" s="12"/>
      <c r="Z87" s="198"/>
      <c r="AA87" s="337"/>
      <c r="AB87" s="338"/>
      <c r="AC87" s="12"/>
      <c r="AD87" s="198"/>
      <c r="AE87" s="117"/>
      <c r="AF87" s="110"/>
      <c r="AG87" s="333"/>
    </row>
    <row r="88" spans="1:33" ht="15.75" customHeight="1">
      <c r="A88" s="323"/>
      <c r="B88" s="163"/>
      <c r="C88" s="335"/>
      <c r="D88" s="336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8"/>
      <c r="S88" s="119"/>
      <c r="T88" s="120"/>
      <c r="U88" s="130"/>
      <c r="V88" s="131"/>
      <c r="W88" s="126"/>
      <c r="X88" s="127"/>
      <c r="Y88" s="12"/>
      <c r="Z88" s="198"/>
      <c r="AA88" s="337"/>
      <c r="AB88" s="338"/>
      <c r="AC88" s="12"/>
      <c r="AD88" s="198"/>
      <c r="AE88" s="165"/>
      <c r="AF88" s="125"/>
      <c r="AG88" s="333"/>
    </row>
    <row r="89" spans="1:33" ht="15.75" customHeight="1" thickBot="1">
      <c r="A89" s="324"/>
      <c r="B89" s="133" t="s">
        <v>115</v>
      </c>
      <c r="C89" s="358"/>
      <c r="D89" s="358"/>
      <c r="E89" s="134"/>
      <c r="F89" s="167"/>
      <c r="G89" s="135"/>
      <c r="H89" s="69"/>
      <c r="I89" s="136">
        <f t="shared" ref="I89:J89" si="40">AVERAGE(I73:I88)</f>
        <v>5.333333333333333</v>
      </c>
      <c r="J89" s="137">
        <f t="shared" si="40"/>
        <v>3015.3333333333335</v>
      </c>
      <c r="K89" s="138">
        <f t="shared" ref="K89" si="41">J89/I89</f>
        <v>565.37500000000011</v>
      </c>
      <c r="L89" s="136">
        <f t="shared" ref="L89:M89" si="42">AVERAGE(L73:L88)</f>
        <v>5.666666666666667</v>
      </c>
      <c r="M89" s="137">
        <f t="shared" si="42"/>
        <v>2679.0268927822494</v>
      </c>
      <c r="N89" s="138">
        <f>M89/L89</f>
        <v>472.76945166745577</v>
      </c>
      <c r="O89" s="139">
        <f>L89-I89</f>
        <v>0.33333333333333393</v>
      </c>
      <c r="P89" s="140">
        <f>N89-K89</f>
        <v>-92.605548332544345</v>
      </c>
      <c r="Q89" s="141">
        <f>N89/K89</f>
        <v>0.83620508806978677</v>
      </c>
      <c r="R89" s="329"/>
      <c r="S89" s="142">
        <v>0.16666666666666666</v>
      </c>
      <c r="T89" s="143">
        <v>0.48468749999999994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359"/>
      <c r="AB89" s="360"/>
      <c r="AC89" s="179">
        <f>SUM(AC73:AC88)</f>
        <v>0</v>
      </c>
      <c r="AD89" s="191">
        <f>SUM(AD73:AD88)</f>
        <v>0</v>
      </c>
      <c r="AE89" s="168">
        <f>M89-J89</f>
        <v>-336.30644055108405</v>
      </c>
      <c r="AF89" s="141">
        <f>M89/J89</f>
        <v>0.88846790607414861</v>
      </c>
      <c r="AG89" s="334"/>
    </row>
    <row r="90" spans="1:33" ht="15.75" customHeight="1">
      <c r="A90" s="361" t="s">
        <v>120</v>
      </c>
      <c r="B90" s="114" t="s">
        <v>192</v>
      </c>
      <c r="C90" s="325" t="s">
        <v>213</v>
      </c>
      <c r="D90" s="326"/>
      <c r="E90" s="147">
        <v>15.51</v>
      </c>
      <c r="F90" s="97">
        <v>2076</v>
      </c>
      <c r="G90" s="148">
        <f t="shared" ref="G90:G91" si="43">E90*F90</f>
        <v>32198.76</v>
      </c>
      <c r="H90" s="149"/>
      <c r="I90" s="150">
        <v>6</v>
      </c>
      <c r="J90" s="151">
        <v>3600</v>
      </c>
      <c r="K90" s="152">
        <f>J90/I90</f>
        <v>600</v>
      </c>
      <c r="L90" s="153">
        <v>6</v>
      </c>
      <c r="M90" s="151">
        <f>F90/V90*60</f>
        <v>3249.0000000000014</v>
      </c>
      <c r="N90" s="152">
        <f>M90/L90</f>
        <v>541.50000000000023</v>
      </c>
      <c r="O90" s="154">
        <f>L90-I90</f>
        <v>0</v>
      </c>
      <c r="P90" s="155">
        <f>N90-K90</f>
        <v>-58.499999999999773</v>
      </c>
      <c r="Q90" s="156">
        <f>N90/K90</f>
        <v>0.90250000000000041</v>
      </c>
      <c r="R90" s="327">
        <f>Q106</f>
        <v>0.90292324647550326</v>
      </c>
      <c r="S90" s="157">
        <v>0.25</v>
      </c>
      <c r="T90" s="158">
        <v>0.27662037037037035</v>
      </c>
      <c r="U90" s="159"/>
      <c r="V90" s="160">
        <v>38.337950138504141</v>
      </c>
      <c r="W90" s="158"/>
      <c r="X90" s="169"/>
      <c r="Y90" s="12"/>
      <c r="Z90" s="198"/>
      <c r="AA90" s="330"/>
      <c r="AB90" s="331"/>
      <c r="AC90" s="12"/>
      <c r="AD90" s="198"/>
      <c r="AE90" s="115">
        <f>M90-J90</f>
        <v>-350.99999999999864</v>
      </c>
      <c r="AF90" s="156">
        <f>M90/J90</f>
        <v>0.90250000000000041</v>
      </c>
      <c r="AG90" s="332">
        <f>AF106</f>
        <v>0.90292324647550337</v>
      </c>
    </row>
    <row r="91" spans="1:33" ht="15.75" customHeight="1">
      <c r="A91" s="362"/>
      <c r="B91" s="100" t="s">
        <v>192</v>
      </c>
      <c r="C91" s="335" t="s">
        <v>214</v>
      </c>
      <c r="D91" s="336"/>
      <c r="E91" s="101">
        <v>15.01</v>
      </c>
      <c r="F91" s="102">
        <v>2171</v>
      </c>
      <c r="G91" s="103">
        <f t="shared" si="43"/>
        <v>32586.71</v>
      </c>
      <c r="H91" s="26"/>
      <c r="I91" s="104">
        <v>6</v>
      </c>
      <c r="J91" s="105">
        <v>3600</v>
      </c>
      <c r="K91" s="106">
        <f t="shared" si="35"/>
        <v>600</v>
      </c>
      <c r="L91" s="107">
        <v>6</v>
      </c>
      <c r="M91" s="105">
        <f>F91/V91*60</f>
        <v>3252.0473746236225</v>
      </c>
      <c r="N91" s="106">
        <f>M91/L91</f>
        <v>542.0078957706038</v>
      </c>
      <c r="O91" s="108">
        <f>L91-I91</f>
        <v>0</v>
      </c>
      <c r="P91" s="109">
        <f>N91-K91</f>
        <v>-57.992104229396205</v>
      </c>
      <c r="Q91" s="110">
        <f>N91/K91</f>
        <v>0.90334649295100633</v>
      </c>
      <c r="R91" s="328"/>
      <c r="S91" s="47">
        <v>0.27986111111111112</v>
      </c>
      <c r="T91" s="48">
        <v>0.30767361111111113</v>
      </c>
      <c r="U91" s="111">
        <v>4.6666666666667034</v>
      </c>
      <c r="V91" s="112">
        <v>40.054767041970202</v>
      </c>
      <c r="W91" s="113"/>
      <c r="X91" s="13"/>
      <c r="Y91" s="12"/>
      <c r="Z91" s="198"/>
      <c r="AA91" s="337"/>
      <c r="AB91" s="338"/>
      <c r="AC91" s="12"/>
      <c r="AD91" s="198"/>
      <c r="AE91" s="117">
        <f>M91-J91</f>
        <v>-347.95262537637745</v>
      </c>
      <c r="AF91" s="110">
        <f>M91/J91</f>
        <v>0.90334649295100622</v>
      </c>
      <c r="AG91" s="333"/>
    </row>
    <row r="92" spans="1:33" ht="15.75" customHeight="1">
      <c r="A92" s="362"/>
      <c r="B92" s="100"/>
      <c r="C92" s="335"/>
      <c r="D92" s="336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328"/>
      <c r="S92" s="47"/>
      <c r="T92" s="48"/>
      <c r="U92" s="111"/>
      <c r="V92" s="112"/>
      <c r="W92" s="113"/>
      <c r="X92" s="13"/>
      <c r="Y92" s="12"/>
      <c r="Z92" s="198"/>
      <c r="AA92" s="337"/>
      <c r="AB92" s="338"/>
      <c r="AC92" s="12"/>
      <c r="AD92" s="198"/>
      <c r="AE92" s="117"/>
      <c r="AF92" s="110"/>
      <c r="AG92" s="333"/>
    </row>
    <row r="93" spans="1:33" ht="15.75" customHeight="1">
      <c r="A93" s="362"/>
      <c r="B93" s="100"/>
      <c r="C93" s="335"/>
      <c r="D93" s="336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8"/>
      <c r="S93" s="47"/>
      <c r="T93" s="48"/>
      <c r="U93" s="111"/>
      <c r="V93" s="112"/>
      <c r="W93" s="113"/>
      <c r="X93" s="116"/>
      <c r="Y93" s="12"/>
      <c r="Z93" s="198"/>
      <c r="AA93" s="337"/>
      <c r="AB93" s="338"/>
      <c r="AC93" s="12"/>
      <c r="AD93" s="198"/>
      <c r="AE93" s="117"/>
      <c r="AF93" s="110"/>
      <c r="AG93" s="333"/>
    </row>
    <row r="94" spans="1:33" ht="15.75" customHeight="1">
      <c r="A94" s="363"/>
      <c r="B94" s="100"/>
      <c r="C94" s="335"/>
      <c r="D94" s="336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8"/>
      <c r="S94" s="47"/>
      <c r="T94" s="48"/>
      <c r="U94" s="111"/>
      <c r="V94" s="112"/>
      <c r="W94" s="113"/>
      <c r="X94" s="13"/>
      <c r="Y94" s="12"/>
      <c r="Z94" s="198"/>
      <c r="AA94" s="337"/>
      <c r="AB94" s="338"/>
      <c r="AC94" s="12"/>
      <c r="AD94" s="198"/>
      <c r="AE94" s="117"/>
      <c r="AF94" s="110"/>
      <c r="AG94" s="333"/>
    </row>
    <row r="95" spans="1:33" ht="15.75" customHeight="1">
      <c r="A95" s="363"/>
      <c r="B95" s="100"/>
      <c r="C95" s="335"/>
      <c r="D95" s="336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8"/>
      <c r="S95" s="47"/>
      <c r="T95" s="120"/>
      <c r="U95" s="111"/>
      <c r="V95" s="112"/>
      <c r="W95" s="113"/>
      <c r="X95" s="50"/>
      <c r="Y95" s="12"/>
      <c r="Z95" s="198"/>
      <c r="AA95" s="337"/>
      <c r="AB95" s="338"/>
      <c r="AC95" s="12"/>
      <c r="AD95" s="198"/>
      <c r="AE95" s="117"/>
      <c r="AF95" s="110"/>
      <c r="AG95" s="333"/>
    </row>
    <row r="96" spans="1:33" ht="15.75" customHeight="1">
      <c r="A96" s="363"/>
      <c r="B96" s="100"/>
      <c r="C96" s="335"/>
      <c r="D96" s="336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8"/>
      <c r="S96" s="47"/>
      <c r="T96" s="120"/>
      <c r="U96" s="111"/>
      <c r="V96" s="112"/>
      <c r="W96" s="113"/>
      <c r="X96" s="116"/>
      <c r="Y96" s="12"/>
      <c r="Z96" s="198"/>
      <c r="AA96" s="337"/>
      <c r="AB96" s="338"/>
      <c r="AC96" s="12"/>
      <c r="AD96" s="198"/>
      <c r="AE96" s="117"/>
      <c r="AF96" s="110"/>
      <c r="AG96" s="333"/>
    </row>
    <row r="97" spans="1:33" ht="15.75" customHeight="1">
      <c r="A97" s="363"/>
      <c r="B97" s="100"/>
      <c r="C97" s="335"/>
      <c r="D97" s="336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8"/>
      <c r="S97" s="47"/>
      <c r="T97" s="120"/>
      <c r="U97" s="111"/>
      <c r="V97" s="112"/>
      <c r="W97" s="113"/>
      <c r="X97" s="116"/>
      <c r="Y97" s="12"/>
      <c r="Z97" s="198"/>
      <c r="AA97" s="337"/>
      <c r="AB97" s="338"/>
      <c r="AC97" s="12"/>
      <c r="AD97" s="198"/>
      <c r="AE97" s="117"/>
      <c r="AF97" s="110"/>
      <c r="AG97" s="333"/>
    </row>
    <row r="98" spans="1:33" ht="15.75" customHeight="1">
      <c r="A98" s="363"/>
      <c r="B98" s="100"/>
      <c r="C98" s="335"/>
      <c r="D98" s="336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8"/>
      <c r="S98" s="119"/>
      <c r="T98" s="120"/>
      <c r="U98" s="111"/>
      <c r="V98" s="131"/>
      <c r="W98" s="113"/>
      <c r="X98" s="116"/>
      <c r="Y98" s="12"/>
      <c r="Z98" s="198"/>
      <c r="AA98" s="337"/>
      <c r="AB98" s="338"/>
      <c r="AC98" s="12"/>
      <c r="AD98" s="198"/>
      <c r="AE98" s="117"/>
      <c r="AF98" s="110"/>
      <c r="AG98" s="333"/>
    </row>
    <row r="99" spans="1:33" ht="15.75" customHeight="1">
      <c r="A99" s="363"/>
      <c r="B99" s="100"/>
      <c r="C99" s="335"/>
      <c r="D99" s="336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8"/>
      <c r="S99" s="119"/>
      <c r="T99" s="120"/>
      <c r="U99" s="111"/>
      <c r="V99" s="131"/>
      <c r="W99" s="126"/>
      <c r="X99" s="127"/>
      <c r="Y99" s="12"/>
      <c r="Z99" s="198"/>
      <c r="AA99" s="337"/>
      <c r="AB99" s="338"/>
      <c r="AC99" s="12"/>
      <c r="AD99" s="198"/>
      <c r="AE99" s="117"/>
      <c r="AF99" s="110"/>
      <c r="AG99" s="333"/>
    </row>
    <row r="100" spans="1:33" ht="15.75" customHeight="1">
      <c r="A100" s="363"/>
      <c r="B100" s="100"/>
      <c r="C100" s="335"/>
      <c r="D100" s="336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8"/>
      <c r="S100" s="119"/>
      <c r="T100" s="120"/>
      <c r="U100" s="111"/>
      <c r="V100" s="131"/>
      <c r="W100" s="126"/>
      <c r="X100" s="127"/>
      <c r="Y100" s="12"/>
      <c r="Z100" s="198"/>
      <c r="AA100" s="337"/>
      <c r="AB100" s="338"/>
      <c r="AC100" s="12"/>
      <c r="AD100" s="198"/>
      <c r="AE100" s="117"/>
      <c r="AF100" s="110"/>
      <c r="AG100" s="333"/>
    </row>
    <row r="101" spans="1:33" ht="15.75" customHeight="1">
      <c r="A101" s="363"/>
      <c r="B101" s="100"/>
      <c r="C101" s="335"/>
      <c r="D101" s="336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8"/>
      <c r="S101" s="119"/>
      <c r="T101" s="120"/>
      <c r="U101" s="111"/>
      <c r="V101" s="131"/>
      <c r="W101" s="126"/>
      <c r="X101" s="127"/>
      <c r="Y101" s="12"/>
      <c r="Z101" s="198"/>
      <c r="AA101" s="337"/>
      <c r="AB101" s="338"/>
      <c r="AC101" s="12"/>
      <c r="AD101" s="198"/>
      <c r="AE101" s="117"/>
      <c r="AF101" s="110"/>
      <c r="AG101" s="333"/>
    </row>
    <row r="102" spans="1:33" ht="15.75" customHeight="1">
      <c r="A102" s="363"/>
      <c r="B102" s="100"/>
      <c r="C102" s="335"/>
      <c r="D102" s="336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8"/>
      <c r="S102" s="119"/>
      <c r="T102" s="120"/>
      <c r="U102" s="111"/>
      <c r="V102" s="131"/>
      <c r="W102" s="126"/>
      <c r="X102" s="127"/>
      <c r="Y102" s="12"/>
      <c r="Z102" s="198"/>
      <c r="AA102" s="337"/>
      <c r="AB102" s="338"/>
      <c r="AC102" s="12"/>
      <c r="AD102" s="198"/>
      <c r="AE102" s="117"/>
      <c r="AF102" s="110"/>
      <c r="AG102" s="333"/>
    </row>
    <row r="103" spans="1:33" ht="15.75" customHeight="1">
      <c r="A103" s="363"/>
      <c r="B103" s="100"/>
      <c r="C103" s="335"/>
      <c r="D103" s="336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8"/>
      <c r="S103" s="119"/>
      <c r="T103" s="120"/>
      <c r="U103" s="111"/>
      <c r="V103" s="131"/>
      <c r="W103" s="126"/>
      <c r="X103" s="127"/>
      <c r="Y103" s="12"/>
      <c r="Z103" s="198"/>
      <c r="AA103" s="337"/>
      <c r="AB103" s="338"/>
      <c r="AC103" s="12"/>
      <c r="AD103" s="198"/>
      <c r="AE103" s="117"/>
      <c r="AF103" s="110"/>
      <c r="AG103" s="333"/>
    </row>
    <row r="104" spans="1:33" ht="15.75" customHeight="1">
      <c r="A104" s="363"/>
      <c r="B104" s="100"/>
      <c r="C104" s="335"/>
      <c r="D104" s="336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8"/>
      <c r="S104" s="119"/>
      <c r="T104" s="120"/>
      <c r="U104" s="111"/>
      <c r="V104" s="131"/>
      <c r="W104" s="126"/>
      <c r="X104" s="127"/>
      <c r="Y104" s="12"/>
      <c r="Z104" s="198"/>
      <c r="AA104" s="337"/>
      <c r="AB104" s="338"/>
      <c r="AC104" s="12"/>
      <c r="AD104" s="198"/>
      <c r="AE104" s="117"/>
      <c r="AF104" s="110"/>
      <c r="AG104" s="333"/>
    </row>
    <row r="105" spans="1:33" ht="15.75" customHeight="1">
      <c r="A105" s="363"/>
      <c r="B105" s="100"/>
      <c r="C105" s="335"/>
      <c r="D105" s="336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8"/>
      <c r="S105" s="119"/>
      <c r="T105" s="120"/>
      <c r="U105" s="130"/>
      <c r="V105" s="131"/>
      <c r="W105" s="126"/>
      <c r="X105" s="127"/>
      <c r="Y105" s="12"/>
      <c r="Z105" s="198"/>
      <c r="AA105" s="337"/>
      <c r="AB105" s="338"/>
      <c r="AC105" s="12"/>
      <c r="AD105" s="198"/>
      <c r="AE105" s="165"/>
      <c r="AF105" s="125"/>
      <c r="AG105" s="333"/>
    </row>
    <row r="106" spans="1:33" ht="15.75" customHeight="1" thickBot="1">
      <c r="A106" s="364"/>
      <c r="B106" s="133" t="s">
        <v>115</v>
      </c>
      <c r="C106" s="358"/>
      <c r="D106" s="358"/>
      <c r="E106" s="134"/>
      <c r="F106" s="167"/>
      <c r="G106" s="135"/>
      <c r="H106" s="69"/>
      <c r="I106" s="136">
        <f t="shared" ref="I106:J106" si="44">AVERAGE(I90:I105)</f>
        <v>6</v>
      </c>
      <c r="J106" s="137">
        <f t="shared" si="44"/>
        <v>3600</v>
      </c>
      <c r="K106" s="138">
        <f t="shared" ref="K106" si="45">J106/I106</f>
        <v>600</v>
      </c>
      <c r="L106" s="136">
        <f t="shared" ref="L106:M106" si="46">AVERAGE(L90:L105)</f>
        <v>6</v>
      </c>
      <c r="M106" s="137">
        <f t="shared" si="46"/>
        <v>3250.523687311812</v>
      </c>
      <c r="N106" s="138">
        <f>M106/L106</f>
        <v>541.75394788530195</v>
      </c>
      <c r="O106" s="139">
        <f>L106-I106</f>
        <v>0</v>
      </c>
      <c r="P106" s="140">
        <f>N106-K106</f>
        <v>-58.246052114698045</v>
      </c>
      <c r="Q106" s="141">
        <f>N106/K106</f>
        <v>0.90292324647550326</v>
      </c>
      <c r="R106" s="329"/>
      <c r="S106" s="142">
        <v>0.25</v>
      </c>
      <c r="T106" s="143">
        <v>0.30767361111111113</v>
      </c>
      <c r="U106" s="144"/>
      <c r="V106" s="166"/>
      <c r="W106" s="167"/>
      <c r="X106" s="138"/>
      <c r="Y106" s="179">
        <f>SUM(Y90:Y105)</f>
        <v>0</v>
      </c>
      <c r="Z106" s="180">
        <f>SUM(Z90:Z105)</f>
        <v>0</v>
      </c>
      <c r="AA106" s="359"/>
      <c r="AB106" s="360"/>
      <c r="AC106" s="179">
        <f>SUM(AC90:AC105)</f>
        <v>0</v>
      </c>
      <c r="AD106" s="191">
        <f>SUM(AD90:AD105)</f>
        <v>0</v>
      </c>
      <c r="AE106" s="168">
        <f>M106-J106</f>
        <v>-349.47631268818805</v>
      </c>
      <c r="AF106" s="141">
        <f>M106/J106</f>
        <v>0.90292324647550337</v>
      </c>
      <c r="AG106" s="334"/>
    </row>
    <row r="107" spans="1:33" ht="15.75" customHeight="1">
      <c r="A107" s="322" t="s">
        <v>193</v>
      </c>
      <c r="B107" s="146" t="s">
        <v>171</v>
      </c>
      <c r="C107" s="325" t="s">
        <v>210</v>
      </c>
      <c r="D107" s="326"/>
      <c r="E107" s="147">
        <v>58.17</v>
      </c>
      <c r="F107" s="97">
        <v>1681</v>
      </c>
      <c r="G107" s="148">
        <f t="shared" ref="G107:G109" si="47">E107*F107</f>
        <v>97783.77</v>
      </c>
      <c r="H107" s="149"/>
      <c r="I107" s="150">
        <v>18</v>
      </c>
      <c r="J107" s="151">
        <v>2000</v>
      </c>
      <c r="K107" s="152">
        <f>J107/I107</f>
        <v>111.11111111111111</v>
      </c>
      <c r="L107" s="153">
        <v>17</v>
      </c>
      <c r="M107" s="151">
        <f>F107/V107*60</f>
        <v>1790.4</v>
      </c>
      <c r="N107" s="152">
        <f>M107/L107</f>
        <v>105.31764705882354</v>
      </c>
      <c r="O107" s="154">
        <f>L107-I107</f>
        <v>-1</v>
      </c>
      <c r="P107" s="155">
        <f>N107-K107</f>
        <v>-5.7934640522875753</v>
      </c>
      <c r="Q107" s="156">
        <f>N107/K107</f>
        <v>0.94785882352941186</v>
      </c>
      <c r="R107" s="327">
        <f>Q123</f>
        <v>0.9431922619047618</v>
      </c>
      <c r="S107" s="157">
        <v>0.70833333333333337</v>
      </c>
      <c r="T107" s="158">
        <v>0.74745370370370379</v>
      </c>
      <c r="U107" s="159"/>
      <c r="V107" s="160">
        <v>56.333780160857906</v>
      </c>
      <c r="W107" s="158"/>
      <c r="X107" s="169"/>
      <c r="Y107" s="196"/>
      <c r="Z107" s="197"/>
      <c r="AA107" s="330"/>
      <c r="AB107" s="331"/>
      <c r="AC107" s="196"/>
      <c r="AD107" s="197"/>
      <c r="AE107" s="115">
        <f>M107-J107</f>
        <v>-209.59999999999991</v>
      </c>
      <c r="AF107" s="156">
        <f>M107/J107</f>
        <v>0.8952</v>
      </c>
      <c r="AG107" s="332">
        <f>AF123</f>
        <v>0.89523333333333321</v>
      </c>
    </row>
    <row r="108" spans="1:33" ht="15.75" customHeight="1">
      <c r="A108" s="323"/>
      <c r="B108" s="163" t="s">
        <v>171</v>
      </c>
      <c r="C108" s="335" t="s">
        <v>194</v>
      </c>
      <c r="D108" s="336"/>
      <c r="E108" s="101">
        <v>50.67</v>
      </c>
      <c r="F108" s="102">
        <v>1496</v>
      </c>
      <c r="G108" s="103">
        <f t="shared" si="47"/>
        <v>75802.320000000007</v>
      </c>
      <c r="H108" s="26"/>
      <c r="I108" s="104">
        <v>20</v>
      </c>
      <c r="J108" s="105">
        <v>2000</v>
      </c>
      <c r="K108" s="106">
        <f t="shared" ref="K108:K109" si="48">J108/I108</f>
        <v>100</v>
      </c>
      <c r="L108" s="107">
        <v>19</v>
      </c>
      <c r="M108" s="105">
        <f>F108/V108*60</f>
        <v>1790.4</v>
      </c>
      <c r="N108" s="106">
        <f>M108/L108</f>
        <v>94.231578947368419</v>
      </c>
      <c r="O108" s="108">
        <f>L108-I108</f>
        <v>-1</v>
      </c>
      <c r="P108" s="109">
        <f>N108-K108</f>
        <v>-5.7684210526315809</v>
      </c>
      <c r="Q108" s="110">
        <f>N108/K108</f>
        <v>0.94231578947368422</v>
      </c>
      <c r="R108" s="328"/>
      <c r="S108" s="47">
        <v>0.75138888888888888</v>
      </c>
      <c r="T108" s="48">
        <v>0.78620370370370374</v>
      </c>
      <c r="U108" s="111">
        <v>5.66666666666654</v>
      </c>
      <c r="V108" s="112">
        <v>50.134048257372655</v>
      </c>
      <c r="W108" s="113"/>
      <c r="X108" s="116"/>
      <c r="Y108" s="12"/>
      <c r="Z108" s="198"/>
      <c r="AA108" s="337"/>
      <c r="AB108" s="338"/>
      <c r="AC108" s="12"/>
      <c r="AD108" s="198"/>
      <c r="AE108" s="117">
        <f>M108-J108</f>
        <v>-209.59999999999991</v>
      </c>
      <c r="AF108" s="110">
        <f>M108/J108</f>
        <v>0.8952</v>
      </c>
      <c r="AG108" s="333"/>
    </row>
    <row r="109" spans="1:33" ht="15.75" customHeight="1">
      <c r="A109" s="323"/>
      <c r="B109" s="163" t="s">
        <v>171</v>
      </c>
      <c r="C109" s="335" t="s">
        <v>228</v>
      </c>
      <c r="D109" s="336"/>
      <c r="E109" s="101">
        <v>57.3</v>
      </c>
      <c r="F109" s="102">
        <v>1850</v>
      </c>
      <c r="G109" s="103">
        <f t="shared" si="47"/>
        <v>106005</v>
      </c>
      <c r="H109" s="26"/>
      <c r="I109" s="104">
        <v>21</v>
      </c>
      <c r="J109" s="105">
        <v>2000</v>
      </c>
      <c r="K109" s="106">
        <f t="shared" si="48"/>
        <v>95.238095238095241</v>
      </c>
      <c r="L109" s="107">
        <v>20</v>
      </c>
      <c r="M109" s="105">
        <f>F109/V109*60</f>
        <v>1790.6</v>
      </c>
      <c r="N109" s="106">
        <f>M109/L109</f>
        <v>89.53</v>
      </c>
      <c r="O109" s="108">
        <f>L109-I109</f>
        <v>-1</v>
      </c>
      <c r="P109" s="109">
        <f>N109-K109</f>
        <v>-5.7080952380952397</v>
      </c>
      <c r="Q109" s="110">
        <f>N109/K109</f>
        <v>0.94006500000000004</v>
      </c>
      <c r="R109" s="328"/>
      <c r="S109" s="47">
        <v>0.7895833333333333</v>
      </c>
      <c r="T109" s="48">
        <v>0.83262731481481478</v>
      </c>
      <c r="U109" s="111">
        <v>4.8666666666665748</v>
      </c>
      <c r="V109" s="112">
        <v>61.990394281246509</v>
      </c>
      <c r="W109" s="113"/>
      <c r="X109" s="116"/>
      <c r="Y109" s="12"/>
      <c r="Z109" s="198"/>
      <c r="AA109" s="337"/>
      <c r="AB109" s="338"/>
      <c r="AC109" s="12"/>
      <c r="AD109" s="198"/>
      <c r="AE109" s="117">
        <f>M109-J109</f>
        <v>-209.40000000000009</v>
      </c>
      <c r="AF109" s="110">
        <f>M109/J109</f>
        <v>0.89529999999999998</v>
      </c>
      <c r="AG109" s="333"/>
    </row>
    <row r="110" spans="1:33" ht="15.75" customHeight="1">
      <c r="A110" s="323"/>
      <c r="B110" s="163"/>
      <c r="C110" s="335"/>
      <c r="D110" s="336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328"/>
      <c r="S110" s="47"/>
      <c r="T110" s="48"/>
      <c r="U110" s="111"/>
      <c r="V110" s="112"/>
      <c r="W110" s="113"/>
      <c r="X110" s="116"/>
      <c r="Y110" s="12"/>
      <c r="Z110" s="198"/>
      <c r="AA110" s="337"/>
      <c r="AB110" s="338"/>
      <c r="AC110" s="12"/>
      <c r="AD110" s="198"/>
      <c r="AE110" s="117"/>
      <c r="AF110" s="110"/>
      <c r="AG110" s="333"/>
    </row>
    <row r="111" spans="1:33" ht="15.75" customHeight="1">
      <c r="A111" s="323"/>
      <c r="B111" s="163"/>
      <c r="C111" s="335"/>
      <c r="D111" s="336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328"/>
      <c r="S111" s="47"/>
      <c r="T111" s="48"/>
      <c r="U111" s="111"/>
      <c r="V111" s="112"/>
      <c r="W111" s="113"/>
      <c r="X111" s="116"/>
      <c r="Y111" s="12"/>
      <c r="Z111" s="198"/>
      <c r="AA111" s="337"/>
      <c r="AB111" s="338"/>
      <c r="AC111" s="12"/>
      <c r="AD111" s="198"/>
      <c r="AE111" s="117"/>
      <c r="AF111" s="110"/>
      <c r="AG111" s="333"/>
    </row>
    <row r="112" spans="1:33" ht="15.75" customHeight="1">
      <c r="A112" s="323"/>
      <c r="B112" s="163"/>
      <c r="C112" s="335"/>
      <c r="D112" s="336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28"/>
      <c r="S112" s="47"/>
      <c r="T112" s="120"/>
      <c r="U112" s="111"/>
      <c r="V112" s="112"/>
      <c r="W112" s="113"/>
      <c r="X112" s="116"/>
      <c r="Y112" s="12"/>
      <c r="Z112" s="198"/>
      <c r="AA112" s="337"/>
      <c r="AB112" s="338"/>
      <c r="AC112" s="12"/>
      <c r="AD112" s="198"/>
      <c r="AE112" s="117"/>
      <c r="AF112" s="110"/>
      <c r="AG112" s="333"/>
    </row>
    <row r="113" spans="1:33" ht="15.75" customHeight="1">
      <c r="A113" s="323"/>
      <c r="B113" s="163"/>
      <c r="C113" s="335"/>
      <c r="D113" s="336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328"/>
      <c r="S113" s="119"/>
      <c r="T113" s="120"/>
      <c r="U113" s="111"/>
      <c r="V113" s="112"/>
      <c r="W113" s="120"/>
      <c r="X113" s="189"/>
      <c r="Y113" s="12"/>
      <c r="Z113" s="198"/>
      <c r="AA113" s="337"/>
      <c r="AB113" s="338"/>
      <c r="AC113" s="12"/>
      <c r="AD113" s="198"/>
      <c r="AE113" s="117"/>
      <c r="AF113" s="110"/>
      <c r="AG113" s="333"/>
    </row>
    <row r="114" spans="1:33" ht="15.75" customHeight="1">
      <c r="A114" s="323"/>
      <c r="B114" s="163"/>
      <c r="C114" s="335"/>
      <c r="D114" s="336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28"/>
      <c r="S114" s="119"/>
      <c r="T114" s="120"/>
      <c r="U114" s="111"/>
      <c r="V114" s="112"/>
      <c r="W114" s="120"/>
      <c r="X114" s="189"/>
      <c r="Y114" s="12"/>
      <c r="Z114" s="198"/>
      <c r="AA114" s="337"/>
      <c r="AB114" s="338"/>
      <c r="AC114" s="12"/>
      <c r="AD114" s="198"/>
      <c r="AE114" s="117"/>
      <c r="AF114" s="110"/>
      <c r="AG114" s="333"/>
    </row>
    <row r="115" spans="1:33" ht="15.75" customHeight="1">
      <c r="A115" s="323"/>
      <c r="B115" s="163"/>
      <c r="C115" s="335"/>
      <c r="D115" s="336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8"/>
      <c r="S115" s="119"/>
      <c r="T115" s="120"/>
      <c r="U115" s="111"/>
      <c r="V115" s="112"/>
      <c r="W115" s="120"/>
      <c r="X115" s="189"/>
      <c r="Y115" s="12"/>
      <c r="Z115" s="198"/>
      <c r="AA115" s="337"/>
      <c r="AB115" s="338"/>
      <c r="AC115" s="12"/>
      <c r="AD115" s="198"/>
      <c r="AE115" s="117"/>
      <c r="AF115" s="110"/>
      <c r="AG115" s="333"/>
    </row>
    <row r="116" spans="1:33" ht="15.75" customHeight="1">
      <c r="A116" s="323"/>
      <c r="B116" s="163"/>
      <c r="C116" s="335"/>
      <c r="D116" s="336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8"/>
      <c r="S116" s="119"/>
      <c r="T116" s="120"/>
      <c r="U116" s="111"/>
      <c r="V116" s="112"/>
      <c r="W116" s="120"/>
      <c r="X116" s="189"/>
      <c r="Y116" s="12"/>
      <c r="Z116" s="198"/>
      <c r="AA116" s="337"/>
      <c r="AB116" s="338"/>
      <c r="AC116" s="12"/>
      <c r="AD116" s="198"/>
      <c r="AE116" s="117"/>
      <c r="AF116" s="110"/>
      <c r="AG116" s="333"/>
    </row>
    <row r="117" spans="1:33" ht="15.75" customHeight="1">
      <c r="A117" s="323"/>
      <c r="B117" s="163"/>
      <c r="C117" s="335"/>
      <c r="D117" s="336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8"/>
      <c r="S117" s="119"/>
      <c r="T117" s="120"/>
      <c r="U117" s="111"/>
      <c r="V117" s="112"/>
      <c r="W117" s="120"/>
      <c r="X117" s="189"/>
      <c r="Y117" s="12"/>
      <c r="Z117" s="198"/>
      <c r="AA117" s="337"/>
      <c r="AB117" s="338"/>
      <c r="AC117" s="12"/>
      <c r="AD117" s="198"/>
      <c r="AE117" s="117"/>
      <c r="AF117" s="110"/>
      <c r="AG117" s="333"/>
    </row>
    <row r="118" spans="1:33" ht="15.75" customHeight="1">
      <c r="A118" s="323"/>
      <c r="B118" s="163"/>
      <c r="C118" s="335"/>
      <c r="D118" s="336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8"/>
      <c r="S118" s="119"/>
      <c r="T118" s="120"/>
      <c r="U118" s="111"/>
      <c r="V118" s="112"/>
      <c r="W118" s="120"/>
      <c r="X118" s="189"/>
      <c r="Y118" s="12"/>
      <c r="Z118" s="198"/>
      <c r="AA118" s="337"/>
      <c r="AB118" s="338"/>
      <c r="AC118" s="12"/>
      <c r="AD118" s="198"/>
      <c r="AE118" s="117"/>
      <c r="AF118" s="110"/>
      <c r="AG118" s="333"/>
    </row>
    <row r="119" spans="1:33" ht="15.75" customHeight="1">
      <c r="A119" s="323"/>
      <c r="B119" s="163"/>
      <c r="C119" s="335"/>
      <c r="D119" s="336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8"/>
      <c r="S119" s="119"/>
      <c r="T119" s="120"/>
      <c r="U119" s="111"/>
      <c r="V119" s="112"/>
      <c r="W119" s="120"/>
      <c r="X119" s="189"/>
      <c r="Y119" s="12"/>
      <c r="Z119" s="198"/>
      <c r="AA119" s="337"/>
      <c r="AB119" s="338"/>
      <c r="AC119" s="12"/>
      <c r="AD119" s="198"/>
      <c r="AE119" s="117"/>
      <c r="AF119" s="110"/>
      <c r="AG119" s="333"/>
    </row>
    <row r="120" spans="1:33" ht="15.75" customHeight="1">
      <c r="A120" s="323"/>
      <c r="B120" s="163"/>
      <c r="C120" s="335"/>
      <c r="D120" s="336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8"/>
      <c r="S120" s="119"/>
      <c r="T120" s="120"/>
      <c r="U120" s="111"/>
      <c r="V120" s="112"/>
      <c r="W120" s="120"/>
      <c r="X120" s="189"/>
      <c r="Y120" s="12"/>
      <c r="Z120" s="198"/>
      <c r="AA120" s="337"/>
      <c r="AB120" s="338"/>
      <c r="AC120" s="12"/>
      <c r="AD120" s="198"/>
      <c r="AE120" s="117"/>
      <c r="AF120" s="110"/>
      <c r="AG120" s="333"/>
    </row>
    <row r="121" spans="1:33" ht="15.75" customHeight="1">
      <c r="A121" s="323"/>
      <c r="B121" s="163"/>
      <c r="C121" s="335"/>
      <c r="D121" s="336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8"/>
      <c r="S121" s="119"/>
      <c r="T121" s="120"/>
      <c r="U121" s="111"/>
      <c r="V121" s="112"/>
      <c r="W121" s="120"/>
      <c r="X121" s="189"/>
      <c r="Y121" s="12"/>
      <c r="Z121" s="198"/>
      <c r="AA121" s="337"/>
      <c r="AB121" s="338"/>
      <c r="AC121" s="12"/>
      <c r="AD121" s="198"/>
      <c r="AE121" s="117"/>
      <c r="AF121" s="110"/>
      <c r="AG121" s="333"/>
    </row>
    <row r="122" spans="1:33" ht="15.75" customHeight="1">
      <c r="A122" s="323"/>
      <c r="B122" s="163"/>
      <c r="C122" s="335"/>
      <c r="D122" s="336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8"/>
      <c r="S122" s="119"/>
      <c r="T122" s="120"/>
      <c r="U122" s="130"/>
      <c r="V122" s="131"/>
      <c r="W122" s="126"/>
      <c r="X122" s="127"/>
      <c r="Y122" s="12"/>
      <c r="Z122" s="198"/>
      <c r="AA122" s="337"/>
      <c r="AB122" s="338"/>
      <c r="AC122" s="12"/>
      <c r="AD122" s="198"/>
      <c r="AE122" s="165"/>
      <c r="AF122" s="125"/>
      <c r="AG122" s="333"/>
    </row>
    <row r="123" spans="1:33" ht="15.75" customHeight="1" thickBot="1">
      <c r="A123" s="324"/>
      <c r="B123" s="133" t="s">
        <v>115</v>
      </c>
      <c r="C123" s="358"/>
      <c r="D123" s="358"/>
      <c r="E123" s="134"/>
      <c r="F123" s="167"/>
      <c r="G123" s="135"/>
      <c r="H123" s="69"/>
      <c r="I123" s="136">
        <f t="shared" ref="I123:J123" si="49">AVERAGE(I107:I122)</f>
        <v>19.666666666666668</v>
      </c>
      <c r="J123" s="137">
        <f t="shared" si="49"/>
        <v>2000</v>
      </c>
      <c r="K123" s="138">
        <f t="shared" ref="K123" si="50">J123/I123</f>
        <v>101.69491525423729</v>
      </c>
      <c r="L123" s="136">
        <f t="shared" ref="L123:M123" si="51">AVERAGE(L107:L122)</f>
        <v>18.666666666666668</v>
      </c>
      <c r="M123" s="137">
        <f t="shared" si="51"/>
        <v>1790.4666666666665</v>
      </c>
      <c r="N123" s="138">
        <f>M123/L123</f>
        <v>95.91785714285713</v>
      </c>
      <c r="O123" s="139">
        <f>L123-I123</f>
        <v>-1</v>
      </c>
      <c r="P123" s="140">
        <f>N123-K123</f>
        <v>-5.7770581113801569</v>
      </c>
      <c r="Q123" s="141">
        <f>N123/K123</f>
        <v>0.9431922619047618</v>
      </c>
      <c r="R123" s="329"/>
      <c r="S123" s="142">
        <v>0.70833333333333337</v>
      </c>
      <c r="T123" s="143">
        <v>0.83262731481481478</v>
      </c>
      <c r="U123" s="144"/>
      <c r="V123" s="166"/>
      <c r="W123" s="167"/>
      <c r="X123" s="138"/>
      <c r="Y123" s="179">
        <f t="shared" ref="Y123:Z123" si="52">SUM(Y107:Y122)</f>
        <v>0</v>
      </c>
      <c r="Z123" s="180">
        <f t="shared" si="52"/>
        <v>0</v>
      </c>
      <c r="AA123" s="359"/>
      <c r="AB123" s="360"/>
      <c r="AC123" s="179">
        <f t="shared" ref="AC123:AD123" si="53">SUM(AC107:AC122)</f>
        <v>0</v>
      </c>
      <c r="AD123" s="180">
        <f t="shared" si="53"/>
        <v>0</v>
      </c>
      <c r="AE123" s="168">
        <f>M123-J123</f>
        <v>-209.53333333333353</v>
      </c>
      <c r="AF123" s="141">
        <f>M123/J123</f>
        <v>0.89523333333333321</v>
      </c>
      <c r="AG123" s="334"/>
    </row>
    <row r="124" spans="1:33" ht="15.75" customHeight="1">
      <c r="A124" s="361" t="s">
        <v>182</v>
      </c>
      <c r="B124" s="146" t="s">
        <v>171</v>
      </c>
      <c r="C124" s="325" t="s">
        <v>185</v>
      </c>
      <c r="D124" s="326"/>
      <c r="E124" s="147">
        <v>47.6</v>
      </c>
      <c r="F124" s="159">
        <v>1736</v>
      </c>
      <c r="G124" s="148">
        <f t="shared" ref="G124:G126" si="54">E124*F124</f>
        <v>82633.600000000006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1797.6132557002491</v>
      </c>
      <c r="N124" s="152">
        <f>M124/L124</f>
        <v>78.157098073923876</v>
      </c>
      <c r="O124" s="154">
        <f>L124-I124</f>
        <v>0</v>
      </c>
      <c r="P124" s="155">
        <f>N124-K124</f>
        <v>-8.7994236652065609</v>
      </c>
      <c r="Q124" s="156">
        <f>N124/K124</f>
        <v>0.89880662785012455</v>
      </c>
      <c r="R124" s="327">
        <f>Q140</f>
        <v>0.89883715324020741</v>
      </c>
      <c r="S124" s="157">
        <v>0.70833333333333337</v>
      </c>
      <c r="T124" s="158">
        <v>0.74856481481481485</v>
      </c>
      <c r="U124" s="159"/>
      <c r="V124" s="160">
        <v>57.943497951913535</v>
      </c>
      <c r="W124" s="97"/>
      <c r="X124" s="98"/>
      <c r="Y124" s="196"/>
      <c r="Z124" s="197"/>
      <c r="AA124" s="330"/>
      <c r="AB124" s="331"/>
      <c r="AC124" s="196"/>
      <c r="AD124" s="197"/>
      <c r="AE124" s="115">
        <f>M124-J124</f>
        <v>-202.38674429975094</v>
      </c>
      <c r="AF124" s="156">
        <f>M124/J124</f>
        <v>0.89880662785012455</v>
      </c>
      <c r="AG124" s="381">
        <f>AF140</f>
        <v>0.89883715324020752</v>
      </c>
    </row>
    <row r="125" spans="1:33" ht="15.75" customHeight="1">
      <c r="A125" s="362"/>
      <c r="B125" s="163" t="s">
        <v>171</v>
      </c>
      <c r="C125" s="335" t="s">
        <v>184</v>
      </c>
      <c r="D125" s="336"/>
      <c r="E125" s="101">
        <v>56.87</v>
      </c>
      <c r="F125" s="111">
        <v>1428</v>
      </c>
      <c r="G125" s="103">
        <f t="shared" si="54"/>
        <v>81210.36</v>
      </c>
      <c r="H125" s="26"/>
      <c r="I125" s="104">
        <v>23</v>
      </c>
      <c r="J125" s="105">
        <v>2000</v>
      </c>
      <c r="K125" s="106">
        <f t="shared" ref="K125:K126" si="55">J125/I125</f>
        <v>86.956521739130437</v>
      </c>
      <c r="L125" s="107">
        <v>23</v>
      </c>
      <c r="M125" s="105">
        <f>F125/V125*60</f>
        <v>1797.7203886746477</v>
      </c>
      <c r="N125" s="106">
        <f>M125/L125</f>
        <v>78.161756029332508</v>
      </c>
      <c r="O125" s="108">
        <f>L125-I125</f>
        <v>0</v>
      </c>
      <c r="P125" s="109">
        <f>N125-K125</f>
        <v>-8.7947657097979288</v>
      </c>
      <c r="Q125" s="110">
        <f>N125/K125</f>
        <v>0.89886019433732378</v>
      </c>
      <c r="R125" s="328"/>
      <c r="S125" s="47">
        <v>0.75208333333333333</v>
      </c>
      <c r="T125" s="48">
        <v>0.78517361111111106</v>
      </c>
      <c r="U125" s="111">
        <v>5.066666666666606</v>
      </c>
      <c r="V125" s="112">
        <v>47.660359497378103</v>
      </c>
      <c r="W125" s="113"/>
      <c r="X125" s="116"/>
      <c r="Y125" s="12"/>
      <c r="Z125" s="198"/>
      <c r="AA125" s="337"/>
      <c r="AB125" s="338"/>
      <c r="AC125" s="12"/>
      <c r="AD125" s="198"/>
      <c r="AE125" s="117">
        <f>M125-J125</f>
        <v>-202.27961132535233</v>
      </c>
      <c r="AF125" s="110">
        <f>M125/J125</f>
        <v>0.89886019433732378</v>
      </c>
      <c r="AG125" s="374"/>
    </row>
    <row r="126" spans="1:33" ht="15.75" customHeight="1">
      <c r="A126" s="362"/>
      <c r="B126" s="163" t="s">
        <v>171</v>
      </c>
      <c r="C126" s="335" t="s">
        <v>183</v>
      </c>
      <c r="D126" s="336"/>
      <c r="E126" s="101">
        <v>56.79</v>
      </c>
      <c r="F126" s="111">
        <v>2001</v>
      </c>
      <c r="G126" s="103">
        <f t="shared" si="54"/>
        <v>113636.79</v>
      </c>
      <c r="H126" s="26"/>
      <c r="I126" s="104">
        <v>23</v>
      </c>
      <c r="J126" s="105">
        <v>2000</v>
      </c>
      <c r="K126" s="106">
        <f t="shared" si="55"/>
        <v>86.956521739130437</v>
      </c>
      <c r="L126" s="107">
        <v>23</v>
      </c>
      <c r="M126" s="105">
        <f>F126/V126*60</f>
        <v>1797.6892750663483</v>
      </c>
      <c r="N126" s="106">
        <f>M126/L126</f>
        <v>78.160403263754276</v>
      </c>
      <c r="O126" s="108">
        <f>L126-I126</f>
        <v>0</v>
      </c>
      <c r="P126" s="109">
        <f>N126-K126</f>
        <v>-8.7961184753761614</v>
      </c>
      <c r="Q126" s="110">
        <f>N126/K126</f>
        <v>0.89884463753317412</v>
      </c>
      <c r="R126" s="328"/>
      <c r="S126" s="47">
        <v>0.78888888888888886</v>
      </c>
      <c r="T126" s="48">
        <v>0.83526620370370364</v>
      </c>
      <c r="U126" s="111">
        <v>5.3500000000000369</v>
      </c>
      <c r="V126" s="112">
        <v>66.785735257595547</v>
      </c>
      <c r="W126" s="113"/>
      <c r="X126" s="116"/>
      <c r="Y126" s="12"/>
      <c r="Z126" s="198"/>
      <c r="AA126" s="337"/>
      <c r="AB126" s="338"/>
      <c r="AC126" s="12"/>
      <c r="AD126" s="198"/>
      <c r="AE126" s="117">
        <f>M126-J126</f>
        <v>-202.31072493365173</v>
      </c>
      <c r="AF126" s="110">
        <f>M126/J126</f>
        <v>0.89884463753317412</v>
      </c>
      <c r="AG126" s="374"/>
    </row>
    <row r="127" spans="1:33" ht="15.75" customHeight="1">
      <c r="A127" s="362"/>
      <c r="B127" s="163"/>
      <c r="C127" s="335"/>
      <c r="D127" s="336"/>
      <c r="E127" s="101"/>
      <c r="F127" s="111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328"/>
      <c r="S127" s="47"/>
      <c r="T127" s="48"/>
      <c r="U127" s="111"/>
      <c r="V127" s="112"/>
      <c r="W127" s="113"/>
      <c r="X127" s="116"/>
      <c r="Y127" s="12"/>
      <c r="Z127" s="198"/>
      <c r="AA127" s="337"/>
      <c r="AB127" s="338"/>
      <c r="AC127" s="12"/>
      <c r="AD127" s="198"/>
      <c r="AE127" s="117"/>
      <c r="AF127" s="110"/>
      <c r="AG127" s="374"/>
    </row>
    <row r="128" spans="1:33" ht="15.75" customHeight="1">
      <c r="A128" s="363"/>
      <c r="B128" s="163"/>
      <c r="C128" s="335"/>
      <c r="D128" s="336"/>
      <c r="E128" s="101"/>
      <c r="F128" s="111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328"/>
      <c r="S128" s="47"/>
      <c r="T128" s="48"/>
      <c r="U128" s="111"/>
      <c r="V128" s="112"/>
      <c r="W128" s="113"/>
      <c r="X128" s="116"/>
      <c r="Y128" s="12"/>
      <c r="Z128" s="198"/>
      <c r="AA128" s="337"/>
      <c r="AB128" s="338"/>
      <c r="AC128" s="12"/>
      <c r="AD128" s="198"/>
      <c r="AE128" s="117"/>
      <c r="AF128" s="110"/>
      <c r="AG128" s="374"/>
    </row>
    <row r="129" spans="1:33" ht="15.75" customHeight="1">
      <c r="A129" s="363"/>
      <c r="B129" s="163"/>
      <c r="C129" s="335"/>
      <c r="D129" s="336"/>
      <c r="E129" s="101"/>
      <c r="F129" s="111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28"/>
      <c r="S129" s="47"/>
      <c r="T129" s="120"/>
      <c r="U129" s="111"/>
      <c r="V129" s="112"/>
      <c r="W129" s="113"/>
      <c r="X129" s="116"/>
      <c r="Y129" s="12"/>
      <c r="Z129" s="198"/>
      <c r="AA129" s="337"/>
      <c r="AB129" s="338"/>
      <c r="AC129" s="12"/>
      <c r="AD129" s="198"/>
      <c r="AE129" s="117"/>
      <c r="AF129" s="110"/>
      <c r="AG129" s="374"/>
    </row>
    <row r="130" spans="1:33" ht="15.75" customHeight="1">
      <c r="A130" s="363"/>
      <c r="B130" s="163"/>
      <c r="C130" s="335"/>
      <c r="D130" s="336"/>
      <c r="E130" s="101"/>
      <c r="F130" s="111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328"/>
      <c r="S130" s="47"/>
      <c r="T130" s="120"/>
      <c r="U130" s="111"/>
      <c r="V130" s="112"/>
      <c r="W130" s="113"/>
      <c r="X130" s="116"/>
      <c r="Y130" s="12"/>
      <c r="Z130" s="198"/>
      <c r="AA130" s="337"/>
      <c r="AB130" s="338"/>
      <c r="AC130" s="12"/>
      <c r="AD130" s="198"/>
      <c r="AE130" s="117"/>
      <c r="AF130" s="110"/>
      <c r="AG130" s="374"/>
    </row>
    <row r="131" spans="1:33" ht="15.75" customHeight="1">
      <c r="A131" s="363"/>
      <c r="B131" s="163"/>
      <c r="C131" s="335"/>
      <c r="D131" s="336"/>
      <c r="E131" s="101"/>
      <c r="F131" s="111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28"/>
      <c r="S131" s="47"/>
      <c r="T131" s="120"/>
      <c r="U131" s="111"/>
      <c r="V131" s="112"/>
      <c r="W131" s="113"/>
      <c r="X131" s="116"/>
      <c r="Y131" s="12"/>
      <c r="Z131" s="198"/>
      <c r="AA131" s="337"/>
      <c r="AB131" s="338"/>
      <c r="AC131" s="12"/>
      <c r="AD131" s="198"/>
      <c r="AE131" s="117"/>
      <c r="AF131" s="110"/>
      <c r="AG131" s="374"/>
    </row>
    <row r="132" spans="1:33" ht="15.75" customHeight="1">
      <c r="A132" s="363"/>
      <c r="B132" s="163"/>
      <c r="C132" s="335"/>
      <c r="D132" s="336"/>
      <c r="E132" s="101"/>
      <c r="F132" s="111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28"/>
      <c r="S132" s="47"/>
      <c r="T132" s="120"/>
      <c r="U132" s="111"/>
      <c r="V132" s="112"/>
      <c r="W132" s="113"/>
      <c r="X132" s="116"/>
      <c r="Y132" s="12"/>
      <c r="Z132" s="198"/>
      <c r="AA132" s="337"/>
      <c r="AB132" s="338"/>
      <c r="AC132" s="12"/>
      <c r="AD132" s="198"/>
      <c r="AE132" s="117"/>
      <c r="AF132" s="110"/>
      <c r="AG132" s="374"/>
    </row>
    <row r="133" spans="1:33" ht="15.75" customHeight="1">
      <c r="A133" s="363"/>
      <c r="B133" s="163"/>
      <c r="C133" s="335"/>
      <c r="D133" s="336"/>
      <c r="E133" s="101"/>
      <c r="F133" s="111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28"/>
      <c r="S133" s="47"/>
      <c r="T133" s="120"/>
      <c r="U133" s="111"/>
      <c r="V133" s="112"/>
      <c r="W133" s="113"/>
      <c r="X133" s="116"/>
      <c r="Y133" s="12"/>
      <c r="Z133" s="198"/>
      <c r="AA133" s="337"/>
      <c r="AB133" s="338"/>
      <c r="AC133" s="12"/>
      <c r="AD133" s="198"/>
      <c r="AE133" s="117"/>
      <c r="AF133" s="110"/>
      <c r="AG133" s="374"/>
    </row>
    <row r="134" spans="1:33" ht="15.75" customHeight="1">
      <c r="A134" s="363"/>
      <c r="B134" s="163"/>
      <c r="C134" s="335"/>
      <c r="D134" s="336"/>
      <c r="E134" s="101"/>
      <c r="F134" s="111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28"/>
      <c r="S134" s="47"/>
      <c r="T134" s="120"/>
      <c r="U134" s="111"/>
      <c r="V134" s="112"/>
      <c r="W134" s="113"/>
      <c r="X134" s="116"/>
      <c r="Y134" s="12"/>
      <c r="Z134" s="198"/>
      <c r="AA134" s="337"/>
      <c r="AB134" s="338"/>
      <c r="AC134" s="12"/>
      <c r="AD134" s="198"/>
      <c r="AE134" s="117"/>
      <c r="AF134" s="110"/>
      <c r="AG134" s="374"/>
    </row>
    <row r="135" spans="1:33" ht="15.75" customHeight="1">
      <c r="A135" s="363"/>
      <c r="B135" s="163"/>
      <c r="C135" s="335"/>
      <c r="D135" s="336"/>
      <c r="E135" s="101"/>
      <c r="F135" s="111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28"/>
      <c r="S135" s="47"/>
      <c r="T135" s="120"/>
      <c r="U135" s="111"/>
      <c r="V135" s="112"/>
      <c r="W135" s="113"/>
      <c r="X135" s="116"/>
      <c r="Y135" s="12"/>
      <c r="Z135" s="198"/>
      <c r="AA135" s="337"/>
      <c r="AB135" s="338"/>
      <c r="AC135" s="12"/>
      <c r="AD135" s="198"/>
      <c r="AE135" s="117"/>
      <c r="AF135" s="110"/>
      <c r="AG135" s="374"/>
    </row>
    <row r="136" spans="1:33" ht="15.75" customHeight="1">
      <c r="A136" s="363"/>
      <c r="B136" s="163"/>
      <c r="C136" s="335"/>
      <c r="D136" s="336"/>
      <c r="E136" s="101"/>
      <c r="F136" s="111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8"/>
      <c r="S136" s="47"/>
      <c r="T136" s="120"/>
      <c r="U136" s="111"/>
      <c r="V136" s="112"/>
      <c r="W136" s="113"/>
      <c r="X136" s="116"/>
      <c r="Y136" s="12"/>
      <c r="Z136" s="198"/>
      <c r="AA136" s="337"/>
      <c r="AB136" s="338"/>
      <c r="AC136" s="12"/>
      <c r="AD136" s="198"/>
      <c r="AE136" s="117"/>
      <c r="AF136" s="110"/>
      <c r="AG136" s="374"/>
    </row>
    <row r="137" spans="1:33" ht="15.75" customHeight="1">
      <c r="A137" s="363"/>
      <c r="B137" s="163"/>
      <c r="C137" s="335"/>
      <c r="D137" s="336"/>
      <c r="E137" s="101"/>
      <c r="F137" s="111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8"/>
      <c r="S137" s="47"/>
      <c r="T137" s="120"/>
      <c r="U137" s="111"/>
      <c r="V137" s="112"/>
      <c r="W137" s="183"/>
      <c r="X137" s="184"/>
      <c r="Y137" s="12"/>
      <c r="Z137" s="198"/>
      <c r="AA137" s="337"/>
      <c r="AB137" s="338"/>
      <c r="AC137" s="12"/>
      <c r="AD137" s="198"/>
      <c r="AE137" s="117"/>
      <c r="AF137" s="110"/>
      <c r="AG137" s="374"/>
    </row>
    <row r="138" spans="1:33" ht="15.75" customHeight="1">
      <c r="A138" s="363"/>
      <c r="B138" s="163"/>
      <c r="C138" s="335"/>
      <c r="D138" s="336"/>
      <c r="E138" s="101"/>
      <c r="F138" s="111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8"/>
      <c r="S138" s="47"/>
      <c r="T138" s="120"/>
      <c r="U138" s="111"/>
      <c r="V138" s="112"/>
      <c r="W138" s="185"/>
      <c r="X138" s="186"/>
      <c r="Y138" s="12"/>
      <c r="Z138" s="198"/>
      <c r="AA138" s="337"/>
      <c r="AB138" s="338"/>
      <c r="AC138" s="12"/>
      <c r="AD138" s="198"/>
      <c r="AE138" s="117"/>
      <c r="AF138" s="110"/>
      <c r="AG138" s="374"/>
    </row>
    <row r="139" spans="1:33" ht="15.75" customHeight="1">
      <c r="A139" s="363"/>
      <c r="B139" s="100"/>
      <c r="C139" s="335"/>
      <c r="D139" s="336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8"/>
      <c r="S139" s="47"/>
      <c r="T139" s="120"/>
      <c r="U139" s="130"/>
      <c r="V139" s="112"/>
      <c r="W139" s="185"/>
      <c r="X139" s="186"/>
      <c r="Y139" s="12"/>
      <c r="Z139" s="198"/>
      <c r="AA139" s="337"/>
      <c r="AB139" s="338"/>
      <c r="AC139" s="12"/>
      <c r="AD139" s="198"/>
      <c r="AE139" s="117"/>
      <c r="AF139" s="110"/>
      <c r="AG139" s="374"/>
    </row>
    <row r="140" spans="1:33" ht="15.75" customHeight="1" thickBot="1">
      <c r="A140" s="364"/>
      <c r="B140" s="133" t="s">
        <v>115</v>
      </c>
      <c r="C140" s="358"/>
      <c r="D140" s="358"/>
      <c r="E140" s="134"/>
      <c r="F140" s="167"/>
      <c r="G140" s="135"/>
      <c r="H140" s="69"/>
      <c r="I140" s="136">
        <f t="shared" ref="I140:J140" si="56">AVERAGE(I124:I139)</f>
        <v>23</v>
      </c>
      <c r="J140" s="137">
        <f t="shared" si="56"/>
        <v>2000</v>
      </c>
      <c r="K140" s="138">
        <f t="shared" ref="K140" si="57">J140/I140</f>
        <v>86.956521739130437</v>
      </c>
      <c r="L140" s="136">
        <f t="shared" ref="L140:M140" si="58">AVERAGE(L124:L139)</f>
        <v>23</v>
      </c>
      <c r="M140" s="137">
        <f t="shared" si="58"/>
        <v>1797.674306480415</v>
      </c>
      <c r="N140" s="138">
        <f>M140/L140</f>
        <v>78.159752455670215</v>
      </c>
      <c r="O140" s="139">
        <f>L140-I140</f>
        <v>0</v>
      </c>
      <c r="P140" s="140">
        <f>N140-K140</f>
        <v>-8.7967692834602218</v>
      </c>
      <c r="Q140" s="141">
        <f>N140/K140</f>
        <v>0.89883715324020741</v>
      </c>
      <c r="R140" s="329"/>
      <c r="S140" s="142">
        <v>0.70833333333333337</v>
      </c>
      <c r="T140" s="143">
        <v>0.83526620370370364</v>
      </c>
      <c r="U140" s="144"/>
      <c r="V140" s="166"/>
      <c r="W140" s="187"/>
      <c r="X140" s="188"/>
      <c r="Y140" s="179">
        <f t="shared" ref="Y140:Z140" si="59">SUM(Y124:Y139)</f>
        <v>0</v>
      </c>
      <c r="Z140" s="180">
        <f t="shared" si="59"/>
        <v>0</v>
      </c>
      <c r="AA140" s="359"/>
      <c r="AB140" s="360"/>
      <c r="AC140" s="179">
        <f t="shared" ref="AC140:AD140" si="60">SUM(AC124:AC139)</f>
        <v>0</v>
      </c>
      <c r="AD140" s="180">
        <f t="shared" si="60"/>
        <v>0</v>
      </c>
      <c r="AE140" s="168">
        <f>M140-J140</f>
        <v>-202.325693519585</v>
      </c>
      <c r="AF140" s="141">
        <f>M140/J140</f>
        <v>0.89883715324020752</v>
      </c>
      <c r="AG140" s="375"/>
    </row>
    <row r="142" spans="1:33">
      <c r="AA142" s="365" t="s">
        <v>149</v>
      </c>
      <c r="AB142" s="365"/>
    </row>
    <row r="143" spans="1:33">
      <c r="AA143" s="365" t="s">
        <v>150</v>
      </c>
      <c r="AB143" s="365"/>
    </row>
    <row r="144" spans="1:33">
      <c r="AA144" s="365" t="s">
        <v>151</v>
      </c>
      <c r="AB144" s="365"/>
    </row>
    <row r="145" spans="27:28">
      <c r="AA145" s="365" t="s">
        <v>152</v>
      </c>
      <c r="AB145" s="365"/>
    </row>
    <row r="146" spans="27:28">
      <c r="AA146" s="365" t="s">
        <v>153</v>
      </c>
      <c r="AB146" s="365"/>
    </row>
    <row r="147" spans="27:28">
      <c r="AA147" s="365" t="s">
        <v>154</v>
      </c>
      <c r="AB147" s="365"/>
    </row>
    <row r="148" spans="27:28">
      <c r="AA148" s="365" t="s">
        <v>155</v>
      </c>
      <c r="AB148" s="365"/>
    </row>
    <row r="149" spans="27:28">
      <c r="AA149" s="365" t="s">
        <v>156</v>
      </c>
      <c r="AB149" s="365"/>
    </row>
    <row r="150" spans="27:28">
      <c r="AA150" s="365" t="s">
        <v>157</v>
      </c>
      <c r="AB150" s="365"/>
    </row>
    <row r="151" spans="27:28">
      <c r="AA151" s="365" t="s">
        <v>158</v>
      </c>
      <c r="AB151" s="365"/>
    </row>
    <row r="152" spans="27:28">
      <c r="AA152" s="365" t="s">
        <v>159</v>
      </c>
      <c r="AB152" s="365"/>
    </row>
    <row r="153" spans="27:28">
      <c r="AA153" s="365" t="s">
        <v>160</v>
      </c>
      <c r="AB153" s="365"/>
    </row>
    <row r="154" spans="27:28">
      <c r="AA154" s="365" t="s">
        <v>161</v>
      </c>
      <c r="AB154" s="365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111:AB111"/>
    <mergeCell ref="C112:D112"/>
    <mergeCell ref="AA127:AB127"/>
    <mergeCell ref="C128:D128"/>
    <mergeCell ref="AA101:AB101"/>
    <mergeCell ref="C102:D102"/>
    <mergeCell ref="AA102:AB102"/>
    <mergeCell ref="C106:D106"/>
    <mergeCell ref="AA106:AB106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662" priority="2" operator="greaterThan">
      <formula>0</formula>
    </cfRule>
  </conditionalFormatting>
  <conditionalFormatting sqref="P5:P140 AE5:AE140">
    <cfRule type="cellIs" dxfId="661" priority="5" operator="lessThan">
      <formula>0</formula>
    </cfRule>
  </conditionalFormatting>
  <conditionalFormatting sqref="Q5:Q140 AF5:AF140">
    <cfRule type="cellIs" dxfId="660" priority="3" operator="greaterThan">
      <formula>1</formula>
    </cfRule>
    <cfRule type="cellIs" dxfId="659" priority="4" operator="lessThan">
      <formula>0.8</formula>
    </cfRule>
  </conditionalFormatting>
  <conditionalFormatting sqref="AG5 R5:R140 AG107:AG124">
    <cfRule type="cellIs" dxfId="658" priority="6" operator="lessThan">
      <formula>0.8</formula>
    </cfRule>
  </conditionalFormatting>
  <conditionalFormatting sqref="AG22">
    <cfRule type="cellIs" dxfId="657" priority="11" operator="lessThan">
      <formula>0.8</formula>
    </cfRule>
  </conditionalFormatting>
  <conditionalFormatting sqref="AG37">
    <cfRule type="cellIs" dxfId="656" priority="10" operator="lessThan">
      <formula>0.8</formula>
    </cfRule>
  </conditionalFormatting>
  <conditionalFormatting sqref="AG39:AG74">
    <cfRule type="cellIs" dxfId="655" priority="8" operator="lessThan">
      <formula>0.8</formula>
    </cfRule>
  </conditionalFormatting>
  <conditionalFormatting sqref="AG80:AG88">
    <cfRule type="cellIs" dxfId="654" priority="9" operator="lessThan">
      <formula>0.8</formula>
    </cfRule>
  </conditionalFormatting>
  <conditionalFormatting sqref="AG90:AG95">
    <cfRule type="cellIs" dxfId="653" priority="7" operator="lessThan">
      <formula>0.8</formula>
    </cfRule>
  </conditionalFormatting>
  <conditionalFormatting sqref="AG139">
    <cfRule type="cellIs" dxfId="652" priority="1" operator="lessThan">
      <formula>0.8</formula>
    </cfRule>
  </conditionalFormatting>
  <dataValidations count="1">
    <dataValidation type="list" allowBlank="1" showInputMessage="1" showErrorMessage="1" sqref="AA5:AB140" xr:uid="{A7A24A0E-D33F-44B0-9F64-7DCF7058A116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A3321-11CD-4712-BD07-F8EFE5B8CB49}">
  <sheetPr>
    <tabColor theme="8" tint="0.59999389629810485"/>
  </sheetPr>
  <dimension ref="B1:AR42"/>
  <sheetViews>
    <sheetView zoomScale="70" zoomScaleNormal="70" workbookViewId="0">
      <selection activeCell="M38" sqref="M38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11" t="s">
        <v>0</v>
      </c>
      <c r="C1" s="211"/>
      <c r="D1" s="211"/>
      <c r="E1" s="211"/>
      <c r="F1" s="211"/>
      <c r="G1" s="211"/>
      <c r="H1" s="211"/>
      <c r="I1" s="211"/>
      <c r="J1" s="211"/>
      <c r="K1" s="1"/>
      <c r="L1" s="1"/>
      <c r="M1" s="1"/>
      <c r="N1" s="1"/>
      <c r="O1" s="1"/>
      <c r="P1" s="1"/>
    </row>
    <row r="2" spans="2:34" ht="27.75" customHeight="1">
      <c r="B2" s="212"/>
      <c r="C2" s="212"/>
      <c r="D2" s="212"/>
      <c r="E2" s="212"/>
      <c r="F2" s="212"/>
      <c r="G2" s="212"/>
      <c r="H2" s="212"/>
      <c r="I2" s="212"/>
      <c r="J2" s="212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13" t="s">
        <v>267</v>
      </c>
      <c r="D3" s="214"/>
      <c r="E3" s="3" t="s">
        <v>2</v>
      </c>
      <c r="F3" s="215">
        <f>'0728(18度C)'!D1+'0728(4度C)'!D1</f>
        <v>213264</v>
      </c>
      <c r="G3" s="216"/>
      <c r="H3" s="3" t="s">
        <v>3</v>
      </c>
      <c r="I3" s="217">
        <f>'0728(18度C)'!F1+'0728(4度C)'!F1</f>
        <v>6626056.8699999992</v>
      </c>
      <c r="J3" s="218"/>
      <c r="K3" s="4"/>
      <c r="L3" s="5"/>
      <c r="M3" s="1"/>
      <c r="N3" s="1"/>
      <c r="O3" s="1"/>
      <c r="P3" s="1"/>
    </row>
    <row r="4" spans="2:34" ht="28.5" customHeight="1">
      <c r="B4" s="219" t="s">
        <v>4</v>
      </c>
      <c r="C4" s="222" t="s">
        <v>5</v>
      </c>
      <c r="D4" s="223"/>
      <c r="E4" s="224" t="s">
        <v>6</v>
      </c>
      <c r="F4" s="225"/>
      <c r="G4" s="224" t="s">
        <v>7</v>
      </c>
      <c r="H4" s="225"/>
      <c r="I4" s="224" t="s">
        <v>8</v>
      </c>
      <c r="J4" s="225"/>
      <c r="K4" s="226" t="s">
        <v>9</v>
      </c>
      <c r="L4" s="227"/>
      <c r="M4" s="226" t="s">
        <v>10</v>
      </c>
      <c r="N4" s="227"/>
      <c r="O4" s="228" t="s">
        <v>11</v>
      </c>
      <c r="P4" s="229"/>
      <c r="Q4" s="229" t="s">
        <v>12</v>
      </c>
      <c r="R4" s="229"/>
    </row>
    <row r="5" spans="2:34" ht="28.5" customHeight="1">
      <c r="B5" s="220"/>
      <c r="C5" s="222" t="s">
        <v>13</v>
      </c>
      <c r="D5" s="223"/>
      <c r="E5" s="230" t="s">
        <v>14</v>
      </c>
      <c r="F5" s="231"/>
      <c r="G5" s="232" t="s">
        <v>15</v>
      </c>
      <c r="H5" s="233"/>
      <c r="I5" s="234" t="s">
        <v>16</v>
      </c>
      <c r="J5" s="235"/>
      <c r="K5" s="236" t="s">
        <v>17</v>
      </c>
      <c r="L5" s="237"/>
      <c r="M5" s="238" t="s">
        <v>18</v>
      </c>
      <c r="N5" s="23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20"/>
      <c r="C6" s="222" t="s">
        <v>22</v>
      </c>
      <c r="D6" s="223"/>
      <c r="E6" s="250">
        <f>AVERAGE(D14:O14,D32:X32)</f>
        <v>487.08222379730279</v>
      </c>
      <c r="F6" s="251" t="e">
        <f>AVERAGE(#REF!,D14:K14)</f>
        <v>#REF!</v>
      </c>
      <c r="G6" s="252">
        <f>AVERAGE(D14:K14)</f>
        <v>263.81730647516628</v>
      </c>
      <c r="H6" s="253"/>
      <c r="I6" s="252">
        <f>AVERAGE(L14:O14)</f>
        <v>94.325718496683862</v>
      </c>
      <c r="J6" s="253"/>
      <c r="K6" s="252">
        <f>AVERAGE(D32:O32)</f>
        <v>734.94318181818176</v>
      </c>
      <c r="L6" s="253"/>
      <c r="M6" s="252">
        <f>AVERAGE(P32:X32)</f>
        <v>770.49689440993791</v>
      </c>
      <c r="N6" s="253"/>
      <c r="O6" s="241">
        <f>'0728(4度C)'!Y2</f>
        <v>0</v>
      </c>
      <c r="P6" s="241">
        <f>'0728(4度C)'!Z2</f>
        <v>0</v>
      </c>
      <c r="Q6" s="241">
        <f>'0728(4度C)'!AC2</f>
        <v>0</v>
      </c>
      <c r="R6" s="241">
        <f>'0728(4度C)'!AD2</f>
        <v>0</v>
      </c>
    </row>
    <row r="7" spans="2:34" ht="28.5" customHeight="1">
      <c r="B7" s="220"/>
      <c r="C7" s="244" t="s">
        <v>23</v>
      </c>
      <c r="D7" s="245"/>
      <c r="E7" s="246">
        <f>AVERAGE(D15:O15,D33:X33)</f>
        <v>435.56217864447569</v>
      </c>
      <c r="F7" s="247" t="e">
        <f>AVERAGE(#REF!,D15:K15)</f>
        <v>#REF!</v>
      </c>
      <c r="G7" s="248">
        <f>AVERAGE(D15:K15)</f>
        <v>231.91016368330929</v>
      </c>
      <c r="H7" s="249"/>
      <c r="I7" s="248">
        <f>AVERAGE(L15:O15)</f>
        <v>87.029436269242979</v>
      </c>
      <c r="J7" s="249"/>
      <c r="K7" s="248">
        <f>AVERAGE(D33:O33)</f>
        <v>658.86371884830203</v>
      </c>
      <c r="L7" s="249"/>
      <c r="M7" s="248">
        <f>AVERAGE(P33:X33)</f>
        <v>692.00503207001543</v>
      </c>
      <c r="N7" s="249"/>
      <c r="O7" s="242"/>
      <c r="P7" s="242"/>
      <c r="Q7" s="242"/>
      <c r="R7" s="242"/>
    </row>
    <row r="8" spans="2:34" ht="28.5" customHeight="1">
      <c r="B8" s="221"/>
      <c r="C8" s="244" t="s">
        <v>24</v>
      </c>
      <c r="D8" s="245"/>
      <c r="E8" s="265">
        <f>AVERAGE(D16:O16,D34:X34)</f>
        <v>0.89674299159902338</v>
      </c>
      <c r="F8" s="266" t="e">
        <f>AVERAGE(D16:K16,#REF!)</f>
        <v>#REF!</v>
      </c>
      <c r="G8" s="254">
        <f>AVERAGE(D16:K16)</f>
        <v>0.88959133353616437</v>
      </c>
      <c r="H8" s="255"/>
      <c r="I8" s="254">
        <f>AVERAGE(L16:O16)</f>
        <v>0.92091292185819906</v>
      </c>
      <c r="J8" s="255"/>
      <c r="K8" s="254">
        <f>AVERAGE(D34:O34)</f>
        <v>0.89385239626482338</v>
      </c>
      <c r="L8" s="255"/>
      <c r="M8" s="254">
        <f>AVERAGE(P34:X34)</f>
        <v>0.89827610889792442</v>
      </c>
      <c r="N8" s="255"/>
      <c r="O8" s="243"/>
      <c r="P8" s="243"/>
      <c r="Q8" s="243"/>
      <c r="R8" s="243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6" t="s">
        <v>26</v>
      </c>
      <c r="C11" s="257"/>
      <c r="D11" s="258" t="s">
        <v>27</v>
      </c>
      <c r="E11" s="259"/>
      <c r="F11" s="259"/>
      <c r="G11" s="259"/>
      <c r="H11" s="259"/>
      <c r="I11" s="259"/>
      <c r="J11" s="259"/>
      <c r="K11" s="259"/>
      <c r="L11" s="260" t="s">
        <v>28</v>
      </c>
      <c r="M11" s="261"/>
      <c r="N11" s="261"/>
      <c r="O11" s="262"/>
    </row>
    <row r="12" spans="2:34" ht="17.25" customHeight="1">
      <c r="B12" s="263" t="s">
        <v>29</v>
      </c>
      <c r="C12" s="264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63"/>
      <c r="C13" s="264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0" t="s">
        <v>40</v>
      </c>
      <c r="C14" s="26" t="s">
        <v>41</v>
      </c>
      <c r="D14" s="27" t="s">
        <v>42</v>
      </c>
      <c r="E14" s="28">
        <v>84.403669724770637</v>
      </c>
      <c r="F14" s="28">
        <v>112.94520547945206</v>
      </c>
      <c r="G14" s="28">
        <v>90.322580645161295</v>
      </c>
      <c r="H14" s="28">
        <v>170.41420118343194</v>
      </c>
      <c r="I14" s="28">
        <v>524.81818181818187</v>
      </c>
      <c r="J14" s="28">
        <v>600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0"/>
      <c r="C15" s="33" t="s">
        <v>43</v>
      </c>
      <c r="D15" s="34" t="s">
        <v>42</v>
      </c>
      <c r="E15" s="28">
        <v>75.889661626155842</v>
      </c>
      <c r="F15" s="28">
        <v>101.92893925084722</v>
      </c>
      <c r="G15" s="28">
        <v>81.1470102772454</v>
      </c>
      <c r="H15" s="28">
        <v>153.66569727109942</v>
      </c>
      <c r="I15" s="28">
        <v>437.44359578306648</v>
      </c>
      <c r="J15" s="28">
        <v>541.38607789144135</v>
      </c>
      <c r="K15" s="36" t="s">
        <v>42</v>
      </c>
      <c r="L15" s="34" t="s">
        <v>42</v>
      </c>
      <c r="M15" s="30">
        <v>95.910714285714278</v>
      </c>
      <c r="N15" s="28">
        <v>78.14815825277168</v>
      </c>
      <c r="O15" s="38" t="s">
        <v>42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40"/>
      <c r="C16" s="41" t="s">
        <v>44</v>
      </c>
      <c r="D16" s="42" t="s">
        <v>42</v>
      </c>
      <c r="E16" s="43">
        <f t="shared" ref="E16:J16" si="0">E15/E14</f>
        <v>0.89912751274467251</v>
      </c>
      <c r="F16" s="43">
        <f t="shared" si="0"/>
        <v>0.9024636222330924</v>
      </c>
      <c r="G16" s="43">
        <f t="shared" si="0"/>
        <v>0.89841332806950258</v>
      </c>
      <c r="H16" s="43">
        <f t="shared" si="0"/>
        <v>0.90171884856999318</v>
      </c>
      <c r="I16" s="43">
        <f t="shared" si="0"/>
        <v>0.83351455978065669</v>
      </c>
      <c r="J16" s="43">
        <f t="shared" si="0"/>
        <v>0.90231012981906888</v>
      </c>
      <c r="K16" s="44" t="s">
        <v>42</v>
      </c>
      <c r="L16" s="42" t="s">
        <v>42</v>
      </c>
      <c r="M16" s="45">
        <f>M15/M14</f>
        <v>0.9431220238095237</v>
      </c>
      <c r="N16" s="43">
        <f>N15/N14</f>
        <v>0.89870381990687431</v>
      </c>
      <c r="O16" s="46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7" t="s">
        <v>45</v>
      </c>
      <c r="C17" s="13" t="s">
        <v>46</v>
      </c>
      <c r="D17" s="47" t="s">
        <v>42</v>
      </c>
      <c r="E17" s="48">
        <v>0.16666666666666666</v>
      </c>
      <c r="F17" s="48">
        <v>0.16666666666666666</v>
      </c>
      <c r="G17" s="48">
        <v>0.16666666666666666</v>
      </c>
      <c r="H17" s="48">
        <v>0.16666666666666666</v>
      </c>
      <c r="I17" s="48">
        <v>0.16666666666666666</v>
      </c>
      <c r="J17" s="48">
        <v>0.25</v>
      </c>
      <c r="K17" s="48" t="s">
        <v>42</v>
      </c>
      <c r="L17" s="47" t="s">
        <v>42</v>
      </c>
      <c r="M17" s="49">
        <v>0.70833333333333337</v>
      </c>
      <c r="N17" s="48">
        <v>0.70833333333333337</v>
      </c>
      <c r="O17" s="50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63"/>
      <c r="C18" s="13" t="s">
        <v>47</v>
      </c>
      <c r="D18" s="47" t="s">
        <v>42</v>
      </c>
      <c r="E18" s="48">
        <v>0.6321874999999999</v>
      </c>
      <c r="F18" s="48">
        <v>0.58002314814814804</v>
      </c>
      <c r="G18" s="48">
        <v>0.61374999999999991</v>
      </c>
      <c r="H18" s="48">
        <v>0.54971064814814807</v>
      </c>
      <c r="I18" s="48">
        <v>0.59305555555555545</v>
      </c>
      <c r="J18" s="48">
        <v>0.30962962962962964</v>
      </c>
      <c r="K18" s="48" t="s">
        <v>42</v>
      </c>
      <c r="L18" s="47" t="s">
        <v>42</v>
      </c>
      <c r="M18" s="49">
        <v>0.82650462962962967</v>
      </c>
      <c r="N18" s="48">
        <v>0.84347222222222218</v>
      </c>
      <c r="O18" s="50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8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69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68" t="s">
        <v>51</v>
      </c>
      <c r="C21" s="51" t="s">
        <v>49</v>
      </c>
      <c r="D21" s="54"/>
      <c r="E21" s="52"/>
      <c r="F21" s="52"/>
      <c r="G21" s="52"/>
      <c r="H21" s="52"/>
      <c r="I21" s="52"/>
      <c r="J21" s="52"/>
      <c r="K21" s="53"/>
      <c r="L21" s="54"/>
      <c r="M21" s="55"/>
      <c r="N21" s="52"/>
      <c r="O21" s="56"/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69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63" t="s">
        <v>53</v>
      </c>
      <c r="C23" s="264"/>
      <c r="D23" s="57" t="s">
        <v>42</v>
      </c>
      <c r="E23" s="58">
        <v>21.8</v>
      </c>
      <c r="F23" s="58">
        <v>18.375</v>
      </c>
      <c r="G23" s="58">
        <v>22.142857142857142</v>
      </c>
      <c r="H23" s="58">
        <v>21.125</v>
      </c>
      <c r="I23" s="58">
        <v>5.75</v>
      </c>
      <c r="J23" s="58">
        <v>6</v>
      </c>
      <c r="K23" s="59" t="s">
        <v>42</v>
      </c>
      <c r="L23" s="57" t="s">
        <v>42</v>
      </c>
      <c r="M23" s="60">
        <v>18.666666666666668</v>
      </c>
      <c r="N23" s="58">
        <v>23</v>
      </c>
      <c r="O23" s="61" t="s">
        <v>42</v>
      </c>
    </row>
    <row r="24" spans="2:44" ht="17.25" customHeight="1">
      <c r="B24" s="270" t="s">
        <v>54</v>
      </c>
      <c r="C24" s="271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70" t="s">
        <v>59</v>
      </c>
      <c r="C25" s="271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72" t="s">
        <v>60</v>
      </c>
      <c r="C26" s="273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56" t="s">
        <v>26</v>
      </c>
      <c r="C29" s="257"/>
      <c r="D29" s="274" t="s">
        <v>64</v>
      </c>
      <c r="E29" s="275"/>
      <c r="F29" s="275"/>
      <c r="G29" s="275"/>
      <c r="H29" s="275"/>
      <c r="I29" s="275"/>
      <c r="J29" s="275"/>
      <c r="K29" s="275"/>
      <c r="L29" s="275"/>
      <c r="M29" s="275"/>
      <c r="N29" s="275"/>
      <c r="O29" s="276"/>
      <c r="P29" s="277" t="s">
        <v>65</v>
      </c>
      <c r="Q29" s="278"/>
      <c r="R29" s="278"/>
      <c r="S29" s="278"/>
      <c r="T29" s="278"/>
      <c r="U29" s="278"/>
      <c r="V29" s="278"/>
      <c r="W29" s="278"/>
      <c r="X29" s="279"/>
    </row>
    <row r="30" spans="2:44" ht="17.25" customHeight="1">
      <c r="B30" s="263" t="s">
        <v>29</v>
      </c>
      <c r="C30" s="264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63"/>
      <c r="C31" s="264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40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900</v>
      </c>
      <c r="O32" s="28">
        <v>887.5</v>
      </c>
      <c r="P32" s="27">
        <v>490.90909090909093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709.09090909090901</v>
      </c>
      <c r="W32" s="28">
        <v>942.85714285714289</v>
      </c>
      <c r="X32" s="31">
        <v>939.13043478260863</v>
      </c>
    </row>
    <row r="33" spans="2:24" ht="39.6" customHeight="1">
      <c r="B33" s="240"/>
      <c r="C33" s="33" t="s">
        <v>43</v>
      </c>
      <c r="D33" s="35" t="s">
        <v>42</v>
      </c>
      <c r="E33" s="35" t="s">
        <v>42</v>
      </c>
      <c r="F33" s="35" t="s">
        <v>42</v>
      </c>
      <c r="G33" s="28">
        <v>287.50083019957805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28">
        <v>749.34618372450007</v>
      </c>
      <c r="N33" s="28">
        <v>805.89868543560681</v>
      </c>
      <c r="O33" s="28">
        <v>792.70917603352325</v>
      </c>
      <c r="P33" s="27">
        <v>438.68774546968825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28">
        <v>644.81084404075523</v>
      </c>
      <c r="W33" s="28">
        <v>848.43780726511227</v>
      </c>
      <c r="X33" s="31">
        <v>836.08373150450575</v>
      </c>
    </row>
    <row r="34" spans="2:24" ht="40.15" customHeight="1">
      <c r="B34" s="240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0.87847475894315519</v>
      </c>
      <c r="H34" s="43" t="s">
        <v>42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0.90829840451454558</v>
      </c>
      <c r="N34" s="43">
        <f>N33/N32</f>
        <v>0.89544298381734089</v>
      </c>
      <c r="O34" s="43">
        <f>O33/O32</f>
        <v>0.89319343778425153</v>
      </c>
      <c r="P34" s="42">
        <f>P33/P32</f>
        <v>0.89362318521603157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0.90934862621132162</v>
      </c>
      <c r="W34" s="43">
        <f>W33/W32</f>
        <v>0.89985828043269478</v>
      </c>
      <c r="X34" s="46">
        <f>X33/X32</f>
        <v>0.89027434373164971</v>
      </c>
    </row>
    <row r="35" spans="2:24" ht="17.25" customHeight="1">
      <c r="B35" s="267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0.16666666666666666</v>
      </c>
      <c r="H35" s="48" t="s">
        <v>42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0.32708333333333334</v>
      </c>
      <c r="N35" s="48">
        <v>0.25</v>
      </c>
      <c r="O35" s="48">
        <v>0.25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0.7368055555555556</v>
      </c>
      <c r="X35" s="50">
        <v>0.74513888888888902</v>
      </c>
    </row>
    <row r="36" spans="2:24" ht="17.25" customHeight="1">
      <c r="B36" s="263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0.59305555555555545</v>
      </c>
      <c r="H36" s="48" t="s">
        <v>42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0.42385416666666664</v>
      </c>
      <c r="N36" s="48">
        <v>0.56535879629629648</v>
      </c>
      <c r="O36" s="48">
        <v>0.54901620370370385</v>
      </c>
      <c r="P36" s="47">
        <v>0.7613078703703704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0.88090277777777781</v>
      </c>
      <c r="W36" s="48">
        <v>1.1279861111111109</v>
      </c>
      <c r="X36" s="50">
        <v>1.1168402777777775</v>
      </c>
    </row>
    <row r="37" spans="2:24" ht="17.25" customHeight="1">
      <c r="B37" s="263" t="s">
        <v>53</v>
      </c>
      <c r="C37" s="264"/>
      <c r="D37" s="58" t="s">
        <v>42</v>
      </c>
      <c r="E37" s="58" t="s">
        <v>42</v>
      </c>
      <c r="F37" s="58" t="s">
        <v>42</v>
      </c>
      <c r="G37" s="48">
        <v>11</v>
      </c>
      <c r="H37" s="58" t="s">
        <v>42</v>
      </c>
      <c r="I37" s="58" t="s">
        <v>42</v>
      </c>
      <c r="J37" s="58" t="s">
        <v>42</v>
      </c>
      <c r="K37" s="58" t="s">
        <v>42</v>
      </c>
      <c r="L37" s="58" t="s">
        <v>42</v>
      </c>
      <c r="M37" s="48">
        <v>4</v>
      </c>
      <c r="N37" s="48">
        <v>3.8571428571428572</v>
      </c>
      <c r="O37" s="48">
        <v>4</v>
      </c>
      <c r="P37" s="47">
        <v>7.333333333333333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48">
        <v>4.4000000000000004</v>
      </c>
      <c r="W37" s="48">
        <v>3.5</v>
      </c>
      <c r="X37" s="50">
        <v>3.8333333333333335</v>
      </c>
    </row>
    <row r="38" spans="2:24" ht="17.25" customHeight="1">
      <c r="B38" s="270" t="s">
        <v>54</v>
      </c>
      <c r="C38" s="271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70" t="s">
        <v>59</v>
      </c>
      <c r="C39" s="271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72" t="s">
        <v>60</v>
      </c>
      <c r="C40" s="273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B7AFA-476F-4E1E-AABE-F763B289ACA3}">
  <sheetPr>
    <tabColor theme="8" tint="0.59999389629810485"/>
    <pageSetUpPr fitToPage="1"/>
  </sheetPr>
  <dimension ref="A1:AI154"/>
  <sheetViews>
    <sheetView zoomScale="85" zoomScaleNormal="85" workbookViewId="0">
      <pane ySplit="4" topLeftCell="A5" activePane="bottomLeft" state="frozen"/>
      <selection activeCell="M38" sqref="M38"/>
      <selection pane="bottomLeft" activeCell="M38" sqref="M38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hidden="1" customWidth="1"/>
    <col min="27" max="28" width="14.5546875" style="5" hidden="1" customWidth="1"/>
    <col min="29" max="30" width="12.6640625" style="5" hidden="1" customWidth="1"/>
    <col min="31" max="32" width="14.5546875" style="5" customWidth="1"/>
    <col min="33" max="33" width="11.6640625" style="5" bestFit="1" customWidth="1"/>
    <col min="34" max="34" width="9.21875" style="5" customWidth="1"/>
    <col min="35" max="35" width="8.33203125" style="5" customWidth="1"/>
    <col min="36" max="36" width="7.109375" style="5"/>
    <col min="37" max="37" width="21.88671875" style="5" bestFit="1" customWidth="1"/>
    <col min="38" max="16384" width="7.109375" style="5"/>
  </cols>
  <sheetData>
    <row r="1" spans="1:35" ht="26.25" customHeight="1">
      <c r="A1" s="84" t="s">
        <v>82</v>
      </c>
      <c r="B1" s="85"/>
      <c r="C1" s="86" t="s">
        <v>83</v>
      </c>
      <c r="D1" s="87">
        <f>SUM(F5:F140)</f>
        <v>114457</v>
      </c>
      <c r="E1" s="88" t="s">
        <v>3</v>
      </c>
      <c r="F1" s="89">
        <f>SUM(G5:G140)</f>
        <v>2305725.0899999994</v>
      </c>
      <c r="G1" s="90" t="s">
        <v>84</v>
      </c>
      <c r="H1" s="91">
        <f>L21+L38+L55+L72+L89+L106+L123+L140</f>
        <v>41.923809523809524</v>
      </c>
      <c r="I1" s="284" t="s">
        <v>85</v>
      </c>
      <c r="J1" s="280"/>
      <c r="K1" s="309"/>
      <c r="L1" s="313" t="s">
        <v>86</v>
      </c>
      <c r="M1" s="314"/>
      <c r="N1" s="315"/>
      <c r="O1" s="280" t="s">
        <v>87</v>
      </c>
      <c r="P1" s="280"/>
      <c r="Q1" s="280"/>
      <c r="R1" s="281"/>
      <c r="S1" s="284" t="s">
        <v>88</v>
      </c>
      <c r="T1" s="280"/>
      <c r="U1" s="280"/>
      <c r="V1" s="280"/>
      <c r="W1" s="280"/>
      <c r="X1" s="281"/>
      <c r="Y1" s="192" t="s">
        <v>187</v>
      </c>
      <c r="Z1" s="192" t="s">
        <v>188</v>
      </c>
      <c r="AA1" s="366" t="s">
        <v>163</v>
      </c>
      <c r="AB1" s="367"/>
      <c r="AC1" s="176" t="s">
        <v>19</v>
      </c>
      <c r="AD1" s="177" t="s">
        <v>162</v>
      </c>
      <c r="AE1" s="280" t="s">
        <v>89</v>
      </c>
      <c r="AF1" s="280"/>
      <c r="AG1" s="284" t="s">
        <v>90</v>
      </c>
      <c r="AH1" s="286"/>
      <c r="AI1" s="287"/>
    </row>
    <row r="2" spans="1:35" ht="26.25" customHeight="1" thickBot="1">
      <c r="A2" s="299">
        <v>46231</v>
      </c>
      <c r="B2" s="300"/>
      <c r="C2" s="92" t="s">
        <v>40</v>
      </c>
      <c r="D2" s="93">
        <f>AVERAGE(N21,N38,N55,N72,N89,N106,N123,N140)</f>
        <v>675.43437545915867</v>
      </c>
      <c r="E2" s="93" t="s">
        <v>91</v>
      </c>
      <c r="F2" s="94">
        <f>F1/D1</f>
        <v>20.14490236508033</v>
      </c>
      <c r="G2" s="95" t="s">
        <v>92</v>
      </c>
      <c r="H2" s="96">
        <f>COUNT(H5:H140)</f>
        <v>10</v>
      </c>
      <c r="I2" s="310"/>
      <c r="J2" s="311"/>
      <c r="K2" s="312"/>
      <c r="L2" s="316"/>
      <c r="M2" s="282"/>
      <c r="N2" s="317"/>
      <c r="O2" s="282"/>
      <c r="P2" s="282"/>
      <c r="Q2" s="282"/>
      <c r="R2" s="283"/>
      <c r="S2" s="285"/>
      <c r="T2" s="282"/>
      <c r="U2" s="282"/>
      <c r="V2" s="282"/>
      <c r="W2" s="282"/>
      <c r="X2" s="283"/>
      <c r="Y2" s="193">
        <f>SUM(Y21,Y38,Y55,Y72,Y89,Y106,Y123,Y140)</f>
        <v>0</v>
      </c>
      <c r="Z2" s="193">
        <f>SUM(Z21,Z38,Z55,Z72,Z89,Z106,Z123,Z140)</f>
        <v>0</v>
      </c>
      <c r="AA2" s="368"/>
      <c r="AB2" s="369"/>
      <c r="AC2" s="201">
        <f>SUM(AC21,AC38,AC55,AC72,AC89,AC106,AC123,AC140)</f>
        <v>0</v>
      </c>
      <c r="AD2" s="202">
        <f>SUM(AD21,AD38,AD55,AD72,AD89,AD106,AD123,AD140)</f>
        <v>0</v>
      </c>
      <c r="AE2" s="282"/>
      <c r="AF2" s="282"/>
      <c r="AG2" s="288"/>
      <c r="AH2" s="289"/>
      <c r="AI2" s="290"/>
    </row>
    <row r="3" spans="1:35" ht="23.25" customHeight="1">
      <c r="A3" s="301" t="s">
        <v>93</v>
      </c>
      <c r="B3" s="303" t="s">
        <v>94</v>
      </c>
      <c r="C3" s="305" t="s">
        <v>95</v>
      </c>
      <c r="D3" s="305"/>
      <c r="E3" s="307" t="s">
        <v>96</v>
      </c>
      <c r="F3" s="305" t="s">
        <v>97</v>
      </c>
      <c r="G3" s="307" t="s">
        <v>98</v>
      </c>
      <c r="H3" s="356" t="s">
        <v>99</v>
      </c>
      <c r="I3" s="291" t="s">
        <v>100</v>
      </c>
      <c r="J3" s="293" t="s">
        <v>101</v>
      </c>
      <c r="K3" s="295" t="s">
        <v>40</v>
      </c>
      <c r="L3" s="297" t="s">
        <v>100</v>
      </c>
      <c r="M3" s="293" t="s">
        <v>101</v>
      </c>
      <c r="N3" s="295" t="s">
        <v>40</v>
      </c>
      <c r="O3" s="291" t="s">
        <v>100</v>
      </c>
      <c r="P3" s="350" t="s">
        <v>40</v>
      </c>
      <c r="Q3" s="352" t="s">
        <v>102</v>
      </c>
      <c r="R3" s="354" t="s">
        <v>103</v>
      </c>
      <c r="S3" s="339" t="s">
        <v>104</v>
      </c>
      <c r="T3" s="340"/>
      <c r="U3" s="341" t="s">
        <v>105</v>
      </c>
      <c r="V3" s="341" t="s">
        <v>106</v>
      </c>
      <c r="W3" s="305" t="s">
        <v>107</v>
      </c>
      <c r="X3" s="343"/>
      <c r="Y3" s="370" t="s">
        <v>189</v>
      </c>
      <c r="Z3" s="371"/>
      <c r="AA3" s="377" t="s">
        <v>108</v>
      </c>
      <c r="AB3" s="378"/>
      <c r="AC3" s="370" t="s">
        <v>190</v>
      </c>
      <c r="AD3" s="371"/>
      <c r="AE3" s="344" t="s">
        <v>108</v>
      </c>
      <c r="AF3" s="345"/>
      <c r="AG3" s="348" t="s">
        <v>101</v>
      </c>
      <c r="AH3" s="318" t="s">
        <v>102</v>
      </c>
      <c r="AI3" s="320" t="s">
        <v>109</v>
      </c>
    </row>
    <row r="4" spans="1:35" ht="17.25" customHeight="1" thickBot="1">
      <c r="A4" s="302"/>
      <c r="B4" s="304"/>
      <c r="C4" s="306"/>
      <c r="D4" s="306"/>
      <c r="E4" s="308"/>
      <c r="F4" s="306"/>
      <c r="G4" s="308"/>
      <c r="H4" s="357"/>
      <c r="I4" s="292"/>
      <c r="J4" s="294"/>
      <c r="K4" s="296"/>
      <c r="L4" s="298"/>
      <c r="M4" s="294"/>
      <c r="N4" s="296"/>
      <c r="O4" s="292"/>
      <c r="P4" s="351"/>
      <c r="Q4" s="353"/>
      <c r="R4" s="355"/>
      <c r="S4" s="203" t="s">
        <v>110</v>
      </c>
      <c r="T4" s="204" t="s">
        <v>111</v>
      </c>
      <c r="U4" s="342"/>
      <c r="V4" s="342"/>
      <c r="W4" s="99" t="s">
        <v>112</v>
      </c>
      <c r="X4" s="69" t="s">
        <v>113</v>
      </c>
      <c r="Y4" s="194" t="s">
        <v>49</v>
      </c>
      <c r="Z4" s="195" t="s">
        <v>50</v>
      </c>
      <c r="AA4" s="379"/>
      <c r="AB4" s="380"/>
      <c r="AC4" s="194" t="s">
        <v>164</v>
      </c>
      <c r="AD4" s="195" t="s">
        <v>165</v>
      </c>
      <c r="AE4" s="346"/>
      <c r="AF4" s="347"/>
      <c r="AG4" s="349"/>
      <c r="AH4" s="319"/>
      <c r="AI4" s="321"/>
    </row>
    <row r="5" spans="1:35" ht="15.75" customHeight="1">
      <c r="A5" s="322" t="s">
        <v>116</v>
      </c>
      <c r="B5" s="146" t="s">
        <v>114</v>
      </c>
      <c r="C5" s="325" t="s">
        <v>117</v>
      </c>
      <c r="D5" s="326"/>
      <c r="E5" s="147">
        <v>25.64</v>
      </c>
      <c r="F5" s="97">
        <v>1883</v>
      </c>
      <c r="G5" s="148">
        <f t="shared" ref="G5:G9" si="0">E5*F5</f>
        <v>48280.12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3217.2495511531861</v>
      </c>
      <c r="N5" s="152">
        <f>M5/L5</f>
        <v>321.72495511531861</v>
      </c>
      <c r="O5" s="154">
        <f>L5-I5</f>
        <v>0</v>
      </c>
      <c r="P5" s="155">
        <f>N5-K5</f>
        <v>-38.275044884681392</v>
      </c>
      <c r="Q5" s="156">
        <f>N5/K5</f>
        <v>0.893680430875885</v>
      </c>
      <c r="R5" s="327">
        <f>Q21</f>
        <v>0.87847475894315519</v>
      </c>
      <c r="S5" s="157">
        <v>0.16666666666666666</v>
      </c>
      <c r="T5" s="158">
        <v>0.19105324074074073</v>
      </c>
      <c r="U5" s="159"/>
      <c r="V5" s="160">
        <v>35.116952603040573</v>
      </c>
      <c r="W5" s="161"/>
      <c r="X5" s="162"/>
      <c r="Y5" s="12"/>
      <c r="Z5" s="198"/>
      <c r="AA5" s="330"/>
      <c r="AB5" s="331"/>
      <c r="AC5" s="12"/>
      <c r="AD5" s="198"/>
      <c r="AE5" s="330"/>
      <c r="AF5" s="331"/>
      <c r="AG5" s="115">
        <f>M5-J5</f>
        <v>-382.75044884681392</v>
      </c>
      <c r="AH5" s="156">
        <f>M5/J5</f>
        <v>0.893680430875885</v>
      </c>
      <c r="AI5" s="332">
        <f>AH21</f>
        <v>0.87847475894315508</v>
      </c>
    </row>
    <row r="6" spans="1:35" ht="15.75" customHeight="1">
      <c r="A6" s="323"/>
      <c r="B6" s="100" t="s">
        <v>114</v>
      </c>
      <c r="C6" s="335" t="s">
        <v>198</v>
      </c>
      <c r="D6" s="336"/>
      <c r="E6" s="101">
        <v>29.52</v>
      </c>
      <c r="F6" s="102">
        <v>2903</v>
      </c>
      <c r="G6" s="103">
        <f t="shared" si="0"/>
        <v>85696.56</v>
      </c>
      <c r="H6" s="26"/>
      <c r="I6" s="104">
        <v>11</v>
      </c>
      <c r="J6" s="105">
        <v>3600</v>
      </c>
      <c r="K6" s="106">
        <f t="shared" ref="K6:K9" si="1">J6/I6</f>
        <v>327.27272727272725</v>
      </c>
      <c r="L6" s="107">
        <v>11</v>
      </c>
      <c r="M6" s="105">
        <f>F6/V6*60</f>
        <v>3157.8027399099628</v>
      </c>
      <c r="N6" s="106">
        <f>M6/L6</f>
        <v>287.07297635545115</v>
      </c>
      <c r="O6" s="108">
        <f>L6-I6</f>
        <v>0</v>
      </c>
      <c r="P6" s="109">
        <f>N6-K6</f>
        <v>-40.199750917276106</v>
      </c>
      <c r="Q6" s="110">
        <f>N6/K6</f>
        <v>0.87716742775276746</v>
      </c>
      <c r="R6" s="328"/>
      <c r="S6" s="47">
        <v>0.19444444444444442</v>
      </c>
      <c r="T6" s="48">
        <v>0.23274305555555552</v>
      </c>
      <c r="U6" s="111">
        <v>4.8833333333333107</v>
      </c>
      <c r="V6" s="112">
        <v>55.158606900495101</v>
      </c>
      <c r="W6" s="113"/>
      <c r="X6" s="116"/>
      <c r="Y6" s="12"/>
      <c r="Z6" s="198"/>
      <c r="AA6" s="337"/>
      <c r="AB6" s="338"/>
      <c r="AC6" s="12"/>
      <c r="AD6" s="198"/>
      <c r="AE6" s="337"/>
      <c r="AF6" s="338"/>
      <c r="AG6" s="117">
        <f>M6-J6</f>
        <v>-442.19726009003716</v>
      </c>
      <c r="AH6" s="110">
        <f>M6/J6</f>
        <v>0.87716742775276746</v>
      </c>
      <c r="AI6" s="333"/>
    </row>
    <row r="7" spans="1:35" ht="15.75" customHeight="1">
      <c r="A7" s="323"/>
      <c r="B7" s="100" t="s">
        <v>114</v>
      </c>
      <c r="C7" s="335" t="s">
        <v>199</v>
      </c>
      <c r="D7" s="336"/>
      <c r="E7" s="101">
        <v>29.85</v>
      </c>
      <c r="F7" s="102">
        <v>3315</v>
      </c>
      <c r="G7" s="103">
        <f t="shared" si="0"/>
        <v>98952.75</v>
      </c>
      <c r="H7" s="26"/>
      <c r="I7" s="104">
        <v>11</v>
      </c>
      <c r="J7" s="105">
        <v>3600</v>
      </c>
      <c r="K7" s="106">
        <f t="shared" si="1"/>
        <v>327.27272727272725</v>
      </c>
      <c r="L7" s="107">
        <v>11</v>
      </c>
      <c r="M7" s="105">
        <f>F7/V7*60</f>
        <v>3158.5203731721199</v>
      </c>
      <c r="N7" s="106">
        <f>M7/L7</f>
        <v>287.13821574292001</v>
      </c>
      <c r="O7" s="108">
        <f>L7-I7</f>
        <v>0</v>
      </c>
      <c r="P7" s="109">
        <f>N7-K7</f>
        <v>-40.134511529807241</v>
      </c>
      <c r="Q7" s="110">
        <f>N7/K7</f>
        <v>0.87736677032558896</v>
      </c>
      <c r="R7" s="328"/>
      <c r="S7" s="47">
        <v>0.23680555555555555</v>
      </c>
      <c r="T7" s="48">
        <v>0.28053240740740737</v>
      </c>
      <c r="U7" s="111">
        <v>5.8500000000000352</v>
      </c>
      <c r="V7" s="112">
        <v>62.972523998711331</v>
      </c>
      <c r="W7" s="113"/>
      <c r="X7" s="116"/>
      <c r="Y7" s="12"/>
      <c r="Z7" s="198"/>
      <c r="AA7" s="337"/>
      <c r="AB7" s="338"/>
      <c r="AC7" s="12"/>
      <c r="AD7" s="198"/>
      <c r="AE7" s="337"/>
      <c r="AF7" s="338"/>
      <c r="AG7" s="117">
        <f>M7-J7</f>
        <v>-441.47962682788011</v>
      </c>
      <c r="AH7" s="110">
        <f>M7/J7</f>
        <v>0.87736677032558885</v>
      </c>
      <c r="AI7" s="333"/>
    </row>
    <row r="8" spans="1:35" ht="15.75" customHeight="1">
      <c r="A8" s="323"/>
      <c r="B8" s="100" t="s">
        <v>114</v>
      </c>
      <c r="C8" s="335" t="s">
        <v>258</v>
      </c>
      <c r="D8" s="336"/>
      <c r="E8" s="101">
        <v>30</v>
      </c>
      <c r="F8" s="102">
        <v>3331</v>
      </c>
      <c r="G8" s="103">
        <f t="shared" si="0"/>
        <v>99930</v>
      </c>
      <c r="H8" s="26"/>
      <c r="I8" s="104">
        <v>11</v>
      </c>
      <c r="J8" s="105">
        <v>3600</v>
      </c>
      <c r="K8" s="106">
        <f t="shared" si="1"/>
        <v>327.27272727272725</v>
      </c>
      <c r="L8" s="107">
        <v>11</v>
      </c>
      <c r="M8" s="105">
        <f>F8/V8*60</f>
        <v>3157.9112524265061</v>
      </c>
      <c r="N8" s="106">
        <f>M8/L8</f>
        <v>287.08284112968238</v>
      </c>
      <c r="O8" s="108">
        <f>L8-I8</f>
        <v>0</v>
      </c>
      <c r="P8" s="109">
        <f>N8-K8</f>
        <v>-40.189886143044873</v>
      </c>
      <c r="Q8" s="110">
        <f>N8/K8</f>
        <v>0.87719757011847399</v>
      </c>
      <c r="R8" s="328"/>
      <c r="S8" s="47">
        <v>0.28333333333333333</v>
      </c>
      <c r="T8" s="48">
        <v>0.32728009259259261</v>
      </c>
      <c r="U8" s="111">
        <v>5</v>
      </c>
      <c r="V8" s="112">
        <v>63.288669004371059</v>
      </c>
      <c r="W8" s="113"/>
      <c r="X8" s="116"/>
      <c r="Y8" s="12"/>
      <c r="Z8" s="198"/>
      <c r="AA8" s="337"/>
      <c r="AB8" s="338"/>
      <c r="AC8" s="12"/>
      <c r="AD8" s="198"/>
      <c r="AE8" s="337"/>
      <c r="AF8" s="338"/>
      <c r="AG8" s="117">
        <f>M8-J8</f>
        <v>-442.08874757349395</v>
      </c>
      <c r="AH8" s="110">
        <f>M8/J8</f>
        <v>0.87719757011847388</v>
      </c>
      <c r="AI8" s="333"/>
    </row>
    <row r="9" spans="1:35" ht="15.75" customHeight="1">
      <c r="A9" s="323"/>
      <c r="B9" s="100" t="s">
        <v>118</v>
      </c>
      <c r="C9" s="335" t="s">
        <v>119</v>
      </c>
      <c r="D9" s="336"/>
      <c r="E9" s="101">
        <v>28.57</v>
      </c>
      <c r="F9" s="102">
        <v>1496</v>
      </c>
      <c r="G9" s="103">
        <f t="shared" si="0"/>
        <v>42740.72</v>
      </c>
      <c r="H9" s="13"/>
      <c r="I9" s="104">
        <v>12</v>
      </c>
      <c r="J9" s="105">
        <v>3600</v>
      </c>
      <c r="K9" s="106">
        <f t="shared" si="1"/>
        <v>300</v>
      </c>
      <c r="L9" s="107">
        <v>12</v>
      </c>
      <c r="M9" s="105">
        <f>F9/V9*60</f>
        <v>3121.0617443150168</v>
      </c>
      <c r="N9" s="106">
        <f>M9/L9</f>
        <v>260.08847869291804</v>
      </c>
      <c r="O9" s="108">
        <f>L9-I9</f>
        <v>0</v>
      </c>
      <c r="P9" s="109">
        <f>N9-K9</f>
        <v>-39.911521307081955</v>
      </c>
      <c r="Q9" s="110">
        <f>N9/K9</f>
        <v>0.86696159564306019</v>
      </c>
      <c r="R9" s="328"/>
      <c r="S9" s="47">
        <v>0.33055555555555555</v>
      </c>
      <c r="T9" s="48">
        <v>0.35052083333333334</v>
      </c>
      <c r="U9" s="111">
        <v>4.7166666666666313</v>
      </c>
      <c r="V9" s="112">
        <v>28.759443853841393</v>
      </c>
      <c r="W9" s="113"/>
      <c r="X9" s="116"/>
      <c r="Y9" s="12"/>
      <c r="Z9" s="198"/>
      <c r="AA9" s="337"/>
      <c r="AB9" s="338"/>
      <c r="AC9" s="12"/>
      <c r="AD9" s="198"/>
      <c r="AE9" s="337"/>
      <c r="AF9" s="338"/>
      <c r="AG9" s="117">
        <f>M9-J9</f>
        <v>-478.93825568498323</v>
      </c>
      <c r="AH9" s="110">
        <f>M9/J9</f>
        <v>0.86696159564306019</v>
      </c>
      <c r="AI9" s="333"/>
    </row>
    <row r="10" spans="1:35" ht="15.75" customHeight="1">
      <c r="A10" s="323"/>
      <c r="B10" s="100"/>
      <c r="C10" s="335"/>
      <c r="D10" s="336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28"/>
      <c r="S10" s="47"/>
      <c r="T10" s="120"/>
      <c r="U10" s="111"/>
      <c r="V10" s="112"/>
      <c r="W10" s="113"/>
      <c r="X10" s="116"/>
      <c r="Y10" s="12"/>
      <c r="Z10" s="198"/>
      <c r="AA10" s="337"/>
      <c r="AB10" s="338"/>
      <c r="AC10" s="12"/>
      <c r="AD10" s="198"/>
      <c r="AE10" s="337"/>
      <c r="AF10" s="338"/>
      <c r="AG10" s="117"/>
      <c r="AH10" s="110"/>
      <c r="AI10" s="333"/>
    </row>
    <row r="11" spans="1:35" ht="15.75" customHeight="1">
      <c r="A11" s="323"/>
      <c r="B11" s="100"/>
      <c r="C11" s="335"/>
      <c r="D11" s="336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8"/>
      <c r="S11" s="47"/>
      <c r="T11" s="120"/>
      <c r="U11" s="111"/>
      <c r="V11" s="112"/>
      <c r="W11" s="113"/>
      <c r="X11" s="116"/>
      <c r="Y11" s="12"/>
      <c r="Z11" s="198"/>
      <c r="AA11" s="337"/>
      <c r="AB11" s="338"/>
      <c r="AC11" s="12"/>
      <c r="AD11" s="198"/>
      <c r="AE11" s="337"/>
      <c r="AF11" s="338"/>
      <c r="AG11" s="117"/>
      <c r="AH11" s="110"/>
      <c r="AI11" s="333"/>
    </row>
    <row r="12" spans="1:35" ht="15.75" customHeight="1">
      <c r="A12" s="323"/>
      <c r="B12" s="100"/>
      <c r="C12" s="335"/>
      <c r="D12" s="33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8"/>
      <c r="S12" s="47"/>
      <c r="T12" s="120"/>
      <c r="U12" s="111"/>
      <c r="V12" s="112"/>
      <c r="W12" s="113"/>
      <c r="X12" s="116"/>
      <c r="Y12" s="12"/>
      <c r="Z12" s="198"/>
      <c r="AA12" s="337"/>
      <c r="AB12" s="338"/>
      <c r="AC12" s="12"/>
      <c r="AD12" s="198"/>
      <c r="AE12" s="337"/>
      <c r="AF12" s="338"/>
      <c r="AG12" s="117"/>
      <c r="AH12" s="110"/>
      <c r="AI12" s="333"/>
    </row>
    <row r="13" spans="1:35" ht="15.75" customHeight="1">
      <c r="A13" s="323"/>
      <c r="B13" s="100"/>
      <c r="C13" s="335"/>
      <c r="D13" s="33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8"/>
      <c r="S13" s="47"/>
      <c r="T13" s="120"/>
      <c r="U13" s="111"/>
      <c r="V13" s="112"/>
      <c r="W13" s="113"/>
      <c r="X13" s="127"/>
      <c r="Y13" s="12"/>
      <c r="Z13" s="198"/>
      <c r="AA13" s="337"/>
      <c r="AB13" s="338"/>
      <c r="AC13" s="12"/>
      <c r="AD13" s="198"/>
      <c r="AE13" s="337"/>
      <c r="AF13" s="338"/>
      <c r="AG13" s="117"/>
      <c r="AH13" s="110"/>
      <c r="AI13" s="333"/>
    </row>
    <row r="14" spans="1:35" ht="15.75" customHeight="1">
      <c r="A14" s="323"/>
      <c r="B14" s="100"/>
      <c r="C14" s="335"/>
      <c r="D14" s="33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8"/>
      <c r="S14" s="47"/>
      <c r="T14" s="120"/>
      <c r="U14" s="111"/>
      <c r="V14" s="112"/>
      <c r="W14" s="113"/>
      <c r="X14" s="127"/>
      <c r="Y14" s="12"/>
      <c r="Z14" s="198"/>
      <c r="AA14" s="337"/>
      <c r="AB14" s="338"/>
      <c r="AC14" s="12"/>
      <c r="AD14" s="198"/>
      <c r="AE14" s="337"/>
      <c r="AF14" s="338"/>
      <c r="AG14" s="117"/>
      <c r="AH14" s="110"/>
      <c r="AI14" s="333"/>
    </row>
    <row r="15" spans="1:35" ht="15.75" customHeight="1">
      <c r="A15" s="323"/>
      <c r="B15" s="100"/>
      <c r="C15" s="335"/>
      <c r="D15" s="33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8"/>
      <c r="S15" s="47"/>
      <c r="T15" s="120"/>
      <c r="U15" s="111"/>
      <c r="V15" s="112"/>
      <c r="W15" s="113"/>
      <c r="X15" s="127"/>
      <c r="Y15" s="12"/>
      <c r="Z15" s="198"/>
      <c r="AA15" s="337"/>
      <c r="AB15" s="338"/>
      <c r="AC15" s="12"/>
      <c r="AD15" s="198"/>
      <c r="AE15" s="337"/>
      <c r="AF15" s="338"/>
      <c r="AG15" s="117"/>
      <c r="AH15" s="110"/>
      <c r="AI15" s="333"/>
    </row>
    <row r="16" spans="1:35" ht="15.75" customHeight="1">
      <c r="A16" s="323"/>
      <c r="B16" s="100"/>
      <c r="C16" s="335"/>
      <c r="D16" s="33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8"/>
      <c r="S16" s="47"/>
      <c r="T16" s="120"/>
      <c r="U16" s="111"/>
      <c r="V16" s="112"/>
      <c r="W16" s="113"/>
      <c r="X16" s="127"/>
      <c r="Y16" s="12"/>
      <c r="Z16" s="198"/>
      <c r="AA16" s="337"/>
      <c r="AB16" s="338"/>
      <c r="AC16" s="12"/>
      <c r="AD16" s="198"/>
      <c r="AE16" s="337"/>
      <c r="AF16" s="338"/>
      <c r="AG16" s="117"/>
      <c r="AH16" s="110"/>
      <c r="AI16" s="333"/>
    </row>
    <row r="17" spans="1:35" ht="15.75" customHeight="1">
      <c r="A17" s="323"/>
      <c r="B17" s="100"/>
      <c r="C17" s="335"/>
      <c r="D17" s="33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8"/>
      <c r="S17" s="47"/>
      <c r="T17" s="120"/>
      <c r="U17" s="111"/>
      <c r="V17" s="112"/>
      <c r="W17" s="113"/>
      <c r="X17" s="127"/>
      <c r="Y17" s="12"/>
      <c r="Z17" s="198"/>
      <c r="AA17" s="337"/>
      <c r="AB17" s="338"/>
      <c r="AC17" s="12"/>
      <c r="AD17" s="198"/>
      <c r="AE17" s="337"/>
      <c r="AF17" s="338"/>
      <c r="AG17" s="117"/>
      <c r="AH17" s="110"/>
      <c r="AI17" s="333"/>
    </row>
    <row r="18" spans="1:35" ht="15.75" customHeight="1">
      <c r="A18" s="323"/>
      <c r="B18" s="100"/>
      <c r="C18" s="335"/>
      <c r="D18" s="33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8"/>
      <c r="S18" s="47"/>
      <c r="T18" s="120"/>
      <c r="U18" s="111"/>
      <c r="V18" s="112"/>
      <c r="W18" s="113"/>
      <c r="X18" s="127"/>
      <c r="Y18" s="12"/>
      <c r="Z18" s="198"/>
      <c r="AA18" s="337"/>
      <c r="AB18" s="338"/>
      <c r="AC18" s="12"/>
      <c r="AD18" s="198"/>
      <c r="AE18" s="337"/>
      <c r="AF18" s="338"/>
      <c r="AG18" s="117"/>
      <c r="AH18" s="110"/>
      <c r="AI18" s="333"/>
    </row>
    <row r="19" spans="1:35" ht="15.75" customHeight="1">
      <c r="A19" s="323"/>
      <c r="B19" s="100"/>
      <c r="C19" s="335"/>
      <c r="D19" s="33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8"/>
      <c r="S19" s="47"/>
      <c r="T19" s="120"/>
      <c r="U19" s="111"/>
      <c r="V19" s="112"/>
      <c r="W19" s="113"/>
      <c r="X19" s="127"/>
      <c r="Y19" s="12"/>
      <c r="Z19" s="198"/>
      <c r="AA19" s="337"/>
      <c r="AB19" s="338"/>
      <c r="AC19" s="12"/>
      <c r="AD19" s="198"/>
      <c r="AE19" s="337"/>
      <c r="AF19" s="338"/>
      <c r="AG19" s="117"/>
      <c r="AH19" s="110"/>
      <c r="AI19" s="333"/>
    </row>
    <row r="20" spans="1:35" ht="15.75" customHeight="1">
      <c r="A20" s="323"/>
      <c r="B20" s="163"/>
      <c r="C20" s="335"/>
      <c r="D20" s="336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8"/>
      <c r="S20" s="119"/>
      <c r="T20" s="120"/>
      <c r="U20" s="130"/>
      <c r="V20" s="131"/>
      <c r="W20" s="126"/>
      <c r="X20" s="127"/>
      <c r="Y20" s="12"/>
      <c r="Z20" s="198"/>
      <c r="AA20" s="337"/>
      <c r="AB20" s="338"/>
      <c r="AC20" s="12"/>
      <c r="AD20" s="198"/>
      <c r="AE20" s="337"/>
      <c r="AF20" s="338"/>
      <c r="AG20" s="165"/>
      <c r="AH20" s="125"/>
      <c r="AI20" s="333"/>
    </row>
    <row r="21" spans="1:35" ht="15.75" customHeight="1" thickBot="1">
      <c r="A21" s="324"/>
      <c r="B21" s="133" t="s">
        <v>115</v>
      </c>
      <c r="C21" s="358"/>
      <c r="D21" s="358"/>
      <c r="E21" s="134"/>
      <c r="F21" s="167"/>
      <c r="G21" s="135"/>
      <c r="H21" s="69"/>
      <c r="I21" s="136">
        <f t="shared" ref="I21:J21" si="2">AVERAGE(I5:I20)</f>
        <v>11</v>
      </c>
      <c r="J21" s="137">
        <f t="shared" si="2"/>
        <v>3600</v>
      </c>
      <c r="K21" s="138">
        <f t="shared" ref="K21" si="3">J21/I21</f>
        <v>327.27272727272725</v>
      </c>
      <c r="L21" s="136">
        <f t="shared" ref="L21:M21" si="4">AVERAGE(L5:L20)</f>
        <v>11</v>
      </c>
      <c r="M21" s="137">
        <f t="shared" si="4"/>
        <v>3162.5091321953582</v>
      </c>
      <c r="N21" s="138">
        <f>M21/L21</f>
        <v>287.50083019957805</v>
      </c>
      <c r="O21" s="139">
        <f>L21-I21</f>
        <v>0</v>
      </c>
      <c r="P21" s="140">
        <f>N21-K21</f>
        <v>-39.771897073149205</v>
      </c>
      <c r="Q21" s="141">
        <f>N21/K21</f>
        <v>0.87847475894315519</v>
      </c>
      <c r="R21" s="329"/>
      <c r="S21" s="142">
        <v>0.16666666666666666</v>
      </c>
      <c r="T21" s="143">
        <v>0.59305555555555545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359"/>
      <c r="AB21" s="360"/>
      <c r="AC21" s="179">
        <f>SUM(AC5:AC20)</f>
        <v>0</v>
      </c>
      <c r="AD21" s="191">
        <f>SUM(AD5:AD20)</f>
        <v>0</v>
      </c>
      <c r="AE21" s="359"/>
      <c r="AF21" s="360"/>
      <c r="AG21" s="168">
        <f>M21-J21</f>
        <v>-437.49086780464177</v>
      </c>
      <c r="AH21" s="141">
        <f>M21/J21</f>
        <v>0.87847475894315508</v>
      </c>
      <c r="AI21" s="334"/>
    </row>
    <row r="22" spans="1:35" ht="15.75" customHeight="1">
      <c r="A22" s="361" t="s">
        <v>121</v>
      </c>
      <c r="B22" s="114" t="s">
        <v>118</v>
      </c>
      <c r="C22" s="325" t="s">
        <v>186</v>
      </c>
      <c r="D22" s="326"/>
      <c r="E22" s="147">
        <v>18.53</v>
      </c>
      <c r="F22" s="97">
        <v>2538</v>
      </c>
      <c r="G22" s="148">
        <f t="shared" ref="G22:G24" si="5">E22*F22</f>
        <v>47029.14</v>
      </c>
      <c r="H22" s="149"/>
      <c r="I22" s="150">
        <v>3</v>
      </c>
      <c r="J22" s="151">
        <v>3300</v>
      </c>
      <c r="K22" s="152">
        <f>J22/I22</f>
        <v>1100</v>
      </c>
      <c r="L22" s="153">
        <v>3</v>
      </c>
      <c r="M22" s="151">
        <f>F22/V22*60</f>
        <v>2996.220443760727</v>
      </c>
      <c r="N22" s="152">
        <f>M22/L22</f>
        <v>998.74014792024229</v>
      </c>
      <c r="O22" s="154">
        <f>L22-I22</f>
        <v>0</v>
      </c>
      <c r="P22" s="155">
        <f>N22-K22</f>
        <v>-101.25985207975771</v>
      </c>
      <c r="Q22" s="156">
        <f>N22/K22</f>
        <v>0.90794558901840206</v>
      </c>
      <c r="R22" s="327">
        <f>Q38</f>
        <v>0.90829840451454558</v>
      </c>
      <c r="S22" s="157">
        <v>0.32708333333333334</v>
      </c>
      <c r="T22" s="158">
        <v>0.36237268518518517</v>
      </c>
      <c r="U22" s="159"/>
      <c r="V22" s="112">
        <v>50.824030760855727</v>
      </c>
      <c r="W22" s="161"/>
      <c r="X22" s="162"/>
      <c r="Y22" s="196"/>
      <c r="Z22" s="197"/>
      <c r="AA22" s="330"/>
      <c r="AB22" s="331"/>
      <c r="AC22" s="196"/>
      <c r="AD22" s="197"/>
      <c r="AE22" s="330"/>
      <c r="AF22" s="331"/>
      <c r="AG22" s="115">
        <f>M22-J22</f>
        <v>-303.77955623927301</v>
      </c>
      <c r="AH22" s="156">
        <f>M22/J22</f>
        <v>0.90794558901840217</v>
      </c>
      <c r="AI22" s="332">
        <f>AH38</f>
        <v>0.90829840451454558</v>
      </c>
    </row>
    <row r="23" spans="1:35" ht="15.75" customHeight="1">
      <c r="A23" s="362"/>
      <c r="B23" s="100" t="s">
        <v>118</v>
      </c>
      <c r="C23" s="335" t="s">
        <v>122</v>
      </c>
      <c r="D23" s="336"/>
      <c r="E23" s="101">
        <v>22.28</v>
      </c>
      <c r="F23" s="102">
        <v>864</v>
      </c>
      <c r="G23" s="103">
        <f t="shared" si="5"/>
        <v>19249.920000000002</v>
      </c>
      <c r="H23" s="26"/>
      <c r="I23" s="104">
        <v>5</v>
      </c>
      <c r="J23" s="105">
        <v>3300</v>
      </c>
      <c r="K23" s="106">
        <f t="shared" ref="K23:K24" si="6">J23/I23</f>
        <v>660</v>
      </c>
      <c r="L23" s="107">
        <v>5</v>
      </c>
      <c r="M23" s="105">
        <f>F23/V23*60</f>
        <v>2999.4550675856426</v>
      </c>
      <c r="N23" s="106">
        <f>M23/L23</f>
        <v>599.8910135171285</v>
      </c>
      <c r="O23" s="108">
        <f>L23-I23</f>
        <v>0</v>
      </c>
      <c r="P23" s="109">
        <f>N23-K23</f>
        <v>-60.108986482871501</v>
      </c>
      <c r="Q23" s="110">
        <f>N23/K23</f>
        <v>0.9089257780562553</v>
      </c>
      <c r="R23" s="328"/>
      <c r="S23" s="47">
        <v>0.36527777777777776</v>
      </c>
      <c r="T23" s="48">
        <v>0.3772685185185185</v>
      </c>
      <c r="U23" s="111">
        <v>5</v>
      </c>
      <c r="V23" s="112">
        <v>17.283139380956847</v>
      </c>
      <c r="W23" s="113"/>
      <c r="X23" s="116"/>
      <c r="Y23" s="12"/>
      <c r="Z23" s="198"/>
      <c r="AA23" s="337"/>
      <c r="AB23" s="338"/>
      <c r="AC23" s="12"/>
      <c r="AD23" s="198"/>
      <c r="AE23" s="337"/>
      <c r="AF23" s="338"/>
      <c r="AG23" s="117">
        <f>M23-J23</f>
        <v>-300.54493241435739</v>
      </c>
      <c r="AH23" s="110">
        <f>M23/J23</f>
        <v>0.9089257780562553</v>
      </c>
      <c r="AI23" s="333"/>
    </row>
    <row r="24" spans="1:35" ht="15.75" customHeight="1">
      <c r="A24" s="362"/>
      <c r="B24" s="100" t="s">
        <v>118</v>
      </c>
      <c r="C24" s="335" t="s">
        <v>123</v>
      </c>
      <c r="D24" s="336"/>
      <c r="E24" s="101">
        <v>17.89</v>
      </c>
      <c r="F24" s="102">
        <v>3064</v>
      </c>
      <c r="G24" s="103">
        <f t="shared" si="5"/>
        <v>54814.96</v>
      </c>
      <c r="H24" s="26"/>
      <c r="I24" s="104">
        <v>4</v>
      </c>
      <c r="J24" s="105">
        <v>3300</v>
      </c>
      <c r="K24" s="106">
        <f t="shared" si="6"/>
        <v>825</v>
      </c>
      <c r="L24" s="107">
        <v>4</v>
      </c>
      <c r="M24" s="105">
        <f>F24/V24*60</f>
        <v>2996.4786933476325</v>
      </c>
      <c r="N24" s="106">
        <f>M24/L24</f>
        <v>749.11967333690814</v>
      </c>
      <c r="O24" s="108">
        <f>L24-I24</f>
        <v>0</v>
      </c>
      <c r="P24" s="109">
        <f>N24-K24</f>
        <v>-75.880326663091864</v>
      </c>
      <c r="Q24" s="110">
        <f>N24/K24</f>
        <v>0.9080238464689796</v>
      </c>
      <c r="R24" s="328"/>
      <c r="S24" s="47">
        <v>0.38124999999999998</v>
      </c>
      <c r="T24" s="48">
        <v>0.42385416666666664</v>
      </c>
      <c r="U24" s="111">
        <v>5.7333333333333236</v>
      </c>
      <c r="V24" s="112">
        <v>61.3520130839362</v>
      </c>
      <c r="W24" s="113"/>
      <c r="X24" s="116"/>
      <c r="Y24" s="12"/>
      <c r="Z24" s="198"/>
      <c r="AA24" s="337"/>
      <c r="AB24" s="338"/>
      <c r="AC24" s="12"/>
      <c r="AD24" s="198"/>
      <c r="AE24" s="337"/>
      <c r="AF24" s="338"/>
      <c r="AG24" s="117">
        <f>M24-J24</f>
        <v>-303.52130665236746</v>
      </c>
      <c r="AH24" s="110">
        <f>M24/J24</f>
        <v>0.9080238464689796</v>
      </c>
      <c r="AI24" s="333"/>
    </row>
    <row r="25" spans="1:35" ht="15.75" customHeight="1">
      <c r="A25" s="362"/>
      <c r="B25" s="100"/>
      <c r="C25" s="335"/>
      <c r="D25" s="336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28"/>
      <c r="S25" s="47"/>
      <c r="T25" s="48"/>
      <c r="U25" s="111"/>
      <c r="V25" s="112"/>
      <c r="W25" s="113"/>
      <c r="X25" s="116"/>
      <c r="Y25" s="12"/>
      <c r="Z25" s="198"/>
      <c r="AA25" s="337"/>
      <c r="AB25" s="338"/>
      <c r="AC25" s="12"/>
      <c r="AD25" s="198"/>
      <c r="AE25" s="337"/>
      <c r="AF25" s="338"/>
      <c r="AG25" s="117"/>
      <c r="AH25" s="110"/>
      <c r="AI25" s="333"/>
    </row>
    <row r="26" spans="1:35" ht="15.75" customHeight="1">
      <c r="A26" s="363"/>
      <c r="B26" s="100"/>
      <c r="C26" s="335"/>
      <c r="D26" s="336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328"/>
      <c r="S26" s="47"/>
      <c r="T26" s="48"/>
      <c r="U26" s="111"/>
      <c r="V26" s="112"/>
      <c r="W26" s="113"/>
      <c r="X26" s="116"/>
      <c r="Y26" s="12"/>
      <c r="Z26" s="198"/>
      <c r="AA26" s="337"/>
      <c r="AB26" s="338"/>
      <c r="AC26" s="12"/>
      <c r="AD26" s="198"/>
      <c r="AE26" s="337"/>
      <c r="AF26" s="338"/>
      <c r="AG26" s="117"/>
      <c r="AH26" s="110"/>
      <c r="AI26" s="333"/>
    </row>
    <row r="27" spans="1:35" ht="15.75" customHeight="1">
      <c r="A27" s="363"/>
      <c r="B27" s="100"/>
      <c r="C27" s="335"/>
      <c r="D27" s="336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28"/>
      <c r="S27" s="47"/>
      <c r="T27" s="120"/>
      <c r="U27" s="111"/>
      <c r="V27" s="112"/>
      <c r="W27" s="113"/>
      <c r="X27" s="116"/>
      <c r="Y27" s="12"/>
      <c r="Z27" s="198"/>
      <c r="AA27" s="337"/>
      <c r="AB27" s="338"/>
      <c r="AC27" s="12"/>
      <c r="AD27" s="198"/>
      <c r="AE27" s="337"/>
      <c r="AF27" s="338"/>
      <c r="AG27" s="117"/>
      <c r="AH27" s="110"/>
      <c r="AI27" s="333"/>
    </row>
    <row r="28" spans="1:35" ht="15.75" customHeight="1">
      <c r="A28" s="363"/>
      <c r="B28" s="100"/>
      <c r="C28" s="335"/>
      <c r="D28" s="336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328"/>
      <c r="S28" s="47"/>
      <c r="T28" s="120"/>
      <c r="U28" s="111"/>
      <c r="V28" s="112"/>
      <c r="W28" s="113"/>
      <c r="X28" s="116"/>
      <c r="Y28" s="12"/>
      <c r="Z28" s="198"/>
      <c r="AA28" s="337"/>
      <c r="AB28" s="338"/>
      <c r="AC28" s="12"/>
      <c r="AD28" s="198"/>
      <c r="AE28" s="337"/>
      <c r="AF28" s="338"/>
      <c r="AG28" s="117"/>
      <c r="AH28" s="110"/>
      <c r="AI28" s="333"/>
    </row>
    <row r="29" spans="1:35" ht="15.75" customHeight="1">
      <c r="A29" s="363"/>
      <c r="B29" s="100"/>
      <c r="C29" s="335"/>
      <c r="D29" s="336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28"/>
      <c r="S29" s="47"/>
      <c r="T29" s="120"/>
      <c r="U29" s="111"/>
      <c r="V29" s="112"/>
      <c r="W29" s="113"/>
      <c r="X29" s="116"/>
      <c r="Y29" s="12"/>
      <c r="Z29" s="198"/>
      <c r="AA29" s="337"/>
      <c r="AB29" s="338"/>
      <c r="AC29" s="12"/>
      <c r="AD29" s="198"/>
      <c r="AE29" s="337"/>
      <c r="AF29" s="338"/>
      <c r="AG29" s="117"/>
      <c r="AH29" s="110"/>
      <c r="AI29" s="333"/>
    </row>
    <row r="30" spans="1:35" ht="15.75" customHeight="1">
      <c r="A30" s="363"/>
      <c r="B30" s="100"/>
      <c r="C30" s="335"/>
      <c r="D30" s="336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28"/>
      <c r="S30" s="47"/>
      <c r="T30" s="120"/>
      <c r="U30" s="111"/>
      <c r="V30" s="112"/>
      <c r="W30" s="113"/>
      <c r="X30" s="116"/>
      <c r="Y30" s="12"/>
      <c r="Z30" s="198"/>
      <c r="AA30" s="337"/>
      <c r="AB30" s="338"/>
      <c r="AC30" s="12"/>
      <c r="AD30" s="198"/>
      <c r="AE30" s="337"/>
      <c r="AF30" s="338"/>
      <c r="AG30" s="117"/>
      <c r="AH30" s="110"/>
      <c r="AI30" s="333"/>
    </row>
    <row r="31" spans="1:35" ht="15.75" customHeight="1">
      <c r="A31" s="363"/>
      <c r="B31" s="100"/>
      <c r="C31" s="335"/>
      <c r="D31" s="336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28"/>
      <c r="S31" s="47"/>
      <c r="T31" s="120"/>
      <c r="U31" s="111"/>
      <c r="V31" s="112"/>
      <c r="W31" s="113"/>
      <c r="X31" s="116"/>
      <c r="Y31" s="12"/>
      <c r="Z31" s="198"/>
      <c r="AA31" s="337"/>
      <c r="AB31" s="338"/>
      <c r="AC31" s="12"/>
      <c r="AD31" s="198"/>
      <c r="AE31" s="337"/>
      <c r="AF31" s="338"/>
      <c r="AG31" s="117"/>
      <c r="AH31" s="110"/>
      <c r="AI31" s="333"/>
    </row>
    <row r="32" spans="1:35" ht="15.75" customHeight="1">
      <c r="A32" s="363"/>
      <c r="B32" s="100"/>
      <c r="C32" s="335"/>
      <c r="D32" s="336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28"/>
      <c r="S32" s="47"/>
      <c r="T32" s="120"/>
      <c r="U32" s="111"/>
      <c r="V32" s="112"/>
      <c r="W32" s="113"/>
      <c r="X32" s="116"/>
      <c r="Y32" s="12"/>
      <c r="Z32" s="198"/>
      <c r="AA32" s="337"/>
      <c r="AB32" s="338"/>
      <c r="AC32" s="12"/>
      <c r="AD32" s="198"/>
      <c r="AE32" s="337"/>
      <c r="AF32" s="338"/>
      <c r="AG32" s="117"/>
      <c r="AH32" s="110"/>
      <c r="AI32" s="333"/>
    </row>
    <row r="33" spans="1:35" ht="15.75" customHeight="1">
      <c r="A33" s="363"/>
      <c r="B33" s="100"/>
      <c r="C33" s="335"/>
      <c r="D33" s="336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28"/>
      <c r="S33" s="47"/>
      <c r="T33" s="120"/>
      <c r="U33" s="111"/>
      <c r="V33" s="112"/>
      <c r="W33" s="113"/>
      <c r="X33" s="116"/>
      <c r="Y33" s="12"/>
      <c r="Z33" s="198"/>
      <c r="AA33" s="337"/>
      <c r="AB33" s="338"/>
      <c r="AC33" s="12"/>
      <c r="AD33" s="198"/>
      <c r="AE33" s="337"/>
      <c r="AF33" s="338"/>
      <c r="AG33" s="117"/>
      <c r="AH33" s="110"/>
      <c r="AI33" s="333"/>
    </row>
    <row r="34" spans="1:35" ht="15.75" customHeight="1">
      <c r="A34" s="363"/>
      <c r="B34" s="100"/>
      <c r="C34" s="335"/>
      <c r="D34" s="336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28"/>
      <c r="S34" s="47"/>
      <c r="T34" s="120"/>
      <c r="U34" s="111"/>
      <c r="V34" s="112"/>
      <c r="W34" s="113"/>
      <c r="X34" s="116"/>
      <c r="Y34" s="12"/>
      <c r="Z34" s="198"/>
      <c r="AA34" s="337"/>
      <c r="AB34" s="338"/>
      <c r="AC34" s="12"/>
      <c r="AD34" s="198"/>
      <c r="AE34" s="337"/>
      <c r="AF34" s="338"/>
      <c r="AG34" s="117"/>
      <c r="AH34" s="110"/>
      <c r="AI34" s="333"/>
    </row>
    <row r="35" spans="1:35" ht="15.75" customHeight="1">
      <c r="A35" s="363"/>
      <c r="B35" s="100"/>
      <c r="C35" s="335"/>
      <c r="D35" s="336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28"/>
      <c r="S35" s="47"/>
      <c r="T35" s="120"/>
      <c r="U35" s="111"/>
      <c r="V35" s="112"/>
      <c r="W35" s="113"/>
      <c r="X35" s="116"/>
      <c r="Y35" s="12"/>
      <c r="Z35" s="198"/>
      <c r="AA35" s="337"/>
      <c r="AB35" s="338"/>
      <c r="AC35" s="12"/>
      <c r="AD35" s="198"/>
      <c r="AE35" s="337"/>
      <c r="AF35" s="338"/>
      <c r="AG35" s="117"/>
      <c r="AH35" s="110"/>
      <c r="AI35" s="333"/>
    </row>
    <row r="36" spans="1:35" ht="15.75" customHeight="1">
      <c r="A36" s="363"/>
      <c r="B36" s="100"/>
      <c r="C36" s="335"/>
      <c r="D36" s="336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28"/>
      <c r="S36" s="47"/>
      <c r="T36" s="120"/>
      <c r="U36" s="111"/>
      <c r="V36" s="112"/>
      <c r="W36" s="113"/>
      <c r="X36" s="116"/>
      <c r="Y36" s="12"/>
      <c r="Z36" s="198"/>
      <c r="AA36" s="337"/>
      <c r="AB36" s="338"/>
      <c r="AC36" s="12"/>
      <c r="AD36" s="198"/>
      <c r="AE36" s="337"/>
      <c r="AF36" s="338"/>
      <c r="AG36" s="117"/>
      <c r="AH36" s="110"/>
      <c r="AI36" s="333"/>
    </row>
    <row r="37" spans="1:35" ht="15.75" customHeight="1">
      <c r="A37" s="363"/>
      <c r="B37" s="100"/>
      <c r="C37" s="335"/>
      <c r="D37" s="336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28"/>
      <c r="S37" s="119"/>
      <c r="T37" s="120"/>
      <c r="U37" s="130"/>
      <c r="V37" s="131"/>
      <c r="W37" s="126"/>
      <c r="X37" s="127"/>
      <c r="Y37" s="12"/>
      <c r="Z37" s="198"/>
      <c r="AA37" s="337"/>
      <c r="AB37" s="338"/>
      <c r="AC37" s="12"/>
      <c r="AD37" s="198"/>
      <c r="AE37" s="337"/>
      <c r="AF37" s="338"/>
      <c r="AG37" s="165"/>
      <c r="AH37" s="125"/>
      <c r="AI37" s="333"/>
    </row>
    <row r="38" spans="1:35" ht="15.75" customHeight="1" thickBot="1">
      <c r="A38" s="364"/>
      <c r="B38" s="133" t="s">
        <v>115</v>
      </c>
      <c r="C38" s="358"/>
      <c r="D38" s="358"/>
      <c r="E38" s="134"/>
      <c r="F38" s="99"/>
      <c r="G38" s="135"/>
      <c r="H38" s="69"/>
      <c r="I38" s="136">
        <f t="shared" ref="I38:J38" si="7">AVERAGE(I22:I37)</f>
        <v>4</v>
      </c>
      <c r="J38" s="137">
        <f t="shared" si="7"/>
        <v>3300</v>
      </c>
      <c r="K38" s="138">
        <f t="shared" ref="K38" si="8">J38/I38</f>
        <v>825</v>
      </c>
      <c r="L38" s="136">
        <f t="shared" ref="L38:M38" si="9">AVERAGE(L22:L37)</f>
        <v>4</v>
      </c>
      <c r="M38" s="137">
        <f t="shared" si="9"/>
        <v>2997.3847348980003</v>
      </c>
      <c r="N38" s="138">
        <f t="shared" ref="N38:N45" si="10">M38/L38</f>
        <v>749.34618372450007</v>
      </c>
      <c r="O38" s="139">
        <f t="shared" ref="O38:O45" si="11">L38-I38</f>
        <v>0</v>
      </c>
      <c r="P38" s="140">
        <f t="shared" ref="P38:P45" si="12">N38-K38</f>
        <v>-75.653816275499935</v>
      </c>
      <c r="Q38" s="141">
        <f t="shared" ref="Q38:Q45" si="13">N38/K38</f>
        <v>0.90829840451454558</v>
      </c>
      <c r="R38" s="329"/>
      <c r="S38" s="142">
        <v>0.32708333333333334</v>
      </c>
      <c r="T38" s="143">
        <v>0.42385416666666664</v>
      </c>
      <c r="U38" s="144"/>
      <c r="V38" s="166"/>
      <c r="W38" s="99"/>
      <c r="X38" s="69"/>
      <c r="Y38" s="179">
        <f t="shared" ref="Y38:Z38" si="14">SUM(Y22:Y37)</f>
        <v>0</v>
      </c>
      <c r="Z38" s="180">
        <f t="shared" si="14"/>
        <v>0</v>
      </c>
      <c r="AA38" s="359"/>
      <c r="AB38" s="360"/>
      <c r="AC38" s="179">
        <f t="shared" ref="AC38:AD38" si="15">SUM(AC22:AC37)</f>
        <v>0</v>
      </c>
      <c r="AD38" s="180">
        <f t="shared" si="15"/>
        <v>0</v>
      </c>
      <c r="AE38" s="359"/>
      <c r="AF38" s="360"/>
      <c r="AG38" s="168">
        <f t="shared" ref="AG38:AG45" si="16">M38-J38</f>
        <v>-302.61526510199974</v>
      </c>
      <c r="AH38" s="141">
        <f t="shared" ref="AH38:AH45" si="17">M38/J38</f>
        <v>0.90829840451454558</v>
      </c>
      <c r="AI38" s="334"/>
    </row>
    <row r="39" spans="1:35" ht="15.75" customHeight="1">
      <c r="A39" s="322" t="s">
        <v>71</v>
      </c>
      <c r="B39" s="114" t="s">
        <v>118</v>
      </c>
      <c r="C39" s="325" t="s">
        <v>129</v>
      </c>
      <c r="D39" s="326"/>
      <c r="E39" s="147">
        <v>25.03</v>
      </c>
      <c r="F39" s="97">
        <v>1112</v>
      </c>
      <c r="G39" s="148">
        <f t="shared" ref="G39:G45" si="18">E39*F39</f>
        <v>27833.360000000001</v>
      </c>
      <c r="H39" s="149"/>
      <c r="I39" s="150">
        <v>5</v>
      </c>
      <c r="J39" s="151">
        <v>3600</v>
      </c>
      <c r="K39" s="152">
        <f>J39/I39</f>
        <v>720</v>
      </c>
      <c r="L39" s="153">
        <v>5</v>
      </c>
      <c r="M39" s="151">
        <f t="shared" ref="M39:M45" si="19">F39/V39*60</f>
        <v>3207.3495508629176</v>
      </c>
      <c r="N39" s="152">
        <f t="shared" si="10"/>
        <v>641.46991017258347</v>
      </c>
      <c r="O39" s="154">
        <f t="shared" si="11"/>
        <v>0</v>
      </c>
      <c r="P39" s="155">
        <f t="shared" si="12"/>
        <v>-78.530089827416532</v>
      </c>
      <c r="Q39" s="156">
        <f t="shared" si="13"/>
        <v>0.8909304307952548</v>
      </c>
      <c r="R39" s="327">
        <f>Q55</f>
        <v>0.89544298381734089</v>
      </c>
      <c r="S39" s="157">
        <v>0.25</v>
      </c>
      <c r="T39" s="158">
        <v>0.26444444444444443</v>
      </c>
      <c r="U39" s="159"/>
      <c r="V39" s="160">
        <v>20.802222814176709</v>
      </c>
      <c r="W39" s="161"/>
      <c r="X39" s="162"/>
      <c r="Y39" s="196"/>
      <c r="Z39" s="197"/>
      <c r="AA39" s="330"/>
      <c r="AB39" s="331"/>
      <c r="AC39" s="196"/>
      <c r="AD39" s="197"/>
      <c r="AE39" s="330"/>
      <c r="AF39" s="331"/>
      <c r="AG39" s="115">
        <f t="shared" si="16"/>
        <v>-392.65044913708243</v>
      </c>
      <c r="AH39" s="156">
        <f t="shared" si="17"/>
        <v>0.89093043079525491</v>
      </c>
      <c r="AI39" s="332">
        <f>AH55</f>
        <v>0.89544298381734089</v>
      </c>
    </row>
    <row r="40" spans="1:35" ht="15.75" customHeight="1">
      <c r="A40" s="323"/>
      <c r="B40" s="100" t="s">
        <v>118</v>
      </c>
      <c r="C40" s="335" t="s">
        <v>125</v>
      </c>
      <c r="D40" s="336"/>
      <c r="E40" s="101">
        <v>18.18</v>
      </c>
      <c r="F40" s="102">
        <v>1231</v>
      </c>
      <c r="G40" s="103">
        <f t="shared" si="18"/>
        <v>22379.579999999998</v>
      </c>
      <c r="H40" s="26"/>
      <c r="I40" s="104">
        <v>3</v>
      </c>
      <c r="J40" s="105">
        <v>3600</v>
      </c>
      <c r="K40" s="106">
        <f t="shared" ref="K40:K75" si="20">J40/I40</f>
        <v>1200</v>
      </c>
      <c r="L40" s="107">
        <v>3</v>
      </c>
      <c r="M40" s="105">
        <f t="shared" si="19"/>
        <v>3208.081807380117</v>
      </c>
      <c r="N40" s="106">
        <f t="shared" si="10"/>
        <v>1069.360602460039</v>
      </c>
      <c r="O40" s="108">
        <f t="shared" si="11"/>
        <v>0</v>
      </c>
      <c r="P40" s="109">
        <f t="shared" si="12"/>
        <v>-130.63939753996101</v>
      </c>
      <c r="Q40" s="110">
        <f t="shared" si="13"/>
        <v>0.89113383538336588</v>
      </c>
      <c r="R40" s="328"/>
      <c r="S40" s="47">
        <v>0.27430555555555558</v>
      </c>
      <c r="T40" s="48">
        <v>0.2902893518518519</v>
      </c>
      <c r="U40" s="111">
        <v>15</v>
      </c>
      <c r="V40" s="112">
        <v>23.023103659665662</v>
      </c>
      <c r="W40" s="113"/>
      <c r="X40" s="116"/>
      <c r="Y40" s="12"/>
      <c r="Z40" s="198"/>
      <c r="AA40" s="337"/>
      <c r="AB40" s="338"/>
      <c r="AC40" s="12"/>
      <c r="AD40" s="198"/>
      <c r="AE40" s="337"/>
      <c r="AF40" s="338"/>
      <c r="AG40" s="117">
        <f t="shared" si="16"/>
        <v>-391.91819261988303</v>
      </c>
      <c r="AH40" s="110">
        <f t="shared" si="17"/>
        <v>0.89113383538336588</v>
      </c>
      <c r="AI40" s="333"/>
    </row>
    <row r="41" spans="1:35" ht="15.75" customHeight="1">
      <c r="A41" s="323"/>
      <c r="B41" s="100" t="s">
        <v>118</v>
      </c>
      <c r="C41" s="335" t="s">
        <v>202</v>
      </c>
      <c r="D41" s="336"/>
      <c r="E41" s="101">
        <v>23.72</v>
      </c>
      <c r="F41" s="102">
        <v>899</v>
      </c>
      <c r="G41" s="103">
        <f t="shared" si="18"/>
        <v>21324.28</v>
      </c>
      <c r="H41" s="26"/>
      <c r="I41" s="104">
        <v>5</v>
      </c>
      <c r="J41" s="105">
        <v>3600</v>
      </c>
      <c r="K41" s="106">
        <f t="shared" si="20"/>
        <v>720</v>
      </c>
      <c r="L41" s="107">
        <v>5</v>
      </c>
      <c r="M41" s="105">
        <f t="shared" si="19"/>
        <v>3204.5511494849411</v>
      </c>
      <c r="N41" s="106">
        <f t="shared" si="10"/>
        <v>640.9102298969882</v>
      </c>
      <c r="O41" s="108">
        <f t="shared" si="11"/>
        <v>0</v>
      </c>
      <c r="P41" s="109">
        <f t="shared" si="12"/>
        <v>-79.089770103011801</v>
      </c>
      <c r="Q41" s="110">
        <f t="shared" si="13"/>
        <v>0.89015309707915025</v>
      </c>
      <c r="R41" s="328"/>
      <c r="S41" s="47">
        <v>0.30069444444444449</v>
      </c>
      <c r="T41" s="48">
        <v>0.31237268518518524</v>
      </c>
      <c r="U41" s="111">
        <v>14.983333333333331</v>
      </c>
      <c r="V41" s="112">
        <v>16.832310512088295</v>
      </c>
      <c r="W41" s="113"/>
      <c r="X41" s="116"/>
      <c r="Y41" s="12"/>
      <c r="Z41" s="198"/>
      <c r="AA41" s="337"/>
      <c r="AB41" s="338"/>
      <c r="AC41" s="12"/>
      <c r="AD41" s="198"/>
      <c r="AE41" s="337"/>
      <c r="AF41" s="338"/>
      <c r="AG41" s="117">
        <f t="shared" si="16"/>
        <v>-395.44885051505889</v>
      </c>
      <c r="AH41" s="110">
        <f t="shared" si="17"/>
        <v>0.89015309707915036</v>
      </c>
      <c r="AI41" s="333"/>
    </row>
    <row r="42" spans="1:35" ht="15.75" customHeight="1">
      <c r="A42" s="323"/>
      <c r="B42" s="100" t="s">
        <v>118</v>
      </c>
      <c r="C42" s="335" t="s">
        <v>130</v>
      </c>
      <c r="D42" s="336"/>
      <c r="E42" s="101">
        <v>24.82</v>
      </c>
      <c r="F42" s="102">
        <v>1483</v>
      </c>
      <c r="G42" s="103">
        <f t="shared" si="18"/>
        <v>36808.06</v>
      </c>
      <c r="H42" s="26"/>
      <c r="I42" s="104">
        <v>5</v>
      </c>
      <c r="J42" s="105">
        <v>3600</v>
      </c>
      <c r="K42" s="106">
        <f t="shared" si="20"/>
        <v>720</v>
      </c>
      <c r="L42" s="107">
        <v>5</v>
      </c>
      <c r="M42" s="105">
        <f t="shared" si="19"/>
        <v>3205.487658717434</v>
      </c>
      <c r="N42" s="106">
        <f t="shared" si="10"/>
        <v>641.0975317434868</v>
      </c>
      <c r="O42" s="108">
        <f t="shared" si="11"/>
        <v>0</v>
      </c>
      <c r="P42" s="109">
        <f t="shared" si="12"/>
        <v>-78.902468256513203</v>
      </c>
      <c r="Q42" s="110">
        <f t="shared" si="13"/>
        <v>0.89041323853262055</v>
      </c>
      <c r="R42" s="328"/>
      <c r="S42" s="47">
        <v>0.3222222222222223</v>
      </c>
      <c r="T42" s="48">
        <v>0.34149305555555565</v>
      </c>
      <c r="U42" s="111">
        <v>15</v>
      </c>
      <c r="V42" s="112">
        <v>27.758646881080892</v>
      </c>
      <c r="W42" s="113"/>
      <c r="X42" s="116"/>
      <c r="Y42" s="12"/>
      <c r="Z42" s="198"/>
      <c r="AA42" s="337"/>
      <c r="AB42" s="338"/>
      <c r="AC42" s="12"/>
      <c r="AD42" s="198"/>
      <c r="AE42" s="337"/>
      <c r="AF42" s="338"/>
      <c r="AG42" s="117">
        <f t="shared" si="16"/>
        <v>-394.51234128256601</v>
      </c>
      <c r="AH42" s="110">
        <f t="shared" si="17"/>
        <v>0.89041323853262055</v>
      </c>
      <c r="AI42" s="333"/>
    </row>
    <row r="43" spans="1:35" ht="15.75" customHeight="1">
      <c r="A43" s="323"/>
      <c r="B43" s="100" t="s">
        <v>118</v>
      </c>
      <c r="C43" s="335" t="s">
        <v>211</v>
      </c>
      <c r="D43" s="336"/>
      <c r="E43" s="101">
        <v>17.07</v>
      </c>
      <c r="F43" s="102">
        <v>2377</v>
      </c>
      <c r="G43" s="103">
        <f t="shared" si="18"/>
        <v>40575.39</v>
      </c>
      <c r="H43" s="13"/>
      <c r="I43" s="104">
        <v>3</v>
      </c>
      <c r="J43" s="105">
        <v>3300</v>
      </c>
      <c r="K43" s="106">
        <f t="shared" si="20"/>
        <v>1100</v>
      </c>
      <c r="L43" s="107">
        <v>3</v>
      </c>
      <c r="M43" s="105">
        <f t="shared" si="19"/>
        <v>2995.9529888086831</v>
      </c>
      <c r="N43" s="106">
        <f t="shared" si="10"/>
        <v>998.65099626956101</v>
      </c>
      <c r="O43" s="108">
        <f t="shared" si="11"/>
        <v>0</v>
      </c>
      <c r="P43" s="109">
        <f t="shared" si="12"/>
        <v>-101.34900373043899</v>
      </c>
      <c r="Q43" s="110">
        <f t="shared" si="13"/>
        <v>0.9078645420632373</v>
      </c>
      <c r="R43" s="328"/>
      <c r="S43" s="47">
        <v>0.35138888888888897</v>
      </c>
      <c r="T43" s="48">
        <v>0.38444444444444453</v>
      </c>
      <c r="U43" s="111">
        <v>15</v>
      </c>
      <c r="V43" s="112">
        <v>47.604218268028198</v>
      </c>
      <c r="W43" s="113"/>
      <c r="X43" s="116"/>
      <c r="Y43" s="12"/>
      <c r="Z43" s="198"/>
      <c r="AA43" s="337"/>
      <c r="AB43" s="338"/>
      <c r="AC43" s="12"/>
      <c r="AD43" s="198"/>
      <c r="AE43" s="337"/>
      <c r="AF43" s="338"/>
      <c r="AG43" s="117">
        <f t="shared" si="16"/>
        <v>-304.04701119131687</v>
      </c>
      <c r="AH43" s="110">
        <f t="shared" si="17"/>
        <v>0.9078645420632373</v>
      </c>
      <c r="AI43" s="333"/>
    </row>
    <row r="44" spans="1:35" ht="15.75" customHeight="1">
      <c r="A44" s="323"/>
      <c r="B44" s="100" t="s">
        <v>118</v>
      </c>
      <c r="C44" s="335" t="s">
        <v>126</v>
      </c>
      <c r="D44" s="336"/>
      <c r="E44" s="101">
        <v>14.03</v>
      </c>
      <c r="F44" s="102">
        <v>4861</v>
      </c>
      <c r="G44" s="121">
        <f t="shared" si="18"/>
        <v>68199.83</v>
      </c>
      <c r="H44" s="122"/>
      <c r="I44" s="104">
        <v>3</v>
      </c>
      <c r="J44" s="105">
        <v>3000</v>
      </c>
      <c r="K44" s="106">
        <f t="shared" si="20"/>
        <v>1000</v>
      </c>
      <c r="L44" s="107">
        <v>3</v>
      </c>
      <c r="M44" s="105">
        <f t="shared" si="19"/>
        <v>2733.2161146167423</v>
      </c>
      <c r="N44" s="106">
        <f t="shared" si="10"/>
        <v>911.07203820558072</v>
      </c>
      <c r="O44" s="108">
        <f t="shared" si="11"/>
        <v>0</v>
      </c>
      <c r="P44" s="109">
        <f t="shared" si="12"/>
        <v>-88.927961794419275</v>
      </c>
      <c r="Q44" s="110">
        <f t="shared" si="13"/>
        <v>0.91107203820558069</v>
      </c>
      <c r="R44" s="328"/>
      <c r="S44" s="47">
        <v>0.39444444444444454</v>
      </c>
      <c r="T44" s="120">
        <v>0.46854166666666675</v>
      </c>
      <c r="U44" s="111">
        <v>15</v>
      </c>
      <c r="V44" s="112">
        <v>106.70945427266268</v>
      </c>
      <c r="W44" s="113"/>
      <c r="X44" s="116"/>
      <c r="Y44" s="12"/>
      <c r="Z44" s="198"/>
      <c r="AA44" s="337"/>
      <c r="AB44" s="338"/>
      <c r="AC44" s="12"/>
      <c r="AD44" s="198"/>
      <c r="AE44" s="337"/>
      <c r="AF44" s="338"/>
      <c r="AG44" s="117">
        <f t="shared" si="16"/>
        <v>-266.78388538325771</v>
      </c>
      <c r="AH44" s="110">
        <f t="shared" si="17"/>
        <v>0.9110720382055808</v>
      </c>
      <c r="AI44" s="333"/>
    </row>
    <row r="45" spans="1:35" ht="15.75" customHeight="1">
      <c r="A45" s="323"/>
      <c r="B45" s="100" t="s">
        <v>118</v>
      </c>
      <c r="C45" s="335" t="s">
        <v>128</v>
      </c>
      <c r="D45" s="336"/>
      <c r="E45" s="101">
        <v>14.28</v>
      </c>
      <c r="F45" s="102">
        <v>6683</v>
      </c>
      <c r="G45" s="121">
        <f t="shared" si="18"/>
        <v>95433.239999999991</v>
      </c>
      <c r="H45" s="62"/>
      <c r="I45" s="104">
        <v>3</v>
      </c>
      <c r="J45" s="105">
        <v>3600</v>
      </c>
      <c r="K45" s="106">
        <f t="shared" si="20"/>
        <v>1200</v>
      </c>
      <c r="L45" s="107">
        <v>3</v>
      </c>
      <c r="M45" s="105">
        <f t="shared" si="19"/>
        <v>3204.6252368905498</v>
      </c>
      <c r="N45" s="106">
        <f t="shared" si="10"/>
        <v>1068.2084122968499</v>
      </c>
      <c r="O45" s="123">
        <f t="shared" si="11"/>
        <v>0</v>
      </c>
      <c r="P45" s="124">
        <f t="shared" si="12"/>
        <v>-131.79158770315007</v>
      </c>
      <c r="Q45" s="125">
        <f t="shared" si="13"/>
        <v>0.89017367691404159</v>
      </c>
      <c r="R45" s="328"/>
      <c r="S45" s="47">
        <v>0.47847222222222235</v>
      </c>
      <c r="T45" s="120">
        <v>0.56535879629629648</v>
      </c>
      <c r="U45" s="111">
        <v>15</v>
      </c>
      <c r="V45" s="112">
        <v>125.12539543908454</v>
      </c>
      <c r="W45" s="113"/>
      <c r="X45" s="116"/>
      <c r="Y45" s="12"/>
      <c r="Z45" s="198"/>
      <c r="AA45" s="337"/>
      <c r="AB45" s="338"/>
      <c r="AC45" s="12"/>
      <c r="AD45" s="198"/>
      <c r="AE45" s="337"/>
      <c r="AF45" s="338"/>
      <c r="AG45" s="117">
        <f t="shared" si="16"/>
        <v>-395.37476310945021</v>
      </c>
      <c r="AH45" s="110">
        <f t="shared" si="17"/>
        <v>0.89017367691404159</v>
      </c>
      <c r="AI45" s="333"/>
    </row>
    <row r="46" spans="1:35" ht="15.75" customHeight="1">
      <c r="A46" s="323"/>
      <c r="B46" s="100"/>
      <c r="C46" s="335"/>
      <c r="D46" s="336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28"/>
      <c r="S46" s="47"/>
      <c r="T46" s="120"/>
      <c r="U46" s="111"/>
      <c r="V46" s="112"/>
      <c r="W46" s="113"/>
      <c r="X46" s="116"/>
      <c r="Y46" s="12"/>
      <c r="Z46" s="198"/>
      <c r="AA46" s="337"/>
      <c r="AB46" s="338"/>
      <c r="AC46" s="12"/>
      <c r="AD46" s="198"/>
      <c r="AE46" s="337"/>
      <c r="AF46" s="338"/>
      <c r="AG46" s="117"/>
      <c r="AH46" s="110"/>
      <c r="AI46" s="333"/>
    </row>
    <row r="47" spans="1:35" ht="15.75" customHeight="1">
      <c r="A47" s="323"/>
      <c r="B47" s="100"/>
      <c r="C47" s="335"/>
      <c r="D47" s="336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8"/>
      <c r="S47" s="47"/>
      <c r="T47" s="120"/>
      <c r="U47" s="111"/>
      <c r="V47" s="112"/>
      <c r="W47" s="113"/>
      <c r="X47" s="116"/>
      <c r="Y47" s="12"/>
      <c r="Z47" s="198"/>
      <c r="AA47" s="337"/>
      <c r="AB47" s="338"/>
      <c r="AC47" s="12"/>
      <c r="AD47" s="198"/>
      <c r="AE47" s="337"/>
      <c r="AF47" s="338"/>
      <c r="AG47" s="117"/>
      <c r="AH47" s="110"/>
      <c r="AI47" s="333"/>
    </row>
    <row r="48" spans="1:35" ht="15.75" customHeight="1">
      <c r="A48" s="323"/>
      <c r="B48" s="100"/>
      <c r="C48" s="335"/>
      <c r="D48" s="336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8"/>
      <c r="S48" s="47"/>
      <c r="T48" s="120"/>
      <c r="U48" s="111"/>
      <c r="V48" s="112"/>
      <c r="W48" s="113"/>
      <c r="X48" s="116"/>
      <c r="Y48" s="12"/>
      <c r="Z48" s="198"/>
      <c r="AA48" s="337"/>
      <c r="AB48" s="338"/>
      <c r="AC48" s="12"/>
      <c r="AD48" s="198"/>
      <c r="AE48" s="337"/>
      <c r="AF48" s="338"/>
      <c r="AG48" s="117"/>
      <c r="AH48" s="110"/>
      <c r="AI48" s="333"/>
    </row>
    <row r="49" spans="1:35" ht="15.75" customHeight="1">
      <c r="A49" s="323"/>
      <c r="B49" s="100"/>
      <c r="C49" s="335"/>
      <c r="D49" s="336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8"/>
      <c r="S49" s="47"/>
      <c r="T49" s="120"/>
      <c r="U49" s="111"/>
      <c r="V49" s="112"/>
      <c r="W49" s="126"/>
      <c r="X49" s="127"/>
      <c r="Y49" s="12"/>
      <c r="Z49" s="198"/>
      <c r="AA49" s="337"/>
      <c r="AB49" s="338"/>
      <c r="AC49" s="12"/>
      <c r="AD49" s="198"/>
      <c r="AE49" s="337"/>
      <c r="AF49" s="338"/>
      <c r="AG49" s="117"/>
      <c r="AH49" s="110"/>
      <c r="AI49" s="333"/>
    </row>
    <row r="50" spans="1:35" ht="15.75" customHeight="1">
      <c r="A50" s="323"/>
      <c r="B50" s="100"/>
      <c r="C50" s="335"/>
      <c r="D50" s="336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8"/>
      <c r="S50" s="47"/>
      <c r="T50" s="120"/>
      <c r="U50" s="111"/>
      <c r="V50" s="112"/>
      <c r="W50" s="126"/>
      <c r="X50" s="127"/>
      <c r="Y50" s="12"/>
      <c r="Z50" s="198"/>
      <c r="AA50" s="337"/>
      <c r="AB50" s="338"/>
      <c r="AC50" s="12"/>
      <c r="AD50" s="198"/>
      <c r="AE50" s="337"/>
      <c r="AF50" s="338"/>
      <c r="AG50" s="117"/>
      <c r="AH50" s="110"/>
      <c r="AI50" s="333"/>
    </row>
    <row r="51" spans="1:35" ht="15.75" customHeight="1">
      <c r="A51" s="323"/>
      <c r="B51" s="100"/>
      <c r="C51" s="335"/>
      <c r="D51" s="336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8"/>
      <c r="S51" s="47"/>
      <c r="T51" s="120"/>
      <c r="U51" s="111"/>
      <c r="V51" s="112"/>
      <c r="W51" s="126"/>
      <c r="X51" s="127"/>
      <c r="Y51" s="12"/>
      <c r="Z51" s="198"/>
      <c r="AA51" s="337"/>
      <c r="AB51" s="338"/>
      <c r="AC51" s="12"/>
      <c r="AD51" s="198"/>
      <c r="AE51" s="337"/>
      <c r="AF51" s="338"/>
      <c r="AG51" s="117"/>
      <c r="AH51" s="110"/>
      <c r="AI51" s="333"/>
    </row>
    <row r="52" spans="1:35" ht="15.75" customHeight="1">
      <c r="A52" s="323"/>
      <c r="B52" s="100"/>
      <c r="C52" s="335"/>
      <c r="D52" s="336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8"/>
      <c r="S52" s="47"/>
      <c r="T52" s="120"/>
      <c r="U52" s="111"/>
      <c r="V52" s="112"/>
      <c r="W52" s="126"/>
      <c r="X52" s="127"/>
      <c r="Y52" s="12"/>
      <c r="Z52" s="198"/>
      <c r="AA52" s="337"/>
      <c r="AB52" s="338"/>
      <c r="AC52" s="12"/>
      <c r="AD52" s="198"/>
      <c r="AE52" s="337"/>
      <c r="AF52" s="338"/>
      <c r="AG52" s="117"/>
      <c r="AH52" s="110"/>
      <c r="AI52" s="333"/>
    </row>
    <row r="53" spans="1:35" ht="15.75" customHeight="1">
      <c r="A53" s="323"/>
      <c r="B53" s="100"/>
      <c r="C53" s="335"/>
      <c r="D53" s="336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8"/>
      <c r="S53" s="47"/>
      <c r="T53" s="120"/>
      <c r="U53" s="111"/>
      <c r="V53" s="112"/>
      <c r="W53" s="126"/>
      <c r="X53" s="127"/>
      <c r="Y53" s="12"/>
      <c r="Z53" s="198"/>
      <c r="AA53" s="337"/>
      <c r="AB53" s="338"/>
      <c r="AC53" s="12"/>
      <c r="AD53" s="198"/>
      <c r="AE53" s="337"/>
      <c r="AF53" s="338"/>
      <c r="AG53" s="117"/>
      <c r="AH53" s="110"/>
      <c r="AI53" s="333"/>
    </row>
    <row r="54" spans="1:35" ht="15.75" customHeight="1">
      <c r="A54" s="323"/>
      <c r="B54" s="100"/>
      <c r="C54" s="335"/>
      <c r="D54" s="336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8"/>
      <c r="S54" s="119"/>
      <c r="T54" s="120"/>
      <c r="U54" s="130"/>
      <c r="V54" s="131"/>
      <c r="W54" s="126"/>
      <c r="X54" s="127"/>
      <c r="Y54" s="12"/>
      <c r="Z54" s="198"/>
      <c r="AA54" s="337"/>
      <c r="AB54" s="338"/>
      <c r="AC54" s="12"/>
      <c r="AD54" s="198"/>
      <c r="AE54" s="337"/>
      <c r="AF54" s="338"/>
      <c r="AG54" s="165"/>
      <c r="AH54" s="125"/>
      <c r="AI54" s="333"/>
    </row>
    <row r="55" spans="1:35" ht="15.75" customHeight="1" thickBot="1">
      <c r="A55" s="324"/>
      <c r="B55" s="133" t="s">
        <v>115</v>
      </c>
      <c r="C55" s="358"/>
      <c r="D55" s="358"/>
      <c r="E55" s="134"/>
      <c r="F55" s="99"/>
      <c r="G55" s="135"/>
      <c r="H55" s="69"/>
      <c r="I55" s="136">
        <f t="shared" ref="I55:J55" si="21">AVERAGE(I39:I54)</f>
        <v>3.8571428571428572</v>
      </c>
      <c r="J55" s="137">
        <f t="shared" si="21"/>
        <v>3471.4285714285716</v>
      </c>
      <c r="K55" s="138">
        <f t="shared" ref="K55" si="22">J55/I55</f>
        <v>900</v>
      </c>
      <c r="L55" s="136">
        <f t="shared" ref="L55:M55" si="23">AVERAGE(L39:L54)</f>
        <v>3.8571428571428572</v>
      </c>
      <c r="M55" s="137">
        <f t="shared" si="23"/>
        <v>3108.4663581087693</v>
      </c>
      <c r="N55" s="138">
        <f t="shared" ref="N55:N61" si="24">M55/L55</f>
        <v>805.89868543560681</v>
      </c>
      <c r="O55" s="139">
        <f t="shared" ref="O55:O61" si="25">L55-I55</f>
        <v>0</v>
      </c>
      <c r="P55" s="140">
        <f t="shared" ref="P55:P61" si="26">N55-K55</f>
        <v>-94.101314564393192</v>
      </c>
      <c r="Q55" s="141">
        <f t="shared" ref="Q55:Q61" si="27">N55/K55</f>
        <v>0.89544298381734089</v>
      </c>
      <c r="R55" s="329"/>
      <c r="S55" s="142">
        <v>0.25</v>
      </c>
      <c r="T55" s="143">
        <v>0.56535879629629648</v>
      </c>
      <c r="U55" s="144"/>
      <c r="V55" s="166"/>
      <c r="W55" s="99"/>
      <c r="X55" s="69"/>
      <c r="Y55" s="179">
        <f t="shared" ref="Y55:Z55" si="28">SUM(Y39:Y54)</f>
        <v>0</v>
      </c>
      <c r="Z55" s="180">
        <f t="shared" si="28"/>
        <v>0</v>
      </c>
      <c r="AA55" s="359"/>
      <c r="AB55" s="360"/>
      <c r="AC55" s="179">
        <f t="shared" ref="AC55:AD55" si="29">SUM(AC39:AC54)</f>
        <v>0</v>
      </c>
      <c r="AD55" s="180">
        <f t="shared" si="29"/>
        <v>0</v>
      </c>
      <c r="AE55" s="359"/>
      <c r="AF55" s="360"/>
      <c r="AG55" s="168">
        <f t="shared" ref="AG55:AG61" si="30">M55-J55</f>
        <v>-362.96221331980223</v>
      </c>
      <c r="AH55" s="141">
        <f t="shared" ref="AH55:AH61" si="31">M55/J55</f>
        <v>0.89544298381734089</v>
      </c>
      <c r="AI55" s="334"/>
    </row>
    <row r="56" spans="1:35" ht="15.75" customHeight="1">
      <c r="A56" s="361" t="s">
        <v>78</v>
      </c>
      <c r="B56" s="114" t="s">
        <v>118</v>
      </c>
      <c r="C56" s="325" t="s">
        <v>215</v>
      </c>
      <c r="D56" s="326"/>
      <c r="E56" s="147">
        <v>20.72</v>
      </c>
      <c r="F56" s="97">
        <v>1951</v>
      </c>
      <c r="G56" s="148">
        <f t="shared" ref="G56:G61" si="32">E56*F56</f>
        <v>40424.720000000001</v>
      </c>
      <c r="H56" s="149"/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 t="shared" ref="M56:M61" si="33">F56/V56*60</f>
        <v>3207.1983578594527</v>
      </c>
      <c r="N56" s="152">
        <f t="shared" si="24"/>
        <v>1069.0661192864843</v>
      </c>
      <c r="O56" s="154">
        <f t="shared" si="25"/>
        <v>0</v>
      </c>
      <c r="P56" s="155">
        <f t="shared" si="26"/>
        <v>-130.93388071351569</v>
      </c>
      <c r="Q56" s="156">
        <f t="shared" si="27"/>
        <v>0.89088843273873697</v>
      </c>
      <c r="R56" s="327">
        <f>Q72</f>
        <v>0.89319343778425153</v>
      </c>
      <c r="S56" s="157">
        <v>0.25</v>
      </c>
      <c r="T56" s="158">
        <v>0.27533564814814815</v>
      </c>
      <c r="U56" s="159"/>
      <c r="V56" s="160">
        <v>36.49914565250905</v>
      </c>
      <c r="W56" s="158"/>
      <c r="X56" s="169"/>
      <c r="Y56" s="196"/>
      <c r="Z56" s="197"/>
      <c r="AA56" s="330"/>
      <c r="AB56" s="331"/>
      <c r="AC56" s="196"/>
      <c r="AD56" s="197"/>
      <c r="AE56" s="330"/>
      <c r="AF56" s="331"/>
      <c r="AG56" s="115">
        <f t="shared" si="30"/>
        <v>-392.8016421405473</v>
      </c>
      <c r="AH56" s="156">
        <f t="shared" si="31"/>
        <v>0.89088843273873686</v>
      </c>
      <c r="AI56" s="332">
        <f>AH72</f>
        <v>0.89319343778425153</v>
      </c>
    </row>
    <row r="57" spans="1:35" ht="15.75" customHeight="1">
      <c r="A57" s="362"/>
      <c r="B57" s="100" t="s">
        <v>118</v>
      </c>
      <c r="C57" s="335" t="s">
        <v>131</v>
      </c>
      <c r="D57" s="336"/>
      <c r="E57" s="101">
        <v>30</v>
      </c>
      <c r="F57" s="102">
        <v>2050</v>
      </c>
      <c r="G57" s="103">
        <f t="shared" si="32"/>
        <v>61500</v>
      </c>
      <c r="H57" s="26"/>
      <c r="I57" s="104">
        <v>4</v>
      </c>
      <c r="J57" s="105">
        <v>3600</v>
      </c>
      <c r="K57" s="106">
        <f t="shared" si="20"/>
        <v>900</v>
      </c>
      <c r="L57" s="107">
        <v>4</v>
      </c>
      <c r="M57" s="105">
        <f t="shared" si="33"/>
        <v>3205.5911032386434</v>
      </c>
      <c r="N57" s="106">
        <f t="shared" si="24"/>
        <v>801.39777580966086</v>
      </c>
      <c r="O57" s="108">
        <f t="shared" si="25"/>
        <v>0</v>
      </c>
      <c r="P57" s="109">
        <f t="shared" si="26"/>
        <v>-98.602224190339143</v>
      </c>
      <c r="Q57" s="110">
        <f t="shared" si="27"/>
        <v>0.89044197312184536</v>
      </c>
      <c r="R57" s="328"/>
      <c r="S57" s="47">
        <v>0.28541666666666671</v>
      </c>
      <c r="T57" s="48">
        <v>0.31206018518518525</v>
      </c>
      <c r="U57" s="111">
        <v>14.516666666666724</v>
      </c>
      <c r="V57" s="112">
        <v>38.370458376844063</v>
      </c>
      <c r="W57" s="113"/>
      <c r="X57" s="13"/>
      <c r="Y57" s="12"/>
      <c r="Z57" s="198"/>
      <c r="AA57" s="337"/>
      <c r="AB57" s="338"/>
      <c r="AC57" s="12"/>
      <c r="AD57" s="198"/>
      <c r="AE57" s="337"/>
      <c r="AF57" s="338"/>
      <c r="AG57" s="117">
        <f t="shared" si="30"/>
        <v>-394.40889676135657</v>
      </c>
      <c r="AH57" s="110">
        <f t="shared" si="31"/>
        <v>0.89044197312184536</v>
      </c>
      <c r="AI57" s="333"/>
    </row>
    <row r="58" spans="1:35" ht="15.75" customHeight="1">
      <c r="A58" s="362"/>
      <c r="B58" s="100" t="s">
        <v>118</v>
      </c>
      <c r="C58" s="335" t="s">
        <v>250</v>
      </c>
      <c r="D58" s="336"/>
      <c r="E58" s="101">
        <v>30</v>
      </c>
      <c r="F58" s="102">
        <v>3249</v>
      </c>
      <c r="G58" s="103">
        <f t="shared" si="32"/>
        <v>97470</v>
      </c>
      <c r="H58" s="26"/>
      <c r="I58" s="104">
        <v>4</v>
      </c>
      <c r="J58" s="105">
        <v>3300</v>
      </c>
      <c r="K58" s="106">
        <f t="shared" si="20"/>
        <v>825</v>
      </c>
      <c r="L58" s="107">
        <v>4</v>
      </c>
      <c r="M58" s="105">
        <f t="shared" si="33"/>
        <v>2995.5873407796425</v>
      </c>
      <c r="N58" s="106">
        <f t="shared" si="24"/>
        <v>748.89683519491064</v>
      </c>
      <c r="O58" s="108">
        <f t="shared" si="25"/>
        <v>0</v>
      </c>
      <c r="P58" s="109">
        <f t="shared" si="26"/>
        <v>-76.103164805089364</v>
      </c>
      <c r="Q58" s="110">
        <f t="shared" si="27"/>
        <v>0.90775373963019468</v>
      </c>
      <c r="R58" s="328"/>
      <c r="S58" s="47">
        <v>0.3222222222222223</v>
      </c>
      <c r="T58" s="48">
        <v>0.36740740740740746</v>
      </c>
      <c r="U58" s="111">
        <v>14.633333333333356</v>
      </c>
      <c r="V58" s="112">
        <v>65.075718990474897</v>
      </c>
      <c r="W58" s="113"/>
      <c r="X58" s="13"/>
      <c r="Y58" s="12"/>
      <c r="Z58" s="198"/>
      <c r="AA58" s="337"/>
      <c r="AB58" s="338"/>
      <c r="AC58" s="12"/>
      <c r="AD58" s="198"/>
      <c r="AE58" s="337"/>
      <c r="AF58" s="338"/>
      <c r="AG58" s="117">
        <f t="shared" si="30"/>
        <v>-304.41265922035745</v>
      </c>
      <c r="AH58" s="110">
        <f t="shared" si="31"/>
        <v>0.90775373963019468</v>
      </c>
      <c r="AI58" s="333"/>
    </row>
    <row r="59" spans="1:35" ht="15.75" customHeight="1">
      <c r="A59" s="362"/>
      <c r="B59" s="100" t="s">
        <v>118</v>
      </c>
      <c r="C59" s="335" t="s">
        <v>259</v>
      </c>
      <c r="D59" s="336"/>
      <c r="E59" s="101">
        <v>27.48</v>
      </c>
      <c r="F59" s="102">
        <v>3996</v>
      </c>
      <c r="G59" s="103">
        <f t="shared" si="32"/>
        <v>109810.08</v>
      </c>
      <c r="H59" s="26"/>
      <c r="I59" s="104">
        <v>5</v>
      </c>
      <c r="J59" s="105">
        <v>3600</v>
      </c>
      <c r="K59" s="106">
        <f t="shared" si="20"/>
        <v>720</v>
      </c>
      <c r="L59" s="107">
        <v>5</v>
      </c>
      <c r="M59" s="105">
        <f t="shared" si="33"/>
        <v>3205.4458765915911</v>
      </c>
      <c r="N59" s="106">
        <f t="shared" si="24"/>
        <v>641.08917531831821</v>
      </c>
      <c r="O59" s="108">
        <f t="shared" si="25"/>
        <v>0</v>
      </c>
      <c r="P59" s="109">
        <f t="shared" si="26"/>
        <v>-78.910824681681788</v>
      </c>
      <c r="Q59" s="110">
        <f t="shared" si="27"/>
        <v>0.89040163238655312</v>
      </c>
      <c r="R59" s="328"/>
      <c r="S59" s="47">
        <v>0.37777777777777788</v>
      </c>
      <c r="T59" s="48">
        <v>0.42971064814814824</v>
      </c>
      <c r="U59" s="111">
        <v>14.933333333333403</v>
      </c>
      <c r="V59" s="112">
        <v>74.797706537769145</v>
      </c>
      <c r="W59" s="113"/>
      <c r="X59" s="116"/>
      <c r="Y59" s="12"/>
      <c r="Z59" s="198"/>
      <c r="AA59" s="337"/>
      <c r="AB59" s="338"/>
      <c r="AC59" s="12"/>
      <c r="AD59" s="198"/>
      <c r="AE59" s="337"/>
      <c r="AF59" s="338"/>
      <c r="AG59" s="117">
        <f t="shared" si="30"/>
        <v>-394.55412340840894</v>
      </c>
      <c r="AH59" s="110">
        <f t="shared" si="31"/>
        <v>0.89040163238655312</v>
      </c>
      <c r="AI59" s="333"/>
    </row>
    <row r="60" spans="1:35" ht="15.75" customHeight="1">
      <c r="A60" s="363"/>
      <c r="B60" s="100" t="s">
        <v>118</v>
      </c>
      <c r="C60" s="335" t="s">
        <v>127</v>
      </c>
      <c r="D60" s="336"/>
      <c r="E60" s="101">
        <v>18.18</v>
      </c>
      <c r="F60" s="102">
        <v>2260</v>
      </c>
      <c r="G60" s="103">
        <f t="shared" si="32"/>
        <v>41086.800000000003</v>
      </c>
      <c r="H60" s="13"/>
      <c r="I60" s="104">
        <v>3</v>
      </c>
      <c r="J60" s="105">
        <v>3600</v>
      </c>
      <c r="K60" s="106">
        <f t="shared" si="20"/>
        <v>1200</v>
      </c>
      <c r="L60" s="107">
        <v>3</v>
      </c>
      <c r="M60" s="105">
        <f t="shared" si="33"/>
        <v>3205.6217186658937</v>
      </c>
      <c r="N60" s="106">
        <f t="shared" si="24"/>
        <v>1068.5405728886312</v>
      </c>
      <c r="O60" s="108">
        <f t="shared" si="25"/>
        <v>0</v>
      </c>
      <c r="P60" s="109">
        <f t="shared" si="26"/>
        <v>-131.45942711136877</v>
      </c>
      <c r="Q60" s="110">
        <f t="shared" si="27"/>
        <v>0.89045047740719274</v>
      </c>
      <c r="R60" s="328"/>
      <c r="S60" s="47">
        <v>0.43958333333333344</v>
      </c>
      <c r="T60" s="48">
        <v>0.46895833333333342</v>
      </c>
      <c r="U60" s="111">
        <v>15</v>
      </c>
      <c r="V60" s="112">
        <v>42.300686699999531</v>
      </c>
      <c r="W60" s="113"/>
      <c r="X60" s="116"/>
      <c r="Y60" s="12"/>
      <c r="Z60" s="198"/>
      <c r="AA60" s="337"/>
      <c r="AB60" s="338"/>
      <c r="AC60" s="12"/>
      <c r="AD60" s="198"/>
      <c r="AE60" s="337"/>
      <c r="AF60" s="338"/>
      <c r="AG60" s="117">
        <f t="shared" si="30"/>
        <v>-394.3782813341063</v>
      </c>
      <c r="AH60" s="110">
        <f t="shared" si="31"/>
        <v>0.89045047740719274</v>
      </c>
      <c r="AI60" s="333"/>
    </row>
    <row r="61" spans="1:35" ht="15.75" customHeight="1">
      <c r="A61" s="363"/>
      <c r="B61" s="100" t="s">
        <v>118</v>
      </c>
      <c r="C61" s="335" t="s">
        <v>124</v>
      </c>
      <c r="D61" s="336"/>
      <c r="E61" s="101">
        <v>16.66</v>
      </c>
      <c r="F61" s="102">
        <v>5374</v>
      </c>
      <c r="G61" s="121">
        <f t="shared" si="32"/>
        <v>89530.84</v>
      </c>
      <c r="H61" s="122"/>
      <c r="I61" s="104">
        <v>5</v>
      </c>
      <c r="J61" s="105">
        <v>3600</v>
      </c>
      <c r="K61" s="106">
        <f t="shared" si="20"/>
        <v>720</v>
      </c>
      <c r="L61" s="107">
        <v>5</v>
      </c>
      <c r="M61" s="105">
        <f t="shared" si="33"/>
        <v>3205.5758276693327</v>
      </c>
      <c r="N61" s="106">
        <f t="shared" si="24"/>
        <v>641.1151655338665</v>
      </c>
      <c r="O61" s="108">
        <f t="shared" si="25"/>
        <v>0</v>
      </c>
      <c r="P61" s="109">
        <f t="shared" si="26"/>
        <v>-78.884834466133498</v>
      </c>
      <c r="Q61" s="110">
        <f t="shared" si="27"/>
        <v>0.89043772990814796</v>
      </c>
      <c r="R61" s="328"/>
      <c r="S61" s="47">
        <v>0.4791666666666668</v>
      </c>
      <c r="T61" s="120">
        <v>0.54901620370370385</v>
      </c>
      <c r="U61" s="111">
        <v>14.70000000000006</v>
      </c>
      <c r="V61" s="112">
        <v>100.5872321649104</v>
      </c>
      <c r="W61" s="113"/>
      <c r="X61" s="50"/>
      <c r="Y61" s="12"/>
      <c r="Z61" s="198"/>
      <c r="AA61" s="337"/>
      <c r="AB61" s="338"/>
      <c r="AC61" s="12"/>
      <c r="AD61" s="198"/>
      <c r="AE61" s="337"/>
      <c r="AF61" s="338"/>
      <c r="AG61" s="117">
        <f t="shared" si="30"/>
        <v>-394.42417233066726</v>
      </c>
      <c r="AH61" s="110">
        <f t="shared" si="31"/>
        <v>0.89043772990814796</v>
      </c>
      <c r="AI61" s="333"/>
    </row>
    <row r="62" spans="1:35" ht="15.75" customHeight="1">
      <c r="A62" s="363"/>
      <c r="B62" s="100"/>
      <c r="C62" s="335"/>
      <c r="D62" s="336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328"/>
      <c r="S62" s="47"/>
      <c r="T62" s="120"/>
      <c r="U62" s="111"/>
      <c r="V62" s="112"/>
      <c r="W62" s="113"/>
      <c r="X62" s="116"/>
      <c r="Y62" s="12"/>
      <c r="Z62" s="198"/>
      <c r="AA62" s="337"/>
      <c r="AB62" s="338"/>
      <c r="AC62" s="12"/>
      <c r="AD62" s="198"/>
      <c r="AE62" s="337"/>
      <c r="AF62" s="338"/>
      <c r="AG62" s="117"/>
      <c r="AH62" s="110"/>
      <c r="AI62" s="333"/>
    </row>
    <row r="63" spans="1:35" ht="15.75" customHeight="1">
      <c r="A63" s="363"/>
      <c r="B63" s="100"/>
      <c r="C63" s="335"/>
      <c r="D63" s="336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28"/>
      <c r="S63" s="47"/>
      <c r="T63" s="120"/>
      <c r="U63" s="111"/>
      <c r="V63" s="112"/>
      <c r="W63" s="113"/>
      <c r="X63" s="116"/>
      <c r="Y63" s="12"/>
      <c r="Z63" s="198"/>
      <c r="AA63" s="337"/>
      <c r="AB63" s="338"/>
      <c r="AC63" s="12"/>
      <c r="AD63" s="198"/>
      <c r="AE63" s="337"/>
      <c r="AF63" s="338"/>
      <c r="AG63" s="117"/>
      <c r="AH63" s="110"/>
      <c r="AI63" s="333"/>
    </row>
    <row r="64" spans="1:35" ht="15.75" customHeight="1">
      <c r="A64" s="363"/>
      <c r="B64" s="100"/>
      <c r="C64" s="335"/>
      <c r="D64" s="336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28"/>
      <c r="S64" s="47"/>
      <c r="T64" s="120"/>
      <c r="U64" s="111"/>
      <c r="V64" s="112"/>
      <c r="W64" s="126"/>
      <c r="X64" s="127"/>
      <c r="Y64" s="12"/>
      <c r="Z64" s="198"/>
      <c r="AA64" s="337"/>
      <c r="AB64" s="338"/>
      <c r="AC64" s="12"/>
      <c r="AD64" s="198"/>
      <c r="AE64" s="337"/>
      <c r="AF64" s="338"/>
      <c r="AG64" s="117"/>
      <c r="AH64" s="110"/>
      <c r="AI64" s="333"/>
    </row>
    <row r="65" spans="1:35" ht="15.75" customHeight="1">
      <c r="A65" s="363"/>
      <c r="B65" s="100"/>
      <c r="C65" s="335"/>
      <c r="D65" s="336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28"/>
      <c r="S65" s="47"/>
      <c r="T65" s="120"/>
      <c r="U65" s="111"/>
      <c r="V65" s="112"/>
      <c r="W65" s="126"/>
      <c r="X65" s="127"/>
      <c r="Y65" s="12"/>
      <c r="Z65" s="198"/>
      <c r="AA65" s="337"/>
      <c r="AB65" s="338"/>
      <c r="AC65" s="12"/>
      <c r="AD65" s="198"/>
      <c r="AE65" s="337"/>
      <c r="AF65" s="338"/>
      <c r="AG65" s="117"/>
      <c r="AH65" s="110"/>
      <c r="AI65" s="333"/>
    </row>
    <row r="66" spans="1:35" ht="15.75" customHeight="1">
      <c r="A66" s="363"/>
      <c r="B66" s="100"/>
      <c r="C66" s="335"/>
      <c r="D66" s="336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28"/>
      <c r="S66" s="47"/>
      <c r="T66" s="120"/>
      <c r="U66" s="111"/>
      <c r="V66" s="112"/>
      <c r="W66" s="126"/>
      <c r="X66" s="127"/>
      <c r="Y66" s="12"/>
      <c r="Z66" s="198"/>
      <c r="AA66" s="337"/>
      <c r="AB66" s="338"/>
      <c r="AC66" s="12"/>
      <c r="AD66" s="198"/>
      <c r="AE66" s="337"/>
      <c r="AF66" s="338"/>
      <c r="AG66" s="117"/>
      <c r="AH66" s="110"/>
      <c r="AI66" s="333"/>
    </row>
    <row r="67" spans="1:35" ht="15.75" customHeight="1">
      <c r="A67" s="363"/>
      <c r="B67" s="100"/>
      <c r="C67" s="335"/>
      <c r="D67" s="336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28"/>
      <c r="S67" s="47"/>
      <c r="T67" s="120"/>
      <c r="U67" s="111"/>
      <c r="V67" s="112"/>
      <c r="W67" s="126"/>
      <c r="X67" s="127"/>
      <c r="Y67" s="12"/>
      <c r="Z67" s="198"/>
      <c r="AA67" s="337"/>
      <c r="AB67" s="338"/>
      <c r="AC67" s="12"/>
      <c r="AD67" s="198"/>
      <c r="AE67" s="337"/>
      <c r="AF67" s="338"/>
      <c r="AG67" s="117"/>
      <c r="AH67" s="110"/>
      <c r="AI67" s="333"/>
    </row>
    <row r="68" spans="1:35" ht="15.75" customHeight="1">
      <c r="A68" s="363"/>
      <c r="B68" s="100"/>
      <c r="C68" s="335"/>
      <c r="D68" s="336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28"/>
      <c r="S68" s="47"/>
      <c r="T68" s="120"/>
      <c r="U68" s="111"/>
      <c r="V68" s="112"/>
      <c r="W68" s="126"/>
      <c r="X68" s="127"/>
      <c r="Y68" s="12"/>
      <c r="Z68" s="198"/>
      <c r="AA68" s="337"/>
      <c r="AB68" s="338"/>
      <c r="AC68" s="12"/>
      <c r="AD68" s="198"/>
      <c r="AE68" s="337"/>
      <c r="AF68" s="338"/>
      <c r="AG68" s="117"/>
      <c r="AH68" s="110"/>
      <c r="AI68" s="333"/>
    </row>
    <row r="69" spans="1:35" ht="15.75" customHeight="1">
      <c r="A69" s="363"/>
      <c r="B69" s="100"/>
      <c r="C69" s="335"/>
      <c r="D69" s="336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28"/>
      <c r="S69" s="47"/>
      <c r="T69" s="120"/>
      <c r="U69" s="111"/>
      <c r="V69" s="112"/>
      <c r="W69" s="126"/>
      <c r="X69" s="127"/>
      <c r="Y69" s="12"/>
      <c r="Z69" s="198"/>
      <c r="AA69" s="337"/>
      <c r="AB69" s="338"/>
      <c r="AC69" s="12"/>
      <c r="AD69" s="198"/>
      <c r="AE69" s="337"/>
      <c r="AF69" s="338"/>
      <c r="AG69" s="117"/>
      <c r="AH69" s="110"/>
      <c r="AI69" s="333"/>
    </row>
    <row r="70" spans="1:35" ht="15.75" customHeight="1">
      <c r="A70" s="363"/>
      <c r="B70" s="100"/>
      <c r="C70" s="335"/>
      <c r="D70" s="336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8"/>
      <c r="S70" s="47"/>
      <c r="T70" s="120"/>
      <c r="U70" s="111"/>
      <c r="V70" s="112"/>
      <c r="W70" s="126"/>
      <c r="X70" s="127"/>
      <c r="Y70" s="12"/>
      <c r="Z70" s="198"/>
      <c r="AA70" s="337"/>
      <c r="AB70" s="338"/>
      <c r="AC70" s="12"/>
      <c r="AD70" s="198"/>
      <c r="AE70" s="337"/>
      <c r="AF70" s="338"/>
      <c r="AG70" s="117"/>
      <c r="AH70" s="110"/>
      <c r="AI70" s="333"/>
    </row>
    <row r="71" spans="1:35" ht="15.75" customHeight="1">
      <c r="A71" s="363"/>
      <c r="B71" s="100"/>
      <c r="C71" s="335"/>
      <c r="D71" s="336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8"/>
      <c r="S71" s="119"/>
      <c r="T71" s="120"/>
      <c r="U71" s="130"/>
      <c r="V71" s="131"/>
      <c r="W71" s="126"/>
      <c r="X71" s="127"/>
      <c r="Y71" s="12"/>
      <c r="Z71" s="198"/>
      <c r="AA71" s="337"/>
      <c r="AB71" s="338"/>
      <c r="AC71" s="12"/>
      <c r="AD71" s="198"/>
      <c r="AE71" s="337"/>
      <c r="AF71" s="338"/>
      <c r="AG71" s="165"/>
      <c r="AH71" s="125"/>
      <c r="AI71" s="333"/>
    </row>
    <row r="72" spans="1:35" ht="15.75" customHeight="1" thickBot="1">
      <c r="A72" s="364"/>
      <c r="B72" s="133" t="s">
        <v>115</v>
      </c>
      <c r="C72" s="358"/>
      <c r="D72" s="358"/>
      <c r="E72" s="134"/>
      <c r="F72" s="167"/>
      <c r="G72" s="135"/>
      <c r="H72" s="69"/>
      <c r="I72" s="136">
        <f t="shared" ref="I72:J72" si="34">AVERAGE(I56:I71)</f>
        <v>4</v>
      </c>
      <c r="J72" s="137">
        <f t="shared" si="34"/>
        <v>3550</v>
      </c>
      <c r="K72" s="138">
        <f t="shared" ref="K72" si="35">J72/I72</f>
        <v>887.5</v>
      </c>
      <c r="L72" s="136">
        <f t="shared" ref="L72:M72" si="36">AVERAGE(L56:L71)</f>
        <v>4</v>
      </c>
      <c r="M72" s="137">
        <f t="shared" si="36"/>
        <v>3170.836704134093</v>
      </c>
      <c r="N72" s="138">
        <f>M72/L72</f>
        <v>792.70917603352325</v>
      </c>
      <c r="O72" s="139">
        <f>L72-I72</f>
        <v>0</v>
      </c>
      <c r="P72" s="140">
        <f>N72-K72</f>
        <v>-94.790823966476751</v>
      </c>
      <c r="Q72" s="141">
        <f>N72/K72</f>
        <v>0.89319343778425153</v>
      </c>
      <c r="R72" s="329"/>
      <c r="S72" s="142">
        <v>0.25</v>
      </c>
      <c r="T72" s="143">
        <v>0.54901620370370385</v>
      </c>
      <c r="U72" s="144"/>
      <c r="V72" s="166"/>
      <c r="W72" s="167"/>
      <c r="X72" s="138"/>
      <c r="Y72" s="179">
        <f t="shared" ref="Y72:Z72" si="37">SUM(Y56:Y71)</f>
        <v>0</v>
      </c>
      <c r="Z72" s="180">
        <f t="shared" si="37"/>
        <v>0</v>
      </c>
      <c r="AA72" s="359"/>
      <c r="AB72" s="360"/>
      <c r="AC72" s="179">
        <f t="shared" ref="AC72:AD72" si="38">SUM(AC56:AC71)</f>
        <v>0</v>
      </c>
      <c r="AD72" s="180">
        <f t="shared" si="38"/>
        <v>0</v>
      </c>
      <c r="AE72" s="359"/>
      <c r="AF72" s="360"/>
      <c r="AG72" s="168">
        <f>M72-J72</f>
        <v>-379.163295865907</v>
      </c>
      <c r="AH72" s="141">
        <f>M72/J72</f>
        <v>0.89319343778425153</v>
      </c>
      <c r="AI72" s="334"/>
    </row>
    <row r="73" spans="1:35" ht="15.75" customHeight="1">
      <c r="A73" s="322" t="s">
        <v>132</v>
      </c>
      <c r="B73" s="114" t="s">
        <v>118</v>
      </c>
      <c r="C73" s="325" t="s">
        <v>133</v>
      </c>
      <c r="D73" s="326"/>
      <c r="E73" s="147">
        <v>28.57</v>
      </c>
      <c r="F73" s="97">
        <v>1385</v>
      </c>
      <c r="G73" s="148">
        <f t="shared" ref="G73:G75" si="39">E73*F73</f>
        <v>39569.449999999997</v>
      </c>
      <c r="H73" s="149"/>
      <c r="I73" s="150">
        <v>12</v>
      </c>
      <c r="J73" s="151">
        <v>3600</v>
      </c>
      <c r="K73" s="152">
        <f>J73/I73</f>
        <v>300</v>
      </c>
      <c r="L73" s="153">
        <v>12</v>
      </c>
      <c r="M73" s="151">
        <f>F73/V73*60</f>
        <v>3121.9749008496306</v>
      </c>
      <c r="N73" s="152">
        <f>M73/L73</f>
        <v>260.16457507080253</v>
      </c>
      <c r="O73" s="154">
        <f>L73-I73</f>
        <v>0</v>
      </c>
      <c r="P73" s="155">
        <f>N73-K73</f>
        <v>-39.835424929197472</v>
      </c>
      <c r="Q73" s="156">
        <f>N73/K73</f>
        <v>0.86721525023600843</v>
      </c>
      <c r="R73" s="327">
        <f>Q89</f>
        <v>0.89362318521603157</v>
      </c>
      <c r="S73" s="157">
        <v>0.70833333333333337</v>
      </c>
      <c r="T73" s="158">
        <v>0.72681712962962963</v>
      </c>
      <c r="U73" s="159"/>
      <c r="V73" s="160">
        <v>26.617766842835518</v>
      </c>
      <c r="W73" s="158"/>
      <c r="X73" s="169"/>
      <c r="Y73" s="196"/>
      <c r="Z73" s="197"/>
      <c r="AA73" s="330"/>
      <c r="AB73" s="331"/>
      <c r="AC73" s="196"/>
      <c r="AD73" s="197"/>
      <c r="AE73" s="330"/>
      <c r="AF73" s="331"/>
      <c r="AG73" s="115">
        <f>M73-J73</f>
        <v>-478.02509915036944</v>
      </c>
      <c r="AH73" s="156">
        <f>M73/J73</f>
        <v>0.86721525023600854</v>
      </c>
      <c r="AI73" s="332">
        <f>AH89</f>
        <v>0.89362318521603157</v>
      </c>
    </row>
    <row r="74" spans="1:35" ht="15.75" customHeight="1">
      <c r="A74" s="323"/>
      <c r="B74" s="100" t="s">
        <v>118</v>
      </c>
      <c r="C74" s="335" t="s">
        <v>229</v>
      </c>
      <c r="D74" s="336"/>
      <c r="E74" s="101">
        <v>17.71</v>
      </c>
      <c r="F74" s="102">
        <v>842</v>
      </c>
      <c r="G74" s="103">
        <f t="shared" si="39"/>
        <v>14911.820000000002</v>
      </c>
      <c r="H74" s="26"/>
      <c r="I74" s="104">
        <v>5</v>
      </c>
      <c r="J74" s="105">
        <v>3600</v>
      </c>
      <c r="K74" s="106">
        <f t="shared" si="20"/>
        <v>720</v>
      </c>
      <c r="L74" s="107">
        <v>5</v>
      </c>
      <c r="M74" s="105">
        <f>F74/V74*60</f>
        <v>3265.7013009844195</v>
      </c>
      <c r="N74" s="106">
        <f>M74/L74</f>
        <v>653.1402601968839</v>
      </c>
      <c r="O74" s="108">
        <f>L74-I74</f>
        <v>0</v>
      </c>
      <c r="P74" s="109">
        <f>N74-K74</f>
        <v>-66.859739803116099</v>
      </c>
      <c r="Q74" s="110">
        <f>N74/K74</f>
        <v>0.90713925027344988</v>
      </c>
      <c r="R74" s="328"/>
      <c r="S74" s="47">
        <v>0.72986111111111118</v>
      </c>
      <c r="T74" s="48">
        <v>0.7406018518518519</v>
      </c>
      <c r="U74" s="111">
        <v>5</v>
      </c>
      <c r="V74" s="112">
        <v>15.469877782383573</v>
      </c>
      <c r="W74" s="113"/>
      <c r="X74" s="13"/>
      <c r="Y74" s="12"/>
      <c r="Z74" s="198"/>
      <c r="AA74" s="337"/>
      <c r="AB74" s="338"/>
      <c r="AC74" s="12"/>
      <c r="AD74" s="198"/>
      <c r="AE74" s="337"/>
      <c r="AF74" s="338"/>
      <c r="AG74" s="117">
        <f>M74-J74</f>
        <v>-334.2986990155805</v>
      </c>
      <c r="AH74" s="110">
        <f>M74/J74</f>
        <v>0.90713925027344988</v>
      </c>
      <c r="AI74" s="333"/>
    </row>
    <row r="75" spans="1:35" ht="15.75" customHeight="1">
      <c r="A75" s="323"/>
      <c r="B75" s="100" t="s">
        <v>118</v>
      </c>
      <c r="C75" s="335" t="s">
        <v>227</v>
      </c>
      <c r="D75" s="336"/>
      <c r="E75" s="101">
        <v>18.920000000000002</v>
      </c>
      <c r="F75" s="102">
        <v>1376</v>
      </c>
      <c r="G75" s="103">
        <f t="shared" si="39"/>
        <v>26033.920000000002</v>
      </c>
      <c r="H75" s="26"/>
      <c r="I75" s="104">
        <v>5</v>
      </c>
      <c r="J75" s="105">
        <v>3600</v>
      </c>
      <c r="K75" s="106">
        <f t="shared" si="20"/>
        <v>720</v>
      </c>
      <c r="L75" s="107">
        <v>5</v>
      </c>
      <c r="M75" s="105">
        <f>F75/V75*60</f>
        <v>3263.4541984990906</v>
      </c>
      <c r="N75" s="106">
        <f>M75/L75</f>
        <v>652.69083969981807</v>
      </c>
      <c r="O75" s="108">
        <f>L75-I75</f>
        <v>0</v>
      </c>
      <c r="P75" s="109">
        <f>N75-K75</f>
        <v>-67.309160300181929</v>
      </c>
      <c r="Q75" s="110">
        <f>N75/K75</f>
        <v>0.90651505513863617</v>
      </c>
      <c r="R75" s="328"/>
      <c r="S75" s="47">
        <v>0.74375000000000002</v>
      </c>
      <c r="T75" s="48">
        <v>0.7613078703703704</v>
      </c>
      <c r="U75" s="111">
        <v>4.5333333333332959</v>
      </c>
      <c r="V75" s="112">
        <v>25.298348001320356</v>
      </c>
      <c r="W75" s="113"/>
      <c r="X75" s="13"/>
      <c r="Y75" s="12"/>
      <c r="Z75" s="198"/>
      <c r="AA75" s="337"/>
      <c r="AB75" s="338"/>
      <c r="AC75" s="12"/>
      <c r="AD75" s="198"/>
      <c r="AE75" s="337"/>
      <c r="AF75" s="338"/>
      <c r="AG75" s="117">
        <f>M75-J75</f>
        <v>-336.54580150090942</v>
      </c>
      <c r="AH75" s="110">
        <f>M75/J75</f>
        <v>0.90651505513863628</v>
      </c>
      <c r="AI75" s="333"/>
    </row>
    <row r="76" spans="1:35" ht="15.75" customHeight="1">
      <c r="A76" s="323"/>
      <c r="B76" s="100"/>
      <c r="C76" s="335"/>
      <c r="D76" s="336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8"/>
      <c r="S76" s="47"/>
      <c r="T76" s="48"/>
      <c r="U76" s="111"/>
      <c r="V76" s="112"/>
      <c r="W76" s="113"/>
      <c r="X76" s="116"/>
      <c r="Y76" s="12"/>
      <c r="Z76" s="198"/>
      <c r="AA76" s="337"/>
      <c r="AB76" s="338"/>
      <c r="AC76" s="12"/>
      <c r="AD76" s="198"/>
      <c r="AE76" s="337"/>
      <c r="AF76" s="338"/>
      <c r="AG76" s="117"/>
      <c r="AH76" s="110"/>
      <c r="AI76" s="333"/>
    </row>
    <row r="77" spans="1:35" ht="15.75" customHeight="1">
      <c r="A77" s="323"/>
      <c r="B77" s="100"/>
      <c r="C77" s="335"/>
      <c r="D77" s="336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8"/>
      <c r="S77" s="47"/>
      <c r="T77" s="48"/>
      <c r="U77" s="111"/>
      <c r="V77" s="112"/>
      <c r="W77" s="113"/>
      <c r="X77" s="116"/>
      <c r="Y77" s="12"/>
      <c r="Z77" s="198"/>
      <c r="AA77" s="337"/>
      <c r="AB77" s="338"/>
      <c r="AC77" s="12"/>
      <c r="AD77" s="198"/>
      <c r="AE77" s="337"/>
      <c r="AF77" s="338"/>
      <c r="AG77" s="117"/>
      <c r="AH77" s="110"/>
      <c r="AI77" s="333"/>
    </row>
    <row r="78" spans="1:35" ht="15.75" customHeight="1">
      <c r="A78" s="323"/>
      <c r="B78" s="100"/>
      <c r="C78" s="335"/>
      <c r="D78" s="336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8"/>
      <c r="S78" s="47"/>
      <c r="T78" s="120"/>
      <c r="U78" s="111"/>
      <c r="V78" s="112"/>
      <c r="W78" s="113"/>
      <c r="X78" s="50"/>
      <c r="Y78" s="12"/>
      <c r="Z78" s="198"/>
      <c r="AA78" s="337"/>
      <c r="AB78" s="338"/>
      <c r="AC78" s="12"/>
      <c r="AD78" s="198"/>
      <c r="AE78" s="337"/>
      <c r="AF78" s="338"/>
      <c r="AG78" s="117"/>
      <c r="AH78" s="110"/>
      <c r="AI78" s="333"/>
    </row>
    <row r="79" spans="1:35" ht="15.75" customHeight="1">
      <c r="A79" s="323"/>
      <c r="B79" s="100"/>
      <c r="C79" s="335"/>
      <c r="D79" s="336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8"/>
      <c r="S79" s="47"/>
      <c r="T79" s="120"/>
      <c r="U79" s="111"/>
      <c r="V79" s="112"/>
      <c r="W79" s="113"/>
      <c r="X79" s="116"/>
      <c r="Y79" s="12"/>
      <c r="Z79" s="198"/>
      <c r="AA79" s="337"/>
      <c r="AB79" s="338"/>
      <c r="AC79" s="12"/>
      <c r="AD79" s="198"/>
      <c r="AE79" s="337"/>
      <c r="AF79" s="338"/>
      <c r="AG79" s="117"/>
      <c r="AH79" s="110"/>
      <c r="AI79" s="333"/>
    </row>
    <row r="80" spans="1:35" ht="15.75" customHeight="1">
      <c r="A80" s="323"/>
      <c r="B80" s="100"/>
      <c r="C80" s="335"/>
      <c r="D80" s="336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8"/>
      <c r="S80" s="47"/>
      <c r="T80" s="120"/>
      <c r="U80" s="111"/>
      <c r="V80" s="112"/>
      <c r="W80" s="113"/>
      <c r="X80" s="116"/>
      <c r="Y80" s="12"/>
      <c r="Z80" s="198"/>
      <c r="AA80" s="337"/>
      <c r="AB80" s="338"/>
      <c r="AC80" s="12"/>
      <c r="AD80" s="198"/>
      <c r="AE80" s="337"/>
      <c r="AF80" s="338"/>
      <c r="AG80" s="117"/>
      <c r="AH80" s="110"/>
      <c r="AI80" s="333"/>
    </row>
    <row r="81" spans="1:35" ht="15.75" customHeight="1">
      <c r="A81" s="323"/>
      <c r="B81" s="100"/>
      <c r="C81" s="335"/>
      <c r="D81" s="336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8"/>
      <c r="S81" s="47"/>
      <c r="T81" s="120"/>
      <c r="U81" s="111"/>
      <c r="V81" s="112"/>
      <c r="W81" s="126"/>
      <c r="X81" s="127"/>
      <c r="Y81" s="12"/>
      <c r="Z81" s="198"/>
      <c r="AA81" s="337"/>
      <c r="AB81" s="338"/>
      <c r="AC81" s="12"/>
      <c r="AD81" s="198"/>
      <c r="AE81" s="337"/>
      <c r="AF81" s="338"/>
      <c r="AG81" s="117"/>
      <c r="AH81" s="110"/>
      <c r="AI81" s="333"/>
    </row>
    <row r="82" spans="1:35" ht="15.75" customHeight="1">
      <c r="A82" s="323"/>
      <c r="B82" s="100"/>
      <c r="C82" s="335"/>
      <c r="D82" s="336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8"/>
      <c r="S82" s="47"/>
      <c r="T82" s="120"/>
      <c r="U82" s="111"/>
      <c r="V82" s="112"/>
      <c r="W82" s="126"/>
      <c r="X82" s="127"/>
      <c r="Y82" s="12"/>
      <c r="Z82" s="198"/>
      <c r="AA82" s="337"/>
      <c r="AB82" s="338"/>
      <c r="AC82" s="12"/>
      <c r="AD82" s="198"/>
      <c r="AE82" s="337"/>
      <c r="AF82" s="338"/>
      <c r="AG82" s="117"/>
      <c r="AH82" s="110"/>
      <c r="AI82" s="333"/>
    </row>
    <row r="83" spans="1:35" ht="15.75" customHeight="1">
      <c r="A83" s="323"/>
      <c r="B83" s="100"/>
      <c r="C83" s="335"/>
      <c r="D83" s="336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8"/>
      <c r="S83" s="47"/>
      <c r="T83" s="120"/>
      <c r="U83" s="111"/>
      <c r="V83" s="112"/>
      <c r="W83" s="126"/>
      <c r="X83" s="127"/>
      <c r="Y83" s="12"/>
      <c r="Z83" s="198"/>
      <c r="AA83" s="337"/>
      <c r="AB83" s="338"/>
      <c r="AC83" s="12"/>
      <c r="AD83" s="198"/>
      <c r="AE83" s="337"/>
      <c r="AF83" s="338"/>
      <c r="AG83" s="117"/>
      <c r="AH83" s="110"/>
      <c r="AI83" s="333"/>
    </row>
    <row r="84" spans="1:35" ht="15.75" customHeight="1">
      <c r="A84" s="323"/>
      <c r="B84" s="100"/>
      <c r="C84" s="335"/>
      <c r="D84" s="336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8"/>
      <c r="S84" s="47"/>
      <c r="T84" s="120"/>
      <c r="U84" s="111"/>
      <c r="V84" s="112"/>
      <c r="W84" s="126"/>
      <c r="X84" s="127"/>
      <c r="Y84" s="12"/>
      <c r="Z84" s="198"/>
      <c r="AA84" s="337"/>
      <c r="AB84" s="338"/>
      <c r="AC84" s="12"/>
      <c r="AD84" s="198"/>
      <c r="AE84" s="337"/>
      <c r="AF84" s="338"/>
      <c r="AG84" s="117"/>
      <c r="AH84" s="110"/>
      <c r="AI84" s="333"/>
    </row>
    <row r="85" spans="1:35" ht="15.75" customHeight="1">
      <c r="A85" s="323"/>
      <c r="B85" s="100"/>
      <c r="C85" s="335"/>
      <c r="D85" s="336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8"/>
      <c r="S85" s="47"/>
      <c r="T85" s="120"/>
      <c r="U85" s="111"/>
      <c r="V85" s="112"/>
      <c r="W85" s="126"/>
      <c r="X85" s="127"/>
      <c r="Y85" s="12"/>
      <c r="Z85" s="198"/>
      <c r="AA85" s="337"/>
      <c r="AB85" s="338"/>
      <c r="AC85" s="12"/>
      <c r="AD85" s="198"/>
      <c r="AE85" s="337"/>
      <c r="AF85" s="338"/>
      <c r="AG85" s="117"/>
      <c r="AH85" s="110"/>
      <c r="AI85" s="333"/>
    </row>
    <row r="86" spans="1:35" ht="15.75" customHeight="1">
      <c r="A86" s="323"/>
      <c r="B86" s="100"/>
      <c r="C86" s="335"/>
      <c r="D86" s="336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8"/>
      <c r="S86" s="47"/>
      <c r="T86" s="120"/>
      <c r="U86" s="111"/>
      <c r="V86" s="112"/>
      <c r="W86" s="126"/>
      <c r="X86" s="127"/>
      <c r="Y86" s="12"/>
      <c r="Z86" s="198"/>
      <c r="AA86" s="337"/>
      <c r="AB86" s="338"/>
      <c r="AC86" s="12"/>
      <c r="AD86" s="198"/>
      <c r="AE86" s="337"/>
      <c r="AF86" s="338"/>
      <c r="AG86" s="117"/>
      <c r="AH86" s="110"/>
      <c r="AI86" s="333"/>
    </row>
    <row r="87" spans="1:35" ht="15.75" customHeight="1">
      <c r="A87" s="323"/>
      <c r="B87" s="100"/>
      <c r="C87" s="335"/>
      <c r="D87" s="336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8"/>
      <c r="S87" s="47"/>
      <c r="T87" s="120"/>
      <c r="U87" s="111"/>
      <c r="V87" s="112"/>
      <c r="W87" s="126"/>
      <c r="X87" s="127"/>
      <c r="Y87" s="12"/>
      <c r="Z87" s="198"/>
      <c r="AA87" s="337"/>
      <c r="AB87" s="338"/>
      <c r="AC87" s="12"/>
      <c r="AD87" s="198"/>
      <c r="AE87" s="337"/>
      <c r="AF87" s="338"/>
      <c r="AG87" s="117"/>
      <c r="AH87" s="110"/>
      <c r="AI87" s="333"/>
    </row>
    <row r="88" spans="1:35" ht="15.75" customHeight="1">
      <c r="A88" s="323"/>
      <c r="B88" s="100"/>
      <c r="C88" s="335"/>
      <c r="D88" s="336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8"/>
      <c r="S88" s="119"/>
      <c r="T88" s="120"/>
      <c r="U88" s="130"/>
      <c r="V88" s="131"/>
      <c r="W88" s="126"/>
      <c r="X88" s="127"/>
      <c r="Y88" s="12"/>
      <c r="Z88" s="198"/>
      <c r="AA88" s="337"/>
      <c r="AB88" s="338"/>
      <c r="AC88" s="12"/>
      <c r="AD88" s="198"/>
      <c r="AE88" s="337"/>
      <c r="AF88" s="338"/>
      <c r="AG88" s="165"/>
      <c r="AH88" s="125"/>
      <c r="AI88" s="333"/>
    </row>
    <row r="89" spans="1:35" ht="15.75" customHeight="1" thickBot="1">
      <c r="A89" s="324"/>
      <c r="B89" s="133" t="s">
        <v>115</v>
      </c>
      <c r="C89" s="358"/>
      <c r="D89" s="358"/>
      <c r="E89" s="134"/>
      <c r="F89" s="167"/>
      <c r="G89" s="135"/>
      <c r="H89" s="69"/>
      <c r="I89" s="136">
        <f t="shared" ref="I89:J89" si="40">AVERAGE(I73:I88)</f>
        <v>7.333333333333333</v>
      </c>
      <c r="J89" s="137">
        <f t="shared" si="40"/>
        <v>3600</v>
      </c>
      <c r="K89" s="138">
        <f t="shared" ref="K89" si="41">J89/I89</f>
        <v>490.90909090909093</v>
      </c>
      <c r="L89" s="136">
        <f t="shared" ref="L89:M89" si="42">AVERAGE(L73:L88)</f>
        <v>7.333333333333333</v>
      </c>
      <c r="M89" s="137">
        <f t="shared" si="42"/>
        <v>3217.0434667777135</v>
      </c>
      <c r="N89" s="138">
        <f t="shared" ref="N89:N94" si="43">M89/L89</f>
        <v>438.68774546968825</v>
      </c>
      <c r="O89" s="139">
        <f t="shared" ref="O89:O94" si="44">L89-I89</f>
        <v>0</v>
      </c>
      <c r="P89" s="140">
        <f t="shared" ref="P89:P94" si="45">N89-K89</f>
        <v>-52.221345439402683</v>
      </c>
      <c r="Q89" s="141">
        <f t="shared" ref="Q89:Q94" si="46">N89/K89</f>
        <v>0.89362318521603157</v>
      </c>
      <c r="R89" s="329"/>
      <c r="S89" s="142">
        <v>0.70833333333333337</v>
      </c>
      <c r="T89" s="143">
        <v>0.7613078703703704</v>
      </c>
      <c r="U89" s="144"/>
      <c r="V89" s="166"/>
      <c r="W89" s="167"/>
      <c r="X89" s="138"/>
      <c r="Y89" s="179">
        <f t="shared" ref="Y89:Z89" si="47">SUM(Y73:Y88)</f>
        <v>0</v>
      </c>
      <c r="Z89" s="180">
        <f t="shared" si="47"/>
        <v>0</v>
      </c>
      <c r="AA89" s="359"/>
      <c r="AB89" s="360"/>
      <c r="AC89" s="179">
        <f t="shared" ref="AC89:AD89" si="48">SUM(AC73:AC88)</f>
        <v>0</v>
      </c>
      <c r="AD89" s="180">
        <f t="shared" si="48"/>
        <v>0</v>
      </c>
      <c r="AE89" s="359"/>
      <c r="AF89" s="360"/>
      <c r="AG89" s="168">
        <f t="shared" ref="AG89:AG94" si="49">M89-J89</f>
        <v>-382.95653322228645</v>
      </c>
      <c r="AH89" s="141">
        <f t="shared" ref="AH89:AH94" si="50">M89/J89</f>
        <v>0.89362318521603157</v>
      </c>
      <c r="AI89" s="334"/>
    </row>
    <row r="90" spans="1:35" ht="15.75" customHeight="1">
      <c r="A90" s="361" t="s">
        <v>137</v>
      </c>
      <c r="B90" s="114" t="s">
        <v>118</v>
      </c>
      <c r="C90" s="325" t="s">
        <v>197</v>
      </c>
      <c r="D90" s="326"/>
      <c r="E90" s="147">
        <v>23.27</v>
      </c>
      <c r="F90" s="97">
        <v>665</v>
      </c>
      <c r="G90" s="148">
        <f t="shared" ref="G90:G94" si="51">E90*F90</f>
        <v>15474.55</v>
      </c>
      <c r="H90" s="149"/>
      <c r="I90" s="150">
        <v>5</v>
      </c>
      <c r="J90" s="151">
        <v>3000</v>
      </c>
      <c r="K90" s="152">
        <f>J90/I90</f>
        <v>600</v>
      </c>
      <c r="L90" s="153">
        <v>5</v>
      </c>
      <c r="M90" s="151">
        <f>F90/V90*60</f>
        <v>2730.6048578727991</v>
      </c>
      <c r="N90" s="152">
        <f t="shared" si="43"/>
        <v>546.1209715745598</v>
      </c>
      <c r="O90" s="154">
        <f t="shared" si="44"/>
        <v>0</v>
      </c>
      <c r="P90" s="155">
        <f t="shared" si="45"/>
        <v>-53.879028425440197</v>
      </c>
      <c r="Q90" s="156">
        <f t="shared" si="46"/>
        <v>0.91020161929093302</v>
      </c>
      <c r="R90" s="327">
        <f>Q106</f>
        <v>0.90934862621132162</v>
      </c>
      <c r="S90" s="157">
        <v>0.70833333333333337</v>
      </c>
      <c r="T90" s="158">
        <v>0.71847222222222229</v>
      </c>
      <c r="U90" s="159"/>
      <c r="V90" s="160">
        <v>14.612147153024173</v>
      </c>
      <c r="W90" s="161"/>
      <c r="X90" s="162"/>
      <c r="Y90" s="196"/>
      <c r="Z90" s="197"/>
      <c r="AA90" s="330"/>
      <c r="AB90" s="331"/>
      <c r="AC90" s="196"/>
      <c r="AD90" s="197"/>
      <c r="AE90" s="330"/>
      <c r="AF90" s="331"/>
      <c r="AG90" s="115">
        <f t="shared" si="49"/>
        <v>-269.39514212720087</v>
      </c>
      <c r="AH90" s="156">
        <f t="shared" si="50"/>
        <v>0.91020161929093302</v>
      </c>
      <c r="AI90" s="332">
        <f>AH106</f>
        <v>0.90934862621132151</v>
      </c>
    </row>
    <row r="91" spans="1:35" ht="15.75" customHeight="1">
      <c r="A91" s="362"/>
      <c r="B91" s="100" t="s">
        <v>118</v>
      </c>
      <c r="C91" s="335" t="s">
        <v>136</v>
      </c>
      <c r="D91" s="336"/>
      <c r="E91" s="101">
        <v>24.54</v>
      </c>
      <c r="F91" s="102">
        <v>1510</v>
      </c>
      <c r="G91" s="103">
        <f t="shared" si="51"/>
        <v>37055.4</v>
      </c>
      <c r="H91" s="26"/>
      <c r="I91" s="104">
        <v>4</v>
      </c>
      <c r="J91" s="105">
        <v>3000</v>
      </c>
      <c r="K91" s="106">
        <f t="shared" ref="K91:K135" si="52">J91/I91</f>
        <v>750</v>
      </c>
      <c r="L91" s="107">
        <v>4</v>
      </c>
      <c r="M91" s="105">
        <f>F91/V91*60</f>
        <v>2729.8786774566447</v>
      </c>
      <c r="N91" s="106">
        <f t="shared" si="43"/>
        <v>682.46966936416118</v>
      </c>
      <c r="O91" s="108">
        <f t="shared" si="44"/>
        <v>0</v>
      </c>
      <c r="P91" s="109">
        <f t="shared" si="45"/>
        <v>-67.530330635838823</v>
      </c>
      <c r="Q91" s="110">
        <f t="shared" si="46"/>
        <v>0.90995955915221494</v>
      </c>
      <c r="R91" s="328"/>
      <c r="S91" s="47">
        <v>0.72222222222222221</v>
      </c>
      <c r="T91" s="48">
        <v>0.74526620370370367</v>
      </c>
      <c r="U91" s="111">
        <v>5.3999999999998849</v>
      </c>
      <c r="V91" s="112">
        <v>33.188288090666951</v>
      </c>
      <c r="W91" s="113"/>
      <c r="X91" s="116"/>
      <c r="Y91" s="12"/>
      <c r="Z91" s="198"/>
      <c r="AA91" s="337"/>
      <c r="AB91" s="338"/>
      <c r="AC91" s="12"/>
      <c r="AD91" s="198"/>
      <c r="AE91" s="337"/>
      <c r="AF91" s="338"/>
      <c r="AG91" s="117">
        <f t="shared" si="49"/>
        <v>-270.12132254335529</v>
      </c>
      <c r="AH91" s="110">
        <f t="shared" si="50"/>
        <v>0.90995955915221494</v>
      </c>
      <c r="AI91" s="333"/>
    </row>
    <row r="92" spans="1:35" ht="15.75" customHeight="1">
      <c r="A92" s="362"/>
      <c r="B92" s="100" t="s">
        <v>118</v>
      </c>
      <c r="C92" s="335" t="s">
        <v>230</v>
      </c>
      <c r="D92" s="336"/>
      <c r="E92" s="101">
        <v>24.33</v>
      </c>
      <c r="F92" s="102">
        <v>1771</v>
      </c>
      <c r="G92" s="103">
        <f t="shared" si="51"/>
        <v>43088.43</v>
      </c>
      <c r="H92" s="26"/>
      <c r="I92" s="104">
        <v>4</v>
      </c>
      <c r="J92" s="105">
        <v>3000</v>
      </c>
      <c r="K92" s="106">
        <f t="shared" si="52"/>
        <v>750</v>
      </c>
      <c r="L92" s="107">
        <v>4</v>
      </c>
      <c r="M92" s="105">
        <f>F92/V92*60</f>
        <v>2730.3766433749715</v>
      </c>
      <c r="N92" s="106">
        <f t="shared" si="43"/>
        <v>682.59416084374288</v>
      </c>
      <c r="O92" s="108">
        <f t="shared" si="44"/>
        <v>0</v>
      </c>
      <c r="P92" s="109">
        <f t="shared" si="45"/>
        <v>-67.405839156257116</v>
      </c>
      <c r="Q92" s="110">
        <f t="shared" si="46"/>
        <v>0.91012554779165722</v>
      </c>
      <c r="R92" s="328"/>
      <c r="S92" s="47">
        <v>0.74861111111111112</v>
      </c>
      <c r="T92" s="48">
        <v>0.77563657407407405</v>
      </c>
      <c r="U92" s="111">
        <v>4.8166666666667268</v>
      </c>
      <c r="V92" s="112">
        <v>38.91770765686519</v>
      </c>
      <c r="W92" s="113"/>
      <c r="X92" s="116"/>
      <c r="Y92" s="12"/>
      <c r="Z92" s="198"/>
      <c r="AA92" s="337"/>
      <c r="AB92" s="338"/>
      <c r="AC92" s="12"/>
      <c r="AD92" s="198"/>
      <c r="AE92" s="337"/>
      <c r="AF92" s="338"/>
      <c r="AG92" s="117">
        <f t="shared" si="49"/>
        <v>-269.62335662502846</v>
      </c>
      <c r="AH92" s="110">
        <f t="shared" si="50"/>
        <v>0.91012554779165722</v>
      </c>
      <c r="AI92" s="333"/>
    </row>
    <row r="93" spans="1:35" ht="15.75" customHeight="1">
      <c r="A93" s="362"/>
      <c r="B93" s="100" t="s">
        <v>118</v>
      </c>
      <c r="C93" s="335" t="s">
        <v>135</v>
      </c>
      <c r="D93" s="336"/>
      <c r="E93" s="101">
        <v>22.28</v>
      </c>
      <c r="F93" s="102">
        <v>1671</v>
      </c>
      <c r="G93" s="103">
        <f t="shared" si="51"/>
        <v>37229.880000000005</v>
      </c>
      <c r="H93" s="26"/>
      <c r="I93" s="104">
        <v>5</v>
      </c>
      <c r="J93" s="105">
        <v>3300</v>
      </c>
      <c r="K93" s="106">
        <f t="shared" si="52"/>
        <v>660</v>
      </c>
      <c r="L93" s="107">
        <v>5</v>
      </c>
      <c r="M93" s="105">
        <f>F93/V93*60</f>
        <v>2998.049999999997</v>
      </c>
      <c r="N93" s="106">
        <f t="shared" si="43"/>
        <v>599.60999999999945</v>
      </c>
      <c r="O93" s="108">
        <f t="shared" si="44"/>
        <v>0</v>
      </c>
      <c r="P93" s="109">
        <f t="shared" si="45"/>
        <v>-60.390000000000555</v>
      </c>
      <c r="Q93" s="110">
        <f t="shared" si="46"/>
        <v>0.9084999999999992</v>
      </c>
      <c r="R93" s="328"/>
      <c r="S93" s="47">
        <v>0.77847222222222223</v>
      </c>
      <c r="T93" s="48">
        <v>0.80168981481481483</v>
      </c>
      <c r="U93" s="111">
        <v>5</v>
      </c>
      <c r="V93" s="112">
        <v>33.441737129133969</v>
      </c>
      <c r="W93" s="113"/>
      <c r="X93" s="116"/>
      <c r="Y93" s="12"/>
      <c r="Z93" s="198"/>
      <c r="AA93" s="337"/>
      <c r="AB93" s="338"/>
      <c r="AC93" s="12"/>
      <c r="AD93" s="198"/>
      <c r="AE93" s="337"/>
      <c r="AF93" s="338"/>
      <c r="AG93" s="117">
        <f t="shared" si="49"/>
        <v>-301.950000000003</v>
      </c>
      <c r="AH93" s="110">
        <f t="shared" si="50"/>
        <v>0.90849999999999909</v>
      </c>
      <c r="AI93" s="333"/>
    </row>
    <row r="94" spans="1:35" ht="15.75" customHeight="1">
      <c r="A94" s="363"/>
      <c r="B94" s="100" t="s">
        <v>118</v>
      </c>
      <c r="C94" s="335" t="s">
        <v>138</v>
      </c>
      <c r="D94" s="336"/>
      <c r="E94" s="101">
        <v>17.89</v>
      </c>
      <c r="F94" s="102">
        <v>5470</v>
      </c>
      <c r="G94" s="103">
        <f t="shared" si="51"/>
        <v>97858.3</v>
      </c>
      <c r="H94" s="13"/>
      <c r="I94" s="104">
        <v>4</v>
      </c>
      <c r="J94" s="105">
        <v>3300</v>
      </c>
      <c r="K94" s="106">
        <f t="shared" si="52"/>
        <v>825</v>
      </c>
      <c r="L94" s="107">
        <v>4</v>
      </c>
      <c r="M94" s="105">
        <f>F94/V94*60</f>
        <v>2996.9283901922017</v>
      </c>
      <c r="N94" s="106">
        <f t="shared" si="43"/>
        <v>749.23209754805043</v>
      </c>
      <c r="O94" s="108">
        <f t="shared" si="44"/>
        <v>0</v>
      </c>
      <c r="P94" s="109">
        <f t="shared" si="45"/>
        <v>-75.767902451949567</v>
      </c>
      <c r="Q94" s="110">
        <f t="shared" si="46"/>
        <v>0.90816011824006115</v>
      </c>
      <c r="R94" s="328"/>
      <c r="S94" s="47">
        <v>0.80486111111111114</v>
      </c>
      <c r="T94" s="48">
        <v>0.88090277777777781</v>
      </c>
      <c r="U94" s="111">
        <v>4.5666666666666877</v>
      </c>
      <c r="V94" s="112">
        <v>109.51212617360923</v>
      </c>
      <c r="W94" s="113"/>
      <c r="X94" s="116"/>
      <c r="Y94" s="12"/>
      <c r="Z94" s="198"/>
      <c r="AA94" s="337"/>
      <c r="AB94" s="338"/>
      <c r="AC94" s="12"/>
      <c r="AD94" s="198"/>
      <c r="AE94" s="337"/>
      <c r="AF94" s="338"/>
      <c r="AG94" s="117">
        <f t="shared" si="49"/>
        <v>-303.07160980779827</v>
      </c>
      <c r="AH94" s="110">
        <f t="shared" si="50"/>
        <v>0.90816011824006115</v>
      </c>
      <c r="AI94" s="333"/>
    </row>
    <row r="95" spans="1:35" ht="15.75" customHeight="1">
      <c r="A95" s="363"/>
      <c r="B95" s="100"/>
      <c r="C95" s="335"/>
      <c r="D95" s="336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8"/>
      <c r="S95" s="47"/>
      <c r="T95" s="120"/>
      <c r="U95" s="111"/>
      <c r="V95" s="112"/>
      <c r="W95" s="113"/>
      <c r="X95" s="116"/>
      <c r="Y95" s="12"/>
      <c r="Z95" s="198"/>
      <c r="AA95" s="337"/>
      <c r="AB95" s="338"/>
      <c r="AC95" s="12"/>
      <c r="AD95" s="198"/>
      <c r="AE95" s="337"/>
      <c r="AF95" s="338"/>
      <c r="AG95" s="117"/>
      <c r="AH95" s="110"/>
      <c r="AI95" s="333"/>
    </row>
    <row r="96" spans="1:35" ht="15.75" customHeight="1">
      <c r="A96" s="363"/>
      <c r="B96" s="100"/>
      <c r="C96" s="335"/>
      <c r="D96" s="336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8"/>
      <c r="S96" s="47"/>
      <c r="T96" s="120"/>
      <c r="U96" s="111"/>
      <c r="V96" s="112"/>
      <c r="W96" s="113"/>
      <c r="X96" s="116"/>
      <c r="Y96" s="12"/>
      <c r="Z96" s="198"/>
      <c r="AA96" s="337"/>
      <c r="AB96" s="338"/>
      <c r="AC96" s="12"/>
      <c r="AD96" s="198"/>
      <c r="AE96" s="337"/>
      <c r="AF96" s="338"/>
      <c r="AG96" s="117"/>
      <c r="AH96" s="110"/>
      <c r="AI96" s="333"/>
    </row>
    <row r="97" spans="1:35" ht="15.75" customHeight="1">
      <c r="A97" s="363"/>
      <c r="B97" s="100"/>
      <c r="C97" s="335"/>
      <c r="D97" s="336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8"/>
      <c r="S97" s="47"/>
      <c r="T97" s="120"/>
      <c r="U97" s="111"/>
      <c r="V97" s="112"/>
      <c r="W97" s="113"/>
      <c r="X97" s="116"/>
      <c r="Y97" s="12"/>
      <c r="Z97" s="198"/>
      <c r="AA97" s="337"/>
      <c r="AB97" s="338"/>
      <c r="AC97" s="12"/>
      <c r="AD97" s="198"/>
      <c r="AE97" s="337"/>
      <c r="AF97" s="338"/>
      <c r="AG97" s="117"/>
      <c r="AH97" s="110"/>
      <c r="AI97" s="333"/>
    </row>
    <row r="98" spans="1:35" ht="15.75" customHeight="1">
      <c r="A98" s="363"/>
      <c r="B98" s="100"/>
      <c r="C98" s="335"/>
      <c r="D98" s="336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8"/>
      <c r="S98" s="47"/>
      <c r="T98" s="120"/>
      <c r="U98" s="111"/>
      <c r="V98" s="112"/>
      <c r="W98" s="113"/>
      <c r="X98" s="116"/>
      <c r="Y98" s="12"/>
      <c r="Z98" s="198"/>
      <c r="AA98" s="337"/>
      <c r="AB98" s="338"/>
      <c r="AC98" s="12"/>
      <c r="AD98" s="198"/>
      <c r="AE98" s="337"/>
      <c r="AF98" s="338"/>
      <c r="AG98" s="117"/>
      <c r="AH98" s="110"/>
      <c r="AI98" s="333"/>
    </row>
    <row r="99" spans="1:35" ht="15.75" customHeight="1">
      <c r="A99" s="363"/>
      <c r="B99" s="100"/>
      <c r="C99" s="335"/>
      <c r="D99" s="336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8"/>
      <c r="S99" s="47"/>
      <c r="T99" s="120"/>
      <c r="U99" s="111"/>
      <c r="V99" s="112"/>
      <c r="W99" s="113"/>
      <c r="X99" s="116"/>
      <c r="Y99" s="12"/>
      <c r="Z99" s="198"/>
      <c r="AA99" s="337"/>
      <c r="AB99" s="338"/>
      <c r="AC99" s="12"/>
      <c r="AD99" s="198"/>
      <c r="AE99" s="337"/>
      <c r="AF99" s="338"/>
      <c r="AG99" s="117"/>
      <c r="AH99" s="110"/>
      <c r="AI99" s="333"/>
    </row>
    <row r="100" spans="1:35" ht="15.75" customHeight="1">
      <c r="A100" s="363"/>
      <c r="B100" s="100"/>
      <c r="C100" s="335"/>
      <c r="D100" s="336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8"/>
      <c r="S100" s="47"/>
      <c r="T100" s="120"/>
      <c r="U100" s="111"/>
      <c r="V100" s="112"/>
      <c r="W100" s="126"/>
      <c r="X100" s="127"/>
      <c r="Y100" s="12"/>
      <c r="Z100" s="198"/>
      <c r="AA100" s="337"/>
      <c r="AB100" s="338"/>
      <c r="AC100" s="12"/>
      <c r="AD100" s="198"/>
      <c r="AE100" s="337"/>
      <c r="AF100" s="338"/>
      <c r="AG100" s="117"/>
      <c r="AH100" s="110"/>
      <c r="AI100" s="333"/>
    </row>
    <row r="101" spans="1:35" ht="15.75" customHeight="1">
      <c r="A101" s="363"/>
      <c r="B101" s="100"/>
      <c r="C101" s="335"/>
      <c r="D101" s="336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8"/>
      <c r="S101" s="47"/>
      <c r="T101" s="120"/>
      <c r="U101" s="111"/>
      <c r="V101" s="112"/>
      <c r="W101" s="126"/>
      <c r="X101" s="127"/>
      <c r="Y101" s="12"/>
      <c r="Z101" s="198"/>
      <c r="AA101" s="337"/>
      <c r="AB101" s="338"/>
      <c r="AC101" s="12"/>
      <c r="AD101" s="198"/>
      <c r="AE101" s="337"/>
      <c r="AF101" s="338"/>
      <c r="AG101" s="117"/>
      <c r="AH101" s="110"/>
      <c r="AI101" s="333"/>
    </row>
    <row r="102" spans="1:35" ht="15.75" customHeight="1">
      <c r="A102" s="363"/>
      <c r="B102" s="100"/>
      <c r="C102" s="335"/>
      <c r="D102" s="336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8"/>
      <c r="S102" s="47"/>
      <c r="T102" s="120"/>
      <c r="U102" s="111"/>
      <c r="V102" s="112"/>
      <c r="W102" s="126"/>
      <c r="X102" s="127"/>
      <c r="Y102" s="12"/>
      <c r="Z102" s="198"/>
      <c r="AA102" s="337"/>
      <c r="AB102" s="338"/>
      <c r="AC102" s="12"/>
      <c r="AD102" s="198"/>
      <c r="AE102" s="337"/>
      <c r="AF102" s="338"/>
      <c r="AG102" s="117"/>
      <c r="AH102" s="110"/>
      <c r="AI102" s="333"/>
    </row>
    <row r="103" spans="1:35" ht="15.75" customHeight="1">
      <c r="A103" s="363"/>
      <c r="B103" s="100"/>
      <c r="C103" s="335"/>
      <c r="D103" s="336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8"/>
      <c r="S103" s="47"/>
      <c r="T103" s="120"/>
      <c r="U103" s="111"/>
      <c r="V103" s="112"/>
      <c r="W103" s="126"/>
      <c r="X103" s="127"/>
      <c r="Y103" s="12"/>
      <c r="Z103" s="198"/>
      <c r="AA103" s="337"/>
      <c r="AB103" s="338"/>
      <c r="AC103" s="12"/>
      <c r="AD103" s="198"/>
      <c r="AE103" s="337"/>
      <c r="AF103" s="338"/>
      <c r="AG103" s="117"/>
      <c r="AH103" s="110"/>
      <c r="AI103" s="333"/>
    </row>
    <row r="104" spans="1:35" ht="15.75" customHeight="1">
      <c r="A104" s="363"/>
      <c r="B104" s="100"/>
      <c r="C104" s="335"/>
      <c r="D104" s="336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8"/>
      <c r="S104" s="47"/>
      <c r="T104" s="120"/>
      <c r="U104" s="111"/>
      <c r="V104" s="112"/>
      <c r="W104" s="126"/>
      <c r="X104" s="127"/>
      <c r="Y104" s="12"/>
      <c r="Z104" s="198"/>
      <c r="AA104" s="337"/>
      <c r="AB104" s="338"/>
      <c r="AC104" s="12"/>
      <c r="AD104" s="198"/>
      <c r="AE104" s="337"/>
      <c r="AF104" s="338"/>
      <c r="AG104" s="117"/>
      <c r="AH104" s="110"/>
      <c r="AI104" s="333"/>
    </row>
    <row r="105" spans="1:35" ht="15.75" customHeight="1">
      <c r="A105" s="363"/>
      <c r="B105" s="100"/>
      <c r="C105" s="335"/>
      <c r="D105" s="336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8"/>
      <c r="S105" s="119"/>
      <c r="T105" s="120"/>
      <c r="U105" s="130"/>
      <c r="V105" s="131"/>
      <c r="W105" s="126"/>
      <c r="X105" s="127"/>
      <c r="Y105" s="12"/>
      <c r="Z105" s="198"/>
      <c r="AA105" s="337"/>
      <c r="AB105" s="338"/>
      <c r="AC105" s="12"/>
      <c r="AD105" s="198"/>
      <c r="AE105" s="337"/>
      <c r="AF105" s="338"/>
      <c r="AG105" s="165"/>
      <c r="AH105" s="125"/>
      <c r="AI105" s="333"/>
    </row>
    <row r="106" spans="1:35" ht="15.75" customHeight="1" thickBot="1">
      <c r="A106" s="364"/>
      <c r="B106" s="133" t="s">
        <v>115</v>
      </c>
      <c r="C106" s="358"/>
      <c r="D106" s="358"/>
      <c r="E106" s="134"/>
      <c r="F106" s="99"/>
      <c r="G106" s="135"/>
      <c r="H106" s="69"/>
      <c r="I106" s="136">
        <f t="shared" ref="I106:J106" si="53">AVERAGE(I90:I105)</f>
        <v>4.4000000000000004</v>
      </c>
      <c r="J106" s="137">
        <f t="shared" si="53"/>
        <v>3120</v>
      </c>
      <c r="K106" s="138">
        <f t="shared" ref="K106" si="54">J106/I106</f>
        <v>709.09090909090901</v>
      </c>
      <c r="L106" s="136">
        <f t="shared" ref="L106:M106" si="55">AVERAGE(L90:L105)</f>
        <v>4.4000000000000004</v>
      </c>
      <c r="M106" s="137">
        <f t="shared" si="55"/>
        <v>2837.1677137793231</v>
      </c>
      <c r="N106" s="138">
        <f t="shared" ref="N106:N114" si="56">M106/L106</f>
        <v>644.81084404075523</v>
      </c>
      <c r="O106" s="139">
        <f t="shared" ref="O106:O114" si="57">L106-I106</f>
        <v>0</v>
      </c>
      <c r="P106" s="140">
        <f t="shared" ref="P106:P114" si="58">N106-K106</f>
        <v>-64.28006505015378</v>
      </c>
      <c r="Q106" s="141">
        <f t="shared" ref="Q106:Q114" si="59">N106/K106</f>
        <v>0.90934862621132162</v>
      </c>
      <c r="R106" s="329"/>
      <c r="S106" s="142">
        <v>0.70833333333333337</v>
      </c>
      <c r="T106" s="143">
        <v>0.88090277777777781</v>
      </c>
      <c r="U106" s="144"/>
      <c r="V106" s="166"/>
      <c r="W106" s="99"/>
      <c r="X106" s="69"/>
      <c r="Y106" s="179">
        <f t="shared" ref="Y106:Z106" si="60">SUM(Y90:Y105)</f>
        <v>0</v>
      </c>
      <c r="Z106" s="180">
        <f t="shared" si="60"/>
        <v>0</v>
      </c>
      <c r="AA106" s="359"/>
      <c r="AB106" s="360"/>
      <c r="AC106" s="179">
        <f t="shared" ref="AC106:AD106" si="61">SUM(AC90:AC105)</f>
        <v>0</v>
      </c>
      <c r="AD106" s="180">
        <f t="shared" si="61"/>
        <v>0</v>
      </c>
      <c r="AE106" s="359"/>
      <c r="AF106" s="360"/>
      <c r="AG106" s="168">
        <f t="shared" ref="AG106:AG114" si="62">M106-J106</f>
        <v>-282.83228622067691</v>
      </c>
      <c r="AH106" s="141">
        <f t="shared" ref="AH106:AH114" si="63">M106/J106</f>
        <v>0.90934862621132151</v>
      </c>
      <c r="AI106" s="334"/>
    </row>
    <row r="107" spans="1:35" ht="15.75" customHeight="1">
      <c r="A107" s="322" t="s">
        <v>140</v>
      </c>
      <c r="B107" s="114" t="s">
        <v>118</v>
      </c>
      <c r="C107" s="325" t="s">
        <v>142</v>
      </c>
      <c r="D107" s="326"/>
      <c r="E107" s="147">
        <v>18.18</v>
      </c>
      <c r="F107" s="97">
        <v>671</v>
      </c>
      <c r="G107" s="148">
        <f t="shared" ref="G107:G114" si="64">E107*F107</f>
        <v>12198.78</v>
      </c>
      <c r="H107" s="149">
        <v>2</v>
      </c>
      <c r="I107" s="150">
        <v>3</v>
      </c>
      <c r="J107" s="151">
        <v>3000</v>
      </c>
      <c r="K107" s="152">
        <f>J107/I107</f>
        <v>1000</v>
      </c>
      <c r="L107" s="153">
        <v>3</v>
      </c>
      <c r="M107" s="151">
        <f t="shared" ref="M107:M114" si="65">F107/V107*60</f>
        <v>2731.9156912027665</v>
      </c>
      <c r="N107" s="152">
        <f t="shared" si="56"/>
        <v>910.63856373425551</v>
      </c>
      <c r="O107" s="154">
        <f t="shared" si="57"/>
        <v>0</v>
      </c>
      <c r="P107" s="155">
        <f t="shared" si="58"/>
        <v>-89.361436265744487</v>
      </c>
      <c r="Q107" s="156">
        <f t="shared" si="59"/>
        <v>0.91063856373425556</v>
      </c>
      <c r="R107" s="327">
        <f>Q123</f>
        <v>0.89985828043269478</v>
      </c>
      <c r="S107" s="157">
        <v>0.7368055555555556</v>
      </c>
      <c r="T107" s="158">
        <v>0.74703703703703705</v>
      </c>
      <c r="U107" s="159"/>
      <c r="V107" s="160">
        <v>14.73691158539191</v>
      </c>
      <c r="W107" s="161"/>
      <c r="X107" s="162"/>
      <c r="Y107" s="196"/>
      <c r="Z107" s="197"/>
      <c r="AA107" s="330"/>
      <c r="AB107" s="331"/>
      <c r="AC107" s="196"/>
      <c r="AD107" s="197"/>
      <c r="AE107" s="330"/>
      <c r="AF107" s="331"/>
      <c r="AG107" s="115">
        <f t="shared" si="62"/>
        <v>-268.08430879723346</v>
      </c>
      <c r="AH107" s="156">
        <f t="shared" si="63"/>
        <v>0.91063856373425556</v>
      </c>
      <c r="AI107" s="332">
        <f>AH123</f>
        <v>0.89985828043269478</v>
      </c>
    </row>
    <row r="108" spans="1:35" ht="15.75" customHeight="1">
      <c r="A108" s="323"/>
      <c r="B108" s="100" t="s">
        <v>118</v>
      </c>
      <c r="C108" s="335" t="s">
        <v>148</v>
      </c>
      <c r="D108" s="336"/>
      <c r="E108" s="101">
        <v>25.03</v>
      </c>
      <c r="F108" s="102">
        <v>545</v>
      </c>
      <c r="G108" s="103">
        <f t="shared" si="64"/>
        <v>13641.35</v>
      </c>
      <c r="H108" s="26">
        <v>2</v>
      </c>
      <c r="I108" s="104">
        <v>5</v>
      </c>
      <c r="J108" s="105">
        <v>3600</v>
      </c>
      <c r="K108" s="106">
        <f t="shared" si="52"/>
        <v>720</v>
      </c>
      <c r="L108" s="107">
        <v>5</v>
      </c>
      <c r="M108" s="105">
        <f t="shared" si="65"/>
        <v>3205.5487436999574</v>
      </c>
      <c r="N108" s="106">
        <f t="shared" si="56"/>
        <v>641.10974873999146</v>
      </c>
      <c r="O108" s="108">
        <f t="shared" si="57"/>
        <v>0</v>
      </c>
      <c r="P108" s="109">
        <f t="shared" si="58"/>
        <v>-78.89025126000854</v>
      </c>
      <c r="Q108" s="110">
        <f t="shared" si="59"/>
        <v>0.8904302065833215</v>
      </c>
      <c r="R108" s="328"/>
      <c r="S108" s="47">
        <v>0.75694444444444442</v>
      </c>
      <c r="T108" s="48">
        <v>0.76402777777777775</v>
      </c>
      <c r="U108" s="111">
        <v>15</v>
      </c>
      <c r="V108" s="112">
        <v>10.20106153876684</v>
      </c>
      <c r="W108" s="113"/>
      <c r="X108" s="116"/>
      <c r="Y108" s="12"/>
      <c r="Z108" s="198"/>
      <c r="AA108" s="337"/>
      <c r="AB108" s="338"/>
      <c r="AC108" s="12"/>
      <c r="AD108" s="198"/>
      <c r="AE108" s="337"/>
      <c r="AF108" s="338"/>
      <c r="AG108" s="117">
        <f t="shared" si="62"/>
        <v>-394.45125630004259</v>
      </c>
      <c r="AH108" s="110">
        <f t="shared" si="63"/>
        <v>0.8904302065833215</v>
      </c>
      <c r="AI108" s="333"/>
    </row>
    <row r="109" spans="1:35" ht="15.75" customHeight="1">
      <c r="A109" s="323"/>
      <c r="B109" s="100" t="s">
        <v>118</v>
      </c>
      <c r="C109" s="335" t="s">
        <v>141</v>
      </c>
      <c r="D109" s="336"/>
      <c r="E109" s="101">
        <v>14.03</v>
      </c>
      <c r="F109" s="102">
        <v>2379</v>
      </c>
      <c r="G109" s="103">
        <f t="shared" si="64"/>
        <v>33377.369999999995</v>
      </c>
      <c r="H109" s="26">
        <v>2</v>
      </c>
      <c r="I109" s="104">
        <v>3</v>
      </c>
      <c r="J109" s="105">
        <v>3000</v>
      </c>
      <c r="K109" s="106">
        <f t="shared" si="52"/>
        <v>1000</v>
      </c>
      <c r="L109" s="107">
        <v>3</v>
      </c>
      <c r="M109" s="105">
        <f t="shared" si="65"/>
        <v>2732.5401003867828</v>
      </c>
      <c r="N109" s="106">
        <f t="shared" si="56"/>
        <v>910.84670012892764</v>
      </c>
      <c r="O109" s="108">
        <f t="shared" si="57"/>
        <v>0</v>
      </c>
      <c r="P109" s="109">
        <f t="shared" si="58"/>
        <v>-89.153299871072363</v>
      </c>
      <c r="Q109" s="110">
        <f t="shared" si="59"/>
        <v>0.91084670012892766</v>
      </c>
      <c r="R109" s="328"/>
      <c r="S109" s="47">
        <v>0.77430555555555547</v>
      </c>
      <c r="T109" s="48">
        <v>0.81057870370370366</v>
      </c>
      <c r="U109" s="111">
        <v>14.799999999999915</v>
      </c>
      <c r="V109" s="112">
        <v>52.237110803898389</v>
      </c>
      <c r="W109" s="113"/>
      <c r="X109" s="116"/>
      <c r="Y109" s="12"/>
      <c r="Z109" s="198"/>
      <c r="AA109" s="337"/>
      <c r="AB109" s="338"/>
      <c r="AC109" s="12"/>
      <c r="AD109" s="198"/>
      <c r="AE109" s="337"/>
      <c r="AF109" s="338"/>
      <c r="AG109" s="117">
        <f t="shared" si="62"/>
        <v>-267.4598996132172</v>
      </c>
      <c r="AH109" s="110">
        <f t="shared" si="63"/>
        <v>0.91084670012892754</v>
      </c>
      <c r="AI109" s="333"/>
    </row>
    <row r="110" spans="1:35" ht="15.75" customHeight="1">
      <c r="A110" s="323"/>
      <c r="B110" s="100" t="s">
        <v>118</v>
      </c>
      <c r="C110" s="335" t="s">
        <v>143</v>
      </c>
      <c r="D110" s="336"/>
      <c r="E110" s="101">
        <v>14.28</v>
      </c>
      <c r="F110" s="102">
        <v>2849</v>
      </c>
      <c r="G110" s="103">
        <f t="shared" si="64"/>
        <v>40683.72</v>
      </c>
      <c r="H110" s="26">
        <v>2</v>
      </c>
      <c r="I110" s="104">
        <v>3</v>
      </c>
      <c r="J110" s="105">
        <v>3600</v>
      </c>
      <c r="K110" s="106">
        <f t="shared" si="52"/>
        <v>1200</v>
      </c>
      <c r="L110" s="107">
        <v>3</v>
      </c>
      <c r="M110" s="105">
        <f t="shared" si="65"/>
        <v>3208.1247664220637</v>
      </c>
      <c r="N110" s="106">
        <f t="shared" si="56"/>
        <v>1069.3749221406879</v>
      </c>
      <c r="O110" s="108">
        <f t="shared" si="57"/>
        <v>0</v>
      </c>
      <c r="P110" s="109">
        <f t="shared" si="58"/>
        <v>-130.62507785931211</v>
      </c>
      <c r="Q110" s="110">
        <f t="shared" si="59"/>
        <v>0.89114576845057325</v>
      </c>
      <c r="R110" s="328"/>
      <c r="S110" s="47">
        <v>0.82083333333333319</v>
      </c>
      <c r="T110" s="48">
        <v>0.85783564814814806</v>
      </c>
      <c r="U110" s="111">
        <v>14.766666666666524</v>
      </c>
      <c r="V110" s="112">
        <v>53.28346384440804</v>
      </c>
      <c r="W110" s="113"/>
      <c r="X110" s="116"/>
      <c r="Y110" s="12"/>
      <c r="Z110" s="198"/>
      <c r="AA110" s="337"/>
      <c r="AB110" s="338"/>
      <c r="AC110" s="12"/>
      <c r="AD110" s="198"/>
      <c r="AE110" s="337"/>
      <c r="AF110" s="338"/>
      <c r="AG110" s="117">
        <f t="shared" si="62"/>
        <v>-391.87523357793634</v>
      </c>
      <c r="AH110" s="110">
        <f t="shared" si="63"/>
        <v>0.89114576845057325</v>
      </c>
      <c r="AI110" s="333"/>
    </row>
    <row r="111" spans="1:35" ht="15.75" customHeight="1">
      <c r="A111" s="323"/>
      <c r="B111" s="100" t="s">
        <v>118</v>
      </c>
      <c r="C111" s="335" t="s">
        <v>142</v>
      </c>
      <c r="D111" s="336"/>
      <c r="E111" s="101">
        <v>18.18</v>
      </c>
      <c r="F111" s="102">
        <v>1380</v>
      </c>
      <c r="G111" s="103">
        <f t="shared" si="64"/>
        <v>25088.399999999998</v>
      </c>
      <c r="H111" s="13"/>
      <c r="I111" s="104">
        <v>3</v>
      </c>
      <c r="J111" s="105">
        <v>3000</v>
      </c>
      <c r="K111" s="106">
        <f t="shared" si="52"/>
        <v>1000</v>
      </c>
      <c r="L111" s="107">
        <v>3</v>
      </c>
      <c r="M111" s="105">
        <f t="shared" si="65"/>
        <v>2731.9156912027665</v>
      </c>
      <c r="N111" s="106">
        <f t="shared" si="56"/>
        <v>910.63856373425551</v>
      </c>
      <c r="O111" s="108">
        <f t="shared" si="57"/>
        <v>0</v>
      </c>
      <c r="P111" s="109">
        <f t="shared" si="58"/>
        <v>-89.361436265744487</v>
      </c>
      <c r="Q111" s="110">
        <f t="shared" si="59"/>
        <v>0.91063856373425556</v>
      </c>
      <c r="R111" s="328"/>
      <c r="S111" s="47">
        <v>0.86805555555555536</v>
      </c>
      <c r="T111" s="48">
        <v>0.88909722222222198</v>
      </c>
      <c r="U111" s="111">
        <v>14.716666666666516</v>
      </c>
      <c r="V111" s="112">
        <v>30.308402366379788</v>
      </c>
      <c r="W111" s="113"/>
      <c r="X111" s="116"/>
      <c r="Y111" s="12"/>
      <c r="Z111" s="198"/>
      <c r="AA111" s="337"/>
      <c r="AB111" s="338"/>
      <c r="AC111" s="12"/>
      <c r="AD111" s="198"/>
      <c r="AE111" s="337"/>
      <c r="AF111" s="338"/>
      <c r="AG111" s="117">
        <f t="shared" si="62"/>
        <v>-268.08430879723346</v>
      </c>
      <c r="AH111" s="110">
        <f t="shared" si="63"/>
        <v>0.91063856373425556</v>
      </c>
      <c r="AI111" s="333"/>
    </row>
    <row r="112" spans="1:35" ht="15.75" customHeight="1">
      <c r="A112" s="323"/>
      <c r="B112" s="100" t="s">
        <v>118</v>
      </c>
      <c r="C112" s="335" t="s">
        <v>148</v>
      </c>
      <c r="D112" s="336"/>
      <c r="E112" s="101">
        <v>25.03</v>
      </c>
      <c r="F112" s="102">
        <v>1164</v>
      </c>
      <c r="G112" s="121">
        <f t="shared" si="64"/>
        <v>29134.920000000002</v>
      </c>
      <c r="H112" s="122"/>
      <c r="I112" s="104">
        <v>5</v>
      </c>
      <c r="J112" s="105">
        <v>3600</v>
      </c>
      <c r="K112" s="106">
        <f t="shared" si="52"/>
        <v>720</v>
      </c>
      <c r="L112" s="107">
        <v>5</v>
      </c>
      <c r="M112" s="105">
        <f t="shared" si="65"/>
        <v>3205.5487436999574</v>
      </c>
      <c r="N112" s="106">
        <f t="shared" si="56"/>
        <v>641.10974873999146</v>
      </c>
      <c r="O112" s="108">
        <f t="shared" si="57"/>
        <v>0</v>
      </c>
      <c r="P112" s="109">
        <f t="shared" si="58"/>
        <v>-78.89025126000854</v>
      </c>
      <c r="Q112" s="110">
        <f t="shared" si="59"/>
        <v>0.8904302065833215</v>
      </c>
      <c r="R112" s="328"/>
      <c r="S112" s="47">
        <v>0.89930555555555536</v>
      </c>
      <c r="T112" s="120">
        <v>0.91443287037037013</v>
      </c>
      <c r="U112" s="111">
        <v>14.70000000000006</v>
      </c>
      <c r="V112" s="112">
        <v>21.787221341513032</v>
      </c>
      <c r="W112" s="113"/>
      <c r="X112" s="116"/>
      <c r="Y112" s="12"/>
      <c r="Z112" s="198"/>
      <c r="AA112" s="337"/>
      <c r="AB112" s="338"/>
      <c r="AC112" s="12"/>
      <c r="AD112" s="198"/>
      <c r="AE112" s="337"/>
      <c r="AF112" s="338"/>
      <c r="AG112" s="117">
        <f t="shared" si="62"/>
        <v>-394.45125630004259</v>
      </c>
      <c r="AH112" s="110">
        <f t="shared" si="63"/>
        <v>0.8904302065833215</v>
      </c>
      <c r="AI112" s="333"/>
    </row>
    <row r="113" spans="1:35" ht="15.75" customHeight="1">
      <c r="A113" s="323"/>
      <c r="B113" s="100" t="s">
        <v>118</v>
      </c>
      <c r="C113" s="335" t="s">
        <v>141</v>
      </c>
      <c r="D113" s="336"/>
      <c r="E113" s="101">
        <v>14.03</v>
      </c>
      <c r="F113" s="102">
        <v>6279</v>
      </c>
      <c r="G113" s="121">
        <f t="shared" si="64"/>
        <v>88094.37</v>
      </c>
      <c r="H113" s="62"/>
      <c r="I113" s="104">
        <v>3</v>
      </c>
      <c r="J113" s="105">
        <v>3000</v>
      </c>
      <c r="K113" s="106">
        <f t="shared" si="52"/>
        <v>1000</v>
      </c>
      <c r="L113" s="107">
        <v>3</v>
      </c>
      <c r="M113" s="105">
        <f t="shared" si="65"/>
        <v>2732.5401003867828</v>
      </c>
      <c r="N113" s="106">
        <f t="shared" si="56"/>
        <v>910.84670012892764</v>
      </c>
      <c r="O113" s="123">
        <f t="shared" si="57"/>
        <v>0</v>
      </c>
      <c r="P113" s="124">
        <f t="shared" si="58"/>
        <v>-89.153299871072363</v>
      </c>
      <c r="Q113" s="125">
        <f t="shared" si="59"/>
        <v>0.91084670012892766</v>
      </c>
      <c r="R113" s="328"/>
      <c r="S113" s="47">
        <v>0.92430555555555527</v>
      </c>
      <c r="T113" s="120">
        <v>1.020046296296296</v>
      </c>
      <c r="U113" s="111">
        <v>15</v>
      </c>
      <c r="V113" s="112">
        <v>137.87171867914165</v>
      </c>
      <c r="W113" s="113"/>
      <c r="X113" s="116"/>
      <c r="Y113" s="12"/>
      <c r="Z113" s="198"/>
      <c r="AA113" s="337"/>
      <c r="AB113" s="338"/>
      <c r="AC113" s="12"/>
      <c r="AD113" s="198"/>
      <c r="AE113" s="337"/>
      <c r="AF113" s="338"/>
      <c r="AG113" s="117">
        <f t="shared" si="62"/>
        <v>-267.4598996132172</v>
      </c>
      <c r="AH113" s="110">
        <f t="shared" si="63"/>
        <v>0.91084670012892754</v>
      </c>
      <c r="AI113" s="333"/>
    </row>
    <row r="114" spans="1:35" ht="15.75" customHeight="1">
      <c r="A114" s="323"/>
      <c r="B114" s="100" t="s">
        <v>118</v>
      </c>
      <c r="C114" s="335" t="s">
        <v>143</v>
      </c>
      <c r="D114" s="336"/>
      <c r="E114" s="101">
        <v>14.28</v>
      </c>
      <c r="F114" s="102">
        <v>7556</v>
      </c>
      <c r="G114" s="121">
        <f t="shared" si="64"/>
        <v>107899.68</v>
      </c>
      <c r="H114" s="62"/>
      <c r="I114" s="104">
        <v>3</v>
      </c>
      <c r="J114" s="105">
        <v>3600</v>
      </c>
      <c r="K114" s="106">
        <f t="shared" si="52"/>
        <v>1200</v>
      </c>
      <c r="L114" s="118">
        <v>3</v>
      </c>
      <c r="M114" s="105">
        <f t="shared" si="65"/>
        <v>3208.1247664220641</v>
      </c>
      <c r="N114" s="106">
        <f t="shared" si="56"/>
        <v>1069.3749221406881</v>
      </c>
      <c r="O114" s="123">
        <f t="shared" si="57"/>
        <v>0</v>
      </c>
      <c r="P114" s="124">
        <f t="shared" si="58"/>
        <v>-130.62507785931189</v>
      </c>
      <c r="Q114" s="125">
        <f t="shared" si="59"/>
        <v>0.89114576845057347</v>
      </c>
      <c r="R114" s="328"/>
      <c r="S114" s="47">
        <v>1.0298611111111109</v>
      </c>
      <c r="T114" s="120">
        <v>1.1279861111111109</v>
      </c>
      <c r="U114" s="111">
        <v>15</v>
      </c>
      <c r="V114" s="112">
        <v>141.31619965192948</v>
      </c>
      <c r="W114" s="113"/>
      <c r="X114" s="116"/>
      <c r="Y114" s="12"/>
      <c r="Z114" s="198"/>
      <c r="AA114" s="337"/>
      <c r="AB114" s="338"/>
      <c r="AC114" s="12"/>
      <c r="AD114" s="198"/>
      <c r="AE114" s="337"/>
      <c r="AF114" s="338"/>
      <c r="AG114" s="117">
        <f t="shared" si="62"/>
        <v>-391.87523357793589</v>
      </c>
      <c r="AH114" s="110">
        <f t="shared" si="63"/>
        <v>0.89114576845057336</v>
      </c>
      <c r="AI114" s="333"/>
    </row>
    <row r="115" spans="1:35" ht="15.75" customHeight="1">
      <c r="A115" s="323"/>
      <c r="B115" s="100"/>
      <c r="C115" s="335"/>
      <c r="D115" s="336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8"/>
      <c r="S115" s="47"/>
      <c r="T115" s="120"/>
      <c r="U115" s="111"/>
      <c r="V115" s="112"/>
      <c r="W115" s="113"/>
      <c r="X115" s="116"/>
      <c r="Y115" s="12"/>
      <c r="Z115" s="198"/>
      <c r="AA115" s="337"/>
      <c r="AB115" s="338"/>
      <c r="AC115" s="12"/>
      <c r="AD115" s="198"/>
      <c r="AE115" s="337"/>
      <c r="AF115" s="338"/>
      <c r="AG115" s="117"/>
      <c r="AH115" s="110"/>
      <c r="AI115" s="333"/>
    </row>
    <row r="116" spans="1:35" ht="15.75" customHeight="1">
      <c r="A116" s="323"/>
      <c r="B116" s="100"/>
      <c r="C116" s="335"/>
      <c r="D116" s="336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8"/>
      <c r="S116" s="47"/>
      <c r="T116" s="120"/>
      <c r="U116" s="111"/>
      <c r="V116" s="112"/>
      <c r="W116" s="113"/>
      <c r="X116" s="116"/>
      <c r="Y116" s="12"/>
      <c r="Z116" s="198"/>
      <c r="AA116" s="337"/>
      <c r="AB116" s="338"/>
      <c r="AC116" s="12"/>
      <c r="AD116" s="198"/>
      <c r="AE116" s="337"/>
      <c r="AF116" s="338"/>
      <c r="AG116" s="117"/>
      <c r="AH116" s="110"/>
      <c r="AI116" s="333"/>
    </row>
    <row r="117" spans="1:35" ht="15.75" customHeight="1">
      <c r="A117" s="323"/>
      <c r="B117" s="100"/>
      <c r="C117" s="335"/>
      <c r="D117" s="336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8"/>
      <c r="S117" s="47"/>
      <c r="T117" s="120"/>
      <c r="U117" s="111"/>
      <c r="V117" s="112"/>
      <c r="W117" s="126"/>
      <c r="X117" s="127"/>
      <c r="Y117" s="12"/>
      <c r="Z117" s="198"/>
      <c r="AA117" s="337"/>
      <c r="AB117" s="338"/>
      <c r="AC117" s="12"/>
      <c r="AD117" s="198"/>
      <c r="AE117" s="337"/>
      <c r="AF117" s="338"/>
      <c r="AG117" s="117"/>
      <c r="AH117" s="110"/>
      <c r="AI117" s="333"/>
    </row>
    <row r="118" spans="1:35" ht="15.75" customHeight="1">
      <c r="A118" s="323"/>
      <c r="B118" s="100"/>
      <c r="C118" s="335"/>
      <c r="D118" s="336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8"/>
      <c r="S118" s="47"/>
      <c r="T118" s="120"/>
      <c r="U118" s="111"/>
      <c r="V118" s="112"/>
      <c r="W118" s="126"/>
      <c r="X118" s="127"/>
      <c r="Y118" s="12"/>
      <c r="Z118" s="198"/>
      <c r="AA118" s="337"/>
      <c r="AB118" s="338"/>
      <c r="AC118" s="12"/>
      <c r="AD118" s="198"/>
      <c r="AE118" s="337"/>
      <c r="AF118" s="338"/>
      <c r="AG118" s="117"/>
      <c r="AH118" s="110"/>
      <c r="AI118" s="333"/>
    </row>
    <row r="119" spans="1:35" ht="15.75" customHeight="1">
      <c r="A119" s="323"/>
      <c r="B119" s="100"/>
      <c r="C119" s="335"/>
      <c r="D119" s="336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8"/>
      <c r="S119" s="47"/>
      <c r="T119" s="120"/>
      <c r="U119" s="111"/>
      <c r="V119" s="112"/>
      <c r="W119" s="126"/>
      <c r="X119" s="127"/>
      <c r="Y119" s="12"/>
      <c r="Z119" s="198"/>
      <c r="AA119" s="337"/>
      <c r="AB119" s="338"/>
      <c r="AC119" s="12"/>
      <c r="AD119" s="198"/>
      <c r="AE119" s="337"/>
      <c r="AF119" s="338"/>
      <c r="AG119" s="117"/>
      <c r="AH119" s="110"/>
      <c r="AI119" s="333"/>
    </row>
    <row r="120" spans="1:35" ht="15.75" customHeight="1">
      <c r="A120" s="323"/>
      <c r="B120" s="100"/>
      <c r="C120" s="335"/>
      <c r="D120" s="336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8"/>
      <c r="S120" s="47"/>
      <c r="T120" s="120"/>
      <c r="U120" s="111"/>
      <c r="V120" s="112"/>
      <c r="W120" s="126"/>
      <c r="X120" s="127"/>
      <c r="Y120" s="12"/>
      <c r="Z120" s="198"/>
      <c r="AA120" s="337"/>
      <c r="AB120" s="338"/>
      <c r="AC120" s="12"/>
      <c r="AD120" s="198"/>
      <c r="AE120" s="337"/>
      <c r="AF120" s="338"/>
      <c r="AG120" s="117"/>
      <c r="AH120" s="110"/>
      <c r="AI120" s="333"/>
    </row>
    <row r="121" spans="1:35" ht="15.75" customHeight="1">
      <c r="A121" s="323"/>
      <c r="B121" s="100"/>
      <c r="C121" s="335"/>
      <c r="D121" s="336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8"/>
      <c r="S121" s="47"/>
      <c r="T121" s="120"/>
      <c r="U121" s="111"/>
      <c r="V121" s="112"/>
      <c r="W121" s="126"/>
      <c r="X121" s="127"/>
      <c r="Y121" s="12"/>
      <c r="Z121" s="198"/>
      <c r="AA121" s="337"/>
      <c r="AB121" s="338"/>
      <c r="AC121" s="12"/>
      <c r="AD121" s="198"/>
      <c r="AE121" s="337"/>
      <c r="AF121" s="338"/>
      <c r="AG121" s="117"/>
      <c r="AH121" s="110"/>
      <c r="AI121" s="333"/>
    </row>
    <row r="122" spans="1:35" ht="15.75" customHeight="1">
      <c r="A122" s="323"/>
      <c r="B122" s="100"/>
      <c r="C122" s="335"/>
      <c r="D122" s="336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8"/>
      <c r="S122" s="119"/>
      <c r="T122" s="120"/>
      <c r="U122" s="130"/>
      <c r="V122" s="131"/>
      <c r="W122" s="126"/>
      <c r="X122" s="127"/>
      <c r="Y122" s="12"/>
      <c r="Z122" s="198"/>
      <c r="AA122" s="337"/>
      <c r="AB122" s="338"/>
      <c r="AC122" s="12"/>
      <c r="AD122" s="198"/>
      <c r="AE122" s="337"/>
      <c r="AF122" s="338"/>
      <c r="AG122" s="165"/>
      <c r="AH122" s="125"/>
      <c r="AI122" s="333"/>
    </row>
    <row r="123" spans="1:35" ht="15.75" customHeight="1" thickBot="1">
      <c r="A123" s="324"/>
      <c r="B123" s="133" t="s">
        <v>115</v>
      </c>
      <c r="C123" s="358"/>
      <c r="D123" s="358"/>
      <c r="E123" s="134"/>
      <c r="F123" s="99"/>
      <c r="G123" s="135"/>
      <c r="H123" s="69"/>
      <c r="I123" s="136">
        <f t="shared" ref="I123:J123" si="66">AVERAGE(I107:I122)</f>
        <v>3.5</v>
      </c>
      <c r="J123" s="137">
        <f t="shared" si="66"/>
        <v>3300</v>
      </c>
      <c r="K123" s="138">
        <f t="shared" ref="K123" si="67">J123/I123</f>
        <v>942.85714285714289</v>
      </c>
      <c r="L123" s="136">
        <f t="shared" ref="L123:M123" si="68">AVERAGE(L107:L122)</f>
        <v>3.5</v>
      </c>
      <c r="M123" s="137">
        <f t="shared" si="68"/>
        <v>2969.5323254278928</v>
      </c>
      <c r="N123" s="138">
        <f t="shared" ref="N123:N135" si="69">M123/L123</f>
        <v>848.43780726511227</v>
      </c>
      <c r="O123" s="139">
        <f t="shared" ref="O123:O135" si="70">L123-I123</f>
        <v>0</v>
      </c>
      <c r="P123" s="140">
        <f t="shared" ref="P123:P135" si="71">N123-K123</f>
        <v>-94.41933559203062</v>
      </c>
      <c r="Q123" s="141">
        <f t="shared" ref="Q123:Q135" si="72">N123/K123</f>
        <v>0.89985828043269478</v>
      </c>
      <c r="R123" s="329"/>
      <c r="S123" s="142">
        <v>0.7368055555555556</v>
      </c>
      <c r="T123" s="143">
        <v>1.1279861111111109</v>
      </c>
      <c r="U123" s="144"/>
      <c r="V123" s="166"/>
      <c r="W123" s="99"/>
      <c r="X123" s="69"/>
      <c r="Y123" s="179">
        <f t="shared" ref="Y123:Z123" si="73">SUM(Y107:Y122)</f>
        <v>0</v>
      </c>
      <c r="Z123" s="180">
        <f t="shared" si="73"/>
        <v>0</v>
      </c>
      <c r="AA123" s="359"/>
      <c r="AB123" s="360"/>
      <c r="AC123" s="179">
        <f t="shared" ref="AC123:AD123" si="74">SUM(AC107:AC122)</f>
        <v>0</v>
      </c>
      <c r="AD123" s="180">
        <f t="shared" si="74"/>
        <v>0</v>
      </c>
      <c r="AE123" s="359"/>
      <c r="AF123" s="360"/>
      <c r="AG123" s="168">
        <f t="shared" ref="AG123:AG135" si="75">M123-J123</f>
        <v>-330.46767457210717</v>
      </c>
      <c r="AH123" s="141">
        <f t="shared" ref="AH123:AH135" si="76">M123/J123</f>
        <v>0.89985828043269478</v>
      </c>
      <c r="AI123" s="334"/>
    </row>
    <row r="124" spans="1:35" ht="15.75" customHeight="1">
      <c r="A124" s="361" t="s">
        <v>144</v>
      </c>
      <c r="B124" s="114" t="s">
        <v>118</v>
      </c>
      <c r="C124" s="325" t="s">
        <v>146</v>
      </c>
      <c r="D124" s="326"/>
      <c r="E124" s="147">
        <v>18.18</v>
      </c>
      <c r="F124" s="97">
        <v>394</v>
      </c>
      <c r="G124" s="148">
        <f t="shared" ref="G124:G135" si="77">E124*F124</f>
        <v>7162.92</v>
      </c>
      <c r="H124" s="149">
        <v>2</v>
      </c>
      <c r="I124" s="150">
        <v>3</v>
      </c>
      <c r="J124" s="151">
        <v>3600</v>
      </c>
      <c r="K124" s="152">
        <f>J124/I124</f>
        <v>1200</v>
      </c>
      <c r="L124" s="153">
        <v>3</v>
      </c>
      <c r="M124" s="151">
        <f t="shared" ref="M124:M135" si="78">F124/V124*60</f>
        <v>3206.0429425386719</v>
      </c>
      <c r="N124" s="152">
        <f t="shared" si="69"/>
        <v>1068.680980846224</v>
      </c>
      <c r="O124" s="154">
        <f t="shared" si="70"/>
        <v>0</v>
      </c>
      <c r="P124" s="155">
        <f t="shared" si="71"/>
        <v>-131.31901915377603</v>
      </c>
      <c r="Q124" s="156">
        <f t="shared" si="72"/>
        <v>0.89056748403851993</v>
      </c>
      <c r="R124" s="327">
        <f>Q140</f>
        <v>0.89027434373164971</v>
      </c>
      <c r="S124" s="157">
        <v>0.74513888888888902</v>
      </c>
      <c r="T124" s="158">
        <v>0.75025462962962974</v>
      </c>
      <c r="U124" s="159"/>
      <c r="V124" s="160">
        <v>7.3735755957407454</v>
      </c>
      <c r="W124" s="158"/>
      <c r="X124" s="169"/>
      <c r="Y124" s="196"/>
      <c r="Z124" s="206"/>
      <c r="AA124" s="330"/>
      <c r="AB124" s="331"/>
      <c r="AC124" s="207"/>
      <c r="AD124" s="206"/>
      <c r="AE124" s="330"/>
      <c r="AF124" s="331"/>
      <c r="AG124" s="171">
        <f t="shared" si="75"/>
        <v>-393.95705746132808</v>
      </c>
      <c r="AH124" s="156">
        <f t="shared" si="76"/>
        <v>0.89056748403851993</v>
      </c>
      <c r="AI124" s="332">
        <f>AH140</f>
        <v>0.8902743437316496</v>
      </c>
    </row>
    <row r="125" spans="1:35" ht="15.75" customHeight="1">
      <c r="A125" s="362"/>
      <c r="B125" s="100" t="s">
        <v>118</v>
      </c>
      <c r="C125" s="335" t="s">
        <v>134</v>
      </c>
      <c r="D125" s="336"/>
      <c r="E125" s="101">
        <v>16.7</v>
      </c>
      <c r="F125" s="102">
        <v>472</v>
      </c>
      <c r="G125" s="103">
        <f t="shared" si="77"/>
        <v>7882.4</v>
      </c>
      <c r="H125" s="26">
        <v>2</v>
      </c>
      <c r="I125" s="104">
        <v>3</v>
      </c>
      <c r="J125" s="105">
        <v>3600</v>
      </c>
      <c r="K125" s="106">
        <f t="shared" si="52"/>
        <v>1200</v>
      </c>
      <c r="L125" s="107">
        <v>3</v>
      </c>
      <c r="M125" s="105">
        <f t="shared" si="78"/>
        <v>3209.3638854278297</v>
      </c>
      <c r="N125" s="106">
        <f t="shared" si="69"/>
        <v>1069.7879618092766</v>
      </c>
      <c r="O125" s="108">
        <f t="shared" si="70"/>
        <v>0</v>
      </c>
      <c r="P125" s="109">
        <f t="shared" si="71"/>
        <v>-130.21203819072343</v>
      </c>
      <c r="Q125" s="110">
        <f t="shared" si="72"/>
        <v>0.89148996817439718</v>
      </c>
      <c r="R125" s="328"/>
      <c r="S125" s="47">
        <v>0.76041666666666674</v>
      </c>
      <c r="T125" s="48">
        <v>0.76653935185185196</v>
      </c>
      <c r="U125" s="111">
        <v>14.633333333333276</v>
      </c>
      <c r="V125" s="112">
        <v>8.8241785634179504</v>
      </c>
      <c r="W125" s="113"/>
      <c r="X125" s="13"/>
      <c r="Y125" s="12"/>
      <c r="Z125" s="208"/>
      <c r="AA125" s="337"/>
      <c r="AB125" s="338"/>
      <c r="AC125" s="6"/>
      <c r="AD125" s="208"/>
      <c r="AE125" s="337"/>
      <c r="AF125" s="338"/>
      <c r="AG125" s="172">
        <f t="shared" si="75"/>
        <v>-390.6361145721703</v>
      </c>
      <c r="AH125" s="110">
        <f t="shared" si="76"/>
        <v>0.89148996817439718</v>
      </c>
      <c r="AI125" s="333"/>
    </row>
    <row r="126" spans="1:35" ht="15.75" customHeight="1">
      <c r="A126" s="362"/>
      <c r="B126" s="100" t="s">
        <v>118</v>
      </c>
      <c r="C126" s="335" t="s">
        <v>201</v>
      </c>
      <c r="D126" s="336"/>
      <c r="E126" s="101">
        <v>30</v>
      </c>
      <c r="F126" s="102">
        <v>765</v>
      </c>
      <c r="G126" s="103">
        <f t="shared" si="77"/>
        <v>22950</v>
      </c>
      <c r="H126" s="26">
        <v>2</v>
      </c>
      <c r="I126" s="104">
        <v>4</v>
      </c>
      <c r="J126" s="105">
        <v>3600</v>
      </c>
      <c r="K126" s="106">
        <f t="shared" si="52"/>
        <v>900</v>
      </c>
      <c r="L126" s="107">
        <v>4</v>
      </c>
      <c r="M126" s="105">
        <f t="shared" si="78"/>
        <v>3205.2000309830337</v>
      </c>
      <c r="N126" s="106">
        <f t="shared" si="69"/>
        <v>801.30000774575842</v>
      </c>
      <c r="O126" s="108">
        <f t="shared" si="70"/>
        <v>0</v>
      </c>
      <c r="P126" s="109">
        <f t="shared" si="71"/>
        <v>-98.699992254241579</v>
      </c>
      <c r="Q126" s="110">
        <f t="shared" si="72"/>
        <v>0.89033334193973157</v>
      </c>
      <c r="R126" s="328"/>
      <c r="S126" s="47">
        <v>0.77638888888888891</v>
      </c>
      <c r="T126" s="48">
        <v>0.7863310185185185</v>
      </c>
      <c r="U126" s="111">
        <v>15</v>
      </c>
      <c r="V126" s="112">
        <v>14.320479082836677</v>
      </c>
      <c r="W126" s="113"/>
      <c r="X126" s="13"/>
      <c r="Y126" s="12"/>
      <c r="Z126" s="208"/>
      <c r="AA126" s="337"/>
      <c r="AB126" s="338"/>
      <c r="AC126" s="6"/>
      <c r="AD126" s="208"/>
      <c r="AE126" s="337"/>
      <c r="AF126" s="338"/>
      <c r="AG126" s="172">
        <f t="shared" si="75"/>
        <v>-394.79996901696632</v>
      </c>
      <c r="AH126" s="110">
        <f t="shared" si="76"/>
        <v>0.89033334193973157</v>
      </c>
      <c r="AI126" s="333"/>
    </row>
    <row r="127" spans="1:35" ht="15.75" customHeight="1">
      <c r="A127" s="362"/>
      <c r="B127" s="100" t="s">
        <v>118</v>
      </c>
      <c r="C127" s="335" t="s">
        <v>147</v>
      </c>
      <c r="D127" s="336"/>
      <c r="E127" s="101">
        <v>24.82</v>
      </c>
      <c r="F127" s="102">
        <v>752</v>
      </c>
      <c r="G127" s="103">
        <f t="shared" si="77"/>
        <v>18664.64</v>
      </c>
      <c r="H127" s="26">
        <v>2</v>
      </c>
      <c r="I127" s="104">
        <v>5</v>
      </c>
      <c r="J127" s="105">
        <v>3600</v>
      </c>
      <c r="K127" s="106">
        <f t="shared" si="52"/>
        <v>720</v>
      </c>
      <c r="L127" s="107">
        <v>5</v>
      </c>
      <c r="M127" s="105">
        <f t="shared" si="78"/>
        <v>3204.3931506730582</v>
      </c>
      <c r="N127" s="106">
        <f t="shared" si="69"/>
        <v>640.87863013461163</v>
      </c>
      <c r="O127" s="108">
        <f t="shared" si="70"/>
        <v>0</v>
      </c>
      <c r="P127" s="109">
        <f t="shared" si="71"/>
        <v>-79.121369865388374</v>
      </c>
      <c r="Q127" s="110">
        <f t="shared" si="72"/>
        <v>0.89010920852029396</v>
      </c>
      <c r="R127" s="328"/>
      <c r="S127" s="47">
        <v>0.79652777777777772</v>
      </c>
      <c r="T127" s="48">
        <v>0.80629629629629629</v>
      </c>
      <c r="U127" s="111">
        <v>14.683333333333284</v>
      </c>
      <c r="V127" s="112">
        <v>14.080669218295791</v>
      </c>
      <c r="W127" s="113"/>
      <c r="X127" s="13"/>
      <c r="Y127" s="12"/>
      <c r="Z127" s="208"/>
      <c r="AA127" s="337"/>
      <c r="AB127" s="338"/>
      <c r="AC127" s="6"/>
      <c r="AD127" s="208"/>
      <c r="AE127" s="337"/>
      <c r="AF127" s="338"/>
      <c r="AG127" s="172">
        <f t="shared" si="75"/>
        <v>-395.60684932694176</v>
      </c>
      <c r="AH127" s="110">
        <f t="shared" si="76"/>
        <v>0.89010920852029396</v>
      </c>
      <c r="AI127" s="333"/>
    </row>
    <row r="128" spans="1:35" ht="15.75" customHeight="1">
      <c r="A128" s="363"/>
      <c r="B128" s="100" t="s">
        <v>118</v>
      </c>
      <c r="C128" s="335" t="s">
        <v>145</v>
      </c>
      <c r="D128" s="336"/>
      <c r="E128" s="101">
        <v>18.18</v>
      </c>
      <c r="F128" s="102">
        <v>1074</v>
      </c>
      <c r="G128" s="103">
        <f t="shared" si="77"/>
        <v>19525.32</v>
      </c>
      <c r="H128" s="26">
        <v>2</v>
      </c>
      <c r="I128" s="104">
        <v>3</v>
      </c>
      <c r="J128" s="105">
        <v>3600</v>
      </c>
      <c r="K128" s="106">
        <f t="shared" si="52"/>
        <v>1200</v>
      </c>
      <c r="L128" s="107">
        <v>3</v>
      </c>
      <c r="M128" s="105">
        <f t="shared" si="78"/>
        <v>3202.7096651856</v>
      </c>
      <c r="N128" s="106">
        <f t="shared" si="69"/>
        <v>1067.5698883952</v>
      </c>
      <c r="O128" s="108">
        <f t="shared" si="70"/>
        <v>0</v>
      </c>
      <c r="P128" s="109">
        <f t="shared" si="71"/>
        <v>-132.4301116048</v>
      </c>
      <c r="Q128" s="110">
        <f t="shared" si="72"/>
        <v>0.88964157366266672</v>
      </c>
      <c r="R128" s="328"/>
      <c r="S128" s="47">
        <v>0.81666666666666654</v>
      </c>
      <c r="T128" s="48">
        <v>0.83063657407407399</v>
      </c>
      <c r="U128" s="111">
        <v>14.933333333333163</v>
      </c>
      <c r="V128" s="112">
        <v>20.120462588439356</v>
      </c>
      <c r="W128" s="113"/>
      <c r="X128" s="116"/>
      <c r="Y128" s="12"/>
      <c r="Z128" s="208"/>
      <c r="AA128" s="337"/>
      <c r="AB128" s="338"/>
      <c r="AC128" s="6"/>
      <c r="AD128" s="208"/>
      <c r="AE128" s="337"/>
      <c r="AF128" s="338"/>
      <c r="AG128" s="172">
        <f t="shared" si="75"/>
        <v>-397.29033481440001</v>
      </c>
      <c r="AH128" s="110">
        <f t="shared" si="76"/>
        <v>0.88964157366266672</v>
      </c>
      <c r="AI128" s="333"/>
    </row>
    <row r="129" spans="1:35" ht="15.75" customHeight="1">
      <c r="A129" s="363"/>
      <c r="B129" s="100" t="s">
        <v>118</v>
      </c>
      <c r="C129" s="335" t="s">
        <v>139</v>
      </c>
      <c r="D129" s="336"/>
      <c r="E129" s="101">
        <v>16.66</v>
      </c>
      <c r="F129" s="102">
        <v>2389</v>
      </c>
      <c r="G129" s="121">
        <f t="shared" si="77"/>
        <v>39800.74</v>
      </c>
      <c r="H129" s="26">
        <v>2</v>
      </c>
      <c r="I129" s="104">
        <v>5</v>
      </c>
      <c r="J129" s="105">
        <v>3600</v>
      </c>
      <c r="K129" s="106">
        <f t="shared" si="52"/>
        <v>720</v>
      </c>
      <c r="L129" s="107">
        <v>5</v>
      </c>
      <c r="M129" s="105">
        <f t="shared" si="78"/>
        <v>3206.6278723519899</v>
      </c>
      <c r="N129" s="106">
        <f t="shared" si="69"/>
        <v>641.32557447039801</v>
      </c>
      <c r="O129" s="108">
        <f t="shared" si="70"/>
        <v>0</v>
      </c>
      <c r="P129" s="109">
        <f t="shared" si="71"/>
        <v>-78.67442552960199</v>
      </c>
      <c r="Q129" s="110">
        <f t="shared" si="72"/>
        <v>0.89072996454221942</v>
      </c>
      <c r="R129" s="328"/>
      <c r="S129" s="47">
        <v>0.84097222222222201</v>
      </c>
      <c r="T129" s="120">
        <v>0.87201388888888864</v>
      </c>
      <c r="U129" s="111">
        <v>14.883333333333155</v>
      </c>
      <c r="V129" s="112">
        <v>44.701164496166903</v>
      </c>
      <c r="W129" s="113"/>
      <c r="X129" s="50"/>
      <c r="Y129" s="12"/>
      <c r="Z129" s="208"/>
      <c r="AA129" s="337"/>
      <c r="AB129" s="338"/>
      <c r="AC129" s="6"/>
      <c r="AD129" s="208"/>
      <c r="AE129" s="337"/>
      <c r="AF129" s="338"/>
      <c r="AG129" s="172">
        <f t="shared" si="75"/>
        <v>-393.37212764801006</v>
      </c>
      <c r="AH129" s="110">
        <f t="shared" si="76"/>
        <v>0.89072996454221942</v>
      </c>
      <c r="AI129" s="333"/>
    </row>
    <row r="130" spans="1:35" ht="15.75" customHeight="1">
      <c r="A130" s="363"/>
      <c r="B130" s="100" t="s">
        <v>118</v>
      </c>
      <c r="C130" s="335" t="s">
        <v>146</v>
      </c>
      <c r="D130" s="336"/>
      <c r="E130" s="101">
        <v>18.18</v>
      </c>
      <c r="F130" s="102">
        <v>939</v>
      </c>
      <c r="G130" s="121">
        <f t="shared" si="77"/>
        <v>17071.02</v>
      </c>
      <c r="H130" s="26"/>
      <c r="I130" s="104">
        <v>3</v>
      </c>
      <c r="J130" s="105">
        <v>3600</v>
      </c>
      <c r="K130" s="106">
        <f t="shared" si="52"/>
        <v>1200</v>
      </c>
      <c r="L130" s="107">
        <v>3</v>
      </c>
      <c r="M130" s="105">
        <f t="shared" si="78"/>
        <v>3206.042942538671</v>
      </c>
      <c r="N130" s="106">
        <f t="shared" si="69"/>
        <v>1068.6809808462237</v>
      </c>
      <c r="O130" s="123">
        <f t="shared" si="70"/>
        <v>0</v>
      </c>
      <c r="P130" s="124">
        <f t="shared" si="71"/>
        <v>-131.31901915377625</v>
      </c>
      <c r="Q130" s="125">
        <f t="shared" si="72"/>
        <v>0.89056748403851982</v>
      </c>
      <c r="R130" s="328"/>
      <c r="S130" s="47">
        <v>0.8819444444444442</v>
      </c>
      <c r="T130" s="120">
        <v>0.89414351851851825</v>
      </c>
      <c r="U130" s="111">
        <v>15</v>
      </c>
      <c r="V130" s="112">
        <v>17.573064681219698</v>
      </c>
      <c r="W130" s="113"/>
      <c r="X130" s="116"/>
      <c r="Y130" s="12"/>
      <c r="Z130" s="208"/>
      <c r="AA130" s="337"/>
      <c r="AB130" s="338"/>
      <c r="AC130" s="6"/>
      <c r="AD130" s="208"/>
      <c r="AE130" s="337"/>
      <c r="AF130" s="338"/>
      <c r="AG130" s="172">
        <f t="shared" si="75"/>
        <v>-393.95705746132899</v>
      </c>
      <c r="AH130" s="110">
        <f t="shared" si="76"/>
        <v>0.89056748403851971</v>
      </c>
      <c r="AI130" s="333"/>
    </row>
    <row r="131" spans="1:35" ht="15.75" customHeight="1">
      <c r="A131" s="363"/>
      <c r="B131" s="100" t="s">
        <v>118</v>
      </c>
      <c r="C131" s="335" t="s">
        <v>134</v>
      </c>
      <c r="D131" s="336"/>
      <c r="E131" s="101">
        <v>16.7</v>
      </c>
      <c r="F131" s="102">
        <v>1056</v>
      </c>
      <c r="G131" s="121">
        <f t="shared" si="77"/>
        <v>17635.2</v>
      </c>
      <c r="H131" s="26"/>
      <c r="I131" s="104">
        <v>3</v>
      </c>
      <c r="J131" s="105">
        <v>3600</v>
      </c>
      <c r="K131" s="106">
        <f t="shared" si="52"/>
        <v>1200</v>
      </c>
      <c r="L131" s="118">
        <v>3</v>
      </c>
      <c r="M131" s="105">
        <f t="shared" si="78"/>
        <v>3203.7254199050089</v>
      </c>
      <c r="N131" s="106">
        <f t="shared" si="69"/>
        <v>1067.9084733016696</v>
      </c>
      <c r="O131" s="123">
        <f t="shared" si="70"/>
        <v>0</v>
      </c>
      <c r="P131" s="124">
        <f t="shared" si="71"/>
        <v>-132.09152669833043</v>
      </c>
      <c r="Q131" s="125">
        <f t="shared" si="72"/>
        <v>0.88992372775139128</v>
      </c>
      <c r="R131" s="328"/>
      <c r="S131" s="47">
        <v>0.90416666666666634</v>
      </c>
      <c r="T131" s="120">
        <v>0.91789351851851819</v>
      </c>
      <c r="U131" s="111">
        <v>15</v>
      </c>
      <c r="V131" s="112">
        <v>19.776975769002899</v>
      </c>
      <c r="W131" s="113"/>
      <c r="X131" s="116"/>
      <c r="Y131" s="12"/>
      <c r="Z131" s="208"/>
      <c r="AA131" s="337"/>
      <c r="AB131" s="338"/>
      <c r="AC131" s="6"/>
      <c r="AD131" s="208"/>
      <c r="AE131" s="337"/>
      <c r="AF131" s="338"/>
      <c r="AG131" s="172">
        <f t="shared" si="75"/>
        <v>-396.27458009499105</v>
      </c>
      <c r="AH131" s="110">
        <f t="shared" si="76"/>
        <v>0.88992372775139139</v>
      </c>
      <c r="AI131" s="333"/>
    </row>
    <row r="132" spans="1:35" ht="15.75" customHeight="1">
      <c r="A132" s="363"/>
      <c r="B132" s="100" t="s">
        <v>118</v>
      </c>
      <c r="C132" s="335" t="s">
        <v>201</v>
      </c>
      <c r="D132" s="336"/>
      <c r="E132" s="101">
        <v>30</v>
      </c>
      <c r="F132" s="102">
        <v>1767</v>
      </c>
      <c r="G132" s="121">
        <f t="shared" si="77"/>
        <v>53010</v>
      </c>
      <c r="H132" s="26"/>
      <c r="I132" s="104">
        <v>4</v>
      </c>
      <c r="J132" s="105">
        <v>3600</v>
      </c>
      <c r="K132" s="106">
        <f t="shared" si="52"/>
        <v>900</v>
      </c>
      <c r="L132" s="118">
        <v>4</v>
      </c>
      <c r="M132" s="105">
        <f t="shared" si="78"/>
        <v>3205.2000309830337</v>
      </c>
      <c r="N132" s="106">
        <f t="shared" si="69"/>
        <v>801.30000774575842</v>
      </c>
      <c r="O132" s="123">
        <f t="shared" si="70"/>
        <v>0</v>
      </c>
      <c r="P132" s="124">
        <f t="shared" si="71"/>
        <v>-98.699992254241579</v>
      </c>
      <c r="Q132" s="125">
        <f t="shared" si="72"/>
        <v>0.89033334193973157</v>
      </c>
      <c r="R132" s="328"/>
      <c r="S132" s="47">
        <v>0.92777777777777737</v>
      </c>
      <c r="T132" s="120">
        <v>0.95074074074074033</v>
      </c>
      <c r="U132" s="111">
        <v>15</v>
      </c>
      <c r="V132" s="112">
        <v>33.077498744277655</v>
      </c>
      <c r="W132" s="126"/>
      <c r="X132" s="127"/>
      <c r="Y132" s="12"/>
      <c r="Z132" s="208"/>
      <c r="AA132" s="337"/>
      <c r="AB132" s="338"/>
      <c r="AC132" s="6"/>
      <c r="AD132" s="208"/>
      <c r="AE132" s="337"/>
      <c r="AF132" s="338"/>
      <c r="AG132" s="172">
        <f t="shared" si="75"/>
        <v>-394.79996901696632</v>
      </c>
      <c r="AH132" s="110">
        <f t="shared" si="76"/>
        <v>0.89033334193973157</v>
      </c>
      <c r="AI132" s="333"/>
    </row>
    <row r="133" spans="1:35" ht="15.75" customHeight="1">
      <c r="A133" s="363"/>
      <c r="B133" s="100" t="s">
        <v>118</v>
      </c>
      <c r="C133" s="335" t="s">
        <v>147</v>
      </c>
      <c r="D133" s="336"/>
      <c r="E133" s="101">
        <v>24.82</v>
      </c>
      <c r="F133" s="102">
        <v>1723</v>
      </c>
      <c r="G133" s="121">
        <f t="shared" si="77"/>
        <v>42764.86</v>
      </c>
      <c r="H133" s="26"/>
      <c r="I133" s="104">
        <v>5</v>
      </c>
      <c r="J133" s="105">
        <v>3600</v>
      </c>
      <c r="K133" s="106">
        <f t="shared" si="52"/>
        <v>720</v>
      </c>
      <c r="L133" s="118">
        <v>5</v>
      </c>
      <c r="M133" s="105">
        <f t="shared" si="78"/>
        <v>3204.3931506730592</v>
      </c>
      <c r="N133" s="106">
        <f t="shared" si="69"/>
        <v>640.87863013461185</v>
      </c>
      <c r="O133" s="123">
        <f t="shared" si="70"/>
        <v>0</v>
      </c>
      <c r="P133" s="124">
        <f t="shared" si="71"/>
        <v>-79.121369865388147</v>
      </c>
      <c r="Q133" s="125">
        <f t="shared" si="72"/>
        <v>0.89010920852029429</v>
      </c>
      <c r="R133" s="328"/>
      <c r="S133" s="47">
        <v>0.96111111111111069</v>
      </c>
      <c r="T133" s="120">
        <v>0.98350694444444398</v>
      </c>
      <c r="U133" s="111">
        <v>14.933333333333323</v>
      </c>
      <c r="V133" s="112">
        <v>32.261958860536758</v>
      </c>
      <c r="W133" s="126"/>
      <c r="X133" s="127"/>
      <c r="Y133" s="12"/>
      <c r="Z133" s="208"/>
      <c r="AA133" s="337"/>
      <c r="AB133" s="338"/>
      <c r="AC133" s="6"/>
      <c r="AD133" s="208"/>
      <c r="AE133" s="337"/>
      <c r="AF133" s="338"/>
      <c r="AG133" s="172">
        <f t="shared" si="75"/>
        <v>-395.60684932694085</v>
      </c>
      <c r="AH133" s="110">
        <f t="shared" si="76"/>
        <v>0.89010920852029418</v>
      </c>
      <c r="AI133" s="333"/>
    </row>
    <row r="134" spans="1:35" ht="15.75" customHeight="1">
      <c r="A134" s="363"/>
      <c r="B134" s="100" t="s">
        <v>118</v>
      </c>
      <c r="C134" s="335" t="s">
        <v>145</v>
      </c>
      <c r="D134" s="336"/>
      <c r="E134" s="101">
        <v>18.18</v>
      </c>
      <c r="F134" s="102">
        <v>2646</v>
      </c>
      <c r="G134" s="121">
        <f t="shared" si="77"/>
        <v>48104.28</v>
      </c>
      <c r="H134" s="62"/>
      <c r="I134" s="104">
        <v>3</v>
      </c>
      <c r="J134" s="105">
        <v>3600</v>
      </c>
      <c r="K134" s="106">
        <f t="shared" si="52"/>
        <v>1200</v>
      </c>
      <c r="L134" s="118">
        <v>3</v>
      </c>
      <c r="M134" s="105">
        <f t="shared" si="78"/>
        <v>3202.7096651855995</v>
      </c>
      <c r="N134" s="106">
        <f t="shared" si="69"/>
        <v>1067.5698883951998</v>
      </c>
      <c r="O134" s="123">
        <f t="shared" si="70"/>
        <v>0</v>
      </c>
      <c r="P134" s="124">
        <f t="shared" si="71"/>
        <v>-132.43011160480023</v>
      </c>
      <c r="Q134" s="125">
        <f t="shared" si="72"/>
        <v>0.8896415736626665</v>
      </c>
      <c r="R134" s="328"/>
      <c r="S134" s="47">
        <v>0.99374999999999958</v>
      </c>
      <c r="T134" s="120">
        <v>1.0281712962962959</v>
      </c>
      <c r="U134" s="111">
        <v>14.750000000000068</v>
      </c>
      <c r="V134" s="112">
        <v>49.570525148054507</v>
      </c>
      <c r="W134" s="126"/>
      <c r="X134" s="127"/>
      <c r="Y134" s="12"/>
      <c r="Z134" s="208"/>
      <c r="AA134" s="337"/>
      <c r="AB134" s="338"/>
      <c r="AC134" s="6"/>
      <c r="AD134" s="208"/>
      <c r="AE134" s="337"/>
      <c r="AF134" s="338"/>
      <c r="AG134" s="172">
        <f t="shared" si="75"/>
        <v>-397.29033481440047</v>
      </c>
      <c r="AH134" s="110">
        <f t="shared" si="76"/>
        <v>0.8896415736626665</v>
      </c>
      <c r="AI134" s="333"/>
    </row>
    <row r="135" spans="1:35" ht="15.75" customHeight="1">
      <c r="A135" s="363"/>
      <c r="B135" s="100" t="s">
        <v>118</v>
      </c>
      <c r="C135" s="335" t="s">
        <v>139</v>
      </c>
      <c r="D135" s="336"/>
      <c r="E135" s="101">
        <v>16.66</v>
      </c>
      <c r="F135" s="102">
        <v>6047</v>
      </c>
      <c r="G135" s="121">
        <f t="shared" si="77"/>
        <v>100743.02</v>
      </c>
      <c r="H135" s="62"/>
      <c r="I135" s="104">
        <v>5</v>
      </c>
      <c r="J135" s="105">
        <v>3600</v>
      </c>
      <c r="K135" s="106">
        <f t="shared" si="52"/>
        <v>720</v>
      </c>
      <c r="L135" s="118">
        <v>5</v>
      </c>
      <c r="M135" s="105">
        <f t="shared" si="78"/>
        <v>3203.4428927617155</v>
      </c>
      <c r="N135" s="106">
        <f t="shared" si="69"/>
        <v>640.68857855234307</v>
      </c>
      <c r="O135" s="123">
        <f t="shared" si="70"/>
        <v>0</v>
      </c>
      <c r="P135" s="124">
        <f t="shared" si="71"/>
        <v>-79.311421447656926</v>
      </c>
      <c r="Q135" s="125">
        <f t="shared" si="72"/>
        <v>0.88984524798936537</v>
      </c>
      <c r="R135" s="328"/>
      <c r="S135" s="47">
        <v>1.0381944444444442</v>
      </c>
      <c r="T135" s="120">
        <v>1.1168402777777775</v>
      </c>
      <c r="U135" s="111">
        <v>15</v>
      </c>
      <c r="V135" s="112">
        <v>113.259393766564</v>
      </c>
      <c r="W135" s="126"/>
      <c r="X135" s="127"/>
      <c r="Y135" s="12"/>
      <c r="Z135" s="208"/>
      <c r="AA135" s="337"/>
      <c r="AB135" s="338"/>
      <c r="AC135" s="6"/>
      <c r="AD135" s="208"/>
      <c r="AE135" s="337"/>
      <c r="AF135" s="338"/>
      <c r="AG135" s="172">
        <f t="shared" si="75"/>
        <v>-396.55710723828452</v>
      </c>
      <c r="AH135" s="110">
        <f t="shared" si="76"/>
        <v>0.88984524798936537</v>
      </c>
      <c r="AI135" s="333"/>
    </row>
    <row r="136" spans="1:35" ht="15.75" customHeight="1">
      <c r="A136" s="363"/>
      <c r="B136" s="100"/>
      <c r="C136" s="335"/>
      <c r="D136" s="336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8"/>
      <c r="S136" s="47"/>
      <c r="T136" s="120"/>
      <c r="U136" s="111"/>
      <c r="V136" s="112"/>
      <c r="W136" s="126"/>
      <c r="X136" s="127"/>
      <c r="Y136" s="12"/>
      <c r="Z136" s="208"/>
      <c r="AA136" s="337"/>
      <c r="AB136" s="338"/>
      <c r="AC136" s="6"/>
      <c r="AD136" s="208"/>
      <c r="AE136" s="337"/>
      <c r="AF136" s="338"/>
      <c r="AG136" s="172"/>
      <c r="AH136" s="110"/>
      <c r="AI136" s="333"/>
    </row>
    <row r="137" spans="1:35" ht="15.75" customHeight="1">
      <c r="A137" s="363"/>
      <c r="B137" s="100"/>
      <c r="C137" s="335"/>
      <c r="D137" s="336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8"/>
      <c r="S137" s="47"/>
      <c r="T137" s="120"/>
      <c r="U137" s="111"/>
      <c r="V137" s="112"/>
      <c r="W137" s="113"/>
      <c r="X137" s="116"/>
      <c r="Y137" s="12"/>
      <c r="Z137" s="208"/>
      <c r="AA137" s="337"/>
      <c r="AB137" s="338"/>
      <c r="AC137" s="6"/>
      <c r="AD137" s="208"/>
      <c r="AE137" s="337"/>
      <c r="AF137" s="338"/>
      <c r="AG137" s="172"/>
      <c r="AH137" s="110"/>
      <c r="AI137" s="333"/>
    </row>
    <row r="138" spans="1:35" ht="15.75" customHeight="1">
      <c r="A138" s="363"/>
      <c r="B138" s="100"/>
      <c r="C138" s="335"/>
      <c r="D138" s="336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8"/>
      <c r="S138" s="47"/>
      <c r="T138" s="120"/>
      <c r="U138" s="111"/>
      <c r="V138" s="112"/>
      <c r="W138" s="126"/>
      <c r="X138" s="127"/>
      <c r="Y138" s="12"/>
      <c r="Z138" s="208"/>
      <c r="AA138" s="337"/>
      <c r="AB138" s="338"/>
      <c r="AC138" s="6"/>
      <c r="AD138" s="208"/>
      <c r="AE138" s="337"/>
      <c r="AF138" s="338"/>
      <c r="AG138" s="172"/>
      <c r="AH138" s="110"/>
      <c r="AI138" s="333"/>
    </row>
    <row r="139" spans="1:35" ht="15.75" customHeight="1">
      <c r="A139" s="363"/>
      <c r="B139" s="100"/>
      <c r="C139" s="335"/>
      <c r="D139" s="336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8"/>
      <c r="S139" s="119"/>
      <c r="T139" s="120"/>
      <c r="U139" s="130"/>
      <c r="V139" s="131"/>
      <c r="W139" s="126"/>
      <c r="X139" s="127"/>
      <c r="Y139" s="12"/>
      <c r="Z139" s="208"/>
      <c r="AA139" s="337"/>
      <c r="AB139" s="338"/>
      <c r="AC139" s="6"/>
      <c r="AD139" s="208"/>
      <c r="AE139" s="337"/>
      <c r="AF139" s="338"/>
      <c r="AG139" s="173"/>
      <c r="AH139" s="125"/>
      <c r="AI139" s="333"/>
    </row>
    <row r="140" spans="1:35" ht="15.75" customHeight="1" thickBot="1">
      <c r="A140" s="364"/>
      <c r="B140" s="133" t="s">
        <v>115</v>
      </c>
      <c r="C140" s="358"/>
      <c r="D140" s="358"/>
      <c r="E140" s="134"/>
      <c r="F140" s="167"/>
      <c r="G140" s="135"/>
      <c r="H140" s="69"/>
      <c r="I140" s="136">
        <f t="shared" ref="I140:J140" si="79">AVERAGE(I124:I139)</f>
        <v>3.8333333333333335</v>
      </c>
      <c r="J140" s="137">
        <f t="shared" si="79"/>
        <v>3600</v>
      </c>
      <c r="K140" s="138">
        <f t="shared" ref="K140" si="80">J140/I140</f>
        <v>939.13043478260863</v>
      </c>
      <c r="L140" s="136">
        <f t="shared" ref="L140:M140" si="81">AVERAGE(L124:L139)</f>
        <v>3.8333333333333335</v>
      </c>
      <c r="M140" s="137">
        <f t="shared" si="81"/>
        <v>3204.9876374339387</v>
      </c>
      <c r="N140" s="138">
        <f>M140/L140</f>
        <v>836.08373150450575</v>
      </c>
      <c r="O140" s="139">
        <f>L140-I140</f>
        <v>0</v>
      </c>
      <c r="P140" s="140">
        <f>N140-K140</f>
        <v>-103.04670327810288</v>
      </c>
      <c r="Q140" s="141">
        <f>N140/K140</f>
        <v>0.89027434373164971</v>
      </c>
      <c r="R140" s="329"/>
      <c r="S140" s="142">
        <v>0.74513888888888902</v>
      </c>
      <c r="T140" s="143">
        <v>1.1168402777777775</v>
      </c>
      <c r="U140" s="144"/>
      <c r="V140" s="166"/>
      <c r="W140" s="167"/>
      <c r="X140" s="138"/>
      <c r="Y140" s="179">
        <f t="shared" ref="Y140:Z140" si="82">SUM(Y124:Y139)</f>
        <v>0</v>
      </c>
      <c r="Z140" s="209">
        <f t="shared" si="82"/>
        <v>0</v>
      </c>
      <c r="AA140" s="359"/>
      <c r="AB140" s="360"/>
      <c r="AC140" s="210">
        <f t="shared" ref="AC140:AD140" si="83">SUM(AC124:AC139)</f>
        <v>0</v>
      </c>
      <c r="AD140" s="209">
        <f t="shared" si="83"/>
        <v>0</v>
      </c>
      <c r="AE140" s="359"/>
      <c r="AF140" s="360"/>
      <c r="AG140" s="174">
        <f>M140-J140</f>
        <v>-395.01236256606126</v>
      </c>
      <c r="AH140" s="141">
        <f>M140/J140</f>
        <v>0.8902743437316496</v>
      </c>
      <c r="AI140" s="334"/>
    </row>
    <row r="142" spans="1:35">
      <c r="AA142" s="365" t="s">
        <v>149</v>
      </c>
      <c r="AB142" s="365"/>
      <c r="AE142" s="365" t="s">
        <v>149</v>
      </c>
      <c r="AF142" s="365"/>
    </row>
    <row r="143" spans="1:35">
      <c r="AA143" s="365" t="s">
        <v>150</v>
      </c>
      <c r="AB143" s="365"/>
      <c r="AE143" s="365" t="s">
        <v>150</v>
      </c>
      <c r="AF143" s="365"/>
    </row>
    <row r="144" spans="1:35">
      <c r="AA144" s="365" t="s">
        <v>151</v>
      </c>
      <c r="AB144" s="365"/>
      <c r="AE144" s="365" t="s">
        <v>151</v>
      </c>
      <c r="AF144" s="365"/>
    </row>
    <row r="145" spans="27:32">
      <c r="AA145" s="365" t="s">
        <v>152</v>
      </c>
      <c r="AB145" s="365"/>
      <c r="AE145" s="365" t="s">
        <v>152</v>
      </c>
      <c r="AF145" s="365"/>
    </row>
    <row r="146" spans="27:32">
      <c r="AA146" s="365" t="s">
        <v>153</v>
      </c>
      <c r="AB146" s="365"/>
      <c r="AE146" s="365" t="s">
        <v>153</v>
      </c>
      <c r="AF146" s="365"/>
    </row>
    <row r="147" spans="27:32">
      <c r="AA147" s="365" t="s">
        <v>154</v>
      </c>
      <c r="AB147" s="365"/>
      <c r="AE147" s="365" t="s">
        <v>154</v>
      </c>
      <c r="AF147" s="365"/>
    </row>
    <row r="148" spans="27:32">
      <c r="AA148" s="365" t="s">
        <v>155</v>
      </c>
      <c r="AB148" s="365"/>
      <c r="AE148" s="365" t="s">
        <v>155</v>
      </c>
      <c r="AF148" s="365"/>
    </row>
    <row r="149" spans="27:32">
      <c r="AA149" s="365" t="s">
        <v>156</v>
      </c>
      <c r="AB149" s="365"/>
      <c r="AE149" s="365" t="s">
        <v>156</v>
      </c>
      <c r="AF149" s="365"/>
    </row>
    <row r="150" spans="27:32">
      <c r="AA150" s="365" t="s">
        <v>157</v>
      </c>
      <c r="AB150" s="365"/>
      <c r="AE150" s="365" t="s">
        <v>157</v>
      </c>
      <c r="AF150" s="365"/>
    </row>
    <row r="151" spans="27:32">
      <c r="AA151" s="365" t="s">
        <v>158</v>
      </c>
      <c r="AB151" s="365"/>
      <c r="AE151" s="365" t="s">
        <v>158</v>
      </c>
      <c r="AF151" s="365"/>
    </row>
    <row r="152" spans="27:32">
      <c r="AA152" s="365" t="s">
        <v>159</v>
      </c>
      <c r="AB152" s="365"/>
      <c r="AE152" s="365" t="s">
        <v>159</v>
      </c>
      <c r="AF152" s="365"/>
    </row>
    <row r="153" spans="27:32">
      <c r="AA153" s="365" t="s">
        <v>160</v>
      </c>
      <c r="AB153" s="365"/>
      <c r="AE153" s="365" t="s">
        <v>160</v>
      </c>
      <c r="AF153" s="365"/>
    </row>
    <row r="154" spans="27:32">
      <c r="AA154" s="365" t="s">
        <v>161</v>
      </c>
      <c r="AB154" s="365"/>
      <c r="AE154" s="365" t="s">
        <v>161</v>
      </c>
      <c r="AF154" s="365"/>
    </row>
  </sheetData>
  <mergeCells count="494">
    <mergeCell ref="AA154:AB154"/>
    <mergeCell ref="AE154:AF154"/>
    <mergeCell ref="AA151:AB151"/>
    <mergeCell ref="AE151:AF151"/>
    <mergeCell ref="AA152:AB152"/>
    <mergeCell ref="AE152:AF152"/>
    <mergeCell ref="AA153:AB153"/>
    <mergeCell ref="AE153:AF153"/>
    <mergeCell ref="AA148:AB148"/>
    <mergeCell ref="AE148:AF148"/>
    <mergeCell ref="AA149:AB149"/>
    <mergeCell ref="AE149:AF149"/>
    <mergeCell ref="AA150:AB150"/>
    <mergeCell ref="AE150:AF150"/>
    <mergeCell ref="AA145:AB145"/>
    <mergeCell ref="AE145:AF145"/>
    <mergeCell ref="AA146:AB146"/>
    <mergeCell ref="AE146:AF146"/>
    <mergeCell ref="AA147:AB147"/>
    <mergeCell ref="AE147:AF147"/>
    <mergeCell ref="AA142:AB142"/>
    <mergeCell ref="AE142:AF142"/>
    <mergeCell ref="AA143:AB143"/>
    <mergeCell ref="AE143:AF143"/>
    <mergeCell ref="AA144:AB144"/>
    <mergeCell ref="AE144:AF144"/>
    <mergeCell ref="C139:D139"/>
    <mergeCell ref="AA139:AB139"/>
    <mergeCell ref="AE139:AF139"/>
    <mergeCell ref="C140:D140"/>
    <mergeCell ref="AA140:AB140"/>
    <mergeCell ref="AE140:AF140"/>
    <mergeCell ref="C137:D137"/>
    <mergeCell ref="AA137:AB137"/>
    <mergeCell ref="AE137:AF137"/>
    <mergeCell ref="C138:D138"/>
    <mergeCell ref="AA138:AB138"/>
    <mergeCell ref="AE138:AF138"/>
    <mergeCell ref="A124:A140"/>
    <mergeCell ref="C124:D124"/>
    <mergeCell ref="R124:R140"/>
    <mergeCell ref="AA124:AB124"/>
    <mergeCell ref="AE124:AF124"/>
    <mergeCell ref="C131:D131"/>
    <mergeCell ref="AA131:AB131"/>
    <mergeCell ref="AE131:AF131"/>
    <mergeCell ref="C132:D132"/>
    <mergeCell ref="AA132:AB132"/>
    <mergeCell ref="AE132:AF132"/>
    <mergeCell ref="C129:D129"/>
    <mergeCell ref="AA129:AB129"/>
    <mergeCell ref="AE129:AF129"/>
    <mergeCell ref="C130:D130"/>
    <mergeCell ref="AA130:AB130"/>
    <mergeCell ref="AE130:AF130"/>
    <mergeCell ref="C135:D135"/>
    <mergeCell ref="AA135:AB135"/>
    <mergeCell ref="AE135:AF135"/>
    <mergeCell ref="C136:D136"/>
    <mergeCell ref="AA136:AB136"/>
    <mergeCell ref="AE136:AF136"/>
    <mergeCell ref="C133:D133"/>
    <mergeCell ref="AI124:AI140"/>
    <mergeCell ref="C125:D125"/>
    <mergeCell ref="AA125:AB125"/>
    <mergeCell ref="AE125:AF125"/>
    <mergeCell ref="C126:D126"/>
    <mergeCell ref="C122:D122"/>
    <mergeCell ref="AA122:AB122"/>
    <mergeCell ref="AE122:AF122"/>
    <mergeCell ref="C123:D123"/>
    <mergeCell ref="AA123:AB123"/>
    <mergeCell ref="AE123:AF123"/>
    <mergeCell ref="AA126:AB126"/>
    <mergeCell ref="AE126:AF126"/>
    <mergeCell ref="C127:D127"/>
    <mergeCell ref="AA127:AB127"/>
    <mergeCell ref="AE127:AF127"/>
    <mergeCell ref="C128:D128"/>
    <mergeCell ref="AA128:AB128"/>
    <mergeCell ref="AE128:AF128"/>
    <mergeCell ref="AA133:AB133"/>
    <mergeCell ref="AE133:AF133"/>
    <mergeCell ref="C134:D134"/>
    <mergeCell ref="AA134:AB134"/>
    <mergeCell ref="AE134:AF134"/>
    <mergeCell ref="C120:D120"/>
    <mergeCell ref="AA120:AB120"/>
    <mergeCell ref="AE120:AF120"/>
    <mergeCell ref="C121:D121"/>
    <mergeCell ref="AA121:AB121"/>
    <mergeCell ref="AE121:AF121"/>
    <mergeCell ref="C118:D118"/>
    <mergeCell ref="AA118:AB118"/>
    <mergeCell ref="AE118:AF118"/>
    <mergeCell ref="C119:D119"/>
    <mergeCell ref="AA119:AB119"/>
    <mergeCell ref="AE119:AF119"/>
    <mergeCell ref="C116:D116"/>
    <mergeCell ref="AA116:AB116"/>
    <mergeCell ref="AE116:AF116"/>
    <mergeCell ref="C117:D117"/>
    <mergeCell ref="AA117:AB117"/>
    <mergeCell ref="AE117:AF117"/>
    <mergeCell ref="C114:D114"/>
    <mergeCell ref="AA114:AB114"/>
    <mergeCell ref="AE114:AF114"/>
    <mergeCell ref="C115:D115"/>
    <mergeCell ref="AA115:AB115"/>
    <mergeCell ref="AE115:AF115"/>
    <mergeCell ref="A107:A123"/>
    <mergeCell ref="C107:D107"/>
    <mergeCell ref="R107:R123"/>
    <mergeCell ref="AA107:AB107"/>
    <mergeCell ref="AE107:AF107"/>
    <mergeCell ref="AI107:AI123"/>
    <mergeCell ref="C108:D108"/>
    <mergeCell ref="AA108:AB108"/>
    <mergeCell ref="AE108:AF108"/>
    <mergeCell ref="C109:D109"/>
    <mergeCell ref="C112:D112"/>
    <mergeCell ref="AA112:AB112"/>
    <mergeCell ref="AE112:AF112"/>
    <mergeCell ref="C113:D113"/>
    <mergeCell ref="AA113:AB113"/>
    <mergeCell ref="AE113:AF113"/>
    <mergeCell ref="AA109:AB109"/>
    <mergeCell ref="AE109:AF109"/>
    <mergeCell ref="C110:D110"/>
    <mergeCell ref="AA110:AB110"/>
    <mergeCell ref="AE110:AF110"/>
    <mergeCell ref="C111:D111"/>
    <mergeCell ref="AA111:AB111"/>
    <mergeCell ref="AE111:AF111"/>
    <mergeCell ref="C105:D105"/>
    <mergeCell ref="AA105:AB105"/>
    <mergeCell ref="AE105:AF105"/>
    <mergeCell ref="C106:D106"/>
    <mergeCell ref="AA106:AB106"/>
    <mergeCell ref="AE106:AF106"/>
    <mergeCell ref="C103:D103"/>
    <mergeCell ref="AA103:AB103"/>
    <mergeCell ref="AE103:AF103"/>
    <mergeCell ref="C104:D104"/>
    <mergeCell ref="AA104:AB104"/>
    <mergeCell ref="AE104:AF104"/>
    <mergeCell ref="A90:A106"/>
    <mergeCell ref="C90:D90"/>
    <mergeCell ref="R90:R106"/>
    <mergeCell ref="AA90:AB90"/>
    <mergeCell ref="AE90:AF90"/>
    <mergeCell ref="C97:D97"/>
    <mergeCell ref="AA97:AB97"/>
    <mergeCell ref="AE97:AF97"/>
    <mergeCell ref="C98:D98"/>
    <mergeCell ref="AA98:AB98"/>
    <mergeCell ref="AE98:AF98"/>
    <mergeCell ref="C95:D95"/>
    <mergeCell ref="AA95:AB95"/>
    <mergeCell ref="AE95:AF95"/>
    <mergeCell ref="C96:D96"/>
    <mergeCell ref="AA96:AB96"/>
    <mergeCell ref="AE96:AF96"/>
    <mergeCell ref="C101:D101"/>
    <mergeCell ref="AA101:AB101"/>
    <mergeCell ref="AE101:AF101"/>
    <mergeCell ref="C102:D102"/>
    <mergeCell ref="AA102:AB102"/>
    <mergeCell ref="AE102:AF102"/>
    <mergeCell ref="C99:D99"/>
    <mergeCell ref="AI90:AI106"/>
    <mergeCell ref="C91:D91"/>
    <mergeCell ref="AA91:AB91"/>
    <mergeCell ref="AE91:AF91"/>
    <mergeCell ref="C92:D92"/>
    <mergeCell ref="C88:D88"/>
    <mergeCell ref="AA88:AB88"/>
    <mergeCell ref="AE88:AF88"/>
    <mergeCell ref="C89:D89"/>
    <mergeCell ref="AA89:AB89"/>
    <mergeCell ref="AE89:AF89"/>
    <mergeCell ref="AA92:AB92"/>
    <mergeCell ref="AE92:AF92"/>
    <mergeCell ref="C93:D93"/>
    <mergeCell ref="AA93:AB93"/>
    <mergeCell ref="AE93:AF93"/>
    <mergeCell ref="C94:D94"/>
    <mergeCell ref="AA94:AB94"/>
    <mergeCell ref="AE94:AF94"/>
    <mergeCell ref="AA99:AB99"/>
    <mergeCell ref="AE99:AF99"/>
    <mergeCell ref="C100:D100"/>
    <mergeCell ref="AA100:AB100"/>
    <mergeCell ref="AE100:AF100"/>
    <mergeCell ref="C86:D86"/>
    <mergeCell ref="AA86:AB86"/>
    <mergeCell ref="AE86:AF86"/>
    <mergeCell ref="C87:D87"/>
    <mergeCell ref="AA87:AB87"/>
    <mergeCell ref="AE87:AF87"/>
    <mergeCell ref="C84:D84"/>
    <mergeCell ref="AA84:AB84"/>
    <mergeCell ref="AE84:AF84"/>
    <mergeCell ref="C85:D85"/>
    <mergeCell ref="AA85:AB85"/>
    <mergeCell ref="AE85:AF85"/>
    <mergeCell ref="C82:D82"/>
    <mergeCell ref="AA82:AB82"/>
    <mergeCell ref="AE82:AF82"/>
    <mergeCell ref="C83:D83"/>
    <mergeCell ref="AA83:AB83"/>
    <mergeCell ref="AE83:AF83"/>
    <mergeCell ref="C80:D80"/>
    <mergeCell ref="AA80:AB80"/>
    <mergeCell ref="AE80:AF80"/>
    <mergeCell ref="C81:D81"/>
    <mergeCell ref="AA81:AB81"/>
    <mergeCell ref="AE81:AF81"/>
    <mergeCell ref="A73:A89"/>
    <mergeCell ref="C73:D73"/>
    <mergeCell ref="R73:R89"/>
    <mergeCell ref="AA73:AB73"/>
    <mergeCell ref="AE73:AF73"/>
    <mergeCell ref="AI73:AI89"/>
    <mergeCell ref="C74:D74"/>
    <mergeCell ref="AA74:AB74"/>
    <mergeCell ref="AE74:AF74"/>
    <mergeCell ref="C75:D75"/>
    <mergeCell ref="C78:D78"/>
    <mergeCell ref="AA78:AB78"/>
    <mergeCell ref="AE78:AF78"/>
    <mergeCell ref="C79:D79"/>
    <mergeCell ref="AA79:AB79"/>
    <mergeCell ref="AE79:AF79"/>
    <mergeCell ref="AA75:AB75"/>
    <mergeCell ref="AE75:AF75"/>
    <mergeCell ref="C76:D76"/>
    <mergeCell ref="AA76:AB76"/>
    <mergeCell ref="AE76:AF76"/>
    <mergeCell ref="C77:D77"/>
    <mergeCell ref="AA77:AB77"/>
    <mergeCell ref="AE77:AF77"/>
    <mergeCell ref="C71:D71"/>
    <mergeCell ref="AA71:AB71"/>
    <mergeCell ref="AE71:AF71"/>
    <mergeCell ref="C72:D72"/>
    <mergeCell ref="AA72:AB72"/>
    <mergeCell ref="AE72:AF72"/>
    <mergeCell ref="C69:D69"/>
    <mergeCell ref="AA69:AB69"/>
    <mergeCell ref="AE69:AF69"/>
    <mergeCell ref="C70:D70"/>
    <mergeCell ref="AA70:AB70"/>
    <mergeCell ref="AE70:AF70"/>
    <mergeCell ref="A56:A72"/>
    <mergeCell ref="C56:D56"/>
    <mergeCell ref="R56:R72"/>
    <mergeCell ref="AA56:AB56"/>
    <mergeCell ref="AE56:AF56"/>
    <mergeCell ref="C63:D63"/>
    <mergeCell ref="AA63:AB63"/>
    <mergeCell ref="AE63:AF63"/>
    <mergeCell ref="C64:D64"/>
    <mergeCell ref="AA64:AB64"/>
    <mergeCell ref="AE64:AF64"/>
    <mergeCell ref="C61:D61"/>
    <mergeCell ref="AA61:AB61"/>
    <mergeCell ref="AE61:AF61"/>
    <mergeCell ref="C62:D62"/>
    <mergeCell ref="AA62:AB62"/>
    <mergeCell ref="AE62:AF62"/>
    <mergeCell ref="C67:D67"/>
    <mergeCell ref="AA67:AB67"/>
    <mergeCell ref="AE67:AF67"/>
    <mergeCell ref="C68:D68"/>
    <mergeCell ref="AA68:AB68"/>
    <mergeCell ref="AE68:AF68"/>
    <mergeCell ref="C65:D65"/>
    <mergeCell ref="AI56:AI72"/>
    <mergeCell ref="C57:D57"/>
    <mergeCell ref="AA57:AB57"/>
    <mergeCell ref="AE57:AF57"/>
    <mergeCell ref="C58:D58"/>
    <mergeCell ref="C54:D54"/>
    <mergeCell ref="AA54:AB54"/>
    <mergeCell ref="AE54:AF54"/>
    <mergeCell ref="C55:D55"/>
    <mergeCell ref="AA55:AB55"/>
    <mergeCell ref="AE55:AF55"/>
    <mergeCell ref="AA58:AB58"/>
    <mergeCell ref="AE58:AF58"/>
    <mergeCell ref="C59:D59"/>
    <mergeCell ref="AA59:AB59"/>
    <mergeCell ref="AE59:AF59"/>
    <mergeCell ref="C60:D60"/>
    <mergeCell ref="AA60:AB60"/>
    <mergeCell ref="AE60:AF60"/>
    <mergeCell ref="AA65:AB65"/>
    <mergeCell ref="AE65:AF65"/>
    <mergeCell ref="C66:D66"/>
    <mergeCell ref="AA66:AB66"/>
    <mergeCell ref="AE66:AF66"/>
    <mergeCell ref="C52:D52"/>
    <mergeCell ref="AA52:AB52"/>
    <mergeCell ref="AE52:AF52"/>
    <mergeCell ref="C53:D53"/>
    <mergeCell ref="AA53:AB53"/>
    <mergeCell ref="AE53:AF53"/>
    <mergeCell ref="C50:D50"/>
    <mergeCell ref="AA50:AB50"/>
    <mergeCell ref="AE50:AF50"/>
    <mergeCell ref="C51:D51"/>
    <mergeCell ref="AA51:AB51"/>
    <mergeCell ref="AE51:AF51"/>
    <mergeCell ref="C48:D48"/>
    <mergeCell ref="AA48:AB48"/>
    <mergeCell ref="AE48:AF48"/>
    <mergeCell ref="C49:D49"/>
    <mergeCell ref="AA49:AB49"/>
    <mergeCell ref="AE49:AF49"/>
    <mergeCell ref="C46:D46"/>
    <mergeCell ref="AA46:AB46"/>
    <mergeCell ref="AE46:AF46"/>
    <mergeCell ref="C47:D47"/>
    <mergeCell ref="AA47:AB47"/>
    <mergeCell ref="AE47:AF47"/>
    <mergeCell ref="A39:A55"/>
    <mergeCell ref="C39:D39"/>
    <mergeCell ref="R39:R55"/>
    <mergeCell ref="AA39:AB39"/>
    <mergeCell ref="AE39:AF39"/>
    <mergeCell ref="AI39:AI55"/>
    <mergeCell ref="C40:D40"/>
    <mergeCell ref="AA40:AB40"/>
    <mergeCell ref="AE40:AF40"/>
    <mergeCell ref="C41:D41"/>
    <mergeCell ref="C44:D44"/>
    <mergeCell ref="AA44:AB44"/>
    <mergeCell ref="AE44:AF44"/>
    <mergeCell ref="C45:D45"/>
    <mergeCell ref="AA45:AB45"/>
    <mergeCell ref="AE45:AF45"/>
    <mergeCell ref="AA41:AB41"/>
    <mergeCell ref="AE41:AF41"/>
    <mergeCell ref="C42:D42"/>
    <mergeCell ref="AA42:AB42"/>
    <mergeCell ref="AE42:AF42"/>
    <mergeCell ref="C43:D43"/>
    <mergeCell ref="AA43:AB43"/>
    <mergeCell ref="AE43:AF43"/>
    <mergeCell ref="AE37:AF37"/>
    <mergeCell ref="C38:D38"/>
    <mergeCell ref="AA38:AB38"/>
    <mergeCell ref="AE38:AF38"/>
    <mergeCell ref="C35:D35"/>
    <mergeCell ref="AA35:AB35"/>
    <mergeCell ref="AE35:AF35"/>
    <mergeCell ref="C36:D36"/>
    <mergeCell ref="AA36:AB36"/>
    <mergeCell ref="AE36:AF36"/>
    <mergeCell ref="AI22:AI38"/>
    <mergeCell ref="C23:D23"/>
    <mergeCell ref="AA23:AB23"/>
    <mergeCell ref="AE23:AF23"/>
    <mergeCell ref="C24:D24"/>
    <mergeCell ref="AA24:AB24"/>
    <mergeCell ref="AE24:AF24"/>
    <mergeCell ref="C25:D25"/>
    <mergeCell ref="AA25:AB25"/>
    <mergeCell ref="AE25:AF25"/>
    <mergeCell ref="C29:D29"/>
    <mergeCell ref="AA29:AB29"/>
    <mergeCell ref="AE29:AF29"/>
    <mergeCell ref="C30:D30"/>
    <mergeCell ref="AA30:AB30"/>
    <mergeCell ref="AE30:AF30"/>
    <mergeCell ref="AE26:AF26"/>
    <mergeCell ref="C27:D27"/>
    <mergeCell ref="AA27:AB27"/>
    <mergeCell ref="AE27:AF27"/>
    <mergeCell ref="C28:D28"/>
    <mergeCell ref="AA28:AB28"/>
    <mergeCell ref="AE28:AF28"/>
    <mergeCell ref="C33:D33"/>
    <mergeCell ref="C21:D21"/>
    <mergeCell ref="AA21:AB21"/>
    <mergeCell ref="AE21:AF21"/>
    <mergeCell ref="A22:A38"/>
    <mergeCell ref="C22:D22"/>
    <mergeCell ref="R22:R38"/>
    <mergeCell ref="AA22:AB22"/>
    <mergeCell ref="AE22:AF22"/>
    <mergeCell ref="C26:D26"/>
    <mergeCell ref="AA26:AB26"/>
    <mergeCell ref="A5:A21"/>
    <mergeCell ref="AA33:AB33"/>
    <mergeCell ref="AE33:AF33"/>
    <mergeCell ref="C34:D34"/>
    <mergeCell ref="AA34:AB34"/>
    <mergeCell ref="AE34:AF34"/>
    <mergeCell ref="C31:D31"/>
    <mergeCell ref="AA31:AB31"/>
    <mergeCell ref="AE31:AF31"/>
    <mergeCell ref="C32:D32"/>
    <mergeCell ref="AA32:AB32"/>
    <mergeCell ref="AE32:AF32"/>
    <mergeCell ref="C37:D37"/>
    <mergeCell ref="AA37:AB37"/>
    <mergeCell ref="C19:D19"/>
    <mergeCell ref="AA19:AB19"/>
    <mergeCell ref="AE19:AF19"/>
    <mergeCell ref="C20:D20"/>
    <mergeCell ref="AA20:AB20"/>
    <mergeCell ref="AE20:AF20"/>
    <mergeCell ref="C17:D17"/>
    <mergeCell ref="AA17:AB17"/>
    <mergeCell ref="AE17:AF17"/>
    <mergeCell ref="C18:D18"/>
    <mergeCell ref="AA18:AB18"/>
    <mergeCell ref="AE18:AF18"/>
    <mergeCell ref="AA9:AB9"/>
    <mergeCell ref="AE9:AF9"/>
    <mergeCell ref="C10:D10"/>
    <mergeCell ref="AA10:AB10"/>
    <mergeCell ref="AE10:AF10"/>
    <mergeCell ref="C15:D15"/>
    <mergeCell ref="AA15:AB15"/>
    <mergeCell ref="AE15:AF15"/>
    <mergeCell ref="C16:D16"/>
    <mergeCell ref="AA16:AB16"/>
    <mergeCell ref="AE16:AF16"/>
    <mergeCell ref="C13:D13"/>
    <mergeCell ref="AA13:AB13"/>
    <mergeCell ref="AE13:AF13"/>
    <mergeCell ref="C14:D14"/>
    <mergeCell ref="AA14:AB14"/>
    <mergeCell ref="AE14:AF14"/>
    <mergeCell ref="AH3:AH4"/>
    <mergeCell ref="AI3:AI4"/>
    <mergeCell ref="C5:D5"/>
    <mergeCell ref="R5:R21"/>
    <mergeCell ref="AA5:AB5"/>
    <mergeCell ref="AE5:AF5"/>
    <mergeCell ref="AI5:AI21"/>
    <mergeCell ref="C6:D6"/>
    <mergeCell ref="AA6:AB6"/>
    <mergeCell ref="W3:X3"/>
    <mergeCell ref="Y3:Z3"/>
    <mergeCell ref="AA3:AB4"/>
    <mergeCell ref="AC3:AD3"/>
    <mergeCell ref="AE3:AF4"/>
    <mergeCell ref="AG3:AG4"/>
    <mergeCell ref="P3:P4"/>
    <mergeCell ref="Q3:Q4"/>
    <mergeCell ref="C11:D11"/>
    <mergeCell ref="AA11:AB11"/>
    <mergeCell ref="AE11:AF11"/>
    <mergeCell ref="C12:D12"/>
    <mergeCell ref="AA12:AB12"/>
    <mergeCell ref="AE12:AF12"/>
    <mergeCell ref="C9:D9"/>
    <mergeCell ref="N3:N4"/>
    <mergeCell ref="O3:O4"/>
    <mergeCell ref="AE6:AF6"/>
    <mergeCell ref="C7:D7"/>
    <mergeCell ref="AA7:AB7"/>
    <mergeCell ref="AE7:AF7"/>
    <mergeCell ref="C8:D8"/>
    <mergeCell ref="AA8:AB8"/>
    <mergeCell ref="AE8:AF8"/>
    <mergeCell ref="AG1:AI2"/>
    <mergeCell ref="A2:B2"/>
    <mergeCell ref="A3:A4"/>
    <mergeCell ref="B3:B4"/>
    <mergeCell ref="C3:D4"/>
    <mergeCell ref="E3:E4"/>
    <mergeCell ref="F3:F4"/>
    <mergeCell ref="G3:G4"/>
    <mergeCell ref="H3:H4"/>
    <mergeCell ref="I3:I4"/>
    <mergeCell ref="I1:K2"/>
    <mergeCell ref="L1:N2"/>
    <mergeCell ref="O1:R2"/>
    <mergeCell ref="S1:X2"/>
    <mergeCell ref="AA1:AB2"/>
    <mergeCell ref="AE1:AF2"/>
    <mergeCell ref="R3:R4"/>
    <mergeCell ref="S3:T3"/>
    <mergeCell ref="U3:U4"/>
    <mergeCell ref="V3:V4"/>
    <mergeCell ref="J3:J4"/>
    <mergeCell ref="K3:K4"/>
    <mergeCell ref="L3:L4"/>
    <mergeCell ref="M3:M4"/>
  </mergeCells>
  <phoneticPr fontId="5" type="noConversion"/>
  <conditionalFormatting sqref="O5:O140">
    <cfRule type="cellIs" dxfId="651" priority="1" operator="greaterThan">
      <formula>0</formula>
    </cfRule>
  </conditionalFormatting>
  <conditionalFormatting sqref="P5:P140 AG5:AG140">
    <cfRule type="cellIs" dxfId="650" priority="4" operator="lessThan">
      <formula>0</formula>
    </cfRule>
  </conditionalFormatting>
  <conditionalFormatting sqref="Q5:Q140 AH5:AH140">
    <cfRule type="cellIs" dxfId="649" priority="2" operator="greaterThan">
      <formula>1</formula>
    </cfRule>
    <cfRule type="cellIs" dxfId="648" priority="3" operator="lessThan">
      <formula>0.8</formula>
    </cfRule>
  </conditionalFormatting>
  <conditionalFormatting sqref="AI5:AI6 R5:R140 AI73:AI78">
    <cfRule type="cellIs" dxfId="647" priority="5" operator="lessThan">
      <formula>0.8</formula>
    </cfRule>
  </conditionalFormatting>
  <conditionalFormatting sqref="AI12:AI20">
    <cfRule type="cellIs" dxfId="646" priority="12" operator="lessThan">
      <formula>0.8</formula>
    </cfRule>
  </conditionalFormatting>
  <conditionalFormatting sqref="AI22">
    <cfRule type="cellIs" dxfId="645" priority="11" operator="lessThan">
      <formula>0.8</formula>
    </cfRule>
  </conditionalFormatting>
  <conditionalFormatting sqref="AI39">
    <cfRule type="cellIs" dxfId="644" priority="7" operator="lessThan">
      <formula>0.8</formula>
    </cfRule>
  </conditionalFormatting>
  <conditionalFormatting sqref="AI56:AI61">
    <cfRule type="cellIs" dxfId="643" priority="6" operator="lessThan">
      <formula>0.8</formula>
    </cfRule>
  </conditionalFormatting>
  <conditionalFormatting sqref="AI90">
    <cfRule type="cellIs" dxfId="642" priority="10" operator="lessThan">
      <formula>0.8</formula>
    </cfRule>
  </conditionalFormatting>
  <conditionalFormatting sqref="AI107">
    <cfRule type="cellIs" dxfId="641" priority="9" operator="lessThan">
      <formula>0.8</formula>
    </cfRule>
  </conditionalFormatting>
  <conditionalFormatting sqref="AI124:AI129">
    <cfRule type="cellIs" dxfId="640" priority="8" operator="lessThan">
      <formula>0.8</formula>
    </cfRule>
  </conditionalFormatting>
  <dataValidations count="2">
    <dataValidation type="list" allowBlank="1" showInputMessage="1" showErrorMessage="1" sqref="AA5:AB140" xr:uid="{C041B968-6622-494C-B73E-00833BDA78BA}">
      <formula1>$AA$142:$AA$154</formula1>
    </dataValidation>
    <dataValidation type="list" allowBlank="1" showInputMessage="1" showErrorMessage="1" sqref="AE5:AF140" xr:uid="{ACAEB35E-D7B3-4E3B-B731-8303AFF19274}">
      <formula1>$AE$142:$AE$154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A6B9C-1B01-4FD8-8824-B6BF614ADEEF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M38" sqref="M38"/>
      <selection pane="bottomLeft" activeCell="M38" sqref="M38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SUM(F5:F140)</f>
        <v>98807</v>
      </c>
      <c r="E1" s="88" t="s">
        <v>3</v>
      </c>
      <c r="F1" s="89">
        <f>SUM(G5:G140)</f>
        <v>4320331.7799999993</v>
      </c>
      <c r="G1" s="90" t="s">
        <v>84</v>
      </c>
      <c r="H1" s="91">
        <f>L21+L38+L55+L72+L89+L106+L123+L140</f>
        <v>136.85952380952381</v>
      </c>
      <c r="I1" s="284" t="s">
        <v>85</v>
      </c>
      <c r="J1" s="280"/>
      <c r="K1" s="309"/>
      <c r="L1" s="313" t="s">
        <v>86</v>
      </c>
      <c r="M1" s="314"/>
      <c r="N1" s="315"/>
      <c r="O1" s="280" t="s">
        <v>87</v>
      </c>
      <c r="P1" s="280"/>
      <c r="Q1" s="280"/>
      <c r="R1" s="281"/>
      <c r="S1" s="284" t="s">
        <v>88</v>
      </c>
      <c r="T1" s="280"/>
      <c r="U1" s="280"/>
      <c r="V1" s="280"/>
      <c r="W1" s="280"/>
      <c r="X1" s="281"/>
      <c r="Y1" s="192" t="s">
        <v>187</v>
      </c>
      <c r="Z1" s="192" t="s">
        <v>188</v>
      </c>
      <c r="AA1" s="366" t="s">
        <v>163</v>
      </c>
      <c r="AB1" s="367"/>
      <c r="AC1" s="176" t="s">
        <v>19</v>
      </c>
      <c r="AD1" s="177" t="s">
        <v>162</v>
      </c>
      <c r="AE1" s="284" t="s">
        <v>90</v>
      </c>
      <c r="AF1" s="286"/>
      <c r="AG1" s="287"/>
    </row>
    <row r="2" spans="1:33" ht="26.25" customHeight="1" thickBot="1">
      <c r="A2" s="299">
        <v>46231</v>
      </c>
      <c r="B2" s="300"/>
      <c r="C2" s="92" t="s">
        <v>40</v>
      </c>
      <c r="D2" s="93">
        <f>AVERAGE(N21,N38,N55,N72,N89,N106,N123,N140)</f>
        <v>195.68998182979271</v>
      </c>
      <c r="E2" s="93" t="s">
        <v>91</v>
      </c>
      <c r="F2" s="94">
        <f>F1/D1</f>
        <v>43.724956531419835</v>
      </c>
      <c r="G2" s="95" t="s">
        <v>92</v>
      </c>
      <c r="H2" s="96">
        <f>COUNT(H5:H140)</f>
        <v>3</v>
      </c>
      <c r="I2" s="310"/>
      <c r="J2" s="311"/>
      <c r="K2" s="312"/>
      <c r="L2" s="316"/>
      <c r="M2" s="282"/>
      <c r="N2" s="317"/>
      <c r="O2" s="282"/>
      <c r="P2" s="282"/>
      <c r="Q2" s="282"/>
      <c r="R2" s="283"/>
      <c r="S2" s="285"/>
      <c r="T2" s="282"/>
      <c r="U2" s="282"/>
      <c r="V2" s="282"/>
      <c r="W2" s="282"/>
      <c r="X2" s="283"/>
      <c r="Y2" s="193">
        <f>SUM(Y21,Y38,Y55,Y72,Y89,Y106,Y123,Y140)</f>
        <v>0</v>
      </c>
      <c r="Z2" s="193">
        <f>SUM(Z21,Z38,Z55,Z72,Z89,Z106,Z123,Z140)</f>
        <v>0</v>
      </c>
      <c r="AA2" s="368"/>
      <c r="AB2" s="369"/>
      <c r="AC2" s="201">
        <f>SUM(AC21,AC38,AC55,AC72,AC89,AC106,AC123,AC140)</f>
        <v>0</v>
      </c>
      <c r="AD2" s="202">
        <f>SUM(AD21,AD38,AD55,AD72,AD89,AD106,AD123,AD140)</f>
        <v>0</v>
      </c>
      <c r="AE2" s="288"/>
      <c r="AF2" s="289"/>
      <c r="AG2" s="290"/>
    </row>
    <row r="3" spans="1:33" ht="23.25" customHeight="1">
      <c r="A3" s="301" t="s">
        <v>93</v>
      </c>
      <c r="B3" s="303" t="s">
        <v>94</v>
      </c>
      <c r="C3" s="305" t="s">
        <v>95</v>
      </c>
      <c r="D3" s="305"/>
      <c r="E3" s="307" t="s">
        <v>96</v>
      </c>
      <c r="F3" s="305" t="s">
        <v>97</v>
      </c>
      <c r="G3" s="307" t="s">
        <v>98</v>
      </c>
      <c r="H3" s="356" t="s">
        <v>99</v>
      </c>
      <c r="I3" s="291" t="s">
        <v>100</v>
      </c>
      <c r="J3" s="293" t="s">
        <v>101</v>
      </c>
      <c r="K3" s="295" t="s">
        <v>40</v>
      </c>
      <c r="L3" s="297" t="s">
        <v>100</v>
      </c>
      <c r="M3" s="293" t="s">
        <v>101</v>
      </c>
      <c r="N3" s="295" t="s">
        <v>40</v>
      </c>
      <c r="O3" s="291" t="s">
        <v>100</v>
      </c>
      <c r="P3" s="350" t="s">
        <v>40</v>
      </c>
      <c r="Q3" s="352" t="s">
        <v>102</v>
      </c>
      <c r="R3" s="354" t="s">
        <v>103</v>
      </c>
      <c r="S3" s="339" t="s">
        <v>104</v>
      </c>
      <c r="T3" s="340"/>
      <c r="U3" s="341" t="s">
        <v>105</v>
      </c>
      <c r="V3" s="341" t="s">
        <v>106</v>
      </c>
      <c r="W3" s="305" t="s">
        <v>107</v>
      </c>
      <c r="X3" s="343"/>
      <c r="Y3" s="370" t="s">
        <v>189</v>
      </c>
      <c r="Z3" s="371"/>
      <c r="AA3" s="377" t="s">
        <v>108</v>
      </c>
      <c r="AB3" s="378"/>
      <c r="AC3" s="370" t="s">
        <v>190</v>
      </c>
      <c r="AD3" s="371"/>
      <c r="AE3" s="348" t="s">
        <v>101</v>
      </c>
      <c r="AF3" s="318" t="s">
        <v>102</v>
      </c>
      <c r="AG3" s="320" t="s">
        <v>109</v>
      </c>
    </row>
    <row r="4" spans="1:33" ht="17.25" customHeight="1" thickBot="1">
      <c r="A4" s="302"/>
      <c r="B4" s="304"/>
      <c r="C4" s="306"/>
      <c r="D4" s="306"/>
      <c r="E4" s="308"/>
      <c r="F4" s="306"/>
      <c r="G4" s="308"/>
      <c r="H4" s="357"/>
      <c r="I4" s="292"/>
      <c r="J4" s="294"/>
      <c r="K4" s="296"/>
      <c r="L4" s="298"/>
      <c r="M4" s="294"/>
      <c r="N4" s="296"/>
      <c r="O4" s="292"/>
      <c r="P4" s="351"/>
      <c r="Q4" s="353"/>
      <c r="R4" s="355"/>
      <c r="S4" s="203" t="s">
        <v>110</v>
      </c>
      <c r="T4" s="204" t="s">
        <v>111</v>
      </c>
      <c r="U4" s="342"/>
      <c r="V4" s="342"/>
      <c r="W4" s="99" t="s">
        <v>112</v>
      </c>
      <c r="X4" s="69" t="s">
        <v>113</v>
      </c>
      <c r="Y4" s="194" t="s">
        <v>49</v>
      </c>
      <c r="Z4" s="195" t="s">
        <v>50</v>
      </c>
      <c r="AA4" s="379"/>
      <c r="AB4" s="380"/>
      <c r="AC4" s="194" t="s">
        <v>164</v>
      </c>
      <c r="AD4" s="195" t="s">
        <v>165</v>
      </c>
      <c r="AE4" s="349"/>
      <c r="AF4" s="319"/>
      <c r="AG4" s="321"/>
    </row>
    <row r="5" spans="1:33" ht="15.75" customHeight="1">
      <c r="A5" s="322" t="s">
        <v>170</v>
      </c>
      <c r="B5" s="114" t="s">
        <v>166</v>
      </c>
      <c r="C5" s="372" t="s">
        <v>167</v>
      </c>
      <c r="D5" s="372"/>
      <c r="E5" s="147">
        <v>19.7</v>
      </c>
      <c r="F5" s="151">
        <v>3342</v>
      </c>
      <c r="G5" s="148">
        <f t="shared" ref="G5:G9" si="0">E5*F5</f>
        <v>65837.399999999994</v>
      </c>
      <c r="H5" s="149"/>
      <c r="I5" s="150">
        <v>13</v>
      </c>
      <c r="J5" s="151">
        <v>1200</v>
      </c>
      <c r="K5" s="152">
        <f>J5/I5</f>
        <v>92.307692307692307</v>
      </c>
      <c r="L5" s="107">
        <v>13</v>
      </c>
      <c r="M5" s="151">
        <f>F5/V5*60</f>
        <v>1083.0872881768487</v>
      </c>
      <c r="N5" s="152">
        <f>M5/L5</f>
        <v>83.31440678283451</v>
      </c>
      <c r="O5" s="154">
        <f>L5-I5</f>
        <v>0</v>
      </c>
      <c r="P5" s="155">
        <f>N5-K5</f>
        <v>-8.9932855248577965</v>
      </c>
      <c r="Q5" s="156">
        <f>N5/K5</f>
        <v>0.90257274014737388</v>
      </c>
      <c r="R5" s="327">
        <f>Q21</f>
        <v>0.89912751274467251</v>
      </c>
      <c r="S5" s="157">
        <v>0.16666666666666666</v>
      </c>
      <c r="T5" s="158">
        <v>0.29523148148148148</v>
      </c>
      <c r="U5" s="159"/>
      <c r="V5" s="160">
        <v>185.13743277103137</v>
      </c>
      <c r="W5" s="181"/>
      <c r="X5" s="152"/>
      <c r="Y5" s="12"/>
      <c r="Z5" s="198"/>
      <c r="AA5" s="330"/>
      <c r="AB5" s="331"/>
      <c r="AC5" s="12"/>
      <c r="AD5" s="198"/>
      <c r="AE5" s="178">
        <f>M5-J5</f>
        <v>-116.91271182315131</v>
      </c>
      <c r="AF5" s="132">
        <f>M5/J5</f>
        <v>0.90257274014737388</v>
      </c>
      <c r="AG5" s="373">
        <f>AF21</f>
        <v>0.89912751274467251</v>
      </c>
    </row>
    <row r="6" spans="1:33" ht="15.75" customHeight="1">
      <c r="A6" s="323"/>
      <c r="B6" s="100" t="s">
        <v>171</v>
      </c>
      <c r="C6" s="376" t="s">
        <v>172</v>
      </c>
      <c r="D6" s="376"/>
      <c r="E6" s="101">
        <v>56.43</v>
      </c>
      <c r="F6" s="102">
        <v>4513</v>
      </c>
      <c r="G6" s="103">
        <f t="shared" si="0"/>
        <v>254668.59</v>
      </c>
      <c r="H6" s="26"/>
      <c r="I6" s="104">
        <v>24</v>
      </c>
      <c r="J6" s="105">
        <v>2000</v>
      </c>
      <c r="K6" s="106">
        <f t="shared" ref="K6:K45" si="1">J6/I6</f>
        <v>83.333333333333329</v>
      </c>
      <c r="L6" s="107">
        <v>24</v>
      </c>
      <c r="M6" s="105">
        <f>F6/V6*60</f>
        <v>1796.7735272345521</v>
      </c>
      <c r="N6" s="106">
        <f>M6/L6</f>
        <v>74.865563634773011</v>
      </c>
      <c r="O6" s="108">
        <f>L6-I6</f>
        <v>0</v>
      </c>
      <c r="P6" s="109">
        <f>N6-K6</f>
        <v>-8.4677696985603177</v>
      </c>
      <c r="Q6" s="110">
        <f>N6/K6</f>
        <v>0.89838676361727621</v>
      </c>
      <c r="R6" s="328"/>
      <c r="S6" s="47">
        <v>0.29861111111111105</v>
      </c>
      <c r="T6" s="48">
        <v>0.40326388888888881</v>
      </c>
      <c r="U6" s="111">
        <v>4.8666666666665748</v>
      </c>
      <c r="V6" s="112">
        <v>150.70346701777299</v>
      </c>
      <c r="W6" s="113"/>
      <c r="X6" s="116"/>
      <c r="Y6" s="12"/>
      <c r="Z6" s="198"/>
      <c r="AA6" s="337"/>
      <c r="AB6" s="338"/>
      <c r="AC6" s="12"/>
      <c r="AD6" s="198"/>
      <c r="AE6" s="117">
        <f>M6-J6</f>
        <v>-203.22647276544785</v>
      </c>
      <c r="AF6" s="110">
        <f>M6/J6</f>
        <v>0.8983867636172761</v>
      </c>
      <c r="AG6" s="374"/>
    </row>
    <row r="7" spans="1:33" ht="15.75" customHeight="1">
      <c r="A7" s="323"/>
      <c r="B7" s="100" t="s">
        <v>173</v>
      </c>
      <c r="C7" s="376" t="s">
        <v>196</v>
      </c>
      <c r="D7" s="376"/>
      <c r="E7" s="101">
        <v>77.349999999999994</v>
      </c>
      <c r="F7" s="102">
        <v>693</v>
      </c>
      <c r="G7" s="103">
        <f t="shared" si="0"/>
        <v>53603.549999999996</v>
      </c>
      <c r="H7" s="26"/>
      <c r="I7" s="104">
        <v>25</v>
      </c>
      <c r="J7" s="105">
        <v>2000</v>
      </c>
      <c r="K7" s="106">
        <f t="shared" si="1"/>
        <v>80</v>
      </c>
      <c r="L7" s="107">
        <v>25</v>
      </c>
      <c r="M7" s="105">
        <f>F7/V7*60</f>
        <v>1796.6925320816308</v>
      </c>
      <c r="N7" s="106">
        <f>M7/L7</f>
        <v>71.867701283265234</v>
      </c>
      <c r="O7" s="108">
        <f>L7-I7</f>
        <v>0</v>
      </c>
      <c r="P7" s="109">
        <f>N7-K7</f>
        <v>-8.1322987167347662</v>
      </c>
      <c r="Q7" s="110">
        <f>N7/K7</f>
        <v>0.89834626604081547</v>
      </c>
      <c r="R7" s="328"/>
      <c r="S7" s="47">
        <v>0.40624999999999994</v>
      </c>
      <c r="T7" s="48">
        <v>0.42231481481481475</v>
      </c>
      <c r="U7" s="111">
        <v>5</v>
      </c>
      <c r="V7" s="112">
        <v>23.142523975332502</v>
      </c>
      <c r="W7" s="113"/>
      <c r="X7" s="116"/>
      <c r="Y7" s="12"/>
      <c r="Z7" s="198"/>
      <c r="AA7" s="337"/>
      <c r="AB7" s="338"/>
      <c r="AC7" s="12"/>
      <c r="AD7" s="198"/>
      <c r="AE7" s="117">
        <f>M7-J7</f>
        <v>-203.30746791836918</v>
      </c>
      <c r="AF7" s="110">
        <f>M7/J7</f>
        <v>0.89834626604081536</v>
      </c>
      <c r="AG7" s="374"/>
    </row>
    <row r="8" spans="1:33" ht="15.75" customHeight="1">
      <c r="A8" s="323"/>
      <c r="B8" s="100" t="s">
        <v>173</v>
      </c>
      <c r="C8" s="376" t="s">
        <v>174</v>
      </c>
      <c r="D8" s="376"/>
      <c r="E8" s="101">
        <v>77.34</v>
      </c>
      <c r="F8" s="102">
        <v>1975</v>
      </c>
      <c r="G8" s="103">
        <f t="shared" si="0"/>
        <v>152746.5</v>
      </c>
      <c r="H8" s="26"/>
      <c r="I8" s="104">
        <v>23</v>
      </c>
      <c r="J8" s="105">
        <v>2000</v>
      </c>
      <c r="K8" s="106">
        <f t="shared" si="1"/>
        <v>86.956521739130437</v>
      </c>
      <c r="L8" s="118">
        <v>23</v>
      </c>
      <c r="M8" s="105">
        <f>F8/V8*60</f>
        <v>1797.4080972519832</v>
      </c>
      <c r="N8" s="106">
        <f>M8/L8</f>
        <v>78.148178141390574</v>
      </c>
      <c r="O8" s="108">
        <f>L8-I8</f>
        <v>0</v>
      </c>
      <c r="P8" s="109">
        <f>N8-K8</f>
        <v>-8.8083435977398636</v>
      </c>
      <c r="Q8" s="110">
        <f>N8/K8</f>
        <v>0.89870404862599162</v>
      </c>
      <c r="R8" s="328"/>
      <c r="S8" s="47">
        <v>0.42638888888888882</v>
      </c>
      <c r="T8" s="48">
        <v>0.47216435185185179</v>
      </c>
      <c r="U8" s="111">
        <v>5.8666666666666512</v>
      </c>
      <c r="V8" s="112">
        <v>65.928266475027002</v>
      </c>
      <c r="W8" s="113">
        <v>0.47216435185185179</v>
      </c>
      <c r="X8" s="116">
        <v>0.50972222222222208</v>
      </c>
      <c r="Y8" s="12"/>
      <c r="Z8" s="198"/>
      <c r="AA8" s="337"/>
      <c r="AB8" s="338"/>
      <c r="AC8" s="12"/>
      <c r="AD8" s="198"/>
      <c r="AE8" s="117">
        <f>M8-J8</f>
        <v>-202.59190274801676</v>
      </c>
      <c r="AF8" s="110">
        <f>M8/J8</f>
        <v>0.89870404862599162</v>
      </c>
      <c r="AG8" s="374"/>
    </row>
    <row r="9" spans="1:33" ht="15.75" customHeight="1">
      <c r="A9" s="323"/>
      <c r="B9" s="100" t="s">
        <v>173</v>
      </c>
      <c r="C9" s="376" t="s">
        <v>176</v>
      </c>
      <c r="D9" s="376"/>
      <c r="E9" s="101">
        <v>59.52</v>
      </c>
      <c r="F9" s="102">
        <v>5285</v>
      </c>
      <c r="G9" s="103">
        <f t="shared" si="0"/>
        <v>314563.20000000001</v>
      </c>
      <c r="H9" s="13"/>
      <c r="I9" s="104">
        <v>24</v>
      </c>
      <c r="J9" s="105">
        <v>2000</v>
      </c>
      <c r="K9" s="106">
        <f t="shared" si="1"/>
        <v>83.333333333333329</v>
      </c>
      <c r="L9" s="118">
        <v>24</v>
      </c>
      <c r="M9" s="105">
        <f>F9/V9*60</f>
        <v>1798.0116725059725</v>
      </c>
      <c r="N9" s="106">
        <f>M9/L9</f>
        <v>74.917153021082186</v>
      </c>
      <c r="O9" s="108">
        <f>L9-I9</f>
        <v>0</v>
      </c>
      <c r="P9" s="109">
        <f>N9-K9</f>
        <v>-8.4161803122511429</v>
      </c>
      <c r="Q9" s="110">
        <f>N9/K9</f>
        <v>0.89900583625298625</v>
      </c>
      <c r="R9" s="328"/>
      <c r="S9" s="47">
        <v>0.50972222222222208</v>
      </c>
      <c r="T9" s="48">
        <v>0.6321874999999999</v>
      </c>
      <c r="U9" s="111">
        <v>55</v>
      </c>
      <c r="V9" s="112">
        <v>176.3614802111062</v>
      </c>
      <c r="W9" s="113"/>
      <c r="X9" s="116"/>
      <c r="Y9" s="12"/>
      <c r="Z9" s="198"/>
      <c r="AA9" s="337"/>
      <c r="AB9" s="338"/>
      <c r="AC9" s="12"/>
      <c r="AD9" s="198"/>
      <c r="AE9" s="117">
        <f>M9-J9</f>
        <v>-201.98832749402754</v>
      </c>
      <c r="AF9" s="110">
        <f>M9/J9</f>
        <v>0.89900583625298625</v>
      </c>
      <c r="AG9" s="374"/>
    </row>
    <row r="10" spans="1:33" ht="15.75" customHeight="1">
      <c r="A10" s="323"/>
      <c r="B10" s="100"/>
      <c r="C10" s="376"/>
      <c r="D10" s="376"/>
      <c r="E10" s="101"/>
      <c r="F10" s="102"/>
      <c r="G10" s="121"/>
      <c r="H10" s="122"/>
      <c r="I10" s="104"/>
      <c r="J10" s="105"/>
      <c r="K10" s="106"/>
      <c r="L10" s="118"/>
      <c r="M10" s="105"/>
      <c r="N10" s="106"/>
      <c r="O10" s="108"/>
      <c r="P10" s="109"/>
      <c r="Q10" s="110"/>
      <c r="R10" s="328"/>
      <c r="S10" s="47"/>
      <c r="T10" s="120"/>
      <c r="U10" s="111"/>
      <c r="V10" s="112"/>
      <c r="W10" s="113"/>
      <c r="X10" s="116"/>
      <c r="Y10" s="12"/>
      <c r="Z10" s="198"/>
      <c r="AA10" s="337"/>
      <c r="AB10" s="338"/>
      <c r="AC10" s="12"/>
      <c r="AD10" s="198"/>
      <c r="AE10" s="117"/>
      <c r="AF10" s="110"/>
      <c r="AG10" s="374"/>
    </row>
    <row r="11" spans="1:33" ht="15.75" customHeight="1">
      <c r="A11" s="323"/>
      <c r="B11" s="100"/>
      <c r="C11" s="376"/>
      <c r="D11" s="376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28"/>
      <c r="S11" s="47"/>
      <c r="T11" s="120"/>
      <c r="U11" s="111"/>
      <c r="V11" s="112"/>
      <c r="W11" s="113"/>
      <c r="X11" s="116"/>
      <c r="Y11" s="12"/>
      <c r="Z11" s="198"/>
      <c r="AA11" s="337"/>
      <c r="AB11" s="338"/>
      <c r="AC11" s="12"/>
      <c r="AD11" s="198"/>
      <c r="AE11" s="117"/>
      <c r="AF11" s="110"/>
      <c r="AG11" s="374"/>
    </row>
    <row r="12" spans="1:33" ht="15.75" customHeight="1">
      <c r="A12" s="323"/>
      <c r="B12" s="100"/>
      <c r="C12" s="376"/>
      <c r="D12" s="37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8"/>
      <c r="S12" s="47"/>
      <c r="T12" s="120"/>
      <c r="U12" s="111"/>
      <c r="V12" s="112"/>
      <c r="W12" s="113"/>
      <c r="X12" s="116"/>
      <c r="Y12" s="12"/>
      <c r="Z12" s="198"/>
      <c r="AA12" s="337"/>
      <c r="AB12" s="338"/>
      <c r="AC12" s="12"/>
      <c r="AD12" s="198"/>
      <c r="AE12" s="117"/>
      <c r="AF12" s="110"/>
      <c r="AG12" s="374"/>
    </row>
    <row r="13" spans="1:33" ht="15.75" customHeight="1">
      <c r="A13" s="323"/>
      <c r="B13" s="100"/>
      <c r="C13" s="376"/>
      <c r="D13" s="37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8"/>
      <c r="S13" s="47"/>
      <c r="T13" s="120"/>
      <c r="U13" s="111"/>
      <c r="V13" s="112"/>
      <c r="W13" s="113"/>
      <c r="X13" s="116"/>
      <c r="Y13" s="12"/>
      <c r="Z13" s="198"/>
      <c r="AA13" s="337"/>
      <c r="AB13" s="338"/>
      <c r="AC13" s="12"/>
      <c r="AD13" s="198"/>
      <c r="AE13" s="117"/>
      <c r="AF13" s="110"/>
      <c r="AG13" s="374"/>
    </row>
    <row r="14" spans="1:33" ht="15.75" customHeight="1">
      <c r="A14" s="323"/>
      <c r="B14" s="100"/>
      <c r="C14" s="376"/>
      <c r="D14" s="37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8"/>
      <c r="S14" s="47"/>
      <c r="T14" s="120"/>
      <c r="U14" s="111"/>
      <c r="V14" s="112"/>
      <c r="W14" s="113"/>
      <c r="X14" s="116"/>
      <c r="Y14" s="12"/>
      <c r="Z14" s="198"/>
      <c r="AA14" s="337"/>
      <c r="AB14" s="338"/>
      <c r="AC14" s="12"/>
      <c r="AD14" s="198"/>
      <c r="AE14" s="117"/>
      <c r="AF14" s="110"/>
      <c r="AG14" s="374"/>
    </row>
    <row r="15" spans="1:33" ht="15.75" customHeight="1">
      <c r="A15" s="323"/>
      <c r="B15" s="100"/>
      <c r="C15" s="376"/>
      <c r="D15" s="37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8"/>
      <c r="S15" s="47"/>
      <c r="T15" s="120"/>
      <c r="U15" s="111"/>
      <c r="V15" s="112"/>
      <c r="W15" s="113"/>
      <c r="X15" s="116"/>
      <c r="Y15" s="12"/>
      <c r="Z15" s="198"/>
      <c r="AA15" s="337"/>
      <c r="AB15" s="338"/>
      <c r="AC15" s="12"/>
      <c r="AD15" s="198"/>
      <c r="AE15" s="117"/>
      <c r="AF15" s="110"/>
      <c r="AG15" s="374"/>
    </row>
    <row r="16" spans="1:33" ht="15.75" customHeight="1">
      <c r="A16" s="323"/>
      <c r="B16" s="100"/>
      <c r="C16" s="376"/>
      <c r="D16" s="37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8"/>
      <c r="S16" s="47"/>
      <c r="T16" s="120"/>
      <c r="U16" s="111"/>
      <c r="V16" s="112"/>
      <c r="W16" s="113"/>
      <c r="X16" s="116"/>
      <c r="Y16" s="12"/>
      <c r="Z16" s="198"/>
      <c r="AA16" s="337"/>
      <c r="AB16" s="338"/>
      <c r="AC16" s="12"/>
      <c r="AD16" s="198"/>
      <c r="AE16" s="117"/>
      <c r="AF16" s="110"/>
      <c r="AG16" s="374"/>
    </row>
    <row r="17" spans="1:33" ht="15.75" customHeight="1">
      <c r="A17" s="323"/>
      <c r="B17" s="100"/>
      <c r="C17" s="376"/>
      <c r="D17" s="37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8"/>
      <c r="S17" s="47"/>
      <c r="T17" s="120"/>
      <c r="U17" s="111"/>
      <c r="V17" s="112"/>
      <c r="W17" s="113"/>
      <c r="X17" s="116"/>
      <c r="Y17" s="12"/>
      <c r="Z17" s="198"/>
      <c r="AA17" s="337"/>
      <c r="AB17" s="338"/>
      <c r="AC17" s="12"/>
      <c r="AD17" s="198"/>
      <c r="AE17" s="117"/>
      <c r="AF17" s="110"/>
      <c r="AG17" s="374"/>
    </row>
    <row r="18" spans="1:33" ht="15.75" customHeight="1">
      <c r="A18" s="323"/>
      <c r="B18" s="100"/>
      <c r="C18" s="376"/>
      <c r="D18" s="37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8"/>
      <c r="S18" s="47"/>
      <c r="T18" s="120"/>
      <c r="U18" s="111"/>
      <c r="V18" s="112"/>
      <c r="W18" s="113"/>
      <c r="X18" s="116"/>
      <c r="Y18" s="12"/>
      <c r="Z18" s="198"/>
      <c r="AA18" s="337"/>
      <c r="AB18" s="338"/>
      <c r="AC18" s="12"/>
      <c r="AD18" s="198"/>
      <c r="AE18" s="117"/>
      <c r="AF18" s="110"/>
      <c r="AG18" s="374"/>
    </row>
    <row r="19" spans="1:33" ht="15.75" customHeight="1">
      <c r="A19" s="323"/>
      <c r="B19" s="100"/>
      <c r="C19" s="376"/>
      <c r="D19" s="37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8"/>
      <c r="S19" s="47"/>
      <c r="T19" s="120"/>
      <c r="U19" s="111"/>
      <c r="V19" s="112"/>
      <c r="W19" s="113"/>
      <c r="X19" s="116"/>
      <c r="Y19" s="12"/>
      <c r="Z19" s="198"/>
      <c r="AA19" s="337"/>
      <c r="AB19" s="338"/>
      <c r="AC19" s="12"/>
      <c r="AD19" s="198"/>
      <c r="AE19" s="117"/>
      <c r="AF19" s="110"/>
      <c r="AG19" s="374"/>
    </row>
    <row r="20" spans="1:33" ht="15.75" customHeight="1">
      <c r="A20" s="323"/>
      <c r="B20" s="100"/>
      <c r="C20" s="376"/>
      <c r="D20" s="376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8"/>
      <c r="S20" s="47"/>
      <c r="T20" s="120"/>
      <c r="U20" s="130"/>
      <c r="V20" s="112"/>
      <c r="W20" s="113"/>
      <c r="X20" s="116"/>
      <c r="Y20" s="12"/>
      <c r="Z20" s="198"/>
      <c r="AA20" s="337"/>
      <c r="AB20" s="338"/>
      <c r="AC20" s="12"/>
      <c r="AD20" s="198"/>
      <c r="AE20" s="117"/>
      <c r="AF20" s="110"/>
      <c r="AG20" s="374"/>
    </row>
    <row r="21" spans="1:33" ht="15.75" customHeight="1" thickBot="1">
      <c r="A21" s="324"/>
      <c r="B21" s="133" t="s">
        <v>115</v>
      </c>
      <c r="C21" s="358"/>
      <c r="D21" s="358"/>
      <c r="E21" s="134"/>
      <c r="F21" s="167"/>
      <c r="G21" s="135"/>
      <c r="H21" s="69"/>
      <c r="I21" s="136">
        <f t="shared" ref="I21:J21" si="2">AVERAGE(I5:I20)</f>
        <v>21.8</v>
      </c>
      <c r="J21" s="137">
        <f t="shared" si="2"/>
        <v>1840</v>
      </c>
      <c r="K21" s="138">
        <f t="shared" ref="K21" si="3">J21/I21</f>
        <v>84.403669724770637</v>
      </c>
      <c r="L21" s="136">
        <f t="shared" ref="L21:M21" si="4">AVERAGE(L5:L20)</f>
        <v>21.8</v>
      </c>
      <c r="M21" s="137">
        <f t="shared" si="4"/>
        <v>1654.3946234501975</v>
      </c>
      <c r="N21" s="138">
        <f t="shared" ref="N21:N29" si="5">M21/L21</f>
        <v>75.889661626155842</v>
      </c>
      <c r="O21" s="139">
        <f t="shared" ref="O21:O29" si="6">L21-I21</f>
        <v>0</v>
      </c>
      <c r="P21" s="140">
        <f t="shared" ref="P21:P29" si="7">N21-K21</f>
        <v>-8.514008098614795</v>
      </c>
      <c r="Q21" s="141">
        <f t="shared" ref="Q21:Q29" si="8">N21/K21</f>
        <v>0.89912751274467251</v>
      </c>
      <c r="R21" s="329"/>
      <c r="S21" s="142">
        <v>0.16666666666666666</v>
      </c>
      <c r="T21" s="143">
        <v>0.6321874999999999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359"/>
      <c r="AB21" s="360"/>
      <c r="AC21" s="179">
        <f>SUM(AC5:AC20)</f>
        <v>0</v>
      </c>
      <c r="AD21" s="180">
        <f>SUM(AD5:AD20)</f>
        <v>0</v>
      </c>
      <c r="AE21" s="168">
        <f t="shared" ref="AE21:AE29" si="9">M21-J21</f>
        <v>-185.60537654980249</v>
      </c>
      <c r="AF21" s="141">
        <f t="shared" ref="AF21:AF29" si="10">M21/J21</f>
        <v>0.89912751274467251</v>
      </c>
      <c r="AG21" s="375"/>
    </row>
    <row r="22" spans="1:33" ht="15.75" customHeight="1">
      <c r="A22" s="361" t="s">
        <v>177</v>
      </c>
      <c r="B22" s="146" t="s">
        <v>192</v>
      </c>
      <c r="C22" s="325" t="s">
        <v>218</v>
      </c>
      <c r="D22" s="326"/>
      <c r="E22" s="147">
        <v>36.450000000000003</v>
      </c>
      <c r="F22" s="159">
        <v>2548</v>
      </c>
      <c r="G22" s="148">
        <f t="shared" ref="G22:G29" si="11">E22*F22</f>
        <v>92874.6</v>
      </c>
      <c r="H22" s="149"/>
      <c r="I22" s="153">
        <v>20</v>
      </c>
      <c r="J22" s="151">
        <v>2100</v>
      </c>
      <c r="K22" s="152">
        <f>J22/I22</f>
        <v>105</v>
      </c>
      <c r="L22" s="153">
        <v>20</v>
      </c>
      <c r="M22" s="151">
        <f t="shared" ref="M22:M29" si="12">F22/V22*60</f>
        <v>1893.0683422374966</v>
      </c>
      <c r="N22" s="152">
        <f t="shared" si="5"/>
        <v>94.65341711187483</v>
      </c>
      <c r="O22" s="154">
        <f t="shared" si="6"/>
        <v>0</v>
      </c>
      <c r="P22" s="155">
        <f t="shared" si="7"/>
        <v>-10.34658288812517</v>
      </c>
      <c r="Q22" s="156">
        <f t="shared" si="8"/>
        <v>0.90146111535118889</v>
      </c>
      <c r="R22" s="327">
        <f>Q38</f>
        <v>0.9024636222330924</v>
      </c>
      <c r="S22" s="157">
        <v>0.16666666666666666</v>
      </c>
      <c r="T22" s="158">
        <v>0.22274305555555554</v>
      </c>
      <c r="U22" s="159"/>
      <c r="V22" s="160">
        <v>80.757781739303056</v>
      </c>
      <c r="W22" s="97"/>
      <c r="X22" s="98"/>
      <c r="Y22" s="12"/>
      <c r="Z22" s="198"/>
      <c r="AA22" s="330"/>
      <c r="AB22" s="331"/>
      <c r="AC22" s="12"/>
      <c r="AD22" s="198"/>
      <c r="AE22" s="115">
        <f t="shared" si="9"/>
        <v>-206.93165776250339</v>
      </c>
      <c r="AF22" s="156">
        <f t="shared" si="10"/>
        <v>0.90146111535118889</v>
      </c>
      <c r="AG22" s="381">
        <f>AF38</f>
        <v>0.90864487991962051</v>
      </c>
    </row>
    <row r="23" spans="1:33" ht="15.75" customHeight="1">
      <c r="A23" s="362"/>
      <c r="B23" s="163" t="s">
        <v>166</v>
      </c>
      <c r="C23" s="335" t="s">
        <v>221</v>
      </c>
      <c r="D23" s="336"/>
      <c r="E23" s="101">
        <v>31.72</v>
      </c>
      <c r="F23" s="111">
        <v>1590</v>
      </c>
      <c r="G23" s="103">
        <f t="shared" si="11"/>
        <v>50434.799999999996</v>
      </c>
      <c r="H23" s="26"/>
      <c r="I23" s="107">
        <v>22</v>
      </c>
      <c r="J23" s="105">
        <v>2000</v>
      </c>
      <c r="K23" s="106">
        <f t="shared" si="1"/>
        <v>90.909090909090907</v>
      </c>
      <c r="L23" s="107">
        <v>22</v>
      </c>
      <c r="M23" s="105">
        <f t="shared" si="12"/>
        <v>1800.2275142827236</v>
      </c>
      <c r="N23" s="106">
        <f t="shared" si="5"/>
        <v>81.828523376487439</v>
      </c>
      <c r="O23" s="108">
        <f t="shared" si="6"/>
        <v>0</v>
      </c>
      <c r="P23" s="109">
        <f t="shared" si="7"/>
        <v>-9.0805675326034674</v>
      </c>
      <c r="Q23" s="110">
        <f t="shared" si="8"/>
        <v>0.90011375714136188</v>
      </c>
      <c r="R23" s="328"/>
      <c r="S23" s="47">
        <v>0.22569444444444442</v>
      </c>
      <c r="T23" s="48">
        <v>0.26248842592592592</v>
      </c>
      <c r="U23" s="111">
        <v>5</v>
      </c>
      <c r="V23" s="112">
        <v>52.993301814971339</v>
      </c>
      <c r="W23" s="113"/>
      <c r="X23" s="116"/>
      <c r="Y23" s="12"/>
      <c r="Z23" s="198"/>
      <c r="AA23" s="337"/>
      <c r="AB23" s="338"/>
      <c r="AC23" s="12"/>
      <c r="AD23" s="198"/>
      <c r="AE23" s="117">
        <f t="shared" si="9"/>
        <v>-199.77248571727637</v>
      </c>
      <c r="AF23" s="110">
        <f t="shared" si="10"/>
        <v>0.90011375714136177</v>
      </c>
      <c r="AG23" s="374"/>
    </row>
    <row r="24" spans="1:33" ht="15.75" customHeight="1">
      <c r="A24" s="362"/>
      <c r="B24" s="163" t="s">
        <v>166</v>
      </c>
      <c r="C24" s="335" t="s">
        <v>222</v>
      </c>
      <c r="D24" s="336"/>
      <c r="E24" s="101">
        <v>34.79</v>
      </c>
      <c r="F24" s="111">
        <v>1551</v>
      </c>
      <c r="G24" s="103">
        <f t="shared" si="11"/>
        <v>53959.29</v>
      </c>
      <c r="H24" s="26"/>
      <c r="I24" s="107">
        <v>11</v>
      </c>
      <c r="J24" s="105">
        <v>2000</v>
      </c>
      <c r="K24" s="106">
        <f t="shared" si="1"/>
        <v>181.81818181818181</v>
      </c>
      <c r="L24" s="107">
        <v>11</v>
      </c>
      <c r="M24" s="105">
        <f t="shared" si="12"/>
        <v>1807.9279954925189</v>
      </c>
      <c r="N24" s="106">
        <f t="shared" si="5"/>
        <v>164.3570904993199</v>
      </c>
      <c r="O24" s="108">
        <f t="shared" si="6"/>
        <v>0</v>
      </c>
      <c r="P24" s="109">
        <f t="shared" si="7"/>
        <v>-17.461091318861918</v>
      </c>
      <c r="Q24" s="110">
        <f t="shared" si="8"/>
        <v>0.90396399774625946</v>
      </c>
      <c r="R24" s="328"/>
      <c r="S24" s="47">
        <v>0.26527777777777772</v>
      </c>
      <c r="T24" s="48">
        <v>0.30101851851851846</v>
      </c>
      <c r="U24" s="111">
        <v>5</v>
      </c>
      <c r="V24" s="112">
        <v>51.4732888876188</v>
      </c>
      <c r="W24" s="113"/>
      <c r="X24" s="116"/>
      <c r="Y24" s="12"/>
      <c r="Z24" s="198"/>
      <c r="AA24" s="337"/>
      <c r="AB24" s="338"/>
      <c r="AC24" s="12"/>
      <c r="AD24" s="198"/>
      <c r="AE24" s="117">
        <f t="shared" si="9"/>
        <v>-192.0720045074811</v>
      </c>
      <c r="AF24" s="110">
        <f t="shared" si="10"/>
        <v>0.90396399774625946</v>
      </c>
      <c r="AG24" s="374"/>
    </row>
    <row r="25" spans="1:33" ht="15.75" customHeight="1">
      <c r="A25" s="362"/>
      <c r="B25" s="163" t="s">
        <v>166</v>
      </c>
      <c r="C25" s="335" t="s">
        <v>220</v>
      </c>
      <c r="D25" s="336"/>
      <c r="E25" s="101">
        <v>33.200000000000003</v>
      </c>
      <c r="F25" s="111">
        <v>3007</v>
      </c>
      <c r="G25" s="103">
        <f t="shared" si="11"/>
        <v>99832.400000000009</v>
      </c>
      <c r="H25" s="26"/>
      <c r="I25" s="107">
        <v>11</v>
      </c>
      <c r="J25" s="105">
        <v>2000</v>
      </c>
      <c r="K25" s="106">
        <f t="shared" si="1"/>
        <v>181.81818181818181</v>
      </c>
      <c r="L25" s="107">
        <v>11</v>
      </c>
      <c r="M25" s="105">
        <f t="shared" si="12"/>
        <v>1807.7724640015379</v>
      </c>
      <c r="N25" s="106">
        <f t="shared" si="5"/>
        <v>164.34295127286708</v>
      </c>
      <c r="O25" s="108">
        <f t="shared" si="6"/>
        <v>0</v>
      </c>
      <c r="P25" s="109">
        <f t="shared" si="7"/>
        <v>-17.47523054531473</v>
      </c>
      <c r="Q25" s="110">
        <f t="shared" si="8"/>
        <v>0.90388623200076901</v>
      </c>
      <c r="R25" s="328"/>
      <c r="S25" s="47">
        <v>0.30416666666666659</v>
      </c>
      <c r="T25" s="48">
        <v>0.37347222222222215</v>
      </c>
      <c r="U25" s="111">
        <v>4.5333333333332959</v>
      </c>
      <c r="V25" s="112">
        <v>99.80238309451677</v>
      </c>
      <c r="W25" s="113"/>
      <c r="X25" s="116"/>
      <c r="Y25" s="12"/>
      <c r="Z25" s="198"/>
      <c r="AA25" s="337"/>
      <c r="AB25" s="338"/>
      <c r="AC25" s="12"/>
      <c r="AD25" s="198"/>
      <c r="AE25" s="117">
        <f t="shared" si="9"/>
        <v>-192.22753599846214</v>
      </c>
      <c r="AF25" s="110">
        <f t="shared" si="10"/>
        <v>0.9038862320007689</v>
      </c>
      <c r="AG25" s="374"/>
    </row>
    <row r="26" spans="1:33" ht="15.75" customHeight="1">
      <c r="A26" s="363"/>
      <c r="B26" s="163" t="s">
        <v>166</v>
      </c>
      <c r="C26" s="335" t="s">
        <v>225</v>
      </c>
      <c r="D26" s="336"/>
      <c r="E26" s="101">
        <v>51.44</v>
      </c>
      <c r="F26" s="111">
        <v>1917</v>
      </c>
      <c r="G26" s="103">
        <f t="shared" si="11"/>
        <v>98610.48</v>
      </c>
      <c r="H26" s="13"/>
      <c r="I26" s="118">
        <v>19</v>
      </c>
      <c r="J26" s="105">
        <v>2000</v>
      </c>
      <c r="K26" s="106">
        <f t="shared" si="1"/>
        <v>105.26315789473684</v>
      </c>
      <c r="L26" s="107">
        <v>19</v>
      </c>
      <c r="M26" s="105">
        <f t="shared" si="12"/>
        <v>1801.3709154418077</v>
      </c>
      <c r="N26" s="106">
        <f t="shared" si="5"/>
        <v>94.80899554956882</v>
      </c>
      <c r="O26" s="108">
        <f t="shared" si="6"/>
        <v>0</v>
      </c>
      <c r="P26" s="109">
        <f t="shared" si="7"/>
        <v>-10.454162345168015</v>
      </c>
      <c r="Q26" s="110">
        <f t="shared" si="8"/>
        <v>0.9006854577209038</v>
      </c>
      <c r="R26" s="328"/>
      <c r="S26" s="47">
        <v>0.37708333333333321</v>
      </c>
      <c r="T26" s="48">
        <v>0.42142361111111099</v>
      </c>
      <c r="U26" s="111">
        <v>5.1999999999999336</v>
      </c>
      <c r="V26" s="112">
        <v>63.851369539731891</v>
      </c>
      <c r="W26" s="113"/>
      <c r="X26" s="116"/>
      <c r="Y26" s="12"/>
      <c r="Z26" s="198"/>
      <c r="AA26" s="337"/>
      <c r="AB26" s="338"/>
      <c r="AC26" s="12"/>
      <c r="AD26" s="198"/>
      <c r="AE26" s="117">
        <f t="shared" si="9"/>
        <v>-198.62908455819229</v>
      </c>
      <c r="AF26" s="110">
        <f t="shared" si="10"/>
        <v>0.9006854577209038</v>
      </c>
      <c r="AG26" s="374"/>
    </row>
    <row r="27" spans="1:33" ht="15.75" customHeight="1">
      <c r="A27" s="363"/>
      <c r="B27" s="163" t="s">
        <v>171</v>
      </c>
      <c r="C27" s="335" t="s">
        <v>241</v>
      </c>
      <c r="D27" s="336"/>
      <c r="E27" s="101">
        <v>46.34</v>
      </c>
      <c r="F27" s="111">
        <v>1220</v>
      </c>
      <c r="G27" s="121">
        <f t="shared" si="11"/>
        <v>56534.8</v>
      </c>
      <c r="H27" s="122">
        <v>2</v>
      </c>
      <c r="I27" s="107">
        <v>21</v>
      </c>
      <c r="J27" s="105">
        <v>1800</v>
      </c>
      <c r="K27" s="106">
        <f t="shared" si="1"/>
        <v>85.714285714285708</v>
      </c>
      <c r="L27" s="107">
        <v>21</v>
      </c>
      <c r="M27" s="105">
        <f t="shared" si="12"/>
        <v>1623.276111516921</v>
      </c>
      <c r="N27" s="106">
        <f t="shared" si="5"/>
        <v>77.298862453186715</v>
      </c>
      <c r="O27" s="108">
        <f t="shared" si="6"/>
        <v>0</v>
      </c>
      <c r="P27" s="109">
        <f t="shared" si="7"/>
        <v>-8.4154232610989936</v>
      </c>
      <c r="Q27" s="110">
        <f t="shared" si="8"/>
        <v>0.90182006195384512</v>
      </c>
      <c r="R27" s="328"/>
      <c r="S27" s="47">
        <v>0.42430555555555544</v>
      </c>
      <c r="T27" s="120">
        <v>0.4556134259259258</v>
      </c>
      <c r="U27" s="111">
        <v>5</v>
      </c>
      <c r="V27" s="112">
        <v>45.093992008294869</v>
      </c>
      <c r="W27" s="113">
        <v>0.4556134259259258</v>
      </c>
      <c r="X27" s="116">
        <v>0.49374999999999986</v>
      </c>
      <c r="Y27" s="12"/>
      <c r="Z27" s="198"/>
      <c r="AA27" s="337"/>
      <c r="AB27" s="338"/>
      <c r="AC27" s="12"/>
      <c r="AD27" s="198"/>
      <c r="AE27" s="117">
        <f t="shared" si="9"/>
        <v>-176.72388848307901</v>
      </c>
      <c r="AF27" s="110">
        <f t="shared" si="10"/>
        <v>0.90182006195384501</v>
      </c>
      <c r="AG27" s="374"/>
    </row>
    <row r="28" spans="1:33" ht="15.75" customHeight="1">
      <c r="A28" s="363"/>
      <c r="B28" s="163" t="s">
        <v>168</v>
      </c>
      <c r="C28" s="335" t="s">
        <v>169</v>
      </c>
      <c r="D28" s="336"/>
      <c r="E28" s="101">
        <v>29.97</v>
      </c>
      <c r="F28" s="111">
        <v>2424</v>
      </c>
      <c r="G28" s="121">
        <f t="shared" si="11"/>
        <v>72647.28</v>
      </c>
      <c r="H28" s="62"/>
      <c r="I28" s="118">
        <v>21</v>
      </c>
      <c r="J28" s="105">
        <v>2790</v>
      </c>
      <c r="K28" s="106">
        <f t="shared" si="1"/>
        <v>132.85714285714286</v>
      </c>
      <c r="L28" s="107">
        <v>22</v>
      </c>
      <c r="M28" s="105">
        <f t="shared" si="12"/>
        <v>2626.6346153846152</v>
      </c>
      <c r="N28" s="106">
        <f t="shared" si="5"/>
        <v>119.39248251748251</v>
      </c>
      <c r="O28" s="123">
        <f t="shared" si="6"/>
        <v>1</v>
      </c>
      <c r="P28" s="124">
        <f t="shared" si="7"/>
        <v>-13.464660339660355</v>
      </c>
      <c r="Q28" s="125">
        <f t="shared" si="8"/>
        <v>0.89865309421761019</v>
      </c>
      <c r="R28" s="328"/>
      <c r="S28" s="47">
        <v>0.49374999999999986</v>
      </c>
      <c r="T28" s="120">
        <v>0.53219907407407396</v>
      </c>
      <c r="U28" s="111">
        <v>54.916666666666643</v>
      </c>
      <c r="V28" s="112">
        <v>55.371234030091159</v>
      </c>
      <c r="W28" s="113"/>
      <c r="X28" s="116"/>
      <c r="Y28" s="12"/>
      <c r="Z28" s="198"/>
      <c r="AA28" s="337"/>
      <c r="AB28" s="338"/>
      <c r="AC28" s="12"/>
      <c r="AD28" s="198"/>
      <c r="AE28" s="117">
        <f t="shared" si="9"/>
        <v>-163.36538461538476</v>
      </c>
      <c r="AF28" s="110">
        <f t="shared" si="10"/>
        <v>0.94144609870416318</v>
      </c>
      <c r="AG28" s="374"/>
    </row>
    <row r="29" spans="1:33" ht="15.75" customHeight="1">
      <c r="A29" s="363"/>
      <c r="B29" s="163" t="s">
        <v>171</v>
      </c>
      <c r="C29" s="335" t="s">
        <v>241</v>
      </c>
      <c r="D29" s="336"/>
      <c r="E29" s="101">
        <v>46.34</v>
      </c>
      <c r="F29" s="111">
        <v>1738</v>
      </c>
      <c r="G29" s="121">
        <f t="shared" si="11"/>
        <v>80538.920000000013</v>
      </c>
      <c r="H29" s="62"/>
      <c r="I29" s="118">
        <v>21</v>
      </c>
      <c r="J29" s="105">
        <v>1800</v>
      </c>
      <c r="K29" s="106">
        <f t="shared" si="1"/>
        <v>85.714285714285708</v>
      </c>
      <c r="L29" s="107">
        <v>21</v>
      </c>
      <c r="M29" s="105">
        <f t="shared" si="12"/>
        <v>1623.2761115169205</v>
      </c>
      <c r="N29" s="106">
        <f t="shared" si="5"/>
        <v>77.298862453186686</v>
      </c>
      <c r="O29" s="123">
        <f t="shared" si="6"/>
        <v>0</v>
      </c>
      <c r="P29" s="124">
        <f t="shared" si="7"/>
        <v>-8.4154232610990221</v>
      </c>
      <c r="Q29" s="125">
        <f t="shared" si="8"/>
        <v>0.90182006195384479</v>
      </c>
      <c r="R29" s="328"/>
      <c r="S29" s="47">
        <v>0.53541666666666654</v>
      </c>
      <c r="T29" s="120">
        <v>0.58002314814814804</v>
      </c>
      <c r="U29" s="111">
        <v>4.6333333333333115</v>
      </c>
      <c r="V29" s="112">
        <v>64.240457467554506</v>
      </c>
      <c r="W29" s="113"/>
      <c r="X29" s="116"/>
      <c r="Y29" s="12"/>
      <c r="Z29" s="198"/>
      <c r="AA29" s="337"/>
      <c r="AB29" s="338"/>
      <c r="AC29" s="12"/>
      <c r="AD29" s="198"/>
      <c r="AE29" s="117">
        <f t="shared" si="9"/>
        <v>-176.72388848307946</v>
      </c>
      <c r="AF29" s="110">
        <f t="shared" si="10"/>
        <v>0.90182006195384479</v>
      </c>
      <c r="AG29" s="374"/>
    </row>
    <row r="30" spans="1:33" ht="15.75" customHeight="1">
      <c r="A30" s="363"/>
      <c r="B30" s="163"/>
      <c r="C30" s="335"/>
      <c r="D30" s="336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328"/>
      <c r="S30" s="47"/>
      <c r="T30" s="120"/>
      <c r="U30" s="111"/>
      <c r="V30" s="112"/>
      <c r="W30" s="113"/>
      <c r="X30" s="116"/>
      <c r="Y30" s="12"/>
      <c r="Z30" s="198"/>
      <c r="AA30" s="337"/>
      <c r="AB30" s="338"/>
      <c r="AC30" s="12"/>
      <c r="AD30" s="198"/>
      <c r="AE30" s="117"/>
      <c r="AF30" s="110"/>
      <c r="AG30" s="374"/>
    </row>
    <row r="31" spans="1:33" ht="15.75" customHeight="1">
      <c r="A31" s="363"/>
      <c r="B31" s="163"/>
      <c r="C31" s="335"/>
      <c r="D31" s="336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328"/>
      <c r="S31" s="47"/>
      <c r="T31" s="120"/>
      <c r="U31" s="111"/>
      <c r="V31" s="112"/>
      <c r="W31" s="113"/>
      <c r="X31" s="116"/>
      <c r="Y31" s="12"/>
      <c r="Z31" s="198"/>
      <c r="AA31" s="337"/>
      <c r="AB31" s="338"/>
      <c r="AC31" s="12"/>
      <c r="AD31" s="198"/>
      <c r="AE31" s="117"/>
      <c r="AF31" s="110"/>
      <c r="AG31" s="374"/>
    </row>
    <row r="32" spans="1:33" ht="15.75" customHeight="1">
      <c r="A32" s="363"/>
      <c r="B32" s="163"/>
      <c r="C32" s="335"/>
      <c r="D32" s="336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328"/>
      <c r="S32" s="47"/>
      <c r="T32" s="120"/>
      <c r="U32" s="111"/>
      <c r="V32" s="112"/>
      <c r="W32" s="113"/>
      <c r="X32" s="116"/>
      <c r="Y32" s="12"/>
      <c r="Z32" s="198"/>
      <c r="AA32" s="337"/>
      <c r="AB32" s="338"/>
      <c r="AC32" s="12"/>
      <c r="AD32" s="198"/>
      <c r="AE32" s="117"/>
      <c r="AF32" s="110"/>
      <c r="AG32" s="374"/>
    </row>
    <row r="33" spans="1:33" ht="15.75" customHeight="1">
      <c r="A33" s="363"/>
      <c r="B33" s="163"/>
      <c r="C33" s="335"/>
      <c r="D33" s="336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328"/>
      <c r="S33" s="47"/>
      <c r="T33" s="120"/>
      <c r="U33" s="111"/>
      <c r="V33" s="112"/>
      <c r="W33" s="113"/>
      <c r="X33" s="116"/>
      <c r="Y33" s="12"/>
      <c r="Z33" s="198"/>
      <c r="AA33" s="337"/>
      <c r="AB33" s="338"/>
      <c r="AC33" s="12"/>
      <c r="AD33" s="198"/>
      <c r="AE33" s="117"/>
      <c r="AF33" s="110"/>
      <c r="AG33" s="374"/>
    </row>
    <row r="34" spans="1:33" ht="15.75" customHeight="1">
      <c r="A34" s="363"/>
      <c r="B34" s="163"/>
      <c r="C34" s="335"/>
      <c r="D34" s="336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28"/>
      <c r="S34" s="47"/>
      <c r="T34" s="120"/>
      <c r="U34" s="111"/>
      <c r="V34" s="112"/>
      <c r="W34" s="113"/>
      <c r="X34" s="116"/>
      <c r="Y34" s="12"/>
      <c r="Z34" s="198"/>
      <c r="AA34" s="337"/>
      <c r="AB34" s="338"/>
      <c r="AC34" s="12"/>
      <c r="AD34" s="198"/>
      <c r="AE34" s="117"/>
      <c r="AF34" s="110"/>
      <c r="AG34" s="374"/>
    </row>
    <row r="35" spans="1:33" ht="15.75" customHeight="1">
      <c r="A35" s="363"/>
      <c r="B35" s="163"/>
      <c r="C35" s="335"/>
      <c r="D35" s="336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28"/>
      <c r="S35" s="47"/>
      <c r="T35" s="120"/>
      <c r="U35" s="111"/>
      <c r="V35" s="112"/>
      <c r="W35" s="183"/>
      <c r="X35" s="184"/>
      <c r="Y35" s="12"/>
      <c r="Z35" s="198"/>
      <c r="AA35" s="337"/>
      <c r="AB35" s="338"/>
      <c r="AC35" s="12"/>
      <c r="AD35" s="198"/>
      <c r="AE35" s="117"/>
      <c r="AF35" s="110"/>
      <c r="AG35" s="374"/>
    </row>
    <row r="36" spans="1:33" ht="15.75" customHeight="1">
      <c r="A36" s="363"/>
      <c r="B36" s="163"/>
      <c r="C36" s="335"/>
      <c r="D36" s="336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28"/>
      <c r="S36" s="47"/>
      <c r="T36" s="120"/>
      <c r="U36" s="111"/>
      <c r="V36" s="112"/>
      <c r="W36" s="185"/>
      <c r="X36" s="186"/>
      <c r="Y36" s="12"/>
      <c r="Z36" s="198"/>
      <c r="AA36" s="337"/>
      <c r="AB36" s="338"/>
      <c r="AC36" s="12"/>
      <c r="AD36" s="198"/>
      <c r="AE36" s="117"/>
      <c r="AF36" s="110"/>
      <c r="AG36" s="374"/>
    </row>
    <row r="37" spans="1:33" ht="15.75" customHeight="1">
      <c r="A37" s="363"/>
      <c r="B37" s="100"/>
      <c r="C37" s="335"/>
      <c r="D37" s="336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28"/>
      <c r="S37" s="47"/>
      <c r="T37" s="120"/>
      <c r="U37" s="130"/>
      <c r="V37" s="112"/>
      <c r="W37" s="185"/>
      <c r="X37" s="186"/>
      <c r="Y37" s="12"/>
      <c r="Z37" s="198"/>
      <c r="AA37" s="337"/>
      <c r="AB37" s="338"/>
      <c r="AC37" s="12"/>
      <c r="AD37" s="198"/>
      <c r="AE37" s="117"/>
      <c r="AF37" s="110"/>
      <c r="AG37" s="374"/>
    </row>
    <row r="38" spans="1:33" ht="15.75" customHeight="1" thickBot="1">
      <c r="A38" s="364"/>
      <c r="B38" s="133" t="s">
        <v>115</v>
      </c>
      <c r="C38" s="358"/>
      <c r="D38" s="358"/>
      <c r="E38" s="134"/>
      <c r="F38" s="167"/>
      <c r="G38" s="135"/>
      <c r="H38" s="69"/>
      <c r="I38" s="136">
        <f t="shared" ref="I38:J38" si="13">AVERAGE(I22:I37)</f>
        <v>18.25</v>
      </c>
      <c r="J38" s="137">
        <f t="shared" si="13"/>
        <v>2061.25</v>
      </c>
      <c r="K38" s="138">
        <f t="shared" ref="K38" si="14">J38/I38</f>
        <v>112.94520547945206</v>
      </c>
      <c r="L38" s="136">
        <f t="shared" ref="L38:M38" si="15">AVERAGE(L22:L37)</f>
        <v>18.375</v>
      </c>
      <c r="M38" s="137">
        <f t="shared" si="15"/>
        <v>1872.9442587343178</v>
      </c>
      <c r="N38" s="138">
        <f t="shared" ref="N38:N45" si="16">M38/L38</f>
        <v>101.92893925084722</v>
      </c>
      <c r="O38" s="139">
        <f t="shared" ref="O38:O45" si="17">L38-I38</f>
        <v>0.125</v>
      </c>
      <c r="P38" s="140">
        <f t="shared" ref="P38:P45" si="18">N38-K38</f>
        <v>-11.016266228604835</v>
      </c>
      <c r="Q38" s="141">
        <f t="shared" ref="Q38:Q45" si="19">N38/K38</f>
        <v>0.9024636222330924</v>
      </c>
      <c r="R38" s="329"/>
      <c r="S38" s="142">
        <v>0.16666666666666666</v>
      </c>
      <c r="T38" s="143">
        <v>0.58002314814814804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359"/>
      <c r="AB38" s="360"/>
      <c r="AC38" s="179">
        <f>SUM(AC22:AC37)</f>
        <v>0</v>
      </c>
      <c r="AD38" s="180">
        <f>SUM(AD22:AD37)</f>
        <v>0</v>
      </c>
      <c r="AE38" s="168">
        <f t="shared" ref="AE38:AE45" si="20">M38-J38</f>
        <v>-188.30574126568217</v>
      </c>
      <c r="AF38" s="141">
        <f t="shared" ref="AF38:AF45" si="21">M38/J38</f>
        <v>0.90864487991962051</v>
      </c>
      <c r="AG38" s="375"/>
    </row>
    <row r="39" spans="1:33" ht="15.75" customHeight="1">
      <c r="A39" s="322" t="s">
        <v>178</v>
      </c>
      <c r="B39" s="146" t="s">
        <v>173</v>
      </c>
      <c r="C39" s="325" t="s">
        <v>180</v>
      </c>
      <c r="D39" s="326"/>
      <c r="E39" s="147">
        <v>53.76</v>
      </c>
      <c r="F39" s="97">
        <v>2901</v>
      </c>
      <c r="G39" s="148">
        <f t="shared" ref="G39:G45" si="22">E39*F39</f>
        <v>155957.75999999998</v>
      </c>
      <c r="H39" s="149"/>
      <c r="I39" s="150">
        <v>20</v>
      </c>
      <c r="J39" s="151">
        <v>2000</v>
      </c>
      <c r="K39" s="152">
        <f>J39/I39</f>
        <v>100</v>
      </c>
      <c r="L39" s="153">
        <v>20</v>
      </c>
      <c r="M39" s="151">
        <f t="shared" ref="M39:M45" si="23">F39/V39*60</f>
        <v>1795.3440496233434</v>
      </c>
      <c r="N39" s="152">
        <f t="shared" si="16"/>
        <v>89.767202481167175</v>
      </c>
      <c r="O39" s="154">
        <f t="shared" si="17"/>
        <v>0</v>
      </c>
      <c r="P39" s="155">
        <f t="shared" si="18"/>
        <v>-10.232797518832825</v>
      </c>
      <c r="Q39" s="156">
        <f t="shared" si="19"/>
        <v>0.89767202481167174</v>
      </c>
      <c r="R39" s="327">
        <f>Q55</f>
        <v>0.89841332806950258</v>
      </c>
      <c r="S39" s="157">
        <v>0.16666666666666666</v>
      </c>
      <c r="T39" s="158">
        <v>0.23399305555555555</v>
      </c>
      <c r="U39" s="159"/>
      <c r="V39" s="160">
        <v>96.950776669528693</v>
      </c>
      <c r="W39" s="158"/>
      <c r="X39" s="169"/>
      <c r="Y39" s="12"/>
      <c r="Z39" s="198"/>
      <c r="AA39" s="330"/>
      <c r="AB39" s="331"/>
      <c r="AC39" s="12"/>
      <c r="AD39" s="198"/>
      <c r="AE39" s="115">
        <f t="shared" si="20"/>
        <v>-204.65595037665662</v>
      </c>
      <c r="AF39" s="156">
        <f t="shared" si="21"/>
        <v>0.89767202481167174</v>
      </c>
      <c r="AG39" s="332">
        <f>AF55</f>
        <v>0.89841332806950269</v>
      </c>
    </row>
    <row r="40" spans="1:33" ht="15.75" customHeight="1">
      <c r="A40" s="323"/>
      <c r="B40" s="163" t="s">
        <v>173</v>
      </c>
      <c r="C40" s="335" t="s">
        <v>181</v>
      </c>
      <c r="D40" s="336"/>
      <c r="E40" s="101">
        <v>71.55</v>
      </c>
      <c r="F40" s="102">
        <v>2169</v>
      </c>
      <c r="G40" s="103">
        <f t="shared" si="22"/>
        <v>155191.94999999998</v>
      </c>
      <c r="H40" s="26"/>
      <c r="I40" s="104">
        <v>22</v>
      </c>
      <c r="J40" s="105">
        <v>2000</v>
      </c>
      <c r="K40" s="106">
        <f t="shared" si="1"/>
        <v>90.909090909090907</v>
      </c>
      <c r="L40" s="107">
        <v>22</v>
      </c>
      <c r="M40" s="105">
        <f t="shared" si="23"/>
        <v>1797.0029044857413</v>
      </c>
      <c r="N40" s="106">
        <f t="shared" si="16"/>
        <v>81.68195020389733</v>
      </c>
      <c r="O40" s="108">
        <f t="shared" si="17"/>
        <v>0</v>
      </c>
      <c r="P40" s="109">
        <f t="shared" si="18"/>
        <v>-9.2271407051935768</v>
      </c>
      <c r="Q40" s="110">
        <f t="shared" si="19"/>
        <v>0.8985014522428707</v>
      </c>
      <c r="R40" s="328"/>
      <c r="S40" s="47">
        <v>0.23750000000000002</v>
      </c>
      <c r="T40" s="48">
        <v>0.28778935185185184</v>
      </c>
      <c r="U40" s="111">
        <v>5.05000000000003</v>
      </c>
      <c r="V40" s="112">
        <v>72.420584115440207</v>
      </c>
      <c r="W40" s="113"/>
      <c r="X40" s="116"/>
      <c r="Y40" s="12"/>
      <c r="Z40" s="198"/>
      <c r="AA40" s="337"/>
      <c r="AB40" s="338"/>
      <c r="AC40" s="12"/>
      <c r="AD40" s="198"/>
      <c r="AE40" s="117">
        <f t="shared" si="20"/>
        <v>-202.99709551425872</v>
      </c>
      <c r="AF40" s="110">
        <f t="shared" si="21"/>
        <v>0.89850145224287059</v>
      </c>
      <c r="AG40" s="333"/>
    </row>
    <row r="41" spans="1:33" ht="15.75" customHeight="1">
      <c r="A41" s="323"/>
      <c r="B41" s="163" t="s">
        <v>173</v>
      </c>
      <c r="C41" s="335" t="s">
        <v>231</v>
      </c>
      <c r="D41" s="336"/>
      <c r="E41" s="101">
        <v>63.92</v>
      </c>
      <c r="F41" s="102">
        <v>1781</v>
      </c>
      <c r="G41" s="103">
        <f t="shared" si="22"/>
        <v>113841.52</v>
      </c>
      <c r="H41" s="26"/>
      <c r="I41" s="104">
        <v>24</v>
      </c>
      <c r="J41" s="105">
        <v>2000</v>
      </c>
      <c r="K41" s="106">
        <f t="shared" si="1"/>
        <v>83.333333333333329</v>
      </c>
      <c r="L41" s="107">
        <v>24</v>
      </c>
      <c r="M41" s="105">
        <f t="shared" si="23"/>
        <v>1797.4272631081922</v>
      </c>
      <c r="N41" s="106">
        <f t="shared" si="16"/>
        <v>74.892802629508012</v>
      </c>
      <c r="O41" s="108">
        <f t="shared" si="17"/>
        <v>0</v>
      </c>
      <c r="P41" s="109">
        <f t="shared" si="18"/>
        <v>-8.440530703825317</v>
      </c>
      <c r="Q41" s="110">
        <f t="shared" si="19"/>
        <v>0.89871363155409623</v>
      </c>
      <c r="R41" s="328"/>
      <c r="S41" s="47">
        <v>0.29097222222222224</v>
      </c>
      <c r="T41" s="48">
        <v>0.33225694444444448</v>
      </c>
      <c r="U41" s="111">
        <v>4.5833333333333837</v>
      </c>
      <c r="V41" s="112">
        <v>59.451640794194297</v>
      </c>
      <c r="W41" s="113"/>
      <c r="X41" s="116"/>
      <c r="Y41" s="12"/>
      <c r="Z41" s="198"/>
      <c r="AA41" s="337"/>
      <c r="AB41" s="338"/>
      <c r="AC41" s="12"/>
      <c r="AD41" s="198"/>
      <c r="AE41" s="117">
        <f t="shared" si="20"/>
        <v>-202.57273689180784</v>
      </c>
      <c r="AF41" s="110">
        <f t="shared" si="21"/>
        <v>0.89871363155409612</v>
      </c>
      <c r="AG41" s="333"/>
    </row>
    <row r="42" spans="1:33" ht="15.75" customHeight="1">
      <c r="A42" s="323"/>
      <c r="B42" s="163" t="s">
        <v>173</v>
      </c>
      <c r="C42" s="335" t="s">
        <v>175</v>
      </c>
      <c r="D42" s="336"/>
      <c r="E42" s="101">
        <v>58.67</v>
      </c>
      <c r="F42" s="102">
        <v>1156</v>
      </c>
      <c r="G42" s="103">
        <f t="shared" si="22"/>
        <v>67822.52</v>
      </c>
      <c r="H42" s="26">
        <v>2</v>
      </c>
      <c r="I42" s="104">
        <v>23</v>
      </c>
      <c r="J42" s="105">
        <v>2000</v>
      </c>
      <c r="K42" s="106">
        <f t="shared" si="1"/>
        <v>86.956521739130437</v>
      </c>
      <c r="L42" s="107">
        <v>23</v>
      </c>
      <c r="M42" s="105">
        <f t="shared" si="23"/>
        <v>1796.2544326799957</v>
      </c>
      <c r="N42" s="106">
        <f t="shared" si="16"/>
        <v>78.09801881217372</v>
      </c>
      <c r="O42" s="108">
        <f t="shared" si="17"/>
        <v>0</v>
      </c>
      <c r="P42" s="109">
        <f t="shared" si="18"/>
        <v>-8.8585029269567173</v>
      </c>
      <c r="Q42" s="110">
        <f t="shared" si="19"/>
        <v>0.8981272163399977</v>
      </c>
      <c r="R42" s="328"/>
      <c r="S42" s="47">
        <v>0.3354166666666667</v>
      </c>
      <c r="T42" s="48">
        <v>0.36222222222222222</v>
      </c>
      <c r="U42" s="111">
        <v>4.5499999999999918</v>
      </c>
      <c r="V42" s="112">
        <v>38.613683417062191</v>
      </c>
      <c r="W42" s="113"/>
      <c r="X42" s="116"/>
      <c r="Y42" s="12"/>
      <c r="Z42" s="198"/>
      <c r="AA42" s="337"/>
      <c r="AB42" s="338"/>
      <c r="AC42" s="12"/>
      <c r="AD42" s="198"/>
      <c r="AE42" s="117">
        <f t="shared" si="20"/>
        <v>-203.74556732000428</v>
      </c>
      <c r="AF42" s="110">
        <f t="shared" si="21"/>
        <v>0.89812721633999781</v>
      </c>
      <c r="AG42" s="333"/>
    </row>
    <row r="43" spans="1:33" ht="15.75" customHeight="1">
      <c r="A43" s="323"/>
      <c r="B43" s="163" t="s">
        <v>173</v>
      </c>
      <c r="C43" s="335" t="s">
        <v>179</v>
      </c>
      <c r="D43" s="336"/>
      <c r="E43" s="101">
        <v>59.54</v>
      </c>
      <c r="F43" s="102">
        <v>3029</v>
      </c>
      <c r="G43" s="103">
        <f t="shared" si="22"/>
        <v>180346.66</v>
      </c>
      <c r="H43" s="13"/>
      <c r="I43" s="104">
        <v>23</v>
      </c>
      <c r="J43" s="105">
        <v>2000</v>
      </c>
      <c r="K43" s="106">
        <f t="shared" si="1"/>
        <v>86.956521739130437</v>
      </c>
      <c r="L43" s="107">
        <v>23</v>
      </c>
      <c r="M43" s="105">
        <f t="shared" si="23"/>
        <v>1796.8576036313932</v>
      </c>
      <c r="N43" s="106">
        <f t="shared" si="16"/>
        <v>78.124243636147526</v>
      </c>
      <c r="O43" s="108">
        <f t="shared" si="17"/>
        <v>0</v>
      </c>
      <c r="P43" s="109">
        <f t="shared" si="18"/>
        <v>-8.8322781029829116</v>
      </c>
      <c r="Q43" s="110">
        <f t="shared" si="19"/>
        <v>0.89842880181569651</v>
      </c>
      <c r="R43" s="328"/>
      <c r="S43" s="47">
        <v>0.36597222222222225</v>
      </c>
      <c r="T43" s="48">
        <v>0.43620370370370376</v>
      </c>
      <c r="U43" s="111">
        <v>5.4000000000000448</v>
      </c>
      <c r="V43" s="112">
        <v>101.14324008352644</v>
      </c>
      <c r="W43" s="113">
        <v>0.43620370370370376</v>
      </c>
      <c r="X43" s="116">
        <v>0.47499999999999998</v>
      </c>
      <c r="Y43" s="12"/>
      <c r="Z43" s="198"/>
      <c r="AA43" s="337"/>
      <c r="AB43" s="338"/>
      <c r="AC43" s="12"/>
      <c r="AD43" s="198"/>
      <c r="AE43" s="117">
        <f t="shared" si="20"/>
        <v>-203.1423963686068</v>
      </c>
      <c r="AF43" s="110">
        <f t="shared" si="21"/>
        <v>0.89842880181569662</v>
      </c>
      <c r="AG43" s="333"/>
    </row>
    <row r="44" spans="1:33" ht="15.75" customHeight="1">
      <c r="A44" s="323"/>
      <c r="B44" s="163" t="s">
        <v>173</v>
      </c>
      <c r="C44" s="335" t="s">
        <v>212</v>
      </c>
      <c r="D44" s="336"/>
      <c r="E44" s="101">
        <v>61.09</v>
      </c>
      <c r="F44" s="102">
        <v>2923</v>
      </c>
      <c r="G44" s="121">
        <f t="shared" si="22"/>
        <v>178566.07</v>
      </c>
      <c r="H44" s="122"/>
      <c r="I44" s="104">
        <v>20</v>
      </c>
      <c r="J44" s="105">
        <v>2000</v>
      </c>
      <c r="K44" s="106">
        <f t="shared" si="1"/>
        <v>100</v>
      </c>
      <c r="L44" s="107">
        <v>20</v>
      </c>
      <c r="M44" s="105">
        <f t="shared" si="23"/>
        <v>1798.6459067643755</v>
      </c>
      <c r="N44" s="106">
        <f t="shared" si="16"/>
        <v>89.932295338218779</v>
      </c>
      <c r="O44" s="108">
        <f t="shared" si="17"/>
        <v>0</v>
      </c>
      <c r="P44" s="109">
        <f t="shared" si="18"/>
        <v>-10.067704661781221</v>
      </c>
      <c r="Q44" s="110">
        <f t="shared" si="19"/>
        <v>0.89932295338218782</v>
      </c>
      <c r="R44" s="328"/>
      <c r="S44" s="47">
        <v>0.47499999999999998</v>
      </c>
      <c r="T44" s="120">
        <v>0.54270833333333335</v>
      </c>
      <c r="U44" s="111">
        <v>55.866666666666553</v>
      </c>
      <c r="V44" s="112">
        <v>97.506685079274448</v>
      </c>
      <c r="W44" s="113"/>
      <c r="X44" s="116"/>
      <c r="Y44" s="12"/>
      <c r="Z44" s="198"/>
      <c r="AA44" s="337"/>
      <c r="AB44" s="338"/>
      <c r="AC44" s="12"/>
      <c r="AD44" s="198"/>
      <c r="AE44" s="117">
        <f t="shared" si="20"/>
        <v>-201.35409323562453</v>
      </c>
      <c r="AF44" s="110">
        <f t="shared" si="21"/>
        <v>0.89932295338218771</v>
      </c>
      <c r="AG44" s="333"/>
    </row>
    <row r="45" spans="1:33" ht="15.75" customHeight="1">
      <c r="A45" s="323"/>
      <c r="B45" s="163" t="s">
        <v>173</v>
      </c>
      <c r="C45" s="335" t="s">
        <v>175</v>
      </c>
      <c r="D45" s="336"/>
      <c r="E45" s="101">
        <v>58.67</v>
      </c>
      <c r="F45" s="102">
        <v>2898</v>
      </c>
      <c r="G45" s="121">
        <f t="shared" si="22"/>
        <v>170025.66</v>
      </c>
      <c r="H45" s="62"/>
      <c r="I45" s="104">
        <v>23</v>
      </c>
      <c r="J45" s="105">
        <v>2000</v>
      </c>
      <c r="K45" s="106">
        <f t="shared" si="1"/>
        <v>86.956521739130437</v>
      </c>
      <c r="L45" s="107">
        <v>23</v>
      </c>
      <c r="M45" s="105">
        <f t="shared" si="23"/>
        <v>1796.2544326799955</v>
      </c>
      <c r="N45" s="106">
        <f t="shared" si="16"/>
        <v>78.09801881217372</v>
      </c>
      <c r="O45" s="123">
        <f t="shared" si="17"/>
        <v>0</v>
      </c>
      <c r="P45" s="124">
        <f t="shared" si="18"/>
        <v>-8.8585029269567173</v>
      </c>
      <c r="Q45" s="125">
        <f t="shared" si="19"/>
        <v>0.8981272163399977</v>
      </c>
      <c r="R45" s="328"/>
      <c r="S45" s="119">
        <v>0.54652777777777772</v>
      </c>
      <c r="T45" s="120">
        <v>0.61374999999999991</v>
      </c>
      <c r="U45" s="111">
        <v>5.4999999999999005</v>
      </c>
      <c r="V45" s="112">
        <v>96.80143126526491</v>
      </c>
      <c r="W45" s="120"/>
      <c r="X45" s="189"/>
      <c r="Y45" s="12"/>
      <c r="Z45" s="198"/>
      <c r="AA45" s="337"/>
      <c r="AB45" s="338"/>
      <c r="AC45" s="12"/>
      <c r="AD45" s="198"/>
      <c r="AE45" s="117">
        <f t="shared" si="20"/>
        <v>-203.74556732000451</v>
      </c>
      <c r="AF45" s="110">
        <f t="shared" si="21"/>
        <v>0.8981272163399977</v>
      </c>
      <c r="AG45" s="333"/>
    </row>
    <row r="46" spans="1:33" ht="15.75" customHeight="1">
      <c r="A46" s="323"/>
      <c r="B46" s="163"/>
      <c r="C46" s="335"/>
      <c r="D46" s="336"/>
      <c r="E46" s="101"/>
      <c r="F46" s="102"/>
      <c r="G46" s="121"/>
      <c r="H46" s="62"/>
      <c r="I46" s="104"/>
      <c r="J46" s="105"/>
      <c r="K46" s="106"/>
      <c r="L46" s="107"/>
      <c r="M46" s="105"/>
      <c r="N46" s="106"/>
      <c r="O46" s="123"/>
      <c r="P46" s="124"/>
      <c r="Q46" s="125"/>
      <c r="R46" s="328"/>
      <c r="S46" s="119"/>
      <c r="T46" s="120"/>
      <c r="U46" s="111"/>
      <c r="V46" s="112"/>
      <c r="W46" s="120"/>
      <c r="X46" s="189"/>
      <c r="Y46" s="12"/>
      <c r="Z46" s="198"/>
      <c r="AA46" s="337"/>
      <c r="AB46" s="338"/>
      <c r="AC46" s="12"/>
      <c r="AD46" s="198"/>
      <c r="AE46" s="117"/>
      <c r="AF46" s="110"/>
      <c r="AG46" s="333"/>
    </row>
    <row r="47" spans="1:33" ht="15.75" customHeight="1">
      <c r="A47" s="323"/>
      <c r="B47" s="163"/>
      <c r="C47" s="335"/>
      <c r="D47" s="336"/>
      <c r="E47" s="101"/>
      <c r="F47" s="102"/>
      <c r="G47" s="121"/>
      <c r="H47" s="62"/>
      <c r="I47" s="104"/>
      <c r="J47" s="105"/>
      <c r="K47" s="106"/>
      <c r="L47" s="107"/>
      <c r="M47" s="105"/>
      <c r="N47" s="106"/>
      <c r="O47" s="123"/>
      <c r="P47" s="124"/>
      <c r="Q47" s="125"/>
      <c r="R47" s="328"/>
      <c r="S47" s="119"/>
      <c r="T47" s="120"/>
      <c r="U47" s="111"/>
      <c r="V47" s="112"/>
      <c r="W47" s="120"/>
      <c r="X47" s="189"/>
      <c r="Y47" s="12"/>
      <c r="Z47" s="198"/>
      <c r="AA47" s="337"/>
      <c r="AB47" s="338"/>
      <c r="AC47" s="12"/>
      <c r="AD47" s="198"/>
      <c r="AE47" s="117"/>
      <c r="AF47" s="110"/>
      <c r="AG47" s="333"/>
    </row>
    <row r="48" spans="1:33" ht="15.75" customHeight="1">
      <c r="A48" s="323"/>
      <c r="B48" s="163"/>
      <c r="C48" s="335"/>
      <c r="D48" s="336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8"/>
      <c r="S48" s="119"/>
      <c r="T48" s="120"/>
      <c r="U48" s="111"/>
      <c r="V48" s="112"/>
      <c r="W48" s="120"/>
      <c r="X48" s="189"/>
      <c r="Y48" s="12"/>
      <c r="Z48" s="198"/>
      <c r="AA48" s="337"/>
      <c r="AB48" s="338"/>
      <c r="AC48" s="12"/>
      <c r="AD48" s="198"/>
      <c r="AE48" s="117"/>
      <c r="AF48" s="110"/>
      <c r="AG48" s="333"/>
    </row>
    <row r="49" spans="1:33" ht="15.75" customHeight="1">
      <c r="A49" s="323"/>
      <c r="B49" s="163"/>
      <c r="C49" s="335"/>
      <c r="D49" s="336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8"/>
      <c r="S49" s="119"/>
      <c r="T49" s="120"/>
      <c r="U49" s="111"/>
      <c r="V49" s="112"/>
      <c r="W49" s="120"/>
      <c r="X49" s="189"/>
      <c r="Y49" s="12"/>
      <c r="Z49" s="198"/>
      <c r="AA49" s="337"/>
      <c r="AB49" s="338"/>
      <c r="AC49" s="12"/>
      <c r="AD49" s="198"/>
      <c r="AE49" s="117"/>
      <c r="AF49" s="110"/>
      <c r="AG49" s="333"/>
    </row>
    <row r="50" spans="1:33" ht="15.75" customHeight="1">
      <c r="A50" s="323"/>
      <c r="B50" s="163"/>
      <c r="C50" s="335"/>
      <c r="D50" s="336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8"/>
      <c r="S50" s="119"/>
      <c r="T50" s="120"/>
      <c r="U50" s="111"/>
      <c r="V50" s="112"/>
      <c r="W50" s="120"/>
      <c r="X50" s="189"/>
      <c r="Y50" s="12"/>
      <c r="Z50" s="198"/>
      <c r="AA50" s="337"/>
      <c r="AB50" s="338"/>
      <c r="AC50" s="12"/>
      <c r="AD50" s="198"/>
      <c r="AE50" s="117"/>
      <c r="AF50" s="110"/>
      <c r="AG50" s="333"/>
    </row>
    <row r="51" spans="1:33" ht="15.75" customHeight="1">
      <c r="A51" s="323"/>
      <c r="B51" s="163"/>
      <c r="C51" s="335"/>
      <c r="D51" s="336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8"/>
      <c r="S51" s="119"/>
      <c r="T51" s="120"/>
      <c r="U51" s="111"/>
      <c r="V51" s="112"/>
      <c r="W51" s="120"/>
      <c r="X51" s="189"/>
      <c r="Y51" s="12"/>
      <c r="Z51" s="198"/>
      <c r="AA51" s="337"/>
      <c r="AB51" s="338"/>
      <c r="AC51" s="12"/>
      <c r="AD51" s="198"/>
      <c r="AE51" s="117"/>
      <c r="AF51" s="110"/>
      <c r="AG51" s="333"/>
    </row>
    <row r="52" spans="1:33" ht="15.75" customHeight="1">
      <c r="A52" s="323"/>
      <c r="B52" s="163"/>
      <c r="C52" s="335"/>
      <c r="D52" s="336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8"/>
      <c r="S52" s="119"/>
      <c r="T52" s="120"/>
      <c r="U52" s="111"/>
      <c r="V52" s="112"/>
      <c r="W52" s="120"/>
      <c r="X52" s="189"/>
      <c r="Y52" s="12"/>
      <c r="Z52" s="198"/>
      <c r="AA52" s="337"/>
      <c r="AB52" s="338"/>
      <c r="AC52" s="12"/>
      <c r="AD52" s="198"/>
      <c r="AE52" s="117"/>
      <c r="AF52" s="110"/>
      <c r="AG52" s="333"/>
    </row>
    <row r="53" spans="1:33" ht="15.75" customHeight="1">
      <c r="A53" s="323"/>
      <c r="B53" s="163"/>
      <c r="C53" s="335"/>
      <c r="D53" s="336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8"/>
      <c r="S53" s="119"/>
      <c r="T53" s="120"/>
      <c r="U53" s="111"/>
      <c r="V53" s="112"/>
      <c r="W53" s="120"/>
      <c r="X53" s="189"/>
      <c r="Y53" s="12"/>
      <c r="Z53" s="198"/>
      <c r="AA53" s="337"/>
      <c r="AB53" s="338"/>
      <c r="AC53" s="12"/>
      <c r="AD53" s="198"/>
      <c r="AE53" s="117"/>
      <c r="AF53" s="110"/>
      <c r="AG53" s="333"/>
    </row>
    <row r="54" spans="1:33" ht="15.75" customHeight="1">
      <c r="A54" s="323"/>
      <c r="B54" s="163"/>
      <c r="C54" s="335"/>
      <c r="D54" s="336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8"/>
      <c r="S54" s="119"/>
      <c r="T54" s="120"/>
      <c r="U54" s="130"/>
      <c r="V54" s="131"/>
      <c r="W54" s="126"/>
      <c r="X54" s="127"/>
      <c r="Y54" s="12"/>
      <c r="Z54" s="198"/>
      <c r="AA54" s="337"/>
      <c r="AB54" s="338"/>
      <c r="AC54" s="12"/>
      <c r="AD54" s="198"/>
      <c r="AE54" s="165"/>
      <c r="AF54" s="125"/>
      <c r="AG54" s="333"/>
    </row>
    <row r="55" spans="1:33" ht="15.75" customHeight="1" thickBot="1">
      <c r="A55" s="324"/>
      <c r="B55" s="133" t="s">
        <v>115</v>
      </c>
      <c r="C55" s="358"/>
      <c r="D55" s="358"/>
      <c r="E55" s="134"/>
      <c r="F55" s="167"/>
      <c r="G55" s="135"/>
      <c r="H55" s="69"/>
      <c r="I55" s="136">
        <f t="shared" ref="I55:J55" si="24">AVERAGE(I39:I54)</f>
        <v>22.142857142857142</v>
      </c>
      <c r="J55" s="137">
        <f t="shared" si="24"/>
        <v>2000</v>
      </c>
      <c r="K55" s="138">
        <f t="shared" ref="K55" si="25">J55/I55</f>
        <v>90.322580645161295</v>
      </c>
      <c r="L55" s="136">
        <f t="shared" ref="L55:M55" si="26">AVERAGE(L39:L54)</f>
        <v>22.142857142857142</v>
      </c>
      <c r="M55" s="137">
        <f t="shared" si="26"/>
        <v>1796.8266561390053</v>
      </c>
      <c r="N55" s="138">
        <f t="shared" ref="N55:N63" si="27">M55/L55</f>
        <v>81.1470102772454</v>
      </c>
      <c r="O55" s="139">
        <f t="shared" ref="O55:O63" si="28">L55-I55</f>
        <v>0</v>
      </c>
      <c r="P55" s="140">
        <f t="shared" ref="P55:P63" si="29">N55-K55</f>
        <v>-9.1755703679158955</v>
      </c>
      <c r="Q55" s="141">
        <f t="shared" ref="Q55:Q63" si="30">N55/K55</f>
        <v>0.89841332806950258</v>
      </c>
      <c r="R55" s="329"/>
      <c r="S55" s="142">
        <v>0.16666666666666666</v>
      </c>
      <c r="T55" s="143">
        <v>0.61374999999999991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359"/>
      <c r="AB55" s="360"/>
      <c r="AC55" s="179">
        <f>SUM(AC39:AC54)</f>
        <v>0</v>
      </c>
      <c r="AD55" s="191">
        <f>SUM(AD39:AD54)</f>
        <v>0</v>
      </c>
      <c r="AE55" s="168">
        <f t="shared" ref="AE55:AE63" si="31">M55-J55</f>
        <v>-203.17334386099469</v>
      </c>
      <c r="AF55" s="141">
        <f t="shared" ref="AF55:AF63" si="32">M55/J55</f>
        <v>0.89841332806950269</v>
      </c>
      <c r="AG55" s="334"/>
    </row>
    <row r="56" spans="1:33" ht="15.75" customHeight="1">
      <c r="A56" s="361" t="s">
        <v>191</v>
      </c>
      <c r="B56" s="114" t="s">
        <v>203</v>
      </c>
      <c r="C56" s="372" t="s">
        <v>204</v>
      </c>
      <c r="D56" s="372"/>
      <c r="E56" s="147">
        <v>28.86</v>
      </c>
      <c r="F56" s="97">
        <v>2447</v>
      </c>
      <c r="G56" s="148">
        <f t="shared" ref="G56:G63" si="33">E56*F56</f>
        <v>70620.42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3" si="34">F56/V56*60</f>
        <v>3191.8379423240031</v>
      </c>
      <c r="N56" s="152">
        <f t="shared" si="27"/>
        <v>167.99147064863175</v>
      </c>
      <c r="O56" s="154">
        <f t="shared" si="28"/>
        <v>0</v>
      </c>
      <c r="P56" s="155">
        <f t="shared" si="29"/>
        <v>-21.482213561894582</v>
      </c>
      <c r="Q56" s="156">
        <f t="shared" si="30"/>
        <v>0.88662165064555643</v>
      </c>
      <c r="R56" s="327">
        <f>Q72</f>
        <v>0.90171884856999318</v>
      </c>
      <c r="S56" s="157">
        <v>0.16666666666666666</v>
      </c>
      <c r="T56" s="158">
        <v>0.19859953703703703</v>
      </c>
      <c r="U56" s="159"/>
      <c r="V56" s="160">
        <v>45.9985759468412</v>
      </c>
      <c r="W56" s="158"/>
      <c r="X56" s="169"/>
      <c r="Y56" s="12"/>
      <c r="Z56" s="198"/>
      <c r="AA56" s="330"/>
      <c r="AB56" s="331"/>
      <c r="AC56" s="12"/>
      <c r="AD56" s="198"/>
      <c r="AE56" s="115">
        <f t="shared" si="31"/>
        <v>-408.16205767599695</v>
      </c>
      <c r="AF56" s="156">
        <f t="shared" si="32"/>
        <v>0.88662165064555643</v>
      </c>
      <c r="AG56" s="332">
        <f>AF72</f>
        <v>0.90171884856999318</v>
      </c>
    </row>
    <row r="57" spans="1:33" ht="15.75" customHeight="1">
      <c r="A57" s="362"/>
      <c r="B57" s="100" t="s">
        <v>203</v>
      </c>
      <c r="C57" s="376" t="s">
        <v>219</v>
      </c>
      <c r="D57" s="376"/>
      <c r="E57" s="101">
        <v>35.89</v>
      </c>
      <c r="F57" s="102">
        <v>3277</v>
      </c>
      <c r="G57" s="103">
        <f t="shared" si="33"/>
        <v>117611.53</v>
      </c>
      <c r="H57" s="26"/>
      <c r="I57" s="104">
        <v>19</v>
      </c>
      <c r="J57" s="105">
        <v>3600</v>
      </c>
      <c r="K57" s="106">
        <f t="shared" ref="K57:K91" si="35">J57/I57</f>
        <v>189.47368421052633</v>
      </c>
      <c r="L57" s="107">
        <v>19</v>
      </c>
      <c r="M57" s="105">
        <f t="shared" si="34"/>
        <v>3193.4623507936567</v>
      </c>
      <c r="N57" s="106">
        <f t="shared" si="27"/>
        <v>168.07696583124508</v>
      </c>
      <c r="O57" s="108">
        <f t="shared" si="28"/>
        <v>0</v>
      </c>
      <c r="P57" s="109">
        <f t="shared" si="29"/>
        <v>-21.396718379281253</v>
      </c>
      <c r="Q57" s="110">
        <f t="shared" si="30"/>
        <v>0.88707287522046008</v>
      </c>
      <c r="R57" s="328"/>
      <c r="S57" s="47">
        <v>0.20138888888888887</v>
      </c>
      <c r="T57" s="48">
        <v>0.24414351851851851</v>
      </c>
      <c r="U57" s="111">
        <v>5</v>
      </c>
      <c r="V57" s="112">
        <v>61.569537511890474</v>
      </c>
      <c r="W57" s="113"/>
      <c r="X57" s="116"/>
      <c r="Y57" s="12"/>
      <c r="Z57" s="198"/>
      <c r="AA57" s="337"/>
      <c r="AB57" s="338"/>
      <c r="AC57" s="12"/>
      <c r="AD57" s="198"/>
      <c r="AE57" s="117">
        <f t="shared" si="31"/>
        <v>-406.5376492063433</v>
      </c>
      <c r="AF57" s="110">
        <f t="shared" si="32"/>
        <v>0.88707287522046019</v>
      </c>
      <c r="AG57" s="333"/>
    </row>
    <row r="58" spans="1:33" ht="15.75" customHeight="1">
      <c r="A58" s="362"/>
      <c r="B58" s="100" t="s">
        <v>203</v>
      </c>
      <c r="C58" s="376" t="s">
        <v>223</v>
      </c>
      <c r="D58" s="376"/>
      <c r="E58" s="101">
        <v>43.96</v>
      </c>
      <c r="F58" s="102">
        <v>1673</v>
      </c>
      <c r="G58" s="103">
        <f t="shared" si="33"/>
        <v>73545.08</v>
      </c>
      <c r="H58" s="26"/>
      <c r="I58" s="104">
        <v>24</v>
      </c>
      <c r="J58" s="105">
        <v>3600</v>
      </c>
      <c r="K58" s="106">
        <f t="shared" si="35"/>
        <v>150</v>
      </c>
      <c r="L58" s="107">
        <v>24</v>
      </c>
      <c r="M58" s="105">
        <f t="shared" si="34"/>
        <v>3263.8648111128136</v>
      </c>
      <c r="N58" s="106">
        <f t="shared" si="27"/>
        <v>135.99436712970058</v>
      </c>
      <c r="O58" s="108">
        <f t="shared" si="28"/>
        <v>0</v>
      </c>
      <c r="P58" s="109">
        <f t="shared" si="29"/>
        <v>-14.005632870299422</v>
      </c>
      <c r="Q58" s="110">
        <f t="shared" si="30"/>
        <v>0.90662911419800385</v>
      </c>
      <c r="R58" s="328"/>
      <c r="S58" s="47">
        <v>0.24722222222222218</v>
      </c>
      <c r="T58" s="48">
        <v>0.26857638888888885</v>
      </c>
      <c r="U58" s="111">
        <v>5</v>
      </c>
      <c r="V58" s="112">
        <v>30.754950284161882</v>
      </c>
      <c r="W58" s="113"/>
      <c r="X58" s="116"/>
      <c r="Y58" s="12"/>
      <c r="Z58" s="198"/>
      <c r="AA58" s="337"/>
      <c r="AB58" s="338"/>
      <c r="AC58" s="12"/>
      <c r="AD58" s="198"/>
      <c r="AE58" s="117">
        <f t="shared" si="31"/>
        <v>-336.13518888718636</v>
      </c>
      <c r="AF58" s="110">
        <f t="shared" si="32"/>
        <v>0.90662911419800374</v>
      </c>
      <c r="AG58" s="333"/>
    </row>
    <row r="59" spans="1:33" ht="15.75" customHeight="1">
      <c r="A59" s="362"/>
      <c r="B59" s="100" t="s">
        <v>203</v>
      </c>
      <c r="C59" s="376" t="s">
        <v>216</v>
      </c>
      <c r="D59" s="376"/>
      <c r="E59" s="101">
        <v>46.93</v>
      </c>
      <c r="F59" s="102">
        <v>1291</v>
      </c>
      <c r="G59" s="103">
        <f t="shared" si="33"/>
        <v>60586.63</v>
      </c>
      <c r="H59" s="26"/>
      <c r="I59" s="104">
        <v>24</v>
      </c>
      <c r="J59" s="105">
        <v>3600</v>
      </c>
      <c r="K59" s="106">
        <f t="shared" si="35"/>
        <v>150</v>
      </c>
      <c r="L59" s="107">
        <v>24</v>
      </c>
      <c r="M59" s="105">
        <f t="shared" si="34"/>
        <v>3266.1257077107748</v>
      </c>
      <c r="N59" s="106">
        <f t="shared" si="27"/>
        <v>136.08857115461561</v>
      </c>
      <c r="O59" s="108">
        <f t="shared" si="28"/>
        <v>0</v>
      </c>
      <c r="P59" s="109">
        <f t="shared" si="29"/>
        <v>-13.911428845384393</v>
      </c>
      <c r="Q59" s="110">
        <f t="shared" si="30"/>
        <v>0.90725714103077071</v>
      </c>
      <c r="R59" s="328"/>
      <c r="S59" s="47">
        <v>0.27222222222222214</v>
      </c>
      <c r="T59" s="48">
        <v>0.2886805555555555</v>
      </c>
      <c r="U59" s="111">
        <v>5.2499999999999414</v>
      </c>
      <c r="V59" s="112">
        <v>23.716172288509881</v>
      </c>
      <c r="W59" s="113"/>
      <c r="X59" s="116"/>
      <c r="Y59" s="12"/>
      <c r="Z59" s="198"/>
      <c r="AA59" s="337"/>
      <c r="AB59" s="338"/>
      <c r="AC59" s="12"/>
      <c r="AD59" s="198"/>
      <c r="AE59" s="199">
        <f t="shared" si="31"/>
        <v>-333.8742922892252</v>
      </c>
      <c r="AF59" s="200">
        <f t="shared" si="32"/>
        <v>0.90725714103077082</v>
      </c>
      <c r="AG59" s="333"/>
    </row>
    <row r="60" spans="1:33" ht="15.75" customHeight="1">
      <c r="A60" s="363"/>
      <c r="B60" s="100" t="s">
        <v>203</v>
      </c>
      <c r="C60" s="376" t="s">
        <v>242</v>
      </c>
      <c r="D60" s="376"/>
      <c r="E60" s="101">
        <v>36.729999999999997</v>
      </c>
      <c r="F60" s="105">
        <v>3221</v>
      </c>
      <c r="G60" s="103">
        <f t="shared" si="33"/>
        <v>118307.32999999999</v>
      </c>
      <c r="H60" s="13"/>
      <c r="I60" s="104">
        <v>20</v>
      </c>
      <c r="J60" s="105">
        <v>3600</v>
      </c>
      <c r="K60" s="106">
        <f t="shared" si="35"/>
        <v>180</v>
      </c>
      <c r="L60" s="107">
        <v>20</v>
      </c>
      <c r="M60" s="105">
        <f t="shared" si="34"/>
        <v>3261.176710435182</v>
      </c>
      <c r="N60" s="106">
        <f t="shared" si="27"/>
        <v>163.05883552175911</v>
      </c>
      <c r="O60" s="108">
        <f t="shared" si="28"/>
        <v>0</v>
      </c>
      <c r="P60" s="109">
        <f t="shared" si="29"/>
        <v>-16.941164478240893</v>
      </c>
      <c r="Q60" s="110">
        <f t="shared" si="30"/>
        <v>0.90588241956532833</v>
      </c>
      <c r="R60" s="328"/>
      <c r="S60" s="47">
        <v>0.29166666666666657</v>
      </c>
      <c r="T60" s="48">
        <v>0.3328124999999999</v>
      </c>
      <c r="U60" s="111">
        <v>5</v>
      </c>
      <c r="V60" s="112">
        <v>59.260818152417983</v>
      </c>
      <c r="W60" s="113"/>
      <c r="X60" s="116"/>
      <c r="Y60" s="12"/>
      <c r="Z60" s="198"/>
      <c r="AA60" s="337"/>
      <c r="AB60" s="338"/>
      <c r="AC60" s="12"/>
      <c r="AD60" s="198"/>
      <c r="AE60" s="199">
        <f t="shared" si="31"/>
        <v>-338.82328956481797</v>
      </c>
      <c r="AF60" s="200">
        <f t="shared" si="32"/>
        <v>0.90588241956532833</v>
      </c>
      <c r="AG60" s="333"/>
    </row>
    <row r="61" spans="1:33" ht="15.75" customHeight="1">
      <c r="A61" s="363"/>
      <c r="B61" s="100" t="s">
        <v>203</v>
      </c>
      <c r="C61" s="376" t="s">
        <v>260</v>
      </c>
      <c r="D61" s="376"/>
      <c r="E61" s="101">
        <v>48.4</v>
      </c>
      <c r="F61" s="105">
        <v>2398</v>
      </c>
      <c r="G61" s="121">
        <f t="shared" si="33"/>
        <v>116063.2</v>
      </c>
      <c r="H61" s="122"/>
      <c r="I61" s="104">
        <v>22</v>
      </c>
      <c r="J61" s="105">
        <v>3600</v>
      </c>
      <c r="K61" s="106">
        <f t="shared" si="35"/>
        <v>163.63636363636363</v>
      </c>
      <c r="L61" s="107">
        <v>22</v>
      </c>
      <c r="M61" s="105">
        <f t="shared" si="34"/>
        <v>3262.2652091536029</v>
      </c>
      <c r="N61" s="106">
        <f t="shared" si="27"/>
        <v>148.28478223425466</v>
      </c>
      <c r="O61" s="108">
        <f t="shared" si="28"/>
        <v>0</v>
      </c>
      <c r="P61" s="109">
        <f t="shared" si="29"/>
        <v>-15.351581402108962</v>
      </c>
      <c r="Q61" s="110">
        <f t="shared" si="30"/>
        <v>0.90618478032044525</v>
      </c>
      <c r="R61" s="328"/>
      <c r="S61" s="47">
        <v>0.33611111111111103</v>
      </c>
      <c r="T61" s="120">
        <v>0.36673611111111104</v>
      </c>
      <c r="U61" s="111">
        <v>4.7500000000000231</v>
      </c>
      <c r="V61" s="112">
        <v>44.104323460976303</v>
      </c>
      <c r="W61" s="113"/>
      <c r="X61" s="116"/>
      <c r="Y61" s="12"/>
      <c r="Z61" s="198"/>
      <c r="AA61" s="337"/>
      <c r="AB61" s="338"/>
      <c r="AC61" s="12"/>
      <c r="AD61" s="198"/>
      <c r="AE61" s="199">
        <f t="shared" si="31"/>
        <v>-337.73479084639712</v>
      </c>
      <c r="AF61" s="200">
        <f t="shared" si="32"/>
        <v>0.90618478032044525</v>
      </c>
      <c r="AG61" s="333"/>
    </row>
    <row r="62" spans="1:33" ht="15.75" customHeight="1">
      <c r="A62" s="363"/>
      <c r="B62" s="100" t="s">
        <v>203</v>
      </c>
      <c r="C62" s="376" t="s">
        <v>205</v>
      </c>
      <c r="D62" s="376"/>
      <c r="E62" s="101">
        <v>38.479999999999997</v>
      </c>
      <c r="F62" s="105">
        <v>4899</v>
      </c>
      <c r="G62" s="121">
        <f t="shared" si="33"/>
        <v>188513.52</v>
      </c>
      <c r="H62" s="62"/>
      <c r="I62" s="104">
        <v>20</v>
      </c>
      <c r="J62" s="105">
        <v>3600</v>
      </c>
      <c r="K62" s="106">
        <f t="shared" si="35"/>
        <v>180</v>
      </c>
      <c r="L62" s="107">
        <v>20</v>
      </c>
      <c r="M62" s="105">
        <f t="shared" si="34"/>
        <v>3266.0612005177532</v>
      </c>
      <c r="N62" s="106">
        <f t="shared" si="27"/>
        <v>163.30306002588765</v>
      </c>
      <c r="O62" s="123">
        <f t="shared" si="28"/>
        <v>0</v>
      </c>
      <c r="P62" s="124">
        <f t="shared" si="29"/>
        <v>-16.696939974112354</v>
      </c>
      <c r="Q62" s="125">
        <f t="shared" si="30"/>
        <v>0.90723922236604249</v>
      </c>
      <c r="R62" s="328"/>
      <c r="S62" s="47">
        <v>0.37083333333333324</v>
      </c>
      <c r="T62" s="120">
        <v>0.43332175925925914</v>
      </c>
      <c r="U62" s="111">
        <v>5.8999999999999631</v>
      </c>
      <c r="V62" s="112">
        <v>89.998313550708446</v>
      </c>
      <c r="W62" s="113">
        <v>0.43332175925925914</v>
      </c>
      <c r="X62" s="116">
        <v>0.4722222222222221</v>
      </c>
      <c r="Y62" s="12"/>
      <c r="Z62" s="198"/>
      <c r="AA62" s="337"/>
      <c r="AB62" s="338"/>
      <c r="AC62" s="12"/>
      <c r="AD62" s="198"/>
      <c r="AE62" s="199">
        <f t="shared" si="31"/>
        <v>-333.93879948224685</v>
      </c>
      <c r="AF62" s="200">
        <f t="shared" si="32"/>
        <v>0.9072392223660426</v>
      </c>
      <c r="AG62" s="333"/>
    </row>
    <row r="63" spans="1:33" ht="15.75" customHeight="1">
      <c r="A63" s="363"/>
      <c r="B63" s="100" t="s">
        <v>203</v>
      </c>
      <c r="C63" s="376" t="s">
        <v>206</v>
      </c>
      <c r="D63" s="376"/>
      <c r="E63" s="101">
        <v>37.799999999999997</v>
      </c>
      <c r="F63" s="105">
        <v>6072</v>
      </c>
      <c r="G63" s="121">
        <f t="shared" si="33"/>
        <v>229521.59999999998</v>
      </c>
      <c r="H63" s="62"/>
      <c r="I63" s="104">
        <v>21</v>
      </c>
      <c r="J63" s="105">
        <v>3600</v>
      </c>
      <c r="K63" s="106">
        <f t="shared" si="35"/>
        <v>171.42857142857142</v>
      </c>
      <c r="L63" s="107">
        <v>21</v>
      </c>
      <c r="M63" s="105">
        <f t="shared" si="34"/>
        <v>3264.7089067680158</v>
      </c>
      <c r="N63" s="106">
        <f t="shared" si="27"/>
        <v>155.46232889371504</v>
      </c>
      <c r="O63" s="123">
        <f t="shared" si="28"/>
        <v>0</v>
      </c>
      <c r="P63" s="124">
        <f t="shared" si="29"/>
        <v>-15.966242534856377</v>
      </c>
      <c r="Q63" s="125">
        <f t="shared" si="30"/>
        <v>0.90686358521333776</v>
      </c>
      <c r="R63" s="328"/>
      <c r="S63" s="47">
        <v>0.4722222222222221</v>
      </c>
      <c r="T63" s="120">
        <v>0.54971064814814807</v>
      </c>
      <c r="U63" s="111">
        <v>56.016666666666659</v>
      </c>
      <c r="V63" s="112">
        <v>111.59341013366736</v>
      </c>
      <c r="W63" s="113"/>
      <c r="X63" s="116"/>
      <c r="Y63" s="12"/>
      <c r="Z63" s="198"/>
      <c r="AA63" s="337"/>
      <c r="AB63" s="338"/>
      <c r="AC63" s="12"/>
      <c r="AD63" s="198"/>
      <c r="AE63" s="199">
        <f t="shared" si="31"/>
        <v>-335.29109323198418</v>
      </c>
      <c r="AF63" s="200">
        <f t="shared" si="32"/>
        <v>0.90686358521333776</v>
      </c>
      <c r="AG63" s="333"/>
    </row>
    <row r="64" spans="1:33" ht="15.75" customHeight="1">
      <c r="A64" s="363"/>
      <c r="B64" s="100"/>
      <c r="C64" s="376"/>
      <c r="D64" s="376"/>
      <c r="E64" s="101"/>
      <c r="F64" s="105"/>
      <c r="G64" s="121"/>
      <c r="H64" s="62"/>
      <c r="I64" s="104"/>
      <c r="J64" s="105"/>
      <c r="K64" s="106"/>
      <c r="L64" s="107"/>
      <c r="M64" s="105"/>
      <c r="N64" s="106"/>
      <c r="O64" s="123"/>
      <c r="P64" s="124"/>
      <c r="Q64" s="125"/>
      <c r="R64" s="328"/>
      <c r="S64" s="47"/>
      <c r="T64" s="120"/>
      <c r="U64" s="111"/>
      <c r="V64" s="112"/>
      <c r="W64" s="113"/>
      <c r="X64" s="116"/>
      <c r="Y64" s="12"/>
      <c r="Z64" s="198"/>
      <c r="AA64" s="337"/>
      <c r="AB64" s="338"/>
      <c r="AC64" s="12"/>
      <c r="AD64" s="198"/>
      <c r="AE64" s="199"/>
      <c r="AF64" s="200"/>
      <c r="AG64" s="333"/>
    </row>
    <row r="65" spans="1:33" ht="15.75" customHeight="1">
      <c r="A65" s="363"/>
      <c r="B65" s="100"/>
      <c r="C65" s="376"/>
      <c r="D65" s="376"/>
      <c r="E65" s="101"/>
      <c r="F65" s="105"/>
      <c r="G65" s="121"/>
      <c r="H65" s="62"/>
      <c r="I65" s="104"/>
      <c r="J65" s="105"/>
      <c r="K65" s="106"/>
      <c r="L65" s="107"/>
      <c r="M65" s="105"/>
      <c r="N65" s="106"/>
      <c r="O65" s="123"/>
      <c r="P65" s="124"/>
      <c r="Q65" s="125"/>
      <c r="R65" s="328"/>
      <c r="S65" s="47"/>
      <c r="T65" s="120"/>
      <c r="U65" s="111"/>
      <c r="V65" s="112"/>
      <c r="W65" s="113"/>
      <c r="X65" s="116"/>
      <c r="Y65" s="12"/>
      <c r="Z65" s="198"/>
      <c r="AA65" s="337"/>
      <c r="AB65" s="338"/>
      <c r="AC65" s="12"/>
      <c r="AD65" s="198"/>
      <c r="AE65" s="199"/>
      <c r="AF65" s="200"/>
      <c r="AG65" s="333"/>
    </row>
    <row r="66" spans="1:33" ht="15.75" customHeight="1">
      <c r="A66" s="363"/>
      <c r="B66" s="100"/>
      <c r="C66" s="376"/>
      <c r="D66" s="376"/>
      <c r="E66" s="101"/>
      <c r="F66" s="105"/>
      <c r="G66" s="121"/>
      <c r="H66" s="62"/>
      <c r="I66" s="104"/>
      <c r="J66" s="105"/>
      <c r="K66" s="106"/>
      <c r="L66" s="107"/>
      <c r="M66" s="105"/>
      <c r="N66" s="106"/>
      <c r="O66" s="123"/>
      <c r="P66" s="124"/>
      <c r="Q66" s="125"/>
      <c r="R66" s="328"/>
      <c r="S66" s="47"/>
      <c r="T66" s="120"/>
      <c r="U66" s="111"/>
      <c r="V66" s="112"/>
      <c r="W66" s="113"/>
      <c r="X66" s="116"/>
      <c r="Y66" s="12"/>
      <c r="Z66" s="198"/>
      <c r="AA66" s="337"/>
      <c r="AB66" s="338"/>
      <c r="AC66" s="12"/>
      <c r="AD66" s="198"/>
      <c r="AE66" s="199"/>
      <c r="AF66" s="200"/>
      <c r="AG66" s="333"/>
    </row>
    <row r="67" spans="1:33" ht="15.75" customHeight="1">
      <c r="A67" s="363"/>
      <c r="B67" s="100"/>
      <c r="C67" s="376"/>
      <c r="D67" s="376"/>
      <c r="E67" s="101"/>
      <c r="F67" s="105"/>
      <c r="G67" s="121"/>
      <c r="H67" s="62"/>
      <c r="I67" s="104"/>
      <c r="J67" s="105"/>
      <c r="K67" s="106"/>
      <c r="L67" s="107"/>
      <c r="M67" s="105"/>
      <c r="N67" s="106"/>
      <c r="O67" s="123"/>
      <c r="P67" s="124"/>
      <c r="Q67" s="125"/>
      <c r="R67" s="328"/>
      <c r="S67" s="47"/>
      <c r="T67" s="120"/>
      <c r="U67" s="111"/>
      <c r="V67" s="112"/>
      <c r="W67" s="113"/>
      <c r="X67" s="116"/>
      <c r="Y67" s="12"/>
      <c r="Z67" s="198"/>
      <c r="AA67" s="337"/>
      <c r="AB67" s="338"/>
      <c r="AC67" s="12"/>
      <c r="AD67" s="198"/>
      <c r="AE67" s="199"/>
      <c r="AF67" s="200"/>
      <c r="AG67" s="333"/>
    </row>
    <row r="68" spans="1:33" ht="15.75" customHeight="1">
      <c r="A68" s="363"/>
      <c r="B68" s="100"/>
      <c r="C68" s="376"/>
      <c r="D68" s="376"/>
      <c r="E68" s="101"/>
      <c r="F68" s="105"/>
      <c r="G68" s="121"/>
      <c r="H68" s="62"/>
      <c r="I68" s="104"/>
      <c r="J68" s="105"/>
      <c r="K68" s="106"/>
      <c r="L68" s="107"/>
      <c r="M68" s="105"/>
      <c r="N68" s="106"/>
      <c r="O68" s="123"/>
      <c r="P68" s="124"/>
      <c r="Q68" s="125"/>
      <c r="R68" s="328"/>
      <c r="S68" s="47"/>
      <c r="T68" s="120"/>
      <c r="U68" s="111"/>
      <c r="V68" s="112"/>
      <c r="W68" s="113"/>
      <c r="X68" s="116"/>
      <c r="Y68" s="12"/>
      <c r="Z68" s="198"/>
      <c r="AA68" s="337"/>
      <c r="AB68" s="338"/>
      <c r="AC68" s="12"/>
      <c r="AD68" s="198"/>
      <c r="AE68" s="199"/>
      <c r="AF68" s="200"/>
      <c r="AG68" s="333"/>
    </row>
    <row r="69" spans="1:33" ht="15.75" customHeight="1">
      <c r="A69" s="363"/>
      <c r="B69" s="100"/>
      <c r="C69" s="376"/>
      <c r="D69" s="376"/>
      <c r="E69" s="101"/>
      <c r="F69" s="105"/>
      <c r="G69" s="121"/>
      <c r="H69" s="62"/>
      <c r="I69" s="104"/>
      <c r="J69" s="105"/>
      <c r="K69" s="106"/>
      <c r="L69" s="107"/>
      <c r="M69" s="105"/>
      <c r="N69" s="106"/>
      <c r="O69" s="123"/>
      <c r="P69" s="124"/>
      <c r="Q69" s="125"/>
      <c r="R69" s="328"/>
      <c r="S69" s="47"/>
      <c r="T69" s="120"/>
      <c r="U69" s="111"/>
      <c r="V69" s="112"/>
      <c r="W69" s="113"/>
      <c r="X69" s="116"/>
      <c r="Y69" s="12"/>
      <c r="Z69" s="198"/>
      <c r="AA69" s="337"/>
      <c r="AB69" s="338"/>
      <c r="AC69" s="12"/>
      <c r="AD69" s="198"/>
      <c r="AE69" s="199"/>
      <c r="AF69" s="200"/>
      <c r="AG69" s="333"/>
    </row>
    <row r="70" spans="1:33" ht="15.75" customHeight="1">
      <c r="A70" s="363"/>
      <c r="B70" s="100"/>
      <c r="C70" s="376"/>
      <c r="D70" s="376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8"/>
      <c r="S70" s="47"/>
      <c r="T70" s="120"/>
      <c r="U70" s="111"/>
      <c r="V70" s="112"/>
      <c r="W70" s="113"/>
      <c r="X70" s="116"/>
      <c r="Y70" s="12"/>
      <c r="Z70" s="198"/>
      <c r="AA70" s="337"/>
      <c r="AB70" s="338"/>
      <c r="AC70" s="12"/>
      <c r="AD70" s="198"/>
      <c r="AE70" s="199"/>
      <c r="AF70" s="200"/>
      <c r="AG70" s="333"/>
    </row>
    <row r="71" spans="1:33" ht="15.75" customHeight="1">
      <c r="A71" s="363"/>
      <c r="B71" s="100"/>
      <c r="C71" s="376"/>
      <c r="D71" s="376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8"/>
      <c r="S71" s="119"/>
      <c r="T71" s="120"/>
      <c r="U71" s="130"/>
      <c r="V71" s="131"/>
      <c r="W71" s="126"/>
      <c r="X71" s="127"/>
      <c r="Y71" s="12"/>
      <c r="Z71" s="198"/>
      <c r="AA71" s="337"/>
      <c r="AB71" s="338"/>
      <c r="AC71" s="12"/>
      <c r="AD71" s="198"/>
      <c r="AE71" s="165"/>
      <c r="AF71" s="125"/>
      <c r="AG71" s="333"/>
    </row>
    <row r="72" spans="1:33" ht="15.75" customHeight="1" thickBot="1">
      <c r="A72" s="364"/>
      <c r="B72" s="133" t="s">
        <v>115</v>
      </c>
      <c r="C72" s="358"/>
      <c r="D72" s="358"/>
      <c r="E72" s="134"/>
      <c r="F72" s="167"/>
      <c r="G72" s="135"/>
      <c r="H72" s="69"/>
      <c r="I72" s="136">
        <f t="shared" ref="I72:J72" si="36">AVERAGE(I56:I71)</f>
        <v>21.125</v>
      </c>
      <c r="J72" s="137">
        <f t="shared" si="36"/>
        <v>3600</v>
      </c>
      <c r="K72" s="138">
        <f t="shared" ref="K72:K76" si="37">J72/I72</f>
        <v>170.41420118343194</v>
      </c>
      <c r="L72" s="136">
        <f t="shared" ref="L72:M72" si="38">AVERAGE(L56:L71)</f>
        <v>21.125</v>
      </c>
      <c r="M72" s="137">
        <f t="shared" si="38"/>
        <v>3246.1878548519753</v>
      </c>
      <c r="N72" s="138">
        <f>M72/L72</f>
        <v>153.66569727109942</v>
      </c>
      <c r="O72" s="139">
        <f>L72-I72</f>
        <v>0</v>
      </c>
      <c r="P72" s="140">
        <f>N72-K72</f>
        <v>-16.748503912332524</v>
      </c>
      <c r="Q72" s="141">
        <f>N72/K72</f>
        <v>0.90171884856999318</v>
      </c>
      <c r="R72" s="329"/>
      <c r="S72" s="142">
        <v>0.16666666666666666</v>
      </c>
      <c r="T72" s="143">
        <v>0.54971064814814807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359"/>
      <c r="AB72" s="360"/>
      <c r="AC72" s="179">
        <f>SUM(AC56:AC71)</f>
        <v>0</v>
      </c>
      <c r="AD72" s="191">
        <f>SUM(AD56:AD71)</f>
        <v>0</v>
      </c>
      <c r="AE72" s="168">
        <f>M72-J72</f>
        <v>-353.81214514802468</v>
      </c>
      <c r="AF72" s="141">
        <f>M72/J72</f>
        <v>0.90171884856999318</v>
      </c>
      <c r="AG72" s="334"/>
    </row>
    <row r="73" spans="1:33" ht="15.75" customHeight="1">
      <c r="A73" s="322" t="s">
        <v>116</v>
      </c>
      <c r="B73" s="100" t="s">
        <v>192</v>
      </c>
      <c r="C73" s="335" t="s">
        <v>217</v>
      </c>
      <c r="D73" s="336"/>
      <c r="E73" s="101">
        <v>27.05</v>
      </c>
      <c r="F73" s="102">
        <v>750</v>
      </c>
      <c r="G73" s="121">
        <f t="shared" ref="G73:G76" si="39">E73*F73</f>
        <v>20287.5</v>
      </c>
      <c r="H73" s="122"/>
      <c r="I73" s="104">
        <v>5</v>
      </c>
      <c r="J73" s="105">
        <v>3273</v>
      </c>
      <c r="K73" s="106">
        <f t="shared" si="37"/>
        <v>654.6</v>
      </c>
      <c r="L73" s="107">
        <v>6</v>
      </c>
      <c r="M73" s="105">
        <f>F73/V73*60</f>
        <v>2961.6418775921866</v>
      </c>
      <c r="N73" s="106">
        <f>M73/L73</f>
        <v>493.60697959869776</v>
      </c>
      <c r="O73" s="108">
        <f>L73-I73</f>
        <v>1</v>
      </c>
      <c r="P73" s="109">
        <f>N73-K73</f>
        <v>-160.99302040130226</v>
      </c>
      <c r="Q73" s="110">
        <f>N73/K73</f>
        <v>0.75405893614222086</v>
      </c>
      <c r="R73" s="327">
        <f>Q89</f>
        <v>0.83351455978065669</v>
      </c>
      <c r="S73" s="47">
        <v>0.35347222222222219</v>
      </c>
      <c r="T73" s="120">
        <v>0.36401620370370369</v>
      </c>
      <c r="U73" s="111">
        <v>5</v>
      </c>
      <c r="V73" s="112">
        <v>15.194274615195871</v>
      </c>
      <c r="W73" s="113"/>
      <c r="X73" s="116"/>
      <c r="Y73" s="12"/>
      <c r="Z73" s="198"/>
      <c r="AA73" s="330"/>
      <c r="AB73" s="331"/>
      <c r="AC73" s="12"/>
      <c r="AD73" s="198"/>
      <c r="AE73" s="115">
        <f>M73-J73</f>
        <v>-311.35812240781343</v>
      </c>
      <c r="AF73" s="156">
        <f>M73/J73</f>
        <v>0.90487072337066499</v>
      </c>
      <c r="AG73" s="332">
        <f>AF89</f>
        <v>0.87140158522523203</v>
      </c>
    </row>
    <row r="74" spans="1:33" ht="15.75" customHeight="1">
      <c r="A74" s="323"/>
      <c r="B74" s="100" t="s">
        <v>192</v>
      </c>
      <c r="C74" s="335" t="s">
        <v>224</v>
      </c>
      <c r="D74" s="336"/>
      <c r="E74" s="101">
        <v>27.05</v>
      </c>
      <c r="F74" s="102">
        <v>1006</v>
      </c>
      <c r="G74" s="121">
        <f t="shared" si="39"/>
        <v>27212.3</v>
      </c>
      <c r="H74" s="62"/>
      <c r="I74" s="104">
        <v>5</v>
      </c>
      <c r="J74" s="105">
        <v>3273</v>
      </c>
      <c r="K74" s="106">
        <f t="shared" si="37"/>
        <v>654.6</v>
      </c>
      <c r="L74" s="107">
        <v>5</v>
      </c>
      <c r="M74" s="105">
        <f>F74/V74*60</f>
        <v>2967.2956242976898</v>
      </c>
      <c r="N74" s="106">
        <f>M74/L74</f>
        <v>593.45912485953795</v>
      </c>
      <c r="O74" s="123">
        <f>L74-I74</f>
        <v>0</v>
      </c>
      <c r="P74" s="124">
        <f>N74-K74</f>
        <v>-61.140875140462072</v>
      </c>
      <c r="Q74" s="125">
        <f>N74/K74</f>
        <v>0.90659811313708816</v>
      </c>
      <c r="R74" s="328"/>
      <c r="S74" s="47">
        <v>0.36805555555555552</v>
      </c>
      <c r="T74" s="120">
        <v>0.38217592592592592</v>
      </c>
      <c r="U74" s="111">
        <v>5.8166666666666433</v>
      </c>
      <c r="V74" s="112">
        <v>20.341754797109648</v>
      </c>
      <c r="W74" s="113"/>
      <c r="X74" s="116"/>
      <c r="Y74" s="12"/>
      <c r="Z74" s="198"/>
      <c r="AA74" s="337"/>
      <c r="AB74" s="338"/>
      <c r="AC74" s="12"/>
      <c r="AD74" s="198"/>
      <c r="AE74" s="117">
        <f>M74-J74</f>
        <v>-305.70437570231024</v>
      </c>
      <c r="AF74" s="110">
        <f>M74/J74</f>
        <v>0.90659811313708827</v>
      </c>
      <c r="AG74" s="333"/>
    </row>
    <row r="75" spans="1:33" ht="15.75" customHeight="1">
      <c r="A75" s="323"/>
      <c r="B75" s="100" t="s">
        <v>192</v>
      </c>
      <c r="C75" s="335" t="s">
        <v>268</v>
      </c>
      <c r="D75" s="336"/>
      <c r="E75" s="101">
        <v>23.55</v>
      </c>
      <c r="F75" s="102">
        <v>3730</v>
      </c>
      <c r="G75" s="121">
        <f t="shared" si="39"/>
        <v>87841.5</v>
      </c>
      <c r="H75" s="62">
        <v>2</v>
      </c>
      <c r="I75" s="104">
        <v>6</v>
      </c>
      <c r="J75" s="105">
        <v>2500</v>
      </c>
      <c r="K75" s="106">
        <f t="shared" si="37"/>
        <v>416.66666666666669</v>
      </c>
      <c r="L75" s="118">
        <v>6</v>
      </c>
      <c r="M75" s="105">
        <f>F75/V75*60</f>
        <v>2063</v>
      </c>
      <c r="N75" s="106">
        <f>M75/L75</f>
        <v>343.83333333333331</v>
      </c>
      <c r="O75" s="123">
        <f>L75-I75</f>
        <v>0</v>
      </c>
      <c r="P75" s="124">
        <f>N75-K75</f>
        <v>-72.833333333333371</v>
      </c>
      <c r="Q75" s="125">
        <f>N75/K75</f>
        <v>0.82519999999999993</v>
      </c>
      <c r="R75" s="328"/>
      <c r="S75" s="47">
        <v>0.38541666666666663</v>
      </c>
      <c r="T75" s="120">
        <v>0.46074074074074067</v>
      </c>
      <c r="U75" s="111">
        <v>4.6666666666666234</v>
      </c>
      <c r="V75" s="112">
        <v>108.48279205041202</v>
      </c>
      <c r="W75" s="113">
        <v>0.46074074074074067</v>
      </c>
      <c r="X75" s="116">
        <v>0.4993055555555555</v>
      </c>
      <c r="Y75" s="12"/>
      <c r="Z75" s="198"/>
      <c r="AA75" s="337"/>
      <c r="AB75" s="338"/>
      <c r="AC75" s="12"/>
      <c r="AD75" s="198"/>
      <c r="AE75" s="117">
        <f>M75-J75</f>
        <v>-437</v>
      </c>
      <c r="AF75" s="110">
        <f>M75/J75</f>
        <v>0.82520000000000004</v>
      </c>
      <c r="AG75" s="333"/>
    </row>
    <row r="76" spans="1:33" ht="15.75" customHeight="1">
      <c r="A76" s="323"/>
      <c r="B76" s="100" t="s">
        <v>192</v>
      </c>
      <c r="C76" s="335" t="s">
        <v>268</v>
      </c>
      <c r="D76" s="336"/>
      <c r="E76" s="101">
        <v>23.55</v>
      </c>
      <c r="F76" s="102">
        <v>4656</v>
      </c>
      <c r="G76" s="121">
        <f t="shared" si="39"/>
        <v>109648.8</v>
      </c>
      <c r="H76" s="62"/>
      <c r="I76" s="104">
        <v>6</v>
      </c>
      <c r="J76" s="105">
        <v>2500</v>
      </c>
      <c r="K76" s="106">
        <f t="shared" si="37"/>
        <v>416.66666666666669</v>
      </c>
      <c r="L76" s="118">
        <v>6</v>
      </c>
      <c r="M76" s="105">
        <f>F76/V76*60</f>
        <v>2069.2652011206528</v>
      </c>
      <c r="N76" s="106">
        <f>M76/L76</f>
        <v>344.87753352010878</v>
      </c>
      <c r="O76" s="123">
        <f>L76-I76</f>
        <v>0</v>
      </c>
      <c r="P76" s="124">
        <f>N76-K76</f>
        <v>-71.789133146557901</v>
      </c>
      <c r="Q76" s="125">
        <f>N76/K76</f>
        <v>0.82770608044826099</v>
      </c>
      <c r="R76" s="328"/>
      <c r="S76" s="47">
        <v>0.4993055555555555</v>
      </c>
      <c r="T76" s="120">
        <v>0.59305555555555545</v>
      </c>
      <c r="U76" s="111">
        <v>55.533333333333353</v>
      </c>
      <c r="V76" s="112">
        <v>135.00444498303401</v>
      </c>
      <c r="W76" s="113"/>
      <c r="X76" s="127"/>
      <c r="Y76" s="12"/>
      <c r="Z76" s="198"/>
      <c r="AA76" s="337"/>
      <c r="AB76" s="338"/>
      <c r="AC76" s="12"/>
      <c r="AD76" s="198"/>
      <c r="AE76" s="117">
        <f>M76-J76</f>
        <v>-430.73479887934718</v>
      </c>
      <c r="AF76" s="110">
        <f>M76/J76</f>
        <v>0.82770608044826111</v>
      </c>
      <c r="AG76" s="333"/>
    </row>
    <row r="77" spans="1:33" ht="15.75" customHeight="1">
      <c r="A77" s="323"/>
      <c r="B77" s="100"/>
      <c r="C77" s="335"/>
      <c r="D77" s="336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8"/>
      <c r="S77" s="47"/>
      <c r="T77" s="48"/>
      <c r="U77" s="111"/>
      <c r="V77" s="112"/>
      <c r="W77" s="113"/>
      <c r="X77" s="116"/>
      <c r="Y77" s="12"/>
      <c r="Z77" s="198"/>
      <c r="AA77" s="337"/>
      <c r="AB77" s="338"/>
      <c r="AC77" s="12"/>
      <c r="AD77" s="198"/>
      <c r="AE77" s="117"/>
      <c r="AF77" s="110"/>
      <c r="AG77" s="333"/>
    </row>
    <row r="78" spans="1:33" ht="15.75" customHeight="1">
      <c r="A78" s="323"/>
      <c r="B78" s="100"/>
      <c r="C78" s="335"/>
      <c r="D78" s="336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8"/>
      <c r="S78" s="47"/>
      <c r="T78" s="120"/>
      <c r="U78" s="111"/>
      <c r="V78" s="112"/>
      <c r="W78" s="113"/>
      <c r="X78" s="116"/>
      <c r="Y78" s="12"/>
      <c r="Z78" s="198"/>
      <c r="AA78" s="337"/>
      <c r="AB78" s="338"/>
      <c r="AC78" s="12"/>
      <c r="AD78" s="198"/>
      <c r="AE78" s="117"/>
      <c r="AF78" s="110"/>
      <c r="AG78" s="333"/>
    </row>
    <row r="79" spans="1:33" ht="15.75" customHeight="1">
      <c r="A79" s="323"/>
      <c r="B79" s="100"/>
      <c r="C79" s="335"/>
      <c r="D79" s="336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8"/>
      <c r="S79" s="47"/>
      <c r="T79" s="120"/>
      <c r="U79" s="111"/>
      <c r="V79" s="112"/>
      <c r="W79" s="113"/>
      <c r="X79" s="116"/>
      <c r="Y79" s="12"/>
      <c r="Z79" s="198"/>
      <c r="AA79" s="337"/>
      <c r="AB79" s="338"/>
      <c r="AC79" s="12"/>
      <c r="AD79" s="198"/>
      <c r="AE79" s="117"/>
      <c r="AF79" s="110"/>
      <c r="AG79" s="333"/>
    </row>
    <row r="80" spans="1:33" ht="15.75" customHeight="1">
      <c r="A80" s="323"/>
      <c r="B80" s="100"/>
      <c r="C80" s="335"/>
      <c r="D80" s="336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8"/>
      <c r="S80" s="47"/>
      <c r="T80" s="120"/>
      <c r="U80" s="111"/>
      <c r="V80" s="112"/>
      <c r="W80" s="113"/>
      <c r="X80" s="116"/>
      <c r="Y80" s="12"/>
      <c r="Z80" s="198"/>
      <c r="AA80" s="337"/>
      <c r="AB80" s="338"/>
      <c r="AC80" s="12"/>
      <c r="AD80" s="198"/>
      <c r="AE80" s="117"/>
      <c r="AF80" s="110"/>
      <c r="AG80" s="333"/>
    </row>
    <row r="81" spans="1:33" ht="15.75" customHeight="1">
      <c r="A81" s="323"/>
      <c r="B81" s="100"/>
      <c r="C81" s="335"/>
      <c r="D81" s="336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8"/>
      <c r="S81" s="47"/>
      <c r="T81" s="120"/>
      <c r="U81" s="111"/>
      <c r="V81" s="112"/>
      <c r="W81" s="113"/>
      <c r="X81" s="127"/>
      <c r="Y81" s="12"/>
      <c r="Z81" s="198"/>
      <c r="AA81" s="337"/>
      <c r="AB81" s="338"/>
      <c r="AC81" s="12"/>
      <c r="AD81" s="198"/>
      <c r="AE81" s="117"/>
      <c r="AF81" s="110"/>
      <c r="AG81" s="333"/>
    </row>
    <row r="82" spans="1:33" ht="15.75" customHeight="1">
      <c r="A82" s="323"/>
      <c r="B82" s="100"/>
      <c r="C82" s="335"/>
      <c r="D82" s="336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8"/>
      <c r="S82" s="47"/>
      <c r="T82" s="120"/>
      <c r="U82" s="111"/>
      <c r="V82" s="112"/>
      <c r="W82" s="113"/>
      <c r="X82" s="127"/>
      <c r="Y82" s="12"/>
      <c r="Z82" s="198"/>
      <c r="AA82" s="337"/>
      <c r="AB82" s="338"/>
      <c r="AC82" s="12"/>
      <c r="AD82" s="198"/>
      <c r="AE82" s="117"/>
      <c r="AF82" s="110"/>
      <c r="AG82" s="333"/>
    </row>
    <row r="83" spans="1:33" ht="15.75" customHeight="1">
      <c r="A83" s="323"/>
      <c r="B83" s="100"/>
      <c r="C83" s="335"/>
      <c r="D83" s="336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8"/>
      <c r="S83" s="47"/>
      <c r="T83" s="120"/>
      <c r="U83" s="111"/>
      <c r="V83" s="112"/>
      <c r="W83" s="113"/>
      <c r="X83" s="127"/>
      <c r="Y83" s="12"/>
      <c r="Z83" s="198"/>
      <c r="AA83" s="337"/>
      <c r="AB83" s="338"/>
      <c r="AC83" s="12"/>
      <c r="AD83" s="198"/>
      <c r="AE83" s="117"/>
      <c r="AF83" s="110"/>
      <c r="AG83" s="333"/>
    </row>
    <row r="84" spans="1:33" ht="15.75" customHeight="1">
      <c r="A84" s="323"/>
      <c r="B84" s="100"/>
      <c r="C84" s="335"/>
      <c r="D84" s="336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8"/>
      <c r="S84" s="47"/>
      <c r="T84" s="120"/>
      <c r="U84" s="111"/>
      <c r="V84" s="112"/>
      <c r="W84" s="113"/>
      <c r="X84" s="127"/>
      <c r="Y84" s="12"/>
      <c r="Z84" s="198"/>
      <c r="AA84" s="337"/>
      <c r="AB84" s="338"/>
      <c r="AC84" s="12"/>
      <c r="AD84" s="198"/>
      <c r="AE84" s="117"/>
      <c r="AF84" s="110"/>
      <c r="AG84" s="333"/>
    </row>
    <row r="85" spans="1:33" ht="15.75" customHeight="1">
      <c r="A85" s="323"/>
      <c r="B85" s="100"/>
      <c r="C85" s="335"/>
      <c r="D85" s="336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8"/>
      <c r="S85" s="47"/>
      <c r="T85" s="120"/>
      <c r="U85" s="111"/>
      <c r="V85" s="112"/>
      <c r="W85" s="113"/>
      <c r="X85" s="127"/>
      <c r="Y85" s="12"/>
      <c r="Z85" s="198"/>
      <c r="AA85" s="337"/>
      <c r="AB85" s="338"/>
      <c r="AC85" s="12"/>
      <c r="AD85" s="198"/>
      <c r="AE85" s="117"/>
      <c r="AF85" s="110"/>
      <c r="AG85" s="333"/>
    </row>
    <row r="86" spans="1:33" ht="15.75" customHeight="1">
      <c r="A86" s="323"/>
      <c r="B86" s="100"/>
      <c r="C86" s="335"/>
      <c r="D86" s="336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8"/>
      <c r="S86" s="47"/>
      <c r="T86" s="120"/>
      <c r="U86" s="111"/>
      <c r="V86" s="112"/>
      <c r="W86" s="113"/>
      <c r="X86" s="127"/>
      <c r="Y86" s="12"/>
      <c r="Z86" s="198"/>
      <c r="AA86" s="337"/>
      <c r="AB86" s="338"/>
      <c r="AC86" s="12"/>
      <c r="AD86" s="198"/>
      <c r="AE86" s="117"/>
      <c r="AF86" s="110"/>
      <c r="AG86" s="333"/>
    </row>
    <row r="87" spans="1:33" ht="15.75" customHeight="1">
      <c r="A87" s="323"/>
      <c r="B87" s="100"/>
      <c r="C87" s="335"/>
      <c r="D87" s="336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8"/>
      <c r="S87" s="47"/>
      <c r="T87" s="120"/>
      <c r="U87" s="111"/>
      <c r="V87" s="112"/>
      <c r="W87" s="113"/>
      <c r="X87" s="127"/>
      <c r="Y87" s="12"/>
      <c r="Z87" s="198"/>
      <c r="AA87" s="337"/>
      <c r="AB87" s="338"/>
      <c r="AC87" s="12"/>
      <c r="AD87" s="198"/>
      <c r="AE87" s="117"/>
      <c r="AF87" s="110"/>
      <c r="AG87" s="333"/>
    </row>
    <row r="88" spans="1:33" ht="15.75" customHeight="1">
      <c r="A88" s="323"/>
      <c r="B88" s="163"/>
      <c r="C88" s="335"/>
      <c r="D88" s="336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8"/>
      <c r="S88" s="119"/>
      <c r="T88" s="120"/>
      <c r="U88" s="130"/>
      <c r="V88" s="131"/>
      <c r="W88" s="126"/>
      <c r="X88" s="127"/>
      <c r="Y88" s="12"/>
      <c r="Z88" s="198"/>
      <c r="AA88" s="337"/>
      <c r="AB88" s="338"/>
      <c r="AC88" s="12"/>
      <c r="AD88" s="198"/>
      <c r="AE88" s="165"/>
      <c r="AF88" s="125"/>
      <c r="AG88" s="333"/>
    </row>
    <row r="89" spans="1:33" ht="15.75" customHeight="1" thickBot="1">
      <c r="A89" s="324"/>
      <c r="B89" s="133" t="s">
        <v>115</v>
      </c>
      <c r="C89" s="358"/>
      <c r="D89" s="358"/>
      <c r="E89" s="134"/>
      <c r="F89" s="167"/>
      <c r="G89" s="135"/>
      <c r="H89" s="69"/>
      <c r="I89" s="136">
        <f t="shared" ref="I89:J89" si="40">AVERAGE(I73:I88)</f>
        <v>5.5</v>
      </c>
      <c r="J89" s="137">
        <f t="shared" si="40"/>
        <v>2886.5</v>
      </c>
      <c r="K89" s="138">
        <f t="shared" ref="K89" si="41">J89/I89</f>
        <v>524.81818181818187</v>
      </c>
      <c r="L89" s="136">
        <f t="shared" ref="L89:M89" si="42">AVERAGE(L73:L88)</f>
        <v>5.75</v>
      </c>
      <c r="M89" s="137">
        <f t="shared" si="42"/>
        <v>2515.3006757526323</v>
      </c>
      <c r="N89" s="138">
        <f>M89/L89</f>
        <v>437.44359578306648</v>
      </c>
      <c r="O89" s="139">
        <f>L89-I89</f>
        <v>0.25</v>
      </c>
      <c r="P89" s="140">
        <f>N89-K89</f>
        <v>-87.374586035115385</v>
      </c>
      <c r="Q89" s="141">
        <f>N89/K89</f>
        <v>0.83351455978065669</v>
      </c>
      <c r="R89" s="329"/>
      <c r="S89" s="142">
        <v>0.16666666666666666</v>
      </c>
      <c r="T89" s="143">
        <v>0.59305555555555545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359"/>
      <c r="AB89" s="360"/>
      <c r="AC89" s="179">
        <f>SUM(AC73:AC88)</f>
        <v>0</v>
      </c>
      <c r="AD89" s="191">
        <f>SUM(AD73:AD88)</f>
        <v>0</v>
      </c>
      <c r="AE89" s="168">
        <f>M89-J89</f>
        <v>-371.19932424736771</v>
      </c>
      <c r="AF89" s="141">
        <f>M89/J89</f>
        <v>0.87140158522523203</v>
      </c>
      <c r="AG89" s="334"/>
    </row>
    <row r="90" spans="1:33" ht="15.75" customHeight="1">
      <c r="A90" s="361" t="s">
        <v>120</v>
      </c>
      <c r="B90" s="114" t="s">
        <v>192</v>
      </c>
      <c r="C90" s="325" t="s">
        <v>213</v>
      </c>
      <c r="D90" s="326"/>
      <c r="E90" s="147">
        <v>15.51</v>
      </c>
      <c r="F90" s="97">
        <v>2138</v>
      </c>
      <c r="G90" s="148">
        <f t="shared" ref="G90:G91" si="43">E90*F90</f>
        <v>33160.379999999997</v>
      </c>
      <c r="H90" s="149"/>
      <c r="I90" s="150">
        <v>6</v>
      </c>
      <c r="J90" s="151">
        <v>3600</v>
      </c>
      <c r="K90" s="152">
        <f>J90/I90</f>
        <v>600</v>
      </c>
      <c r="L90" s="153">
        <v>6</v>
      </c>
      <c r="M90" s="151">
        <f>F90/V90*60</f>
        <v>3248.2800000000011</v>
      </c>
      <c r="N90" s="152">
        <f>M90/L90</f>
        <v>541.38000000000022</v>
      </c>
      <c r="O90" s="154">
        <f>L90-I90</f>
        <v>0</v>
      </c>
      <c r="P90" s="155">
        <f>N90-K90</f>
        <v>-58.619999999999777</v>
      </c>
      <c r="Q90" s="156">
        <f>N90/K90</f>
        <v>0.90230000000000032</v>
      </c>
      <c r="R90" s="327">
        <f>Q106</f>
        <v>0.90231012981906888</v>
      </c>
      <c r="S90" s="157">
        <v>0.25</v>
      </c>
      <c r="T90" s="158">
        <v>0.27741898148148147</v>
      </c>
      <c r="U90" s="159"/>
      <c r="V90" s="160">
        <v>39.491669437363761</v>
      </c>
      <c r="W90" s="158"/>
      <c r="X90" s="169"/>
      <c r="Y90" s="12"/>
      <c r="Z90" s="198"/>
      <c r="AA90" s="330"/>
      <c r="AB90" s="331"/>
      <c r="AC90" s="12"/>
      <c r="AD90" s="198"/>
      <c r="AE90" s="115">
        <f>M90-J90</f>
        <v>-351.71999999999889</v>
      </c>
      <c r="AF90" s="156">
        <f>M90/J90</f>
        <v>0.90230000000000032</v>
      </c>
      <c r="AG90" s="332">
        <f>AF106</f>
        <v>0.90231012981906888</v>
      </c>
    </row>
    <row r="91" spans="1:33" ht="15.75" customHeight="1">
      <c r="A91" s="362"/>
      <c r="B91" s="100" t="s">
        <v>192</v>
      </c>
      <c r="C91" s="335" t="s">
        <v>214</v>
      </c>
      <c r="D91" s="336"/>
      <c r="E91" s="101">
        <v>15.01</v>
      </c>
      <c r="F91" s="102">
        <v>2267</v>
      </c>
      <c r="G91" s="103">
        <f t="shared" si="43"/>
        <v>34027.67</v>
      </c>
      <c r="H91" s="26"/>
      <c r="I91" s="104">
        <v>6</v>
      </c>
      <c r="J91" s="105">
        <v>3600</v>
      </c>
      <c r="K91" s="106">
        <f t="shared" si="35"/>
        <v>600</v>
      </c>
      <c r="L91" s="107">
        <v>6</v>
      </c>
      <c r="M91" s="105">
        <f>F91/V91*60</f>
        <v>3248.352934697295</v>
      </c>
      <c r="N91" s="106">
        <f>M91/L91</f>
        <v>541.39215578288247</v>
      </c>
      <c r="O91" s="108">
        <f>L91-I91</f>
        <v>0</v>
      </c>
      <c r="P91" s="109">
        <f>N91-K91</f>
        <v>-58.607844217117531</v>
      </c>
      <c r="Q91" s="110">
        <f>N91/K91</f>
        <v>0.90232025963813745</v>
      </c>
      <c r="R91" s="328"/>
      <c r="S91" s="47">
        <v>0.28055555555555556</v>
      </c>
      <c r="T91" s="48">
        <v>0.30962962962962964</v>
      </c>
      <c r="U91" s="111">
        <v>4.5166666666666799</v>
      </c>
      <c r="V91" s="112">
        <v>41.873528749632413</v>
      </c>
      <c r="W91" s="113"/>
      <c r="X91" s="13"/>
      <c r="Y91" s="12"/>
      <c r="Z91" s="198"/>
      <c r="AA91" s="337"/>
      <c r="AB91" s="338"/>
      <c r="AC91" s="12"/>
      <c r="AD91" s="198"/>
      <c r="AE91" s="117">
        <f>M91-J91</f>
        <v>-351.64706530270496</v>
      </c>
      <c r="AF91" s="110">
        <f>M91/J91</f>
        <v>0.90232025963813756</v>
      </c>
      <c r="AG91" s="333"/>
    </row>
    <row r="92" spans="1:33" ht="15.75" customHeight="1">
      <c r="A92" s="362"/>
      <c r="B92" s="100"/>
      <c r="C92" s="335"/>
      <c r="D92" s="336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328"/>
      <c r="S92" s="47"/>
      <c r="T92" s="48"/>
      <c r="U92" s="111"/>
      <c r="V92" s="112"/>
      <c r="W92" s="113"/>
      <c r="X92" s="13"/>
      <c r="Y92" s="12"/>
      <c r="Z92" s="198"/>
      <c r="AA92" s="337"/>
      <c r="AB92" s="338"/>
      <c r="AC92" s="12"/>
      <c r="AD92" s="198"/>
      <c r="AE92" s="117"/>
      <c r="AF92" s="110"/>
      <c r="AG92" s="333"/>
    </row>
    <row r="93" spans="1:33" ht="15.75" customHeight="1">
      <c r="A93" s="362"/>
      <c r="B93" s="100"/>
      <c r="C93" s="335"/>
      <c r="D93" s="336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8"/>
      <c r="S93" s="47"/>
      <c r="T93" s="48"/>
      <c r="U93" s="111"/>
      <c r="V93" s="112"/>
      <c r="W93" s="113"/>
      <c r="X93" s="116"/>
      <c r="Y93" s="12"/>
      <c r="Z93" s="198"/>
      <c r="AA93" s="337"/>
      <c r="AB93" s="338"/>
      <c r="AC93" s="12"/>
      <c r="AD93" s="198"/>
      <c r="AE93" s="117"/>
      <c r="AF93" s="110"/>
      <c r="AG93" s="333"/>
    </row>
    <row r="94" spans="1:33" ht="15.75" customHeight="1">
      <c r="A94" s="363"/>
      <c r="B94" s="100"/>
      <c r="C94" s="335"/>
      <c r="D94" s="336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8"/>
      <c r="S94" s="47"/>
      <c r="T94" s="48"/>
      <c r="U94" s="111"/>
      <c r="V94" s="112"/>
      <c r="W94" s="113"/>
      <c r="X94" s="13"/>
      <c r="Y94" s="12"/>
      <c r="Z94" s="198"/>
      <c r="AA94" s="337"/>
      <c r="AB94" s="338"/>
      <c r="AC94" s="12"/>
      <c r="AD94" s="198"/>
      <c r="AE94" s="117"/>
      <c r="AF94" s="110"/>
      <c r="AG94" s="333"/>
    </row>
    <row r="95" spans="1:33" ht="15.75" customHeight="1">
      <c r="A95" s="363"/>
      <c r="B95" s="100"/>
      <c r="C95" s="335"/>
      <c r="D95" s="336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8"/>
      <c r="S95" s="47"/>
      <c r="T95" s="120"/>
      <c r="U95" s="111"/>
      <c r="V95" s="112"/>
      <c r="W95" s="113"/>
      <c r="X95" s="50"/>
      <c r="Y95" s="12"/>
      <c r="Z95" s="198"/>
      <c r="AA95" s="337"/>
      <c r="AB95" s="338"/>
      <c r="AC95" s="12"/>
      <c r="AD95" s="198"/>
      <c r="AE95" s="117"/>
      <c r="AF95" s="110"/>
      <c r="AG95" s="333"/>
    </row>
    <row r="96" spans="1:33" ht="15.75" customHeight="1">
      <c r="A96" s="363"/>
      <c r="B96" s="100"/>
      <c r="C96" s="335"/>
      <c r="D96" s="336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8"/>
      <c r="S96" s="47"/>
      <c r="T96" s="120"/>
      <c r="U96" s="111"/>
      <c r="V96" s="112"/>
      <c r="W96" s="113"/>
      <c r="X96" s="116"/>
      <c r="Y96" s="12"/>
      <c r="Z96" s="198"/>
      <c r="AA96" s="337"/>
      <c r="AB96" s="338"/>
      <c r="AC96" s="12"/>
      <c r="AD96" s="198"/>
      <c r="AE96" s="117"/>
      <c r="AF96" s="110"/>
      <c r="AG96" s="333"/>
    </row>
    <row r="97" spans="1:33" ht="15.75" customHeight="1">
      <c r="A97" s="363"/>
      <c r="B97" s="100"/>
      <c r="C97" s="335"/>
      <c r="D97" s="336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8"/>
      <c r="S97" s="47"/>
      <c r="T97" s="120"/>
      <c r="U97" s="111"/>
      <c r="V97" s="112"/>
      <c r="W97" s="113"/>
      <c r="X97" s="116"/>
      <c r="Y97" s="12"/>
      <c r="Z97" s="198"/>
      <c r="AA97" s="337"/>
      <c r="AB97" s="338"/>
      <c r="AC97" s="12"/>
      <c r="AD97" s="198"/>
      <c r="AE97" s="117"/>
      <c r="AF97" s="110"/>
      <c r="AG97" s="333"/>
    </row>
    <row r="98" spans="1:33" ht="15.75" customHeight="1">
      <c r="A98" s="363"/>
      <c r="B98" s="100"/>
      <c r="C98" s="335"/>
      <c r="D98" s="336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8"/>
      <c r="S98" s="119"/>
      <c r="T98" s="120"/>
      <c r="U98" s="111"/>
      <c r="V98" s="131"/>
      <c r="W98" s="113"/>
      <c r="X98" s="116"/>
      <c r="Y98" s="12"/>
      <c r="Z98" s="198"/>
      <c r="AA98" s="337"/>
      <c r="AB98" s="338"/>
      <c r="AC98" s="12"/>
      <c r="AD98" s="198"/>
      <c r="AE98" s="117"/>
      <c r="AF98" s="110"/>
      <c r="AG98" s="333"/>
    </row>
    <row r="99" spans="1:33" ht="15.75" customHeight="1">
      <c r="A99" s="363"/>
      <c r="B99" s="100"/>
      <c r="C99" s="335"/>
      <c r="D99" s="336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8"/>
      <c r="S99" s="119"/>
      <c r="T99" s="120"/>
      <c r="U99" s="111"/>
      <c r="V99" s="131"/>
      <c r="W99" s="126"/>
      <c r="X99" s="127"/>
      <c r="Y99" s="12"/>
      <c r="Z99" s="198"/>
      <c r="AA99" s="337"/>
      <c r="AB99" s="338"/>
      <c r="AC99" s="12"/>
      <c r="AD99" s="198"/>
      <c r="AE99" s="117"/>
      <c r="AF99" s="110"/>
      <c r="AG99" s="333"/>
    </row>
    <row r="100" spans="1:33" ht="15.75" customHeight="1">
      <c r="A100" s="363"/>
      <c r="B100" s="100"/>
      <c r="C100" s="335"/>
      <c r="D100" s="336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8"/>
      <c r="S100" s="119"/>
      <c r="T100" s="120"/>
      <c r="U100" s="111"/>
      <c r="V100" s="131"/>
      <c r="W100" s="126"/>
      <c r="X100" s="127"/>
      <c r="Y100" s="12"/>
      <c r="Z100" s="198"/>
      <c r="AA100" s="337"/>
      <c r="AB100" s="338"/>
      <c r="AC100" s="12"/>
      <c r="AD100" s="198"/>
      <c r="AE100" s="117"/>
      <c r="AF100" s="110"/>
      <c r="AG100" s="333"/>
    </row>
    <row r="101" spans="1:33" ht="15.75" customHeight="1">
      <c r="A101" s="363"/>
      <c r="B101" s="100"/>
      <c r="C101" s="335"/>
      <c r="D101" s="336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8"/>
      <c r="S101" s="119"/>
      <c r="T101" s="120"/>
      <c r="U101" s="111"/>
      <c r="V101" s="131"/>
      <c r="W101" s="126"/>
      <c r="X101" s="127"/>
      <c r="Y101" s="12"/>
      <c r="Z101" s="198"/>
      <c r="AA101" s="337"/>
      <c r="AB101" s="338"/>
      <c r="AC101" s="12"/>
      <c r="AD101" s="198"/>
      <c r="AE101" s="117"/>
      <c r="AF101" s="110"/>
      <c r="AG101" s="333"/>
    </row>
    <row r="102" spans="1:33" ht="15.75" customHeight="1">
      <c r="A102" s="363"/>
      <c r="B102" s="100"/>
      <c r="C102" s="335"/>
      <c r="D102" s="336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8"/>
      <c r="S102" s="119"/>
      <c r="T102" s="120"/>
      <c r="U102" s="111"/>
      <c r="V102" s="131"/>
      <c r="W102" s="126"/>
      <c r="X102" s="127"/>
      <c r="Y102" s="12"/>
      <c r="Z102" s="198"/>
      <c r="AA102" s="337"/>
      <c r="AB102" s="338"/>
      <c r="AC102" s="12"/>
      <c r="AD102" s="198"/>
      <c r="AE102" s="117"/>
      <c r="AF102" s="110"/>
      <c r="AG102" s="333"/>
    </row>
    <row r="103" spans="1:33" ht="15.75" customHeight="1">
      <c r="A103" s="363"/>
      <c r="B103" s="100"/>
      <c r="C103" s="335"/>
      <c r="D103" s="336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8"/>
      <c r="S103" s="119"/>
      <c r="T103" s="120"/>
      <c r="U103" s="111"/>
      <c r="V103" s="131"/>
      <c r="W103" s="126"/>
      <c r="X103" s="127"/>
      <c r="Y103" s="12"/>
      <c r="Z103" s="198"/>
      <c r="AA103" s="337"/>
      <c r="AB103" s="338"/>
      <c r="AC103" s="12"/>
      <c r="AD103" s="198"/>
      <c r="AE103" s="117"/>
      <c r="AF103" s="110"/>
      <c r="AG103" s="333"/>
    </row>
    <row r="104" spans="1:33" ht="15.75" customHeight="1">
      <c r="A104" s="363"/>
      <c r="B104" s="100"/>
      <c r="C104" s="335"/>
      <c r="D104" s="336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8"/>
      <c r="S104" s="119"/>
      <c r="T104" s="120"/>
      <c r="U104" s="111"/>
      <c r="V104" s="131"/>
      <c r="W104" s="126"/>
      <c r="X104" s="127"/>
      <c r="Y104" s="12"/>
      <c r="Z104" s="198"/>
      <c r="AA104" s="337"/>
      <c r="AB104" s="338"/>
      <c r="AC104" s="12"/>
      <c r="AD104" s="198"/>
      <c r="AE104" s="117"/>
      <c r="AF104" s="110"/>
      <c r="AG104" s="333"/>
    </row>
    <row r="105" spans="1:33" ht="15.75" customHeight="1">
      <c r="A105" s="363"/>
      <c r="B105" s="100"/>
      <c r="C105" s="335"/>
      <c r="D105" s="336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8"/>
      <c r="S105" s="119"/>
      <c r="T105" s="120"/>
      <c r="U105" s="130"/>
      <c r="V105" s="131"/>
      <c r="W105" s="126"/>
      <c r="X105" s="127"/>
      <c r="Y105" s="12"/>
      <c r="Z105" s="198"/>
      <c r="AA105" s="337"/>
      <c r="AB105" s="338"/>
      <c r="AC105" s="12"/>
      <c r="AD105" s="198"/>
      <c r="AE105" s="165"/>
      <c r="AF105" s="125"/>
      <c r="AG105" s="333"/>
    </row>
    <row r="106" spans="1:33" ht="15.75" customHeight="1" thickBot="1">
      <c r="A106" s="364"/>
      <c r="B106" s="133" t="s">
        <v>115</v>
      </c>
      <c r="C106" s="358"/>
      <c r="D106" s="358"/>
      <c r="E106" s="134"/>
      <c r="F106" s="167"/>
      <c r="G106" s="135"/>
      <c r="H106" s="69"/>
      <c r="I106" s="136">
        <f t="shared" ref="I106:J106" si="44">AVERAGE(I90:I105)</f>
        <v>6</v>
      </c>
      <c r="J106" s="137">
        <f t="shared" si="44"/>
        <v>3600</v>
      </c>
      <c r="K106" s="138">
        <f t="shared" ref="K106" si="45">J106/I106</f>
        <v>600</v>
      </c>
      <c r="L106" s="136">
        <f t="shared" ref="L106:M106" si="46">AVERAGE(L90:L105)</f>
        <v>6</v>
      </c>
      <c r="M106" s="137">
        <f t="shared" si="46"/>
        <v>3248.3164673486481</v>
      </c>
      <c r="N106" s="138">
        <f>M106/L106</f>
        <v>541.38607789144135</v>
      </c>
      <c r="O106" s="139">
        <f>L106-I106</f>
        <v>0</v>
      </c>
      <c r="P106" s="140">
        <f>N106-K106</f>
        <v>-58.613922108558654</v>
      </c>
      <c r="Q106" s="141">
        <f>N106/K106</f>
        <v>0.90231012981906888</v>
      </c>
      <c r="R106" s="329"/>
      <c r="S106" s="142">
        <v>0.25</v>
      </c>
      <c r="T106" s="143">
        <v>0.30962962962962964</v>
      </c>
      <c r="U106" s="144"/>
      <c r="V106" s="166"/>
      <c r="W106" s="167"/>
      <c r="X106" s="138"/>
      <c r="Y106" s="179">
        <f>SUM(Y90:Y105)</f>
        <v>0</v>
      </c>
      <c r="Z106" s="180">
        <f>SUM(Z90:Z105)</f>
        <v>0</v>
      </c>
      <c r="AA106" s="359"/>
      <c r="AB106" s="360"/>
      <c r="AC106" s="179">
        <f>SUM(AC90:AC105)</f>
        <v>0</v>
      </c>
      <c r="AD106" s="191">
        <f>SUM(AD90:AD105)</f>
        <v>0</v>
      </c>
      <c r="AE106" s="168">
        <f>M106-J106</f>
        <v>-351.68353265135192</v>
      </c>
      <c r="AF106" s="141">
        <f>M106/J106</f>
        <v>0.90231012981906888</v>
      </c>
      <c r="AG106" s="334"/>
    </row>
    <row r="107" spans="1:33" ht="15.75" customHeight="1">
      <c r="A107" s="322" t="s">
        <v>193</v>
      </c>
      <c r="B107" s="146" t="s">
        <v>171</v>
      </c>
      <c r="C107" s="325" t="s">
        <v>210</v>
      </c>
      <c r="D107" s="326"/>
      <c r="E107" s="147">
        <v>58.17</v>
      </c>
      <c r="F107" s="97">
        <v>1620</v>
      </c>
      <c r="G107" s="148">
        <f t="shared" ref="G107:G109" si="47">E107*F107</f>
        <v>94235.400000000009</v>
      </c>
      <c r="H107" s="149"/>
      <c r="I107" s="150">
        <v>18</v>
      </c>
      <c r="J107" s="151">
        <v>2000</v>
      </c>
      <c r="K107" s="152">
        <f>J107/I107</f>
        <v>111.11111111111111</v>
      </c>
      <c r="L107" s="153">
        <v>17</v>
      </c>
      <c r="M107" s="151">
        <f>F107/V107*60</f>
        <v>1790.2</v>
      </c>
      <c r="N107" s="152">
        <f>M107/L107</f>
        <v>105.30588235294118</v>
      </c>
      <c r="O107" s="154">
        <f>L107-I107</f>
        <v>-1</v>
      </c>
      <c r="P107" s="155">
        <f>N107-K107</f>
        <v>-5.8052287581699318</v>
      </c>
      <c r="Q107" s="156">
        <f>N107/K107</f>
        <v>0.94775294117647058</v>
      </c>
      <c r="R107" s="327">
        <f>Q123</f>
        <v>0.9431220238095237</v>
      </c>
      <c r="S107" s="157">
        <v>0.70833333333333337</v>
      </c>
      <c r="T107" s="158">
        <v>0.74603009259259268</v>
      </c>
      <c r="U107" s="159"/>
      <c r="V107" s="160">
        <v>54.295609429114066</v>
      </c>
      <c r="W107" s="158"/>
      <c r="X107" s="169"/>
      <c r="Y107" s="196"/>
      <c r="Z107" s="197"/>
      <c r="AA107" s="330"/>
      <c r="AB107" s="331"/>
      <c r="AC107" s="196"/>
      <c r="AD107" s="197"/>
      <c r="AE107" s="115">
        <f>M107-J107</f>
        <v>-209.79999999999995</v>
      </c>
      <c r="AF107" s="156">
        <f>M107/J107</f>
        <v>0.89510000000000001</v>
      </c>
      <c r="AG107" s="332">
        <f>AF123</f>
        <v>0.89516666666666667</v>
      </c>
    </row>
    <row r="108" spans="1:33" ht="15.75" customHeight="1">
      <c r="A108" s="323"/>
      <c r="B108" s="163" t="s">
        <v>171</v>
      </c>
      <c r="C108" s="335" t="s">
        <v>194</v>
      </c>
      <c r="D108" s="336"/>
      <c r="E108" s="101">
        <v>50.67</v>
      </c>
      <c r="F108" s="102">
        <v>1283</v>
      </c>
      <c r="G108" s="103">
        <f t="shared" si="47"/>
        <v>65009.61</v>
      </c>
      <c r="H108" s="26"/>
      <c r="I108" s="104">
        <v>20</v>
      </c>
      <c r="J108" s="105">
        <v>2000</v>
      </c>
      <c r="K108" s="106">
        <f t="shared" ref="K108:K109" si="48">J108/I108</f>
        <v>100</v>
      </c>
      <c r="L108" s="107">
        <v>19</v>
      </c>
      <c r="M108" s="105">
        <f>F108/V108*60</f>
        <v>1790.4</v>
      </c>
      <c r="N108" s="106">
        <f>M108/L108</f>
        <v>94.231578947368419</v>
      </c>
      <c r="O108" s="108">
        <f>L108-I108</f>
        <v>-1</v>
      </c>
      <c r="P108" s="109">
        <f>N108-K108</f>
        <v>-5.7684210526315809</v>
      </c>
      <c r="Q108" s="110">
        <f>N108/K108</f>
        <v>0.94231578947368422</v>
      </c>
      <c r="R108" s="328"/>
      <c r="S108" s="47">
        <v>0.74930555555555556</v>
      </c>
      <c r="T108" s="48">
        <v>0.77915509259259264</v>
      </c>
      <c r="U108" s="111">
        <v>4.7166666666665513</v>
      </c>
      <c r="V108" s="112">
        <v>42.995978552278814</v>
      </c>
      <c r="W108" s="113"/>
      <c r="X108" s="116"/>
      <c r="Y108" s="12"/>
      <c r="Z108" s="198"/>
      <c r="AA108" s="337"/>
      <c r="AB108" s="338"/>
      <c r="AC108" s="12"/>
      <c r="AD108" s="198"/>
      <c r="AE108" s="117">
        <f>M108-J108</f>
        <v>-209.59999999999991</v>
      </c>
      <c r="AF108" s="110">
        <f>M108/J108</f>
        <v>0.8952</v>
      </c>
      <c r="AG108" s="333"/>
    </row>
    <row r="109" spans="1:33" ht="15.75" customHeight="1">
      <c r="A109" s="323"/>
      <c r="B109" s="163" t="s">
        <v>171</v>
      </c>
      <c r="C109" s="335" t="s">
        <v>228</v>
      </c>
      <c r="D109" s="336"/>
      <c r="E109" s="101">
        <v>57.3</v>
      </c>
      <c r="F109" s="102">
        <v>1885</v>
      </c>
      <c r="G109" s="103">
        <f t="shared" si="47"/>
        <v>108010.5</v>
      </c>
      <c r="H109" s="26"/>
      <c r="I109" s="104">
        <v>21</v>
      </c>
      <c r="J109" s="105">
        <v>2000</v>
      </c>
      <c r="K109" s="106">
        <f t="shared" si="48"/>
        <v>95.238095238095241</v>
      </c>
      <c r="L109" s="107">
        <v>20</v>
      </c>
      <c r="M109" s="105">
        <f>F109/V109*60</f>
        <v>1790.4</v>
      </c>
      <c r="N109" s="106">
        <f>M109/L109</f>
        <v>89.52000000000001</v>
      </c>
      <c r="O109" s="108">
        <f>L109-I109</f>
        <v>-1</v>
      </c>
      <c r="P109" s="109">
        <f>N109-K109</f>
        <v>-5.7180952380952306</v>
      </c>
      <c r="Q109" s="110">
        <f>N109/K109</f>
        <v>0.93996000000000013</v>
      </c>
      <c r="R109" s="328"/>
      <c r="S109" s="47">
        <v>0.78263888888888888</v>
      </c>
      <c r="T109" s="48">
        <v>0.82650462962962967</v>
      </c>
      <c r="U109" s="111">
        <v>5.0166666666665982</v>
      </c>
      <c r="V109" s="112">
        <v>63.170241286863273</v>
      </c>
      <c r="W109" s="113"/>
      <c r="X109" s="116"/>
      <c r="Y109" s="12"/>
      <c r="Z109" s="198"/>
      <c r="AA109" s="337"/>
      <c r="AB109" s="338"/>
      <c r="AC109" s="12"/>
      <c r="AD109" s="198"/>
      <c r="AE109" s="117">
        <f>M109-J109</f>
        <v>-209.59999999999991</v>
      </c>
      <c r="AF109" s="110">
        <f>M109/J109</f>
        <v>0.8952</v>
      </c>
      <c r="AG109" s="333"/>
    </row>
    <row r="110" spans="1:33" ht="15.75" customHeight="1">
      <c r="A110" s="323"/>
      <c r="B110" s="163"/>
      <c r="C110" s="335"/>
      <c r="D110" s="336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328"/>
      <c r="S110" s="47"/>
      <c r="T110" s="48"/>
      <c r="U110" s="111"/>
      <c r="V110" s="112"/>
      <c r="W110" s="113"/>
      <c r="X110" s="116"/>
      <c r="Y110" s="12"/>
      <c r="Z110" s="198"/>
      <c r="AA110" s="337"/>
      <c r="AB110" s="338"/>
      <c r="AC110" s="12"/>
      <c r="AD110" s="198"/>
      <c r="AE110" s="117"/>
      <c r="AF110" s="110"/>
      <c r="AG110" s="333"/>
    </row>
    <row r="111" spans="1:33" ht="15.75" customHeight="1">
      <c r="A111" s="323"/>
      <c r="B111" s="163"/>
      <c r="C111" s="335"/>
      <c r="D111" s="336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328"/>
      <c r="S111" s="47"/>
      <c r="T111" s="48"/>
      <c r="U111" s="111"/>
      <c r="V111" s="112"/>
      <c r="W111" s="113"/>
      <c r="X111" s="116"/>
      <c r="Y111" s="12"/>
      <c r="Z111" s="198"/>
      <c r="AA111" s="337"/>
      <c r="AB111" s="338"/>
      <c r="AC111" s="12"/>
      <c r="AD111" s="198"/>
      <c r="AE111" s="117"/>
      <c r="AF111" s="110"/>
      <c r="AG111" s="333"/>
    </row>
    <row r="112" spans="1:33" ht="15.75" customHeight="1">
      <c r="A112" s="323"/>
      <c r="B112" s="163"/>
      <c r="C112" s="335"/>
      <c r="D112" s="336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28"/>
      <c r="S112" s="47"/>
      <c r="T112" s="120"/>
      <c r="U112" s="111"/>
      <c r="V112" s="112"/>
      <c r="W112" s="113"/>
      <c r="X112" s="116"/>
      <c r="Y112" s="12"/>
      <c r="Z112" s="198"/>
      <c r="AA112" s="337"/>
      <c r="AB112" s="338"/>
      <c r="AC112" s="12"/>
      <c r="AD112" s="198"/>
      <c r="AE112" s="117"/>
      <c r="AF112" s="110"/>
      <c r="AG112" s="333"/>
    </row>
    <row r="113" spans="1:33" ht="15.75" customHeight="1">
      <c r="A113" s="323"/>
      <c r="B113" s="163"/>
      <c r="C113" s="335"/>
      <c r="D113" s="336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328"/>
      <c r="S113" s="119"/>
      <c r="T113" s="120"/>
      <c r="U113" s="111"/>
      <c r="V113" s="112"/>
      <c r="W113" s="120"/>
      <c r="X113" s="189"/>
      <c r="Y113" s="12"/>
      <c r="Z113" s="198"/>
      <c r="AA113" s="337"/>
      <c r="AB113" s="338"/>
      <c r="AC113" s="12"/>
      <c r="AD113" s="198"/>
      <c r="AE113" s="117"/>
      <c r="AF113" s="110"/>
      <c r="AG113" s="333"/>
    </row>
    <row r="114" spans="1:33" ht="15.75" customHeight="1">
      <c r="A114" s="323"/>
      <c r="B114" s="163"/>
      <c r="C114" s="335"/>
      <c r="D114" s="336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28"/>
      <c r="S114" s="119"/>
      <c r="T114" s="120"/>
      <c r="U114" s="111"/>
      <c r="V114" s="112"/>
      <c r="W114" s="120"/>
      <c r="X114" s="189"/>
      <c r="Y114" s="12"/>
      <c r="Z114" s="198"/>
      <c r="AA114" s="337"/>
      <c r="AB114" s="338"/>
      <c r="AC114" s="12"/>
      <c r="AD114" s="198"/>
      <c r="AE114" s="117"/>
      <c r="AF114" s="110"/>
      <c r="AG114" s="333"/>
    </row>
    <row r="115" spans="1:33" ht="15.75" customHeight="1">
      <c r="A115" s="323"/>
      <c r="B115" s="163"/>
      <c r="C115" s="335"/>
      <c r="D115" s="336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8"/>
      <c r="S115" s="119"/>
      <c r="T115" s="120"/>
      <c r="U115" s="111"/>
      <c r="V115" s="112"/>
      <c r="W115" s="120"/>
      <c r="X115" s="189"/>
      <c r="Y115" s="12"/>
      <c r="Z115" s="198"/>
      <c r="AA115" s="337"/>
      <c r="AB115" s="338"/>
      <c r="AC115" s="12"/>
      <c r="AD115" s="198"/>
      <c r="AE115" s="117"/>
      <c r="AF115" s="110"/>
      <c r="AG115" s="333"/>
    </row>
    <row r="116" spans="1:33" ht="15.75" customHeight="1">
      <c r="A116" s="323"/>
      <c r="B116" s="163"/>
      <c r="C116" s="335"/>
      <c r="D116" s="336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8"/>
      <c r="S116" s="119"/>
      <c r="T116" s="120"/>
      <c r="U116" s="111"/>
      <c r="V116" s="112"/>
      <c r="W116" s="120"/>
      <c r="X116" s="189"/>
      <c r="Y116" s="12"/>
      <c r="Z116" s="198"/>
      <c r="AA116" s="337"/>
      <c r="AB116" s="338"/>
      <c r="AC116" s="12"/>
      <c r="AD116" s="198"/>
      <c r="AE116" s="117"/>
      <c r="AF116" s="110"/>
      <c r="AG116" s="333"/>
    </row>
    <row r="117" spans="1:33" ht="15.75" customHeight="1">
      <c r="A117" s="323"/>
      <c r="B117" s="163"/>
      <c r="C117" s="335"/>
      <c r="D117" s="336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8"/>
      <c r="S117" s="119"/>
      <c r="T117" s="120"/>
      <c r="U117" s="111"/>
      <c r="V117" s="112"/>
      <c r="W117" s="120"/>
      <c r="X117" s="189"/>
      <c r="Y117" s="12"/>
      <c r="Z117" s="198"/>
      <c r="AA117" s="337"/>
      <c r="AB117" s="338"/>
      <c r="AC117" s="12"/>
      <c r="AD117" s="198"/>
      <c r="AE117" s="117"/>
      <c r="AF117" s="110"/>
      <c r="AG117" s="333"/>
    </row>
    <row r="118" spans="1:33" ht="15.75" customHeight="1">
      <c r="A118" s="323"/>
      <c r="B118" s="163"/>
      <c r="C118" s="335"/>
      <c r="D118" s="336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8"/>
      <c r="S118" s="119"/>
      <c r="T118" s="120"/>
      <c r="U118" s="111"/>
      <c r="V118" s="112"/>
      <c r="W118" s="120"/>
      <c r="X118" s="189"/>
      <c r="Y118" s="12"/>
      <c r="Z118" s="198"/>
      <c r="AA118" s="337"/>
      <c r="AB118" s="338"/>
      <c r="AC118" s="12"/>
      <c r="AD118" s="198"/>
      <c r="AE118" s="117"/>
      <c r="AF118" s="110"/>
      <c r="AG118" s="333"/>
    </row>
    <row r="119" spans="1:33" ht="15.75" customHeight="1">
      <c r="A119" s="323"/>
      <c r="B119" s="163"/>
      <c r="C119" s="335"/>
      <c r="D119" s="336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8"/>
      <c r="S119" s="119"/>
      <c r="T119" s="120"/>
      <c r="U119" s="111"/>
      <c r="V119" s="112"/>
      <c r="W119" s="120"/>
      <c r="X119" s="189"/>
      <c r="Y119" s="12"/>
      <c r="Z119" s="198"/>
      <c r="AA119" s="337"/>
      <c r="AB119" s="338"/>
      <c r="AC119" s="12"/>
      <c r="AD119" s="198"/>
      <c r="AE119" s="117"/>
      <c r="AF119" s="110"/>
      <c r="AG119" s="333"/>
    </row>
    <row r="120" spans="1:33" ht="15.75" customHeight="1">
      <c r="A120" s="323"/>
      <c r="B120" s="163"/>
      <c r="C120" s="335"/>
      <c r="D120" s="336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8"/>
      <c r="S120" s="119"/>
      <c r="T120" s="120"/>
      <c r="U120" s="111"/>
      <c r="V120" s="112"/>
      <c r="W120" s="120"/>
      <c r="X120" s="189"/>
      <c r="Y120" s="12"/>
      <c r="Z120" s="198"/>
      <c r="AA120" s="337"/>
      <c r="AB120" s="338"/>
      <c r="AC120" s="12"/>
      <c r="AD120" s="198"/>
      <c r="AE120" s="117"/>
      <c r="AF120" s="110"/>
      <c r="AG120" s="333"/>
    </row>
    <row r="121" spans="1:33" ht="15.75" customHeight="1">
      <c r="A121" s="323"/>
      <c r="B121" s="163"/>
      <c r="C121" s="335"/>
      <c r="D121" s="336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8"/>
      <c r="S121" s="119"/>
      <c r="T121" s="120"/>
      <c r="U121" s="111"/>
      <c r="V121" s="112"/>
      <c r="W121" s="120"/>
      <c r="X121" s="189"/>
      <c r="Y121" s="12"/>
      <c r="Z121" s="198"/>
      <c r="AA121" s="337"/>
      <c r="AB121" s="338"/>
      <c r="AC121" s="12"/>
      <c r="AD121" s="198"/>
      <c r="AE121" s="117"/>
      <c r="AF121" s="110"/>
      <c r="AG121" s="333"/>
    </row>
    <row r="122" spans="1:33" ht="15.75" customHeight="1">
      <c r="A122" s="323"/>
      <c r="B122" s="163"/>
      <c r="C122" s="335"/>
      <c r="D122" s="336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8"/>
      <c r="S122" s="119"/>
      <c r="T122" s="120"/>
      <c r="U122" s="130"/>
      <c r="V122" s="131"/>
      <c r="W122" s="126"/>
      <c r="X122" s="127"/>
      <c r="Y122" s="12"/>
      <c r="Z122" s="198"/>
      <c r="AA122" s="337"/>
      <c r="AB122" s="338"/>
      <c r="AC122" s="12"/>
      <c r="AD122" s="198"/>
      <c r="AE122" s="165"/>
      <c r="AF122" s="125"/>
      <c r="AG122" s="333"/>
    </row>
    <row r="123" spans="1:33" ht="15.75" customHeight="1" thickBot="1">
      <c r="A123" s="324"/>
      <c r="B123" s="133" t="s">
        <v>115</v>
      </c>
      <c r="C123" s="358"/>
      <c r="D123" s="358"/>
      <c r="E123" s="134"/>
      <c r="F123" s="167"/>
      <c r="G123" s="135"/>
      <c r="H123" s="69"/>
      <c r="I123" s="136">
        <f t="shared" ref="I123:J123" si="49">AVERAGE(I107:I122)</f>
        <v>19.666666666666668</v>
      </c>
      <c r="J123" s="137">
        <f t="shared" si="49"/>
        <v>2000</v>
      </c>
      <c r="K123" s="138">
        <f t="shared" ref="K123" si="50">J123/I123</f>
        <v>101.69491525423729</v>
      </c>
      <c r="L123" s="136">
        <f t="shared" ref="L123:M123" si="51">AVERAGE(L107:L122)</f>
        <v>18.666666666666668</v>
      </c>
      <c r="M123" s="137">
        <f t="shared" si="51"/>
        <v>1790.3333333333333</v>
      </c>
      <c r="N123" s="138">
        <f>M123/L123</f>
        <v>95.910714285714278</v>
      </c>
      <c r="O123" s="139">
        <f>L123-I123</f>
        <v>-1</v>
      </c>
      <c r="P123" s="140">
        <f>N123-K123</f>
        <v>-5.7842009685230096</v>
      </c>
      <c r="Q123" s="141">
        <f>N123/K123</f>
        <v>0.9431220238095237</v>
      </c>
      <c r="R123" s="329"/>
      <c r="S123" s="142">
        <v>0.70833333333333337</v>
      </c>
      <c r="T123" s="143">
        <v>0.82650462962962967</v>
      </c>
      <c r="U123" s="144"/>
      <c r="V123" s="166"/>
      <c r="W123" s="167"/>
      <c r="X123" s="138"/>
      <c r="Y123" s="179">
        <f t="shared" ref="Y123:Z123" si="52">SUM(Y107:Y122)</f>
        <v>0</v>
      </c>
      <c r="Z123" s="180">
        <f t="shared" si="52"/>
        <v>0</v>
      </c>
      <c r="AA123" s="359"/>
      <c r="AB123" s="360"/>
      <c r="AC123" s="179">
        <f t="shared" ref="AC123:AD123" si="53">SUM(AC107:AC122)</f>
        <v>0</v>
      </c>
      <c r="AD123" s="180">
        <f t="shared" si="53"/>
        <v>0</v>
      </c>
      <c r="AE123" s="168">
        <f>M123-J123</f>
        <v>-209.66666666666674</v>
      </c>
      <c r="AF123" s="141">
        <f>M123/J123</f>
        <v>0.89516666666666667</v>
      </c>
      <c r="AG123" s="334"/>
    </row>
    <row r="124" spans="1:33" ht="15.75" customHeight="1">
      <c r="A124" s="361" t="s">
        <v>182</v>
      </c>
      <c r="B124" s="146" t="s">
        <v>171</v>
      </c>
      <c r="C124" s="325" t="s">
        <v>185</v>
      </c>
      <c r="D124" s="326"/>
      <c r="E124" s="147">
        <v>47.6</v>
      </c>
      <c r="F124" s="159">
        <v>1836</v>
      </c>
      <c r="G124" s="148">
        <f t="shared" ref="G124:G126" si="54">E124*F124</f>
        <v>87393.600000000006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1797.6132557002491</v>
      </c>
      <c r="N124" s="152">
        <f>M124/L124</f>
        <v>78.157098073923876</v>
      </c>
      <c r="O124" s="154">
        <f>L124-I124</f>
        <v>0</v>
      </c>
      <c r="P124" s="155">
        <f>N124-K124</f>
        <v>-8.7994236652065609</v>
      </c>
      <c r="Q124" s="156">
        <f>N124/K124</f>
        <v>0.89880662785012455</v>
      </c>
      <c r="R124" s="327">
        <f>Q140</f>
        <v>0.89870381990687431</v>
      </c>
      <c r="S124" s="157">
        <v>0.70833333333333337</v>
      </c>
      <c r="T124" s="158">
        <v>0.75087962962962962</v>
      </c>
      <c r="U124" s="159"/>
      <c r="V124" s="160">
        <v>61.281257050526065</v>
      </c>
      <c r="W124" s="97"/>
      <c r="X124" s="98"/>
      <c r="Y124" s="196"/>
      <c r="Z124" s="197"/>
      <c r="AA124" s="330"/>
      <c r="AB124" s="331"/>
      <c r="AC124" s="196"/>
      <c r="AD124" s="197"/>
      <c r="AE124" s="115">
        <f>M124-J124</f>
        <v>-202.38674429975094</v>
      </c>
      <c r="AF124" s="156">
        <f>M124/J124</f>
        <v>0.89880662785012455</v>
      </c>
      <c r="AG124" s="381">
        <f>AF140</f>
        <v>0.89870381990687431</v>
      </c>
    </row>
    <row r="125" spans="1:33" ht="15.75" customHeight="1">
      <c r="A125" s="362"/>
      <c r="B125" s="163" t="s">
        <v>171</v>
      </c>
      <c r="C125" s="335" t="s">
        <v>184</v>
      </c>
      <c r="D125" s="336"/>
      <c r="E125" s="101">
        <v>56.87</v>
      </c>
      <c r="F125" s="111">
        <v>1523</v>
      </c>
      <c r="G125" s="103">
        <f t="shared" si="54"/>
        <v>86613.01</v>
      </c>
      <c r="H125" s="26"/>
      <c r="I125" s="104">
        <v>23</v>
      </c>
      <c r="J125" s="105">
        <v>2000</v>
      </c>
      <c r="K125" s="106">
        <f t="shared" ref="K125:K126" si="55">J125/I125</f>
        <v>86.956521739130437</v>
      </c>
      <c r="L125" s="107">
        <v>23</v>
      </c>
      <c r="M125" s="105">
        <f>F125/V125*60</f>
        <v>1797.120388674648</v>
      </c>
      <c r="N125" s="106">
        <f>M125/L125</f>
        <v>78.135669072810785</v>
      </c>
      <c r="O125" s="108">
        <f>L125-I125</f>
        <v>0</v>
      </c>
      <c r="P125" s="109">
        <f>N125-K125</f>
        <v>-8.8208526663196523</v>
      </c>
      <c r="Q125" s="110">
        <f>N125/K125</f>
        <v>0.89856019433732404</v>
      </c>
      <c r="R125" s="328"/>
      <c r="S125" s="47">
        <v>0.75416666666666665</v>
      </c>
      <c r="T125" s="48">
        <v>0.78946759259259258</v>
      </c>
      <c r="U125" s="111">
        <v>4.7333333333333272</v>
      </c>
      <c r="V125" s="112">
        <v>50.848012507048296</v>
      </c>
      <c r="W125" s="113"/>
      <c r="X125" s="116"/>
      <c r="Y125" s="12"/>
      <c r="Z125" s="198"/>
      <c r="AA125" s="337"/>
      <c r="AB125" s="338"/>
      <c r="AC125" s="12"/>
      <c r="AD125" s="198"/>
      <c r="AE125" s="117">
        <f>M125-J125</f>
        <v>-202.87961132535202</v>
      </c>
      <c r="AF125" s="110">
        <f>M125/J125</f>
        <v>0.89856019433732404</v>
      </c>
      <c r="AG125" s="374"/>
    </row>
    <row r="126" spans="1:33" ht="15.75" customHeight="1">
      <c r="A126" s="362"/>
      <c r="B126" s="163" t="s">
        <v>171</v>
      </c>
      <c r="C126" s="335" t="s">
        <v>183</v>
      </c>
      <c r="D126" s="336"/>
      <c r="E126" s="101">
        <v>56.79</v>
      </c>
      <c r="F126" s="111">
        <v>2175</v>
      </c>
      <c r="G126" s="103">
        <f t="shared" si="54"/>
        <v>123518.25</v>
      </c>
      <c r="H126" s="26"/>
      <c r="I126" s="104">
        <v>23</v>
      </c>
      <c r="J126" s="105">
        <v>2000</v>
      </c>
      <c r="K126" s="106">
        <f t="shared" si="55"/>
        <v>86.956521739130437</v>
      </c>
      <c r="L126" s="107">
        <v>23</v>
      </c>
      <c r="M126" s="105">
        <f>F126/V126*60</f>
        <v>1797.4892750663485</v>
      </c>
      <c r="N126" s="106">
        <f>M126/L126</f>
        <v>78.151707611580363</v>
      </c>
      <c r="O126" s="108">
        <f>L126-I126</f>
        <v>0</v>
      </c>
      <c r="P126" s="109">
        <f>N126-K126</f>
        <v>-8.804814127550074</v>
      </c>
      <c r="Q126" s="110">
        <f>N126/K126</f>
        <v>0.89874463753317413</v>
      </c>
      <c r="R126" s="328"/>
      <c r="S126" s="47">
        <v>0.79305555555555551</v>
      </c>
      <c r="T126" s="48">
        <v>0.84347222222222218</v>
      </c>
      <c r="U126" s="111">
        <v>5.1666666666666217</v>
      </c>
      <c r="V126" s="112">
        <v>72.601267673868605</v>
      </c>
      <c r="W126" s="113"/>
      <c r="X126" s="116"/>
      <c r="Y126" s="12"/>
      <c r="Z126" s="198"/>
      <c r="AA126" s="337"/>
      <c r="AB126" s="338"/>
      <c r="AC126" s="12"/>
      <c r="AD126" s="198"/>
      <c r="AE126" s="117">
        <f>M126-J126</f>
        <v>-202.51072493365155</v>
      </c>
      <c r="AF126" s="110">
        <f>M126/J126</f>
        <v>0.89874463753317424</v>
      </c>
      <c r="AG126" s="374"/>
    </row>
    <row r="127" spans="1:33" ht="15.75" customHeight="1">
      <c r="A127" s="362"/>
      <c r="B127" s="163"/>
      <c r="C127" s="335"/>
      <c r="D127" s="336"/>
      <c r="E127" s="101"/>
      <c r="F127" s="111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328"/>
      <c r="S127" s="47"/>
      <c r="T127" s="48"/>
      <c r="U127" s="111"/>
      <c r="V127" s="112"/>
      <c r="W127" s="113"/>
      <c r="X127" s="116"/>
      <c r="Y127" s="12"/>
      <c r="Z127" s="198"/>
      <c r="AA127" s="337"/>
      <c r="AB127" s="338"/>
      <c r="AC127" s="12"/>
      <c r="AD127" s="198"/>
      <c r="AE127" s="117"/>
      <c r="AF127" s="110"/>
      <c r="AG127" s="374"/>
    </row>
    <row r="128" spans="1:33" ht="15.75" customHeight="1">
      <c r="A128" s="363"/>
      <c r="B128" s="163"/>
      <c r="C128" s="335"/>
      <c r="D128" s="336"/>
      <c r="E128" s="101"/>
      <c r="F128" s="111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328"/>
      <c r="S128" s="47"/>
      <c r="T128" s="48"/>
      <c r="U128" s="111"/>
      <c r="V128" s="112"/>
      <c r="W128" s="113"/>
      <c r="X128" s="116"/>
      <c r="Y128" s="12"/>
      <c r="Z128" s="198"/>
      <c r="AA128" s="337"/>
      <c r="AB128" s="338"/>
      <c r="AC128" s="12"/>
      <c r="AD128" s="198"/>
      <c r="AE128" s="117"/>
      <c r="AF128" s="110"/>
      <c r="AG128" s="374"/>
    </row>
    <row r="129" spans="1:33" ht="15.75" customHeight="1">
      <c r="A129" s="363"/>
      <c r="B129" s="163"/>
      <c r="C129" s="335"/>
      <c r="D129" s="336"/>
      <c r="E129" s="101"/>
      <c r="F129" s="111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28"/>
      <c r="S129" s="47"/>
      <c r="T129" s="120"/>
      <c r="U129" s="111"/>
      <c r="V129" s="112"/>
      <c r="W129" s="113"/>
      <c r="X129" s="116"/>
      <c r="Y129" s="12"/>
      <c r="Z129" s="198"/>
      <c r="AA129" s="337"/>
      <c r="AB129" s="338"/>
      <c r="AC129" s="12"/>
      <c r="AD129" s="198"/>
      <c r="AE129" s="117"/>
      <c r="AF129" s="110"/>
      <c r="AG129" s="374"/>
    </row>
    <row r="130" spans="1:33" ht="15.75" customHeight="1">
      <c r="A130" s="363"/>
      <c r="B130" s="163"/>
      <c r="C130" s="335"/>
      <c r="D130" s="336"/>
      <c r="E130" s="101"/>
      <c r="F130" s="111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328"/>
      <c r="S130" s="47"/>
      <c r="T130" s="120"/>
      <c r="U130" s="111"/>
      <c r="V130" s="112"/>
      <c r="W130" s="113"/>
      <c r="X130" s="116"/>
      <c r="Y130" s="12"/>
      <c r="Z130" s="198"/>
      <c r="AA130" s="337"/>
      <c r="AB130" s="338"/>
      <c r="AC130" s="12"/>
      <c r="AD130" s="198"/>
      <c r="AE130" s="117"/>
      <c r="AF130" s="110"/>
      <c r="AG130" s="374"/>
    </row>
    <row r="131" spans="1:33" ht="15.75" customHeight="1">
      <c r="A131" s="363"/>
      <c r="B131" s="163"/>
      <c r="C131" s="335"/>
      <c r="D131" s="336"/>
      <c r="E131" s="101"/>
      <c r="F131" s="111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28"/>
      <c r="S131" s="47"/>
      <c r="T131" s="120"/>
      <c r="U131" s="111"/>
      <c r="V131" s="112"/>
      <c r="W131" s="113"/>
      <c r="X131" s="116"/>
      <c r="Y131" s="12"/>
      <c r="Z131" s="198"/>
      <c r="AA131" s="337"/>
      <c r="AB131" s="338"/>
      <c r="AC131" s="12"/>
      <c r="AD131" s="198"/>
      <c r="AE131" s="117"/>
      <c r="AF131" s="110"/>
      <c r="AG131" s="374"/>
    </row>
    <row r="132" spans="1:33" ht="15.75" customHeight="1">
      <c r="A132" s="363"/>
      <c r="B132" s="163"/>
      <c r="C132" s="335"/>
      <c r="D132" s="336"/>
      <c r="E132" s="101"/>
      <c r="F132" s="111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28"/>
      <c r="S132" s="47"/>
      <c r="T132" s="120"/>
      <c r="U132" s="111"/>
      <c r="V132" s="112"/>
      <c r="W132" s="113"/>
      <c r="X132" s="116"/>
      <c r="Y132" s="12"/>
      <c r="Z132" s="198"/>
      <c r="AA132" s="337"/>
      <c r="AB132" s="338"/>
      <c r="AC132" s="12"/>
      <c r="AD132" s="198"/>
      <c r="AE132" s="117"/>
      <c r="AF132" s="110"/>
      <c r="AG132" s="374"/>
    </row>
    <row r="133" spans="1:33" ht="15.75" customHeight="1">
      <c r="A133" s="363"/>
      <c r="B133" s="163"/>
      <c r="C133" s="335"/>
      <c r="D133" s="336"/>
      <c r="E133" s="101"/>
      <c r="F133" s="111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28"/>
      <c r="S133" s="47"/>
      <c r="T133" s="120"/>
      <c r="U133" s="111"/>
      <c r="V133" s="112"/>
      <c r="W133" s="113"/>
      <c r="X133" s="116"/>
      <c r="Y133" s="12"/>
      <c r="Z133" s="198"/>
      <c r="AA133" s="337"/>
      <c r="AB133" s="338"/>
      <c r="AC133" s="12"/>
      <c r="AD133" s="198"/>
      <c r="AE133" s="117"/>
      <c r="AF133" s="110"/>
      <c r="AG133" s="374"/>
    </row>
    <row r="134" spans="1:33" ht="15.75" customHeight="1">
      <c r="A134" s="363"/>
      <c r="B134" s="163"/>
      <c r="C134" s="335"/>
      <c r="D134" s="336"/>
      <c r="E134" s="101"/>
      <c r="F134" s="111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28"/>
      <c r="S134" s="47"/>
      <c r="T134" s="120"/>
      <c r="U134" s="111"/>
      <c r="V134" s="112"/>
      <c r="W134" s="113"/>
      <c r="X134" s="116"/>
      <c r="Y134" s="12"/>
      <c r="Z134" s="198"/>
      <c r="AA134" s="337"/>
      <c r="AB134" s="338"/>
      <c r="AC134" s="12"/>
      <c r="AD134" s="198"/>
      <c r="AE134" s="117"/>
      <c r="AF134" s="110"/>
      <c r="AG134" s="374"/>
    </row>
    <row r="135" spans="1:33" ht="15.75" customHeight="1">
      <c r="A135" s="363"/>
      <c r="B135" s="163"/>
      <c r="C135" s="335"/>
      <c r="D135" s="336"/>
      <c r="E135" s="101"/>
      <c r="F135" s="111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28"/>
      <c r="S135" s="47"/>
      <c r="T135" s="120"/>
      <c r="U135" s="111"/>
      <c r="V135" s="112"/>
      <c r="W135" s="113"/>
      <c r="X135" s="116"/>
      <c r="Y135" s="12"/>
      <c r="Z135" s="198"/>
      <c r="AA135" s="337"/>
      <c r="AB135" s="338"/>
      <c r="AC135" s="12"/>
      <c r="AD135" s="198"/>
      <c r="AE135" s="117"/>
      <c r="AF135" s="110"/>
      <c r="AG135" s="374"/>
    </row>
    <row r="136" spans="1:33" ht="15.75" customHeight="1">
      <c r="A136" s="363"/>
      <c r="B136" s="163"/>
      <c r="C136" s="335"/>
      <c r="D136" s="336"/>
      <c r="E136" s="101"/>
      <c r="F136" s="111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8"/>
      <c r="S136" s="47"/>
      <c r="T136" s="120"/>
      <c r="U136" s="111"/>
      <c r="V136" s="112"/>
      <c r="W136" s="113"/>
      <c r="X136" s="116"/>
      <c r="Y136" s="12"/>
      <c r="Z136" s="198"/>
      <c r="AA136" s="337"/>
      <c r="AB136" s="338"/>
      <c r="AC136" s="12"/>
      <c r="AD136" s="198"/>
      <c r="AE136" s="117"/>
      <c r="AF136" s="110"/>
      <c r="AG136" s="374"/>
    </row>
    <row r="137" spans="1:33" ht="15.75" customHeight="1">
      <c r="A137" s="363"/>
      <c r="B137" s="163"/>
      <c r="C137" s="335"/>
      <c r="D137" s="336"/>
      <c r="E137" s="101"/>
      <c r="F137" s="111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8"/>
      <c r="S137" s="47"/>
      <c r="T137" s="120"/>
      <c r="U137" s="111"/>
      <c r="V137" s="112"/>
      <c r="W137" s="183"/>
      <c r="X137" s="184"/>
      <c r="Y137" s="12"/>
      <c r="Z137" s="198"/>
      <c r="AA137" s="337"/>
      <c r="AB137" s="338"/>
      <c r="AC137" s="12"/>
      <c r="AD137" s="198"/>
      <c r="AE137" s="117"/>
      <c r="AF137" s="110"/>
      <c r="AG137" s="374"/>
    </row>
    <row r="138" spans="1:33" ht="15.75" customHeight="1">
      <c r="A138" s="363"/>
      <c r="B138" s="163"/>
      <c r="C138" s="335"/>
      <c r="D138" s="336"/>
      <c r="E138" s="101"/>
      <c r="F138" s="111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8"/>
      <c r="S138" s="47"/>
      <c r="T138" s="120"/>
      <c r="U138" s="111"/>
      <c r="V138" s="112"/>
      <c r="W138" s="185"/>
      <c r="X138" s="186"/>
      <c r="Y138" s="12"/>
      <c r="Z138" s="198"/>
      <c r="AA138" s="337"/>
      <c r="AB138" s="338"/>
      <c r="AC138" s="12"/>
      <c r="AD138" s="198"/>
      <c r="AE138" s="117"/>
      <c r="AF138" s="110"/>
      <c r="AG138" s="374"/>
    </row>
    <row r="139" spans="1:33" ht="15.75" customHeight="1">
      <c r="A139" s="363"/>
      <c r="B139" s="100"/>
      <c r="C139" s="335"/>
      <c r="D139" s="336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8"/>
      <c r="S139" s="47"/>
      <c r="T139" s="120"/>
      <c r="U139" s="130"/>
      <c r="V139" s="112"/>
      <c r="W139" s="185"/>
      <c r="X139" s="186"/>
      <c r="Y139" s="12"/>
      <c r="Z139" s="198"/>
      <c r="AA139" s="337"/>
      <c r="AB139" s="338"/>
      <c r="AC139" s="12"/>
      <c r="AD139" s="198"/>
      <c r="AE139" s="117"/>
      <c r="AF139" s="110"/>
      <c r="AG139" s="374"/>
    </row>
    <row r="140" spans="1:33" ht="15.75" customHeight="1" thickBot="1">
      <c r="A140" s="364"/>
      <c r="B140" s="133" t="s">
        <v>115</v>
      </c>
      <c r="C140" s="358"/>
      <c r="D140" s="358"/>
      <c r="E140" s="134"/>
      <c r="F140" s="167"/>
      <c r="G140" s="135"/>
      <c r="H140" s="69"/>
      <c r="I140" s="136">
        <f t="shared" ref="I140:J140" si="56">AVERAGE(I124:I139)</f>
        <v>23</v>
      </c>
      <c r="J140" s="137">
        <f t="shared" si="56"/>
        <v>2000</v>
      </c>
      <c r="K140" s="138">
        <f t="shared" ref="K140" si="57">J140/I140</f>
        <v>86.956521739130437</v>
      </c>
      <c r="L140" s="136">
        <f t="shared" ref="L140:M140" si="58">AVERAGE(L124:L139)</f>
        <v>23</v>
      </c>
      <c r="M140" s="137">
        <f t="shared" si="58"/>
        <v>1797.4076398137486</v>
      </c>
      <c r="N140" s="138">
        <f>M140/L140</f>
        <v>78.14815825277168</v>
      </c>
      <c r="O140" s="139">
        <f>L140-I140</f>
        <v>0</v>
      </c>
      <c r="P140" s="140">
        <f>N140-K140</f>
        <v>-8.8083634863587577</v>
      </c>
      <c r="Q140" s="141">
        <f>N140/K140</f>
        <v>0.89870381990687431</v>
      </c>
      <c r="R140" s="329"/>
      <c r="S140" s="142">
        <v>0.70833333333333337</v>
      </c>
      <c r="T140" s="143">
        <v>0.84347222222222218</v>
      </c>
      <c r="U140" s="144"/>
      <c r="V140" s="166"/>
      <c r="W140" s="187"/>
      <c r="X140" s="188"/>
      <c r="Y140" s="179">
        <f t="shared" ref="Y140:Z140" si="59">SUM(Y124:Y139)</f>
        <v>0</v>
      </c>
      <c r="Z140" s="180">
        <f t="shared" si="59"/>
        <v>0</v>
      </c>
      <c r="AA140" s="359"/>
      <c r="AB140" s="360"/>
      <c r="AC140" s="179">
        <f t="shared" ref="AC140:AD140" si="60">SUM(AC124:AC139)</f>
        <v>0</v>
      </c>
      <c r="AD140" s="180">
        <f t="shared" si="60"/>
        <v>0</v>
      </c>
      <c r="AE140" s="168">
        <f>M140-J140</f>
        <v>-202.59236018625143</v>
      </c>
      <c r="AF140" s="141">
        <f>M140/J140</f>
        <v>0.89870381990687431</v>
      </c>
      <c r="AG140" s="375"/>
    </row>
    <row r="142" spans="1:33">
      <c r="AA142" s="365" t="s">
        <v>149</v>
      </c>
      <c r="AB142" s="365"/>
    </row>
    <row r="143" spans="1:33">
      <c r="AA143" s="365" t="s">
        <v>150</v>
      </c>
      <c r="AB143" s="365"/>
    </row>
    <row r="144" spans="1:33">
      <c r="AA144" s="365" t="s">
        <v>151</v>
      </c>
      <c r="AB144" s="365"/>
    </row>
    <row r="145" spans="27:28">
      <c r="AA145" s="365" t="s">
        <v>152</v>
      </c>
      <c r="AB145" s="365"/>
    </row>
    <row r="146" spans="27:28">
      <c r="AA146" s="365" t="s">
        <v>153</v>
      </c>
      <c r="AB146" s="365"/>
    </row>
    <row r="147" spans="27:28">
      <c r="AA147" s="365" t="s">
        <v>154</v>
      </c>
      <c r="AB147" s="365"/>
    </row>
    <row r="148" spans="27:28">
      <c r="AA148" s="365" t="s">
        <v>155</v>
      </c>
      <c r="AB148" s="365"/>
    </row>
    <row r="149" spans="27:28">
      <c r="AA149" s="365" t="s">
        <v>156</v>
      </c>
      <c r="AB149" s="365"/>
    </row>
    <row r="150" spans="27:28">
      <c r="AA150" s="365" t="s">
        <v>157</v>
      </c>
      <c r="AB150" s="365"/>
    </row>
    <row r="151" spans="27:28">
      <c r="AA151" s="365" t="s">
        <v>158</v>
      </c>
      <c r="AB151" s="365"/>
    </row>
    <row r="152" spans="27:28">
      <c r="AA152" s="365" t="s">
        <v>159</v>
      </c>
      <c r="AB152" s="365"/>
    </row>
    <row r="153" spans="27:28">
      <c r="AA153" s="365" t="s">
        <v>160</v>
      </c>
      <c r="AB153" s="365"/>
    </row>
    <row r="154" spans="27:28">
      <c r="AA154" s="365" t="s">
        <v>161</v>
      </c>
      <c r="AB154" s="365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A101:AB101"/>
    <mergeCell ref="C102:D102"/>
    <mergeCell ref="AA102:AB102"/>
    <mergeCell ref="C106:D106"/>
    <mergeCell ref="AA106:AB106"/>
    <mergeCell ref="C116:D116"/>
    <mergeCell ref="AA116:AB116"/>
    <mergeCell ref="C117:D117"/>
    <mergeCell ref="AA117:AB117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639" priority="2" operator="greaterThan">
      <formula>0</formula>
    </cfRule>
  </conditionalFormatting>
  <conditionalFormatting sqref="P5:P140 AE5:AE140">
    <cfRule type="cellIs" dxfId="638" priority="5" operator="lessThan">
      <formula>0</formula>
    </cfRule>
  </conditionalFormatting>
  <conditionalFormatting sqref="Q5:Q140 AF5:AF140">
    <cfRule type="cellIs" dxfId="637" priority="3" operator="greaterThan">
      <formula>1</formula>
    </cfRule>
    <cfRule type="cellIs" dxfId="636" priority="4" operator="lessThan">
      <formula>0.8</formula>
    </cfRule>
  </conditionalFormatting>
  <conditionalFormatting sqref="AG5 R5:R140 AG107:AG124">
    <cfRule type="cellIs" dxfId="635" priority="6" operator="lessThan">
      <formula>0.8</formula>
    </cfRule>
  </conditionalFormatting>
  <conditionalFormatting sqref="AG22">
    <cfRule type="cellIs" dxfId="634" priority="11" operator="lessThan">
      <formula>0.8</formula>
    </cfRule>
  </conditionalFormatting>
  <conditionalFormatting sqref="AG37">
    <cfRule type="cellIs" dxfId="633" priority="10" operator="lessThan">
      <formula>0.8</formula>
    </cfRule>
  </conditionalFormatting>
  <conditionalFormatting sqref="AG39:AG74">
    <cfRule type="cellIs" dxfId="632" priority="8" operator="lessThan">
      <formula>0.8</formula>
    </cfRule>
  </conditionalFormatting>
  <conditionalFormatting sqref="AG80:AG88">
    <cfRule type="cellIs" dxfId="631" priority="9" operator="lessThan">
      <formula>0.8</formula>
    </cfRule>
  </conditionalFormatting>
  <conditionalFormatting sqref="AG90:AG95">
    <cfRule type="cellIs" dxfId="630" priority="7" operator="lessThan">
      <formula>0.8</formula>
    </cfRule>
  </conditionalFormatting>
  <conditionalFormatting sqref="AG139">
    <cfRule type="cellIs" dxfId="629" priority="1" operator="lessThan">
      <formula>0.8</formula>
    </cfRule>
  </conditionalFormatting>
  <dataValidations count="1">
    <dataValidation type="list" allowBlank="1" showInputMessage="1" showErrorMessage="1" sqref="AA5:AB140" xr:uid="{05789AE6-0101-4182-86AE-373383161567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4CB67-5BD8-4D59-A47B-AA9CB5E8D082}">
  <sheetPr>
    <tabColor theme="9" tint="0.59999389629810485"/>
  </sheetPr>
  <dimension ref="B1:AR42"/>
  <sheetViews>
    <sheetView zoomScale="70" zoomScaleNormal="70" workbookViewId="0">
      <selection activeCell="L43" sqref="L43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11" t="s">
        <v>0</v>
      </c>
      <c r="C1" s="211"/>
      <c r="D1" s="211"/>
      <c r="E1" s="211"/>
      <c r="F1" s="211"/>
      <c r="G1" s="211"/>
      <c r="H1" s="211"/>
      <c r="I1" s="211"/>
      <c r="J1" s="211"/>
      <c r="K1" s="1"/>
      <c r="L1" s="1"/>
      <c r="M1" s="1"/>
      <c r="N1" s="1"/>
      <c r="O1" s="1"/>
      <c r="P1" s="1"/>
    </row>
    <row r="2" spans="2:34" ht="27.75" customHeight="1">
      <c r="B2" s="212"/>
      <c r="C2" s="212"/>
      <c r="D2" s="212"/>
      <c r="E2" s="212"/>
      <c r="F2" s="212"/>
      <c r="G2" s="212"/>
      <c r="H2" s="212"/>
      <c r="I2" s="212"/>
      <c r="J2" s="212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13" t="s">
        <v>266</v>
      </c>
      <c r="D3" s="214"/>
      <c r="E3" s="3" t="s">
        <v>2</v>
      </c>
      <c r="F3" s="215">
        <f>'0727(18度C)'!D1+'0727(4度C)'!D1</f>
        <v>218269</v>
      </c>
      <c r="G3" s="216"/>
      <c r="H3" s="3" t="s">
        <v>3</v>
      </c>
      <c r="I3" s="217">
        <f>'0727(18度C)'!F1+'0727(4度C)'!F1</f>
        <v>6872917.9299999997</v>
      </c>
      <c r="J3" s="218"/>
      <c r="K3" s="4"/>
      <c r="L3" s="5"/>
      <c r="M3" s="1"/>
      <c r="N3" s="1"/>
      <c r="O3" s="1"/>
      <c r="P3" s="1"/>
    </row>
    <row r="4" spans="2:34" ht="28.5" customHeight="1">
      <c r="B4" s="219" t="s">
        <v>4</v>
      </c>
      <c r="C4" s="222" t="s">
        <v>5</v>
      </c>
      <c r="D4" s="223"/>
      <c r="E4" s="224" t="s">
        <v>6</v>
      </c>
      <c r="F4" s="225"/>
      <c r="G4" s="224" t="s">
        <v>7</v>
      </c>
      <c r="H4" s="225"/>
      <c r="I4" s="224" t="s">
        <v>8</v>
      </c>
      <c r="J4" s="225"/>
      <c r="K4" s="226" t="s">
        <v>9</v>
      </c>
      <c r="L4" s="227"/>
      <c r="M4" s="226" t="s">
        <v>10</v>
      </c>
      <c r="N4" s="227"/>
      <c r="O4" s="228" t="s">
        <v>11</v>
      </c>
      <c r="P4" s="229"/>
      <c r="Q4" s="229" t="s">
        <v>12</v>
      </c>
      <c r="R4" s="229"/>
    </row>
    <row r="5" spans="2:34" ht="28.5" customHeight="1">
      <c r="B5" s="220"/>
      <c r="C5" s="222" t="s">
        <v>13</v>
      </c>
      <c r="D5" s="223"/>
      <c r="E5" s="230" t="s">
        <v>14</v>
      </c>
      <c r="F5" s="231"/>
      <c r="G5" s="232" t="s">
        <v>15</v>
      </c>
      <c r="H5" s="233"/>
      <c r="I5" s="234" t="s">
        <v>16</v>
      </c>
      <c r="J5" s="235"/>
      <c r="K5" s="236" t="s">
        <v>17</v>
      </c>
      <c r="L5" s="237"/>
      <c r="M5" s="238" t="s">
        <v>18</v>
      </c>
      <c r="N5" s="23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20"/>
      <c r="C6" s="222" t="s">
        <v>22</v>
      </c>
      <c r="D6" s="223"/>
      <c r="E6" s="250">
        <f>AVERAGE(D14:O14,D32:X32)</f>
        <v>495.01264849505657</v>
      </c>
      <c r="F6" s="251" t="e">
        <f>AVERAGE(#REF!,D14:K14)</f>
        <v>#REF!</v>
      </c>
      <c r="G6" s="252">
        <f>AVERAGE(D14:K14)</f>
        <v>285.93913164320236</v>
      </c>
      <c r="H6" s="253"/>
      <c r="I6" s="252">
        <f>AVERAGE(L14:O14)</f>
        <v>94.325718496683862</v>
      </c>
      <c r="J6" s="253"/>
      <c r="K6" s="252">
        <f>AVERAGE(D32:O32)</f>
        <v>733.48214285714289</v>
      </c>
      <c r="L6" s="253"/>
      <c r="M6" s="252">
        <f>AVERAGE(P32:X32)</f>
        <v>770.49689440993791</v>
      </c>
      <c r="N6" s="253"/>
      <c r="O6" s="241">
        <f>'0727(4度C)'!Y2</f>
        <v>0</v>
      </c>
      <c r="P6" s="241">
        <f>'0727(4度C)'!Z2</f>
        <v>0</v>
      </c>
      <c r="Q6" s="241">
        <f>'0727(4度C)'!AC2</f>
        <v>0</v>
      </c>
      <c r="R6" s="241">
        <f>'0727(4度C)'!AD2</f>
        <v>0</v>
      </c>
    </row>
    <row r="7" spans="2:34" ht="28.5" customHeight="1">
      <c r="B7" s="220"/>
      <c r="C7" s="244" t="s">
        <v>23</v>
      </c>
      <c r="D7" s="245"/>
      <c r="E7" s="246">
        <f>AVERAGE(D15:O15,D33:X33)</f>
        <v>441.637847556986</v>
      </c>
      <c r="F7" s="247" t="e">
        <f>AVERAGE(#REF!,D15:K15)</f>
        <v>#REF!</v>
      </c>
      <c r="G7" s="248">
        <f>AVERAGE(D15:K15)</f>
        <v>249.26585307596261</v>
      </c>
      <c r="H7" s="249"/>
      <c r="I7" s="248">
        <f>AVERAGE(L15:O15)</f>
        <v>87.014681065129309</v>
      </c>
      <c r="J7" s="249"/>
      <c r="K7" s="248">
        <f>AVERAGE(D33:O33)</f>
        <v>657.41081405821797</v>
      </c>
      <c r="L7" s="249"/>
      <c r="M7" s="248">
        <f>AVERAGE(P33:X33)</f>
        <v>691.7344560232176</v>
      </c>
      <c r="N7" s="249"/>
      <c r="O7" s="242"/>
      <c r="P7" s="242"/>
      <c r="Q7" s="242"/>
      <c r="R7" s="242"/>
    </row>
    <row r="8" spans="2:34" ht="28.5" customHeight="1">
      <c r="B8" s="221"/>
      <c r="C8" s="244" t="s">
        <v>24</v>
      </c>
      <c r="D8" s="245"/>
      <c r="E8" s="265">
        <f>AVERAGE(D16:O16,D34:X34)</f>
        <v>0.89595334133539495</v>
      </c>
      <c r="F8" s="266" t="e">
        <f>AVERAGE(D16:K16,#REF!)</f>
        <v>#REF!</v>
      </c>
      <c r="G8" s="254">
        <f>AVERAGE(D16:K16)</f>
        <v>0.88787350442598889</v>
      </c>
      <c r="H8" s="255"/>
      <c r="I8" s="254">
        <f>AVERAGE(L16:O16)</f>
        <v>0.92074621320136796</v>
      </c>
      <c r="J8" s="255"/>
      <c r="K8" s="254">
        <f>AVERAGE(D34:O34)</f>
        <v>0.89365491565080002</v>
      </c>
      <c r="L8" s="255"/>
      <c r="M8" s="254">
        <f>AVERAGE(P34:X34)</f>
        <v>0.89797508645111224</v>
      </c>
      <c r="N8" s="255"/>
      <c r="O8" s="243"/>
      <c r="P8" s="243"/>
      <c r="Q8" s="243"/>
      <c r="R8" s="243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6" t="s">
        <v>26</v>
      </c>
      <c r="C11" s="257"/>
      <c r="D11" s="258" t="s">
        <v>27</v>
      </c>
      <c r="E11" s="259"/>
      <c r="F11" s="259"/>
      <c r="G11" s="259"/>
      <c r="H11" s="259"/>
      <c r="I11" s="259"/>
      <c r="J11" s="259"/>
      <c r="K11" s="259"/>
      <c r="L11" s="260" t="s">
        <v>28</v>
      </c>
      <c r="M11" s="261"/>
      <c r="N11" s="261"/>
      <c r="O11" s="262"/>
    </row>
    <row r="12" spans="2:34" ht="17.25" customHeight="1">
      <c r="B12" s="263" t="s">
        <v>29</v>
      </c>
      <c r="C12" s="264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63"/>
      <c r="C13" s="264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0" t="s">
        <v>40</v>
      </c>
      <c r="C14" s="26" t="s">
        <v>41</v>
      </c>
      <c r="D14" s="27" t="s">
        <v>42</v>
      </c>
      <c r="E14" s="28">
        <v>84.21052631578948</v>
      </c>
      <c r="F14" s="28">
        <v>111.98795180722892</v>
      </c>
      <c r="G14" s="28">
        <v>94.422110552763826</v>
      </c>
      <c r="H14" s="28">
        <v>170.41420118343194</v>
      </c>
      <c r="I14" s="28">
        <v>654.6</v>
      </c>
      <c r="J14" s="28">
        <v>600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0"/>
      <c r="C15" s="33" t="s">
        <v>43</v>
      </c>
      <c r="D15" s="34" t="s">
        <v>42</v>
      </c>
      <c r="E15" s="35">
        <v>75.633766000483078</v>
      </c>
      <c r="F15" s="35">
        <v>101.04831926602118</v>
      </c>
      <c r="G15" s="35">
        <v>84.92834218729449</v>
      </c>
      <c r="H15" s="35">
        <v>153.66380384781996</v>
      </c>
      <c r="I15" s="35">
        <v>538.93480926271593</v>
      </c>
      <c r="J15" s="35">
        <v>541.38607789144123</v>
      </c>
      <c r="K15" s="36" t="s">
        <v>42</v>
      </c>
      <c r="L15" s="34" t="s">
        <v>42</v>
      </c>
      <c r="M15" s="37">
        <v>95.907142857142873</v>
      </c>
      <c r="N15" s="35">
        <v>78.122219273115746</v>
      </c>
      <c r="O15" s="38" t="s">
        <v>42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40"/>
      <c r="C16" s="41" t="s">
        <v>44</v>
      </c>
      <c r="D16" s="42" t="s">
        <v>42</v>
      </c>
      <c r="E16" s="43">
        <f t="shared" ref="E16:J16" si="0">E15/E14</f>
        <v>0.89815097125573651</v>
      </c>
      <c r="F16" s="43">
        <f t="shared" si="0"/>
        <v>0.90231420108442795</v>
      </c>
      <c r="G16" s="43">
        <f t="shared" si="0"/>
        <v>0.89945396994526883</v>
      </c>
      <c r="H16" s="43">
        <f t="shared" si="0"/>
        <v>0.90170773785699909</v>
      </c>
      <c r="I16" s="43">
        <f t="shared" si="0"/>
        <v>0.82330401659443309</v>
      </c>
      <c r="J16" s="43">
        <f t="shared" si="0"/>
        <v>0.90231012981906877</v>
      </c>
      <c r="K16" s="44" t="s">
        <v>42</v>
      </c>
      <c r="L16" s="42" t="s">
        <v>42</v>
      </c>
      <c r="M16" s="45">
        <f>M15/M14</f>
        <v>0.94308690476190493</v>
      </c>
      <c r="N16" s="43">
        <f>N15/N14</f>
        <v>0.8984055216408311</v>
      </c>
      <c r="O16" s="46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7" t="s">
        <v>45</v>
      </c>
      <c r="C17" s="13" t="s">
        <v>46</v>
      </c>
      <c r="D17" s="47" t="s">
        <v>42</v>
      </c>
      <c r="E17" s="48">
        <v>0.16666666666666666</v>
      </c>
      <c r="F17" s="48">
        <v>0.16666666666666666</v>
      </c>
      <c r="G17" s="48">
        <v>0.16666666666666666</v>
      </c>
      <c r="H17" s="48">
        <v>0.16666666666666666</v>
      </c>
      <c r="I17" s="48">
        <v>0.16666666666666666</v>
      </c>
      <c r="J17" s="48">
        <v>0.25</v>
      </c>
      <c r="K17" s="48" t="s">
        <v>42</v>
      </c>
      <c r="L17" s="47" t="s">
        <v>42</v>
      </c>
      <c r="M17" s="49">
        <v>0.70833333333333337</v>
      </c>
      <c r="N17" s="48">
        <v>0.70833333333333337</v>
      </c>
      <c r="O17" s="50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63"/>
      <c r="C18" s="13" t="s">
        <v>47</v>
      </c>
      <c r="D18" s="47" t="s">
        <v>42</v>
      </c>
      <c r="E18" s="48">
        <v>0.66280092592592577</v>
      </c>
      <c r="F18" s="48">
        <v>0.62572916666666656</v>
      </c>
      <c r="G18" s="48">
        <v>0.69594907407407403</v>
      </c>
      <c r="H18" s="48">
        <v>0.57465277777777768</v>
      </c>
      <c r="I18" s="48">
        <v>0.39284722222222218</v>
      </c>
      <c r="J18" s="48">
        <v>0.3211458333333333</v>
      </c>
      <c r="K18" s="48" t="s">
        <v>42</v>
      </c>
      <c r="L18" s="47" t="s">
        <v>42</v>
      </c>
      <c r="M18" s="49">
        <v>0.82568287037037036</v>
      </c>
      <c r="N18" s="48">
        <v>0.83749999999999991</v>
      </c>
      <c r="O18" s="50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8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69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68" t="s">
        <v>51</v>
      </c>
      <c r="C21" s="51" t="s">
        <v>49</v>
      </c>
      <c r="D21" s="54"/>
      <c r="E21" s="52"/>
      <c r="F21" s="52"/>
      <c r="G21" s="52"/>
      <c r="H21" s="52"/>
      <c r="I21" s="52"/>
      <c r="J21" s="52"/>
      <c r="K21" s="53"/>
      <c r="L21" s="54"/>
      <c r="M21" s="55"/>
      <c r="N21" s="52"/>
      <c r="O21" s="56"/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69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63" t="s">
        <v>53</v>
      </c>
      <c r="C23" s="264"/>
      <c r="D23" s="57" t="s">
        <v>42</v>
      </c>
      <c r="E23" s="58">
        <v>22.166666666666668</v>
      </c>
      <c r="F23" s="58">
        <v>18.555555555555557</v>
      </c>
      <c r="G23" s="58">
        <v>22.444444444444443</v>
      </c>
      <c r="H23" s="58">
        <v>21.125</v>
      </c>
      <c r="I23" s="58">
        <v>5.5</v>
      </c>
      <c r="J23" s="58">
        <v>6</v>
      </c>
      <c r="K23" s="59" t="s">
        <v>42</v>
      </c>
      <c r="L23" s="57" t="s">
        <v>42</v>
      </c>
      <c r="M23" s="60">
        <v>18.666666666666668</v>
      </c>
      <c r="N23" s="58">
        <v>23</v>
      </c>
      <c r="O23" s="61" t="s">
        <v>42</v>
      </c>
    </row>
    <row r="24" spans="2:44" ht="17.25" customHeight="1">
      <c r="B24" s="270" t="s">
        <v>54</v>
      </c>
      <c r="C24" s="271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70" t="s">
        <v>59</v>
      </c>
      <c r="C25" s="271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72" t="s">
        <v>60</v>
      </c>
      <c r="C26" s="273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56" t="s">
        <v>26</v>
      </c>
      <c r="C29" s="257"/>
      <c r="D29" s="274" t="s">
        <v>64</v>
      </c>
      <c r="E29" s="275"/>
      <c r="F29" s="275"/>
      <c r="G29" s="275"/>
      <c r="H29" s="275"/>
      <c r="I29" s="275"/>
      <c r="J29" s="275"/>
      <c r="K29" s="275"/>
      <c r="L29" s="275"/>
      <c r="M29" s="275"/>
      <c r="N29" s="275"/>
      <c r="O29" s="276"/>
      <c r="P29" s="277" t="s">
        <v>65</v>
      </c>
      <c r="Q29" s="278"/>
      <c r="R29" s="278"/>
      <c r="S29" s="278"/>
      <c r="T29" s="278"/>
      <c r="U29" s="278"/>
      <c r="V29" s="278"/>
      <c r="W29" s="278"/>
      <c r="X29" s="279"/>
    </row>
    <row r="30" spans="2:44" ht="17.25" customHeight="1">
      <c r="B30" s="263" t="s">
        <v>29</v>
      </c>
      <c r="C30" s="264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63"/>
      <c r="C31" s="264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40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321.42857142857144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900</v>
      </c>
      <c r="O32" s="28">
        <v>887.5</v>
      </c>
      <c r="P32" s="27">
        <v>490.90909090909093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709.09090909090901</v>
      </c>
      <c r="W32" s="28">
        <v>942.85714285714289</v>
      </c>
      <c r="X32" s="31">
        <v>939.13043478260863</v>
      </c>
    </row>
    <row r="33" spans="2:24" ht="39.6" customHeight="1">
      <c r="B33" s="240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282.3563804086935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749.23618372450017</v>
      </c>
      <c r="N33" s="35">
        <v>805.64986456007614</v>
      </c>
      <c r="O33" s="35">
        <v>792.40082753960212</v>
      </c>
      <c r="P33" s="34">
        <v>438.70410910605193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644.61175313166427</v>
      </c>
      <c r="W33" s="35">
        <v>848.1458121252972</v>
      </c>
      <c r="X33" s="38">
        <v>835.47614972985696</v>
      </c>
    </row>
    <row r="34" spans="2:24" ht="40.15" customHeight="1">
      <c r="B34" s="240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0.87844207238260197</v>
      </c>
      <c r="H34" s="43" t="s">
        <v>42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0.90816507118121237</v>
      </c>
      <c r="N34" s="43">
        <f>N33/N32</f>
        <v>0.89516651617786236</v>
      </c>
      <c r="O34" s="43">
        <f>O33/O32</f>
        <v>0.89284600286152349</v>
      </c>
      <c r="P34" s="42">
        <f>P33/P32</f>
        <v>0.89365651854936501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0.90906785698055226</v>
      </c>
      <c r="W34" s="43">
        <f>W33/W32</f>
        <v>0.89954858861773945</v>
      </c>
      <c r="X34" s="46">
        <f>X33/X32</f>
        <v>0.88962738165679223</v>
      </c>
    </row>
    <row r="35" spans="2:24" ht="17.25" customHeight="1">
      <c r="B35" s="267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0.16666666666666666</v>
      </c>
      <c r="H35" s="48" t="s">
        <v>42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0.33888888888888885</v>
      </c>
      <c r="N35" s="48">
        <v>0.25</v>
      </c>
      <c r="O35" s="48">
        <v>0.25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0.73819444444444449</v>
      </c>
      <c r="X35" s="50">
        <v>0.74375000000000002</v>
      </c>
    </row>
    <row r="36" spans="2:24" ht="17.25" customHeight="1">
      <c r="B36" s="263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0.39284722222222218</v>
      </c>
      <c r="H36" s="48" t="s">
        <v>42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0.43833333333333324</v>
      </c>
      <c r="N36" s="48">
        <v>0.57211805555555562</v>
      </c>
      <c r="O36" s="48">
        <v>0.55709490740740752</v>
      </c>
      <c r="P36" s="47">
        <v>0.76520833333333338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0.88847222222222222</v>
      </c>
      <c r="W36" s="48">
        <v>1.1382175925925924</v>
      </c>
      <c r="X36" s="50">
        <v>1.1232870370370365</v>
      </c>
    </row>
    <row r="37" spans="2:24" ht="17.25" customHeight="1">
      <c r="B37" s="263" t="s">
        <v>53</v>
      </c>
      <c r="C37" s="264"/>
      <c r="D37" s="58" t="s">
        <v>42</v>
      </c>
      <c r="E37" s="58" t="s">
        <v>42</v>
      </c>
      <c r="F37" s="58" t="s">
        <v>42</v>
      </c>
      <c r="G37" s="58">
        <v>11.2</v>
      </c>
      <c r="H37" s="58" t="s">
        <v>42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4</v>
      </c>
      <c r="N37" s="58">
        <v>3.8571428571428572</v>
      </c>
      <c r="O37" s="58">
        <v>4</v>
      </c>
      <c r="P37" s="57">
        <v>7.333333333333333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4.4000000000000004</v>
      </c>
      <c r="W37" s="58">
        <v>3.5</v>
      </c>
      <c r="X37" s="61">
        <v>3.8333333333333335</v>
      </c>
    </row>
    <row r="38" spans="2:24" ht="17.25" customHeight="1">
      <c r="B38" s="270" t="s">
        <v>54</v>
      </c>
      <c r="C38" s="271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70" t="s">
        <v>59</v>
      </c>
      <c r="C39" s="271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72" t="s">
        <v>60</v>
      </c>
      <c r="C40" s="273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C07F2-F768-43DB-8485-A42D870AEA65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L43" sqref="L43"/>
      <selection pane="bottomLeft" activeCell="L43" sqref="L43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SUM(F5:F140)</f>
        <v>117568</v>
      </c>
      <c r="E1" s="88" t="s">
        <v>3</v>
      </c>
      <c r="F1" s="89">
        <f>SUM(G5:G140)</f>
        <v>2367242.1</v>
      </c>
      <c r="G1" s="90" t="s">
        <v>84</v>
      </c>
      <c r="H1" s="91">
        <f>L21+L38+L55+L72+L89+L106+L123+L140</f>
        <v>42.123809523809527</v>
      </c>
      <c r="I1" s="284" t="s">
        <v>85</v>
      </c>
      <c r="J1" s="280"/>
      <c r="K1" s="309"/>
      <c r="L1" s="313" t="s">
        <v>86</v>
      </c>
      <c r="M1" s="314"/>
      <c r="N1" s="315"/>
      <c r="O1" s="280" t="s">
        <v>87</v>
      </c>
      <c r="P1" s="280"/>
      <c r="Q1" s="280"/>
      <c r="R1" s="281"/>
      <c r="S1" s="284" t="s">
        <v>88</v>
      </c>
      <c r="T1" s="280"/>
      <c r="U1" s="280"/>
      <c r="V1" s="280"/>
      <c r="W1" s="280"/>
      <c r="X1" s="281"/>
      <c r="Y1" s="280" t="s">
        <v>89</v>
      </c>
      <c r="Z1" s="280"/>
      <c r="AA1" s="284" t="s">
        <v>90</v>
      </c>
      <c r="AB1" s="286"/>
      <c r="AC1" s="287"/>
    </row>
    <row r="2" spans="1:29" ht="26.25" customHeight="1" thickBot="1">
      <c r="A2" s="299">
        <v>46230</v>
      </c>
      <c r="B2" s="300"/>
      <c r="C2" s="92" t="s">
        <v>40</v>
      </c>
      <c r="D2" s="93">
        <f>AVERAGE(N21,N38,N55,N72,N89,N106,N123,N140)</f>
        <v>674.57263504071773</v>
      </c>
      <c r="E2" s="93" t="s">
        <v>91</v>
      </c>
      <c r="F2" s="94">
        <f>F1/D1</f>
        <v>20.135088629559064</v>
      </c>
      <c r="G2" s="95" t="s">
        <v>92</v>
      </c>
      <c r="H2" s="96">
        <f>COUNT(H5:H140)</f>
        <v>10</v>
      </c>
      <c r="I2" s="310"/>
      <c r="J2" s="311"/>
      <c r="K2" s="312"/>
      <c r="L2" s="316"/>
      <c r="M2" s="282"/>
      <c r="N2" s="317"/>
      <c r="O2" s="282"/>
      <c r="P2" s="282"/>
      <c r="Q2" s="282"/>
      <c r="R2" s="283"/>
      <c r="S2" s="285"/>
      <c r="T2" s="282"/>
      <c r="U2" s="282"/>
      <c r="V2" s="282"/>
      <c r="W2" s="282"/>
      <c r="X2" s="283"/>
      <c r="Y2" s="282"/>
      <c r="Z2" s="282"/>
      <c r="AA2" s="288"/>
      <c r="AB2" s="289"/>
      <c r="AC2" s="290"/>
    </row>
    <row r="3" spans="1:29" ht="23.25" customHeight="1">
      <c r="A3" s="301" t="s">
        <v>93</v>
      </c>
      <c r="B3" s="303" t="s">
        <v>94</v>
      </c>
      <c r="C3" s="305" t="s">
        <v>95</v>
      </c>
      <c r="D3" s="305"/>
      <c r="E3" s="307" t="s">
        <v>96</v>
      </c>
      <c r="F3" s="305" t="s">
        <v>97</v>
      </c>
      <c r="G3" s="307" t="s">
        <v>98</v>
      </c>
      <c r="H3" s="356" t="s">
        <v>99</v>
      </c>
      <c r="I3" s="291" t="s">
        <v>100</v>
      </c>
      <c r="J3" s="293" t="s">
        <v>101</v>
      </c>
      <c r="K3" s="295" t="s">
        <v>40</v>
      </c>
      <c r="L3" s="297" t="s">
        <v>100</v>
      </c>
      <c r="M3" s="293" t="s">
        <v>101</v>
      </c>
      <c r="N3" s="295" t="s">
        <v>40</v>
      </c>
      <c r="O3" s="291" t="s">
        <v>100</v>
      </c>
      <c r="P3" s="350" t="s">
        <v>40</v>
      </c>
      <c r="Q3" s="352" t="s">
        <v>102</v>
      </c>
      <c r="R3" s="354" t="s">
        <v>103</v>
      </c>
      <c r="S3" s="339" t="s">
        <v>104</v>
      </c>
      <c r="T3" s="340"/>
      <c r="U3" s="341" t="s">
        <v>105</v>
      </c>
      <c r="V3" s="341" t="s">
        <v>106</v>
      </c>
      <c r="W3" s="305" t="s">
        <v>107</v>
      </c>
      <c r="X3" s="343"/>
      <c r="Y3" s="344" t="s">
        <v>108</v>
      </c>
      <c r="Z3" s="345"/>
      <c r="AA3" s="348" t="s">
        <v>101</v>
      </c>
      <c r="AB3" s="318" t="s">
        <v>102</v>
      </c>
      <c r="AC3" s="320" t="s">
        <v>109</v>
      </c>
    </row>
    <row r="4" spans="1:29" ht="17.25" customHeight="1" thickBot="1">
      <c r="A4" s="302"/>
      <c r="B4" s="304"/>
      <c r="C4" s="306"/>
      <c r="D4" s="306"/>
      <c r="E4" s="308"/>
      <c r="F4" s="306"/>
      <c r="G4" s="308"/>
      <c r="H4" s="357"/>
      <c r="I4" s="292"/>
      <c r="J4" s="294"/>
      <c r="K4" s="296"/>
      <c r="L4" s="298"/>
      <c r="M4" s="294"/>
      <c r="N4" s="296"/>
      <c r="O4" s="292"/>
      <c r="P4" s="351"/>
      <c r="Q4" s="353"/>
      <c r="R4" s="355"/>
      <c r="S4" s="203" t="s">
        <v>110</v>
      </c>
      <c r="T4" s="204" t="s">
        <v>111</v>
      </c>
      <c r="U4" s="342"/>
      <c r="V4" s="342"/>
      <c r="W4" s="99" t="s">
        <v>112</v>
      </c>
      <c r="X4" s="69" t="s">
        <v>113</v>
      </c>
      <c r="Y4" s="346"/>
      <c r="Z4" s="347"/>
      <c r="AA4" s="349"/>
      <c r="AB4" s="319"/>
      <c r="AC4" s="321"/>
    </row>
    <row r="5" spans="1:29" ht="15.75" customHeight="1">
      <c r="A5" s="322" t="s">
        <v>116</v>
      </c>
      <c r="B5" s="146" t="s">
        <v>114</v>
      </c>
      <c r="C5" s="325" t="s">
        <v>117</v>
      </c>
      <c r="D5" s="326"/>
      <c r="E5" s="147">
        <v>25.64</v>
      </c>
      <c r="F5" s="97">
        <v>1894</v>
      </c>
      <c r="G5" s="148">
        <f t="shared" ref="G5:G9" si="0">E5*F5</f>
        <v>48562.16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3217.9695511531863</v>
      </c>
      <c r="N5" s="152">
        <f>M5/L5</f>
        <v>321.79695511531861</v>
      </c>
      <c r="O5" s="154">
        <f>L5-I5</f>
        <v>0</v>
      </c>
      <c r="P5" s="155">
        <f>N5-K5</f>
        <v>-38.20304488468139</v>
      </c>
      <c r="Q5" s="156">
        <f>N5/K5</f>
        <v>0.89388043087588498</v>
      </c>
      <c r="R5" s="327">
        <f>Q21</f>
        <v>0.87844207238260197</v>
      </c>
      <c r="S5" s="157">
        <v>0.16666666666666666</v>
      </c>
      <c r="T5" s="158">
        <v>0.19118055555555555</v>
      </c>
      <c r="U5" s="159"/>
      <c r="V5" s="160">
        <v>35.314193684423195</v>
      </c>
      <c r="W5" s="161"/>
      <c r="X5" s="162"/>
      <c r="Y5" s="330"/>
      <c r="Z5" s="331"/>
      <c r="AA5" s="115">
        <f t="shared" ref="AA5:AA11" si="1">M5-J5</f>
        <v>-382.03044884681367</v>
      </c>
      <c r="AB5" s="156">
        <f t="shared" ref="AB5:AB11" si="2">M5/J5</f>
        <v>0.89388043087588509</v>
      </c>
      <c r="AC5" s="332">
        <f>AB21</f>
        <v>0.87844207238260197</v>
      </c>
    </row>
    <row r="6" spans="1:29" ht="15.75" customHeight="1">
      <c r="A6" s="323"/>
      <c r="B6" s="100" t="s">
        <v>114</v>
      </c>
      <c r="C6" s="335" t="s">
        <v>198</v>
      </c>
      <c r="D6" s="336"/>
      <c r="E6" s="101">
        <v>29.52</v>
      </c>
      <c r="F6" s="102">
        <v>2913</v>
      </c>
      <c r="G6" s="103">
        <f t="shared" si="0"/>
        <v>85991.76</v>
      </c>
      <c r="H6" s="26"/>
      <c r="I6" s="104">
        <v>11</v>
      </c>
      <c r="J6" s="105">
        <v>3600</v>
      </c>
      <c r="K6" s="106">
        <f t="shared" ref="K6:K9" si="3">J6/I6</f>
        <v>327.27272727272725</v>
      </c>
      <c r="L6" s="107">
        <v>11</v>
      </c>
      <c r="M6" s="105">
        <f>F6/V6*60</f>
        <v>3160.4543818200086</v>
      </c>
      <c r="N6" s="106">
        <f>M6/L6</f>
        <v>287.31403471090988</v>
      </c>
      <c r="O6" s="108">
        <f>L6-I6</f>
        <v>0</v>
      </c>
      <c r="P6" s="109">
        <f>N6-K6</f>
        <v>-39.958692561817372</v>
      </c>
      <c r="Q6" s="110">
        <f>N6/K6</f>
        <v>0.87790399495000249</v>
      </c>
      <c r="R6" s="328"/>
      <c r="S6" s="47">
        <v>0.19513888888888889</v>
      </c>
      <c r="T6" s="48">
        <v>0.23354166666666668</v>
      </c>
      <c r="U6" s="111">
        <v>5.7000000000000117</v>
      </c>
      <c r="V6" s="112">
        <v>55.302174587740623</v>
      </c>
      <c r="W6" s="113"/>
      <c r="X6" s="116"/>
      <c r="Y6" s="337"/>
      <c r="Z6" s="338"/>
      <c r="AA6" s="117">
        <f t="shared" si="1"/>
        <v>-439.54561817999138</v>
      </c>
      <c r="AB6" s="110">
        <f t="shared" si="2"/>
        <v>0.87790399495000238</v>
      </c>
      <c r="AC6" s="333"/>
    </row>
    <row r="7" spans="1:29" ht="15.75" customHeight="1">
      <c r="A7" s="323"/>
      <c r="B7" s="100" t="s">
        <v>114</v>
      </c>
      <c r="C7" s="335" t="s">
        <v>199</v>
      </c>
      <c r="D7" s="336"/>
      <c r="E7" s="101">
        <v>29.85</v>
      </c>
      <c r="F7" s="102">
        <v>3381</v>
      </c>
      <c r="G7" s="103">
        <f t="shared" si="0"/>
        <v>100922.85</v>
      </c>
      <c r="H7" s="26"/>
      <c r="I7" s="104">
        <v>11</v>
      </c>
      <c r="J7" s="105">
        <v>3600</v>
      </c>
      <c r="K7" s="106">
        <f t="shared" si="3"/>
        <v>327.27272727272725</v>
      </c>
      <c r="L7" s="107">
        <v>11</v>
      </c>
      <c r="M7" s="105">
        <f>F7/V7*60</f>
        <v>3157.44037317212</v>
      </c>
      <c r="N7" s="106">
        <f>M7/L7</f>
        <v>287.04003392473817</v>
      </c>
      <c r="O7" s="108">
        <f>L7-I7</f>
        <v>0</v>
      </c>
      <c r="P7" s="109">
        <f>N7-K7</f>
        <v>-40.232693347989084</v>
      </c>
      <c r="Q7" s="110">
        <f>N7/K7</f>
        <v>0.87706677032558888</v>
      </c>
      <c r="R7" s="328"/>
      <c r="S7" s="47">
        <v>0.23750000000000002</v>
      </c>
      <c r="T7" s="48">
        <v>0.28210648148148149</v>
      </c>
      <c r="U7" s="111">
        <v>5.7000000000000117</v>
      </c>
      <c r="V7" s="112">
        <v>64.248244154868033</v>
      </c>
      <c r="W7" s="113"/>
      <c r="X7" s="116"/>
      <c r="Y7" s="337"/>
      <c r="Z7" s="338"/>
      <c r="AA7" s="117">
        <f t="shared" si="1"/>
        <v>-442.55962682788004</v>
      </c>
      <c r="AB7" s="110">
        <f t="shared" si="2"/>
        <v>0.87706677032558888</v>
      </c>
      <c r="AC7" s="333"/>
    </row>
    <row r="8" spans="1:29" ht="15.75" customHeight="1">
      <c r="A8" s="323"/>
      <c r="B8" s="100" t="s">
        <v>114</v>
      </c>
      <c r="C8" s="335" t="s">
        <v>258</v>
      </c>
      <c r="D8" s="336"/>
      <c r="E8" s="101">
        <v>30</v>
      </c>
      <c r="F8" s="102">
        <v>3214</v>
      </c>
      <c r="G8" s="103">
        <f t="shared" si="0"/>
        <v>96420</v>
      </c>
      <c r="H8" s="26"/>
      <c r="I8" s="104">
        <v>12</v>
      </c>
      <c r="J8" s="105">
        <v>3600</v>
      </c>
      <c r="K8" s="106">
        <f t="shared" si="3"/>
        <v>300</v>
      </c>
      <c r="L8" s="107">
        <v>12</v>
      </c>
      <c r="M8" s="105">
        <f>F8/V8*60</f>
        <v>3156.471252426506</v>
      </c>
      <c r="N8" s="106">
        <f>M8/L8</f>
        <v>263.03927103554219</v>
      </c>
      <c r="O8" s="108">
        <f>L8-I8</f>
        <v>0</v>
      </c>
      <c r="P8" s="109">
        <f>N8-K8</f>
        <v>-36.960728964457815</v>
      </c>
      <c r="Q8" s="110">
        <f>N8/K8</f>
        <v>0.87679757011847392</v>
      </c>
      <c r="R8" s="328"/>
      <c r="S8" s="47">
        <v>0.28541666666666665</v>
      </c>
      <c r="T8" s="48">
        <v>0.32783564814814814</v>
      </c>
      <c r="U8" s="111">
        <v>4.7666666666666391</v>
      </c>
      <c r="V8" s="112">
        <v>61.09353913860491</v>
      </c>
      <c r="W8" s="113"/>
      <c r="X8" s="116"/>
      <c r="Y8" s="337"/>
      <c r="Z8" s="338"/>
      <c r="AA8" s="117">
        <f t="shared" si="1"/>
        <v>-443.528747573494</v>
      </c>
      <c r="AB8" s="110">
        <f t="shared" si="2"/>
        <v>0.87679757011847392</v>
      </c>
      <c r="AC8" s="333"/>
    </row>
    <row r="9" spans="1:29" ht="15.75" customHeight="1">
      <c r="A9" s="323"/>
      <c r="B9" s="100" t="s">
        <v>118</v>
      </c>
      <c r="C9" s="335" t="s">
        <v>119</v>
      </c>
      <c r="D9" s="336"/>
      <c r="E9" s="101">
        <v>28.57</v>
      </c>
      <c r="F9" s="102">
        <v>1534</v>
      </c>
      <c r="G9" s="103">
        <f t="shared" si="0"/>
        <v>43826.38</v>
      </c>
      <c r="H9" s="13"/>
      <c r="I9" s="104">
        <v>12</v>
      </c>
      <c r="J9" s="105">
        <v>3600</v>
      </c>
      <c r="K9" s="106">
        <f t="shared" si="3"/>
        <v>300</v>
      </c>
      <c r="L9" s="107">
        <v>12</v>
      </c>
      <c r="M9" s="105">
        <f>F9/V9*60</f>
        <v>3119.6217443150163</v>
      </c>
      <c r="N9" s="106">
        <f>M9/L9</f>
        <v>259.96847869291804</v>
      </c>
      <c r="O9" s="108">
        <f>L9-I9</f>
        <v>0</v>
      </c>
      <c r="P9" s="109">
        <f>N9-K9</f>
        <v>-40.03152130708196</v>
      </c>
      <c r="Q9" s="110">
        <f>N9/K9</f>
        <v>0.86656159564306012</v>
      </c>
      <c r="R9" s="328"/>
      <c r="S9" s="47">
        <v>0.33194444444444443</v>
      </c>
      <c r="T9" s="48">
        <v>0.35243055555555552</v>
      </c>
      <c r="U9" s="111">
        <v>5.916666666666659</v>
      </c>
      <c r="V9" s="112">
        <v>29.503576889642904</v>
      </c>
      <c r="W9" s="113"/>
      <c r="X9" s="116"/>
      <c r="Y9" s="337"/>
      <c r="Z9" s="338"/>
      <c r="AA9" s="117">
        <f t="shared" si="1"/>
        <v>-480.37825568498374</v>
      </c>
      <c r="AB9" s="110">
        <f t="shared" si="2"/>
        <v>0.86656159564306012</v>
      </c>
      <c r="AC9" s="333"/>
    </row>
    <row r="10" spans="1:29" ht="15.75" customHeight="1">
      <c r="A10" s="323"/>
      <c r="B10" s="100"/>
      <c r="C10" s="335"/>
      <c r="D10" s="336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28"/>
      <c r="S10" s="47"/>
      <c r="T10" s="120"/>
      <c r="U10" s="111"/>
      <c r="V10" s="112"/>
      <c r="W10" s="113"/>
      <c r="X10" s="116"/>
      <c r="Y10" s="337"/>
      <c r="Z10" s="338"/>
      <c r="AA10" s="117">
        <f t="shared" si="1"/>
        <v>0</v>
      </c>
      <c r="AB10" s="110" t="e">
        <f t="shared" si="2"/>
        <v>#DIV/0!</v>
      </c>
      <c r="AC10" s="333"/>
    </row>
    <row r="11" spans="1:29" ht="15.75" customHeight="1">
      <c r="A11" s="323"/>
      <c r="B11" s="100"/>
      <c r="C11" s="335"/>
      <c r="D11" s="336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8"/>
      <c r="S11" s="47"/>
      <c r="T11" s="120"/>
      <c r="U11" s="111"/>
      <c r="V11" s="112"/>
      <c r="W11" s="113"/>
      <c r="X11" s="116"/>
      <c r="Y11" s="337"/>
      <c r="Z11" s="338"/>
      <c r="AA11" s="117">
        <f t="shared" si="1"/>
        <v>0</v>
      </c>
      <c r="AB11" s="110" t="e">
        <f t="shared" si="2"/>
        <v>#DIV/0!</v>
      </c>
      <c r="AC11" s="333"/>
    </row>
    <row r="12" spans="1:29" ht="15.75" customHeight="1">
      <c r="A12" s="323"/>
      <c r="B12" s="100"/>
      <c r="C12" s="335"/>
      <c r="D12" s="33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8"/>
      <c r="S12" s="47"/>
      <c r="T12" s="120"/>
      <c r="U12" s="111"/>
      <c r="V12" s="112"/>
      <c r="W12" s="113"/>
      <c r="X12" s="116"/>
      <c r="Y12" s="337"/>
      <c r="Z12" s="338"/>
      <c r="AA12" s="117"/>
      <c r="AB12" s="110"/>
      <c r="AC12" s="333"/>
    </row>
    <row r="13" spans="1:29" ht="15.75" customHeight="1">
      <c r="A13" s="323"/>
      <c r="B13" s="100"/>
      <c r="C13" s="335"/>
      <c r="D13" s="33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8"/>
      <c r="S13" s="47"/>
      <c r="T13" s="120"/>
      <c r="U13" s="111"/>
      <c r="V13" s="112"/>
      <c r="W13" s="113"/>
      <c r="X13" s="127"/>
      <c r="Y13" s="337"/>
      <c r="Z13" s="338"/>
      <c r="AA13" s="117"/>
      <c r="AB13" s="110"/>
      <c r="AC13" s="333"/>
    </row>
    <row r="14" spans="1:29" ht="15.75" customHeight="1">
      <c r="A14" s="323"/>
      <c r="B14" s="100"/>
      <c r="C14" s="335"/>
      <c r="D14" s="33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8"/>
      <c r="S14" s="47"/>
      <c r="T14" s="120"/>
      <c r="U14" s="111"/>
      <c r="V14" s="112"/>
      <c r="W14" s="113"/>
      <c r="X14" s="127"/>
      <c r="Y14" s="337"/>
      <c r="Z14" s="338"/>
      <c r="AA14" s="117"/>
      <c r="AB14" s="110"/>
      <c r="AC14" s="333"/>
    </row>
    <row r="15" spans="1:29" ht="15.75" customHeight="1">
      <c r="A15" s="323"/>
      <c r="B15" s="100"/>
      <c r="C15" s="335"/>
      <c r="D15" s="33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8"/>
      <c r="S15" s="47"/>
      <c r="T15" s="120"/>
      <c r="U15" s="111"/>
      <c r="V15" s="112"/>
      <c r="W15" s="113"/>
      <c r="X15" s="127"/>
      <c r="Y15" s="337"/>
      <c r="Z15" s="338"/>
      <c r="AA15" s="117"/>
      <c r="AB15" s="110"/>
      <c r="AC15" s="333"/>
    </row>
    <row r="16" spans="1:29" ht="15.75" customHeight="1">
      <c r="A16" s="323"/>
      <c r="B16" s="100"/>
      <c r="C16" s="335"/>
      <c r="D16" s="33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8"/>
      <c r="S16" s="47"/>
      <c r="T16" s="120"/>
      <c r="U16" s="111"/>
      <c r="V16" s="112"/>
      <c r="W16" s="113"/>
      <c r="X16" s="127"/>
      <c r="Y16" s="337"/>
      <c r="Z16" s="338"/>
      <c r="AA16" s="117"/>
      <c r="AB16" s="110"/>
      <c r="AC16" s="333"/>
    </row>
    <row r="17" spans="1:29" ht="15.75" customHeight="1">
      <c r="A17" s="323"/>
      <c r="B17" s="100"/>
      <c r="C17" s="335"/>
      <c r="D17" s="33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8"/>
      <c r="S17" s="47"/>
      <c r="T17" s="120"/>
      <c r="U17" s="111"/>
      <c r="V17" s="112"/>
      <c r="W17" s="113"/>
      <c r="X17" s="127"/>
      <c r="Y17" s="337"/>
      <c r="Z17" s="338"/>
      <c r="AA17" s="117"/>
      <c r="AB17" s="110"/>
      <c r="AC17" s="333"/>
    </row>
    <row r="18" spans="1:29" ht="15.75" customHeight="1">
      <c r="A18" s="323"/>
      <c r="B18" s="100"/>
      <c r="C18" s="335"/>
      <c r="D18" s="33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8"/>
      <c r="S18" s="47"/>
      <c r="T18" s="120"/>
      <c r="U18" s="111"/>
      <c r="V18" s="112"/>
      <c r="W18" s="113"/>
      <c r="X18" s="127"/>
      <c r="Y18" s="337"/>
      <c r="Z18" s="338"/>
      <c r="AA18" s="117"/>
      <c r="AB18" s="110"/>
      <c r="AC18" s="333"/>
    </row>
    <row r="19" spans="1:29" ht="15.75" customHeight="1">
      <c r="A19" s="323"/>
      <c r="B19" s="100"/>
      <c r="C19" s="335"/>
      <c r="D19" s="33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8"/>
      <c r="S19" s="47"/>
      <c r="T19" s="120"/>
      <c r="U19" s="111"/>
      <c r="V19" s="112"/>
      <c r="W19" s="113"/>
      <c r="X19" s="127"/>
      <c r="Y19" s="337"/>
      <c r="Z19" s="338"/>
      <c r="AA19" s="117"/>
      <c r="AB19" s="110"/>
      <c r="AC19" s="333"/>
    </row>
    <row r="20" spans="1:29" ht="15.75" customHeight="1">
      <c r="A20" s="323"/>
      <c r="B20" s="163"/>
      <c r="C20" s="335"/>
      <c r="D20" s="336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8"/>
      <c r="S20" s="119"/>
      <c r="T20" s="120"/>
      <c r="U20" s="130"/>
      <c r="V20" s="131"/>
      <c r="W20" s="126"/>
      <c r="X20" s="127"/>
      <c r="Y20" s="337"/>
      <c r="Z20" s="338"/>
      <c r="AA20" s="165"/>
      <c r="AB20" s="125"/>
      <c r="AC20" s="333"/>
    </row>
    <row r="21" spans="1:29" ht="15.75" customHeight="1" thickBot="1">
      <c r="A21" s="324"/>
      <c r="B21" s="133" t="s">
        <v>115</v>
      </c>
      <c r="C21" s="358"/>
      <c r="D21" s="358"/>
      <c r="E21" s="134"/>
      <c r="F21" s="167"/>
      <c r="G21" s="135"/>
      <c r="H21" s="69"/>
      <c r="I21" s="136">
        <f t="shared" ref="I21:J21" si="4">AVERAGE(I5:I20)</f>
        <v>11.2</v>
      </c>
      <c r="J21" s="137">
        <f t="shared" si="4"/>
        <v>3600</v>
      </c>
      <c r="K21" s="138">
        <f t="shared" ref="K21" si="5">J21/I21</f>
        <v>321.42857142857144</v>
      </c>
      <c r="L21" s="136">
        <f t="shared" ref="L21:M21" si="6">AVERAGE(L5:L20)</f>
        <v>11.2</v>
      </c>
      <c r="M21" s="137">
        <f t="shared" si="6"/>
        <v>3162.3914605773671</v>
      </c>
      <c r="N21" s="138">
        <f>M21/L21</f>
        <v>282.3563804086935</v>
      </c>
      <c r="O21" s="139">
        <f>L21-I21</f>
        <v>0</v>
      </c>
      <c r="P21" s="140">
        <f>N21-K21</f>
        <v>-39.072191019877948</v>
      </c>
      <c r="Q21" s="141">
        <f>N21/K21</f>
        <v>0.87844207238260197</v>
      </c>
      <c r="R21" s="329"/>
      <c r="S21" s="142">
        <v>0.16666666666666666</v>
      </c>
      <c r="T21" s="143">
        <v>0.39284722222222218</v>
      </c>
      <c r="U21" s="144"/>
      <c r="V21" s="166"/>
      <c r="W21" s="167"/>
      <c r="X21" s="138"/>
      <c r="Y21" s="359"/>
      <c r="Z21" s="360"/>
      <c r="AA21" s="168">
        <f>M21-J21</f>
        <v>-437.60853942263293</v>
      </c>
      <c r="AB21" s="141">
        <f>M21/J21</f>
        <v>0.87844207238260197</v>
      </c>
      <c r="AC21" s="334"/>
    </row>
    <row r="22" spans="1:29" ht="15.75" customHeight="1">
      <c r="A22" s="361" t="s">
        <v>121</v>
      </c>
      <c r="B22" s="114" t="s">
        <v>118</v>
      </c>
      <c r="C22" s="325" t="s">
        <v>186</v>
      </c>
      <c r="D22" s="326"/>
      <c r="E22" s="147">
        <v>18.53</v>
      </c>
      <c r="F22" s="97">
        <v>2597</v>
      </c>
      <c r="G22" s="148">
        <f t="shared" ref="G22:G24" si="7">E22*F22</f>
        <v>48122.41</v>
      </c>
      <c r="H22" s="149"/>
      <c r="I22" s="150">
        <v>3</v>
      </c>
      <c r="J22" s="151">
        <v>3300</v>
      </c>
      <c r="K22" s="152">
        <f>J22/I22</f>
        <v>1100</v>
      </c>
      <c r="L22" s="153">
        <v>3</v>
      </c>
      <c r="M22" s="151">
        <f>F22/V22*60</f>
        <v>2996.2204437607274</v>
      </c>
      <c r="N22" s="152">
        <f>M22/L22</f>
        <v>998.74014792024252</v>
      </c>
      <c r="O22" s="154">
        <f>L22-I22</f>
        <v>0</v>
      </c>
      <c r="P22" s="155">
        <f>N22-K22</f>
        <v>-101.25985207975748</v>
      </c>
      <c r="Q22" s="156">
        <f>N22/K22</f>
        <v>0.90794558901840228</v>
      </c>
      <c r="R22" s="327">
        <f>Q38</f>
        <v>0.90816507118121237</v>
      </c>
      <c r="S22" s="157">
        <v>0.33888888888888885</v>
      </c>
      <c r="T22" s="158">
        <v>0.37499999999999994</v>
      </c>
      <c r="U22" s="159"/>
      <c r="V22" s="112">
        <v>52.005519261600597</v>
      </c>
      <c r="W22" s="161"/>
      <c r="X22" s="162"/>
      <c r="Y22" s="330"/>
      <c r="Z22" s="331"/>
      <c r="AA22" s="115">
        <f>M22-J22</f>
        <v>-303.77955623927255</v>
      </c>
      <c r="AB22" s="156">
        <f>M22/J22</f>
        <v>0.90794558901840228</v>
      </c>
      <c r="AC22" s="332">
        <f>AB38</f>
        <v>0.90816507118121237</v>
      </c>
    </row>
    <row r="23" spans="1:29" ht="15.75" customHeight="1">
      <c r="A23" s="362"/>
      <c r="B23" s="100" t="s">
        <v>118</v>
      </c>
      <c r="C23" s="335" t="s">
        <v>122</v>
      </c>
      <c r="D23" s="336"/>
      <c r="E23" s="101">
        <v>22.28</v>
      </c>
      <c r="F23" s="102">
        <v>920</v>
      </c>
      <c r="G23" s="103">
        <f t="shared" si="7"/>
        <v>20497.600000000002</v>
      </c>
      <c r="H23" s="26"/>
      <c r="I23" s="104">
        <v>5</v>
      </c>
      <c r="J23" s="105">
        <v>3300</v>
      </c>
      <c r="K23" s="106">
        <f t="shared" ref="K23:K24" si="8">J23/I23</f>
        <v>660</v>
      </c>
      <c r="L23" s="107">
        <v>5</v>
      </c>
      <c r="M23" s="105">
        <f>F23/V23*60</f>
        <v>2999.4550675856422</v>
      </c>
      <c r="N23" s="106">
        <f>M23/L23</f>
        <v>599.89101351712839</v>
      </c>
      <c r="O23" s="108">
        <f>L23-I23</f>
        <v>0</v>
      </c>
      <c r="P23" s="109">
        <f>N23-K23</f>
        <v>-60.108986482871614</v>
      </c>
      <c r="Q23" s="110">
        <f>N23/K23</f>
        <v>0.90892577805625518</v>
      </c>
      <c r="R23" s="328"/>
      <c r="S23" s="47">
        <v>0.37847222222222215</v>
      </c>
      <c r="T23" s="48">
        <v>0.39124999999999993</v>
      </c>
      <c r="U23" s="111">
        <v>4.9999999999999822</v>
      </c>
      <c r="V23" s="112">
        <v>18.4033428593522</v>
      </c>
      <c r="W23" s="113"/>
      <c r="X23" s="116"/>
      <c r="Y23" s="337"/>
      <c r="Z23" s="338"/>
      <c r="AA23" s="117">
        <f>M23-J23</f>
        <v>-300.54493241435785</v>
      </c>
      <c r="AB23" s="110">
        <f>M23/J23</f>
        <v>0.90892577805625518</v>
      </c>
      <c r="AC23" s="333"/>
    </row>
    <row r="24" spans="1:29" ht="15.75" customHeight="1">
      <c r="A24" s="362"/>
      <c r="B24" s="100" t="s">
        <v>118</v>
      </c>
      <c r="C24" s="335" t="s">
        <v>123</v>
      </c>
      <c r="D24" s="336"/>
      <c r="E24" s="101">
        <v>17.89</v>
      </c>
      <c r="F24" s="102">
        <v>3105</v>
      </c>
      <c r="G24" s="103">
        <f t="shared" si="7"/>
        <v>55548.450000000004</v>
      </c>
      <c r="H24" s="26"/>
      <c r="I24" s="104">
        <v>4</v>
      </c>
      <c r="J24" s="105">
        <v>3300</v>
      </c>
      <c r="K24" s="106">
        <f t="shared" si="8"/>
        <v>825</v>
      </c>
      <c r="L24" s="107">
        <v>4</v>
      </c>
      <c r="M24" s="105">
        <f>F24/V24*60</f>
        <v>2995.1586933476324</v>
      </c>
      <c r="N24" s="106">
        <f>M24/L24</f>
        <v>748.78967333690809</v>
      </c>
      <c r="O24" s="108">
        <f>L24-I24</f>
        <v>0</v>
      </c>
      <c r="P24" s="109">
        <f>N24-K24</f>
        <v>-76.210326663091905</v>
      </c>
      <c r="Q24" s="110">
        <f>N24/K24</f>
        <v>0.90762384646897953</v>
      </c>
      <c r="R24" s="328"/>
      <c r="S24" s="47">
        <v>0.39513888888888882</v>
      </c>
      <c r="T24" s="48">
        <v>0.43833333333333324</v>
      </c>
      <c r="U24" s="111">
        <v>5.5999999999999961</v>
      </c>
      <c r="V24" s="112">
        <v>62.200377033036602</v>
      </c>
      <c r="W24" s="113"/>
      <c r="X24" s="116"/>
      <c r="Y24" s="337"/>
      <c r="Z24" s="338"/>
      <c r="AA24" s="117">
        <f>M24-J24</f>
        <v>-304.84130665236762</v>
      </c>
      <c r="AB24" s="110">
        <f>M24/J24</f>
        <v>0.90762384646897953</v>
      </c>
      <c r="AC24" s="333"/>
    </row>
    <row r="25" spans="1:29" ht="15.75" customHeight="1">
      <c r="A25" s="362"/>
      <c r="B25" s="100"/>
      <c r="C25" s="335"/>
      <c r="D25" s="336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28"/>
      <c r="S25" s="47"/>
      <c r="T25" s="48"/>
      <c r="U25" s="111"/>
      <c r="V25" s="112"/>
      <c r="W25" s="113"/>
      <c r="X25" s="116"/>
      <c r="Y25" s="337"/>
      <c r="Z25" s="338"/>
      <c r="AA25" s="117"/>
      <c r="AB25" s="110"/>
      <c r="AC25" s="333"/>
    </row>
    <row r="26" spans="1:29" ht="15.75" customHeight="1">
      <c r="A26" s="363"/>
      <c r="B26" s="100"/>
      <c r="C26" s="335"/>
      <c r="D26" s="336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328"/>
      <c r="S26" s="47"/>
      <c r="T26" s="48"/>
      <c r="U26" s="111"/>
      <c r="V26" s="112"/>
      <c r="W26" s="113"/>
      <c r="X26" s="116"/>
      <c r="Y26" s="337"/>
      <c r="Z26" s="338"/>
      <c r="AA26" s="117"/>
      <c r="AB26" s="110"/>
      <c r="AC26" s="333"/>
    </row>
    <row r="27" spans="1:29" ht="15.75" customHeight="1">
      <c r="A27" s="363"/>
      <c r="B27" s="100"/>
      <c r="C27" s="335"/>
      <c r="D27" s="336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28"/>
      <c r="S27" s="47"/>
      <c r="T27" s="120"/>
      <c r="U27" s="111"/>
      <c r="V27" s="112"/>
      <c r="W27" s="113"/>
      <c r="X27" s="116"/>
      <c r="Y27" s="337"/>
      <c r="Z27" s="338"/>
      <c r="AA27" s="117"/>
      <c r="AB27" s="110"/>
      <c r="AC27" s="333"/>
    </row>
    <row r="28" spans="1:29" ht="15.75" customHeight="1">
      <c r="A28" s="363"/>
      <c r="B28" s="100"/>
      <c r="C28" s="335"/>
      <c r="D28" s="336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328"/>
      <c r="S28" s="47"/>
      <c r="T28" s="120"/>
      <c r="U28" s="111"/>
      <c r="V28" s="112"/>
      <c r="W28" s="113"/>
      <c r="X28" s="116"/>
      <c r="Y28" s="337"/>
      <c r="Z28" s="338"/>
      <c r="AA28" s="117"/>
      <c r="AB28" s="110"/>
      <c r="AC28" s="333"/>
    </row>
    <row r="29" spans="1:29" ht="15.75" customHeight="1">
      <c r="A29" s="363"/>
      <c r="B29" s="100"/>
      <c r="C29" s="335"/>
      <c r="D29" s="336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28"/>
      <c r="S29" s="47"/>
      <c r="T29" s="120"/>
      <c r="U29" s="111"/>
      <c r="V29" s="112"/>
      <c r="W29" s="113"/>
      <c r="X29" s="116"/>
      <c r="Y29" s="337"/>
      <c r="Z29" s="338"/>
      <c r="AA29" s="117"/>
      <c r="AB29" s="110"/>
      <c r="AC29" s="333"/>
    </row>
    <row r="30" spans="1:29" ht="15.75" customHeight="1">
      <c r="A30" s="363"/>
      <c r="B30" s="100"/>
      <c r="C30" s="335"/>
      <c r="D30" s="336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28"/>
      <c r="S30" s="47"/>
      <c r="T30" s="120"/>
      <c r="U30" s="111"/>
      <c r="V30" s="112"/>
      <c r="W30" s="113"/>
      <c r="X30" s="116"/>
      <c r="Y30" s="337"/>
      <c r="Z30" s="338"/>
      <c r="AA30" s="117"/>
      <c r="AB30" s="110"/>
      <c r="AC30" s="333"/>
    </row>
    <row r="31" spans="1:29" ht="15.75" customHeight="1">
      <c r="A31" s="363"/>
      <c r="B31" s="100"/>
      <c r="C31" s="335"/>
      <c r="D31" s="336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28"/>
      <c r="S31" s="47"/>
      <c r="T31" s="120"/>
      <c r="U31" s="111"/>
      <c r="V31" s="112"/>
      <c r="W31" s="113"/>
      <c r="X31" s="116"/>
      <c r="Y31" s="337"/>
      <c r="Z31" s="338"/>
      <c r="AA31" s="117"/>
      <c r="AB31" s="110"/>
      <c r="AC31" s="333"/>
    </row>
    <row r="32" spans="1:29" ht="15.75" customHeight="1">
      <c r="A32" s="363"/>
      <c r="B32" s="100"/>
      <c r="C32" s="335"/>
      <c r="D32" s="336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28"/>
      <c r="S32" s="47"/>
      <c r="T32" s="120"/>
      <c r="U32" s="111"/>
      <c r="V32" s="112"/>
      <c r="W32" s="113"/>
      <c r="X32" s="116"/>
      <c r="Y32" s="337"/>
      <c r="Z32" s="338"/>
      <c r="AA32" s="117"/>
      <c r="AB32" s="110"/>
      <c r="AC32" s="333"/>
    </row>
    <row r="33" spans="1:29" ht="15.75" customHeight="1">
      <c r="A33" s="363"/>
      <c r="B33" s="100"/>
      <c r="C33" s="335"/>
      <c r="D33" s="336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28"/>
      <c r="S33" s="47"/>
      <c r="T33" s="120"/>
      <c r="U33" s="111"/>
      <c r="V33" s="112"/>
      <c r="W33" s="113"/>
      <c r="X33" s="116"/>
      <c r="Y33" s="337"/>
      <c r="Z33" s="338"/>
      <c r="AA33" s="117"/>
      <c r="AB33" s="110"/>
      <c r="AC33" s="333"/>
    </row>
    <row r="34" spans="1:29" ht="15.75" customHeight="1">
      <c r="A34" s="363"/>
      <c r="B34" s="100"/>
      <c r="C34" s="335"/>
      <c r="D34" s="336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28"/>
      <c r="S34" s="47"/>
      <c r="T34" s="120"/>
      <c r="U34" s="111"/>
      <c r="V34" s="112"/>
      <c r="W34" s="113"/>
      <c r="X34" s="116"/>
      <c r="Y34" s="337"/>
      <c r="Z34" s="338"/>
      <c r="AA34" s="117"/>
      <c r="AB34" s="110"/>
      <c r="AC34" s="333"/>
    </row>
    <row r="35" spans="1:29" ht="15.75" customHeight="1">
      <c r="A35" s="363"/>
      <c r="B35" s="100"/>
      <c r="C35" s="335"/>
      <c r="D35" s="336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28"/>
      <c r="S35" s="47"/>
      <c r="T35" s="120"/>
      <c r="U35" s="111"/>
      <c r="V35" s="112"/>
      <c r="W35" s="113"/>
      <c r="X35" s="116"/>
      <c r="Y35" s="337"/>
      <c r="Z35" s="338"/>
      <c r="AA35" s="117"/>
      <c r="AB35" s="110"/>
      <c r="AC35" s="333"/>
    </row>
    <row r="36" spans="1:29" ht="15.75" customHeight="1">
      <c r="A36" s="363"/>
      <c r="B36" s="100"/>
      <c r="C36" s="335"/>
      <c r="D36" s="336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28"/>
      <c r="S36" s="47"/>
      <c r="T36" s="120"/>
      <c r="U36" s="111"/>
      <c r="V36" s="112"/>
      <c r="W36" s="113"/>
      <c r="X36" s="116"/>
      <c r="Y36" s="337"/>
      <c r="Z36" s="338"/>
      <c r="AA36" s="117"/>
      <c r="AB36" s="110"/>
      <c r="AC36" s="333"/>
    </row>
    <row r="37" spans="1:29" ht="15.75" customHeight="1">
      <c r="A37" s="363"/>
      <c r="B37" s="100"/>
      <c r="C37" s="335"/>
      <c r="D37" s="336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28"/>
      <c r="S37" s="119"/>
      <c r="T37" s="120"/>
      <c r="U37" s="130"/>
      <c r="V37" s="131"/>
      <c r="W37" s="126"/>
      <c r="X37" s="127"/>
      <c r="Y37" s="337"/>
      <c r="Z37" s="338"/>
      <c r="AA37" s="165"/>
      <c r="AB37" s="125"/>
      <c r="AC37" s="333"/>
    </row>
    <row r="38" spans="1:29" ht="15.75" customHeight="1" thickBot="1">
      <c r="A38" s="364"/>
      <c r="B38" s="133" t="s">
        <v>115</v>
      </c>
      <c r="C38" s="358"/>
      <c r="D38" s="358"/>
      <c r="E38" s="134"/>
      <c r="F38" s="99"/>
      <c r="G38" s="135"/>
      <c r="H38" s="69"/>
      <c r="I38" s="136">
        <f t="shared" ref="I38:J38" si="9">AVERAGE(I22:I37)</f>
        <v>4</v>
      </c>
      <c r="J38" s="137">
        <f t="shared" si="9"/>
        <v>3300</v>
      </c>
      <c r="K38" s="138">
        <f t="shared" ref="K38" si="10">J38/I38</f>
        <v>825</v>
      </c>
      <c r="L38" s="136">
        <f t="shared" ref="L38:M38" si="11">AVERAGE(L22:L37)</f>
        <v>4</v>
      </c>
      <c r="M38" s="137">
        <f t="shared" si="11"/>
        <v>2996.9447348980007</v>
      </c>
      <c r="N38" s="138">
        <f t="shared" ref="N38:N45" si="12">M38/L38</f>
        <v>749.23618372450017</v>
      </c>
      <c r="O38" s="139">
        <f t="shared" ref="O38:O45" si="13">L38-I38</f>
        <v>0</v>
      </c>
      <c r="P38" s="140">
        <f t="shared" ref="P38:P45" si="14">N38-K38</f>
        <v>-75.763816275499835</v>
      </c>
      <c r="Q38" s="141">
        <f t="shared" ref="Q38:Q45" si="15">N38/K38</f>
        <v>0.90816507118121237</v>
      </c>
      <c r="R38" s="329"/>
      <c r="S38" s="142">
        <v>0.33888888888888885</v>
      </c>
      <c r="T38" s="143">
        <v>0.43833333333333324</v>
      </c>
      <c r="U38" s="144"/>
      <c r="V38" s="166"/>
      <c r="W38" s="99"/>
      <c r="X38" s="69"/>
      <c r="Y38" s="359"/>
      <c r="Z38" s="360"/>
      <c r="AA38" s="168">
        <f t="shared" ref="AA38:AA45" si="16">M38-J38</f>
        <v>-303.05526510199934</v>
      </c>
      <c r="AB38" s="141">
        <f t="shared" ref="AB38:AB45" si="17">M38/J38</f>
        <v>0.90816507118121237</v>
      </c>
      <c r="AC38" s="334"/>
    </row>
    <row r="39" spans="1:29" ht="15.75" customHeight="1">
      <c r="A39" s="322" t="s">
        <v>71</v>
      </c>
      <c r="B39" s="114" t="s">
        <v>118</v>
      </c>
      <c r="C39" s="325" t="s">
        <v>129</v>
      </c>
      <c r="D39" s="326"/>
      <c r="E39" s="147">
        <v>25.03</v>
      </c>
      <c r="F39" s="97">
        <v>1191</v>
      </c>
      <c r="G39" s="148">
        <f t="shared" ref="G39:G45" si="18">E39*F39</f>
        <v>29810.73</v>
      </c>
      <c r="H39" s="149"/>
      <c r="I39" s="150">
        <v>5</v>
      </c>
      <c r="J39" s="151">
        <v>3600</v>
      </c>
      <c r="K39" s="152">
        <f>J39/I39</f>
        <v>720</v>
      </c>
      <c r="L39" s="153">
        <v>5</v>
      </c>
      <c r="M39" s="151">
        <f t="shared" ref="M39:M45" si="19">F39/V39*60</f>
        <v>3205.9095508629171</v>
      </c>
      <c r="N39" s="152">
        <f t="shared" si="12"/>
        <v>641.18191017258346</v>
      </c>
      <c r="O39" s="154">
        <f t="shared" si="13"/>
        <v>0</v>
      </c>
      <c r="P39" s="155">
        <f t="shared" si="14"/>
        <v>-78.818089827416543</v>
      </c>
      <c r="Q39" s="156">
        <f t="shared" si="15"/>
        <v>0.89053043079525485</v>
      </c>
      <c r="R39" s="327">
        <f>Q55</f>
        <v>0.89516651617786236</v>
      </c>
      <c r="S39" s="157">
        <v>0.25</v>
      </c>
      <c r="T39" s="158">
        <v>0.26547453703703705</v>
      </c>
      <c r="U39" s="159"/>
      <c r="V39" s="160">
        <v>22.290086125719142</v>
      </c>
      <c r="W39" s="161"/>
      <c r="X39" s="162"/>
      <c r="Y39" s="330"/>
      <c r="Z39" s="331"/>
      <c r="AA39" s="115">
        <f t="shared" si="16"/>
        <v>-394.09044913708294</v>
      </c>
      <c r="AB39" s="156">
        <f t="shared" si="17"/>
        <v>0.89053043079525473</v>
      </c>
      <c r="AC39" s="332">
        <f>AB55</f>
        <v>0.89516651617786236</v>
      </c>
    </row>
    <row r="40" spans="1:29" ht="15.75" customHeight="1">
      <c r="A40" s="323"/>
      <c r="B40" s="100" t="s">
        <v>118</v>
      </c>
      <c r="C40" s="335" t="s">
        <v>125</v>
      </c>
      <c r="D40" s="336"/>
      <c r="E40" s="101">
        <v>18.18</v>
      </c>
      <c r="F40" s="102">
        <v>1275</v>
      </c>
      <c r="G40" s="103">
        <f t="shared" si="18"/>
        <v>23179.5</v>
      </c>
      <c r="H40" s="26"/>
      <c r="I40" s="104">
        <v>3</v>
      </c>
      <c r="J40" s="105">
        <v>3600</v>
      </c>
      <c r="K40" s="106">
        <f t="shared" ref="K40:K75" si="20">J40/I40</f>
        <v>1200</v>
      </c>
      <c r="L40" s="107">
        <v>3</v>
      </c>
      <c r="M40" s="105">
        <f t="shared" si="19"/>
        <v>3206.6418073801169</v>
      </c>
      <c r="N40" s="106">
        <f t="shared" si="12"/>
        <v>1068.880602460039</v>
      </c>
      <c r="O40" s="108">
        <f t="shared" si="13"/>
        <v>0</v>
      </c>
      <c r="P40" s="109">
        <f t="shared" si="14"/>
        <v>-131.11939753996103</v>
      </c>
      <c r="Q40" s="110">
        <f t="shared" si="15"/>
        <v>0.89073383538336581</v>
      </c>
      <c r="R40" s="328"/>
      <c r="S40" s="47">
        <v>0.27569444444444446</v>
      </c>
      <c r="T40" s="48">
        <v>0.29225694444444444</v>
      </c>
      <c r="U40" s="111">
        <v>14.716666666666676</v>
      </c>
      <c r="V40" s="112">
        <v>23.856733802925699</v>
      </c>
      <c r="W40" s="113"/>
      <c r="X40" s="116"/>
      <c r="Y40" s="337"/>
      <c r="Z40" s="338"/>
      <c r="AA40" s="117">
        <f t="shared" si="16"/>
        <v>-393.35819261988308</v>
      </c>
      <c r="AB40" s="110">
        <f t="shared" si="17"/>
        <v>0.89073383538336581</v>
      </c>
      <c r="AC40" s="333"/>
    </row>
    <row r="41" spans="1:29" ht="15.75" customHeight="1">
      <c r="A41" s="323"/>
      <c r="B41" s="100" t="s">
        <v>118</v>
      </c>
      <c r="C41" s="335" t="s">
        <v>202</v>
      </c>
      <c r="D41" s="336"/>
      <c r="E41" s="101">
        <v>23.72</v>
      </c>
      <c r="F41" s="102">
        <v>947</v>
      </c>
      <c r="G41" s="103">
        <f t="shared" si="18"/>
        <v>22462.84</v>
      </c>
      <c r="H41" s="26"/>
      <c r="I41" s="104">
        <v>5</v>
      </c>
      <c r="J41" s="105">
        <v>3600</v>
      </c>
      <c r="K41" s="106">
        <f t="shared" si="20"/>
        <v>720</v>
      </c>
      <c r="L41" s="107">
        <v>5</v>
      </c>
      <c r="M41" s="105">
        <f t="shared" si="19"/>
        <v>3204.5511494849402</v>
      </c>
      <c r="N41" s="106">
        <f t="shared" si="12"/>
        <v>640.91022989698808</v>
      </c>
      <c r="O41" s="108">
        <f t="shared" si="13"/>
        <v>0</v>
      </c>
      <c r="P41" s="109">
        <f t="shared" si="14"/>
        <v>-79.089770103011915</v>
      </c>
      <c r="Q41" s="110">
        <f t="shared" si="15"/>
        <v>0.89015309707915014</v>
      </c>
      <c r="R41" s="328"/>
      <c r="S41" s="47">
        <v>0.30208333333333337</v>
      </c>
      <c r="T41" s="48">
        <v>0.31438657407407411</v>
      </c>
      <c r="U41" s="111">
        <v>15</v>
      </c>
      <c r="V41" s="112">
        <v>17.731032319185339</v>
      </c>
      <c r="W41" s="113"/>
      <c r="X41" s="116"/>
      <c r="Y41" s="337"/>
      <c r="Z41" s="338"/>
      <c r="AA41" s="117">
        <f t="shared" si="16"/>
        <v>-395.4488505150598</v>
      </c>
      <c r="AB41" s="110">
        <f t="shared" si="17"/>
        <v>0.89015309707915002</v>
      </c>
      <c r="AC41" s="333"/>
    </row>
    <row r="42" spans="1:29" ht="15.75" customHeight="1">
      <c r="A42" s="323"/>
      <c r="B42" s="100" t="s">
        <v>118</v>
      </c>
      <c r="C42" s="335" t="s">
        <v>130</v>
      </c>
      <c r="D42" s="336"/>
      <c r="E42" s="101">
        <v>24.82</v>
      </c>
      <c r="F42" s="102">
        <v>1493</v>
      </c>
      <c r="G42" s="103">
        <f t="shared" si="18"/>
        <v>37056.26</v>
      </c>
      <c r="H42" s="26"/>
      <c r="I42" s="104">
        <v>5</v>
      </c>
      <c r="J42" s="105">
        <v>3600</v>
      </c>
      <c r="K42" s="106">
        <f t="shared" si="20"/>
        <v>720</v>
      </c>
      <c r="L42" s="107">
        <v>5</v>
      </c>
      <c r="M42" s="105">
        <f t="shared" si="19"/>
        <v>3205.1276587174343</v>
      </c>
      <c r="N42" s="106">
        <f t="shared" si="12"/>
        <v>641.02553174348691</v>
      </c>
      <c r="O42" s="108">
        <f t="shared" si="13"/>
        <v>0</v>
      </c>
      <c r="P42" s="109">
        <f t="shared" si="14"/>
        <v>-78.974468256513092</v>
      </c>
      <c r="Q42" s="110">
        <f t="shared" si="15"/>
        <v>0.89031323853262068</v>
      </c>
      <c r="R42" s="328"/>
      <c r="S42" s="47">
        <v>0.32430555555555562</v>
      </c>
      <c r="T42" s="48">
        <v>0.34370370370370379</v>
      </c>
      <c r="U42" s="111">
        <v>15</v>
      </c>
      <c r="V42" s="112">
        <v>27.948964764744002</v>
      </c>
      <c r="W42" s="113"/>
      <c r="X42" s="116"/>
      <c r="Y42" s="337"/>
      <c r="Z42" s="338"/>
      <c r="AA42" s="117">
        <f t="shared" si="16"/>
        <v>-394.87234128256569</v>
      </c>
      <c r="AB42" s="110">
        <f t="shared" si="17"/>
        <v>0.89031323853262068</v>
      </c>
      <c r="AC42" s="333"/>
    </row>
    <row r="43" spans="1:29" ht="15.75" customHeight="1">
      <c r="A43" s="323"/>
      <c r="B43" s="100" t="s">
        <v>118</v>
      </c>
      <c r="C43" s="335" t="s">
        <v>211</v>
      </c>
      <c r="D43" s="336"/>
      <c r="E43" s="101">
        <v>17.07</v>
      </c>
      <c r="F43" s="102">
        <v>2403</v>
      </c>
      <c r="G43" s="103">
        <f t="shared" si="18"/>
        <v>41019.21</v>
      </c>
      <c r="H43" s="13"/>
      <c r="I43" s="104">
        <v>3</v>
      </c>
      <c r="J43" s="105">
        <v>3300</v>
      </c>
      <c r="K43" s="106">
        <f t="shared" si="20"/>
        <v>1100</v>
      </c>
      <c r="L43" s="107">
        <v>3</v>
      </c>
      <c r="M43" s="105">
        <f t="shared" si="19"/>
        <v>2994.0348251693576</v>
      </c>
      <c r="N43" s="106">
        <f t="shared" si="12"/>
        <v>998.01160838978592</v>
      </c>
      <c r="O43" s="108">
        <f t="shared" si="13"/>
        <v>0</v>
      </c>
      <c r="P43" s="109">
        <f t="shared" si="14"/>
        <v>-101.98839161021408</v>
      </c>
      <c r="Q43" s="110">
        <f t="shared" si="15"/>
        <v>0.9072832803543508</v>
      </c>
      <c r="R43" s="328"/>
      <c r="S43" s="47">
        <v>0.3534722222222223</v>
      </c>
      <c r="T43" s="48">
        <v>0.38690972222222231</v>
      </c>
      <c r="U43" s="111">
        <v>15</v>
      </c>
      <c r="V43" s="112">
        <v>48.155752494243103</v>
      </c>
      <c r="W43" s="113"/>
      <c r="X43" s="116"/>
      <c r="Y43" s="337"/>
      <c r="Z43" s="338"/>
      <c r="AA43" s="117">
        <f t="shared" si="16"/>
        <v>-305.96517483064235</v>
      </c>
      <c r="AB43" s="110">
        <f t="shared" si="17"/>
        <v>0.9072832803543508</v>
      </c>
      <c r="AC43" s="333"/>
    </row>
    <row r="44" spans="1:29" ht="15.75" customHeight="1">
      <c r="A44" s="323"/>
      <c r="B44" s="100" t="s">
        <v>118</v>
      </c>
      <c r="C44" s="335" t="s">
        <v>126</v>
      </c>
      <c r="D44" s="336"/>
      <c r="E44" s="101">
        <v>14.03</v>
      </c>
      <c r="F44" s="102">
        <v>4973</v>
      </c>
      <c r="G44" s="121">
        <f t="shared" si="18"/>
        <v>69771.19</v>
      </c>
      <c r="H44" s="122"/>
      <c r="I44" s="104">
        <v>3</v>
      </c>
      <c r="J44" s="105">
        <v>3000</v>
      </c>
      <c r="K44" s="106">
        <f t="shared" si="20"/>
        <v>1000</v>
      </c>
      <c r="L44" s="107">
        <v>3</v>
      </c>
      <c r="M44" s="105">
        <f t="shared" si="19"/>
        <v>2732.0161146167425</v>
      </c>
      <c r="N44" s="106">
        <f t="shared" si="12"/>
        <v>910.67203820558086</v>
      </c>
      <c r="O44" s="108">
        <f t="shared" si="13"/>
        <v>0</v>
      </c>
      <c r="P44" s="109">
        <f t="shared" si="14"/>
        <v>-89.327961794419139</v>
      </c>
      <c r="Q44" s="110">
        <f t="shared" si="15"/>
        <v>0.91067203820558085</v>
      </c>
      <c r="R44" s="328"/>
      <c r="S44" s="47">
        <v>0.39722222222222231</v>
      </c>
      <c r="T44" s="120">
        <v>0.47305555555555567</v>
      </c>
      <c r="U44" s="111">
        <v>14.850000000000003</v>
      </c>
      <c r="V44" s="112">
        <v>109.21604686136995</v>
      </c>
      <c r="W44" s="113"/>
      <c r="X44" s="116"/>
      <c r="Y44" s="337"/>
      <c r="Z44" s="338"/>
      <c r="AA44" s="117">
        <f t="shared" si="16"/>
        <v>-267.98388538325753</v>
      </c>
      <c r="AB44" s="110">
        <f t="shared" si="17"/>
        <v>0.91067203820558085</v>
      </c>
      <c r="AC44" s="333"/>
    </row>
    <row r="45" spans="1:29" ht="15.75" customHeight="1">
      <c r="A45" s="323"/>
      <c r="B45" s="100" t="s">
        <v>118</v>
      </c>
      <c r="C45" s="335" t="s">
        <v>128</v>
      </c>
      <c r="D45" s="336"/>
      <c r="E45" s="101">
        <v>14.28</v>
      </c>
      <c r="F45" s="102">
        <v>6828</v>
      </c>
      <c r="G45" s="121">
        <f t="shared" si="18"/>
        <v>97503.84</v>
      </c>
      <c r="H45" s="62"/>
      <c r="I45" s="104">
        <v>3</v>
      </c>
      <c r="J45" s="105">
        <v>3600</v>
      </c>
      <c r="K45" s="106">
        <f t="shared" si="20"/>
        <v>1200</v>
      </c>
      <c r="L45" s="107">
        <v>3</v>
      </c>
      <c r="M45" s="105">
        <f t="shared" si="19"/>
        <v>3204.2652368905492</v>
      </c>
      <c r="N45" s="106">
        <f t="shared" si="12"/>
        <v>1068.0884122968498</v>
      </c>
      <c r="O45" s="123">
        <f t="shared" si="13"/>
        <v>0</v>
      </c>
      <c r="P45" s="124">
        <f t="shared" si="14"/>
        <v>-131.91158770315019</v>
      </c>
      <c r="Q45" s="125">
        <f t="shared" si="15"/>
        <v>0.89007367691404149</v>
      </c>
      <c r="R45" s="328"/>
      <c r="S45" s="47">
        <v>0.48333333333333345</v>
      </c>
      <c r="T45" s="120">
        <v>0.57211805555555562</v>
      </c>
      <c r="U45" s="111">
        <v>14.799999999999995</v>
      </c>
      <c r="V45" s="112">
        <v>127.854584346943</v>
      </c>
      <c r="W45" s="113"/>
      <c r="X45" s="116"/>
      <c r="Y45" s="337"/>
      <c r="Z45" s="338"/>
      <c r="AA45" s="117">
        <f t="shared" si="16"/>
        <v>-395.7347631094508</v>
      </c>
      <c r="AB45" s="110">
        <f t="shared" si="17"/>
        <v>0.89007367691404149</v>
      </c>
      <c r="AC45" s="333"/>
    </row>
    <row r="46" spans="1:29" ht="15.75" customHeight="1">
      <c r="A46" s="323"/>
      <c r="B46" s="100"/>
      <c r="C46" s="335"/>
      <c r="D46" s="336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28"/>
      <c r="S46" s="47"/>
      <c r="T46" s="120"/>
      <c r="U46" s="111"/>
      <c r="V46" s="112"/>
      <c r="W46" s="113"/>
      <c r="X46" s="116"/>
      <c r="Y46" s="337"/>
      <c r="Z46" s="338"/>
      <c r="AA46" s="117"/>
      <c r="AB46" s="110"/>
      <c r="AC46" s="333"/>
    </row>
    <row r="47" spans="1:29" ht="15.75" customHeight="1">
      <c r="A47" s="323"/>
      <c r="B47" s="100"/>
      <c r="C47" s="335"/>
      <c r="D47" s="336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8"/>
      <c r="S47" s="47"/>
      <c r="T47" s="120"/>
      <c r="U47" s="111"/>
      <c r="V47" s="112"/>
      <c r="W47" s="113"/>
      <c r="X47" s="116"/>
      <c r="Y47" s="337"/>
      <c r="Z47" s="338"/>
      <c r="AA47" s="117"/>
      <c r="AB47" s="110"/>
      <c r="AC47" s="333"/>
    </row>
    <row r="48" spans="1:29" ht="15.75" customHeight="1">
      <c r="A48" s="323"/>
      <c r="B48" s="100"/>
      <c r="C48" s="335"/>
      <c r="D48" s="336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8"/>
      <c r="S48" s="47"/>
      <c r="T48" s="120"/>
      <c r="U48" s="111"/>
      <c r="V48" s="112"/>
      <c r="W48" s="113"/>
      <c r="X48" s="116"/>
      <c r="Y48" s="337"/>
      <c r="Z48" s="338"/>
      <c r="AA48" s="117"/>
      <c r="AB48" s="110"/>
      <c r="AC48" s="333"/>
    </row>
    <row r="49" spans="1:29" ht="15.75" customHeight="1">
      <c r="A49" s="323"/>
      <c r="B49" s="100"/>
      <c r="C49" s="335"/>
      <c r="D49" s="336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8"/>
      <c r="S49" s="47"/>
      <c r="T49" s="120"/>
      <c r="U49" s="111"/>
      <c r="V49" s="112"/>
      <c r="W49" s="126"/>
      <c r="X49" s="127"/>
      <c r="Y49" s="337"/>
      <c r="Z49" s="338"/>
      <c r="AA49" s="117"/>
      <c r="AB49" s="110"/>
      <c r="AC49" s="333"/>
    </row>
    <row r="50" spans="1:29" ht="15.75" customHeight="1">
      <c r="A50" s="323"/>
      <c r="B50" s="100"/>
      <c r="C50" s="335"/>
      <c r="D50" s="336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8"/>
      <c r="S50" s="47"/>
      <c r="T50" s="120"/>
      <c r="U50" s="111"/>
      <c r="V50" s="112"/>
      <c r="W50" s="126"/>
      <c r="X50" s="127"/>
      <c r="Y50" s="337"/>
      <c r="Z50" s="338"/>
      <c r="AA50" s="117"/>
      <c r="AB50" s="110"/>
      <c r="AC50" s="333"/>
    </row>
    <row r="51" spans="1:29" ht="15.75" customHeight="1">
      <c r="A51" s="323"/>
      <c r="B51" s="100"/>
      <c r="C51" s="335"/>
      <c r="D51" s="336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8"/>
      <c r="S51" s="47"/>
      <c r="T51" s="120"/>
      <c r="U51" s="111"/>
      <c r="V51" s="112"/>
      <c r="W51" s="126"/>
      <c r="X51" s="127"/>
      <c r="Y51" s="337"/>
      <c r="Z51" s="338"/>
      <c r="AA51" s="117"/>
      <c r="AB51" s="110"/>
      <c r="AC51" s="333"/>
    </row>
    <row r="52" spans="1:29" ht="15.75" customHeight="1">
      <c r="A52" s="323"/>
      <c r="B52" s="100"/>
      <c r="C52" s="335"/>
      <c r="D52" s="336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8"/>
      <c r="S52" s="47"/>
      <c r="T52" s="120"/>
      <c r="U52" s="111"/>
      <c r="V52" s="112"/>
      <c r="W52" s="126"/>
      <c r="X52" s="127"/>
      <c r="Y52" s="337"/>
      <c r="Z52" s="338"/>
      <c r="AA52" s="117"/>
      <c r="AB52" s="110"/>
      <c r="AC52" s="333"/>
    </row>
    <row r="53" spans="1:29" ht="15.75" customHeight="1">
      <c r="A53" s="323"/>
      <c r="B53" s="100"/>
      <c r="C53" s="335"/>
      <c r="D53" s="336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8"/>
      <c r="S53" s="47"/>
      <c r="T53" s="120"/>
      <c r="U53" s="111"/>
      <c r="V53" s="112"/>
      <c r="W53" s="126"/>
      <c r="X53" s="127"/>
      <c r="Y53" s="337"/>
      <c r="Z53" s="338"/>
      <c r="AA53" s="117"/>
      <c r="AB53" s="110"/>
      <c r="AC53" s="333"/>
    </row>
    <row r="54" spans="1:29" ht="15.75" customHeight="1">
      <c r="A54" s="323"/>
      <c r="B54" s="100"/>
      <c r="C54" s="335"/>
      <c r="D54" s="336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8"/>
      <c r="S54" s="119"/>
      <c r="T54" s="120"/>
      <c r="U54" s="130"/>
      <c r="V54" s="131"/>
      <c r="W54" s="126"/>
      <c r="X54" s="127"/>
      <c r="Y54" s="337"/>
      <c r="Z54" s="338"/>
      <c r="AA54" s="165"/>
      <c r="AB54" s="125"/>
      <c r="AC54" s="333"/>
    </row>
    <row r="55" spans="1:29" ht="15.75" customHeight="1" thickBot="1">
      <c r="A55" s="324"/>
      <c r="B55" s="133" t="s">
        <v>115</v>
      </c>
      <c r="C55" s="358"/>
      <c r="D55" s="358"/>
      <c r="E55" s="134"/>
      <c r="F55" s="99"/>
      <c r="G55" s="135"/>
      <c r="H55" s="69"/>
      <c r="I55" s="136">
        <f t="shared" ref="I55:J55" si="21">AVERAGE(I39:I54)</f>
        <v>3.8571428571428572</v>
      </c>
      <c r="J55" s="137">
        <f t="shared" si="21"/>
        <v>3471.4285714285716</v>
      </c>
      <c r="K55" s="138">
        <f t="shared" ref="K55" si="22">J55/I55</f>
        <v>900</v>
      </c>
      <c r="L55" s="136">
        <f t="shared" ref="L55:M55" si="23">AVERAGE(L39:L54)</f>
        <v>3.8571428571428572</v>
      </c>
      <c r="M55" s="137">
        <f t="shared" si="23"/>
        <v>3107.5066204460081</v>
      </c>
      <c r="N55" s="138">
        <f t="shared" ref="N55:N61" si="24">M55/L55</f>
        <v>805.64986456007614</v>
      </c>
      <c r="O55" s="139">
        <f t="shared" ref="O55:O61" si="25">L55-I55</f>
        <v>0</v>
      </c>
      <c r="P55" s="140">
        <f t="shared" ref="P55:P61" si="26">N55-K55</f>
        <v>-94.350135439923861</v>
      </c>
      <c r="Q55" s="141">
        <f t="shared" ref="Q55:Q61" si="27">N55/K55</f>
        <v>0.89516651617786236</v>
      </c>
      <c r="R55" s="329"/>
      <c r="S55" s="142">
        <v>0.25</v>
      </c>
      <c r="T55" s="143">
        <v>0.57211805555555562</v>
      </c>
      <c r="U55" s="144"/>
      <c r="V55" s="166"/>
      <c r="W55" s="99"/>
      <c r="X55" s="69"/>
      <c r="Y55" s="359"/>
      <c r="Z55" s="360"/>
      <c r="AA55" s="168">
        <f t="shared" ref="AA55:AA61" si="28">M55-J55</f>
        <v>-363.92195098256343</v>
      </c>
      <c r="AB55" s="141">
        <f t="shared" ref="AB55:AB61" si="29">M55/J55</f>
        <v>0.89516651617786236</v>
      </c>
      <c r="AC55" s="334"/>
    </row>
    <row r="56" spans="1:29" ht="15.75" customHeight="1">
      <c r="A56" s="361" t="s">
        <v>78</v>
      </c>
      <c r="B56" s="114" t="s">
        <v>118</v>
      </c>
      <c r="C56" s="325" t="s">
        <v>215</v>
      </c>
      <c r="D56" s="326"/>
      <c r="E56" s="147">
        <v>20.72</v>
      </c>
      <c r="F56" s="97">
        <v>2031</v>
      </c>
      <c r="G56" s="148">
        <f t="shared" ref="G56:G61" si="30">E56*F56</f>
        <v>42082.32</v>
      </c>
      <c r="H56" s="149"/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 t="shared" ref="M56:M61" si="31">F56/V56*60</f>
        <v>3206.478357859452</v>
      </c>
      <c r="N56" s="152">
        <f t="shared" si="24"/>
        <v>1068.8261192864841</v>
      </c>
      <c r="O56" s="154">
        <f t="shared" si="25"/>
        <v>0</v>
      </c>
      <c r="P56" s="155">
        <f t="shared" si="26"/>
        <v>-131.17388071351593</v>
      </c>
      <c r="Q56" s="156">
        <f t="shared" si="27"/>
        <v>0.89068843273873677</v>
      </c>
      <c r="R56" s="327">
        <f>Q72</f>
        <v>0.89284600286152349</v>
      </c>
      <c r="S56" s="157">
        <v>0.25</v>
      </c>
      <c r="T56" s="158">
        <v>0.27638888888888891</v>
      </c>
      <c r="U56" s="159"/>
      <c r="V56" s="160">
        <v>38.004310773315197</v>
      </c>
      <c r="W56" s="158"/>
      <c r="X56" s="169"/>
      <c r="Y56" s="330"/>
      <c r="Z56" s="331"/>
      <c r="AA56" s="115">
        <f t="shared" si="28"/>
        <v>-393.52164214054801</v>
      </c>
      <c r="AB56" s="156">
        <f t="shared" si="29"/>
        <v>0.89068843273873666</v>
      </c>
      <c r="AC56" s="332">
        <f>AB72</f>
        <v>0.89284600286152349</v>
      </c>
    </row>
    <row r="57" spans="1:29" ht="15.75" customHeight="1">
      <c r="A57" s="362"/>
      <c r="B57" s="100" t="s">
        <v>118</v>
      </c>
      <c r="C57" s="335" t="s">
        <v>131</v>
      </c>
      <c r="D57" s="336"/>
      <c r="E57" s="101">
        <v>30</v>
      </c>
      <c r="F57" s="102">
        <v>2163</v>
      </c>
      <c r="G57" s="103">
        <f t="shared" si="30"/>
        <v>64890</v>
      </c>
      <c r="H57" s="26"/>
      <c r="I57" s="104">
        <v>4</v>
      </c>
      <c r="J57" s="105">
        <v>3600</v>
      </c>
      <c r="K57" s="106">
        <f t="shared" si="20"/>
        <v>900</v>
      </c>
      <c r="L57" s="107">
        <v>4</v>
      </c>
      <c r="M57" s="105">
        <f t="shared" si="31"/>
        <v>3204.1511032386429</v>
      </c>
      <c r="N57" s="106">
        <f t="shared" si="24"/>
        <v>801.03777580966073</v>
      </c>
      <c r="O57" s="108">
        <f t="shared" si="25"/>
        <v>0</v>
      </c>
      <c r="P57" s="109">
        <f t="shared" si="26"/>
        <v>-98.962224190339271</v>
      </c>
      <c r="Q57" s="110">
        <f t="shared" si="27"/>
        <v>0.8900419731218453</v>
      </c>
      <c r="R57" s="328"/>
      <c r="S57" s="47">
        <v>0.28680555555555559</v>
      </c>
      <c r="T57" s="48">
        <v>0.3149305555555556</v>
      </c>
      <c r="U57" s="111">
        <v>15.000000000000027</v>
      </c>
      <c r="V57" s="112">
        <v>40.503707789817703</v>
      </c>
      <c r="W57" s="113"/>
      <c r="X57" s="13"/>
      <c r="Y57" s="337"/>
      <c r="Z57" s="338"/>
      <c r="AA57" s="117">
        <f t="shared" si="28"/>
        <v>-395.84889676135708</v>
      </c>
      <c r="AB57" s="110">
        <f t="shared" si="29"/>
        <v>0.8900419731218453</v>
      </c>
      <c r="AC57" s="333"/>
    </row>
    <row r="58" spans="1:29" ht="15.75" customHeight="1">
      <c r="A58" s="362"/>
      <c r="B58" s="100" t="s">
        <v>118</v>
      </c>
      <c r="C58" s="335" t="s">
        <v>250</v>
      </c>
      <c r="D58" s="336"/>
      <c r="E58" s="101">
        <v>30</v>
      </c>
      <c r="F58" s="102">
        <v>3404</v>
      </c>
      <c r="G58" s="103">
        <f t="shared" si="30"/>
        <v>102120</v>
      </c>
      <c r="H58" s="26"/>
      <c r="I58" s="104">
        <v>4</v>
      </c>
      <c r="J58" s="105">
        <v>3300</v>
      </c>
      <c r="K58" s="106">
        <f t="shared" si="20"/>
        <v>825</v>
      </c>
      <c r="L58" s="107">
        <v>4</v>
      </c>
      <c r="M58" s="105">
        <f t="shared" si="31"/>
        <v>2994.6669769255395</v>
      </c>
      <c r="N58" s="106">
        <f t="shared" si="24"/>
        <v>748.66674423138488</v>
      </c>
      <c r="O58" s="108">
        <f t="shared" si="25"/>
        <v>0</v>
      </c>
      <c r="P58" s="109">
        <f t="shared" si="26"/>
        <v>-76.333255768615118</v>
      </c>
      <c r="Q58" s="110">
        <f t="shared" si="27"/>
        <v>0.90747484149258772</v>
      </c>
      <c r="R58" s="328"/>
      <c r="S58" s="47">
        <v>0.32500000000000007</v>
      </c>
      <c r="T58" s="48">
        <v>0.3723611111111112</v>
      </c>
      <c r="U58" s="111">
        <v>14.500000000000028</v>
      </c>
      <c r="V58" s="112">
        <v>68.201239594821999</v>
      </c>
      <c r="W58" s="113"/>
      <c r="X58" s="13"/>
      <c r="Y58" s="337"/>
      <c r="Z58" s="338"/>
      <c r="AA58" s="117">
        <f t="shared" si="28"/>
        <v>-305.33302307446047</v>
      </c>
      <c r="AB58" s="110">
        <f t="shared" si="29"/>
        <v>0.90747484149258772</v>
      </c>
      <c r="AC58" s="333"/>
    </row>
    <row r="59" spans="1:29" ht="15.75" customHeight="1">
      <c r="A59" s="362"/>
      <c r="B59" s="100" t="s">
        <v>118</v>
      </c>
      <c r="C59" s="335" t="s">
        <v>259</v>
      </c>
      <c r="D59" s="336"/>
      <c r="E59" s="101">
        <v>27.48</v>
      </c>
      <c r="F59" s="102">
        <v>4053</v>
      </c>
      <c r="G59" s="103">
        <f t="shared" si="30"/>
        <v>111376.44</v>
      </c>
      <c r="H59" s="26"/>
      <c r="I59" s="104">
        <v>5</v>
      </c>
      <c r="J59" s="105">
        <v>3600</v>
      </c>
      <c r="K59" s="106">
        <f t="shared" si="20"/>
        <v>720</v>
      </c>
      <c r="L59" s="107">
        <v>5</v>
      </c>
      <c r="M59" s="105">
        <f t="shared" si="31"/>
        <v>3203.6458765915909</v>
      </c>
      <c r="N59" s="106">
        <f t="shared" si="24"/>
        <v>640.7291753183182</v>
      </c>
      <c r="O59" s="108">
        <f t="shared" si="25"/>
        <v>0</v>
      </c>
      <c r="P59" s="109">
        <f t="shared" si="26"/>
        <v>-79.270824681681802</v>
      </c>
      <c r="Q59" s="110">
        <f t="shared" si="27"/>
        <v>0.88990163238655307</v>
      </c>
      <c r="R59" s="328"/>
      <c r="S59" s="47">
        <v>0.38263888888888897</v>
      </c>
      <c r="T59" s="48">
        <v>0.43534722222222233</v>
      </c>
      <c r="U59" s="111">
        <v>14.799999999999995</v>
      </c>
      <c r="V59" s="112">
        <v>75.907266086076604</v>
      </c>
      <c r="W59" s="113"/>
      <c r="X59" s="116"/>
      <c r="Y59" s="337"/>
      <c r="Z59" s="338"/>
      <c r="AA59" s="117">
        <f t="shared" si="28"/>
        <v>-396.35412340840912</v>
      </c>
      <c r="AB59" s="110">
        <f t="shared" si="29"/>
        <v>0.88990163238655307</v>
      </c>
      <c r="AC59" s="333"/>
    </row>
    <row r="60" spans="1:29" ht="15.75" customHeight="1">
      <c r="A60" s="363"/>
      <c r="B60" s="100" t="s">
        <v>118</v>
      </c>
      <c r="C60" s="335" t="s">
        <v>127</v>
      </c>
      <c r="D60" s="336"/>
      <c r="E60" s="101">
        <v>18.18</v>
      </c>
      <c r="F60" s="102">
        <v>2286</v>
      </c>
      <c r="G60" s="103">
        <f t="shared" si="30"/>
        <v>41559.479999999996</v>
      </c>
      <c r="H60" s="13"/>
      <c r="I60" s="104">
        <v>3</v>
      </c>
      <c r="J60" s="105">
        <v>3600</v>
      </c>
      <c r="K60" s="106">
        <f t="shared" si="20"/>
        <v>1200</v>
      </c>
      <c r="L60" s="107">
        <v>3</v>
      </c>
      <c r="M60" s="105">
        <f t="shared" si="31"/>
        <v>3204.9017186658939</v>
      </c>
      <c r="N60" s="106">
        <f t="shared" si="24"/>
        <v>1068.3005728886312</v>
      </c>
      <c r="O60" s="108">
        <f t="shared" si="25"/>
        <v>0</v>
      </c>
      <c r="P60" s="109">
        <f t="shared" si="26"/>
        <v>-131.69942711136878</v>
      </c>
      <c r="Q60" s="110">
        <f t="shared" si="27"/>
        <v>0.89025047740719265</v>
      </c>
      <c r="R60" s="328"/>
      <c r="S60" s="47">
        <v>0.44513888888888897</v>
      </c>
      <c r="T60" s="48">
        <v>0.47484953703703714</v>
      </c>
      <c r="U60" s="111">
        <v>15</v>
      </c>
      <c r="V60" s="112">
        <v>42.796944193688304</v>
      </c>
      <c r="W60" s="113"/>
      <c r="X60" s="116"/>
      <c r="Y60" s="337"/>
      <c r="Z60" s="338"/>
      <c r="AA60" s="117">
        <f t="shared" si="28"/>
        <v>-395.0982813341061</v>
      </c>
      <c r="AB60" s="110">
        <f t="shared" si="29"/>
        <v>0.89025047740719276</v>
      </c>
      <c r="AC60" s="333"/>
    </row>
    <row r="61" spans="1:29" ht="15.75" customHeight="1">
      <c r="A61" s="363"/>
      <c r="B61" s="100" t="s">
        <v>118</v>
      </c>
      <c r="C61" s="335" t="s">
        <v>124</v>
      </c>
      <c r="D61" s="336"/>
      <c r="E61" s="101">
        <v>16.66</v>
      </c>
      <c r="F61" s="102">
        <v>5565</v>
      </c>
      <c r="G61" s="121">
        <f t="shared" si="30"/>
        <v>92712.9</v>
      </c>
      <c r="H61" s="122"/>
      <c r="I61" s="104">
        <v>5</v>
      </c>
      <c r="J61" s="105">
        <v>3600</v>
      </c>
      <c r="K61" s="106">
        <f t="shared" si="20"/>
        <v>720</v>
      </c>
      <c r="L61" s="107">
        <v>5</v>
      </c>
      <c r="M61" s="105">
        <f t="shared" si="31"/>
        <v>3203.775827669333</v>
      </c>
      <c r="N61" s="106">
        <f t="shared" si="24"/>
        <v>640.7551655338666</v>
      </c>
      <c r="O61" s="108">
        <f t="shared" si="25"/>
        <v>0</v>
      </c>
      <c r="P61" s="109">
        <f t="shared" si="26"/>
        <v>-79.244834466133398</v>
      </c>
      <c r="Q61" s="110">
        <f t="shared" si="27"/>
        <v>0.88993772990814801</v>
      </c>
      <c r="R61" s="328"/>
      <c r="S61" s="47">
        <v>0.48472222222222233</v>
      </c>
      <c r="T61" s="120">
        <v>0.55709490740740752</v>
      </c>
      <c r="U61" s="111">
        <v>15</v>
      </c>
      <c r="V61" s="112">
        <v>104.2207750980205</v>
      </c>
      <c r="W61" s="113"/>
      <c r="X61" s="50"/>
      <c r="Y61" s="337"/>
      <c r="Z61" s="338"/>
      <c r="AA61" s="117">
        <f t="shared" si="28"/>
        <v>-396.22417233066699</v>
      </c>
      <c r="AB61" s="110">
        <f t="shared" si="29"/>
        <v>0.88993772990814801</v>
      </c>
      <c r="AC61" s="333"/>
    </row>
    <row r="62" spans="1:29" ht="15.75" customHeight="1">
      <c r="A62" s="363"/>
      <c r="B62" s="100"/>
      <c r="C62" s="335"/>
      <c r="D62" s="336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328"/>
      <c r="S62" s="47"/>
      <c r="T62" s="120"/>
      <c r="U62" s="111"/>
      <c r="V62" s="112"/>
      <c r="W62" s="113"/>
      <c r="X62" s="116"/>
      <c r="Y62" s="337"/>
      <c r="Z62" s="338"/>
      <c r="AA62" s="117"/>
      <c r="AB62" s="110"/>
      <c r="AC62" s="333"/>
    </row>
    <row r="63" spans="1:29" ht="15.75" customHeight="1">
      <c r="A63" s="363"/>
      <c r="B63" s="100"/>
      <c r="C63" s="335"/>
      <c r="D63" s="336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28"/>
      <c r="S63" s="47"/>
      <c r="T63" s="120"/>
      <c r="U63" s="111"/>
      <c r="V63" s="112"/>
      <c r="W63" s="113"/>
      <c r="X63" s="116"/>
      <c r="Y63" s="337"/>
      <c r="Z63" s="338"/>
      <c r="AA63" s="117"/>
      <c r="AB63" s="110"/>
      <c r="AC63" s="333"/>
    </row>
    <row r="64" spans="1:29" ht="15.75" customHeight="1">
      <c r="A64" s="363"/>
      <c r="B64" s="100"/>
      <c r="C64" s="335"/>
      <c r="D64" s="336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28"/>
      <c r="S64" s="47"/>
      <c r="T64" s="120"/>
      <c r="U64" s="111"/>
      <c r="V64" s="112"/>
      <c r="W64" s="126"/>
      <c r="X64" s="127"/>
      <c r="Y64" s="337"/>
      <c r="Z64" s="338"/>
      <c r="AA64" s="117"/>
      <c r="AB64" s="110"/>
      <c r="AC64" s="333"/>
    </row>
    <row r="65" spans="1:29" ht="15.75" customHeight="1">
      <c r="A65" s="363"/>
      <c r="B65" s="100"/>
      <c r="C65" s="335"/>
      <c r="D65" s="336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28"/>
      <c r="S65" s="47"/>
      <c r="T65" s="120"/>
      <c r="U65" s="111"/>
      <c r="V65" s="112"/>
      <c r="W65" s="126"/>
      <c r="X65" s="127"/>
      <c r="Y65" s="337"/>
      <c r="Z65" s="338"/>
      <c r="AA65" s="117"/>
      <c r="AB65" s="110"/>
      <c r="AC65" s="333"/>
    </row>
    <row r="66" spans="1:29" ht="15.75" customHeight="1">
      <c r="A66" s="363"/>
      <c r="B66" s="100"/>
      <c r="C66" s="335"/>
      <c r="D66" s="336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28"/>
      <c r="S66" s="47"/>
      <c r="T66" s="120"/>
      <c r="U66" s="111"/>
      <c r="V66" s="112"/>
      <c r="W66" s="126"/>
      <c r="X66" s="127"/>
      <c r="Y66" s="337"/>
      <c r="Z66" s="338"/>
      <c r="AA66" s="117"/>
      <c r="AB66" s="110"/>
      <c r="AC66" s="333"/>
    </row>
    <row r="67" spans="1:29" ht="15.75" customHeight="1">
      <c r="A67" s="363"/>
      <c r="B67" s="100"/>
      <c r="C67" s="335"/>
      <c r="D67" s="336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28"/>
      <c r="S67" s="47"/>
      <c r="T67" s="120"/>
      <c r="U67" s="111"/>
      <c r="V67" s="112"/>
      <c r="W67" s="126"/>
      <c r="X67" s="127"/>
      <c r="Y67" s="337"/>
      <c r="Z67" s="338"/>
      <c r="AA67" s="117"/>
      <c r="AB67" s="110"/>
      <c r="AC67" s="333"/>
    </row>
    <row r="68" spans="1:29" ht="15.75" customHeight="1">
      <c r="A68" s="363"/>
      <c r="B68" s="100"/>
      <c r="C68" s="335"/>
      <c r="D68" s="336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28"/>
      <c r="S68" s="47"/>
      <c r="T68" s="120"/>
      <c r="U68" s="111"/>
      <c r="V68" s="112"/>
      <c r="W68" s="126"/>
      <c r="X68" s="127"/>
      <c r="Y68" s="337"/>
      <c r="Z68" s="338"/>
      <c r="AA68" s="117"/>
      <c r="AB68" s="110"/>
      <c r="AC68" s="333"/>
    </row>
    <row r="69" spans="1:29" ht="15.75" customHeight="1">
      <c r="A69" s="363"/>
      <c r="B69" s="100"/>
      <c r="C69" s="335"/>
      <c r="D69" s="336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28"/>
      <c r="S69" s="47"/>
      <c r="T69" s="120"/>
      <c r="U69" s="111"/>
      <c r="V69" s="112"/>
      <c r="W69" s="126"/>
      <c r="X69" s="127"/>
      <c r="Y69" s="337"/>
      <c r="Z69" s="338"/>
      <c r="AA69" s="117"/>
      <c r="AB69" s="110"/>
      <c r="AC69" s="333"/>
    </row>
    <row r="70" spans="1:29" ht="15.75" customHeight="1">
      <c r="A70" s="363"/>
      <c r="B70" s="100"/>
      <c r="C70" s="335"/>
      <c r="D70" s="336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8"/>
      <c r="S70" s="47"/>
      <c r="T70" s="120"/>
      <c r="U70" s="111"/>
      <c r="V70" s="112"/>
      <c r="W70" s="126"/>
      <c r="X70" s="127"/>
      <c r="Y70" s="337"/>
      <c r="Z70" s="338"/>
      <c r="AA70" s="117"/>
      <c r="AB70" s="110"/>
      <c r="AC70" s="333"/>
    </row>
    <row r="71" spans="1:29" ht="15.75" customHeight="1">
      <c r="A71" s="363"/>
      <c r="B71" s="100"/>
      <c r="C71" s="335"/>
      <c r="D71" s="336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8"/>
      <c r="S71" s="119"/>
      <c r="T71" s="120"/>
      <c r="U71" s="130"/>
      <c r="V71" s="131"/>
      <c r="W71" s="126"/>
      <c r="X71" s="127"/>
      <c r="Y71" s="337"/>
      <c r="Z71" s="338"/>
      <c r="AA71" s="165"/>
      <c r="AB71" s="125"/>
      <c r="AC71" s="333"/>
    </row>
    <row r="72" spans="1:29" ht="15.75" customHeight="1" thickBot="1">
      <c r="A72" s="364"/>
      <c r="B72" s="133" t="s">
        <v>115</v>
      </c>
      <c r="C72" s="358"/>
      <c r="D72" s="358"/>
      <c r="E72" s="134"/>
      <c r="F72" s="167"/>
      <c r="G72" s="135"/>
      <c r="H72" s="69"/>
      <c r="I72" s="136">
        <f t="shared" ref="I72:J72" si="32">AVERAGE(I56:I71)</f>
        <v>4</v>
      </c>
      <c r="J72" s="137">
        <f t="shared" si="32"/>
        <v>3550</v>
      </c>
      <c r="K72" s="138">
        <f t="shared" ref="K72" si="33">J72/I72</f>
        <v>887.5</v>
      </c>
      <c r="L72" s="136">
        <f t="shared" ref="L72:M72" si="34">AVERAGE(L56:L71)</f>
        <v>4</v>
      </c>
      <c r="M72" s="137">
        <f t="shared" si="34"/>
        <v>3169.6033101584085</v>
      </c>
      <c r="N72" s="138">
        <f>M72/L72</f>
        <v>792.40082753960212</v>
      </c>
      <c r="O72" s="139">
        <f>L72-I72</f>
        <v>0</v>
      </c>
      <c r="P72" s="140">
        <f>N72-K72</f>
        <v>-95.099172460397881</v>
      </c>
      <c r="Q72" s="141">
        <f>N72/K72</f>
        <v>0.89284600286152349</v>
      </c>
      <c r="R72" s="329"/>
      <c r="S72" s="142">
        <v>0.25</v>
      </c>
      <c r="T72" s="143">
        <v>0.55709490740740752</v>
      </c>
      <c r="U72" s="144"/>
      <c r="V72" s="166"/>
      <c r="W72" s="167"/>
      <c r="X72" s="138"/>
      <c r="Y72" s="359"/>
      <c r="Z72" s="360"/>
      <c r="AA72" s="168">
        <f>M72-J72</f>
        <v>-380.39668984159152</v>
      </c>
      <c r="AB72" s="141">
        <f>M72/J72</f>
        <v>0.89284600286152349</v>
      </c>
      <c r="AC72" s="334"/>
    </row>
    <row r="73" spans="1:29" ht="15.75" customHeight="1">
      <c r="A73" s="322" t="s">
        <v>132</v>
      </c>
      <c r="B73" s="114" t="s">
        <v>118</v>
      </c>
      <c r="C73" s="325" t="s">
        <v>133</v>
      </c>
      <c r="D73" s="326"/>
      <c r="E73" s="147">
        <v>28.57</v>
      </c>
      <c r="F73" s="97">
        <v>1446</v>
      </c>
      <c r="G73" s="148">
        <f t="shared" ref="G73:G75" si="35">E73*F73</f>
        <v>41312.22</v>
      </c>
      <c r="H73" s="149"/>
      <c r="I73" s="150">
        <v>12</v>
      </c>
      <c r="J73" s="151">
        <v>3600</v>
      </c>
      <c r="K73" s="152">
        <f>J73/I73</f>
        <v>300</v>
      </c>
      <c r="L73" s="153">
        <v>12</v>
      </c>
      <c r="M73" s="151">
        <f>F73/V73*60</f>
        <v>3121.6149008496309</v>
      </c>
      <c r="N73" s="152">
        <f>M73/L73</f>
        <v>260.13457507080255</v>
      </c>
      <c r="O73" s="154">
        <f>L73-I73</f>
        <v>0</v>
      </c>
      <c r="P73" s="155">
        <f>N73-K73</f>
        <v>-39.865424929197445</v>
      </c>
      <c r="Q73" s="156">
        <f>N73/K73</f>
        <v>0.86711525023600855</v>
      </c>
      <c r="R73" s="327">
        <f>Q89</f>
        <v>0.89365651854936501</v>
      </c>
      <c r="S73" s="157">
        <v>0.70833333333333337</v>
      </c>
      <c r="T73" s="158">
        <v>0.72762731481481491</v>
      </c>
      <c r="U73" s="159"/>
      <c r="V73" s="160">
        <v>27.793306591529259</v>
      </c>
      <c r="W73" s="158"/>
      <c r="X73" s="169"/>
      <c r="Y73" s="330"/>
      <c r="Z73" s="331"/>
      <c r="AA73" s="115">
        <f>M73-J73</f>
        <v>-478.38509915036911</v>
      </c>
      <c r="AB73" s="156">
        <f>M73/J73</f>
        <v>0.86711525023600855</v>
      </c>
      <c r="AC73" s="332">
        <f>AB89</f>
        <v>0.89365651854936501</v>
      </c>
    </row>
    <row r="74" spans="1:29" ht="15.75" customHeight="1">
      <c r="A74" s="323"/>
      <c r="B74" s="100" t="s">
        <v>118</v>
      </c>
      <c r="C74" s="335" t="s">
        <v>229</v>
      </c>
      <c r="D74" s="336"/>
      <c r="E74" s="101">
        <v>17.71</v>
      </c>
      <c r="F74" s="102">
        <v>891</v>
      </c>
      <c r="G74" s="103">
        <f t="shared" si="35"/>
        <v>15779.61</v>
      </c>
      <c r="H74" s="26"/>
      <c r="I74" s="104">
        <v>5</v>
      </c>
      <c r="J74" s="105">
        <v>3600</v>
      </c>
      <c r="K74" s="106">
        <f t="shared" si="20"/>
        <v>720</v>
      </c>
      <c r="L74" s="107">
        <v>5</v>
      </c>
      <c r="M74" s="105">
        <f>F74/V74*60</f>
        <v>3266.0613009844192</v>
      </c>
      <c r="N74" s="106">
        <f>M74/L74</f>
        <v>653.21226019688379</v>
      </c>
      <c r="O74" s="108">
        <f>L74-I74</f>
        <v>0</v>
      </c>
      <c r="P74" s="109">
        <f>N74-K74</f>
        <v>-66.78773980311621</v>
      </c>
      <c r="Q74" s="110">
        <f>N74/K74</f>
        <v>0.90723925027344976</v>
      </c>
      <c r="R74" s="328"/>
      <c r="S74" s="47">
        <v>0.73125000000000007</v>
      </c>
      <c r="T74" s="48">
        <v>0.74261574074074077</v>
      </c>
      <c r="U74" s="111">
        <v>5.2166666666666295</v>
      </c>
      <c r="V74" s="112">
        <v>16.368339438052399</v>
      </c>
      <c r="W74" s="113"/>
      <c r="X74" s="13"/>
      <c r="Y74" s="337"/>
      <c r="Z74" s="338"/>
      <c r="AA74" s="117">
        <f>M74-J74</f>
        <v>-333.93869901558082</v>
      </c>
      <c r="AB74" s="110">
        <f>M74/J74</f>
        <v>0.90723925027344976</v>
      </c>
      <c r="AC74" s="333"/>
    </row>
    <row r="75" spans="1:29" ht="15.75" customHeight="1">
      <c r="A75" s="323"/>
      <c r="B75" s="100" t="s">
        <v>118</v>
      </c>
      <c r="C75" s="335" t="s">
        <v>227</v>
      </c>
      <c r="D75" s="336"/>
      <c r="E75" s="101">
        <v>18.920000000000002</v>
      </c>
      <c r="F75" s="102">
        <v>1464</v>
      </c>
      <c r="G75" s="103">
        <f t="shared" si="35"/>
        <v>27698.880000000001</v>
      </c>
      <c r="H75" s="26"/>
      <c r="I75" s="104">
        <v>5</v>
      </c>
      <c r="J75" s="105">
        <v>3600</v>
      </c>
      <c r="K75" s="106">
        <f t="shared" si="20"/>
        <v>720</v>
      </c>
      <c r="L75" s="107">
        <v>5</v>
      </c>
      <c r="M75" s="105">
        <f>F75/V75*60</f>
        <v>3263.8141984990907</v>
      </c>
      <c r="N75" s="106">
        <f>M75/L75</f>
        <v>652.76283969981819</v>
      </c>
      <c r="O75" s="108">
        <f>L75-I75</f>
        <v>0</v>
      </c>
      <c r="P75" s="109">
        <f>N75-K75</f>
        <v>-67.237160300181813</v>
      </c>
      <c r="Q75" s="110">
        <f>N75/K75</f>
        <v>0.90661505513863638</v>
      </c>
      <c r="R75" s="328"/>
      <c r="S75" s="47">
        <v>0.74652777777777779</v>
      </c>
      <c r="T75" s="48">
        <v>0.76520833333333338</v>
      </c>
      <c r="U75" s="111">
        <v>5.633333333333308</v>
      </c>
      <c r="V75" s="112">
        <v>26.913296731288938</v>
      </c>
      <c r="W75" s="113"/>
      <c r="X75" s="13"/>
      <c r="Y75" s="337"/>
      <c r="Z75" s="338"/>
      <c r="AA75" s="117">
        <f>M75-J75</f>
        <v>-336.18580150090929</v>
      </c>
      <c r="AB75" s="110">
        <f>M75/J75</f>
        <v>0.90661505513863627</v>
      </c>
      <c r="AC75" s="333"/>
    </row>
    <row r="76" spans="1:29" ht="15.75" customHeight="1">
      <c r="A76" s="323"/>
      <c r="B76" s="100"/>
      <c r="C76" s="335"/>
      <c r="D76" s="336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8"/>
      <c r="S76" s="47"/>
      <c r="T76" s="48"/>
      <c r="U76" s="111"/>
      <c r="V76" s="112"/>
      <c r="W76" s="113"/>
      <c r="X76" s="116"/>
      <c r="Y76" s="337"/>
      <c r="Z76" s="338"/>
      <c r="AA76" s="117"/>
      <c r="AB76" s="110"/>
      <c r="AC76" s="333"/>
    </row>
    <row r="77" spans="1:29" ht="15.75" customHeight="1">
      <c r="A77" s="323"/>
      <c r="B77" s="100"/>
      <c r="C77" s="335"/>
      <c r="D77" s="336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8"/>
      <c r="S77" s="47"/>
      <c r="T77" s="48"/>
      <c r="U77" s="111"/>
      <c r="V77" s="112"/>
      <c r="W77" s="113"/>
      <c r="X77" s="116"/>
      <c r="Y77" s="337"/>
      <c r="Z77" s="338"/>
      <c r="AA77" s="117"/>
      <c r="AB77" s="110"/>
      <c r="AC77" s="333"/>
    </row>
    <row r="78" spans="1:29" ht="15.75" customHeight="1">
      <c r="A78" s="323"/>
      <c r="B78" s="100"/>
      <c r="C78" s="335"/>
      <c r="D78" s="336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8"/>
      <c r="S78" s="47"/>
      <c r="T78" s="120"/>
      <c r="U78" s="111"/>
      <c r="V78" s="112"/>
      <c r="W78" s="113"/>
      <c r="X78" s="50"/>
      <c r="Y78" s="337"/>
      <c r="Z78" s="338"/>
      <c r="AA78" s="117"/>
      <c r="AB78" s="110"/>
      <c r="AC78" s="333"/>
    </row>
    <row r="79" spans="1:29" ht="15.75" customHeight="1">
      <c r="A79" s="323"/>
      <c r="B79" s="100"/>
      <c r="C79" s="335"/>
      <c r="D79" s="336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8"/>
      <c r="S79" s="47"/>
      <c r="T79" s="120"/>
      <c r="U79" s="111"/>
      <c r="V79" s="112"/>
      <c r="W79" s="113"/>
      <c r="X79" s="116"/>
      <c r="Y79" s="337"/>
      <c r="Z79" s="338"/>
      <c r="AA79" s="117"/>
      <c r="AB79" s="110"/>
      <c r="AC79" s="333"/>
    </row>
    <row r="80" spans="1:29" ht="15.75" customHeight="1">
      <c r="A80" s="323"/>
      <c r="B80" s="100"/>
      <c r="C80" s="335"/>
      <c r="D80" s="336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8"/>
      <c r="S80" s="47"/>
      <c r="T80" s="120"/>
      <c r="U80" s="111"/>
      <c r="V80" s="112"/>
      <c r="W80" s="113"/>
      <c r="X80" s="116"/>
      <c r="Y80" s="337"/>
      <c r="Z80" s="338"/>
      <c r="AA80" s="117"/>
      <c r="AB80" s="110"/>
      <c r="AC80" s="333"/>
    </row>
    <row r="81" spans="1:29" ht="15.75" customHeight="1">
      <c r="A81" s="323"/>
      <c r="B81" s="100"/>
      <c r="C81" s="335"/>
      <c r="D81" s="336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8"/>
      <c r="S81" s="47"/>
      <c r="T81" s="120"/>
      <c r="U81" s="111"/>
      <c r="V81" s="112"/>
      <c r="W81" s="126"/>
      <c r="X81" s="127"/>
      <c r="Y81" s="337"/>
      <c r="Z81" s="338"/>
      <c r="AA81" s="117"/>
      <c r="AB81" s="110"/>
      <c r="AC81" s="333"/>
    </row>
    <row r="82" spans="1:29" ht="15.75" customHeight="1">
      <c r="A82" s="323"/>
      <c r="B82" s="100"/>
      <c r="C82" s="335"/>
      <c r="D82" s="336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8"/>
      <c r="S82" s="47"/>
      <c r="T82" s="120"/>
      <c r="U82" s="111"/>
      <c r="V82" s="112"/>
      <c r="W82" s="126"/>
      <c r="X82" s="127"/>
      <c r="Y82" s="337"/>
      <c r="Z82" s="338"/>
      <c r="AA82" s="117"/>
      <c r="AB82" s="110"/>
      <c r="AC82" s="333"/>
    </row>
    <row r="83" spans="1:29" ht="15.75" customHeight="1">
      <c r="A83" s="323"/>
      <c r="B83" s="100"/>
      <c r="C83" s="335"/>
      <c r="D83" s="336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8"/>
      <c r="S83" s="47"/>
      <c r="T83" s="120"/>
      <c r="U83" s="111"/>
      <c r="V83" s="112"/>
      <c r="W83" s="126"/>
      <c r="X83" s="127"/>
      <c r="Y83" s="337"/>
      <c r="Z83" s="338"/>
      <c r="AA83" s="117"/>
      <c r="AB83" s="110"/>
      <c r="AC83" s="333"/>
    </row>
    <row r="84" spans="1:29" ht="15.75" customHeight="1">
      <c r="A84" s="323"/>
      <c r="B84" s="100"/>
      <c r="C84" s="335"/>
      <c r="D84" s="336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8"/>
      <c r="S84" s="47"/>
      <c r="T84" s="120"/>
      <c r="U84" s="111"/>
      <c r="V84" s="112"/>
      <c r="W84" s="126"/>
      <c r="X84" s="127"/>
      <c r="Y84" s="337"/>
      <c r="Z84" s="338"/>
      <c r="AA84" s="117"/>
      <c r="AB84" s="110"/>
      <c r="AC84" s="333"/>
    </row>
    <row r="85" spans="1:29" ht="15.75" customHeight="1">
      <c r="A85" s="323"/>
      <c r="B85" s="100"/>
      <c r="C85" s="335"/>
      <c r="D85" s="336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8"/>
      <c r="S85" s="47"/>
      <c r="T85" s="120"/>
      <c r="U85" s="111"/>
      <c r="V85" s="112"/>
      <c r="W85" s="126"/>
      <c r="X85" s="127"/>
      <c r="Y85" s="337"/>
      <c r="Z85" s="338"/>
      <c r="AA85" s="117"/>
      <c r="AB85" s="110"/>
      <c r="AC85" s="333"/>
    </row>
    <row r="86" spans="1:29" ht="15.75" customHeight="1">
      <c r="A86" s="323"/>
      <c r="B86" s="100"/>
      <c r="C86" s="335"/>
      <c r="D86" s="336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8"/>
      <c r="S86" s="47"/>
      <c r="T86" s="120"/>
      <c r="U86" s="111"/>
      <c r="V86" s="112"/>
      <c r="W86" s="126"/>
      <c r="X86" s="127"/>
      <c r="Y86" s="337"/>
      <c r="Z86" s="338"/>
      <c r="AA86" s="117"/>
      <c r="AB86" s="110"/>
      <c r="AC86" s="333"/>
    </row>
    <row r="87" spans="1:29" ht="15.75" customHeight="1">
      <c r="A87" s="323"/>
      <c r="B87" s="100"/>
      <c r="C87" s="335"/>
      <c r="D87" s="336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8"/>
      <c r="S87" s="47"/>
      <c r="T87" s="120"/>
      <c r="U87" s="111"/>
      <c r="V87" s="112"/>
      <c r="W87" s="126"/>
      <c r="X87" s="127"/>
      <c r="Y87" s="337"/>
      <c r="Z87" s="338"/>
      <c r="AA87" s="117"/>
      <c r="AB87" s="110"/>
      <c r="AC87" s="333"/>
    </row>
    <row r="88" spans="1:29" ht="15.75" customHeight="1">
      <c r="A88" s="323"/>
      <c r="B88" s="100"/>
      <c r="C88" s="335"/>
      <c r="D88" s="336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8"/>
      <c r="S88" s="119"/>
      <c r="T88" s="120"/>
      <c r="U88" s="130"/>
      <c r="V88" s="131"/>
      <c r="W88" s="126"/>
      <c r="X88" s="127"/>
      <c r="Y88" s="337"/>
      <c r="Z88" s="338"/>
      <c r="AA88" s="165"/>
      <c r="AB88" s="125"/>
      <c r="AC88" s="333"/>
    </row>
    <row r="89" spans="1:29" ht="15.75" customHeight="1" thickBot="1">
      <c r="A89" s="324"/>
      <c r="B89" s="133" t="s">
        <v>115</v>
      </c>
      <c r="C89" s="358"/>
      <c r="D89" s="358"/>
      <c r="E89" s="134"/>
      <c r="F89" s="167"/>
      <c r="G89" s="135"/>
      <c r="H89" s="69"/>
      <c r="I89" s="136">
        <f t="shared" ref="I89:J89" si="36">AVERAGE(I73:I88)</f>
        <v>7.333333333333333</v>
      </c>
      <c r="J89" s="137">
        <f t="shared" si="36"/>
        <v>3600</v>
      </c>
      <c r="K89" s="138">
        <f t="shared" ref="K89" si="37">J89/I89</f>
        <v>490.90909090909093</v>
      </c>
      <c r="L89" s="136">
        <f t="shared" ref="L89:M89" si="38">AVERAGE(L73:L88)</f>
        <v>7.333333333333333</v>
      </c>
      <c r="M89" s="137">
        <f t="shared" si="38"/>
        <v>3217.1634667777139</v>
      </c>
      <c r="N89" s="138">
        <f t="shared" ref="N89:N94" si="39">M89/L89</f>
        <v>438.70410910605193</v>
      </c>
      <c r="O89" s="139">
        <f t="shared" ref="O89:O94" si="40">L89-I89</f>
        <v>0</v>
      </c>
      <c r="P89" s="140">
        <f t="shared" ref="P89:P94" si="41">N89-K89</f>
        <v>-52.204981803039004</v>
      </c>
      <c r="Q89" s="141">
        <f t="shared" ref="Q89:Q94" si="42">N89/K89</f>
        <v>0.89365651854936501</v>
      </c>
      <c r="R89" s="329"/>
      <c r="S89" s="142">
        <v>0.70833333333333337</v>
      </c>
      <c r="T89" s="143">
        <v>0.76520833333333338</v>
      </c>
      <c r="U89" s="144"/>
      <c r="V89" s="166"/>
      <c r="W89" s="167"/>
      <c r="X89" s="138"/>
      <c r="Y89" s="359"/>
      <c r="Z89" s="360"/>
      <c r="AA89" s="168">
        <f t="shared" ref="AA89:AA94" si="43">M89-J89</f>
        <v>-382.83653322228611</v>
      </c>
      <c r="AB89" s="141">
        <f t="shared" ref="AB89:AB94" si="44">M89/J89</f>
        <v>0.89365651854936501</v>
      </c>
      <c r="AC89" s="334"/>
    </row>
    <row r="90" spans="1:29" ht="15.75" customHeight="1">
      <c r="A90" s="361" t="s">
        <v>137</v>
      </c>
      <c r="B90" s="114" t="s">
        <v>118</v>
      </c>
      <c r="C90" s="325" t="s">
        <v>197</v>
      </c>
      <c r="D90" s="326"/>
      <c r="E90" s="147">
        <v>23.27</v>
      </c>
      <c r="F90" s="97">
        <v>688</v>
      </c>
      <c r="G90" s="148">
        <f t="shared" ref="G90:G94" si="45">E90*F90</f>
        <v>16009.76</v>
      </c>
      <c r="H90" s="149"/>
      <c r="I90" s="150">
        <v>5</v>
      </c>
      <c r="J90" s="151">
        <v>3000</v>
      </c>
      <c r="K90" s="152">
        <f>J90/I90</f>
        <v>600</v>
      </c>
      <c r="L90" s="153">
        <v>5</v>
      </c>
      <c r="M90" s="151">
        <f>F90/V90*60</f>
        <v>2730.0048578727992</v>
      </c>
      <c r="N90" s="152">
        <f t="shared" si="39"/>
        <v>546.0009715745598</v>
      </c>
      <c r="O90" s="154">
        <f t="shared" si="40"/>
        <v>0</v>
      </c>
      <c r="P90" s="155">
        <f t="shared" si="41"/>
        <v>-53.999028425440201</v>
      </c>
      <c r="Q90" s="156">
        <f t="shared" si="42"/>
        <v>0.91000161929093304</v>
      </c>
      <c r="R90" s="327">
        <f>Q106</f>
        <v>0.90906785698055226</v>
      </c>
      <c r="S90" s="157">
        <v>0.70833333333333337</v>
      </c>
      <c r="T90" s="158">
        <v>0.71883101851851861</v>
      </c>
      <c r="U90" s="159"/>
      <c r="V90" s="160">
        <v>15.120852214220999</v>
      </c>
      <c r="W90" s="161"/>
      <c r="X90" s="162"/>
      <c r="Y90" s="330"/>
      <c r="Z90" s="331"/>
      <c r="AA90" s="115">
        <f t="shared" si="43"/>
        <v>-269.99514212720078</v>
      </c>
      <c r="AB90" s="156">
        <f t="shared" si="44"/>
        <v>0.91000161929093304</v>
      </c>
      <c r="AC90" s="332">
        <f>AB106</f>
        <v>0.90906785698055226</v>
      </c>
    </row>
    <row r="91" spans="1:29" ht="15.75" customHeight="1">
      <c r="A91" s="362"/>
      <c r="B91" s="100" t="s">
        <v>118</v>
      </c>
      <c r="C91" s="335" t="s">
        <v>136</v>
      </c>
      <c r="D91" s="336"/>
      <c r="E91" s="101">
        <v>24.54</v>
      </c>
      <c r="F91" s="102">
        <v>1567</v>
      </c>
      <c r="G91" s="103">
        <f t="shared" si="45"/>
        <v>38454.18</v>
      </c>
      <c r="H91" s="26"/>
      <c r="I91" s="104">
        <v>4</v>
      </c>
      <c r="J91" s="105">
        <v>3000</v>
      </c>
      <c r="K91" s="106">
        <f t="shared" ref="K91:K135" si="46">J91/I91</f>
        <v>750</v>
      </c>
      <c r="L91" s="107">
        <v>4</v>
      </c>
      <c r="M91" s="105">
        <f>F91/V91*60</f>
        <v>2728.9786774566446</v>
      </c>
      <c r="N91" s="106">
        <f t="shared" si="39"/>
        <v>682.24466936416115</v>
      </c>
      <c r="O91" s="108">
        <f t="shared" si="40"/>
        <v>0</v>
      </c>
      <c r="P91" s="109">
        <f t="shared" si="41"/>
        <v>-67.755330635838845</v>
      </c>
      <c r="Q91" s="110">
        <f t="shared" si="42"/>
        <v>0.90965955915221486</v>
      </c>
      <c r="R91" s="328"/>
      <c r="S91" s="47">
        <v>0.72291666666666665</v>
      </c>
      <c r="T91" s="48">
        <v>0.74684027777777773</v>
      </c>
      <c r="U91" s="111">
        <v>5.8833333333331872</v>
      </c>
      <c r="V91" s="112">
        <v>34.452449473744082</v>
      </c>
      <c r="W91" s="113"/>
      <c r="X91" s="116"/>
      <c r="Y91" s="337"/>
      <c r="Z91" s="338"/>
      <c r="AA91" s="117">
        <f t="shared" si="43"/>
        <v>-271.02132254335538</v>
      </c>
      <c r="AB91" s="110">
        <f t="shared" si="44"/>
        <v>0.90965955915221486</v>
      </c>
      <c r="AC91" s="333"/>
    </row>
    <row r="92" spans="1:29" ht="15.75" customHeight="1">
      <c r="A92" s="362"/>
      <c r="B92" s="100" t="s">
        <v>118</v>
      </c>
      <c r="C92" s="335" t="s">
        <v>230</v>
      </c>
      <c r="D92" s="336"/>
      <c r="E92" s="101">
        <v>24.33</v>
      </c>
      <c r="F92" s="102">
        <v>1901</v>
      </c>
      <c r="G92" s="103">
        <f t="shared" si="45"/>
        <v>46251.329999999994</v>
      </c>
      <c r="H92" s="26"/>
      <c r="I92" s="104">
        <v>4</v>
      </c>
      <c r="J92" s="105">
        <v>3000</v>
      </c>
      <c r="K92" s="106">
        <f t="shared" si="46"/>
        <v>750</v>
      </c>
      <c r="L92" s="107">
        <v>4</v>
      </c>
      <c r="M92" s="105">
        <f>F92/V92*60</f>
        <v>2729.4766433749719</v>
      </c>
      <c r="N92" s="106">
        <f t="shared" si="39"/>
        <v>682.36916084374297</v>
      </c>
      <c r="O92" s="108">
        <f t="shared" si="40"/>
        <v>0</v>
      </c>
      <c r="P92" s="109">
        <f t="shared" si="41"/>
        <v>-67.630839156257025</v>
      </c>
      <c r="Q92" s="110">
        <f t="shared" si="42"/>
        <v>0.90982554779165725</v>
      </c>
      <c r="R92" s="328"/>
      <c r="S92" s="47">
        <v>0.75</v>
      </c>
      <c r="T92" s="48">
        <v>0.77901620370370372</v>
      </c>
      <c r="U92" s="111">
        <v>4.5500000000000718</v>
      </c>
      <c r="V92" s="112">
        <v>41.788230823241598</v>
      </c>
      <c r="W92" s="113"/>
      <c r="X92" s="116"/>
      <c r="Y92" s="337"/>
      <c r="Z92" s="338"/>
      <c r="AA92" s="117">
        <f t="shared" si="43"/>
        <v>-270.5233566250281</v>
      </c>
      <c r="AB92" s="110">
        <f t="shared" si="44"/>
        <v>0.90982554779165725</v>
      </c>
      <c r="AC92" s="333"/>
    </row>
    <row r="93" spans="1:29" ht="15.75" customHeight="1">
      <c r="A93" s="362"/>
      <c r="B93" s="100" t="s">
        <v>118</v>
      </c>
      <c r="C93" s="335" t="s">
        <v>135</v>
      </c>
      <c r="D93" s="336"/>
      <c r="E93" s="101">
        <v>22.28</v>
      </c>
      <c r="F93" s="102">
        <v>1733</v>
      </c>
      <c r="G93" s="103">
        <f t="shared" si="45"/>
        <v>38611.240000000005</v>
      </c>
      <c r="H93" s="26"/>
      <c r="I93" s="104">
        <v>5</v>
      </c>
      <c r="J93" s="105">
        <v>3300</v>
      </c>
      <c r="K93" s="106">
        <f t="shared" si="46"/>
        <v>660</v>
      </c>
      <c r="L93" s="107">
        <v>5</v>
      </c>
      <c r="M93" s="105">
        <f>F93/V93*60</f>
        <v>2996.7299999999968</v>
      </c>
      <c r="N93" s="106">
        <f t="shared" si="39"/>
        <v>599.34599999999932</v>
      </c>
      <c r="O93" s="108">
        <f t="shared" si="40"/>
        <v>0</v>
      </c>
      <c r="P93" s="109">
        <f t="shared" si="41"/>
        <v>-60.654000000000678</v>
      </c>
      <c r="Q93" s="110">
        <f t="shared" si="42"/>
        <v>0.90809999999999902</v>
      </c>
      <c r="R93" s="328"/>
      <c r="S93" s="47">
        <v>0.78194444444444444</v>
      </c>
      <c r="T93" s="48">
        <v>0.80603009259259262</v>
      </c>
      <c r="U93" s="111">
        <v>5</v>
      </c>
      <c r="V93" s="112">
        <v>34.69782062448072</v>
      </c>
      <c r="W93" s="113"/>
      <c r="X93" s="116"/>
      <c r="Y93" s="337"/>
      <c r="Z93" s="338"/>
      <c r="AA93" s="117">
        <f t="shared" si="43"/>
        <v>-303.27000000000317</v>
      </c>
      <c r="AB93" s="110">
        <f t="shared" si="44"/>
        <v>0.90809999999999902</v>
      </c>
      <c r="AC93" s="333"/>
    </row>
    <row r="94" spans="1:29" ht="15.75" customHeight="1">
      <c r="A94" s="363"/>
      <c r="B94" s="100" t="s">
        <v>118</v>
      </c>
      <c r="C94" s="335" t="s">
        <v>138</v>
      </c>
      <c r="D94" s="336"/>
      <c r="E94" s="101">
        <v>17.89</v>
      </c>
      <c r="F94" s="102">
        <v>5663</v>
      </c>
      <c r="G94" s="103">
        <f t="shared" si="45"/>
        <v>101311.07</v>
      </c>
      <c r="H94" s="13"/>
      <c r="I94" s="104">
        <v>4</v>
      </c>
      <c r="J94" s="105">
        <v>3300</v>
      </c>
      <c r="K94" s="106">
        <f t="shared" si="46"/>
        <v>825</v>
      </c>
      <c r="L94" s="107">
        <v>4</v>
      </c>
      <c r="M94" s="105">
        <f>F94/V94*60</f>
        <v>2996.2683901922019</v>
      </c>
      <c r="N94" s="106">
        <f t="shared" si="39"/>
        <v>749.06709754805047</v>
      </c>
      <c r="O94" s="108">
        <f t="shared" si="40"/>
        <v>0</v>
      </c>
      <c r="P94" s="109">
        <f t="shared" si="41"/>
        <v>-75.932902451949531</v>
      </c>
      <c r="Q94" s="110">
        <f t="shared" si="42"/>
        <v>0.90796011824006118</v>
      </c>
      <c r="R94" s="328"/>
      <c r="S94" s="47">
        <v>0.80972222222222223</v>
      </c>
      <c r="T94" s="48">
        <v>0.88847222222222222</v>
      </c>
      <c r="U94" s="111">
        <v>5.3166666666666451</v>
      </c>
      <c r="V94" s="112">
        <v>113.401056164466</v>
      </c>
      <c r="W94" s="113"/>
      <c r="X94" s="116"/>
      <c r="Y94" s="337"/>
      <c r="Z94" s="338"/>
      <c r="AA94" s="117">
        <f t="shared" si="43"/>
        <v>-303.73160980779812</v>
      </c>
      <c r="AB94" s="110">
        <f t="shared" si="44"/>
        <v>0.90796011824006118</v>
      </c>
      <c r="AC94" s="333"/>
    </row>
    <row r="95" spans="1:29" ht="15.75" customHeight="1">
      <c r="A95" s="363"/>
      <c r="B95" s="100"/>
      <c r="C95" s="335"/>
      <c r="D95" s="336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8"/>
      <c r="S95" s="47"/>
      <c r="T95" s="120"/>
      <c r="U95" s="111"/>
      <c r="V95" s="112"/>
      <c r="W95" s="113"/>
      <c r="X95" s="116"/>
      <c r="Y95" s="337"/>
      <c r="Z95" s="338"/>
      <c r="AA95" s="117"/>
      <c r="AB95" s="110"/>
      <c r="AC95" s="333"/>
    </row>
    <row r="96" spans="1:29" ht="15.75" customHeight="1">
      <c r="A96" s="363"/>
      <c r="B96" s="100"/>
      <c r="C96" s="335"/>
      <c r="D96" s="336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8"/>
      <c r="S96" s="47"/>
      <c r="T96" s="120"/>
      <c r="U96" s="111"/>
      <c r="V96" s="112"/>
      <c r="W96" s="113"/>
      <c r="X96" s="116"/>
      <c r="Y96" s="337"/>
      <c r="Z96" s="338"/>
      <c r="AA96" s="117"/>
      <c r="AB96" s="110"/>
      <c r="AC96" s="333"/>
    </row>
    <row r="97" spans="1:29" ht="15.75" customHeight="1">
      <c r="A97" s="363"/>
      <c r="B97" s="100"/>
      <c r="C97" s="335"/>
      <c r="D97" s="336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8"/>
      <c r="S97" s="47"/>
      <c r="T97" s="120"/>
      <c r="U97" s="111"/>
      <c r="V97" s="112"/>
      <c r="W97" s="113"/>
      <c r="X97" s="116"/>
      <c r="Y97" s="337"/>
      <c r="Z97" s="338"/>
      <c r="AA97" s="117"/>
      <c r="AB97" s="110"/>
      <c r="AC97" s="333"/>
    </row>
    <row r="98" spans="1:29" ht="15.75" customHeight="1">
      <c r="A98" s="363"/>
      <c r="B98" s="100"/>
      <c r="C98" s="335"/>
      <c r="D98" s="336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8"/>
      <c r="S98" s="47"/>
      <c r="T98" s="120"/>
      <c r="U98" s="111"/>
      <c r="V98" s="112"/>
      <c r="W98" s="113"/>
      <c r="X98" s="116"/>
      <c r="Y98" s="337"/>
      <c r="Z98" s="338"/>
      <c r="AA98" s="117"/>
      <c r="AB98" s="110"/>
      <c r="AC98" s="333"/>
    </row>
    <row r="99" spans="1:29" ht="15.75" customHeight="1">
      <c r="A99" s="363"/>
      <c r="B99" s="100"/>
      <c r="C99" s="335"/>
      <c r="D99" s="336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8"/>
      <c r="S99" s="47"/>
      <c r="T99" s="120"/>
      <c r="U99" s="111"/>
      <c r="V99" s="112"/>
      <c r="W99" s="113"/>
      <c r="X99" s="116"/>
      <c r="Y99" s="337"/>
      <c r="Z99" s="338"/>
      <c r="AA99" s="117"/>
      <c r="AB99" s="110"/>
      <c r="AC99" s="333"/>
    </row>
    <row r="100" spans="1:29" ht="15.75" customHeight="1">
      <c r="A100" s="363"/>
      <c r="B100" s="100"/>
      <c r="C100" s="335"/>
      <c r="D100" s="336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8"/>
      <c r="S100" s="47"/>
      <c r="T100" s="120"/>
      <c r="U100" s="111"/>
      <c r="V100" s="112"/>
      <c r="W100" s="126"/>
      <c r="X100" s="127"/>
      <c r="Y100" s="337"/>
      <c r="Z100" s="338"/>
      <c r="AA100" s="117"/>
      <c r="AB100" s="110"/>
      <c r="AC100" s="333"/>
    </row>
    <row r="101" spans="1:29" ht="15.75" customHeight="1">
      <c r="A101" s="363"/>
      <c r="B101" s="100"/>
      <c r="C101" s="335"/>
      <c r="D101" s="336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8"/>
      <c r="S101" s="47"/>
      <c r="T101" s="120"/>
      <c r="U101" s="111"/>
      <c r="V101" s="112"/>
      <c r="W101" s="126"/>
      <c r="X101" s="127"/>
      <c r="Y101" s="337"/>
      <c r="Z101" s="338"/>
      <c r="AA101" s="117"/>
      <c r="AB101" s="110"/>
      <c r="AC101" s="333"/>
    </row>
    <row r="102" spans="1:29" ht="15.75" customHeight="1">
      <c r="A102" s="363"/>
      <c r="B102" s="100"/>
      <c r="C102" s="335"/>
      <c r="D102" s="336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8"/>
      <c r="S102" s="47"/>
      <c r="T102" s="120"/>
      <c r="U102" s="111"/>
      <c r="V102" s="112"/>
      <c r="W102" s="126"/>
      <c r="X102" s="127"/>
      <c r="Y102" s="337"/>
      <c r="Z102" s="338"/>
      <c r="AA102" s="117"/>
      <c r="AB102" s="110"/>
      <c r="AC102" s="333"/>
    </row>
    <row r="103" spans="1:29" ht="15.75" customHeight="1">
      <c r="A103" s="363"/>
      <c r="B103" s="100"/>
      <c r="C103" s="335"/>
      <c r="D103" s="336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8"/>
      <c r="S103" s="47"/>
      <c r="T103" s="120"/>
      <c r="U103" s="111"/>
      <c r="V103" s="112"/>
      <c r="W103" s="126"/>
      <c r="X103" s="127"/>
      <c r="Y103" s="337"/>
      <c r="Z103" s="338"/>
      <c r="AA103" s="117"/>
      <c r="AB103" s="110"/>
      <c r="AC103" s="333"/>
    </row>
    <row r="104" spans="1:29" ht="15.75" customHeight="1">
      <c r="A104" s="363"/>
      <c r="B104" s="100"/>
      <c r="C104" s="335"/>
      <c r="D104" s="336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8"/>
      <c r="S104" s="47"/>
      <c r="T104" s="120"/>
      <c r="U104" s="111"/>
      <c r="V104" s="112"/>
      <c r="W104" s="126"/>
      <c r="X104" s="127"/>
      <c r="Y104" s="337"/>
      <c r="Z104" s="338"/>
      <c r="AA104" s="117"/>
      <c r="AB104" s="110"/>
      <c r="AC104" s="333"/>
    </row>
    <row r="105" spans="1:29" ht="15.75" customHeight="1">
      <c r="A105" s="363"/>
      <c r="B105" s="100"/>
      <c r="C105" s="335"/>
      <c r="D105" s="336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8"/>
      <c r="S105" s="119"/>
      <c r="T105" s="120"/>
      <c r="U105" s="130"/>
      <c r="V105" s="131"/>
      <c r="W105" s="126"/>
      <c r="X105" s="127"/>
      <c r="Y105" s="337"/>
      <c r="Z105" s="338"/>
      <c r="AA105" s="165"/>
      <c r="AB105" s="125"/>
      <c r="AC105" s="333"/>
    </row>
    <row r="106" spans="1:29" ht="15.75" customHeight="1" thickBot="1">
      <c r="A106" s="364"/>
      <c r="B106" s="133" t="s">
        <v>115</v>
      </c>
      <c r="C106" s="358"/>
      <c r="D106" s="358"/>
      <c r="E106" s="134"/>
      <c r="F106" s="99"/>
      <c r="G106" s="135"/>
      <c r="H106" s="69"/>
      <c r="I106" s="136">
        <f t="shared" ref="I106:J106" si="47">AVERAGE(I90:I105)</f>
        <v>4.4000000000000004</v>
      </c>
      <c r="J106" s="137">
        <f t="shared" si="47"/>
        <v>3120</v>
      </c>
      <c r="K106" s="138">
        <f t="shared" ref="K106" si="48">J106/I106</f>
        <v>709.09090909090901</v>
      </c>
      <c r="L106" s="136">
        <f t="shared" ref="L106:M106" si="49">AVERAGE(L90:L105)</f>
        <v>4.4000000000000004</v>
      </c>
      <c r="M106" s="137">
        <f t="shared" si="49"/>
        <v>2836.2917137793229</v>
      </c>
      <c r="N106" s="138">
        <f t="shared" ref="N106:N114" si="50">M106/L106</f>
        <v>644.61175313166427</v>
      </c>
      <c r="O106" s="139">
        <f t="shared" ref="O106:O114" si="51">L106-I106</f>
        <v>0</v>
      </c>
      <c r="P106" s="140">
        <f t="shared" ref="P106:P114" si="52">N106-K106</f>
        <v>-64.479155959244736</v>
      </c>
      <c r="Q106" s="141">
        <f t="shared" ref="Q106:Q114" si="53">N106/K106</f>
        <v>0.90906785698055226</v>
      </c>
      <c r="R106" s="329"/>
      <c r="S106" s="142">
        <v>0.70833333333333337</v>
      </c>
      <c r="T106" s="143">
        <v>0.88847222222222222</v>
      </c>
      <c r="U106" s="144"/>
      <c r="V106" s="166"/>
      <c r="W106" s="99"/>
      <c r="X106" s="69"/>
      <c r="Y106" s="359"/>
      <c r="Z106" s="360"/>
      <c r="AA106" s="168">
        <f t="shared" ref="AA106:AA114" si="54">M106-J106</f>
        <v>-283.70828622067711</v>
      </c>
      <c r="AB106" s="141">
        <f t="shared" ref="AB106:AB114" si="55">M106/J106</f>
        <v>0.90906785698055226</v>
      </c>
      <c r="AC106" s="334"/>
    </row>
    <row r="107" spans="1:29" ht="15.75" customHeight="1">
      <c r="A107" s="322" t="s">
        <v>140</v>
      </c>
      <c r="B107" s="114" t="s">
        <v>118</v>
      </c>
      <c r="C107" s="325" t="s">
        <v>142</v>
      </c>
      <c r="D107" s="326"/>
      <c r="E107" s="147">
        <v>18.18</v>
      </c>
      <c r="F107" s="97">
        <v>686</v>
      </c>
      <c r="G107" s="148">
        <f t="shared" ref="G107:G114" si="56">E107*F107</f>
        <v>12471.48</v>
      </c>
      <c r="H107" s="149">
        <v>2</v>
      </c>
      <c r="I107" s="150">
        <v>3</v>
      </c>
      <c r="J107" s="151">
        <v>3000</v>
      </c>
      <c r="K107" s="152">
        <f>J107/I107</f>
        <v>1000</v>
      </c>
      <c r="L107" s="153">
        <v>3</v>
      </c>
      <c r="M107" s="151">
        <f t="shared" ref="M107:M114" si="57">F107/V107*60</f>
        <v>2730.7156912027667</v>
      </c>
      <c r="N107" s="152">
        <f t="shared" si="50"/>
        <v>910.23856373425554</v>
      </c>
      <c r="O107" s="154">
        <f t="shared" si="51"/>
        <v>0</v>
      </c>
      <c r="P107" s="155">
        <f t="shared" si="52"/>
        <v>-89.761436265744464</v>
      </c>
      <c r="Q107" s="156">
        <f t="shared" si="53"/>
        <v>0.91023856373425549</v>
      </c>
      <c r="R107" s="327">
        <f>Q123</f>
        <v>0.89954858861773945</v>
      </c>
      <c r="S107" s="157">
        <v>0.73819444444444449</v>
      </c>
      <c r="T107" s="158">
        <v>0.74865740740740749</v>
      </c>
      <c r="U107" s="159"/>
      <c r="V107" s="160">
        <v>15.072971577597933</v>
      </c>
      <c r="W107" s="161"/>
      <c r="X107" s="162"/>
      <c r="Y107" s="330"/>
      <c r="Z107" s="331"/>
      <c r="AA107" s="115">
        <f t="shared" si="54"/>
        <v>-269.28430879723328</v>
      </c>
      <c r="AB107" s="156">
        <f t="shared" si="55"/>
        <v>0.9102385637342556</v>
      </c>
      <c r="AC107" s="332">
        <f>AB123</f>
        <v>0.89954858861773945</v>
      </c>
    </row>
    <row r="108" spans="1:29" ht="15.75" customHeight="1">
      <c r="A108" s="323"/>
      <c r="B108" s="100" t="s">
        <v>118</v>
      </c>
      <c r="C108" s="335" t="s">
        <v>148</v>
      </c>
      <c r="D108" s="336"/>
      <c r="E108" s="101">
        <v>25.03</v>
      </c>
      <c r="F108" s="102">
        <v>553</v>
      </c>
      <c r="G108" s="103">
        <f t="shared" si="56"/>
        <v>13841.59</v>
      </c>
      <c r="H108" s="26">
        <v>2</v>
      </c>
      <c r="I108" s="104">
        <v>5</v>
      </c>
      <c r="J108" s="105">
        <v>3600</v>
      </c>
      <c r="K108" s="106">
        <f t="shared" si="46"/>
        <v>720</v>
      </c>
      <c r="L108" s="107">
        <v>5</v>
      </c>
      <c r="M108" s="105">
        <f t="shared" si="57"/>
        <v>3204.8287436999581</v>
      </c>
      <c r="N108" s="106">
        <f t="shared" si="50"/>
        <v>640.96574873999157</v>
      </c>
      <c r="O108" s="108">
        <f t="shared" si="51"/>
        <v>0</v>
      </c>
      <c r="P108" s="109">
        <f t="shared" si="52"/>
        <v>-79.034251260008432</v>
      </c>
      <c r="Q108" s="110">
        <f t="shared" si="53"/>
        <v>0.89023020658332164</v>
      </c>
      <c r="R108" s="328"/>
      <c r="S108" s="47">
        <v>0.75902777777777775</v>
      </c>
      <c r="T108" s="48">
        <v>0.76621527777777776</v>
      </c>
      <c r="U108" s="111">
        <v>14.933333333333163</v>
      </c>
      <c r="V108" s="112">
        <v>10.353127313035099</v>
      </c>
      <c r="W108" s="113"/>
      <c r="X108" s="116"/>
      <c r="Y108" s="337"/>
      <c r="Z108" s="338"/>
      <c r="AA108" s="117">
        <f t="shared" si="54"/>
        <v>-395.17125630004193</v>
      </c>
      <c r="AB108" s="110">
        <f t="shared" si="55"/>
        <v>0.89023020658332164</v>
      </c>
      <c r="AC108" s="333"/>
    </row>
    <row r="109" spans="1:29" ht="15.75" customHeight="1">
      <c r="A109" s="323"/>
      <c r="B109" s="100" t="s">
        <v>118</v>
      </c>
      <c r="C109" s="335" t="s">
        <v>141</v>
      </c>
      <c r="D109" s="336"/>
      <c r="E109" s="101">
        <v>14.03</v>
      </c>
      <c r="F109" s="102">
        <v>2420</v>
      </c>
      <c r="G109" s="103">
        <f t="shared" si="56"/>
        <v>33952.6</v>
      </c>
      <c r="H109" s="26">
        <v>2</v>
      </c>
      <c r="I109" s="104">
        <v>3</v>
      </c>
      <c r="J109" s="105">
        <v>3000</v>
      </c>
      <c r="K109" s="106">
        <f t="shared" si="46"/>
        <v>1000</v>
      </c>
      <c r="L109" s="107">
        <v>3</v>
      </c>
      <c r="M109" s="105">
        <f t="shared" si="57"/>
        <v>2731.3401003867825</v>
      </c>
      <c r="N109" s="106">
        <f t="shared" si="50"/>
        <v>910.44670012892755</v>
      </c>
      <c r="O109" s="108">
        <f t="shared" si="51"/>
        <v>0</v>
      </c>
      <c r="P109" s="109">
        <f t="shared" si="52"/>
        <v>-89.553299871072454</v>
      </c>
      <c r="Q109" s="110">
        <f t="shared" si="53"/>
        <v>0.91044670012892759</v>
      </c>
      <c r="R109" s="328"/>
      <c r="S109" s="47">
        <v>0.7763888888888888</v>
      </c>
      <c r="T109" s="48">
        <v>0.81329861111111101</v>
      </c>
      <c r="U109" s="111">
        <v>14.649999999999892</v>
      </c>
      <c r="V109" s="112">
        <v>53.16071769291505</v>
      </c>
      <c r="W109" s="113"/>
      <c r="X109" s="116"/>
      <c r="Y109" s="337"/>
      <c r="Z109" s="338"/>
      <c r="AA109" s="117">
        <f t="shared" si="54"/>
        <v>-268.65989961321748</v>
      </c>
      <c r="AB109" s="110">
        <f t="shared" si="55"/>
        <v>0.91044670012892748</v>
      </c>
      <c r="AC109" s="333"/>
    </row>
    <row r="110" spans="1:29" ht="15.75" customHeight="1">
      <c r="A110" s="323"/>
      <c r="B110" s="100" t="s">
        <v>118</v>
      </c>
      <c r="C110" s="335" t="s">
        <v>143</v>
      </c>
      <c r="D110" s="336"/>
      <c r="E110" s="101">
        <v>14.28</v>
      </c>
      <c r="F110" s="102">
        <v>3000</v>
      </c>
      <c r="G110" s="103">
        <f t="shared" si="56"/>
        <v>42840</v>
      </c>
      <c r="H110" s="26">
        <v>2</v>
      </c>
      <c r="I110" s="104">
        <v>3</v>
      </c>
      <c r="J110" s="105">
        <v>3600</v>
      </c>
      <c r="K110" s="106">
        <f t="shared" si="46"/>
        <v>1200</v>
      </c>
      <c r="L110" s="107">
        <v>3</v>
      </c>
      <c r="M110" s="105">
        <f t="shared" si="57"/>
        <v>3208.1247664220637</v>
      </c>
      <c r="N110" s="106">
        <f t="shared" si="50"/>
        <v>1069.3749221406879</v>
      </c>
      <c r="O110" s="108">
        <f t="shared" si="51"/>
        <v>0</v>
      </c>
      <c r="P110" s="109">
        <f t="shared" si="52"/>
        <v>-130.62507785931211</v>
      </c>
      <c r="Q110" s="110">
        <f t="shared" si="53"/>
        <v>0.89114576845057325</v>
      </c>
      <c r="R110" s="328"/>
      <c r="S110" s="47">
        <v>0.82361111111111096</v>
      </c>
      <c r="T110" s="48">
        <v>0.86256944444444428</v>
      </c>
      <c r="U110" s="111">
        <v>14.849999999999923</v>
      </c>
      <c r="V110" s="112">
        <v>56.107543535705197</v>
      </c>
      <c r="W110" s="113"/>
      <c r="X110" s="116"/>
      <c r="Y110" s="337"/>
      <c r="Z110" s="338"/>
      <c r="AA110" s="117">
        <f t="shared" si="54"/>
        <v>-391.87523357793634</v>
      </c>
      <c r="AB110" s="110">
        <f t="shared" si="55"/>
        <v>0.89114576845057325</v>
      </c>
      <c r="AC110" s="333"/>
    </row>
    <row r="111" spans="1:29" ht="15.75" customHeight="1">
      <c r="A111" s="323"/>
      <c r="B111" s="100" t="s">
        <v>118</v>
      </c>
      <c r="C111" s="335" t="s">
        <v>142</v>
      </c>
      <c r="D111" s="336"/>
      <c r="E111" s="101">
        <v>18.18</v>
      </c>
      <c r="F111" s="102">
        <v>1418</v>
      </c>
      <c r="G111" s="103">
        <f t="shared" si="56"/>
        <v>25779.239999999998</v>
      </c>
      <c r="H111" s="13"/>
      <c r="I111" s="104">
        <v>3</v>
      </c>
      <c r="J111" s="105">
        <v>3000</v>
      </c>
      <c r="K111" s="106">
        <f t="shared" si="46"/>
        <v>1000</v>
      </c>
      <c r="L111" s="107">
        <v>3</v>
      </c>
      <c r="M111" s="105">
        <f t="shared" si="57"/>
        <v>2733.3475653516421</v>
      </c>
      <c r="N111" s="106">
        <f t="shared" si="50"/>
        <v>911.11585511721398</v>
      </c>
      <c r="O111" s="108">
        <f t="shared" si="51"/>
        <v>0</v>
      </c>
      <c r="P111" s="109">
        <f t="shared" si="52"/>
        <v>-88.884144882786018</v>
      </c>
      <c r="Q111" s="110">
        <f t="shared" si="53"/>
        <v>0.91111585511721394</v>
      </c>
      <c r="R111" s="328"/>
      <c r="S111" s="47">
        <v>0.87291666666666645</v>
      </c>
      <c r="T111" s="48">
        <v>0.89452546296296276</v>
      </c>
      <c r="U111" s="111">
        <v>14.899999999999931</v>
      </c>
      <c r="V111" s="112">
        <v>31.126667196842401</v>
      </c>
      <c r="W111" s="113"/>
      <c r="X111" s="116"/>
      <c r="Y111" s="337"/>
      <c r="Z111" s="338"/>
      <c r="AA111" s="117">
        <f t="shared" si="54"/>
        <v>-266.65243464835794</v>
      </c>
      <c r="AB111" s="110">
        <f t="shared" si="55"/>
        <v>0.91111585511721405</v>
      </c>
      <c r="AC111" s="333"/>
    </row>
    <row r="112" spans="1:29" ht="15.75" customHeight="1">
      <c r="A112" s="323"/>
      <c r="B112" s="100" t="s">
        <v>118</v>
      </c>
      <c r="C112" s="335" t="s">
        <v>148</v>
      </c>
      <c r="D112" s="336"/>
      <c r="E112" s="101">
        <v>25.03</v>
      </c>
      <c r="F112" s="102">
        <v>1205</v>
      </c>
      <c r="G112" s="121">
        <f t="shared" si="56"/>
        <v>30161.15</v>
      </c>
      <c r="H112" s="122"/>
      <c r="I112" s="104">
        <v>5</v>
      </c>
      <c r="J112" s="105">
        <v>3600</v>
      </c>
      <c r="K112" s="106">
        <f t="shared" si="46"/>
        <v>720</v>
      </c>
      <c r="L112" s="107">
        <v>5</v>
      </c>
      <c r="M112" s="105">
        <f t="shared" si="57"/>
        <v>3204.8287436999585</v>
      </c>
      <c r="N112" s="106">
        <f t="shared" si="50"/>
        <v>640.96574873999168</v>
      </c>
      <c r="O112" s="108">
        <f t="shared" si="51"/>
        <v>0</v>
      </c>
      <c r="P112" s="109">
        <f t="shared" si="52"/>
        <v>-79.034251260008318</v>
      </c>
      <c r="Q112" s="110">
        <f t="shared" si="53"/>
        <v>0.89023020658332175</v>
      </c>
      <c r="R112" s="328"/>
      <c r="S112" s="47">
        <v>0.90486111111111089</v>
      </c>
      <c r="T112" s="120">
        <v>0.92052083333333312</v>
      </c>
      <c r="U112" s="111">
        <v>14.883333333333315</v>
      </c>
      <c r="V112" s="112">
        <v>22.559707797843206</v>
      </c>
      <c r="W112" s="113"/>
      <c r="X112" s="116"/>
      <c r="Y112" s="337"/>
      <c r="Z112" s="338"/>
      <c r="AA112" s="117">
        <f t="shared" si="54"/>
        <v>-395.17125630004148</v>
      </c>
      <c r="AB112" s="110">
        <f t="shared" si="55"/>
        <v>0.89023020658332186</v>
      </c>
      <c r="AC112" s="333"/>
    </row>
    <row r="113" spans="1:29" ht="15.75" customHeight="1">
      <c r="A113" s="323"/>
      <c r="B113" s="100" t="s">
        <v>118</v>
      </c>
      <c r="C113" s="335" t="s">
        <v>141</v>
      </c>
      <c r="D113" s="336"/>
      <c r="E113" s="101">
        <v>14.03</v>
      </c>
      <c r="F113" s="102">
        <v>6219</v>
      </c>
      <c r="G113" s="121">
        <f t="shared" si="56"/>
        <v>87252.569999999992</v>
      </c>
      <c r="H113" s="62"/>
      <c r="I113" s="104">
        <v>3</v>
      </c>
      <c r="J113" s="105">
        <v>3000</v>
      </c>
      <c r="K113" s="106">
        <f t="shared" si="46"/>
        <v>1000</v>
      </c>
      <c r="L113" s="107">
        <v>3</v>
      </c>
      <c r="M113" s="105">
        <f t="shared" si="57"/>
        <v>2731.340100386783</v>
      </c>
      <c r="N113" s="106">
        <f t="shared" si="50"/>
        <v>910.44670012892766</v>
      </c>
      <c r="O113" s="123">
        <f t="shared" si="51"/>
        <v>0</v>
      </c>
      <c r="P113" s="124">
        <f t="shared" si="52"/>
        <v>-89.55329987107234</v>
      </c>
      <c r="Q113" s="125">
        <f t="shared" si="53"/>
        <v>0.9104467001289277</v>
      </c>
      <c r="R113" s="328"/>
      <c r="S113" s="47">
        <v>0.93055555555555525</v>
      </c>
      <c r="T113" s="120">
        <v>1.0254166666666664</v>
      </c>
      <c r="U113" s="111">
        <v>15</v>
      </c>
      <c r="V113" s="112">
        <v>136.61425757530523</v>
      </c>
      <c r="W113" s="113"/>
      <c r="X113" s="116"/>
      <c r="Y113" s="337"/>
      <c r="Z113" s="338"/>
      <c r="AA113" s="117">
        <f t="shared" si="54"/>
        <v>-268.65989961321702</v>
      </c>
      <c r="AB113" s="110">
        <f t="shared" si="55"/>
        <v>0.9104467001289277</v>
      </c>
      <c r="AC113" s="333"/>
    </row>
    <row r="114" spans="1:29" ht="15.75" customHeight="1">
      <c r="A114" s="323"/>
      <c r="B114" s="100" t="s">
        <v>118</v>
      </c>
      <c r="C114" s="335" t="s">
        <v>143</v>
      </c>
      <c r="D114" s="336"/>
      <c r="E114" s="101">
        <v>14.28</v>
      </c>
      <c r="F114" s="102">
        <v>7904</v>
      </c>
      <c r="G114" s="121">
        <f t="shared" si="56"/>
        <v>112869.12</v>
      </c>
      <c r="H114" s="62"/>
      <c r="I114" s="104">
        <v>3</v>
      </c>
      <c r="J114" s="105">
        <v>3600</v>
      </c>
      <c r="K114" s="106">
        <f t="shared" si="46"/>
        <v>1200</v>
      </c>
      <c r="L114" s="118">
        <v>3</v>
      </c>
      <c r="M114" s="105">
        <f t="shared" si="57"/>
        <v>3203.5570283583647</v>
      </c>
      <c r="N114" s="106">
        <f t="shared" si="50"/>
        <v>1067.8523427861217</v>
      </c>
      <c r="O114" s="123">
        <f t="shared" si="51"/>
        <v>0</v>
      </c>
      <c r="P114" s="124">
        <f t="shared" si="52"/>
        <v>-132.14765721387835</v>
      </c>
      <c r="Q114" s="125">
        <f t="shared" si="53"/>
        <v>0.889876952321768</v>
      </c>
      <c r="R114" s="328"/>
      <c r="S114" s="47">
        <v>1.0354166666666664</v>
      </c>
      <c r="T114" s="120">
        <v>1.1382175925925924</v>
      </c>
      <c r="U114" s="111">
        <v>15</v>
      </c>
      <c r="V114" s="112">
        <v>148.03544803540464</v>
      </c>
      <c r="W114" s="113"/>
      <c r="X114" s="116"/>
      <c r="Y114" s="337"/>
      <c r="Z114" s="338"/>
      <c r="AA114" s="117">
        <f t="shared" si="54"/>
        <v>-396.44297164163527</v>
      </c>
      <c r="AB114" s="110">
        <f t="shared" si="55"/>
        <v>0.889876952321768</v>
      </c>
      <c r="AC114" s="333"/>
    </row>
    <row r="115" spans="1:29" ht="15.75" customHeight="1">
      <c r="A115" s="323"/>
      <c r="B115" s="100"/>
      <c r="C115" s="335"/>
      <c r="D115" s="336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8"/>
      <c r="S115" s="47"/>
      <c r="T115" s="120"/>
      <c r="U115" s="111"/>
      <c r="V115" s="112"/>
      <c r="W115" s="113"/>
      <c r="X115" s="116"/>
      <c r="Y115" s="337"/>
      <c r="Z115" s="338"/>
      <c r="AA115" s="117"/>
      <c r="AB115" s="110"/>
      <c r="AC115" s="333"/>
    </row>
    <row r="116" spans="1:29" ht="15.75" customHeight="1">
      <c r="A116" s="323"/>
      <c r="B116" s="100"/>
      <c r="C116" s="335"/>
      <c r="D116" s="336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8"/>
      <c r="S116" s="47"/>
      <c r="T116" s="120"/>
      <c r="U116" s="111"/>
      <c r="V116" s="112"/>
      <c r="W116" s="113"/>
      <c r="X116" s="116"/>
      <c r="Y116" s="337"/>
      <c r="Z116" s="338"/>
      <c r="AA116" s="117"/>
      <c r="AB116" s="110"/>
      <c r="AC116" s="333"/>
    </row>
    <row r="117" spans="1:29" ht="15.75" customHeight="1">
      <c r="A117" s="323"/>
      <c r="B117" s="100"/>
      <c r="C117" s="335"/>
      <c r="D117" s="336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8"/>
      <c r="S117" s="47"/>
      <c r="T117" s="120"/>
      <c r="U117" s="111"/>
      <c r="V117" s="112"/>
      <c r="W117" s="126"/>
      <c r="X117" s="127"/>
      <c r="Y117" s="337"/>
      <c r="Z117" s="338"/>
      <c r="AA117" s="117"/>
      <c r="AB117" s="110"/>
      <c r="AC117" s="333"/>
    </row>
    <row r="118" spans="1:29" ht="15.75" customHeight="1">
      <c r="A118" s="323"/>
      <c r="B118" s="100"/>
      <c r="C118" s="335"/>
      <c r="D118" s="336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8"/>
      <c r="S118" s="47"/>
      <c r="T118" s="120"/>
      <c r="U118" s="111"/>
      <c r="V118" s="112"/>
      <c r="W118" s="126"/>
      <c r="X118" s="127"/>
      <c r="Y118" s="337"/>
      <c r="Z118" s="338"/>
      <c r="AA118" s="117"/>
      <c r="AB118" s="110"/>
      <c r="AC118" s="333"/>
    </row>
    <row r="119" spans="1:29" ht="15.75" customHeight="1">
      <c r="A119" s="323"/>
      <c r="B119" s="100"/>
      <c r="C119" s="335"/>
      <c r="D119" s="336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8"/>
      <c r="S119" s="47"/>
      <c r="T119" s="120"/>
      <c r="U119" s="111"/>
      <c r="V119" s="112"/>
      <c r="W119" s="126"/>
      <c r="X119" s="127"/>
      <c r="Y119" s="337"/>
      <c r="Z119" s="338"/>
      <c r="AA119" s="117"/>
      <c r="AB119" s="110"/>
      <c r="AC119" s="333"/>
    </row>
    <row r="120" spans="1:29" ht="15.75" customHeight="1">
      <c r="A120" s="323"/>
      <c r="B120" s="100"/>
      <c r="C120" s="335"/>
      <c r="D120" s="336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8"/>
      <c r="S120" s="47"/>
      <c r="T120" s="120"/>
      <c r="U120" s="111"/>
      <c r="V120" s="112"/>
      <c r="W120" s="126"/>
      <c r="X120" s="127"/>
      <c r="Y120" s="337"/>
      <c r="Z120" s="338"/>
      <c r="AA120" s="117"/>
      <c r="AB120" s="110"/>
      <c r="AC120" s="333"/>
    </row>
    <row r="121" spans="1:29" ht="15.75" customHeight="1">
      <c r="A121" s="323"/>
      <c r="B121" s="100"/>
      <c r="C121" s="335"/>
      <c r="D121" s="336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8"/>
      <c r="S121" s="47"/>
      <c r="T121" s="120"/>
      <c r="U121" s="111"/>
      <c r="V121" s="112"/>
      <c r="W121" s="126"/>
      <c r="X121" s="127"/>
      <c r="Y121" s="337"/>
      <c r="Z121" s="338"/>
      <c r="AA121" s="117"/>
      <c r="AB121" s="110"/>
      <c r="AC121" s="333"/>
    </row>
    <row r="122" spans="1:29" ht="15.75" customHeight="1">
      <c r="A122" s="323"/>
      <c r="B122" s="100"/>
      <c r="C122" s="335"/>
      <c r="D122" s="336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8"/>
      <c r="S122" s="119"/>
      <c r="T122" s="120"/>
      <c r="U122" s="130"/>
      <c r="V122" s="131"/>
      <c r="W122" s="126"/>
      <c r="X122" s="127"/>
      <c r="Y122" s="337"/>
      <c r="Z122" s="338"/>
      <c r="AA122" s="165"/>
      <c r="AB122" s="125"/>
      <c r="AC122" s="333"/>
    </row>
    <row r="123" spans="1:29" ht="15.75" customHeight="1" thickBot="1">
      <c r="A123" s="324"/>
      <c r="B123" s="133" t="s">
        <v>115</v>
      </c>
      <c r="C123" s="358"/>
      <c r="D123" s="358"/>
      <c r="E123" s="134"/>
      <c r="F123" s="99"/>
      <c r="G123" s="135"/>
      <c r="H123" s="69"/>
      <c r="I123" s="136">
        <f t="shared" ref="I123:J123" si="58">AVERAGE(I107:I122)</f>
        <v>3.5</v>
      </c>
      <c r="J123" s="137">
        <f t="shared" si="58"/>
        <v>3300</v>
      </c>
      <c r="K123" s="138">
        <f t="shared" ref="K123" si="59">J123/I123</f>
        <v>942.85714285714289</v>
      </c>
      <c r="L123" s="136">
        <f t="shared" ref="L123:M123" si="60">AVERAGE(L107:L122)</f>
        <v>3.5</v>
      </c>
      <c r="M123" s="137">
        <f t="shared" si="60"/>
        <v>2968.5103424385402</v>
      </c>
      <c r="N123" s="138">
        <f t="shared" ref="N123:N135" si="61">M123/L123</f>
        <v>848.1458121252972</v>
      </c>
      <c r="O123" s="139">
        <f t="shared" ref="O123:O135" si="62">L123-I123</f>
        <v>0</v>
      </c>
      <c r="P123" s="140">
        <f t="shared" ref="P123:P135" si="63">N123-K123</f>
        <v>-94.711330731845692</v>
      </c>
      <c r="Q123" s="141">
        <f t="shared" ref="Q123:Q135" si="64">N123/K123</f>
        <v>0.89954858861773945</v>
      </c>
      <c r="R123" s="329"/>
      <c r="S123" s="142">
        <v>0.73819444444444449</v>
      </c>
      <c r="T123" s="143">
        <v>1.1382175925925924</v>
      </c>
      <c r="U123" s="144"/>
      <c r="V123" s="166"/>
      <c r="W123" s="99"/>
      <c r="X123" s="69"/>
      <c r="Y123" s="359"/>
      <c r="Z123" s="360"/>
      <c r="AA123" s="168">
        <f t="shared" ref="AA123:AA135" si="65">M123-J123</f>
        <v>-331.48965756145981</v>
      </c>
      <c r="AB123" s="141">
        <f t="shared" ref="AB123:AB135" si="66">M123/J123</f>
        <v>0.89954858861773945</v>
      </c>
      <c r="AC123" s="334"/>
    </row>
    <row r="124" spans="1:29" ht="15.75" customHeight="1">
      <c r="A124" s="361" t="s">
        <v>144</v>
      </c>
      <c r="B124" s="114" t="s">
        <v>118</v>
      </c>
      <c r="C124" s="325" t="s">
        <v>146</v>
      </c>
      <c r="D124" s="326"/>
      <c r="E124" s="147">
        <v>18.18</v>
      </c>
      <c r="F124" s="97">
        <v>418</v>
      </c>
      <c r="G124" s="148">
        <f t="shared" ref="G124:G135" si="67">E124*F124</f>
        <v>7599.24</v>
      </c>
      <c r="H124" s="149">
        <v>2</v>
      </c>
      <c r="I124" s="150">
        <v>3</v>
      </c>
      <c r="J124" s="151">
        <v>3600</v>
      </c>
      <c r="K124" s="152">
        <f>J124/I124</f>
        <v>1200</v>
      </c>
      <c r="L124" s="153">
        <v>3</v>
      </c>
      <c r="M124" s="151">
        <f t="shared" ref="M124:M135" si="68">F124/V124*60</f>
        <v>3205.3229425386721</v>
      </c>
      <c r="N124" s="152">
        <f t="shared" si="61"/>
        <v>1068.440980846224</v>
      </c>
      <c r="O124" s="154">
        <f t="shared" si="62"/>
        <v>0</v>
      </c>
      <c r="P124" s="155">
        <f t="shared" si="63"/>
        <v>-131.55901915377603</v>
      </c>
      <c r="Q124" s="156">
        <f t="shared" si="64"/>
        <v>0.89036748403851995</v>
      </c>
      <c r="R124" s="327">
        <f>Q140</f>
        <v>0.88962738165679223</v>
      </c>
      <c r="S124" s="157">
        <v>0.74375000000000002</v>
      </c>
      <c r="T124" s="158">
        <v>0.7491782407407408</v>
      </c>
      <c r="U124" s="159"/>
      <c r="V124" s="160">
        <v>7.824484599400833</v>
      </c>
      <c r="W124" s="158"/>
      <c r="X124" s="169"/>
      <c r="Y124" s="330"/>
      <c r="Z124" s="331"/>
      <c r="AA124" s="171">
        <f t="shared" si="65"/>
        <v>-394.67705746132788</v>
      </c>
      <c r="AB124" s="156">
        <f t="shared" si="66"/>
        <v>0.89036748403852006</v>
      </c>
      <c r="AC124" s="332">
        <f>AB140</f>
        <v>0.88962738165679223</v>
      </c>
    </row>
    <row r="125" spans="1:29" ht="15.75" customHeight="1">
      <c r="A125" s="362"/>
      <c r="B125" s="100" t="s">
        <v>118</v>
      </c>
      <c r="C125" s="335" t="s">
        <v>134</v>
      </c>
      <c r="D125" s="336"/>
      <c r="E125" s="101">
        <v>16.7</v>
      </c>
      <c r="F125" s="102">
        <v>501</v>
      </c>
      <c r="G125" s="103">
        <f t="shared" si="67"/>
        <v>8366.6999999999989</v>
      </c>
      <c r="H125" s="26">
        <v>2</v>
      </c>
      <c r="I125" s="104">
        <v>3</v>
      </c>
      <c r="J125" s="105">
        <v>3600</v>
      </c>
      <c r="K125" s="106">
        <f t="shared" si="46"/>
        <v>1200</v>
      </c>
      <c r="L125" s="107">
        <v>3</v>
      </c>
      <c r="M125" s="105">
        <f t="shared" si="68"/>
        <v>3200.6663117313819</v>
      </c>
      <c r="N125" s="106">
        <f t="shared" si="61"/>
        <v>1066.8887705771274</v>
      </c>
      <c r="O125" s="108">
        <f t="shared" si="62"/>
        <v>0</v>
      </c>
      <c r="P125" s="109">
        <f t="shared" si="63"/>
        <v>-133.11122942287261</v>
      </c>
      <c r="Q125" s="110">
        <f t="shared" si="64"/>
        <v>0.88907397548093947</v>
      </c>
      <c r="R125" s="328"/>
      <c r="S125" s="47">
        <v>0.75902777777777775</v>
      </c>
      <c r="T125" s="48">
        <v>0.76554398148148139</v>
      </c>
      <c r="U125" s="111">
        <v>15</v>
      </c>
      <c r="V125" s="112">
        <v>9.3917944178752002</v>
      </c>
      <c r="W125" s="113"/>
      <c r="X125" s="13"/>
      <c r="Y125" s="337"/>
      <c r="Z125" s="338"/>
      <c r="AA125" s="172">
        <f t="shared" si="65"/>
        <v>-399.33368826861806</v>
      </c>
      <c r="AB125" s="110">
        <f t="shared" si="66"/>
        <v>0.88907397548093947</v>
      </c>
      <c r="AC125" s="333"/>
    </row>
    <row r="126" spans="1:29" ht="15.75" customHeight="1">
      <c r="A126" s="362"/>
      <c r="B126" s="100" t="s">
        <v>118</v>
      </c>
      <c r="C126" s="335" t="s">
        <v>201</v>
      </c>
      <c r="D126" s="336"/>
      <c r="E126" s="101">
        <v>30</v>
      </c>
      <c r="F126" s="102">
        <v>792</v>
      </c>
      <c r="G126" s="103">
        <f t="shared" si="67"/>
        <v>23760</v>
      </c>
      <c r="H126" s="26">
        <v>2</v>
      </c>
      <c r="I126" s="104">
        <v>4</v>
      </c>
      <c r="J126" s="105">
        <v>3600</v>
      </c>
      <c r="K126" s="106">
        <f t="shared" si="46"/>
        <v>900</v>
      </c>
      <c r="L126" s="107">
        <v>4</v>
      </c>
      <c r="M126" s="105">
        <f t="shared" si="68"/>
        <v>3204.1200309830338</v>
      </c>
      <c r="N126" s="106">
        <f t="shared" si="61"/>
        <v>801.03000774575844</v>
      </c>
      <c r="O126" s="108">
        <f t="shared" si="62"/>
        <v>0</v>
      </c>
      <c r="P126" s="109">
        <f t="shared" si="63"/>
        <v>-98.969992254241561</v>
      </c>
      <c r="Q126" s="110">
        <f t="shared" si="64"/>
        <v>0.8900333419397316</v>
      </c>
      <c r="R126" s="328"/>
      <c r="S126" s="47">
        <v>0.77569444444444435</v>
      </c>
      <c r="T126" s="48">
        <v>0.78598379629629622</v>
      </c>
      <c r="U126" s="111">
        <v>14.61666666666666</v>
      </c>
      <c r="V126" s="112">
        <v>14.830905066131596</v>
      </c>
      <c r="W126" s="113"/>
      <c r="X126" s="13"/>
      <c r="Y126" s="337"/>
      <c r="Z126" s="338"/>
      <c r="AA126" s="172">
        <f t="shared" si="65"/>
        <v>-395.87996901696624</v>
      </c>
      <c r="AB126" s="110">
        <f t="shared" si="66"/>
        <v>0.8900333419397316</v>
      </c>
      <c r="AC126" s="333"/>
    </row>
    <row r="127" spans="1:29" ht="15.75" customHeight="1">
      <c r="A127" s="362"/>
      <c r="B127" s="100" t="s">
        <v>118</v>
      </c>
      <c r="C127" s="335" t="s">
        <v>147</v>
      </c>
      <c r="D127" s="336"/>
      <c r="E127" s="101">
        <v>24.82</v>
      </c>
      <c r="F127" s="102">
        <v>788</v>
      </c>
      <c r="G127" s="103">
        <f t="shared" si="67"/>
        <v>19558.16</v>
      </c>
      <c r="H127" s="26">
        <v>2</v>
      </c>
      <c r="I127" s="104">
        <v>5</v>
      </c>
      <c r="J127" s="105">
        <v>3600</v>
      </c>
      <c r="K127" s="106">
        <f t="shared" si="46"/>
        <v>720</v>
      </c>
      <c r="L127" s="107">
        <v>5</v>
      </c>
      <c r="M127" s="105">
        <f t="shared" si="68"/>
        <v>3203.6731506730589</v>
      </c>
      <c r="N127" s="106">
        <f t="shared" si="61"/>
        <v>640.73463013461173</v>
      </c>
      <c r="O127" s="108">
        <f t="shared" si="62"/>
        <v>0</v>
      </c>
      <c r="P127" s="109">
        <f t="shared" si="63"/>
        <v>-79.265369865388266</v>
      </c>
      <c r="Q127" s="110">
        <f t="shared" si="64"/>
        <v>0.88990920852029409</v>
      </c>
      <c r="R127" s="328"/>
      <c r="S127" s="47">
        <v>0.79583333333333317</v>
      </c>
      <c r="T127" s="48">
        <v>0.80607638888888877</v>
      </c>
      <c r="U127" s="111">
        <v>15</v>
      </c>
      <c r="V127" s="112">
        <v>14.758059819575214</v>
      </c>
      <c r="W127" s="113"/>
      <c r="X127" s="13"/>
      <c r="Y127" s="337"/>
      <c r="Z127" s="338"/>
      <c r="AA127" s="172">
        <f t="shared" si="65"/>
        <v>-396.3268493269411</v>
      </c>
      <c r="AB127" s="110">
        <f t="shared" si="66"/>
        <v>0.88990920852029409</v>
      </c>
      <c r="AC127" s="333"/>
    </row>
    <row r="128" spans="1:29" ht="15.75" customHeight="1">
      <c r="A128" s="363"/>
      <c r="B128" s="100" t="s">
        <v>118</v>
      </c>
      <c r="C128" s="335" t="s">
        <v>145</v>
      </c>
      <c r="D128" s="336"/>
      <c r="E128" s="101">
        <v>18.18</v>
      </c>
      <c r="F128" s="102">
        <v>1072</v>
      </c>
      <c r="G128" s="103">
        <f t="shared" si="67"/>
        <v>19488.96</v>
      </c>
      <c r="H128" s="26">
        <v>2</v>
      </c>
      <c r="I128" s="104">
        <v>3</v>
      </c>
      <c r="J128" s="105">
        <v>3600</v>
      </c>
      <c r="K128" s="106">
        <f t="shared" si="46"/>
        <v>1200</v>
      </c>
      <c r="L128" s="107">
        <v>3</v>
      </c>
      <c r="M128" s="105">
        <f t="shared" si="68"/>
        <v>3202.3496651856003</v>
      </c>
      <c r="N128" s="106">
        <f t="shared" si="61"/>
        <v>1067.4498883952001</v>
      </c>
      <c r="O128" s="108">
        <f t="shared" si="62"/>
        <v>0</v>
      </c>
      <c r="P128" s="109">
        <f t="shared" si="63"/>
        <v>-132.55011160479989</v>
      </c>
      <c r="Q128" s="110">
        <f t="shared" si="64"/>
        <v>0.88954157366266673</v>
      </c>
      <c r="R128" s="328"/>
      <c r="S128" s="47">
        <v>0.81597222222222199</v>
      </c>
      <c r="T128" s="48">
        <v>0.82991898148148124</v>
      </c>
      <c r="U128" s="111">
        <v>15</v>
      </c>
      <c r="V128" s="112">
        <v>20.085251994576357</v>
      </c>
      <c r="W128" s="113"/>
      <c r="X128" s="116"/>
      <c r="Y128" s="337"/>
      <c r="Z128" s="338"/>
      <c r="AA128" s="172">
        <f t="shared" si="65"/>
        <v>-397.65033481439968</v>
      </c>
      <c r="AB128" s="110">
        <f t="shared" si="66"/>
        <v>0.88954157366266673</v>
      </c>
      <c r="AC128" s="333"/>
    </row>
    <row r="129" spans="1:29" ht="15.75" customHeight="1">
      <c r="A129" s="363"/>
      <c r="B129" s="100" t="s">
        <v>118</v>
      </c>
      <c r="C129" s="335" t="s">
        <v>139</v>
      </c>
      <c r="D129" s="336"/>
      <c r="E129" s="101">
        <v>16.66</v>
      </c>
      <c r="F129" s="102">
        <v>2444</v>
      </c>
      <c r="G129" s="121">
        <f t="shared" si="67"/>
        <v>40717.040000000001</v>
      </c>
      <c r="H129" s="26">
        <v>2</v>
      </c>
      <c r="I129" s="104">
        <v>5</v>
      </c>
      <c r="J129" s="105">
        <v>3600</v>
      </c>
      <c r="K129" s="106">
        <f t="shared" si="46"/>
        <v>720</v>
      </c>
      <c r="L129" s="107">
        <v>5</v>
      </c>
      <c r="M129" s="105">
        <f t="shared" si="68"/>
        <v>3199.8193426749663</v>
      </c>
      <c r="N129" s="106">
        <f t="shared" si="61"/>
        <v>639.96386853499325</v>
      </c>
      <c r="O129" s="108">
        <f t="shared" si="62"/>
        <v>0</v>
      </c>
      <c r="P129" s="109">
        <f t="shared" si="63"/>
        <v>-80.036131465006747</v>
      </c>
      <c r="Q129" s="110">
        <f t="shared" si="64"/>
        <v>0.88883870629860173</v>
      </c>
      <c r="R129" s="328"/>
      <c r="S129" s="47">
        <v>0.84027777777777746</v>
      </c>
      <c r="T129" s="120">
        <v>0.87209490740740714</v>
      </c>
      <c r="U129" s="111">
        <v>14.916666666666547</v>
      </c>
      <c r="V129" s="112">
        <v>45.827587215412215</v>
      </c>
      <c r="W129" s="113"/>
      <c r="X129" s="50"/>
      <c r="Y129" s="337"/>
      <c r="Z129" s="338"/>
      <c r="AA129" s="172">
        <f t="shared" si="65"/>
        <v>-400.18065732503374</v>
      </c>
      <c r="AB129" s="110">
        <f t="shared" si="66"/>
        <v>0.88883870629860173</v>
      </c>
      <c r="AC129" s="333"/>
    </row>
    <row r="130" spans="1:29" ht="15.75" customHeight="1">
      <c r="A130" s="363"/>
      <c r="B130" s="100" t="s">
        <v>118</v>
      </c>
      <c r="C130" s="335" t="s">
        <v>146</v>
      </c>
      <c r="D130" s="336"/>
      <c r="E130" s="101">
        <v>18.18</v>
      </c>
      <c r="F130" s="102">
        <v>935</v>
      </c>
      <c r="G130" s="121">
        <f t="shared" si="67"/>
        <v>16998.3</v>
      </c>
      <c r="H130" s="26"/>
      <c r="I130" s="104">
        <v>3</v>
      </c>
      <c r="J130" s="105">
        <v>3600</v>
      </c>
      <c r="K130" s="106">
        <f t="shared" si="46"/>
        <v>1200</v>
      </c>
      <c r="L130" s="107">
        <v>3</v>
      </c>
      <c r="M130" s="105">
        <f t="shared" si="68"/>
        <v>3205.3229425386717</v>
      </c>
      <c r="N130" s="106">
        <f t="shared" si="61"/>
        <v>1068.440980846224</v>
      </c>
      <c r="O130" s="123">
        <f t="shared" si="62"/>
        <v>0</v>
      </c>
      <c r="P130" s="124">
        <f t="shared" si="63"/>
        <v>-131.55901915377603</v>
      </c>
      <c r="Q130" s="125">
        <f t="shared" si="64"/>
        <v>0.89036748403851995</v>
      </c>
      <c r="R130" s="328"/>
      <c r="S130" s="47">
        <v>0.88194444444444409</v>
      </c>
      <c r="T130" s="120">
        <v>0.89409722222222188</v>
      </c>
      <c r="U130" s="111">
        <v>15</v>
      </c>
      <c r="V130" s="112">
        <v>17.502136603922917</v>
      </c>
      <c r="W130" s="113"/>
      <c r="X130" s="116"/>
      <c r="Y130" s="337"/>
      <c r="Z130" s="338"/>
      <c r="AA130" s="172">
        <f t="shared" si="65"/>
        <v>-394.67705746132833</v>
      </c>
      <c r="AB130" s="110">
        <f t="shared" si="66"/>
        <v>0.89036748403851995</v>
      </c>
      <c r="AC130" s="333"/>
    </row>
    <row r="131" spans="1:29" ht="15.75" customHeight="1">
      <c r="A131" s="363"/>
      <c r="B131" s="100" t="s">
        <v>118</v>
      </c>
      <c r="C131" s="335" t="s">
        <v>134</v>
      </c>
      <c r="D131" s="336"/>
      <c r="E131" s="101">
        <v>16.7</v>
      </c>
      <c r="F131" s="102">
        <v>1067</v>
      </c>
      <c r="G131" s="121">
        <f t="shared" si="67"/>
        <v>17818.899999999998</v>
      </c>
      <c r="H131" s="26"/>
      <c r="I131" s="104">
        <v>3</v>
      </c>
      <c r="J131" s="105">
        <v>3600</v>
      </c>
      <c r="K131" s="106">
        <f t="shared" si="46"/>
        <v>1200</v>
      </c>
      <c r="L131" s="118">
        <v>3</v>
      </c>
      <c r="M131" s="105">
        <f t="shared" si="68"/>
        <v>3200.6663117313819</v>
      </c>
      <c r="N131" s="106">
        <f t="shared" si="61"/>
        <v>1066.8887705771274</v>
      </c>
      <c r="O131" s="123">
        <f t="shared" si="62"/>
        <v>0</v>
      </c>
      <c r="P131" s="124">
        <f t="shared" si="63"/>
        <v>-133.11122942287261</v>
      </c>
      <c r="Q131" s="125">
        <f t="shared" si="64"/>
        <v>0.88907397548093947</v>
      </c>
      <c r="R131" s="328"/>
      <c r="S131" s="47">
        <v>0.90416666666666623</v>
      </c>
      <c r="T131" s="120">
        <v>0.91805555555555507</v>
      </c>
      <c r="U131" s="111">
        <v>15</v>
      </c>
      <c r="V131" s="112">
        <v>20.002085117510656</v>
      </c>
      <c r="W131" s="113"/>
      <c r="X131" s="116"/>
      <c r="Y131" s="337"/>
      <c r="Z131" s="338"/>
      <c r="AA131" s="172">
        <f t="shared" si="65"/>
        <v>-399.33368826861806</v>
      </c>
      <c r="AB131" s="110">
        <f t="shared" si="66"/>
        <v>0.88907397548093947</v>
      </c>
      <c r="AC131" s="333"/>
    </row>
    <row r="132" spans="1:29" ht="15.75" customHeight="1">
      <c r="A132" s="363"/>
      <c r="B132" s="100" t="s">
        <v>118</v>
      </c>
      <c r="C132" s="335" t="s">
        <v>201</v>
      </c>
      <c r="D132" s="336"/>
      <c r="E132" s="101">
        <v>30</v>
      </c>
      <c r="F132" s="102">
        <v>1793</v>
      </c>
      <c r="G132" s="121">
        <f t="shared" si="67"/>
        <v>53790</v>
      </c>
      <c r="H132" s="26"/>
      <c r="I132" s="104">
        <v>4</v>
      </c>
      <c r="J132" s="105">
        <v>3600</v>
      </c>
      <c r="K132" s="106">
        <f t="shared" si="46"/>
        <v>900</v>
      </c>
      <c r="L132" s="118">
        <v>4</v>
      </c>
      <c r="M132" s="105">
        <f t="shared" si="68"/>
        <v>3204.1200309830333</v>
      </c>
      <c r="N132" s="106">
        <f t="shared" si="61"/>
        <v>801.03000774575833</v>
      </c>
      <c r="O132" s="123">
        <f t="shared" si="62"/>
        <v>0</v>
      </c>
      <c r="P132" s="124">
        <f t="shared" si="63"/>
        <v>-98.969992254241674</v>
      </c>
      <c r="Q132" s="125">
        <f t="shared" si="64"/>
        <v>0.89003334193973149</v>
      </c>
      <c r="R132" s="328"/>
      <c r="S132" s="47">
        <v>0.9284722222222217</v>
      </c>
      <c r="T132" s="120">
        <v>0.95178240740740683</v>
      </c>
      <c r="U132" s="111">
        <v>14.999999999999947</v>
      </c>
      <c r="V132" s="112">
        <v>33.575521191381256</v>
      </c>
      <c r="W132" s="126"/>
      <c r="X132" s="127"/>
      <c r="Y132" s="337"/>
      <c r="Z132" s="338"/>
      <c r="AA132" s="172">
        <f t="shared" si="65"/>
        <v>-395.8799690169667</v>
      </c>
      <c r="AB132" s="110">
        <f t="shared" si="66"/>
        <v>0.89003334193973149</v>
      </c>
      <c r="AC132" s="333"/>
    </row>
    <row r="133" spans="1:29" ht="15.75" customHeight="1">
      <c r="A133" s="363"/>
      <c r="B133" s="100" t="s">
        <v>118</v>
      </c>
      <c r="C133" s="335" t="s">
        <v>147</v>
      </c>
      <c r="D133" s="336"/>
      <c r="E133" s="101">
        <v>24.82</v>
      </c>
      <c r="F133" s="102">
        <v>1782</v>
      </c>
      <c r="G133" s="121">
        <f t="shared" si="67"/>
        <v>44229.24</v>
      </c>
      <c r="H133" s="62"/>
      <c r="I133" s="104">
        <v>5</v>
      </c>
      <c r="J133" s="105">
        <v>3600</v>
      </c>
      <c r="K133" s="106">
        <f t="shared" si="46"/>
        <v>720</v>
      </c>
      <c r="L133" s="118">
        <v>5</v>
      </c>
      <c r="M133" s="105">
        <f t="shared" si="68"/>
        <v>3203.673150673058</v>
      </c>
      <c r="N133" s="106">
        <f t="shared" si="61"/>
        <v>640.73463013461162</v>
      </c>
      <c r="O133" s="123">
        <f t="shared" si="62"/>
        <v>0</v>
      </c>
      <c r="P133" s="124">
        <f t="shared" si="63"/>
        <v>-79.265369865388379</v>
      </c>
      <c r="Q133" s="125">
        <f t="shared" si="64"/>
        <v>0.88990920852029387</v>
      </c>
      <c r="R133" s="328"/>
      <c r="S133" s="47">
        <v>0.96180555555555503</v>
      </c>
      <c r="T133" s="120">
        <v>0.98497685185185135</v>
      </c>
      <c r="U133" s="111">
        <v>15</v>
      </c>
      <c r="V133" s="112">
        <v>33.374191114826189</v>
      </c>
      <c r="W133" s="126"/>
      <c r="X133" s="127"/>
      <c r="Y133" s="337"/>
      <c r="Z133" s="338"/>
      <c r="AA133" s="172">
        <f t="shared" si="65"/>
        <v>-396.32684932694201</v>
      </c>
      <c r="AB133" s="110">
        <f t="shared" si="66"/>
        <v>0.88990920852029387</v>
      </c>
      <c r="AC133" s="333"/>
    </row>
    <row r="134" spans="1:29" ht="15.75" customHeight="1">
      <c r="A134" s="363"/>
      <c r="B134" s="100" t="s">
        <v>118</v>
      </c>
      <c r="C134" s="335" t="s">
        <v>145</v>
      </c>
      <c r="D134" s="336"/>
      <c r="E134" s="101">
        <v>18.18</v>
      </c>
      <c r="F134" s="102">
        <v>2726</v>
      </c>
      <c r="G134" s="121">
        <f t="shared" si="67"/>
        <v>49558.68</v>
      </c>
      <c r="H134" s="62"/>
      <c r="I134" s="104">
        <v>3</v>
      </c>
      <c r="J134" s="105">
        <v>3600</v>
      </c>
      <c r="K134" s="106">
        <f t="shared" si="46"/>
        <v>1200</v>
      </c>
      <c r="L134" s="118">
        <v>3</v>
      </c>
      <c r="M134" s="105">
        <f t="shared" si="68"/>
        <v>3202.3496651856003</v>
      </c>
      <c r="N134" s="106">
        <f t="shared" si="61"/>
        <v>1067.4498883952001</v>
      </c>
      <c r="O134" s="123">
        <f t="shared" si="62"/>
        <v>0</v>
      </c>
      <c r="P134" s="124">
        <f t="shared" si="63"/>
        <v>-132.55011160479989</v>
      </c>
      <c r="Q134" s="125">
        <f t="shared" si="64"/>
        <v>0.88954157366266673</v>
      </c>
      <c r="R134" s="328"/>
      <c r="S134" s="47">
        <v>0.99513888888888835</v>
      </c>
      <c r="T134" s="120">
        <v>1.0306018518518514</v>
      </c>
      <c r="U134" s="111">
        <v>14.633333333333276</v>
      </c>
      <c r="V134" s="112">
        <v>51.074997142924573</v>
      </c>
      <c r="W134" s="126"/>
      <c r="X134" s="127"/>
      <c r="Y134" s="337"/>
      <c r="Z134" s="338"/>
      <c r="AA134" s="172">
        <f t="shared" si="65"/>
        <v>-397.65033481439968</v>
      </c>
      <c r="AB134" s="110">
        <f t="shared" si="66"/>
        <v>0.88954157366266673</v>
      </c>
      <c r="AC134" s="333"/>
    </row>
    <row r="135" spans="1:29" ht="15.75" customHeight="1">
      <c r="A135" s="363"/>
      <c r="B135" s="100" t="s">
        <v>118</v>
      </c>
      <c r="C135" s="335" t="s">
        <v>139</v>
      </c>
      <c r="D135" s="336"/>
      <c r="E135" s="101">
        <v>16.66</v>
      </c>
      <c r="F135" s="102">
        <v>6322</v>
      </c>
      <c r="G135" s="121">
        <f t="shared" si="67"/>
        <v>105324.52</v>
      </c>
      <c r="H135" s="62"/>
      <c r="I135" s="104">
        <v>5</v>
      </c>
      <c r="J135" s="105">
        <v>3600</v>
      </c>
      <c r="K135" s="106">
        <f t="shared" si="46"/>
        <v>720</v>
      </c>
      <c r="L135" s="118">
        <v>5</v>
      </c>
      <c r="M135" s="105">
        <f t="shared" si="68"/>
        <v>3199.8193426749667</v>
      </c>
      <c r="N135" s="106">
        <f t="shared" si="61"/>
        <v>639.96386853499337</v>
      </c>
      <c r="O135" s="123">
        <f t="shared" si="62"/>
        <v>0</v>
      </c>
      <c r="P135" s="124">
        <f t="shared" si="63"/>
        <v>-80.036131465006633</v>
      </c>
      <c r="Q135" s="125">
        <f t="shared" si="64"/>
        <v>0.88883870629860184</v>
      </c>
      <c r="R135" s="328"/>
      <c r="S135" s="47">
        <v>1.0409722222222217</v>
      </c>
      <c r="T135" s="120">
        <v>1.1232870370370365</v>
      </c>
      <c r="U135" s="111">
        <v>14.933333333333323</v>
      </c>
      <c r="V135" s="112">
        <v>118.54419246147135</v>
      </c>
      <c r="W135" s="126"/>
      <c r="X135" s="127"/>
      <c r="Y135" s="337"/>
      <c r="Z135" s="338"/>
      <c r="AA135" s="172">
        <f t="shared" si="65"/>
        <v>-400.18065732503328</v>
      </c>
      <c r="AB135" s="110">
        <f t="shared" si="66"/>
        <v>0.88883870629860184</v>
      </c>
      <c r="AC135" s="333"/>
    </row>
    <row r="136" spans="1:29" ht="15.75" customHeight="1">
      <c r="A136" s="363"/>
      <c r="B136" s="100"/>
      <c r="C136" s="335"/>
      <c r="D136" s="336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8"/>
      <c r="S136" s="47"/>
      <c r="T136" s="120"/>
      <c r="U136" s="111"/>
      <c r="V136" s="112"/>
      <c r="W136" s="126"/>
      <c r="X136" s="127"/>
      <c r="Y136" s="337"/>
      <c r="Z136" s="338"/>
      <c r="AA136" s="172"/>
      <c r="AB136" s="110"/>
      <c r="AC136" s="333"/>
    </row>
    <row r="137" spans="1:29" ht="15.75" customHeight="1">
      <c r="A137" s="363"/>
      <c r="B137" s="100"/>
      <c r="C137" s="335"/>
      <c r="D137" s="336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8"/>
      <c r="S137" s="47"/>
      <c r="T137" s="120"/>
      <c r="U137" s="111"/>
      <c r="V137" s="112"/>
      <c r="W137" s="113"/>
      <c r="X137" s="116"/>
      <c r="Y137" s="337"/>
      <c r="Z137" s="338"/>
      <c r="AA137" s="172"/>
      <c r="AB137" s="110"/>
      <c r="AC137" s="333"/>
    </row>
    <row r="138" spans="1:29" ht="15.75" customHeight="1">
      <c r="A138" s="363"/>
      <c r="B138" s="100"/>
      <c r="C138" s="335"/>
      <c r="D138" s="336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8"/>
      <c r="S138" s="47"/>
      <c r="T138" s="120"/>
      <c r="U138" s="111"/>
      <c r="V138" s="112"/>
      <c r="W138" s="126"/>
      <c r="X138" s="127"/>
      <c r="Y138" s="337"/>
      <c r="Z138" s="338"/>
      <c r="AA138" s="172"/>
      <c r="AB138" s="110"/>
      <c r="AC138" s="333"/>
    </row>
    <row r="139" spans="1:29" ht="15.75" customHeight="1">
      <c r="A139" s="363"/>
      <c r="B139" s="100"/>
      <c r="C139" s="335"/>
      <c r="D139" s="336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8"/>
      <c r="S139" s="119"/>
      <c r="T139" s="120"/>
      <c r="U139" s="130"/>
      <c r="V139" s="131"/>
      <c r="W139" s="126"/>
      <c r="X139" s="127"/>
      <c r="Y139" s="337"/>
      <c r="Z139" s="338"/>
      <c r="AA139" s="173"/>
      <c r="AB139" s="125"/>
      <c r="AC139" s="333"/>
    </row>
    <row r="140" spans="1:29" ht="15.75" customHeight="1" thickBot="1">
      <c r="A140" s="364"/>
      <c r="B140" s="133" t="s">
        <v>115</v>
      </c>
      <c r="C140" s="358"/>
      <c r="D140" s="358"/>
      <c r="E140" s="134"/>
      <c r="F140" s="167"/>
      <c r="G140" s="135"/>
      <c r="H140" s="69"/>
      <c r="I140" s="136">
        <f t="shared" ref="I140:J140" si="69">AVERAGE(I124:I139)</f>
        <v>3.8333333333333335</v>
      </c>
      <c r="J140" s="137">
        <f t="shared" si="69"/>
        <v>3600</v>
      </c>
      <c r="K140" s="138">
        <f t="shared" ref="K140" si="70">J140/I140</f>
        <v>939.13043478260863</v>
      </c>
      <c r="L140" s="136">
        <f t="shared" ref="L140:M140" si="71">AVERAGE(L124:L139)</f>
        <v>3.8333333333333335</v>
      </c>
      <c r="M140" s="137">
        <f t="shared" si="71"/>
        <v>3202.658573964452</v>
      </c>
      <c r="N140" s="138">
        <f>M140/L140</f>
        <v>835.47614972985696</v>
      </c>
      <c r="O140" s="139">
        <f>L140-I140</f>
        <v>0</v>
      </c>
      <c r="P140" s="140">
        <f>N140-K140</f>
        <v>-103.65428505275167</v>
      </c>
      <c r="Q140" s="141">
        <f>N140/K140</f>
        <v>0.88962738165679223</v>
      </c>
      <c r="R140" s="329"/>
      <c r="S140" s="142">
        <v>0.74375000000000002</v>
      </c>
      <c r="T140" s="143">
        <v>1.1232870370370365</v>
      </c>
      <c r="U140" s="144"/>
      <c r="V140" s="166"/>
      <c r="W140" s="167"/>
      <c r="X140" s="138"/>
      <c r="Y140" s="359"/>
      <c r="Z140" s="360"/>
      <c r="AA140" s="174">
        <f>M140-J140</f>
        <v>-397.34142603554801</v>
      </c>
      <c r="AB140" s="141">
        <f>M140/J140</f>
        <v>0.88962738165679223</v>
      </c>
      <c r="AC140" s="334"/>
    </row>
    <row r="142" spans="1:29">
      <c r="Y142" s="365" t="s">
        <v>149</v>
      </c>
      <c r="Z142" s="365"/>
    </row>
    <row r="143" spans="1:29">
      <c r="Y143" s="365" t="s">
        <v>150</v>
      </c>
      <c r="Z143" s="365"/>
    </row>
    <row r="144" spans="1:29">
      <c r="Y144" s="365" t="s">
        <v>151</v>
      </c>
      <c r="Z144" s="365"/>
    </row>
    <row r="145" spans="25:26">
      <c r="Y145" s="365" t="s">
        <v>152</v>
      </c>
      <c r="Z145" s="365"/>
    </row>
    <row r="146" spans="25:26">
      <c r="Y146" s="365" t="s">
        <v>153</v>
      </c>
      <c r="Z146" s="365"/>
    </row>
    <row r="147" spans="25:26">
      <c r="Y147" s="365" t="s">
        <v>154</v>
      </c>
      <c r="Z147" s="365"/>
    </row>
    <row r="148" spans="25:26">
      <c r="Y148" s="365" t="s">
        <v>155</v>
      </c>
      <c r="Z148" s="365"/>
    </row>
    <row r="149" spans="25:26">
      <c r="Y149" s="365" t="s">
        <v>156</v>
      </c>
      <c r="Z149" s="365"/>
    </row>
    <row r="150" spans="25:26">
      <c r="Y150" s="365" t="s">
        <v>157</v>
      </c>
      <c r="Z150" s="365"/>
    </row>
    <row r="151" spans="25:26">
      <c r="Y151" s="365" t="s">
        <v>158</v>
      </c>
      <c r="Z151" s="365"/>
    </row>
    <row r="152" spans="25:26">
      <c r="Y152" s="365" t="s">
        <v>159</v>
      </c>
      <c r="Z152" s="365"/>
    </row>
    <row r="153" spans="25:26">
      <c r="Y153" s="365" t="s">
        <v>160</v>
      </c>
      <c r="Z153" s="365"/>
    </row>
    <row r="154" spans="25:26">
      <c r="Y154" s="365" t="s">
        <v>161</v>
      </c>
      <c r="Z154" s="365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101:Z101"/>
    <mergeCell ref="C102:D102"/>
    <mergeCell ref="Y102:Z102"/>
    <mergeCell ref="C106:D106"/>
    <mergeCell ref="Y106:Z106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628" priority="1" operator="greaterThan">
      <formula>0</formula>
    </cfRule>
  </conditionalFormatting>
  <conditionalFormatting sqref="P5:P140 AA5:AA140">
    <cfRule type="cellIs" dxfId="627" priority="4" operator="lessThan">
      <formula>0</formula>
    </cfRule>
  </conditionalFormatting>
  <conditionalFormatting sqref="Q5:Q140 AB5:AB140">
    <cfRule type="cellIs" dxfId="626" priority="2" operator="greaterThan">
      <formula>1</formula>
    </cfRule>
    <cfRule type="cellIs" dxfId="625" priority="3" operator="lessThan">
      <formula>0.8</formula>
    </cfRule>
  </conditionalFormatting>
  <conditionalFormatting sqref="AC5:AC6 R5:R140 AC73:AC78">
    <cfRule type="cellIs" dxfId="624" priority="5" operator="lessThan">
      <formula>0.8</formula>
    </cfRule>
  </conditionalFormatting>
  <conditionalFormatting sqref="AC12:AC20">
    <cfRule type="cellIs" dxfId="623" priority="12" operator="lessThan">
      <formula>0.8</formula>
    </cfRule>
  </conditionalFormatting>
  <conditionalFormatting sqref="AC22">
    <cfRule type="cellIs" dxfId="622" priority="11" operator="lessThan">
      <formula>0.8</formula>
    </cfRule>
  </conditionalFormatting>
  <conditionalFormatting sqref="AC39">
    <cfRule type="cellIs" dxfId="621" priority="7" operator="lessThan">
      <formula>0.8</formula>
    </cfRule>
  </conditionalFormatting>
  <conditionalFormatting sqref="AC56:AC61">
    <cfRule type="cellIs" dxfId="620" priority="6" operator="lessThan">
      <formula>0.8</formula>
    </cfRule>
  </conditionalFormatting>
  <conditionalFormatting sqref="AC90">
    <cfRule type="cellIs" dxfId="619" priority="10" operator="lessThan">
      <formula>0.8</formula>
    </cfRule>
  </conditionalFormatting>
  <conditionalFormatting sqref="AC107">
    <cfRule type="cellIs" dxfId="618" priority="9" operator="lessThan">
      <formula>0.8</formula>
    </cfRule>
  </conditionalFormatting>
  <conditionalFormatting sqref="AC124:AC129">
    <cfRule type="cellIs" dxfId="617" priority="8" operator="lessThan">
      <formula>0.8</formula>
    </cfRule>
  </conditionalFormatting>
  <dataValidations count="1">
    <dataValidation type="list" allowBlank="1" showInputMessage="1" showErrorMessage="1" sqref="Y5:Z140" xr:uid="{A1823E83-B832-4799-8E57-3802DAA3156D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1BEAC-01CA-4EB3-84E5-F8EDFE9522D9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L43" sqref="L43"/>
      <selection pane="bottomLeft" activeCell="L43" sqref="L43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SUM(F5:F140)</f>
        <v>100701</v>
      </c>
      <c r="E1" s="88" t="s">
        <v>3</v>
      </c>
      <c r="F1" s="89">
        <f>SUM(G5:G140)</f>
        <v>4505675.8299999991</v>
      </c>
      <c r="G1" s="90" t="s">
        <v>84</v>
      </c>
      <c r="H1" s="91">
        <f>L21+L38+L55+L72+L89+L106+L123+L140</f>
        <v>137.45833333333334</v>
      </c>
      <c r="I1" s="284" t="s">
        <v>85</v>
      </c>
      <c r="J1" s="280"/>
      <c r="K1" s="309"/>
      <c r="L1" s="313" t="s">
        <v>86</v>
      </c>
      <c r="M1" s="314"/>
      <c r="N1" s="315"/>
      <c r="O1" s="280" t="s">
        <v>87</v>
      </c>
      <c r="P1" s="280"/>
      <c r="Q1" s="280"/>
      <c r="R1" s="281"/>
      <c r="S1" s="284" t="s">
        <v>88</v>
      </c>
      <c r="T1" s="280"/>
      <c r="U1" s="280"/>
      <c r="V1" s="280"/>
      <c r="W1" s="280"/>
      <c r="X1" s="281"/>
      <c r="Y1" s="192" t="s">
        <v>187</v>
      </c>
      <c r="Z1" s="192" t="s">
        <v>188</v>
      </c>
      <c r="AA1" s="366" t="s">
        <v>163</v>
      </c>
      <c r="AB1" s="367"/>
      <c r="AC1" s="176" t="s">
        <v>19</v>
      </c>
      <c r="AD1" s="177" t="s">
        <v>162</v>
      </c>
      <c r="AE1" s="284" t="s">
        <v>90</v>
      </c>
      <c r="AF1" s="286"/>
      <c r="AG1" s="287"/>
    </row>
    <row r="2" spans="1:33" ht="26.25" customHeight="1" thickBot="1">
      <c r="A2" s="299">
        <v>46230</v>
      </c>
      <c r="B2" s="300"/>
      <c r="C2" s="92" t="s">
        <v>40</v>
      </c>
      <c r="D2" s="93">
        <f>AVERAGE(N21,N38,N55,N72,N89,N106,N123,N140)</f>
        <v>208.70306007325428</v>
      </c>
      <c r="E2" s="93" t="s">
        <v>91</v>
      </c>
      <c r="F2" s="94">
        <f>F1/D1</f>
        <v>44.743109105172728</v>
      </c>
      <c r="G2" s="95" t="s">
        <v>92</v>
      </c>
      <c r="H2" s="96">
        <f>COUNT(H5:H140)</f>
        <v>5</v>
      </c>
      <c r="I2" s="310"/>
      <c r="J2" s="311"/>
      <c r="K2" s="312"/>
      <c r="L2" s="316"/>
      <c r="M2" s="282"/>
      <c r="N2" s="317"/>
      <c r="O2" s="282"/>
      <c r="P2" s="282"/>
      <c r="Q2" s="282"/>
      <c r="R2" s="283"/>
      <c r="S2" s="285"/>
      <c r="T2" s="282"/>
      <c r="U2" s="282"/>
      <c r="V2" s="282"/>
      <c r="W2" s="282"/>
      <c r="X2" s="283"/>
      <c r="Y2" s="193">
        <f>SUM(Y21,Y38,Y55,Y72,Y89,Y106,Y123,Y140)</f>
        <v>0</v>
      </c>
      <c r="Z2" s="193">
        <f>SUM(Z21,Z38,Z55,Z72,Z89,Z106,Z123,Z140)</f>
        <v>0</v>
      </c>
      <c r="AA2" s="368"/>
      <c r="AB2" s="369"/>
      <c r="AC2" s="201">
        <f>SUM(AC21,AC38,AC55,AC72,AC89,AC106,AC123,AC140)</f>
        <v>0</v>
      </c>
      <c r="AD2" s="202">
        <f>SUM(AD21,AD38,AD55,AD72,AD89,AD106,AD123,AD140)</f>
        <v>0</v>
      </c>
      <c r="AE2" s="288"/>
      <c r="AF2" s="289"/>
      <c r="AG2" s="290"/>
    </row>
    <row r="3" spans="1:33" ht="23.25" customHeight="1">
      <c r="A3" s="301" t="s">
        <v>93</v>
      </c>
      <c r="B3" s="303" t="s">
        <v>94</v>
      </c>
      <c r="C3" s="305" t="s">
        <v>95</v>
      </c>
      <c r="D3" s="305"/>
      <c r="E3" s="307" t="s">
        <v>96</v>
      </c>
      <c r="F3" s="305" t="s">
        <v>97</v>
      </c>
      <c r="G3" s="307" t="s">
        <v>98</v>
      </c>
      <c r="H3" s="356" t="s">
        <v>99</v>
      </c>
      <c r="I3" s="291" t="s">
        <v>100</v>
      </c>
      <c r="J3" s="293" t="s">
        <v>101</v>
      </c>
      <c r="K3" s="295" t="s">
        <v>40</v>
      </c>
      <c r="L3" s="297" t="s">
        <v>100</v>
      </c>
      <c r="M3" s="293" t="s">
        <v>101</v>
      </c>
      <c r="N3" s="295" t="s">
        <v>40</v>
      </c>
      <c r="O3" s="291" t="s">
        <v>100</v>
      </c>
      <c r="P3" s="350" t="s">
        <v>40</v>
      </c>
      <c r="Q3" s="352" t="s">
        <v>102</v>
      </c>
      <c r="R3" s="354" t="s">
        <v>103</v>
      </c>
      <c r="S3" s="339" t="s">
        <v>104</v>
      </c>
      <c r="T3" s="340"/>
      <c r="U3" s="341" t="s">
        <v>105</v>
      </c>
      <c r="V3" s="341" t="s">
        <v>106</v>
      </c>
      <c r="W3" s="305" t="s">
        <v>107</v>
      </c>
      <c r="X3" s="343"/>
      <c r="Y3" s="370" t="s">
        <v>189</v>
      </c>
      <c r="Z3" s="371"/>
      <c r="AA3" s="377" t="s">
        <v>108</v>
      </c>
      <c r="AB3" s="378"/>
      <c r="AC3" s="370" t="s">
        <v>190</v>
      </c>
      <c r="AD3" s="371"/>
      <c r="AE3" s="348" t="s">
        <v>101</v>
      </c>
      <c r="AF3" s="318" t="s">
        <v>102</v>
      </c>
      <c r="AG3" s="320" t="s">
        <v>109</v>
      </c>
    </row>
    <row r="4" spans="1:33" ht="17.25" customHeight="1" thickBot="1">
      <c r="A4" s="302"/>
      <c r="B4" s="304"/>
      <c r="C4" s="306"/>
      <c r="D4" s="306"/>
      <c r="E4" s="308"/>
      <c r="F4" s="306"/>
      <c r="G4" s="308"/>
      <c r="H4" s="357"/>
      <c r="I4" s="292"/>
      <c r="J4" s="294"/>
      <c r="K4" s="296"/>
      <c r="L4" s="298"/>
      <c r="M4" s="294"/>
      <c r="N4" s="296"/>
      <c r="O4" s="292"/>
      <c r="P4" s="351"/>
      <c r="Q4" s="353"/>
      <c r="R4" s="355"/>
      <c r="S4" s="203" t="s">
        <v>110</v>
      </c>
      <c r="T4" s="204" t="s">
        <v>111</v>
      </c>
      <c r="U4" s="342"/>
      <c r="V4" s="342"/>
      <c r="W4" s="99" t="s">
        <v>112</v>
      </c>
      <c r="X4" s="69" t="s">
        <v>113</v>
      </c>
      <c r="Y4" s="194" t="s">
        <v>49</v>
      </c>
      <c r="Z4" s="195" t="s">
        <v>50</v>
      </c>
      <c r="AA4" s="379"/>
      <c r="AB4" s="380"/>
      <c r="AC4" s="194" t="s">
        <v>164</v>
      </c>
      <c r="AD4" s="195" t="s">
        <v>165</v>
      </c>
      <c r="AE4" s="349"/>
      <c r="AF4" s="319"/>
      <c r="AG4" s="321"/>
    </row>
    <row r="5" spans="1:33" ht="15.75" customHeight="1">
      <c r="A5" s="322" t="s">
        <v>170</v>
      </c>
      <c r="B5" s="114" t="s">
        <v>166</v>
      </c>
      <c r="C5" s="372" t="s">
        <v>167</v>
      </c>
      <c r="D5" s="372"/>
      <c r="E5" s="147">
        <v>19.7</v>
      </c>
      <c r="F5" s="151">
        <v>3612</v>
      </c>
      <c r="G5" s="148">
        <f t="shared" ref="G5:G10" si="0">E5*F5</f>
        <v>71156.399999999994</v>
      </c>
      <c r="H5" s="149"/>
      <c r="I5" s="150">
        <v>13</v>
      </c>
      <c r="J5" s="151">
        <v>1200</v>
      </c>
      <c r="K5" s="152">
        <f>J5/I5</f>
        <v>92.307692307692307</v>
      </c>
      <c r="L5" s="107">
        <v>13</v>
      </c>
      <c r="M5" s="151">
        <f t="shared" ref="M5:M10" si="1">F5/V5*60</f>
        <v>1082.7272881768488</v>
      </c>
      <c r="N5" s="152">
        <f t="shared" ref="N5:N10" si="2">M5/L5</f>
        <v>83.286714475142219</v>
      </c>
      <c r="O5" s="154">
        <f t="shared" ref="O5:O10" si="3">L5-I5</f>
        <v>0</v>
      </c>
      <c r="P5" s="155">
        <f t="shared" ref="P5:P10" si="4">N5-K5</f>
        <v>-9.0209778325500878</v>
      </c>
      <c r="Q5" s="156">
        <f t="shared" ref="Q5:Q10" si="5">N5/K5</f>
        <v>0.90227274014737402</v>
      </c>
      <c r="R5" s="327">
        <f>Q21</f>
        <v>0.89815097125573651</v>
      </c>
      <c r="S5" s="157">
        <v>0.16666666666666666</v>
      </c>
      <c r="T5" s="158">
        <v>0.30565972222222221</v>
      </c>
      <c r="U5" s="159"/>
      <c r="V5" s="160">
        <v>200.16120621188384</v>
      </c>
      <c r="W5" s="181"/>
      <c r="X5" s="152"/>
      <c r="Y5" s="12"/>
      <c r="Z5" s="198"/>
      <c r="AA5" s="330"/>
      <c r="AB5" s="331"/>
      <c r="AC5" s="12"/>
      <c r="AD5" s="198"/>
      <c r="AE5" s="178">
        <f t="shared" ref="AE5:AE10" si="6">M5-J5</f>
        <v>-117.27271182315121</v>
      </c>
      <c r="AF5" s="132">
        <f t="shared" ref="AF5:AF10" si="7">M5/J5</f>
        <v>0.90227274014737402</v>
      </c>
      <c r="AG5" s="373">
        <f>AF21</f>
        <v>0.89815097125573662</v>
      </c>
    </row>
    <row r="6" spans="1:33" ht="15.75" customHeight="1">
      <c r="A6" s="323"/>
      <c r="B6" s="100" t="s">
        <v>171</v>
      </c>
      <c r="C6" s="376" t="s">
        <v>172</v>
      </c>
      <c r="D6" s="376"/>
      <c r="E6" s="101">
        <v>56.43</v>
      </c>
      <c r="F6" s="102">
        <v>2144</v>
      </c>
      <c r="G6" s="103">
        <f t="shared" si="0"/>
        <v>120985.92</v>
      </c>
      <c r="H6" s="26">
        <v>2</v>
      </c>
      <c r="I6" s="104">
        <v>24</v>
      </c>
      <c r="J6" s="105">
        <v>2000</v>
      </c>
      <c r="K6" s="106">
        <f t="shared" ref="K6:K47" si="8">J6/I6</f>
        <v>83.333333333333329</v>
      </c>
      <c r="L6" s="107">
        <v>24</v>
      </c>
      <c r="M6" s="105">
        <f t="shared" si="1"/>
        <v>1794.0732703113263</v>
      </c>
      <c r="N6" s="106">
        <f t="shared" si="2"/>
        <v>74.753052929638599</v>
      </c>
      <c r="O6" s="108">
        <f t="shared" si="3"/>
        <v>0</v>
      </c>
      <c r="P6" s="109">
        <f t="shared" si="4"/>
        <v>-8.5802804036947293</v>
      </c>
      <c r="Q6" s="110">
        <f t="shared" si="5"/>
        <v>0.89703663515566323</v>
      </c>
      <c r="R6" s="328"/>
      <c r="S6" s="47">
        <v>0.30902777777777779</v>
      </c>
      <c r="T6" s="48">
        <v>0.35881944444444447</v>
      </c>
      <c r="U6" s="111">
        <v>4.8500000000000387</v>
      </c>
      <c r="V6" s="112">
        <v>71.702757144181206</v>
      </c>
      <c r="W6" s="113"/>
      <c r="X6" s="116"/>
      <c r="Y6" s="12"/>
      <c r="Z6" s="198"/>
      <c r="AA6" s="337"/>
      <c r="AB6" s="338"/>
      <c r="AC6" s="12"/>
      <c r="AD6" s="198"/>
      <c r="AE6" s="117">
        <f t="shared" si="6"/>
        <v>-205.92672968867373</v>
      </c>
      <c r="AF6" s="110">
        <f t="shared" si="7"/>
        <v>0.89703663515566312</v>
      </c>
      <c r="AG6" s="374"/>
    </row>
    <row r="7" spans="1:33" ht="15.75" customHeight="1">
      <c r="A7" s="323"/>
      <c r="B7" s="100" t="s">
        <v>173</v>
      </c>
      <c r="C7" s="376" t="s">
        <v>196</v>
      </c>
      <c r="D7" s="376"/>
      <c r="E7" s="101">
        <v>77.349999999999994</v>
      </c>
      <c r="F7" s="102">
        <v>924</v>
      </c>
      <c r="G7" s="103">
        <f t="shared" si="0"/>
        <v>71471.399999999994</v>
      </c>
      <c r="H7" s="26"/>
      <c r="I7" s="104">
        <v>25</v>
      </c>
      <c r="J7" s="105">
        <v>2000</v>
      </c>
      <c r="K7" s="106">
        <f t="shared" si="8"/>
        <v>80</v>
      </c>
      <c r="L7" s="107">
        <v>25</v>
      </c>
      <c r="M7" s="105">
        <f t="shared" si="1"/>
        <v>1794.1664679886621</v>
      </c>
      <c r="N7" s="106">
        <f t="shared" si="2"/>
        <v>71.766658719546484</v>
      </c>
      <c r="O7" s="108">
        <f t="shared" si="3"/>
        <v>0</v>
      </c>
      <c r="P7" s="109">
        <f t="shared" si="4"/>
        <v>-8.2333412804535158</v>
      </c>
      <c r="Q7" s="110">
        <f t="shared" si="5"/>
        <v>0.8970832339943311</v>
      </c>
      <c r="R7" s="328"/>
      <c r="S7" s="47">
        <v>0.36180555555555555</v>
      </c>
      <c r="T7" s="48">
        <v>0.3832638888888889</v>
      </c>
      <c r="U7" s="111">
        <v>5</v>
      </c>
      <c r="V7" s="112">
        <v>30.900142762199</v>
      </c>
      <c r="W7" s="113"/>
      <c r="X7" s="116"/>
      <c r="Y7" s="12"/>
      <c r="Z7" s="198"/>
      <c r="AA7" s="337"/>
      <c r="AB7" s="338"/>
      <c r="AC7" s="12"/>
      <c r="AD7" s="198"/>
      <c r="AE7" s="117">
        <f t="shared" si="6"/>
        <v>-205.83353201133787</v>
      </c>
      <c r="AF7" s="110">
        <f t="shared" si="7"/>
        <v>0.8970832339943311</v>
      </c>
      <c r="AG7" s="374"/>
    </row>
    <row r="8" spans="1:33" ht="15.75" customHeight="1">
      <c r="A8" s="323"/>
      <c r="B8" s="100" t="s">
        <v>173</v>
      </c>
      <c r="C8" s="376" t="s">
        <v>174</v>
      </c>
      <c r="D8" s="376"/>
      <c r="E8" s="101">
        <v>77.34</v>
      </c>
      <c r="F8" s="102">
        <v>2135</v>
      </c>
      <c r="G8" s="103">
        <f t="shared" si="0"/>
        <v>165120.9</v>
      </c>
      <c r="H8" s="26"/>
      <c r="I8" s="104">
        <v>23</v>
      </c>
      <c r="J8" s="105">
        <v>2000</v>
      </c>
      <c r="K8" s="106">
        <f t="shared" si="8"/>
        <v>86.956521739130437</v>
      </c>
      <c r="L8" s="118">
        <v>23</v>
      </c>
      <c r="M8" s="105">
        <f t="shared" si="1"/>
        <v>1795.3737993442496</v>
      </c>
      <c r="N8" s="106">
        <f t="shared" si="2"/>
        <v>78.059730406271726</v>
      </c>
      <c r="O8" s="108">
        <f t="shared" si="3"/>
        <v>0</v>
      </c>
      <c r="P8" s="109">
        <f t="shared" si="4"/>
        <v>-8.8967913328587116</v>
      </c>
      <c r="Q8" s="110">
        <f t="shared" si="5"/>
        <v>0.89768689967212478</v>
      </c>
      <c r="R8" s="328"/>
      <c r="S8" s="47">
        <v>0.38680555555555551</v>
      </c>
      <c r="T8" s="48">
        <v>0.4363541666666666</v>
      </c>
      <c r="U8" s="111">
        <v>5.0999999999999179</v>
      </c>
      <c r="V8" s="112">
        <v>71.350044234124297</v>
      </c>
      <c r="W8" s="113">
        <v>0.4363541666666666</v>
      </c>
      <c r="X8" s="116">
        <v>0.47569444444444436</v>
      </c>
      <c r="Y8" s="12"/>
      <c r="Z8" s="198"/>
      <c r="AA8" s="337"/>
      <c r="AB8" s="338"/>
      <c r="AC8" s="12"/>
      <c r="AD8" s="198"/>
      <c r="AE8" s="117">
        <f t="shared" si="6"/>
        <v>-204.62620065575038</v>
      </c>
      <c r="AF8" s="110">
        <f t="shared" si="7"/>
        <v>0.89768689967212478</v>
      </c>
      <c r="AG8" s="374"/>
    </row>
    <row r="9" spans="1:33" ht="15.75" customHeight="1">
      <c r="A9" s="323"/>
      <c r="B9" s="100" t="s">
        <v>173</v>
      </c>
      <c r="C9" s="376" t="s">
        <v>176</v>
      </c>
      <c r="D9" s="376"/>
      <c r="E9" s="101">
        <v>59.52</v>
      </c>
      <c r="F9" s="102">
        <v>5177</v>
      </c>
      <c r="G9" s="103">
        <f t="shared" si="0"/>
        <v>308135.04000000004</v>
      </c>
      <c r="H9" s="13"/>
      <c r="I9" s="104">
        <v>24</v>
      </c>
      <c r="J9" s="105">
        <v>2000</v>
      </c>
      <c r="K9" s="106">
        <f t="shared" si="8"/>
        <v>83.333333333333329</v>
      </c>
      <c r="L9" s="118">
        <v>24</v>
      </c>
      <c r="M9" s="105">
        <f t="shared" si="1"/>
        <v>1797.6116725059726</v>
      </c>
      <c r="N9" s="106">
        <f t="shared" si="2"/>
        <v>74.90048635441552</v>
      </c>
      <c r="O9" s="108">
        <f t="shared" si="3"/>
        <v>0</v>
      </c>
      <c r="P9" s="109">
        <f t="shared" si="4"/>
        <v>-8.4328469789178087</v>
      </c>
      <c r="Q9" s="110">
        <f t="shared" si="5"/>
        <v>0.89880583625298627</v>
      </c>
      <c r="R9" s="328"/>
      <c r="S9" s="47">
        <v>0.47569444444444436</v>
      </c>
      <c r="T9" s="48">
        <v>0.59568287037037027</v>
      </c>
      <c r="U9" s="111">
        <v>56.649999999999984</v>
      </c>
      <c r="V9" s="112">
        <v>172.79594072004335</v>
      </c>
      <c r="W9" s="113"/>
      <c r="X9" s="116"/>
      <c r="Y9" s="12"/>
      <c r="Z9" s="198"/>
      <c r="AA9" s="337"/>
      <c r="AB9" s="338"/>
      <c r="AC9" s="12"/>
      <c r="AD9" s="198"/>
      <c r="AE9" s="117">
        <f t="shared" si="6"/>
        <v>-202.38832749402741</v>
      </c>
      <c r="AF9" s="110">
        <f t="shared" si="7"/>
        <v>0.89880583625298627</v>
      </c>
      <c r="AG9" s="374"/>
    </row>
    <row r="10" spans="1:33" ht="15.75" customHeight="1">
      <c r="A10" s="323"/>
      <c r="B10" s="100" t="s">
        <v>171</v>
      </c>
      <c r="C10" s="376" t="s">
        <v>172</v>
      </c>
      <c r="D10" s="376"/>
      <c r="E10" s="101">
        <v>56.43</v>
      </c>
      <c r="F10" s="102">
        <v>2736</v>
      </c>
      <c r="G10" s="121">
        <f t="shared" si="0"/>
        <v>154392.48000000001</v>
      </c>
      <c r="H10" s="122"/>
      <c r="I10" s="104">
        <v>24</v>
      </c>
      <c r="J10" s="105">
        <v>2000</v>
      </c>
      <c r="K10" s="106">
        <f t="shared" si="8"/>
        <v>83.333333333333329</v>
      </c>
      <c r="L10" s="118">
        <v>24</v>
      </c>
      <c r="M10" s="105">
        <f t="shared" si="1"/>
        <v>1795.3383797371891</v>
      </c>
      <c r="N10" s="106">
        <f t="shared" si="2"/>
        <v>74.805765822382881</v>
      </c>
      <c r="O10" s="108">
        <f t="shared" si="3"/>
        <v>0</v>
      </c>
      <c r="P10" s="109">
        <f t="shared" si="4"/>
        <v>-8.5275675109504476</v>
      </c>
      <c r="Q10" s="110">
        <f t="shared" si="5"/>
        <v>0.89766918986859467</v>
      </c>
      <c r="R10" s="328"/>
      <c r="S10" s="47">
        <v>0.59930555555555542</v>
      </c>
      <c r="T10" s="120">
        <v>0.66280092592592577</v>
      </c>
      <c r="U10" s="111">
        <v>5.2166666666666295</v>
      </c>
      <c r="V10" s="112">
        <v>91.436802027276102</v>
      </c>
      <c r="W10" s="113"/>
      <c r="X10" s="116"/>
      <c r="Y10" s="12"/>
      <c r="Z10" s="198"/>
      <c r="AA10" s="337"/>
      <c r="AB10" s="338"/>
      <c r="AC10" s="12"/>
      <c r="AD10" s="198"/>
      <c r="AE10" s="117">
        <f t="shared" si="6"/>
        <v>-204.66162026281086</v>
      </c>
      <c r="AF10" s="110">
        <f t="shared" si="7"/>
        <v>0.89766918986859456</v>
      </c>
      <c r="AG10" s="374"/>
    </row>
    <row r="11" spans="1:33" ht="15.75" customHeight="1">
      <c r="A11" s="323"/>
      <c r="B11" s="100"/>
      <c r="C11" s="376"/>
      <c r="D11" s="376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28"/>
      <c r="S11" s="47"/>
      <c r="T11" s="120"/>
      <c r="U11" s="111"/>
      <c r="V11" s="112"/>
      <c r="W11" s="113"/>
      <c r="X11" s="116"/>
      <c r="Y11" s="12"/>
      <c r="Z11" s="198"/>
      <c r="AA11" s="337"/>
      <c r="AB11" s="338"/>
      <c r="AC11" s="12"/>
      <c r="AD11" s="198"/>
      <c r="AE11" s="117"/>
      <c r="AF11" s="110"/>
      <c r="AG11" s="374"/>
    </row>
    <row r="12" spans="1:33" ht="15.75" customHeight="1">
      <c r="A12" s="323"/>
      <c r="B12" s="100"/>
      <c r="C12" s="376"/>
      <c r="D12" s="37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8"/>
      <c r="S12" s="47"/>
      <c r="T12" s="120"/>
      <c r="U12" s="111"/>
      <c r="V12" s="112"/>
      <c r="W12" s="113"/>
      <c r="X12" s="116"/>
      <c r="Y12" s="12"/>
      <c r="Z12" s="198"/>
      <c r="AA12" s="337"/>
      <c r="AB12" s="338"/>
      <c r="AC12" s="12"/>
      <c r="AD12" s="198"/>
      <c r="AE12" s="117"/>
      <c r="AF12" s="110"/>
      <c r="AG12" s="374"/>
    </row>
    <row r="13" spans="1:33" ht="15.75" customHeight="1">
      <c r="A13" s="323"/>
      <c r="B13" s="100"/>
      <c r="C13" s="376"/>
      <c r="D13" s="37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8"/>
      <c r="S13" s="47"/>
      <c r="T13" s="120"/>
      <c r="U13" s="111"/>
      <c r="V13" s="112"/>
      <c r="W13" s="113"/>
      <c r="X13" s="116"/>
      <c r="Y13" s="12"/>
      <c r="Z13" s="198"/>
      <c r="AA13" s="337"/>
      <c r="AB13" s="338"/>
      <c r="AC13" s="12"/>
      <c r="AD13" s="198"/>
      <c r="AE13" s="117"/>
      <c r="AF13" s="110"/>
      <c r="AG13" s="374"/>
    </row>
    <row r="14" spans="1:33" ht="15.75" customHeight="1">
      <c r="A14" s="323"/>
      <c r="B14" s="100"/>
      <c r="C14" s="376"/>
      <c r="D14" s="37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8"/>
      <c r="S14" s="47"/>
      <c r="T14" s="120"/>
      <c r="U14" s="111"/>
      <c r="V14" s="112"/>
      <c r="W14" s="113"/>
      <c r="X14" s="116"/>
      <c r="Y14" s="12"/>
      <c r="Z14" s="198"/>
      <c r="AA14" s="337"/>
      <c r="AB14" s="338"/>
      <c r="AC14" s="12"/>
      <c r="AD14" s="198"/>
      <c r="AE14" s="117"/>
      <c r="AF14" s="110"/>
      <c r="AG14" s="374"/>
    </row>
    <row r="15" spans="1:33" ht="15.75" customHeight="1">
      <c r="A15" s="323"/>
      <c r="B15" s="100"/>
      <c r="C15" s="376"/>
      <c r="D15" s="37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8"/>
      <c r="S15" s="47"/>
      <c r="T15" s="120"/>
      <c r="U15" s="111"/>
      <c r="V15" s="112"/>
      <c r="W15" s="113"/>
      <c r="X15" s="116"/>
      <c r="Y15" s="12"/>
      <c r="Z15" s="198"/>
      <c r="AA15" s="337"/>
      <c r="AB15" s="338"/>
      <c r="AC15" s="12"/>
      <c r="AD15" s="198"/>
      <c r="AE15" s="117"/>
      <c r="AF15" s="110"/>
      <c r="AG15" s="374"/>
    </row>
    <row r="16" spans="1:33" ht="15.75" customHeight="1">
      <c r="A16" s="323"/>
      <c r="B16" s="100"/>
      <c r="C16" s="376"/>
      <c r="D16" s="37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8"/>
      <c r="S16" s="47"/>
      <c r="T16" s="120"/>
      <c r="U16" s="111"/>
      <c r="V16" s="112"/>
      <c r="W16" s="113"/>
      <c r="X16" s="116"/>
      <c r="Y16" s="12"/>
      <c r="Z16" s="198"/>
      <c r="AA16" s="337"/>
      <c r="AB16" s="338"/>
      <c r="AC16" s="12"/>
      <c r="AD16" s="198"/>
      <c r="AE16" s="117"/>
      <c r="AF16" s="110"/>
      <c r="AG16" s="374"/>
    </row>
    <row r="17" spans="1:33" ht="15.75" customHeight="1">
      <c r="A17" s="323"/>
      <c r="B17" s="100"/>
      <c r="C17" s="376"/>
      <c r="D17" s="37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8"/>
      <c r="S17" s="47"/>
      <c r="T17" s="120"/>
      <c r="U17" s="111"/>
      <c r="V17" s="112"/>
      <c r="W17" s="113"/>
      <c r="X17" s="116"/>
      <c r="Y17" s="12"/>
      <c r="Z17" s="198"/>
      <c r="AA17" s="337"/>
      <c r="AB17" s="338"/>
      <c r="AC17" s="12"/>
      <c r="AD17" s="198"/>
      <c r="AE17" s="117"/>
      <c r="AF17" s="110"/>
      <c r="AG17" s="374"/>
    </row>
    <row r="18" spans="1:33" ht="15.75" customHeight="1">
      <c r="A18" s="323"/>
      <c r="B18" s="100"/>
      <c r="C18" s="376"/>
      <c r="D18" s="37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8"/>
      <c r="S18" s="47"/>
      <c r="T18" s="120"/>
      <c r="U18" s="111"/>
      <c r="V18" s="112"/>
      <c r="W18" s="113"/>
      <c r="X18" s="116"/>
      <c r="Y18" s="12"/>
      <c r="Z18" s="198"/>
      <c r="AA18" s="337"/>
      <c r="AB18" s="338"/>
      <c r="AC18" s="12"/>
      <c r="AD18" s="198"/>
      <c r="AE18" s="117"/>
      <c r="AF18" s="110"/>
      <c r="AG18" s="374"/>
    </row>
    <row r="19" spans="1:33" ht="15.75" customHeight="1">
      <c r="A19" s="323"/>
      <c r="B19" s="100"/>
      <c r="C19" s="376"/>
      <c r="D19" s="37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8"/>
      <c r="S19" s="47"/>
      <c r="T19" s="120"/>
      <c r="U19" s="111"/>
      <c r="V19" s="112"/>
      <c r="W19" s="113"/>
      <c r="X19" s="116"/>
      <c r="Y19" s="12"/>
      <c r="Z19" s="198"/>
      <c r="AA19" s="337"/>
      <c r="AB19" s="338"/>
      <c r="AC19" s="12"/>
      <c r="AD19" s="198"/>
      <c r="AE19" s="117"/>
      <c r="AF19" s="110"/>
      <c r="AG19" s="374"/>
    </row>
    <row r="20" spans="1:33" ht="15.75" customHeight="1">
      <c r="A20" s="323"/>
      <c r="B20" s="100"/>
      <c r="C20" s="376"/>
      <c r="D20" s="376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8"/>
      <c r="S20" s="47"/>
      <c r="T20" s="120"/>
      <c r="U20" s="130"/>
      <c r="V20" s="112"/>
      <c r="W20" s="113"/>
      <c r="X20" s="116"/>
      <c r="Y20" s="12"/>
      <c r="Z20" s="198"/>
      <c r="AA20" s="337"/>
      <c r="AB20" s="338"/>
      <c r="AC20" s="12"/>
      <c r="AD20" s="198"/>
      <c r="AE20" s="117"/>
      <c r="AF20" s="110"/>
      <c r="AG20" s="374"/>
    </row>
    <row r="21" spans="1:33" ht="15.75" customHeight="1" thickBot="1">
      <c r="A21" s="324"/>
      <c r="B21" s="133" t="s">
        <v>115</v>
      </c>
      <c r="C21" s="358"/>
      <c r="D21" s="358"/>
      <c r="E21" s="134"/>
      <c r="F21" s="167"/>
      <c r="G21" s="135"/>
      <c r="H21" s="69"/>
      <c r="I21" s="136">
        <f t="shared" ref="I21:J21" si="9">AVERAGE(I5:I20)</f>
        <v>22.166666666666668</v>
      </c>
      <c r="J21" s="137">
        <f t="shared" si="9"/>
        <v>1866.6666666666667</v>
      </c>
      <c r="K21" s="138">
        <f t="shared" ref="K21" si="10">J21/I21</f>
        <v>84.21052631578948</v>
      </c>
      <c r="L21" s="136">
        <f t="shared" ref="L21:M21" si="11">AVERAGE(L5:L20)</f>
        <v>22.166666666666668</v>
      </c>
      <c r="M21" s="137">
        <f t="shared" si="11"/>
        <v>1676.5484796773751</v>
      </c>
      <c r="N21" s="138">
        <f t="shared" ref="N21:N30" si="12">M21/L21</f>
        <v>75.633766000483078</v>
      </c>
      <c r="O21" s="139">
        <f t="shared" ref="O21:O30" si="13">L21-I21</f>
        <v>0</v>
      </c>
      <c r="P21" s="140">
        <f t="shared" ref="P21:P30" si="14">N21-K21</f>
        <v>-8.5767603153064016</v>
      </c>
      <c r="Q21" s="141">
        <f t="shared" ref="Q21:Q30" si="15">N21/K21</f>
        <v>0.89815097125573651</v>
      </c>
      <c r="R21" s="329"/>
      <c r="S21" s="142">
        <v>0.16666666666666666</v>
      </c>
      <c r="T21" s="143">
        <v>0.66280092592592577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359"/>
      <c r="AB21" s="360"/>
      <c r="AC21" s="179">
        <f>SUM(AC5:AC20)</f>
        <v>0</v>
      </c>
      <c r="AD21" s="180">
        <f>SUM(AD5:AD20)</f>
        <v>0</v>
      </c>
      <c r="AE21" s="168">
        <f t="shared" ref="AE21:AE30" si="16">M21-J21</f>
        <v>-190.11818698929164</v>
      </c>
      <c r="AF21" s="141">
        <f t="shared" ref="AF21:AF30" si="17">M21/J21</f>
        <v>0.89815097125573662</v>
      </c>
      <c r="AG21" s="375"/>
    </row>
    <row r="22" spans="1:33" ht="15.75" customHeight="1">
      <c r="A22" s="361" t="s">
        <v>177</v>
      </c>
      <c r="B22" s="146" t="s">
        <v>192</v>
      </c>
      <c r="C22" s="325" t="s">
        <v>218</v>
      </c>
      <c r="D22" s="326"/>
      <c r="E22" s="147">
        <v>36.450000000000003</v>
      </c>
      <c r="F22" s="159">
        <v>1279</v>
      </c>
      <c r="G22" s="148">
        <f t="shared" ref="G22:G30" si="18">E22*F22</f>
        <v>46619.55</v>
      </c>
      <c r="H22" s="149">
        <v>2</v>
      </c>
      <c r="I22" s="153">
        <v>20</v>
      </c>
      <c r="J22" s="151">
        <v>2100</v>
      </c>
      <c r="K22" s="152">
        <f>J22/I22</f>
        <v>105</v>
      </c>
      <c r="L22" s="153">
        <v>20</v>
      </c>
      <c r="M22" s="151">
        <f t="shared" ref="M22:M30" si="19">F22/V22*60</f>
        <v>1892.8583422374966</v>
      </c>
      <c r="N22" s="152">
        <f t="shared" si="12"/>
        <v>94.642917111874823</v>
      </c>
      <c r="O22" s="154">
        <f t="shared" si="13"/>
        <v>0</v>
      </c>
      <c r="P22" s="155">
        <f t="shared" si="14"/>
        <v>-10.357082888125177</v>
      </c>
      <c r="Q22" s="156">
        <f t="shared" si="15"/>
        <v>0.90136111535118879</v>
      </c>
      <c r="R22" s="327">
        <f>Q38</f>
        <v>0.90231420108442795</v>
      </c>
      <c r="S22" s="157">
        <v>0.16666666666666666</v>
      </c>
      <c r="T22" s="158">
        <v>0.1948148148148148</v>
      </c>
      <c r="U22" s="159"/>
      <c r="V22" s="160">
        <v>40.541861103714567</v>
      </c>
      <c r="W22" s="97"/>
      <c r="X22" s="98"/>
      <c r="Y22" s="12"/>
      <c r="Z22" s="198"/>
      <c r="AA22" s="330"/>
      <c r="AB22" s="331"/>
      <c r="AC22" s="12"/>
      <c r="AD22" s="198"/>
      <c r="AE22" s="115">
        <f t="shared" si="16"/>
        <v>-207.14165776250343</v>
      </c>
      <c r="AF22" s="156">
        <f t="shared" si="17"/>
        <v>0.90136111535118879</v>
      </c>
      <c r="AG22" s="381">
        <f>AF38</f>
        <v>0.9077498288018041</v>
      </c>
    </row>
    <row r="23" spans="1:33" ht="15.75" customHeight="1">
      <c r="A23" s="362"/>
      <c r="B23" s="163" t="s">
        <v>166</v>
      </c>
      <c r="C23" s="335" t="s">
        <v>221</v>
      </c>
      <c r="D23" s="336"/>
      <c r="E23" s="101">
        <v>31.72</v>
      </c>
      <c r="F23" s="111">
        <v>1812</v>
      </c>
      <c r="G23" s="103">
        <f t="shared" si="18"/>
        <v>57476.639999999999</v>
      </c>
      <c r="H23" s="26"/>
      <c r="I23" s="107">
        <v>22</v>
      </c>
      <c r="J23" s="105">
        <v>2000</v>
      </c>
      <c r="K23" s="106">
        <f t="shared" si="8"/>
        <v>90.909090909090907</v>
      </c>
      <c r="L23" s="107">
        <v>22</v>
      </c>
      <c r="M23" s="105">
        <f t="shared" si="19"/>
        <v>1800.4275142827235</v>
      </c>
      <c r="N23" s="106">
        <f t="shared" si="12"/>
        <v>81.83761428557834</v>
      </c>
      <c r="O23" s="108">
        <f t="shared" si="13"/>
        <v>0</v>
      </c>
      <c r="P23" s="109">
        <f t="shared" si="14"/>
        <v>-9.0714766235125666</v>
      </c>
      <c r="Q23" s="110">
        <f t="shared" si="15"/>
        <v>0.90021375714136176</v>
      </c>
      <c r="R23" s="328"/>
      <c r="S23" s="47">
        <v>0.19791666666666663</v>
      </c>
      <c r="T23" s="48">
        <v>0.23984953703703699</v>
      </c>
      <c r="U23" s="111">
        <v>5</v>
      </c>
      <c r="V23" s="112">
        <v>60.385657927091401</v>
      </c>
      <c r="W23" s="113"/>
      <c r="X23" s="116"/>
      <c r="Y23" s="12"/>
      <c r="Z23" s="198"/>
      <c r="AA23" s="337"/>
      <c r="AB23" s="338"/>
      <c r="AC23" s="12"/>
      <c r="AD23" s="198"/>
      <c r="AE23" s="117">
        <f t="shared" si="16"/>
        <v>-199.57248571727655</v>
      </c>
      <c r="AF23" s="110">
        <f t="shared" si="17"/>
        <v>0.90021375714136176</v>
      </c>
      <c r="AG23" s="374"/>
    </row>
    <row r="24" spans="1:33" ht="15.75" customHeight="1">
      <c r="A24" s="362"/>
      <c r="B24" s="163" t="s">
        <v>166</v>
      </c>
      <c r="C24" s="335" t="s">
        <v>222</v>
      </c>
      <c r="D24" s="336"/>
      <c r="E24" s="101">
        <v>34.79</v>
      </c>
      <c r="F24" s="111">
        <v>1802</v>
      </c>
      <c r="G24" s="103">
        <f t="shared" si="18"/>
        <v>62691.58</v>
      </c>
      <c r="H24" s="26"/>
      <c r="I24" s="107">
        <v>11</v>
      </c>
      <c r="J24" s="105">
        <v>2000</v>
      </c>
      <c r="K24" s="106">
        <f t="shared" si="8"/>
        <v>181.81818181818181</v>
      </c>
      <c r="L24" s="107">
        <v>11</v>
      </c>
      <c r="M24" s="105">
        <f t="shared" si="19"/>
        <v>1807.2749008060209</v>
      </c>
      <c r="N24" s="106">
        <f t="shared" si="12"/>
        <v>164.2977182550928</v>
      </c>
      <c r="O24" s="108">
        <f t="shared" si="13"/>
        <v>0</v>
      </c>
      <c r="P24" s="109">
        <f t="shared" si="14"/>
        <v>-17.52046356308901</v>
      </c>
      <c r="Q24" s="110">
        <f t="shared" si="15"/>
        <v>0.90363745040301047</v>
      </c>
      <c r="R24" s="328"/>
      <c r="S24" s="47">
        <v>0.2430555555555555</v>
      </c>
      <c r="T24" s="48">
        <v>0.28459490740740734</v>
      </c>
      <c r="U24" s="111">
        <v>4.6166666666666556</v>
      </c>
      <c r="V24" s="112">
        <v>59.824877749245509</v>
      </c>
      <c r="W24" s="113"/>
      <c r="X24" s="116"/>
      <c r="Y24" s="12"/>
      <c r="Z24" s="198"/>
      <c r="AA24" s="337"/>
      <c r="AB24" s="338"/>
      <c r="AC24" s="12"/>
      <c r="AD24" s="198"/>
      <c r="AE24" s="117">
        <f t="shared" si="16"/>
        <v>-192.72509919397908</v>
      </c>
      <c r="AF24" s="110">
        <f t="shared" si="17"/>
        <v>0.90363745040301047</v>
      </c>
      <c r="AG24" s="374"/>
    </row>
    <row r="25" spans="1:33" ht="15.75" customHeight="1">
      <c r="A25" s="362"/>
      <c r="B25" s="163" t="s">
        <v>166</v>
      </c>
      <c r="C25" s="335" t="s">
        <v>220</v>
      </c>
      <c r="D25" s="336"/>
      <c r="E25" s="101">
        <v>33.200000000000003</v>
      </c>
      <c r="F25" s="111">
        <v>3176</v>
      </c>
      <c r="G25" s="103">
        <f t="shared" si="18"/>
        <v>105443.20000000001</v>
      </c>
      <c r="H25" s="26"/>
      <c r="I25" s="107">
        <v>11</v>
      </c>
      <c r="J25" s="105">
        <v>2000</v>
      </c>
      <c r="K25" s="106">
        <f t="shared" si="8"/>
        <v>181.81818181818181</v>
      </c>
      <c r="L25" s="107">
        <v>11</v>
      </c>
      <c r="M25" s="105">
        <f t="shared" si="19"/>
        <v>1806.7724640015376</v>
      </c>
      <c r="N25" s="106">
        <f t="shared" si="12"/>
        <v>164.25204218195796</v>
      </c>
      <c r="O25" s="108">
        <f t="shared" si="13"/>
        <v>0</v>
      </c>
      <c r="P25" s="109">
        <f t="shared" si="14"/>
        <v>-17.566139636223852</v>
      </c>
      <c r="Q25" s="110">
        <f t="shared" si="15"/>
        <v>0.90338623200076884</v>
      </c>
      <c r="R25" s="328"/>
      <c r="S25" s="47">
        <v>0.28749999999999992</v>
      </c>
      <c r="T25" s="48">
        <v>0.3607407407407407</v>
      </c>
      <c r="U25" s="111">
        <v>5</v>
      </c>
      <c r="V25" s="112">
        <v>105.46983850858479</v>
      </c>
      <c r="W25" s="113"/>
      <c r="X25" s="116"/>
      <c r="Y25" s="12"/>
      <c r="Z25" s="198"/>
      <c r="AA25" s="337"/>
      <c r="AB25" s="338"/>
      <c r="AC25" s="12"/>
      <c r="AD25" s="198"/>
      <c r="AE25" s="117">
        <f t="shared" si="16"/>
        <v>-193.22753599846237</v>
      </c>
      <c r="AF25" s="110">
        <f t="shared" si="17"/>
        <v>0.90338623200076884</v>
      </c>
      <c r="AG25" s="374"/>
    </row>
    <row r="26" spans="1:33" ht="15.75" customHeight="1">
      <c r="A26" s="363"/>
      <c r="B26" s="163" t="s">
        <v>166</v>
      </c>
      <c r="C26" s="335" t="s">
        <v>225</v>
      </c>
      <c r="D26" s="336"/>
      <c r="E26" s="101">
        <v>51.44</v>
      </c>
      <c r="F26" s="111">
        <v>2359</v>
      </c>
      <c r="G26" s="103">
        <f t="shared" si="18"/>
        <v>121346.95999999999</v>
      </c>
      <c r="H26" s="13"/>
      <c r="I26" s="118">
        <v>19</v>
      </c>
      <c r="J26" s="105">
        <v>2000</v>
      </c>
      <c r="K26" s="106">
        <f t="shared" si="8"/>
        <v>105.26315789473684</v>
      </c>
      <c r="L26" s="107">
        <v>19</v>
      </c>
      <c r="M26" s="105">
        <f t="shared" si="19"/>
        <v>1800.9709154418074</v>
      </c>
      <c r="N26" s="106">
        <f t="shared" si="12"/>
        <v>94.787942917989866</v>
      </c>
      <c r="O26" s="108">
        <f t="shared" si="13"/>
        <v>0</v>
      </c>
      <c r="P26" s="109">
        <f t="shared" si="14"/>
        <v>-10.475214976746969</v>
      </c>
      <c r="Q26" s="110">
        <f t="shared" si="15"/>
        <v>0.90048545772090383</v>
      </c>
      <c r="R26" s="328"/>
      <c r="S26" s="47">
        <v>0.36458333333333326</v>
      </c>
      <c r="T26" s="48">
        <v>0.41915509259259254</v>
      </c>
      <c r="U26" s="111">
        <v>5.5333333333332924</v>
      </c>
      <c r="V26" s="112">
        <v>78.59094157846404</v>
      </c>
      <c r="W26" s="113"/>
      <c r="X26" s="116"/>
      <c r="Y26" s="12"/>
      <c r="Z26" s="198"/>
      <c r="AA26" s="337"/>
      <c r="AB26" s="338"/>
      <c r="AC26" s="12"/>
      <c r="AD26" s="198"/>
      <c r="AE26" s="117">
        <f t="shared" si="16"/>
        <v>-199.02908455819261</v>
      </c>
      <c r="AF26" s="110">
        <f t="shared" si="17"/>
        <v>0.90048545772090371</v>
      </c>
      <c r="AG26" s="374"/>
    </row>
    <row r="27" spans="1:33" ht="15.75" customHeight="1">
      <c r="A27" s="363"/>
      <c r="B27" s="163" t="s">
        <v>171</v>
      </c>
      <c r="C27" s="335" t="s">
        <v>241</v>
      </c>
      <c r="D27" s="336"/>
      <c r="E27" s="101">
        <v>46.34</v>
      </c>
      <c r="F27" s="111">
        <v>1343</v>
      </c>
      <c r="G27" s="121">
        <f t="shared" si="18"/>
        <v>62234.62</v>
      </c>
      <c r="H27" s="122">
        <v>2</v>
      </c>
      <c r="I27" s="107">
        <v>21</v>
      </c>
      <c r="J27" s="105">
        <v>1800</v>
      </c>
      <c r="K27" s="106">
        <f t="shared" si="8"/>
        <v>85.714285714285708</v>
      </c>
      <c r="L27" s="107">
        <v>21</v>
      </c>
      <c r="M27" s="105">
        <f t="shared" si="19"/>
        <v>1623.6361115169207</v>
      </c>
      <c r="N27" s="106">
        <f t="shared" si="12"/>
        <v>77.316005310329558</v>
      </c>
      <c r="O27" s="108">
        <f t="shared" si="13"/>
        <v>0</v>
      </c>
      <c r="P27" s="109">
        <f t="shared" si="14"/>
        <v>-8.3982804039561501</v>
      </c>
      <c r="Q27" s="110">
        <f t="shared" si="15"/>
        <v>0.90202006195384488</v>
      </c>
      <c r="R27" s="328"/>
      <c r="S27" s="47">
        <v>0.42291666666666661</v>
      </c>
      <c r="T27" s="120">
        <v>0.45737268518518515</v>
      </c>
      <c r="U27" s="111">
        <v>5.4166666666666607</v>
      </c>
      <c r="V27" s="112">
        <v>49.629347012192412</v>
      </c>
      <c r="W27" s="113">
        <v>0.45737268518518515</v>
      </c>
      <c r="X27" s="116">
        <v>0.49583333333333324</v>
      </c>
      <c r="Y27" s="12"/>
      <c r="Z27" s="198"/>
      <c r="AA27" s="337"/>
      <c r="AB27" s="338"/>
      <c r="AC27" s="12"/>
      <c r="AD27" s="198"/>
      <c r="AE27" s="117">
        <f t="shared" si="16"/>
        <v>-176.36388848307934</v>
      </c>
      <c r="AF27" s="110">
        <f t="shared" si="17"/>
        <v>0.90202006195384477</v>
      </c>
      <c r="AG27" s="374"/>
    </row>
    <row r="28" spans="1:33" ht="15.75" customHeight="1">
      <c r="A28" s="363"/>
      <c r="B28" s="163" t="s">
        <v>168</v>
      </c>
      <c r="C28" s="335" t="s">
        <v>169</v>
      </c>
      <c r="D28" s="336"/>
      <c r="E28" s="101">
        <v>29.97</v>
      </c>
      <c r="F28" s="111">
        <v>2248</v>
      </c>
      <c r="G28" s="121">
        <f t="shared" si="18"/>
        <v>67372.56</v>
      </c>
      <c r="H28" s="62"/>
      <c r="I28" s="118">
        <v>21</v>
      </c>
      <c r="J28" s="105">
        <v>2790</v>
      </c>
      <c r="K28" s="106">
        <f t="shared" si="8"/>
        <v>132.85714285714286</v>
      </c>
      <c r="L28" s="107">
        <v>22</v>
      </c>
      <c r="M28" s="105">
        <f t="shared" si="19"/>
        <v>2626.6346153846152</v>
      </c>
      <c r="N28" s="106">
        <f t="shared" si="12"/>
        <v>119.39248251748251</v>
      </c>
      <c r="O28" s="123">
        <f t="shared" si="13"/>
        <v>1</v>
      </c>
      <c r="P28" s="124">
        <f t="shared" si="14"/>
        <v>-13.464660339660355</v>
      </c>
      <c r="Q28" s="125">
        <f t="shared" si="15"/>
        <v>0.89865309421761019</v>
      </c>
      <c r="R28" s="328"/>
      <c r="S28" s="47">
        <v>0.49583333333333324</v>
      </c>
      <c r="T28" s="120">
        <v>0.53149305555555548</v>
      </c>
      <c r="U28" s="111">
        <v>55.383333333333255</v>
      </c>
      <c r="V28" s="112">
        <v>51.350880404143943</v>
      </c>
      <c r="W28" s="113"/>
      <c r="X28" s="116"/>
      <c r="Y28" s="12"/>
      <c r="Z28" s="198"/>
      <c r="AA28" s="337"/>
      <c r="AB28" s="338"/>
      <c r="AC28" s="12"/>
      <c r="AD28" s="198"/>
      <c r="AE28" s="117">
        <f t="shared" si="16"/>
        <v>-163.36538461538476</v>
      </c>
      <c r="AF28" s="110">
        <f t="shared" si="17"/>
        <v>0.94144609870416318</v>
      </c>
      <c r="AG28" s="374"/>
    </row>
    <row r="29" spans="1:33" ht="15.75" customHeight="1">
      <c r="A29" s="363"/>
      <c r="B29" s="163" t="s">
        <v>171</v>
      </c>
      <c r="C29" s="335" t="s">
        <v>241</v>
      </c>
      <c r="D29" s="336"/>
      <c r="E29" s="101">
        <v>46.34</v>
      </c>
      <c r="F29" s="111">
        <v>1933</v>
      </c>
      <c r="G29" s="121">
        <f t="shared" si="18"/>
        <v>89575.22</v>
      </c>
      <c r="H29" s="62"/>
      <c r="I29" s="118">
        <v>21</v>
      </c>
      <c r="J29" s="105">
        <v>1800</v>
      </c>
      <c r="K29" s="106">
        <f t="shared" si="8"/>
        <v>85.714285714285708</v>
      </c>
      <c r="L29" s="107">
        <v>21</v>
      </c>
      <c r="M29" s="105">
        <f t="shared" si="19"/>
        <v>1623.6361115169209</v>
      </c>
      <c r="N29" s="106">
        <f t="shared" si="12"/>
        <v>77.316005310329572</v>
      </c>
      <c r="O29" s="123">
        <f t="shared" si="13"/>
        <v>0</v>
      </c>
      <c r="P29" s="124">
        <f t="shared" si="14"/>
        <v>-8.3982804039561358</v>
      </c>
      <c r="Q29" s="125">
        <f t="shared" si="15"/>
        <v>0.9020200619538451</v>
      </c>
      <c r="R29" s="328"/>
      <c r="S29" s="47">
        <v>0.53541666666666654</v>
      </c>
      <c r="T29" s="120">
        <v>0.585011574074074</v>
      </c>
      <c r="U29" s="111">
        <v>5.649999999999924</v>
      </c>
      <c r="V29" s="112">
        <v>71.432261931919527</v>
      </c>
      <c r="W29" s="113"/>
      <c r="X29" s="116"/>
      <c r="Y29" s="12"/>
      <c r="Z29" s="198"/>
      <c r="AA29" s="337"/>
      <c r="AB29" s="338"/>
      <c r="AC29" s="12"/>
      <c r="AD29" s="198"/>
      <c r="AE29" s="117">
        <f t="shared" si="16"/>
        <v>-176.36388848307911</v>
      </c>
      <c r="AF29" s="110">
        <f t="shared" si="17"/>
        <v>0.90202006195384499</v>
      </c>
      <c r="AG29" s="374"/>
    </row>
    <row r="30" spans="1:33" ht="15.75" customHeight="1">
      <c r="A30" s="363"/>
      <c r="B30" s="163" t="s">
        <v>192</v>
      </c>
      <c r="C30" s="335" t="s">
        <v>218</v>
      </c>
      <c r="D30" s="336"/>
      <c r="E30" s="101">
        <v>36.450000000000003</v>
      </c>
      <c r="F30" s="111">
        <v>1674</v>
      </c>
      <c r="G30" s="121">
        <f t="shared" si="18"/>
        <v>61017.3</v>
      </c>
      <c r="H30" s="62"/>
      <c r="I30" s="118">
        <v>20</v>
      </c>
      <c r="J30" s="105">
        <v>2100</v>
      </c>
      <c r="K30" s="106">
        <f t="shared" si="8"/>
        <v>105</v>
      </c>
      <c r="L30" s="107">
        <v>20</v>
      </c>
      <c r="M30" s="105">
        <f t="shared" si="19"/>
        <v>1892.8583422374968</v>
      </c>
      <c r="N30" s="106">
        <f t="shared" si="12"/>
        <v>94.642917111874837</v>
      </c>
      <c r="O30" s="123">
        <f t="shared" si="13"/>
        <v>0</v>
      </c>
      <c r="P30" s="124">
        <f t="shared" si="14"/>
        <v>-10.357082888125163</v>
      </c>
      <c r="Q30" s="125">
        <f t="shared" si="15"/>
        <v>0.9013611153511889</v>
      </c>
      <c r="R30" s="328"/>
      <c r="S30" s="47">
        <v>0.5888888888888888</v>
      </c>
      <c r="T30" s="120">
        <v>0.62572916666666656</v>
      </c>
      <c r="U30" s="111">
        <v>5.5833333333333002</v>
      </c>
      <c r="V30" s="112">
        <v>53.062607887113508</v>
      </c>
      <c r="W30" s="113"/>
      <c r="X30" s="116"/>
      <c r="Y30" s="12"/>
      <c r="Z30" s="198"/>
      <c r="AA30" s="337"/>
      <c r="AB30" s="338"/>
      <c r="AC30" s="12"/>
      <c r="AD30" s="198"/>
      <c r="AE30" s="117">
        <f t="shared" si="16"/>
        <v>-207.1416577625032</v>
      </c>
      <c r="AF30" s="110">
        <f t="shared" si="17"/>
        <v>0.9013611153511889</v>
      </c>
      <c r="AG30" s="374"/>
    </row>
    <row r="31" spans="1:33" ht="15.75" customHeight="1">
      <c r="A31" s="363"/>
      <c r="B31" s="163"/>
      <c r="C31" s="335"/>
      <c r="D31" s="336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328"/>
      <c r="S31" s="47"/>
      <c r="T31" s="120"/>
      <c r="U31" s="111"/>
      <c r="V31" s="112"/>
      <c r="W31" s="113"/>
      <c r="X31" s="116"/>
      <c r="Y31" s="12"/>
      <c r="Z31" s="198"/>
      <c r="AA31" s="337"/>
      <c r="AB31" s="338"/>
      <c r="AC31" s="12"/>
      <c r="AD31" s="198"/>
      <c r="AE31" s="117"/>
      <c r="AF31" s="110"/>
      <c r="AG31" s="374"/>
    </row>
    <row r="32" spans="1:33" ht="15.75" customHeight="1">
      <c r="A32" s="363"/>
      <c r="B32" s="163"/>
      <c r="C32" s="335"/>
      <c r="D32" s="336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328"/>
      <c r="S32" s="47"/>
      <c r="T32" s="120"/>
      <c r="U32" s="111"/>
      <c r="V32" s="112"/>
      <c r="W32" s="113"/>
      <c r="X32" s="116"/>
      <c r="Y32" s="12"/>
      <c r="Z32" s="198"/>
      <c r="AA32" s="337"/>
      <c r="AB32" s="338"/>
      <c r="AC32" s="12"/>
      <c r="AD32" s="198"/>
      <c r="AE32" s="117"/>
      <c r="AF32" s="110"/>
      <c r="AG32" s="374"/>
    </row>
    <row r="33" spans="1:33" ht="15.75" customHeight="1">
      <c r="A33" s="363"/>
      <c r="B33" s="163"/>
      <c r="C33" s="335"/>
      <c r="D33" s="336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328"/>
      <c r="S33" s="47"/>
      <c r="T33" s="120"/>
      <c r="U33" s="111"/>
      <c r="V33" s="112"/>
      <c r="W33" s="113"/>
      <c r="X33" s="116"/>
      <c r="Y33" s="12"/>
      <c r="Z33" s="198"/>
      <c r="AA33" s="337"/>
      <c r="AB33" s="338"/>
      <c r="AC33" s="12"/>
      <c r="AD33" s="198"/>
      <c r="AE33" s="117"/>
      <c r="AF33" s="110"/>
      <c r="AG33" s="374"/>
    </row>
    <row r="34" spans="1:33" ht="15.75" customHeight="1">
      <c r="A34" s="363"/>
      <c r="B34" s="163"/>
      <c r="C34" s="335"/>
      <c r="D34" s="336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28"/>
      <c r="S34" s="47"/>
      <c r="T34" s="120"/>
      <c r="U34" s="111"/>
      <c r="V34" s="112"/>
      <c r="W34" s="113"/>
      <c r="X34" s="116"/>
      <c r="Y34" s="12"/>
      <c r="Z34" s="198"/>
      <c r="AA34" s="337"/>
      <c r="AB34" s="338"/>
      <c r="AC34" s="12"/>
      <c r="AD34" s="198"/>
      <c r="AE34" s="117"/>
      <c r="AF34" s="110"/>
      <c r="AG34" s="374"/>
    </row>
    <row r="35" spans="1:33" ht="15.75" customHeight="1">
      <c r="A35" s="363"/>
      <c r="B35" s="163"/>
      <c r="C35" s="335"/>
      <c r="D35" s="336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28"/>
      <c r="S35" s="47"/>
      <c r="T35" s="120"/>
      <c r="U35" s="111"/>
      <c r="V35" s="112"/>
      <c r="W35" s="183"/>
      <c r="X35" s="184"/>
      <c r="Y35" s="12"/>
      <c r="Z35" s="198"/>
      <c r="AA35" s="337"/>
      <c r="AB35" s="338"/>
      <c r="AC35" s="12"/>
      <c r="AD35" s="198"/>
      <c r="AE35" s="117"/>
      <c r="AF35" s="110"/>
      <c r="AG35" s="374"/>
    </row>
    <row r="36" spans="1:33" ht="15.75" customHeight="1">
      <c r="A36" s="363"/>
      <c r="B36" s="163"/>
      <c r="C36" s="335"/>
      <c r="D36" s="336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28"/>
      <c r="S36" s="47"/>
      <c r="T36" s="120"/>
      <c r="U36" s="111"/>
      <c r="V36" s="112"/>
      <c r="W36" s="185"/>
      <c r="X36" s="186"/>
      <c r="Y36" s="12"/>
      <c r="Z36" s="198"/>
      <c r="AA36" s="337"/>
      <c r="AB36" s="338"/>
      <c r="AC36" s="12"/>
      <c r="AD36" s="198"/>
      <c r="AE36" s="117"/>
      <c r="AF36" s="110"/>
      <c r="AG36" s="374"/>
    </row>
    <row r="37" spans="1:33" ht="15.75" customHeight="1">
      <c r="A37" s="363"/>
      <c r="B37" s="100"/>
      <c r="C37" s="335"/>
      <c r="D37" s="336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28"/>
      <c r="S37" s="47"/>
      <c r="T37" s="120"/>
      <c r="U37" s="130"/>
      <c r="V37" s="112"/>
      <c r="W37" s="185"/>
      <c r="X37" s="186"/>
      <c r="Y37" s="12"/>
      <c r="Z37" s="198"/>
      <c r="AA37" s="337"/>
      <c r="AB37" s="338"/>
      <c r="AC37" s="12"/>
      <c r="AD37" s="198"/>
      <c r="AE37" s="117"/>
      <c r="AF37" s="110"/>
      <c r="AG37" s="374"/>
    </row>
    <row r="38" spans="1:33" ht="15.75" customHeight="1" thickBot="1">
      <c r="A38" s="364"/>
      <c r="B38" s="133" t="s">
        <v>115</v>
      </c>
      <c r="C38" s="358"/>
      <c r="D38" s="358"/>
      <c r="E38" s="134"/>
      <c r="F38" s="167"/>
      <c r="G38" s="135"/>
      <c r="H38" s="69"/>
      <c r="I38" s="136">
        <f t="shared" ref="I38:J38" si="20">AVERAGE(I22:I37)</f>
        <v>18.444444444444443</v>
      </c>
      <c r="J38" s="137">
        <f t="shared" si="20"/>
        <v>2065.5555555555557</v>
      </c>
      <c r="K38" s="138">
        <f t="shared" ref="K38" si="21">J38/I38</f>
        <v>111.98795180722892</v>
      </c>
      <c r="L38" s="136">
        <f t="shared" ref="L38:M38" si="22">AVERAGE(L22:L37)</f>
        <v>18.555555555555557</v>
      </c>
      <c r="M38" s="137">
        <f t="shared" si="22"/>
        <v>1875.0077019361711</v>
      </c>
      <c r="N38" s="138">
        <f t="shared" ref="N38:N47" si="23">M38/L38</f>
        <v>101.04831926602118</v>
      </c>
      <c r="O38" s="139">
        <f t="shared" ref="O38:O47" si="24">L38-I38</f>
        <v>0.11111111111111427</v>
      </c>
      <c r="P38" s="140">
        <f t="shared" ref="P38:P47" si="25">N38-K38</f>
        <v>-10.939632541207743</v>
      </c>
      <c r="Q38" s="141">
        <f t="shared" ref="Q38:Q47" si="26">N38/K38</f>
        <v>0.90231420108442795</v>
      </c>
      <c r="R38" s="329"/>
      <c r="S38" s="142">
        <v>0.16666666666666666</v>
      </c>
      <c r="T38" s="143">
        <v>0.62572916666666656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359"/>
      <c r="AB38" s="360"/>
      <c r="AC38" s="179">
        <f>SUM(AC22:AC37)</f>
        <v>0</v>
      </c>
      <c r="AD38" s="180">
        <f>SUM(AD22:AD37)</f>
        <v>0</v>
      </c>
      <c r="AE38" s="168">
        <f t="shared" ref="AE38:AE47" si="27">M38-J38</f>
        <v>-190.54785361938457</v>
      </c>
      <c r="AF38" s="141">
        <f t="shared" ref="AF38:AF47" si="28">M38/J38</f>
        <v>0.9077498288018041</v>
      </c>
      <c r="AG38" s="375"/>
    </row>
    <row r="39" spans="1:33" ht="15.75" customHeight="1">
      <c r="A39" s="322" t="s">
        <v>178</v>
      </c>
      <c r="B39" s="146" t="s">
        <v>173</v>
      </c>
      <c r="C39" s="325" t="s">
        <v>180</v>
      </c>
      <c r="D39" s="326"/>
      <c r="E39" s="147">
        <v>53.76</v>
      </c>
      <c r="F39" s="97">
        <v>2932</v>
      </c>
      <c r="G39" s="148">
        <f t="shared" ref="G39:G47" si="29">E39*F39</f>
        <v>157624.32000000001</v>
      </c>
      <c r="H39" s="149"/>
      <c r="I39" s="150">
        <v>20</v>
      </c>
      <c r="J39" s="151">
        <v>2000</v>
      </c>
      <c r="K39" s="152">
        <f>J39/I39</f>
        <v>100</v>
      </c>
      <c r="L39" s="153">
        <v>20</v>
      </c>
      <c r="M39" s="151">
        <f t="shared" ref="M39:M47" si="30">F39/V39*60</f>
        <v>1794.9440496233431</v>
      </c>
      <c r="N39" s="152">
        <f t="shared" si="23"/>
        <v>89.74720248116715</v>
      </c>
      <c r="O39" s="154">
        <f t="shared" si="24"/>
        <v>0</v>
      </c>
      <c r="P39" s="155">
        <f t="shared" si="25"/>
        <v>-10.25279751883285</v>
      </c>
      <c r="Q39" s="156">
        <f t="shared" si="26"/>
        <v>0.89747202481167154</v>
      </c>
      <c r="R39" s="327">
        <f>Q55</f>
        <v>0.89945396994526883</v>
      </c>
      <c r="S39" s="157">
        <v>0.16666666666666666</v>
      </c>
      <c r="T39" s="158">
        <v>0.23472222222222222</v>
      </c>
      <c r="U39" s="159"/>
      <c r="V39" s="160">
        <v>98.008625971887895</v>
      </c>
      <c r="W39" s="158"/>
      <c r="X39" s="169"/>
      <c r="Y39" s="12"/>
      <c r="Z39" s="198"/>
      <c r="AA39" s="330"/>
      <c r="AB39" s="331"/>
      <c r="AC39" s="12"/>
      <c r="AD39" s="198"/>
      <c r="AE39" s="115">
        <f t="shared" si="27"/>
        <v>-205.05595037665694</v>
      </c>
      <c r="AF39" s="156">
        <f t="shared" si="28"/>
        <v>0.89747202481167154</v>
      </c>
      <c r="AG39" s="332">
        <f>AF55</f>
        <v>0.91301357753238344</v>
      </c>
    </row>
    <row r="40" spans="1:33" ht="15.75" customHeight="1">
      <c r="A40" s="323"/>
      <c r="B40" s="163" t="s">
        <v>173</v>
      </c>
      <c r="C40" s="335" t="s">
        <v>181</v>
      </c>
      <c r="D40" s="336"/>
      <c r="E40" s="101">
        <v>71.55</v>
      </c>
      <c r="F40" s="102">
        <v>2433</v>
      </c>
      <c r="G40" s="103">
        <f t="shared" si="29"/>
        <v>174081.15</v>
      </c>
      <c r="H40" s="26"/>
      <c r="I40" s="104">
        <v>22</v>
      </c>
      <c r="J40" s="105">
        <v>2000</v>
      </c>
      <c r="K40" s="106">
        <f t="shared" si="8"/>
        <v>90.909090909090907</v>
      </c>
      <c r="L40" s="107">
        <v>22</v>
      </c>
      <c r="M40" s="105">
        <f t="shared" si="30"/>
        <v>1795.1153312882439</v>
      </c>
      <c r="N40" s="106">
        <f t="shared" si="23"/>
        <v>81.596151422192904</v>
      </c>
      <c r="O40" s="108">
        <f t="shared" si="24"/>
        <v>0</v>
      </c>
      <c r="P40" s="109">
        <f t="shared" si="25"/>
        <v>-9.3129394868980029</v>
      </c>
      <c r="Q40" s="110">
        <f t="shared" si="26"/>
        <v>0.89755766564412198</v>
      </c>
      <c r="R40" s="328"/>
      <c r="S40" s="47">
        <v>0.2388888888888889</v>
      </c>
      <c r="T40" s="48">
        <v>0.2953587962962963</v>
      </c>
      <c r="U40" s="111">
        <v>6.0000000000000187</v>
      </c>
      <c r="V40" s="112">
        <v>81.320680323775704</v>
      </c>
      <c r="W40" s="113"/>
      <c r="X40" s="116"/>
      <c r="Y40" s="12"/>
      <c r="Z40" s="198"/>
      <c r="AA40" s="337"/>
      <c r="AB40" s="338"/>
      <c r="AC40" s="12"/>
      <c r="AD40" s="198"/>
      <c r="AE40" s="117">
        <f t="shared" si="27"/>
        <v>-204.88466871175615</v>
      </c>
      <c r="AF40" s="110">
        <f t="shared" si="28"/>
        <v>0.89755766564412187</v>
      </c>
      <c r="AG40" s="333"/>
    </row>
    <row r="41" spans="1:33" ht="15.75" customHeight="1">
      <c r="A41" s="323"/>
      <c r="B41" s="163" t="s">
        <v>173</v>
      </c>
      <c r="C41" s="335" t="s">
        <v>231</v>
      </c>
      <c r="D41" s="336"/>
      <c r="E41" s="101">
        <v>63.92</v>
      </c>
      <c r="F41" s="102">
        <v>2076</v>
      </c>
      <c r="G41" s="103">
        <f t="shared" si="29"/>
        <v>132697.92000000001</v>
      </c>
      <c r="H41" s="26"/>
      <c r="I41" s="104">
        <v>24</v>
      </c>
      <c r="J41" s="105">
        <v>2000</v>
      </c>
      <c r="K41" s="106">
        <f t="shared" si="8"/>
        <v>83.333333333333329</v>
      </c>
      <c r="L41" s="107">
        <v>24</v>
      </c>
      <c r="M41" s="105">
        <f t="shared" si="30"/>
        <v>1794.8118386527215</v>
      </c>
      <c r="N41" s="106">
        <f t="shared" si="23"/>
        <v>74.783826610530056</v>
      </c>
      <c r="O41" s="108">
        <f t="shared" si="24"/>
        <v>0</v>
      </c>
      <c r="P41" s="109">
        <f t="shared" si="25"/>
        <v>-8.5495067228032724</v>
      </c>
      <c r="Q41" s="110">
        <f t="shared" si="26"/>
        <v>0.89740591932636071</v>
      </c>
      <c r="R41" s="328"/>
      <c r="S41" s="47">
        <v>0.29930555555555555</v>
      </c>
      <c r="T41" s="48">
        <v>0.34749999999999998</v>
      </c>
      <c r="U41" s="111">
        <v>5.6833333333333158</v>
      </c>
      <c r="V41" s="112">
        <v>69.4000325368375</v>
      </c>
      <c r="W41" s="113"/>
      <c r="X41" s="116"/>
      <c r="Y41" s="12"/>
      <c r="Z41" s="198"/>
      <c r="AA41" s="337"/>
      <c r="AB41" s="338"/>
      <c r="AC41" s="12"/>
      <c r="AD41" s="198"/>
      <c r="AE41" s="117">
        <f t="shared" si="27"/>
        <v>-205.18816134727854</v>
      </c>
      <c r="AF41" s="110">
        <f t="shared" si="28"/>
        <v>0.89740591932636071</v>
      </c>
      <c r="AG41" s="333"/>
    </row>
    <row r="42" spans="1:33" ht="15.75" customHeight="1">
      <c r="A42" s="323"/>
      <c r="B42" s="163" t="s">
        <v>173</v>
      </c>
      <c r="C42" s="335" t="s">
        <v>175</v>
      </c>
      <c r="D42" s="336"/>
      <c r="E42" s="101">
        <v>58.67</v>
      </c>
      <c r="F42" s="102">
        <v>1063</v>
      </c>
      <c r="G42" s="103">
        <f t="shared" si="29"/>
        <v>62366.21</v>
      </c>
      <c r="H42" s="26">
        <v>2</v>
      </c>
      <c r="I42" s="104">
        <v>23</v>
      </c>
      <c r="J42" s="105">
        <v>2000</v>
      </c>
      <c r="K42" s="106">
        <f t="shared" si="8"/>
        <v>86.956521739130437</v>
      </c>
      <c r="L42" s="107">
        <v>23</v>
      </c>
      <c r="M42" s="105">
        <f t="shared" si="30"/>
        <v>1796.2544326799957</v>
      </c>
      <c r="N42" s="106">
        <f t="shared" si="23"/>
        <v>78.09801881217372</v>
      </c>
      <c r="O42" s="108">
        <f t="shared" si="24"/>
        <v>0</v>
      </c>
      <c r="P42" s="109">
        <f t="shared" si="25"/>
        <v>-8.8585029269567173</v>
      </c>
      <c r="Q42" s="110">
        <f t="shared" si="26"/>
        <v>0.8981272163399977</v>
      </c>
      <c r="R42" s="328"/>
      <c r="S42" s="47">
        <v>0.35138888888888886</v>
      </c>
      <c r="T42" s="48">
        <v>0.37604166666666666</v>
      </c>
      <c r="U42" s="111">
        <v>5.5999999999999961</v>
      </c>
      <c r="V42" s="112">
        <v>35.507219266727603</v>
      </c>
      <c r="W42" s="113"/>
      <c r="X42" s="116"/>
      <c r="Y42" s="12"/>
      <c r="Z42" s="198"/>
      <c r="AA42" s="337"/>
      <c r="AB42" s="338"/>
      <c r="AC42" s="12"/>
      <c r="AD42" s="198"/>
      <c r="AE42" s="117">
        <f t="shared" si="27"/>
        <v>-203.74556732000428</v>
      </c>
      <c r="AF42" s="110">
        <f t="shared" si="28"/>
        <v>0.89812721633999781</v>
      </c>
      <c r="AG42" s="333"/>
    </row>
    <row r="43" spans="1:33" ht="15.75" customHeight="1">
      <c r="A43" s="323"/>
      <c r="B43" s="163" t="s">
        <v>173</v>
      </c>
      <c r="C43" s="335" t="s">
        <v>179</v>
      </c>
      <c r="D43" s="336"/>
      <c r="E43" s="101">
        <v>59.54</v>
      </c>
      <c r="F43" s="102">
        <v>1025</v>
      </c>
      <c r="G43" s="103">
        <f t="shared" si="29"/>
        <v>61028.5</v>
      </c>
      <c r="H43" s="26">
        <v>2</v>
      </c>
      <c r="I43" s="104">
        <v>23</v>
      </c>
      <c r="J43" s="105">
        <v>2000</v>
      </c>
      <c r="K43" s="106">
        <f t="shared" si="8"/>
        <v>86.956521739130437</v>
      </c>
      <c r="L43" s="107">
        <v>23</v>
      </c>
      <c r="M43" s="105">
        <f t="shared" si="30"/>
        <v>1796.4576036313933</v>
      </c>
      <c r="N43" s="106">
        <f t="shared" si="23"/>
        <v>78.106852331799715</v>
      </c>
      <c r="O43" s="108">
        <f t="shared" si="24"/>
        <v>0</v>
      </c>
      <c r="P43" s="109">
        <f t="shared" si="25"/>
        <v>-8.8496694073307225</v>
      </c>
      <c r="Q43" s="110">
        <f t="shared" si="26"/>
        <v>0.89822880181569664</v>
      </c>
      <c r="R43" s="328"/>
      <c r="S43" s="47">
        <v>0.37916666666666665</v>
      </c>
      <c r="T43" s="48">
        <v>0.40293981481481478</v>
      </c>
      <c r="U43" s="111">
        <v>5</v>
      </c>
      <c r="V43" s="112">
        <v>34.234039186720992</v>
      </c>
      <c r="W43" s="113"/>
      <c r="X43" s="116"/>
      <c r="Y43" s="12"/>
      <c r="Z43" s="198"/>
      <c r="AA43" s="337"/>
      <c r="AB43" s="338"/>
      <c r="AC43" s="12"/>
      <c r="AD43" s="198"/>
      <c r="AE43" s="117">
        <f t="shared" si="27"/>
        <v>-203.54239636860666</v>
      </c>
      <c r="AF43" s="110">
        <f t="shared" si="28"/>
        <v>0.89822880181569664</v>
      </c>
      <c r="AG43" s="333"/>
    </row>
    <row r="44" spans="1:33" ht="15.75" customHeight="1">
      <c r="A44" s="323"/>
      <c r="B44" s="163" t="s">
        <v>168</v>
      </c>
      <c r="C44" s="335" t="s">
        <v>240</v>
      </c>
      <c r="D44" s="336"/>
      <c r="E44" s="101">
        <v>29.23</v>
      </c>
      <c r="F44" s="102">
        <v>3387</v>
      </c>
      <c r="G44" s="121">
        <f t="shared" si="29"/>
        <v>99002.01</v>
      </c>
      <c r="H44" s="26"/>
      <c r="I44" s="104">
        <v>21</v>
      </c>
      <c r="J44" s="105">
        <v>2790</v>
      </c>
      <c r="K44" s="106">
        <f t="shared" si="8"/>
        <v>132.85714285714286</v>
      </c>
      <c r="L44" s="107">
        <v>24</v>
      </c>
      <c r="M44" s="105">
        <f t="shared" si="30"/>
        <v>2786.9038461538466</v>
      </c>
      <c r="N44" s="106">
        <f t="shared" si="23"/>
        <v>116.12099358974361</v>
      </c>
      <c r="O44" s="108">
        <f t="shared" si="24"/>
        <v>3</v>
      </c>
      <c r="P44" s="109">
        <f t="shared" si="25"/>
        <v>-16.736149267399256</v>
      </c>
      <c r="Q44" s="110">
        <f t="shared" si="26"/>
        <v>0.87402898400882278</v>
      </c>
      <c r="R44" s="328"/>
      <c r="S44" s="47">
        <v>0.40694444444444444</v>
      </c>
      <c r="T44" s="120">
        <v>0.45758101851851851</v>
      </c>
      <c r="U44" s="111">
        <v>5.7666666666667155</v>
      </c>
      <c r="V44" s="112">
        <v>72.919630966263909</v>
      </c>
      <c r="W44" s="113">
        <v>0.45758101851851851</v>
      </c>
      <c r="X44" s="116">
        <v>0.49583333333333329</v>
      </c>
      <c r="Y44" s="12"/>
      <c r="Z44" s="198"/>
      <c r="AA44" s="337"/>
      <c r="AB44" s="338"/>
      <c r="AC44" s="12"/>
      <c r="AD44" s="198"/>
      <c r="AE44" s="117">
        <f t="shared" si="27"/>
        <v>-3.0961538461533564</v>
      </c>
      <c r="AF44" s="110">
        <f t="shared" si="28"/>
        <v>0.99889026743865472</v>
      </c>
      <c r="AG44" s="333"/>
    </row>
    <row r="45" spans="1:33" ht="15.75" customHeight="1">
      <c r="A45" s="323"/>
      <c r="B45" s="163" t="s">
        <v>173</v>
      </c>
      <c r="C45" s="335" t="s">
        <v>212</v>
      </c>
      <c r="D45" s="336"/>
      <c r="E45" s="101">
        <v>61.09</v>
      </c>
      <c r="F45" s="102">
        <v>3013</v>
      </c>
      <c r="G45" s="121">
        <f t="shared" si="29"/>
        <v>184064.17</v>
      </c>
      <c r="H45" s="26"/>
      <c r="I45" s="104">
        <v>20</v>
      </c>
      <c r="J45" s="105">
        <v>2000</v>
      </c>
      <c r="K45" s="106">
        <f t="shared" si="8"/>
        <v>100</v>
      </c>
      <c r="L45" s="107">
        <v>20</v>
      </c>
      <c r="M45" s="105">
        <f t="shared" si="30"/>
        <v>1798.6459067643755</v>
      </c>
      <c r="N45" s="106">
        <f t="shared" si="23"/>
        <v>89.932295338218779</v>
      </c>
      <c r="O45" s="123">
        <f t="shared" si="24"/>
        <v>0</v>
      </c>
      <c r="P45" s="124">
        <f t="shared" si="25"/>
        <v>-10.067704661781221</v>
      </c>
      <c r="Q45" s="125">
        <f t="shared" si="26"/>
        <v>0.89932295338218782</v>
      </c>
      <c r="R45" s="328"/>
      <c r="S45" s="119">
        <v>0.49583333333333329</v>
      </c>
      <c r="T45" s="120">
        <v>0.56562499999999993</v>
      </c>
      <c r="U45" s="111">
        <v>55.083333333333286</v>
      </c>
      <c r="V45" s="112">
        <v>100.50894360036055</v>
      </c>
      <c r="W45" s="120"/>
      <c r="X45" s="189"/>
      <c r="Y45" s="12"/>
      <c r="Z45" s="198"/>
      <c r="AA45" s="337"/>
      <c r="AB45" s="338"/>
      <c r="AC45" s="12"/>
      <c r="AD45" s="198"/>
      <c r="AE45" s="117">
        <f t="shared" si="27"/>
        <v>-201.35409323562453</v>
      </c>
      <c r="AF45" s="110">
        <f t="shared" si="28"/>
        <v>0.89932295338218771</v>
      </c>
      <c r="AG45" s="333"/>
    </row>
    <row r="46" spans="1:33" ht="15.75" customHeight="1">
      <c r="A46" s="323"/>
      <c r="B46" s="163" t="s">
        <v>173</v>
      </c>
      <c r="C46" s="335" t="s">
        <v>175</v>
      </c>
      <c r="D46" s="336"/>
      <c r="E46" s="101">
        <v>58.67</v>
      </c>
      <c r="F46" s="102">
        <v>2694</v>
      </c>
      <c r="G46" s="121">
        <f t="shared" si="29"/>
        <v>158056.98000000001</v>
      </c>
      <c r="H46" s="26"/>
      <c r="I46" s="104">
        <v>23</v>
      </c>
      <c r="J46" s="105">
        <v>2000</v>
      </c>
      <c r="K46" s="106">
        <f t="shared" si="8"/>
        <v>86.956521739130437</v>
      </c>
      <c r="L46" s="107">
        <v>23</v>
      </c>
      <c r="M46" s="105">
        <f t="shared" si="30"/>
        <v>1795.9345094081734</v>
      </c>
      <c r="N46" s="106">
        <f t="shared" si="23"/>
        <v>78.084109104703188</v>
      </c>
      <c r="O46" s="123">
        <f t="shared" si="24"/>
        <v>0</v>
      </c>
      <c r="P46" s="124">
        <f t="shared" si="25"/>
        <v>-8.8724126344272491</v>
      </c>
      <c r="Q46" s="125">
        <f t="shared" si="26"/>
        <v>0.89796725470408667</v>
      </c>
      <c r="R46" s="328"/>
      <c r="S46" s="119">
        <v>0.56874999999999998</v>
      </c>
      <c r="T46" s="120">
        <v>0.63124999999999998</v>
      </c>
      <c r="U46" s="111">
        <v>4.5000000000000639</v>
      </c>
      <c r="V46" s="112">
        <v>90.003281942205305</v>
      </c>
      <c r="W46" s="120"/>
      <c r="X46" s="189"/>
      <c r="Y46" s="12"/>
      <c r="Z46" s="198"/>
      <c r="AA46" s="337"/>
      <c r="AB46" s="338"/>
      <c r="AC46" s="12"/>
      <c r="AD46" s="198"/>
      <c r="AE46" s="117">
        <f t="shared" si="27"/>
        <v>-204.06549059182657</v>
      </c>
      <c r="AF46" s="110">
        <f t="shared" si="28"/>
        <v>0.89796725470408667</v>
      </c>
      <c r="AG46" s="333"/>
    </row>
    <row r="47" spans="1:33" ht="15.75" customHeight="1">
      <c r="A47" s="323"/>
      <c r="B47" s="163" t="s">
        <v>173</v>
      </c>
      <c r="C47" s="335" t="s">
        <v>179</v>
      </c>
      <c r="D47" s="336"/>
      <c r="E47" s="101">
        <v>59.54</v>
      </c>
      <c r="F47" s="102">
        <v>2640</v>
      </c>
      <c r="G47" s="121">
        <f t="shared" si="29"/>
        <v>157185.60000000001</v>
      </c>
      <c r="H47" s="62"/>
      <c r="I47" s="104">
        <v>23</v>
      </c>
      <c r="J47" s="105">
        <v>2000</v>
      </c>
      <c r="K47" s="106">
        <f t="shared" si="8"/>
        <v>86.956521739130437</v>
      </c>
      <c r="L47" s="107">
        <v>23</v>
      </c>
      <c r="M47" s="105">
        <f t="shared" si="30"/>
        <v>1796.4576036313933</v>
      </c>
      <c r="N47" s="106">
        <f t="shared" si="23"/>
        <v>78.106852331799715</v>
      </c>
      <c r="O47" s="123">
        <f t="shared" si="24"/>
        <v>0</v>
      </c>
      <c r="P47" s="124">
        <f t="shared" si="25"/>
        <v>-8.8496694073307225</v>
      </c>
      <c r="Q47" s="125">
        <f t="shared" si="26"/>
        <v>0.89822880181569664</v>
      </c>
      <c r="R47" s="328"/>
      <c r="S47" s="119">
        <v>0.63472222222222219</v>
      </c>
      <c r="T47" s="120">
        <v>0.69594907407407403</v>
      </c>
      <c r="U47" s="111">
        <v>4.9999999999999822</v>
      </c>
      <c r="V47" s="112">
        <v>88.173525319944787</v>
      </c>
      <c r="W47" s="120"/>
      <c r="X47" s="189"/>
      <c r="Y47" s="12"/>
      <c r="Z47" s="198"/>
      <c r="AA47" s="337"/>
      <c r="AB47" s="338"/>
      <c r="AC47" s="12"/>
      <c r="AD47" s="198"/>
      <c r="AE47" s="117">
        <f t="shared" si="27"/>
        <v>-203.54239636860666</v>
      </c>
      <c r="AF47" s="110">
        <f t="shared" si="28"/>
        <v>0.89822880181569664</v>
      </c>
      <c r="AG47" s="333"/>
    </row>
    <row r="48" spans="1:33" ht="15.75" customHeight="1">
      <c r="A48" s="323"/>
      <c r="B48" s="163"/>
      <c r="C48" s="335"/>
      <c r="D48" s="336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8"/>
      <c r="S48" s="119"/>
      <c r="T48" s="120"/>
      <c r="U48" s="111"/>
      <c r="V48" s="112"/>
      <c r="W48" s="120"/>
      <c r="X48" s="189"/>
      <c r="Y48" s="12"/>
      <c r="Z48" s="198"/>
      <c r="AA48" s="337"/>
      <c r="AB48" s="338"/>
      <c r="AC48" s="12"/>
      <c r="AD48" s="198"/>
      <c r="AE48" s="117"/>
      <c r="AF48" s="110"/>
      <c r="AG48" s="333"/>
    </row>
    <row r="49" spans="1:33" ht="15.75" customHeight="1">
      <c r="A49" s="323"/>
      <c r="B49" s="163"/>
      <c r="C49" s="335"/>
      <c r="D49" s="336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8"/>
      <c r="S49" s="119"/>
      <c r="T49" s="120"/>
      <c r="U49" s="111"/>
      <c r="V49" s="112"/>
      <c r="W49" s="120"/>
      <c r="X49" s="189"/>
      <c r="Y49" s="12"/>
      <c r="Z49" s="198"/>
      <c r="AA49" s="337"/>
      <c r="AB49" s="338"/>
      <c r="AC49" s="12"/>
      <c r="AD49" s="198"/>
      <c r="AE49" s="117"/>
      <c r="AF49" s="110"/>
      <c r="AG49" s="333"/>
    </row>
    <row r="50" spans="1:33" ht="15.75" customHeight="1">
      <c r="A50" s="323"/>
      <c r="B50" s="163"/>
      <c r="C50" s="335"/>
      <c r="D50" s="336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8"/>
      <c r="S50" s="119"/>
      <c r="T50" s="120"/>
      <c r="U50" s="111"/>
      <c r="V50" s="112"/>
      <c r="W50" s="120"/>
      <c r="X50" s="189"/>
      <c r="Y50" s="12"/>
      <c r="Z50" s="198"/>
      <c r="AA50" s="337"/>
      <c r="AB50" s="338"/>
      <c r="AC50" s="12"/>
      <c r="AD50" s="198"/>
      <c r="AE50" s="117"/>
      <c r="AF50" s="110"/>
      <c r="AG50" s="333"/>
    </row>
    <row r="51" spans="1:33" ht="15.75" customHeight="1">
      <c r="A51" s="323"/>
      <c r="B51" s="163"/>
      <c r="C51" s="335"/>
      <c r="D51" s="336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8"/>
      <c r="S51" s="119"/>
      <c r="T51" s="120"/>
      <c r="U51" s="111"/>
      <c r="V51" s="112"/>
      <c r="W51" s="120"/>
      <c r="X51" s="189"/>
      <c r="Y51" s="12"/>
      <c r="Z51" s="198"/>
      <c r="AA51" s="337"/>
      <c r="AB51" s="338"/>
      <c r="AC51" s="12"/>
      <c r="AD51" s="198"/>
      <c r="AE51" s="117"/>
      <c r="AF51" s="110"/>
      <c r="AG51" s="333"/>
    </row>
    <row r="52" spans="1:33" ht="15.75" customHeight="1">
      <c r="A52" s="323"/>
      <c r="B52" s="163"/>
      <c r="C52" s="335"/>
      <c r="D52" s="336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8"/>
      <c r="S52" s="119"/>
      <c r="T52" s="120"/>
      <c r="U52" s="111"/>
      <c r="V52" s="112"/>
      <c r="W52" s="120"/>
      <c r="X52" s="189"/>
      <c r="Y52" s="12"/>
      <c r="Z52" s="198"/>
      <c r="AA52" s="337"/>
      <c r="AB52" s="338"/>
      <c r="AC52" s="12"/>
      <c r="AD52" s="198"/>
      <c r="AE52" s="117"/>
      <c r="AF52" s="110"/>
      <c r="AG52" s="333"/>
    </row>
    <row r="53" spans="1:33" ht="15.75" customHeight="1">
      <c r="A53" s="323"/>
      <c r="B53" s="163"/>
      <c r="C53" s="335"/>
      <c r="D53" s="336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8"/>
      <c r="S53" s="119"/>
      <c r="T53" s="120"/>
      <c r="U53" s="111"/>
      <c r="V53" s="112"/>
      <c r="W53" s="120"/>
      <c r="X53" s="189"/>
      <c r="Y53" s="12"/>
      <c r="Z53" s="198"/>
      <c r="AA53" s="337"/>
      <c r="AB53" s="338"/>
      <c r="AC53" s="12"/>
      <c r="AD53" s="198"/>
      <c r="AE53" s="117"/>
      <c r="AF53" s="110"/>
      <c r="AG53" s="333"/>
    </row>
    <row r="54" spans="1:33" ht="15.75" customHeight="1">
      <c r="A54" s="323"/>
      <c r="B54" s="163"/>
      <c r="C54" s="335"/>
      <c r="D54" s="336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8"/>
      <c r="S54" s="119"/>
      <c r="T54" s="120"/>
      <c r="U54" s="130"/>
      <c r="V54" s="131"/>
      <c r="W54" s="126"/>
      <c r="X54" s="127"/>
      <c r="Y54" s="12"/>
      <c r="Z54" s="198"/>
      <c r="AA54" s="337"/>
      <c r="AB54" s="338"/>
      <c r="AC54" s="12"/>
      <c r="AD54" s="198"/>
      <c r="AE54" s="165"/>
      <c r="AF54" s="125"/>
      <c r="AG54" s="333"/>
    </row>
    <row r="55" spans="1:33" ht="15.75" customHeight="1" thickBot="1">
      <c r="A55" s="324"/>
      <c r="B55" s="133" t="s">
        <v>115</v>
      </c>
      <c r="C55" s="358"/>
      <c r="D55" s="358"/>
      <c r="E55" s="134"/>
      <c r="F55" s="167"/>
      <c r="G55" s="135"/>
      <c r="H55" s="69"/>
      <c r="I55" s="136">
        <f t="shared" ref="I55:J55" si="31">AVERAGE(I39:I54)</f>
        <v>22.111111111111111</v>
      </c>
      <c r="J55" s="137">
        <f t="shared" si="31"/>
        <v>2087.7777777777778</v>
      </c>
      <c r="K55" s="138">
        <f t="shared" ref="K55" si="32">J55/I55</f>
        <v>94.422110552763826</v>
      </c>
      <c r="L55" s="136">
        <f t="shared" ref="L55:M55" si="33">AVERAGE(L39:L54)</f>
        <v>22.444444444444443</v>
      </c>
      <c r="M55" s="137">
        <f t="shared" si="33"/>
        <v>1906.1694579814985</v>
      </c>
      <c r="N55" s="138">
        <f t="shared" ref="N55:N63" si="34">M55/L55</f>
        <v>84.92834218729449</v>
      </c>
      <c r="O55" s="139">
        <f t="shared" ref="O55:O63" si="35">L55-I55</f>
        <v>0.33333333333333215</v>
      </c>
      <c r="P55" s="140">
        <f t="shared" ref="P55:P63" si="36">N55-K55</f>
        <v>-9.4937683654693359</v>
      </c>
      <c r="Q55" s="141">
        <f t="shared" ref="Q55:Q63" si="37">N55/K55</f>
        <v>0.89945396994526883</v>
      </c>
      <c r="R55" s="329"/>
      <c r="S55" s="142">
        <v>0.16666666666666666</v>
      </c>
      <c r="T55" s="143">
        <v>0.69594907407407403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359"/>
      <c r="AB55" s="360"/>
      <c r="AC55" s="179">
        <f>SUM(AC39:AC54)</f>
        <v>0</v>
      </c>
      <c r="AD55" s="191">
        <f>SUM(AD39:AD54)</f>
        <v>0</v>
      </c>
      <c r="AE55" s="168">
        <f t="shared" ref="AE55:AE63" si="38">M55-J55</f>
        <v>-181.60831979627937</v>
      </c>
      <c r="AF55" s="141">
        <f t="shared" ref="AF55:AF63" si="39">M55/J55</f>
        <v>0.91301357753238344</v>
      </c>
      <c r="AG55" s="334"/>
    </row>
    <row r="56" spans="1:33" ht="15.75" customHeight="1">
      <c r="A56" s="361" t="s">
        <v>191</v>
      </c>
      <c r="B56" s="114" t="s">
        <v>203</v>
      </c>
      <c r="C56" s="372" t="s">
        <v>204</v>
      </c>
      <c r="D56" s="372"/>
      <c r="E56" s="147">
        <v>28.86</v>
      </c>
      <c r="F56" s="97">
        <v>2321</v>
      </c>
      <c r="G56" s="148">
        <f t="shared" ref="G56:G63" si="40">E56*F56</f>
        <v>66984.06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3" si="41">F56/V56*60</f>
        <v>3191.4779423240034</v>
      </c>
      <c r="N56" s="152">
        <f t="shared" si="34"/>
        <v>167.97252328021071</v>
      </c>
      <c r="O56" s="154">
        <f t="shared" si="35"/>
        <v>0</v>
      </c>
      <c r="P56" s="155">
        <f t="shared" si="36"/>
        <v>-21.501160930315621</v>
      </c>
      <c r="Q56" s="156">
        <f t="shared" si="37"/>
        <v>0.88652165064555644</v>
      </c>
      <c r="R56" s="327">
        <f>Q72</f>
        <v>0.90170773785699909</v>
      </c>
      <c r="S56" s="157">
        <v>0.16666666666666666</v>
      </c>
      <c r="T56" s="158">
        <v>0.19696759259259258</v>
      </c>
      <c r="U56" s="159"/>
      <c r="V56" s="160">
        <v>43.634956129006554</v>
      </c>
      <c r="W56" s="158"/>
      <c r="X56" s="169"/>
      <c r="Y56" s="12"/>
      <c r="Z56" s="198"/>
      <c r="AA56" s="330"/>
      <c r="AB56" s="331"/>
      <c r="AC56" s="12"/>
      <c r="AD56" s="198"/>
      <c r="AE56" s="115">
        <f t="shared" si="38"/>
        <v>-408.52205767599662</v>
      </c>
      <c r="AF56" s="156">
        <f t="shared" si="39"/>
        <v>0.88652165064555655</v>
      </c>
      <c r="AG56" s="332">
        <f>AF72</f>
        <v>0.90170773785699909</v>
      </c>
    </row>
    <row r="57" spans="1:33" ht="15.75" customHeight="1">
      <c r="A57" s="362"/>
      <c r="B57" s="100" t="s">
        <v>203</v>
      </c>
      <c r="C57" s="376" t="s">
        <v>219</v>
      </c>
      <c r="D57" s="376"/>
      <c r="E57" s="101">
        <v>35.89</v>
      </c>
      <c r="F57" s="102">
        <v>3666</v>
      </c>
      <c r="G57" s="103">
        <f t="shared" si="40"/>
        <v>131572.74</v>
      </c>
      <c r="H57" s="26"/>
      <c r="I57" s="104">
        <v>19</v>
      </c>
      <c r="J57" s="105">
        <v>3600</v>
      </c>
      <c r="K57" s="106">
        <f t="shared" ref="K57:K91" si="42">J57/I57</f>
        <v>189.47368421052633</v>
      </c>
      <c r="L57" s="107">
        <v>19</v>
      </c>
      <c r="M57" s="105">
        <f t="shared" si="41"/>
        <v>3192.7423507936574</v>
      </c>
      <c r="N57" s="106">
        <f t="shared" si="34"/>
        <v>168.03907109440303</v>
      </c>
      <c r="O57" s="108">
        <f t="shared" si="35"/>
        <v>0</v>
      </c>
      <c r="P57" s="109">
        <f t="shared" si="36"/>
        <v>-21.434613116123302</v>
      </c>
      <c r="Q57" s="110">
        <f t="shared" si="37"/>
        <v>0.88687287522046032</v>
      </c>
      <c r="R57" s="328"/>
      <c r="S57" s="47">
        <v>0.19999999999999998</v>
      </c>
      <c r="T57" s="48">
        <v>0.24783564814814812</v>
      </c>
      <c r="U57" s="111">
        <v>5</v>
      </c>
      <c r="V57" s="112">
        <v>68.893752089116106</v>
      </c>
      <c r="W57" s="113"/>
      <c r="X57" s="116"/>
      <c r="Y57" s="12"/>
      <c r="Z57" s="198"/>
      <c r="AA57" s="337"/>
      <c r="AB57" s="338"/>
      <c r="AC57" s="12"/>
      <c r="AD57" s="198"/>
      <c r="AE57" s="117">
        <f t="shared" si="38"/>
        <v>-407.25764920634265</v>
      </c>
      <c r="AF57" s="110">
        <f t="shared" si="39"/>
        <v>0.88687287522046032</v>
      </c>
      <c r="AG57" s="333"/>
    </row>
    <row r="58" spans="1:33" ht="15.75" customHeight="1">
      <c r="A58" s="362"/>
      <c r="B58" s="100" t="s">
        <v>203</v>
      </c>
      <c r="C58" s="376" t="s">
        <v>223</v>
      </c>
      <c r="D58" s="376"/>
      <c r="E58" s="101">
        <v>43.96</v>
      </c>
      <c r="F58" s="102">
        <v>1953</v>
      </c>
      <c r="G58" s="103">
        <f t="shared" si="40"/>
        <v>85853.88</v>
      </c>
      <c r="H58" s="26"/>
      <c r="I58" s="104">
        <v>24</v>
      </c>
      <c r="J58" s="105">
        <v>3600</v>
      </c>
      <c r="K58" s="106">
        <f t="shared" si="42"/>
        <v>150</v>
      </c>
      <c r="L58" s="107">
        <v>24</v>
      </c>
      <c r="M58" s="105">
        <f t="shared" si="41"/>
        <v>3265.3048111128132</v>
      </c>
      <c r="N58" s="106">
        <f t="shared" si="34"/>
        <v>136.05436712970055</v>
      </c>
      <c r="O58" s="108">
        <f t="shared" si="35"/>
        <v>0</v>
      </c>
      <c r="P58" s="109">
        <f t="shared" si="36"/>
        <v>-13.945632870299448</v>
      </c>
      <c r="Q58" s="110">
        <f t="shared" si="37"/>
        <v>0.90702911419800369</v>
      </c>
      <c r="R58" s="328"/>
      <c r="S58" s="47">
        <v>0.25069444444444444</v>
      </c>
      <c r="T58" s="48">
        <v>0.27561342592592591</v>
      </c>
      <c r="U58" s="111">
        <v>5</v>
      </c>
      <c r="V58" s="112">
        <v>35.886389411855596</v>
      </c>
      <c r="W58" s="113"/>
      <c r="X58" s="116"/>
      <c r="Y58" s="12"/>
      <c r="Z58" s="198"/>
      <c r="AA58" s="337"/>
      <c r="AB58" s="338"/>
      <c r="AC58" s="12"/>
      <c r="AD58" s="198"/>
      <c r="AE58" s="117">
        <f t="shared" si="38"/>
        <v>-334.69518888718676</v>
      </c>
      <c r="AF58" s="110">
        <f t="shared" si="39"/>
        <v>0.90702911419800369</v>
      </c>
      <c r="AG58" s="333"/>
    </row>
    <row r="59" spans="1:33" ht="15.75" customHeight="1">
      <c r="A59" s="362"/>
      <c r="B59" s="100" t="s">
        <v>203</v>
      </c>
      <c r="C59" s="376" t="s">
        <v>216</v>
      </c>
      <c r="D59" s="376"/>
      <c r="E59" s="101">
        <v>46.93</v>
      </c>
      <c r="F59" s="102">
        <v>1595</v>
      </c>
      <c r="G59" s="103">
        <f t="shared" si="40"/>
        <v>74853.350000000006</v>
      </c>
      <c r="H59" s="26"/>
      <c r="I59" s="104">
        <v>24</v>
      </c>
      <c r="J59" s="105">
        <v>3600</v>
      </c>
      <c r="K59" s="106">
        <f t="shared" si="42"/>
        <v>150</v>
      </c>
      <c r="L59" s="107">
        <v>24</v>
      </c>
      <c r="M59" s="105">
        <f t="shared" si="41"/>
        <v>3267.2057077107752</v>
      </c>
      <c r="N59" s="106">
        <f t="shared" si="34"/>
        <v>136.13357115461562</v>
      </c>
      <c r="O59" s="108">
        <f t="shared" si="35"/>
        <v>0</v>
      </c>
      <c r="P59" s="109">
        <f t="shared" si="36"/>
        <v>-13.866428845384377</v>
      </c>
      <c r="Q59" s="110">
        <f t="shared" si="37"/>
        <v>0.90755714103077079</v>
      </c>
      <c r="R59" s="328"/>
      <c r="S59" s="47">
        <v>0.27916666666666667</v>
      </c>
      <c r="T59" s="48">
        <v>0.29950231481481482</v>
      </c>
      <c r="U59" s="111">
        <v>5.1166666666666938</v>
      </c>
      <c r="V59" s="112">
        <v>29.291084970298328</v>
      </c>
      <c r="W59" s="113"/>
      <c r="X59" s="116"/>
      <c r="Y59" s="12"/>
      <c r="Z59" s="198"/>
      <c r="AA59" s="337"/>
      <c r="AB59" s="338"/>
      <c r="AC59" s="12"/>
      <c r="AD59" s="198"/>
      <c r="AE59" s="199">
        <f t="shared" si="38"/>
        <v>-332.79429228922481</v>
      </c>
      <c r="AF59" s="200">
        <f t="shared" si="39"/>
        <v>0.9075571410307709</v>
      </c>
      <c r="AG59" s="333"/>
    </row>
    <row r="60" spans="1:33" ht="15.75" customHeight="1">
      <c r="A60" s="363"/>
      <c r="B60" s="100" t="s">
        <v>203</v>
      </c>
      <c r="C60" s="376" t="s">
        <v>242</v>
      </c>
      <c r="D60" s="376"/>
      <c r="E60" s="101">
        <v>36.729999999999997</v>
      </c>
      <c r="F60" s="105">
        <v>3463</v>
      </c>
      <c r="G60" s="103">
        <f t="shared" si="40"/>
        <v>127195.98999999999</v>
      </c>
      <c r="H60" s="13"/>
      <c r="I60" s="104">
        <v>20</v>
      </c>
      <c r="J60" s="105">
        <v>3600</v>
      </c>
      <c r="K60" s="106">
        <f t="shared" si="42"/>
        <v>180</v>
      </c>
      <c r="L60" s="107">
        <v>20</v>
      </c>
      <c r="M60" s="105">
        <f t="shared" si="41"/>
        <v>3259.736710435182</v>
      </c>
      <c r="N60" s="106">
        <f t="shared" si="34"/>
        <v>162.9868355217591</v>
      </c>
      <c r="O60" s="108">
        <f t="shared" si="35"/>
        <v>0</v>
      </c>
      <c r="P60" s="109">
        <f t="shared" si="36"/>
        <v>-17.013164478240896</v>
      </c>
      <c r="Q60" s="110">
        <f t="shared" si="37"/>
        <v>0.90548241956532838</v>
      </c>
      <c r="R60" s="328"/>
      <c r="S60" s="47">
        <v>0.30277777777777776</v>
      </c>
      <c r="T60" s="48">
        <v>0.34703703703703703</v>
      </c>
      <c r="U60" s="111">
        <v>4.7166666666666313</v>
      </c>
      <c r="V60" s="112">
        <v>63.741344303927207</v>
      </c>
      <c r="W60" s="113"/>
      <c r="X60" s="116"/>
      <c r="Y60" s="12"/>
      <c r="Z60" s="198"/>
      <c r="AA60" s="337"/>
      <c r="AB60" s="338"/>
      <c r="AC60" s="12"/>
      <c r="AD60" s="198"/>
      <c r="AE60" s="199">
        <f t="shared" si="38"/>
        <v>-340.26328956481802</v>
      </c>
      <c r="AF60" s="200">
        <f t="shared" si="39"/>
        <v>0.90548241956532838</v>
      </c>
      <c r="AG60" s="333"/>
    </row>
    <row r="61" spans="1:33" ht="15.75" customHeight="1">
      <c r="A61" s="363"/>
      <c r="B61" s="100" t="s">
        <v>203</v>
      </c>
      <c r="C61" s="376" t="s">
        <v>260</v>
      </c>
      <c r="D61" s="376"/>
      <c r="E61" s="101">
        <v>48.4</v>
      </c>
      <c r="F61" s="105">
        <v>2617</v>
      </c>
      <c r="G61" s="121">
        <f t="shared" si="40"/>
        <v>126662.8</v>
      </c>
      <c r="H61" s="122"/>
      <c r="I61" s="104">
        <v>22</v>
      </c>
      <c r="J61" s="105">
        <v>3600</v>
      </c>
      <c r="K61" s="106">
        <f t="shared" si="42"/>
        <v>163.63636363636363</v>
      </c>
      <c r="L61" s="107">
        <v>22</v>
      </c>
      <c r="M61" s="105">
        <f t="shared" si="41"/>
        <v>3262.6652206193739</v>
      </c>
      <c r="N61" s="106">
        <f t="shared" si="34"/>
        <v>148.30296457360791</v>
      </c>
      <c r="O61" s="108">
        <f t="shared" si="35"/>
        <v>0</v>
      </c>
      <c r="P61" s="109">
        <f t="shared" si="36"/>
        <v>-15.333399062755717</v>
      </c>
      <c r="Q61" s="110">
        <f t="shared" si="37"/>
        <v>0.90629589461649285</v>
      </c>
      <c r="R61" s="328"/>
      <c r="S61" s="47">
        <v>0.35</v>
      </c>
      <c r="T61" s="120">
        <v>0.38341435185185185</v>
      </c>
      <c r="U61" s="111">
        <v>5</v>
      </c>
      <c r="V61" s="112">
        <v>48.126298404036632</v>
      </c>
      <c r="W61" s="113"/>
      <c r="X61" s="116"/>
      <c r="Y61" s="12"/>
      <c r="Z61" s="198"/>
      <c r="AA61" s="337"/>
      <c r="AB61" s="338"/>
      <c r="AC61" s="12"/>
      <c r="AD61" s="198"/>
      <c r="AE61" s="199">
        <f t="shared" si="38"/>
        <v>-337.33477938062606</v>
      </c>
      <c r="AF61" s="200">
        <f t="shared" si="39"/>
        <v>0.90629589461649274</v>
      </c>
      <c r="AG61" s="333"/>
    </row>
    <row r="62" spans="1:33" ht="15.75" customHeight="1">
      <c r="A62" s="363"/>
      <c r="B62" s="100" t="s">
        <v>203</v>
      </c>
      <c r="C62" s="376" t="s">
        <v>205</v>
      </c>
      <c r="D62" s="376"/>
      <c r="E62" s="101">
        <v>38.479999999999997</v>
      </c>
      <c r="F62" s="105">
        <v>5155</v>
      </c>
      <c r="G62" s="121">
        <f t="shared" si="40"/>
        <v>198364.4</v>
      </c>
      <c r="H62" s="62"/>
      <c r="I62" s="104">
        <v>20</v>
      </c>
      <c r="J62" s="105">
        <v>3600</v>
      </c>
      <c r="K62" s="106">
        <f t="shared" si="42"/>
        <v>180</v>
      </c>
      <c r="L62" s="107">
        <v>20</v>
      </c>
      <c r="M62" s="105">
        <f t="shared" si="41"/>
        <v>3266.0612005177527</v>
      </c>
      <c r="N62" s="106">
        <f t="shared" si="34"/>
        <v>163.30306002588765</v>
      </c>
      <c r="O62" s="123">
        <f t="shared" si="35"/>
        <v>0</v>
      </c>
      <c r="P62" s="124">
        <f t="shared" si="36"/>
        <v>-16.696939974112354</v>
      </c>
      <c r="Q62" s="125">
        <f t="shared" si="37"/>
        <v>0.90723922236604249</v>
      </c>
      <c r="R62" s="328"/>
      <c r="S62" s="47">
        <v>0.38680555555555551</v>
      </c>
      <c r="T62" s="120">
        <v>0.45256944444444441</v>
      </c>
      <c r="U62" s="111">
        <v>4.8833333333332707</v>
      </c>
      <c r="V62" s="112">
        <v>94.701226036722204</v>
      </c>
      <c r="W62" s="113">
        <v>0.45256944444444441</v>
      </c>
      <c r="X62" s="116">
        <v>0.49166666666666659</v>
      </c>
      <c r="Y62" s="12"/>
      <c r="Z62" s="198"/>
      <c r="AA62" s="337"/>
      <c r="AB62" s="338"/>
      <c r="AC62" s="12"/>
      <c r="AD62" s="198"/>
      <c r="AE62" s="199">
        <f t="shared" si="38"/>
        <v>-333.9387994822473</v>
      </c>
      <c r="AF62" s="200">
        <f t="shared" si="39"/>
        <v>0.90723922236604237</v>
      </c>
      <c r="AG62" s="333"/>
    </row>
    <row r="63" spans="1:33" ht="15.75" customHeight="1">
      <c r="A63" s="363"/>
      <c r="B63" s="100" t="s">
        <v>203</v>
      </c>
      <c r="C63" s="376" t="s">
        <v>206</v>
      </c>
      <c r="D63" s="376"/>
      <c r="E63" s="101">
        <v>37.799999999999997</v>
      </c>
      <c r="F63" s="105">
        <v>6501</v>
      </c>
      <c r="G63" s="121">
        <f t="shared" si="40"/>
        <v>245737.8</v>
      </c>
      <c r="H63" s="62"/>
      <c r="I63" s="104">
        <v>21</v>
      </c>
      <c r="J63" s="105">
        <v>3600</v>
      </c>
      <c r="K63" s="106">
        <f t="shared" si="42"/>
        <v>171.42857142857142</v>
      </c>
      <c r="L63" s="107">
        <v>21</v>
      </c>
      <c r="M63" s="105">
        <f t="shared" si="41"/>
        <v>3263.9889067680156</v>
      </c>
      <c r="N63" s="106">
        <f t="shared" si="34"/>
        <v>155.42804317942932</v>
      </c>
      <c r="O63" s="123">
        <f t="shared" si="35"/>
        <v>0</v>
      </c>
      <c r="P63" s="124">
        <f t="shared" si="36"/>
        <v>-16.000528249142093</v>
      </c>
      <c r="Q63" s="125">
        <f t="shared" si="37"/>
        <v>0.90666358521333779</v>
      </c>
      <c r="R63" s="328"/>
      <c r="S63" s="47">
        <v>0.49166666666666659</v>
      </c>
      <c r="T63" s="120">
        <v>0.57465277777777768</v>
      </c>
      <c r="U63" s="111">
        <v>56.299999999999926</v>
      </c>
      <c r="V63" s="112">
        <v>119.504082624544</v>
      </c>
      <c r="W63" s="113"/>
      <c r="X63" s="116"/>
      <c r="Y63" s="12"/>
      <c r="Z63" s="198"/>
      <c r="AA63" s="337"/>
      <c r="AB63" s="338"/>
      <c r="AC63" s="12"/>
      <c r="AD63" s="198"/>
      <c r="AE63" s="199">
        <f t="shared" si="38"/>
        <v>-336.01109323198443</v>
      </c>
      <c r="AF63" s="200">
        <f t="shared" si="39"/>
        <v>0.90666358521333767</v>
      </c>
      <c r="AG63" s="333"/>
    </row>
    <row r="64" spans="1:33" ht="15.75" customHeight="1">
      <c r="A64" s="363"/>
      <c r="B64" s="100"/>
      <c r="C64" s="376"/>
      <c r="D64" s="376"/>
      <c r="E64" s="101"/>
      <c r="F64" s="105"/>
      <c r="G64" s="121"/>
      <c r="H64" s="62"/>
      <c r="I64" s="104"/>
      <c r="J64" s="105"/>
      <c r="K64" s="106"/>
      <c r="L64" s="107"/>
      <c r="M64" s="105"/>
      <c r="N64" s="106"/>
      <c r="O64" s="123"/>
      <c r="P64" s="124"/>
      <c r="Q64" s="125"/>
      <c r="R64" s="328"/>
      <c r="S64" s="47"/>
      <c r="T64" s="120"/>
      <c r="U64" s="111"/>
      <c r="V64" s="112"/>
      <c r="W64" s="113"/>
      <c r="X64" s="116"/>
      <c r="Y64" s="12"/>
      <c r="Z64" s="198"/>
      <c r="AA64" s="337"/>
      <c r="AB64" s="338"/>
      <c r="AC64" s="12"/>
      <c r="AD64" s="198"/>
      <c r="AE64" s="199"/>
      <c r="AF64" s="200"/>
      <c r="AG64" s="333"/>
    </row>
    <row r="65" spans="1:33" ht="15.75" customHeight="1">
      <c r="A65" s="363"/>
      <c r="B65" s="100"/>
      <c r="C65" s="376"/>
      <c r="D65" s="376"/>
      <c r="E65" s="101"/>
      <c r="F65" s="105"/>
      <c r="G65" s="121"/>
      <c r="H65" s="62"/>
      <c r="I65" s="104"/>
      <c r="J65" s="105"/>
      <c r="K65" s="106"/>
      <c r="L65" s="107"/>
      <c r="M65" s="105"/>
      <c r="N65" s="106"/>
      <c r="O65" s="123"/>
      <c r="P65" s="124"/>
      <c r="Q65" s="125"/>
      <c r="R65" s="328"/>
      <c r="S65" s="47"/>
      <c r="T65" s="120"/>
      <c r="U65" s="111"/>
      <c r="V65" s="112"/>
      <c r="W65" s="113"/>
      <c r="X65" s="116"/>
      <c r="Y65" s="12"/>
      <c r="Z65" s="198"/>
      <c r="AA65" s="337"/>
      <c r="AB65" s="338"/>
      <c r="AC65" s="12"/>
      <c r="AD65" s="198"/>
      <c r="AE65" s="199"/>
      <c r="AF65" s="200"/>
      <c r="AG65" s="333"/>
    </row>
    <row r="66" spans="1:33" ht="15.75" customHeight="1">
      <c r="A66" s="363"/>
      <c r="B66" s="100"/>
      <c r="C66" s="376"/>
      <c r="D66" s="376"/>
      <c r="E66" s="101"/>
      <c r="F66" s="105"/>
      <c r="G66" s="121"/>
      <c r="H66" s="62"/>
      <c r="I66" s="104"/>
      <c r="J66" s="105"/>
      <c r="K66" s="106"/>
      <c r="L66" s="107"/>
      <c r="M66" s="105"/>
      <c r="N66" s="106"/>
      <c r="O66" s="123"/>
      <c r="P66" s="124"/>
      <c r="Q66" s="125"/>
      <c r="R66" s="328"/>
      <c r="S66" s="47"/>
      <c r="T66" s="120"/>
      <c r="U66" s="111"/>
      <c r="V66" s="112"/>
      <c r="W66" s="113"/>
      <c r="X66" s="116"/>
      <c r="Y66" s="12"/>
      <c r="Z66" s="198"/>
      <c r="AA66" s="337"/>
      <c r="AB66" s="338"/>
      <c r="AC66" s="12"/>
      <c r="AD66" s="198"/>
      <c r="AE66" s="199"/>
      <c r="AF66" s="200"/>
      <c r="AG66" s="333"/>
    </row>
    <row r="67" spans="1:33" ht="15.75" customHeight="1">
      <c r="A67" s="363"/>
      <c r="B67" s="100"/>
      <c r="C67" s="376"/>
      <c r="D67" s="376"/>
      <c r="E67" s="101"/>
      <c r="F67" s="105"/>
      <c r="G67" s="121"/>
      <c r="H67" s="62"/>
      <c r="I67" s="104"/>
      <c r="J67" s="105"/>
      <c r="K67" s="106"/>
      <c r="L67" s="107"/>
      <c r="M67" s="105"/>
      <c r="N67" s="106"/>
      <c r="O67" s="123"/>
      <c r="P67" s="124"/>
      <c r="Q67" s="125"/>
      <c r="R67" s="328"/>
      <c r="S67" s="47"/>
      <c r="T67" s="120"/>
      <c r="U67" s="111"/>
      <c r="V67" s="112"/>
      <c r="W67" s="113"/>
      <c r="X67" s="116"/>
      <c r="Y67" s="12"/>
      <c r="Z67" s="198"/>
      <c r="AA67" s="337"/>
      <c r="AB67" s="338"/>
      <c r="AC67" s="12"/>
      <c r="AD67" s="198"/>
      <c r="AE67" s="199"/>
      <c r="AF67" s="200"/>
      <c r="AG67" s="333"/>
    </row>
    <row r="68" spans="1:33" ht="15.75" customHeight="1">
      <c r="A68" s="363"/>
      <c r="B68" s="100"/>
      <c r="C68" s="376"/>
      <c r="D68" s="376"/>
      <c r="E68" s="101"/>
      <c r="F68" s="105"/>
      <c r="G68" s="121"/>
      <c r="H68" s="62"/>
      <c r="I68" s="104"/>
      <c r="J68" s="105"/>
      <c r="K68" s="106"/>
      <c r="L68" s="107"/>
      <c r="M68" s="105"/>
      <c r="N68" s="106"/>
      <c r="O68" s="123"/>
      <c r="P68" s="124"/>
      <c r="Q68" s="125"/>
      <c r="R68" s="328"/>
      <c r="S68" s="47"/>
      <c r="T68" s="120"/>
      <c r="U68" s="111"/>
      <c r="V68" s="112"/>
      <c r="W68" s="113"/>
      <c r="X68" s="116"/>
      <c r="Y68" s="12"/>
      <c r="Z68" s="198"/>
      <c r="AA68" s="337"/>
      <c r="AB68" s="338"/>
      <c r="AC68" s="12"/>
      <c r="AD68" s="198"/>
      <c r="AE68" s="199"/>
      <c r="AF68" s="200"/>
      <c r="AG68" s="333"/>
    </row>
    <row r="69" spans="1:33" ht="15.75" customHeight="1">
      <c r="A69" s="363"/>
      <c r="B69" s="100"/>
      <c r="C69" s="376"/>
      <c r="D69" s="376"/>
      <c r="E69" s="101"/>
      <c r="F69" s="105"/>
      <c r="G69" s="121"/>
      <c r="H69" s="62"/>
      <c r="I69" s="104"/>
      <c r="J69" s="105"/>
      <c r="K69" s="106"/>
      <c r="L69" s="107"/>
      <c r="M69" s="105"/>
      <c r="N69" s="106"/>
      <c r="O69" s="123"/>
      <c r="P69" s="124"/>
      <c r="Q69" s="125"/>
      <c r="R69" s="328"/>
      <c r="S69" s="47"/>
      <c r="T69" s="120"/>
      <c r="U69" s="111"/>
      <c r="V69" s="112"/>
      <c r="W69" s="113"/>
      <c r="X69" s="116"/>
      <c r="Y69" s="12"/>
      <c r="Z69" s="198"/>
      <c r="AA69" s="337"/>
      <c r="AB69" s="338"/>
      <c r="AC69" s="12"/>
      <c r="AD69" s="198"/>
      <c r="AE69" s="199"/>
      <c r="AF69" s="200"/>
      <c r="AG69" s="333"/>
    </row>
    <row r="70" spans="1:33" ht="15.75" customHeight="1">
      <c r="A70" s="363"/>
      <c r="B70" s="100"/>
      <c r="C70" s="376"/>
      <c r="D70" s="376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8"/>
      <c r="S70" s="47"/>
      <c r="T70" s="120"/>
      <c r="U70" s="111"/>
      <c r="V70" s="112"/>
      <c r="W70" s="113"/>
      <c r="X70" s="116"/>
      <c r="Y70" s="12"/>
      <c r="Z70" s="198"/>
      <c r="AA70" s="337"/>
      <c r="AB70" s="338"/>
      <c r="AC70" s="12"/>
      <c r="AD70" s="198"/>
      <c r="AE70" s="199"/>
      <c r="AF70" s="200"/>
      <c r="AG70" s="333"/>
    </row>
    <row r="71" spans="1:33" ht="15.75" customHeight="1">
      <c r="A71" s="363"/>
      <c r="B71" s="100"/>
      <c r="C71" s="376"/>
      <c r="D71" s="376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8"/>
      <c r="S71" s="119"/>
      <c r="T71" s="120"/>
      <c r="U71" s="130"/>
      <c r="V71" s="131"/>
      <c r="W71" s="126"/>
      <c r="X71" s="127"/>
      <c r="Y71" s="12"/>
      <c r="Z71" s="198"/>
      <c r="AA71" s="337"/>
      <c r="AB71" s="338"/>
      <c r="AC71" s="12"/>
      <c r="AD71" s="198"/>
      <c r="AE71" s="165"/>
      <c r="AF71" s="125"/>
      <c r="AG71" s="333"/>
    </row>
    <row r="72" spans="1:33" ht="15.75" customHeight="1" thickBot="1">
      <c r="A72" s="364"/>
      <c r="B72" s="133" t="s">
        <v>115</v>
      </c>
      <c r="C72" s="358"/>
      <c r="D72" s="358"/>
      <c r="E72" s="134"/>
      <c r="F72" s="167"/>
      <c r="G72" s="135"/>
      <c r="H72" s="69"/>
      <c r="I72" s="136">
        <f t="shared" ref="I72:J72" si="43">AVERAGE(I56:I71)</f>
        <v>21.125</v>
      </c>
      <c r="J72" s="137">
        <f t="shared" si="43"/>
        <v>3600</v>
      </c>
      <c r="K72" s="138">
        <f t="shared" ref="K72:K74" si="44">J72/I72</f>
        <v>170.41420118343194</v>
      </c>
      <c r="L72" s="136">
        <f t="shared" ref="L72:M72" si="45">AVERAGE(L56:L71)</f>
        <v>21.125</v>
      </c>
      <c r="M72" s="137">
        <f t="shared" si="45"/>
        <v>3246.1478562851967</v>
      </c>
      <c r="N72" s="138">
        <f>M72/L72</f>
        <v>153.66380384781996</v>
      </c>
      <c r="O72" s="139">
        <f>L72-I72</f>
        <v>0</v>
      </c>
      <c r="P72" s="140">
        <f>N72-K72</f>
        <v>-16.750397335611979</v>
      </c>
      <c r="Q72" s="141">
        <f>N72/K72</f>
        <v>0.90170773785699909</v>
      </c>
      <c r="R72" s="329"/>
      <c r="S72" s="142">
        <v>0.16666666666666666</v>
      </c>
      <c r="T72" s="143">
        <v>0.57465277777777768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359"/>
      <c r="AB72" s="360"/>
      <c r="AC72" s="179">
        <f>SUM(AC56:AC71)</f>
        <v>0</v>
      </c>
      <c r="AD72" s="191">
        <f>SUM(AD56:AD71)</f>
        <v>0</v>
      </c>
      <c r="AE72" s="168">
        <f>M72-J72</f>
        <v>-353.85214371480333</v>
      </c>
      <c r="AF72" s="141">
        <f>M72/J72</f>
        <v>0.90170773785699909</v>
      </c>
      <c r="AG72" s="334"/>
    </row>
    <row r="73" spans="1:33" ht="15.75" customHeight="1">
      <c r="A73" s="322" t="s">
        <v>116</v>
      </c>
      <c r="B73" s="100" t="s">
        <v>192</v>
      </c>
      <c r="C73" s="335" t="s">
        <v>217</v>
      </c>
      <c r="D73" s="336"/>
      <c r="E73" s="101">
        <v>27.05</v>
      </c>
      <c r="F73" s="102">
        <v>1051</v>
      </c>
      <c r="G73" s="121">
        <f t="shared" ref="G73:G74" si="46">E73*F73</f>
        <v>28429.55</v>
      </c>
      <c r="H73" s="122"/>
      <c r="I73" s="104">
        <v>5</v>
      </c>
      <c r="J73" s="105">
        <v>3273</v>
      </c>
      <c r="K73" s="106">
        <f t="shared" si="44"/>
        <v>654.6</v>
      </c>
      <c r="L73" s="107">
        <v>6</v>
      </c>
      <c r="M73" s="105">
        <f>F73/V73*60</f>
        <v>2962.2964775921864</v>
      </c>
      <c r="N73" s="106">
        <f>M73/L73</f>
        <v>493.71607959869772</v>
      </c>
      <c r="O73" s="108">
        <f>L73-I73</f>
        <v>1</v>
      </c>
      <c r="P73" s="109">
        <f>N73-K73</f>
        <v>-160.8839204013023</v>
      </c>
      <c r="Q73" s="110">
        <f>N73/K73</f>
        <v>0.7542256028088874</v>
      </c>
      <c r="R73" s="327">
        <f>Q89</f>
        <v>0.82330401659443309</v>
      </c>
      <c r="S73" s="47">
        <v>0.35555555555555551</v>
      </c>
      <c r="T73" s="120">
        <v>0.37033564814814812</v>
      </c>
      <c r="U73" s="111">
        <v>5</v>
      </c>
      <c r="V73" s="112">
        <v>21.287538393610223</v>
      </c>
      <c r="W73" s="113"/>
      <c r="X73" s="162"/>
      <c r="Y73" s="12"/>
      <c r="Z73" s="198"/>
      <c r="AA73" s="330"/>
      <c r="AB73" s="331"/>
      <c r="AC73" s="12"/>
      <c r="AD73" s="198"/>
      <c r="AE73" s="115">
        <f>M73-J73</f>
        <v>-310.70352240781358</v>
      </c>
      <c r="AF73" s="156">
        <f>M73/J73</f>
        <v>0.90507072337066496</v>
      </c>
      <c r="AG73" s="332">
        <f>AF89</f>
        <v>0.90563441825387647</v>
      </c>
    </row>
    <row r="74" spans="1:33" ht="15.75" customHeight="1">
      <c r="A74" s="323"/>
      <c r="B74" s="100" t="s">
        <v>192</v>
      </c>
      <c r="C74" s="335" t="s">
        <v>224</v>
      </c>
      <c r="D74" s="336"/>
      <c r="E74" s="101">
        <v>27.05</v>
      </c>
      <c r="F74" s="102">
        <v>1370</v>
      </c>
      <c r="G74" s="121">
        <f t="shared" si="46"/>
        <v>37058.5</v>
      </c>
      <c r="H74" s="62"/>
      <c r="I74" s="104">
        <v>5</v>
      </c>
      <c r="J74" s="105">
        <v>3273</v>
      </c>
      <c r="K74" s="106">
        <f t="shared" si="44"/>
        <v>654.6</v>
      </c>
      <c r="L74" s="107">
        <v>5</v>
      </c>
      <c r="M74" s="105">
        <f>F74/V74*60</f>
        <v>2965.9864242976896</v>
      </c>
      <c r="N74" s="106">
        <f>M74/L74</f>
        <v>593.19728485953794</v>
      </c>
      <c r="O74" s="123">
        <f>L74-I74</f>
        <v>0</v>
      </c>
      <c r="P74" s="124">
        <f>N74-K74</f>
        <v>-61.402715140462078</v>
      </c>
      <c r="Q74" s="125">
        <f>N74/K74</f>
        <v>0.9061981131370882</v>
      </c>
      <c r="R74" s="328"/>
      <c r="S74" s="47">
        <v>0.37361111111111106</v>
      </c>
      <c r="T74" s="120">
        <v>0.39284722222222218</v>
      </c>
      <c r="U74" s="111">
        <v>4.7166666666666313</v>
      </c>
      <c r="V74" s="112">
        <v>27.714219905596497</v>
      </c>
      <c r="W74" s="113"/>
      <c r="X74" s="116"/>
      <c r="Y74" s="12"/>
      <c r="Z74" s="198"/>
      <c r="AA74" s="337"/>
      <c r="AB74" s="338"/>
      <c r="AC74" s="12"/>
      <c r="AD74" s="198"/>
      <c r="AE74" s="117">
        <f>M74-J74</f>
        <v>-307.01357570231039</v>
      </c>
      <c r="AF74" s="110">
        <f>M74/J74</f>
        <v>0.9061981131370882</v>
      </c>
      <c r="AG74" s="333"/>
    </row>
    <row r="75" spans="1:33" ht="15.75" customHeight="1">
      <c r="A75" s="323"/>
      <c r="B75" s="100"/>
      <c r="C75" s="335"/>
      <c r="D75" s="336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28"/>
      <c r="S75" s="47"/>
      <c r="T75" s="48"/>
      <c r="U75" s="111"/>
      <c r="V75" s="112"/>
      <c r="W75" s="113"/>
      <c r="X75" s="116"/>
      <c r="Y75" s="12"/>
      <c r="Z75" s="198"/>
      <c r="AA75" s="337"/>
      <c r="AB75" s="338"/>
      <c r="AC75" s="12"/>
      <c r="AD75" s="198"/>
      <c r="AE75" s="117"/>
      <c r="AF75" s="110"/>
      <c r="AG75" s="333"/>
    </row>
    <row r="76" spans="1:33" ht="15.75" customHeight="1">
      <c r="A76" s="323"/>
      <c r="B76" s="100"/>
      <c r="C76" s="335"/>
      <c r="D76" s="336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8"/>
      <c r="S76" s="47"/>
      <c r="T76" s="48"/>
      <c r="U76" s="111"/>
      <c r="V76" s="112"/>
      <c r="W76" s="113"/>
      <c r="X76" s="116"/>
      <c r="Y76" s="12"/>
      <c r="Z76" s="198"/>
      <c r="AA76" s="337"/>
      <c r="AB76" s="338"/>
      <c r="AC76" s="12"/>
      <c r="AD76" s="198"/>
      <c r="AE76" s="117"/>
      <c r="AF76" s="110"/>
      <c r="AG76" s="333"/>
    </row>
    <row r="77" spans="1:33" ht="15.75" customHeight="1">
      <c r="A77" s="323"/>
      <c r="B77" s="100"/>
      <c r="C77" s="335"/>
      <c r="D77" s="336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8"/>
      <c r="S77" s="47"/>
      <c r="T77" s="48"/>
      <c r="U77" s="111"/>
      <c r="V77" s="112"/>
      <c r="W77" s="113"/>
      <c r="X77" s="116"/>
      <c r="Y77" s="12"/>
      <c r="Z77" s="198"/>
      <c r="AA77" s="337"/>
      <c r="AB77" s="338"/>
      <c r="AC77" s="12"/>
      <c r="AD77" s="198"/>
      <c r="AE77" s="117"/>
      <c r="AF77" s="110"/>
      <c r="AG77" s="333"/>
    </row>
    <row r="78" spans="1:33" ht="15.75" customHeight="1">
      <c r="A78" s="323"/>
      <c r="B78" s="100"/>
      <c r="C78" s="335"/>
      <c r="D78" s="336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8"/>
      <c r="S78" s="47"/>
      <c r="T78" s="120"/>
      <c r="U78" s="111"/>
      <c r="V78" s="112"/>
      <c r="W78" s="113"/>
      <c r="X78" s="116"/>
      <c r="Y78" s="12"/>
      <c r="Z78" s="198"/>
      <c r="AA78" s="337"/>
      <c r="AB78" s="338"/>
      <c r="AC78" s="12"/>
      <c r="AD78" s="198"/>
      <c r="AE78" s="117"/>
      <c r="AF78" s="110"/>
      <c r="AG78" s="333"/>
    </row>
    <row r="79" spans="1:33" ht="15.75" customHeight="1">
      <c r="A79" s="323"/>
      <c r="B79" s="100"/>
      <c r="C79" s="335"/>
      <c r="D79" s="336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8"/>
      <c r="S79" s="47"/>
      <c r="T79" s="120"/>
      <c r="U79" s="111"/>
      <c r="V79" s="112"/>
      <c r="W79" s="113"/>
      <c r="X79" s="116"/>
      <c r="Y79" s="12"/>
      <c r="Z79" s="198"/>
      <c r="AA79" s="337"/>
      <c r="AB79" s="338"/>
      <c r="AC79" s="12"/>
      <c r="AD79" s="198"/>
      <c r="AE79" s="117"/>
      <c r="AF79" s="110"/>
      <c r="AG79" s="333"/>
    </row>
    <row r="80" spans="1:33" ht="15.75" customHeight="1">
      <c r="A80" s="323"/>
      <c r="B80" s="100"/>
      <c r="C80" s="335"/>
      <c r="D80" s="336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8"/>
      <c r="S80" s="47"/>
      <c r="T80" s="120"/>
      <c r="U80" s="111"/>
      <c r="V80" s="112"/>
      <c r="W80" s="113"/>
      <c r="X80" s="116"/>
      <c r="Y80" s="12"/>
      <c r="Z80" s="198"/>
      <c r="AA80" s="337"/>
      <c r="AB80" s="338"/>
      <c r="AC80" s="12"/>
      <c r="AD80" s="198"/>
      <c r="AE80" s="117"/>
      <c r="AF80" s="110"/>
      <c r="AG80" s="333"/>
    </row>
    <row r="81" spans="1:33" ht="15.75" customHeight="1">
      <c r="A81" s="323"/>
      <c r="B81" s="100"/>
      <c r="C81" s="335"/>
      <c r="D81" s="336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8"/>
      <c r="S81" s="47"/>
      <c r="T81" s="120"/>
      <c r="U81" s="111"/>
      <c r="V81" s="112"/>
      <c r="W81" s="113"/>
      <c r="X81" s="127"/>
      <c r="Y81" s="12"/>
      <c r="Z81" s="198"/>
      <c r="AA81" s="337"/>
      <c r="AB81" s="338"/>
      <c r="AC81" s="12"/>
      <c r="AD81" s="198"/>
      <c r="AE81" s="117"/>
      <c r="AF81" s="110"/>
      <c r="AG81" s="333"/>
    </row>
    <row r="82" spans="1:33" ht="15.75" customHeight="1">
      <c r="A82" s="323"/>
      <c r="B82" s="100"/>
      <c r="C82" s="335"/>
      <c r="D82" s="336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8"/>
      <c r="S82" s="47"/>
      <c r="T82" s="120"/>
      <c r="U82" s="111"/>
      <c r="V82" s="112"/>
      <c r="W82" s="113"/>
      <c r="X82" s="127"/>
      <c r="Y82" s="12"/>
      <c r="Z82" s="198"/>
      <c r="AA82" s="337"/>
      <c r="AB82" s="338"/>
      <c r="AC82" s="12"/>
      <c r="AD82" s="198"/>
      <c r="AE82" s="117"/>
      <c r="AF82" s="110"/>
      <c r="AG82" s="333"/>
    </row>
    <row r="83" spans="1:33" ht="15.75" customHeight="1">
      <c r="A83" s="323"/>
      <c r="B83" s="100"/>
      <c r="C83" s="335"/>
      <c r="D83" s="336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8"/>
      <c r="S83" s="47"/>
      <c r="T83" s="120"/>
      <c r="U83" s="111"/>
      <c r="V83" s="112"/>
      <c r="W83" s="113"/>
      <c r="X83" s="127"/>
      <c r="Y83" s="12"/>
      <c r="Z83" s="198"/>
      <c r="AA83" s="337"/>
      <c r="AB83" s="338"/>
      <c r="AC83" s="12"/>
      <c r="AD83" s="198"/>
      <c r="AE83" s="117"/>
      <c r="AF83" s="110"/>
      <c r="AG83" s="333"/>
    </row>
    <row r="84" spans="1:33" ht="15.75" customHeight="1">
      <c r="A84" s="323"/>
      <c r="B84" s="100"/>
      <c r="C84" s="335"/>
      <c r="D84" s="336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8"/>
      <c r="S84" s="47"/>
      <c r="T84" s="120"/>
      <c r="U84" s="111"/>
      <c r="V84" s="112"/>
      <c r="W84" s="113"/>
      <c r="X84" s="127"/>
      <c r="Y84" s="12"/>
      <c r="Z84" s="198"/>
      <c r="AA84" s="337"/>
      <c r="AB84" s="338"/>
      <c r="AC84" s="12"/>
      <c r="AD84" s="198"/>
      <c r="AE84" s="117"/>
      <c r="AF84" s="110"/>
      <c r="AG84" s="333"/>
    </row>
    <row r="85" spans="1:33" ht="15.75" customHeight="1">
      <c r="A85" s="323"/>
      <c r="B85" s="100"/>
      <c r="C85" s="335"/>
      <c r="D85" s="336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8"/>
      <c r="S85" s="47"/>
      <c r="T85" s="120"/>
      <c r="U85" s="111"/>
      <c r="V85" s="112"/>
      <c r="W85" s="113"/>
      <c r="X85" s="127"/>
      <c r="Y85" s="12"/>
      <c r="Z85" s="198"/>
      <c r="AA85" s="337"/>
      <c r="AB85" s="338"/>
      <c r="AC85" s="12"/>
      <c r="AD85" s="198"/>
      <c r="AE85" s="117"/>
      <c r="AF85" s="110"/>
      <c r="AG85" s="333"/>
    </row>
    <row r="86" spans="1:33" ht="15.75" customHeight="1">
      <c r="A86" s="323"/>
      <c r="B86" s="100"/>
      <c r="C86" s="335"/>
      <c r="D86" s="336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8"/>
      <c r="S86" s="47"/>
      <c r="T86" s="120"/>
      <c r="U86" s="111"/>
      <c r="V86" s="112"/>
      <c r="W86" s="113"/>
      <c r="X86" s="127"/>
      <c r="Y86" s="12"/>
      <c r="Z86" s="198"/>
      <c r="AA86" s="337"/>
      <c r="AB86" s="338"/>
      <c r="AC86" s="12"/>
      <c r="AD86" s="198"/>
      <c r="AE86" s="117"/>
      <c r="AF86" s="110"/>
      <c r="AG86" s="333"/>
    </row>
    <row r="87" spans="1:33" ht="15.75" customHeight="1">
      <c r="A87" s="323"/>
      <c r="B87" s="100"/>
      <c r="C87" s="335"/>
      <c r="D87" s="336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8"/>
      <c r="S87" s="47"/>
      <c r="T87" s="120"/>
      <c r="U87" s="111"/>
      <c r="V87" s="112"/>
      <c r="W87" s="113"/>
      <c r="X87" s="127"/>
      <c r="Y87" s="12"/>
      <c r="Z87" s="198"/>
      <c r="AA87" s="337"/>
      <c r="AB87" s="338"/>
      <c r="AC87" s="12"/>
      <c r="AD87" s="198"/>
      <c r="AE87" s="117"/>
      <c r="AF87" s="110"/>
      <c r="AG87" s="333"/>
    </row>
    <row r="88" spans="1:33" ht="15.75" customHeight="1">
      <c r="A88" s="323"/>
      <c r="B88" s="163"/>
      <c r="C88" s="335"/>
      <c r="D88" s="336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8"/>
      <c r="S88" s="119"/>
      <c r="T88" s="120"/>
      <c r="U88" s="130"/>
      <c r="V88" s="131"/>
      <c r="W88" s="126"/>
      <c r="X88" s="127"/>
      <c r="Y88" s="12"/>
      <c r="Z88" s="198"/>
      <c r="AA88" s="337"/>
      <c r="AB88" s="338"/>
      <c r="AC88" s="12"/>
      <c r="AD88" s="198"/>
      <c r="AE88" s="165"/>
      <c r="AF88" s="125"/>
      <c r="AG88" s="333"/>
    </row>
    <row r="89" spans="1:33" ht="15.75" customHeight="1" thickBot="1">
      <c r="A89" s="324"/>
      <c r="B89" s="133" t="s">
        <v>115</v>
      </c>
      <c r="C89" s="358"/>
      <c r="D89" s="358"/>
      <c r="E89" s="134"/>
      <c r="F89" s="167"/>
      <c r="G89" s="135"/>
      <c r="H89" s="69"/>
      <c r="I89" s="136">
        <f t="shared" ref="I89:J89" si="47">AVERAGE(I73:I88)</f>
        <v>5</v>
      </c>
      <c r="J89" s="137">
        <f t="shared" si="47"/>
        <v>3273</v>
      </c>
      <c r="K89" s="138">
        <f t="shared" ref="K89" si="48">J89/I89</f>
        <v>654.6</v>
      </c>
      <c r="L89" s="136">
        <f t="shared" ref="L89:M89" si="49">AVERAGE(L73:L88)</f>
        <v>5.5</v>
      </c>
      <c r="M89" s="137">
        <f t="shared" si="49"/>
        <v>2964.1414509449378</v>
      </c>
      <c r="N89" s="138">
        <f>M89/L89</f>
        <v>538.93480926271593</v>
      </c>
      <c r="O89" s="139">
        <f>L89-I89</f>
        <v>0.5</v>
      </c>
      <c r="P89" s="140">
        <f>N89-K89</f>
        <v>-115.66519073728409</v>
      </c>
      <c r="Q89" s="141">
        <f>N89/K89</f>
        <v>0.82330401659443309</v>
      </c>
      <c r="R89" s="329"/>
      <c r="S89" s="142">
        <v>0.16666666666666666</v>
      </c>
      <c r="T89" s="143">
        <v>0.39284722222222218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359"/>
      <c r="AB89" s="360"/>
      <c r="AC89" s="179">
        <f>SUM(AC73:AC88)</f>
        <v>0</v>
      </c>
      <c r="AD89" s="191">
        <f>SUM(AD73:AD88)</f>
        <v>0</v>
      </c>
      <c r="AE89" s="168">
        <f>M89-J89</f>
        <v>-308.85854905506221</v>
      </c>
      <c r="AF89" s="141">
        <f>M89/J89</f>
        <v>0.90563441825387647</v>
      </c>
      <c r="AG89" s="334"/>
    </row>
    <row r="90" spans="1:33" ht="15.75" customHeight="1">
      <c r="A90" s="361" t="s">
        <v>120</v>
      </c>
      <c r="B90" s="114" t="s">
        <v>192</v>
      </c>
      <c r="C90" s="325" t="s">
        <v>213</v>
      </c>
      <c r="D90" s="326"/>
      <c r="E90" s="147">
        <v>15.51</v>
      </c>
      <c r="F90" s="97">
        <v>2586</v>
      </c>
      <c r="G90" s="148">
        <f t="shared" ref="G90:G91" si="50">E90*F90</f>
        <v>40108.86</v>
      </c>
      <c r="H90" s="149"/>
      <c r="I90" s="150">
        <v>6</v>
      </c>
      <c r="J90" s="151">
        <v>3600</v>
      </c>
      <c r="K90" s="152">
        <f>J90/I90</f>
        <v>600</v>
      </c>
      <c r="L90" s="153">
        <v>6</v>
      </c>
      <c r="M90" s="151">
        <f>F90/V90*60</f>
        <v>3247.920000000001</v>
      </c>
      <c r="N90" s="152">
        <f>M90/L90</f>
        <v>541.32000000000016</v>
      </c>
      <c r="O90" s="154">
        <f>L90-I90</f>
        <v>0</v>
      </c>
      <c r="P90" s="155">
        <f>N90-K90</f>
        <v>-58.679999999999836</v>
      </c>
      <c r="Q90" s="156">
        <f>N90/K90</f>
        <v>0.90220000000000022</v>
      </c>
      <c r="R90" s="327">
        <f>Q106</f>
        <v>0.90231012981906877</v>
      </c>
      <c r="S90" s="157">
        <v>0.25</v>
      </c>
      <c r="T90" s="158">
        <v>0.28317129629629628</v>
      </c>
      <c r="U90" s="159"/>
      <c r="V90" s="160">
        <v>47.772112613611156</v>
      </c>
      <c r="W90" s="158"/>
      <c r="X90" s="169"/>
      <c r="Y90" s="12"/>
      <c r="Z90" s="198"/>
      <c r="AA90" s="330"/>
      <c r="AB90" s="331"/>
      <c r="AC90" s="12"/>
      <c r="AD90" s="198"/>
      <c r="AE90" s="115">
        <f>M90-J90</f>
        <v>-352.07999999999902</v>
      </c>
      <c r="AF90" s="156">
        <f>M90/J90</f>
        <v>0.90220000000000022</v>
      </c>
      <c r="AG90" s="332">
        <f>AF106</f>
        <v>0.90231012981906877</v>
      </c>
    </row>
    <row r="91" spans="1:33" ht="15.75" customHeight="1">
      <c r="A91" s="362"/>
      <c r="B91" s="100" t="s">
        <v>192</v>
      </c>
      <c r="C91" s="335" t="s">
        <v>214</v>
      </c>
      <c r="D91" s="336"/>
      <c r="E91" s="101">
        <v>15.01</v>
      </c>
      <c r="F91" s="102">
        <v>2732</v>
      </c>
      <c r="G91" s="103">
        <f t="shared" si="50"/>
        <v>41007.32</v>
      </c>
      <c r="H91" s="26"/>
      <c r="I91" s="104">
        <v>6</v>
      </c>
      <c r="J91" s="105">
        <v>3600</v>
      </c>
      <c r="K91" s="106">
        <f t="shared" si="42"/>
        <v>600</v>
      </c>
      <c r="L91" s="107">
        <v>6</v>
      </c>
      <c r="M91" s="105">
        <f>F91/V91*60</f>
        <v>3248.7129346972943</v>
      </c>
      <c r="N91" s="106">
        <f>M91/L91</f>
        <v>541.45215578288241</v>
      </c>
      <c r="O91" s="108">
        <f>L91-I91</f>
        <v>0</v>
      </c>
      <c r="P91" s="109">
        <f>N91-K91</f>
        <v>-58.547844217117586</v>
      </c>
      <c r="Q91" s="110">
        <f>N91/K91</f>
        <v>0.90242025963813732</v>
      </c>
      <c r="R91" s="328"/>
      <c r="S91" s="47">
        <v>0.28611111111111109</v>
      </c>
      <c r="T91" s="48">
        <v>0.3211458333333333</v>
      </c>
      <c r="U91" s="111">
        <v>5</v>
      </c>
      <c r="V91" s="112">
        <v>50.456905025150704</v>
      </c>
      <c r="W91" s="113"/>
      <c r="X91" s="13"/>
      <c r="Y91" s="12"/>
      <c r="Z91" s="198"/>
      <c r="AA91" s="337"/>
      <c r="AB91" s="338"/>
      <c r="AC91" s="12"/>
      <c r="AD91" s="198"/>
      <c r="AE91" s="117">
        <f>M91-J91</f>
        <v>-351.28706530270574</v>
      </c>
      <c r="AF91" s="110">
        <f>M91/J91</f>
        <v>0.90242025963813732</v>
      </c>
      <c r="AG91" s="333"/>
    </row>
    <row r="92" spans="1:33" ht="15.75" customHeight="1">
      <c r="A92" s="362"/>
      <c r="B92" s="100"/>
      <c r="C92" s="335"/>
      <c r="D92" s="336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328"/>
      <c r="S92" s="47"/>
      <c r="T92" s="48"/>
      <c r="U92" s="111"/>
      <c r="V92" s="112"/>
      <c r="W92" s="113"/>
      <c r="X92" s="13"/>
      <c r="Y92" s="12"/>
      <c r="Z92" s="198"/>
      <c r="AA92" s="337"/>
      <c r="AB92" s="338"/>
      <c r="AC92" s="12"/>
      <c r="AD92" s="198"/>
      <c r="AE92" s="117"/>
      <c r="AF92" s="110"/>
      <c r="AG92" s="333"/>
    </row>
    <row r="93" spans="1:33" ht="15.75" customHeight="1">
      <c r="A93" s="362"/>
      <c r="B93" s="100"/>
      <c r="C93" s="335"/>
      <c r="D93" s="336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8"/>
      <c r="S93" s="47"/>
      <c r="T93" s="48"/>
      <c r="U93" s="111"/>
      <c r="V93" s="112"/>
      <c r="W93" s="113"/>
      <c r="X93" s="116"/>
      <c r="Y93" s="12"/>
      <c r="Z93" s="198"/>
      <c r="AA93" s="337"/>
      <c r="AB93" s="338"/>
      <c r="AC93" s="12"/>
      <c r="AD93" s="198"/>
      <c r="AE93" s="117"/>
      <c r="AF93" s="110"/>
      <c r="AG93" s="333"/>
    </row>
    <row r="94" spans="1:33" ht="15.75" customHeight="1">
      <c r="A94" s="363"/>
      <c r="B94" s="100"/>
      <c r="C94" s="335"/>
      <c r="D94" s="336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8"/>
      <c r="S94" s="47"/>
      <c r="T94" s="48"/>
      <c r="U94" s="111"/>
      <c r="V94" s="112"/>
      <c r="W94" s="113"/>
      <c r="X94" s="13"/>
      <c r="Y94" s="12"/>
      <c r="Z94" s="198"/>
      <c r="AA94" s="337"/>
      <c r="AB94" s="338"/>
      <c r="AC94" s="12"/>
      <c r="AD94" s="198"/>
      <c r="AE94" s="117"/>
      <c r="AF94" s="110"/>
      <c r="AG94" s="333"/>
    </row>
    <row r="95" spans="1:33" ht="15.75" customHeight="1">
      <c r="A95" s="363"/>
      <c r="B95" s="100"/>
      <c r="C95" s="335"/>
      <c r="D95" s="336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8"/>
      <c r="S95" s="47"/>
      <c r="T95" s="120"/>
      <c r="U95" s="111"/>
      <c r="V95" s="112"/>
      <c r="W95" s="113"/>
      <c r="X95" s="50"/>
      <c r="Y95" s="12"/>
      <c r="Z95" s="198"/>
      <c r="AA95" s="337"/>
      <c r="AB95" s="338"/>
      <c r="AC95" s="12"/>
      <c r="AD95" s="198"/>
      <c r="AE95" s="117"/>
      <c r="AF95" s="110"/>
      <c r="AG95" s="333"/>
    </row>
    <row r="96" spans="1:33" ht="15.75" customHeight="1">
      <c r="A96" s="363"/>
      <c r="B96" s="100"/>
      <c r="C96" s="335"/>
      <c r="D96" s="336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8"/>
      <c r="S96" s="47"/>
      <c r="T96" s="120"/>
      <c r="U96" s="111"/>
      <c r="V96" s="112"/>
      <c r="W96" s="113"/>
      <c r="X96" s="116"/>
      <c r="Y96" s="12"/>
      <c r="Z96" s="198"/>
      <c r="AA96" s="337"/>
      <c r="AB96" s="338"/>
      <c r="AC96" s="12"/>
      <c r="AD96" s="198"/>
      <c r="AE96" s="117"/>
      <c r="AF96" s="110"/>
      <c r="AG96" s="333"/>
    </row>
    <row r="97" spans="1:33" ht="15.75" customHeight="1">
      <c r="A97" s="363"/>
      <c r="B97" s="100"/>
      <c r="C97" s="335"/>
      <c r="D97" s="336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8"/>
      <c r="S97" s="47"/>
      <c r="T97" s="120"/>
      <c r="U97" s="111"/>
      <c r="V97" s="112"/>
      <c r="W97" s="113"/>
      <c r="X97" s="116"/>
      <c r="Y97" s="12"/>
      <c r="Z97" s="198"/>
      <c r="AA97" s="337"/>
      <c r="AB97" s="338"/>
      <c r="AC97" s="12"/>
      <c r="AD97" s="198"/>
      <c r="AE97" s="117"/>
      <c r="AF97" s="110"/>
      <c r="AG97" s="333"/>
    </row>
    <row r="98" spans="1:33" ht="15.75" customHeight="1">
      <c r="A98" s="363"/>
      <c r="B98" s="100"/>
      <c r="C98" s="335"/>
      <c r="D98" s="336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8"/>
      <c r="S98" s="119"/>
      <c r="T98" s="120"/>
      <c r="U98" s="111"/>
      <c r="V98" s="131"/>
      <c r="W98" s="113"/>
      <c r="X98" s="116"/>
      <c r="Y98" s="12"/>
      <c r="Z98" s="198"/>
      <c r="AA98" s="337"/>
      <c r="AB98" s="338"/>
      <c r="AC98" s="12"/>
      <c r="AD98" s="198"/>
      <c r="AE98" s="117"/>
      <c r="AF98" s="110"/>
      <c r="AG98" s="333"/>
    </row>
    <row r="99" spans="1:33" ht="15.75" customHeight="1">
      <c r="A99" s="363"/>
      <c r="B99" s="100"/>
      <c r="C99" s="335"/>
      <c r="D99" s="336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8"/>
      <c r="S99" s="119"/>
      <c r="T99" s="120"/>
      <c r="U99" s="111"/>
      <c r="V99" s="131"/>
      <c r="W99" s="126"/>
      <c r="X99" s="127"/>
      <c r="Y99" s="12"/>
      <c r="Z99" s="198"/>
      <c r="AA99" s="337"/>
      <c r="AB99" s="338"/>
      <c r="AC99" s="12"/>
      <c r="AD99" s="198"/>
      <c r="AE99" s="117"/>
      <c r="AF99" s="110"/>
      <c r="AG99" s="333"/>
    </row>
    <row r="100" spans="1:33" ht="15.75" customHeight="1">
      <c r="A100" s="363"/>
      <c r="B100" s="100"/>
      <c r="C100" s="335"/>
      <c r="D100" s="336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8"/>
      <c r="S100" s="119"/>
      <c r="T100" s="120"/>
      <c r="U100" s="111"/>
      <c r="V100" s="131"/>
      <c r="W100" s="126"/>
      <c r="X100" s="127"/>
      <c r="Y100" s="12"/>
      <c r="Z100" s="198"/>
      <c r="AA100" s="337"/>
      <c r="AB100" s="338"/>
      <c r="AC100" s="12"/>
      <c r="AD100" s="198"/>
      <c r="AE100" s="117"/>
      <c r="AF100" s="110"/>
      <c r="AG100" s="333"/>
    </row>
    <row r="101" spans="1:33" ht="15.75" customHeight="1">
      <c r="A101" s="363"/>
      <c r="B101" s="100"/>
      <c r="C101" s="335"/>
      <c r="D101" s="336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8"/>
      <c r="S101" s="119"/>
      <c r="T101" s="120"/>
      <c r="U101" s="111"/>
      <c r="V101" s="131"/>
      <c r="W101" s="126"/>
      <c r="X101" s="127"/>
      <c r="Y101" s="12"/>
      <c r="Z101" s="198"/>
      <c r="AA101" s="337"/>
      <c r="AB101" s="338"/>
      <c r="AC101" s="12"/>
      <c r="AD101" s="198"/>
      <c r="AE101" s="117"/>
      <c r="AF101" s="110"/>
      <c r="AG101" s="333"/>
    </row>
    <row r="102" spans="1:33" ht="15.75" customHeight="1">
      <c r="A102" s="363"/>
      <c r="B102" s="100"/>
      <c r="C102" s="335"/>
      <c r="D102" s="336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8"/>
      <c r="S102" s="119"/>
      <c r="T102" s="120"/>
      <c r="U102" s="111"/>
      <c r="V102" s="131"/>
      <c r="W102" s="126"/>
      <c r="X102" s="127"/>
      <c r="Y102" s="12"/>
      <c r="Z102" s="198"/>
      <c r="AA102" s="337"/>
      <c r="AB102" s="338"/>
      <c r="AC102" s="12"/>
      <c r="AD102" s="198"/>
      <c r="AE102" s="117"/>
      <c r="AF102" s="110"/>
      <c r="AG102" s="333"/>
    </row>
    <row r="103" spans="1:33" ht="15.75" customHeight="1">
      <c r="A103" s="363"/>
      <c r="B103" s="100"/>
      <c r="C103" s="335"/>
      <c r="D103" s="336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8"/>
      <c r="S103" s="119"/>
      <c r="T103" s="120"/>
      <c r="U103" s="111"/>
      <c r="V103" s="131"/>
      <c r="W103" s="126"/>
      <c r="X103" s="127"/>
      <c r="Y103" s="12"/>
      <c r="Z103" s="198"/>
      <c r="AA103" s="337"/>
      <c r="AB103" s="338"/>
      <c r="AC103" s="12"/>
      <c r="AD103" s="198"/>
      <c r="AE103" s="117"/>
      <c r="AF103" s="110"/>
      <c r="AG103" s="333"/>
    </row>
    <row r="104" spans="1:33" ht="15.75" customHeight="1">
      <c r="A104" s="363"/>
      <c r="B104" s="100"/>
      <c r="C104" s="335"/>
      <c r="D104" s="336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8"/>
      <c r="S104" s="119"/>
      <c r="T104" s="120"/>
      <c r="U104" s="111"/>
      <c r="V104" s="131"/>
      <c r="W104" s="126"/>
      <c r="X104" s="127"/>
      <c r="Y104" s="12"/>
      <c r="Z104" s="198"/>
      <c r="AA104" s="337"/>
      <c r="AB104" s="338"/>
      <c r="AC104" s="12"/>
      <c r="AD104" s="198"/>
      <c r="AE104" s="117"/>
      <c r="AF104" s="110"/>
      <c r="AG104" s="333"/>
    </row>
    <row r="105" spans="1:33" ht="15.75" customHeight="1">
      <c r="A105" s="363"/>
      <c r="B105" s="100"/>
      <c r="C105" s="335"/>
      <c r="D105" s="336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8"/>
      <c r="S105" s="119"/>
      <c r="T105" s="120"/>
      <c r="U105" s="130"/>
      <c r="V105" s="131"/>
      <c r="W105" s="126"/>
      <c r="X105" s="127"/>
      <c r="Y105" s="12"/>
      <c r="Z105" s="198"/>
      <c r="AA105" s="337"/>
      <c r="AB105" s="338"/>
      <c r="AC105" s="12"/>
      <c r="AD105" s="198"/>
      <c r="AE105" s="165"/>
      <c r="AF105" s="125"/>
      <c r="AG105" s="333"/>
    </row>
    <row r="106" spans="1:33" ht="15.75" customHeight="1" thickBot="1">
      <c r="A106" s="364"/>
      <c r="B106" s="133" t="s">
        <v>115</v>
      </c>
      <c r="C106" s="358"/>
      <c r="D106" s="358"/>
      <c r="E106" s="134"/>
      <c r="F106" s="167"/>
      <c r="G106" s="135"/>
      <c r="H106" s="69"/>
      <c r="I106" s="136">
        <f t="shared" ref="I106:J106" si="51">AVERAGE(I90:I105)</f>
        <v>6</v>
      </c>
      <c r="J106" s="137">
        <f t="shared" si="51"/>
        <v>3600</v>
      </c>
      <c r="K106" s="138">
        <f t="shared" ref="K106" si="52">J106/I106</f>
        <v>600</v>
      </c>
      <c r="L106" s="136">
        <f t="shared" ref="L106:M106" si="53">AVERAGE(L90:L105)</f>
        <v>6</v>
      </c>
      <c r="M106" s="137">
        <f t="shared" si="53"/>
        <v>3248.3164673486476</v>
      </c>
      <c r="N106" s="138">
        <f>M106/L106</f>
        <v>541.38607789144123</v>
      </c>
      <c r="O106" s="139">
        <f>L106-I106</f>
        <v>0</v>
      </c>
      <c r="P106" s="140">
        <f>N106-K106</f>
        <v>-58.613922108558768</v>
      </c>
      <c r="Q106" s="141">
        <f>N106/K106</f>
        <v>0.90231012981906877</v>
      </c>
      <c r="R106" s="329"/>
      <c r="S106" s="142">
        <v>0.25</v>
      </c>
      <c r="T106" s="143">
        <v>0.3211458333333333</v>
      </c>
      <c r="U106" s="144"/>
      <c r="V106" s="166"/>
      <c r="W106" s="167"/>
      <c r="X106" s="138"/>
      <c r="Y106" s="179">
        <f>SUM(Y90:Y105)</f>
        <v>0</v>
      </c>
      <c r="Z106" s="180">
        <f>SUM(Z90:Z105)</f>
        <v>0</v>
      </c>
      <c r="AA106" s="359"/>
      <c r="AB106" s="360"/>
      <c r="AC106" s="179">
        <f>SUM(AC90:AC105)</f>
        <v>0</v>
      </c>
      <c r="AD106" s="191">
        <f>SUM(AD90:AD105)</f>
        <v>0</v>
      </c>
      <c r="AE106" s="168">
        <f>M106-J106</f>
        <v>-351.68353265135238</v>
      </c>
      <c r="AF106" s="141">
        <f>M106/J106</f>
        <v>0.90231012981906877</v>
      </c>
      <c r="AG106" s="334"/>
    </row>
    <row r="107" spans="1:33" ht="15.75" customHeight="1">
      <c r="A107" s="322" t="s">
        <v>193</v>
      </c>
      <c r="B107" s="146" t="s">
        <v>171</v>
      </c>
      <c r="C107" s="325" t="s">
        <v>210</v>
      </c>
      <c r="D107" s="326"/>
      <c r="E107" s="147">
        <v>58.17</v>
      </c>
      <c r="F107" s="97">
        <v>1597</v>
      </c>
      <c r="G107" s="148">
        <f t="shared" ref="G107:G109" si="54">E107*F107</f>
        <v>92897.49</v>
      </c>
      <c r="H107" s="149"/>
      <c r="I107" s="150">
        <v>18</v>
      </c>
      <c r="J107" s="151">
        <v>2000</v>
      </c>
      <c r="K107" s="152">
        <f>J107/I107</f>
        <v>111.11111111111111</v>
      </c>
      <c r="L107" s="153">
        <v>17</v>
      </c>
      <c r="M107" s="151">
        <f>F107/V107*60</f>
        <v>1790.0000000000002</v>
      </c>
      <c r="N107" s="152">
        <f>M107/L107</f>
        <v>105.29411764705884</v>
      </c>
      <c r="O107" s="154">
        <f>L107-I107</f>
        <v>-1</v>
      </c>
      <c r="P107" s="155">
        <f>N107-K107</f>
        <v>-5.816993464052274</v>
      </c>
      <c r="Q107" s="156">
        <f>N107/K107</f>
        <v>0.94764705882352951</v>
      </c>
      <c r="R107" s="327">
        <f>Q123</f>
        <v>0.94308690476190493</v>
      </c>
      <c r="S107" s="157">
        <v>0.70833333333333337</v>
      </c>
      <c r="T107" s="158">
        <v>0.74549768518518522</v>
      </c>
      <c r="U107" s="159"/>
      <c r="V107" s="160">
        <v>53.530726256983236</v>
      </c>
      <c r="W107" s="158"/>
      <c r="X107" s="169"/>
      <c r="Y107" s="196"/>
      <c r="Z107" s="197"/>
      <c r="AA107" s="330"/>
      <c r="AB107" s="331"/>
      <c r="AC107" s="196"/>
      <c r="AD107" s="197"/>
      <c r="AE107" s="115">
        <f>M107-J107</f>
        <v>-209.99999999999977</v>
      </c>
      <c r="AF107" s="156">
        <f>M107/J107</f>
        <v>0.89500000000000013</v>
      </c>
      <c r="AG107" s="332">
        <f>AF123</f>
        <v>0.89513333333333356</v>
      </c>
    </row>
    <row r="108" spans="1:33" ht="15.75" customHeight="1">
      <c r="A108" s="323"/>
      <c r="B108" s="163" t="s">
        <v>171</v>
      </c>
      <c r="C108" s="335" t="s">
        <v>194</v>
      </c>
      <c r="D108" s="336"/>
      <c r="E108" s="101">
        <v>50.67</v>
      </c>
      <c r="F108" s="102">
        <v>1333</v>
      </c>
      <c r="G108" s="103">
        <f t="shared" si="54"/>
        <v>67543.11</v>
      </c>
      <c r="H108" s="26"/>
      <c r="I108" s="104">
        <v>20</v>
      </c>
      <c r="J108" s="105">
        <v>2000</v>
      </c>
      <c r="K108" s="106">
        <f t="shared" ref="K108:K109" si="55">J108/I108</f>
        <v>100</v>
      </c>
      <c r="L108" s="107">
        <v>19</v>
      </c>
      <c r="M108" s="105">
        <f>F108/V108*60</f>
        <v>1790.4</v>
      </c>
      <c r="N108" s="106">
        <f>M108/L108</f>
        <v>94.231578947368419</v>
      </c>
      <c r="O108" s="108">
        <f>L108-I108</f>
        <v>-1</v>
      </c>
      <c r="P108" s="109">
        <f>N108-K108</f>
        <v>-5.7684210526315809</v>
      </c>
      <c r="Q108" s="110">
        <f>N108/K108</f>
        <v>0.94231578947368422</v>
      </c>
      <c r="R108" s="328"/>
      <c r="S108" s="47">
        <v>0.74930555555555556</v>
      </c>
      <c r="T108" s="48">
        <v>0.78032407407407411</v>
      </c>
      <c r="U108" s="111">
        <v>5.4833333333332845</v>
      </c>
      <c r="V108" s="112">
        <v>44.671581769436997</v>
      </c>
      <c r="W108" s="113"/>
      <c r="X108" s="116"/>
      <c r="Y108" s="12"/>
      <c r="Z108" s="198"/>
      <c r="AA108" s="337"/>
      <c r="AB108" s="338"/>
      <c r="AC108" s="12"/>
      <c r="AD108" s="198"/>
      <c r="AE108" s="117">
        <f>M108-J108</f>
        <v>-209.59999999999991</v>
      </c>
      <c r="AF108" s="110">
        <f>M108/J108</f>
        <v>0.8952</v>
      </c>
      <c r="AG108" s="333"/>
    </row>
    <row r="109" spans="1:33" ht="15.75" customHeight="1">
      <c r="A109" s="323"/>
      <c r="B109" s="163" t="s">
        <v>171</v>
      </c>
      <c r="C109" s="335" t="s">
        <v>228</v>
      </c>
      <c r="D109" s="336"/>
      <c r="E109" s="101">
        <v>57.3</v>
      </c>
      <c r="F109" s="102">
        <v>1820</v>
      </c>
      <c r="G109" s="103">
        <f t="shared" si="54"/>
        <v>104286</v>
      </c>
      <c r="H109" s="26"/>
      <c r="I109" s="104">
        <v>21</v>
      </c>
      <c r="J109" s="105">
        <v>2000</v>
      </c>
      <c r="K109" s="106">
        <f t="shared" si="55"/>
        <v>95.238095238095241</v>
      </c>
      <c r="L109" s="107">
        <v>20</v>
      </c>
      <c r="M109" s="105">
        <f>F109/V109*60</f>
        <v>1790.4</v>
      </c>
      <c r="N109" s="106">
        <f>M109/L109</f>
        <v>89.52000000000001</v>
      </c>
      <c r="O109" s="108">
        <f>L109-I109</f>
        <v>-1</v>
      </c>
      <c r="P109" s="109">
        <f>N109-K109</f>
        <v>-5.7180952380952306</v>
      </c>
      <c r="Q109" s="110">
        <f>N109/K109</f>
        <v>0.93996000000000013</v>
      </c>
      <c r="R109" s="328"/>
      <c r="S109" s="47">
        <v>0.78333333333333333</v>
      </c>
      <c r="T109" s="48">
        <v>0.82568287037037036</v>
      </c>
      <c r="U109" s="111">
        <v>5</v>
      </c>
      <c r="V109" s="112">
        <v>60.991957104557642</v>
      </c>
      <c r="W109" s="113"/>
      <c r="X109" s="116"/>
      <c r="Y109" s="12"/>
      <c r="Z109" s="198"/>
      <c r="AA109" s="337"/>
      <c r="AB109" s="338"/>
      <c r="AC109" s="12"/>
      <c r="AD109" s="198"/>
      <c r="AE109" s="117">
        <f>M109-J109</f>
        <v>-209.59999999999991</v>
      </c>
      <c r="AF109" s="110">
        <f>M109/J109</f>
        <v>0.8952</v>
      </c>
      <c r="AG109" s="333"/>
    </row>
    <row r="110" spans="1:33" ht="15.75" customHeight="1">
      <c r="A110" s="323"/>
      <c r="B110" s="163"/>
      <c r="C110" s="335"/>
      <c r="D110" s="336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328"/>
      <c r="S110" s="47"/>
      <c r="T110" s="48"/>
      <c r="U110" s="111"/>
      <c r="V110" s="112"/>
      <c r="W110" s="113"/>
      <c r="X110" s="116"/>
      <c r="Y110" s="12"/>
      <c r="Z110" s="198"/>
      <c r="AA110" s="337"/>
      <c r="AB110" s="338"/>
      <c r="AC110" s="12"/>
      <c r="AD110" s="198"/>
      <c r="AE110" s="117"/>
      <c r="AF110" s="110"/>
      <c r="AG110" s="333"/>
    </row>
    <row r="111" spans="1:33" ht="15.75" customHeight="1">
      <c r="A111" s="323"/>
      <c r="B111" s="163"/>
      <c r="C111" s="335"/>
      <c r="D111" s="336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328"/>
      <c r="S111" s="47"/>
      <c r="T111" s="48"/>
      <c r="U111" s="111"/>
      <c r="V111" s="112"/>
      <c r="W111" s="113"/>
      <c r="X111" s="116"/>
      <c r="Y111" s="12"/>
      <c r="Z111" s="198"/>
      <c r="AA111" s="337"/>
      <c r="AB111" s="338"/>
      <c r="AC111" s="12"/>
      <c r="AD111" s="198"/>
      <c r="AE111" s="117"/>
      <c r="AF111" s="110"/>
      <c r="AG111" s="333"/>
    </row>
    <row r="112" spans="1:33" ht="15.75" customHeight="1">
      <c r="A112" s="323"/>
      <c r="B112" s="163"/>
      <c r="C112" s="335"/>
      <c r="D112" s="336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28"/>
      <c r="S112" s="47"/>
      <c r="T112" s="120"/>
      <c r="U112" s="111"/>
      <c r="V112" s="112"/>
      <c r="W112" s="113"/>
      <c r="X112" s="116"/>
      <c r="Y112" s="12"/>
      <c r="Z112" s="198"/>
      <c r="AA112" s="337"/>
      <c r="AB112" s="338"/>
      <c r="AC112" s="12"/>
      <c r="AD112" s="198"/>
      <c r="AE112" s="117"/>
      <c r="AF112" s="110"/>
      <c r="AG112" s="333"/>
    </row>
    <row r="113" spans="1:33" ht="15.75" customHeight="1">
      <c r="A113" s="323"/>
      <c r="B113" s="163"/>
      <c r="C113" s="335"/>
      <c r="D113" s="336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328"/>
      <c r="S113" s="119"/>
      <c r="T113" s="120"/>
      <c r="U113" s="111"/>
      <c r="V113" s="112"/>
      <c r="W113" s="120"/>
      <c r="X113" s="189"/>
      <c r="Y113" s="12"/>
      <c r="Z113" s="198"/>
      <c r="AA113" s="337"/>
      <c r="AB113" s="338"/>
      <c r="AC113" s="12"/>
      <c r="AD113" s="198"/>
      <c r="AE113" s="117"/>
      <c r="AF113" s="110"/>
      <c r="AG113" s="333"/>
    </row>
    <row r="114" spans="1:33" ht="15.75" customHeight="1">
      <c r="A114" s="323"/>
      <c r="B114" s="163"/>
      <c r="C114" s="335"/>
      <c r="D114" s="336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28"/>
      <c r="S114" s="119"/>
      <c r="T114" s="120"/>
      <c r="U114" s="111"/>
      <c r="V114" s="112"/>
      <c r="W114" s="120"/>
      <c r="X114" s="189"/>
      <c r="Y114" s="12"/>
      <c r="Z114" s="198"/>
      <c r="AA114" s="337"/>
      <c r="AB114" s="338"/>
      <c r="AC114" s="12"/>
      <c r="AD114" s="198"/>
      <c r="AE114" s="117"/>
      <c r="AF114" s="110"/>
      <c r="AG114" s="333"/>
    </row>
    <row r="115" spans="1:33" ht="15.75" customHeight="1">
      <c r="A115" s="323"/>
      <c r="B115" s="163"/>
      <c r="C115" s="335"/>
      <c r="D115" s="336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8"/>
      <c r="S115" s="119"/>
      <c r="T115" s="120"/>
      <c r="U115" s="111"/>
      <c r="V115" s="112"/>
      <c r="W115" s="120"/>
      <c r="X115" s="189"/>
      <c r="Y115" s="12"/>
      <c r="Z115" s="198"/>
      <c r="AA115" s="337"/>
      <c r="AB115" s="338"/>
      <c r="AC115" s="12"/>
      <c r="AD115" s="198"/>
      <c r="AE115" s="117"/>
      <c r="AF115" s="110"/>
      <c r="AG115" s="333"/>
    </row>
    <row r="116" spans="1:33" ht="15.75" customHeight="1">
      <c r="A116" s="323"/>
      <c r="B116" s="163"/>
      <c r="C116" s="335"/>
      <c r="D116" s="336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8"/>
      <c r="S116" s="119"/>
      <c r="T116" s="120"/>
      <c r="U116" s="111"/>
      <c r="V116" s="112"/>
      <c r="W116" s="120"/>
      <c r="X116" s="189"/>
      <c r="Y116" s="12"/>
      <c r="Z116" s="198"/>
      <c r="AA116" s="337"/>
      <c r="AB116" s="338"/>
      <c r="AC116" s="12"/>
      <c r="AD116" s="198"/>
      <c r="AE116" s="117"/>
      <c r="AF116" s="110"/>
      <c r="AG116" s="333"/>
    </row>
    <row r="117" spans="1:33" ht="15.75" customHeight="1">
      <c r="A117" s="323"/>
      <c r="B117" s="163"/>
      <c r="C117" s="335"/>
      <c r="D117" s="336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8"/>
      <c r="S117" s="119"/>
      <c r="T117" s="120"/>
      <c r="U117" s="111"/>
      <c r="V117" s="112"/>
      <c r="W117" s="120"/>
      <c r="X117" s="189"/>
      <c r="Y117" s="12"/>
      <c r="Z117" s="198"/>
      <c r="AA117" s="337"/>
      <c r="AB117" s="338"/>
      <c r="AC117" s="12"/>
      <c r="AD117" s="198"/>
      <c r="AE117" s="117"/>
      <c r="AF117" s="110"/>
      <c r="AG117" s="333"/>
    </row>
    <row r="118" spans="1:33" ht="15.75" customHeight="1">
      <c r="A118" s="323"/>
      <c r="B118" s="163"/>
      <c r="C118" s="335"/>
      <c r="D118" s="336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8"/>
      <c r="S118" s="119"/>
      <c r="T118" s="120"/>
      <c r="U118" s="111"/>
      <c r="V118" s="112"/>
      <c r="W118" s="120"/>
      <c r="X118" s="189"/>
      <c r="Y118" s="12"/>
      <c r="Z118" s="198"/>
      <c r="AA118" s="337"/>
      <c r="AB118" s="338"/>
      <c r="AC118" s="12"/>
      <c r="AD118" s="198"/>
      <c r="AE118" s="117"/>
      <c r="AF118" s="110"/>
      <c r="AG118" s="333"/>
    </row>
    <row r="119" spans="1:33" ht="15.75" customHeight="1">
      <c r="A119" s="323"/>
      <c r="B119" s="163"/>
      <c r="C119" s="335"/>
      <c r="D119" s="336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8"/>
      <c r="S119" s="119"/>
      <c r="T119" s="120"/>
      <c r="U119" s="111"/>
      <c r="V119" s="112"/>
      <c r="W119" s="120"/>
      <c r="X119" s="189"/>
      <c r="Y119" s="12"/>
      <c r="Z119" s="198"/>
      <c r="AA119" s="337"/>
      <c r="AB119" s="338"/>
      <c r="AC119" s="12"/>
      <c r="AD119" s="198"/>
      <c r="AE119" s="117"/>
      <c r="AF119" s="110"/>
      <c r="AG119" s="333"/>
    </row>
    <row r="120" spans="1:33" ht="15.75" customHeight="1">
      <c r="A120" s="323"/>
      <c r="B120" s="163"/>
      <c r="C120" s="335"/>
      <c r="D120" s="336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8"/>
      <c r="S120" s="119"/>
      <c r="T120" s="120"/>
      <c r="U120" s="111"/>
      <c r="V120" s="112"/>
      <c r="W120" s="120"/>
      <c r="X120" s="189"/>
      <c r="Y120" s="12"/>
      <c r="Z120" s="198"/>
      <c r="AA120" s="337"/>
      <c r="AB120" s="338"/>
      <c r="AC120" s="12"/>
      <c r="AD120" s="198"/>
      <c r="AE120" s="117"/>
      <c r="AF120" s="110"/>
      <c r="AG120" s="333"/>
    </row>
    <row r="121" spans="1:33" ht="15.75" customHeight="1">
      <c r="A121" s="323"/>
      <c r="B121" s="163"/>
      <c r="C121" s="335"/>
      <c r="D121" s="336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8"/>
      <c r="S121" s="119"/>
      <c r="T121" s="120"/>
      <c r="U121" s="111"/>
      <c r="V121" s="112"/>
      <c r="W121" s="120"/>
      <c r="X121" s="189"/>
      <c r="Y121" s="12"/>
      <c r="Z121" s="198"/>
      <c r="AA121" s="337"/>
      <c r="AB121" s="338"/>
      <c r="AC121" s="12"/>
      <c r="AD121" s="198"/>
      <c r="AE121" s="117"/>
      <c r="AF121" s="110"/>
      <c r="AG121" s="333"/>
    </row>
    <row r="122" spans="1:33" ht="15.75" customHeight="1">
      <c r="A122" s="323"/>
      <c r="B122" s="163"/>
      <c r="C122" s="335"/>
      <c r="D122" s="336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8"/>
      <c r="S122" s="119"/>
      <c r="T122" s="120"/>
      <c r="U122" s="130"/>
      <c r="V122" s="131"/>
      <c r="W122" s="126"/>
      <c r="X122" s="127"/>
      <c r="Y122" s="12"/>
      <c r="Z122" s="198"/>
      <c r="AA122" s="337"/>
      <c r="AB122" s="338"/>
      <c r="AC122" s="12"/>
      <c r="AD122" s="198"/>
      <c r="AE122" s="165"/>
      <c r="AF122" s="125"/>
      <c r="AG122" s="333"/>
    </row>
    <row r="123" spans="1:33" ht="15.75" customHeight="1" thickBot="1">
      <c r="A123" s="324"/>
      <c r="B123" s="133" t="s">
        <v>115</v>
      </c>
      <c r="C123" s="358"/>
      <c r="D123" s="358"/>
      <c r="E123" s="134"/>
      <c r="F123" s="167"/>
      <c r="G123" s="135"/>
      <c r="H123" s="69"/>
      <c r="I123" s="136">
        <f t="shared" ref="I123:J123" si="56">AVERAGE(I107:I122)</f>
        <v>19.666666666666668</v>
      </c>
      <c r="J123" s="137">
        <f t="shared" si="56"/>
        <v>2000</v>
      </c>
      <c r="K123" s="138">
        <f t="shared" ref="K123" si="57">J123/I123</f>
        <v>101.69491525423729</v>
      </c>
      <c r="L123" s="136">
        <f t="shared" ref="L123:M123" si="58">AVERAGE(L107:L122)</f>
        <v>18.666666666666668</v>
      </c>
      <c r="M123" s="137">
        <f t="shared" si="58"/>
        <v>1790.2666666666671</v>
      </c>
      <c r="N123" s="138">
        <f>M123/L123</f>
        <v>95.907142857142873</v>
      </c>
      <c r="O123" s="139">
        <f>L123-I123</f>
        <v>-1</v>
      </c>
      <c r="P123" s="140">
        <f>N123-K123</f>
        <v>-5.7877723970944146</v>
      </c>
      <c r="Q123" s="141">
        <f>N123/K123</f>
        <v>0.94308690476190493</v>
      </c>
      <c r="R123" s="329"/>
      <c r="S123" s="142">
        <v>0.70833333333333337</v>
      </c>
      <c r="T123" s="143">
        <v>0.82568287037037036</v>
      </c>
      <c r="U123" s="144"/>
      <c r="V123" s="166"/>
      <c r="W123" s="167"/>
      <c r="X123" s="138"/>
      <c r="Y123" s="179">
        <f t="shared" ref="Y123:Z123" si="59">SUM(Y107:Y122)</f>
        <v>0</v>
      </c>
      <c r="Z123" s="180">
        <f t="shared" si="59"/>
        <v>0</v>
      </c>
      <c r="AA123" s="359"/>
      <c r="AB123" s="360"/>
      <c r="AC123" s="179">
        <f t="shared" ref="AC123:AD123" si="60">SUM(AC107:AC122)</f>
        <v>0</v>
      </c>
      <c r="AD123" s="180">
        <f t="shared" si="60"/>
        <v>0</v>
      </c>
      <c r="AE123" s="168">
        <f>M123-J123</f>
        <v>-209.73333333333289</v>
      </c>
      <c r="AF123" s="141">
        <f>M123/J123</f>
        <v>0.89513333333333356</v>
      </c>
      <c r="AG123" s="334"/>
    </row>
    <row r="124" spans="1:33" ht="15.75" customHeight="1">
      <c r="A124" s="361" t="s">
        <v>182</v>
      </c>
      <c r="B124" s="146" t="s">
        <v>171</v>
      </c>
      <c r="C124" s="325" t="s">
        <v>185</v>
      </c>
      <c r="D124" s="326"/>
      <c r="E124" s="147">
        <v>47.6</v>
      </c>
      <c r="F124" s="159">
        <v>1795</v>
      </c>
      <c r="G124" s="148">
        <f t="shared" ref="G124:G126" si="61">E124*F124</f>
        <v>85442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1797.413255700249</v>
      </c>
      <c r="N124" s="152">
        <f>M124/L124</f>
        <v>78.148402421749964</v>
      </c>
      <c r="O124" s="154">
        <f>L124-I124</f>
        <v>0</v>
      </c>
      <c r="P124" s="155">
        <f>N124-K124</f>
        <v>-8.8081193173804735</v>
      </c>
      <c r="Q124" s="156">
        <f>N124/K124</f>
        <v>0.89870662785012456</v>
      </c>
      <c r="R124" s="327">
        <f>Q140</f>
        <v>0.8984055216408311</v>
      </c>
      <c r="S124" s="157">
        <v>0.70833333333333337</v>
      </c>
      <c r="T124" s="158">
        <v>0.74994212962962969</v>
      </c>
      <c r="U124" s="159"/>
      <c r="V124" s="160">
        <v>59.919442375560685</v>
      </c>
      <c r="W124" s="97"/>
      <c r="X124" s="98"/>
      <c r="Y124" s="196"/>
      <c r="Z124" s="197"/>
      <c r="AA124" s="330"/>
      <c r="AB124" s="331"/>
      <c r="AC124" s="196"/>
      <c r="AD124" s="197"/>
      <c r="AE124" s="115">
        <f>M124-J124</f>
        <v>-202.58674429975099</v>
      </c>
      <c r="AF124" s="156">
        <f>M124/J124</f>
        <v>0.89870662785012445</v>
      </c>
      <c r="AG124" s="381">
        <f>AF140</f>
        <v>0.8984055216408311</v>
      </c>
    </row>
    <row r="125" spans="1:33" ht="15.75" customHeight="1">
      <c r="A125" s="362"/>
      <c r="B125" s="163" t="s">
        <v>171</v>
      </c>
      <c r="C125" s="335" t="s">
        <v>184</v>
      </c>
      <c r="D125" s="336"/>
      <c r="E125" s="101">
        <v>56.87</v>
      </c>
      <c r="F125" s="111">
        <v>1493</v>
      </c>
      <c r="G125" s="103">
        <f t="shared" si="61"/>
        <v>84906.909999999989</v>
      </c>
      <c r="H125" s="26"/>
      <c r="I125" s="104">
        <v>23</v>
      </c>
      <c r="J125" s="105">
        <v>2000</v>
      </c>
      <c r="K125" s="106">
        <f t="shared" ref="K125:K126" si="62">J125/I125</f>
        <v>86.956521739130437</v>
      </c>
      <c r="L125" s="107">
        <v>23</v>
      </c>
      <c r="M125" s="105">
        <f>F125/V125*60</f>
        <v>1796.7203886746483</v>
      </c>
      <c r="N125" s="106">
        <f>M125/L125</f>
        <v>78.118277768462974</v>
      </c>
      <c r="O125" s="108">
        <f>L125-I125</f>
        <v>0</v>
      </c>
      <c r="P125" s="109">
        <f>N125-K125</f>
        <v>-8.8382439706674631</v>
      </c>
      <c r="Q125" s="110">
        <f>N125/K125</f>
        <v>0.89836019433732417</v>
      </c>
      <c r="R125" s="328"/>
      <c r="S125" s="47">
        <v>0.75277777777777777</v>
      </c>
      <c r="T125" s="48">
        <v>0.78739583333333329</v>
      </c>
      <c r="U125" s="111">
        <v>5</v>
      </c>
      <c r="V125" s="112">
        <v>49.857507358770903</v>
      </c>
      <c r="W125" s="113"/>
      <c r="X125" s="116"/>
      <c r="Y125" s="12"/>
      <c r="Z125" s="198"/>
      <c r="AA125" s="337"/>
      <c r="AB125" s="338"/>
      <c r="AC125" s="12"/>
      <c r="AD125" s="198"/>
      <c r="AE125" s="117">
        <f>M125-J125</f>
        <v>-203.27961132535165</v>
      </c>
      <c r="AF125" s="110">
        <f>M125/J125</f>
        <v>0.89836019433732417</v>
      </c>
      <c r="AG125" s="374"/>
    </row>
    <row r="126" spans="1:33" ht="15.75" customHeight="1">
      <c r="A126" s="362"/>
      <c r="B126" s="163" t="s">
        <v>171</v>
      </c>
      <c r="C126" s="335" t="s">
        <v>183</v>
      </c>
      <c r="D126" s="336"/>
      <c r="E126" s="101">
        <v>56.79</v>
      </c>
      <c r="F126" s="111">
        <v>2036</v>
      </c>
      <c r="G126" s="103">
        <f t="shared" si="61"/>
        <v>115624.44</v>
      </c>
      <c r="H126" s="26"/>
      <c r="I126" s="104">
        <v>23</v>
      </c>
      <c r="J126" s="105">
        <v>2000</v>
      </c>
      <c r="K126" s="106">
        <f t="shared" si="62"/>
        <v>86.956521739130437</v>
      </c>
      <c r="L126" s="107">
        <v>23</v>
      </c>
      <c r="M126" s="105">
        <f>F126/V126*60</f>
        <v>1796.2994854700892</v>
      </c>
      <c r="N126" s="106">
        <f>M126/L126</f>
        <v>78.099977629134315</v>
      </c>
      <c r="O126" s="108">
        <f>L126-I126</f>
        <v>0</v>
      </c>
      <c r="P126" s="109">
        <f>N126-K126</f>
        <v>-8.856544109996122</v>
      </c>
      <c r="Q126" s="110">
        <f>N126/K126</f>
        <v>0.89814974273504455</v>
      </c>
      <c r="R126" s="328"/>
      <c r="S126" s="47">
        <v>0.79027777777777775</v>
      </c>
      <c r="T126" s="48">
        <v>0.83749999999999991</v>
      </c>
      <c r="U126" s="111">
        <v>5</v>
      </c>
      <c r="V126" s="112">
        <v>68.006477198333599</v>
      </c>
      <c r="W126" s="113"/>
      <c r="X126" s="116"/>
      <c r="Y126" s="12"/>
      <c r="Z126" s="198"/>
      <c r="AA126" s="337"/>
      <c r="AB126" s="338"/>
      <c r="AC126" s="12"/>
      <c r="AD126" s="198"/>
      <c r="AE126" s="117">
        <f>M126-J126</f>
        <v>-203.70051452991083</v>
      </c>
      <c r="AF126" s="110">
        <f>M126/J126</f>
        <v>0.89814974273504455</v>
      </c>
      <c r="AG126" s="374"/>
    </row>
    <row r="127" spans="1:33" ht="15.75" customHeight="1">
      <c r="A127" s="362"/>
      <c r="B127" s="163"/>
      <c r="C127" s="335"/>
      <c r="D127" s="336"/>
      <c r="E127" s="101"/>
      <c r="F127" s="111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328"/>
      <c r="S127" s="47"/>
      <c r="T127" s="48"/>
      <c r="U127" s="111"/>
      <c r="V127" s="112"/>
      <c r="W127" s="113"/>
      <c r="X127" s="116"/>
      <c r="Y127" s="12"/>
      <c r="Z127" s="198"/>
      <c r="AA127" s="337"/>
      <c r="AB127" s="338"/>
      <c r="AC127" s="12"/>
      <c r="AD127" s="198"/>
      <c r="AE127" s="117"/>
      <c r="AF127" s="110"/>
      <c r="AG127" s="374"/>
    </row>
    <row r="128" spans="1:33" ht="15.75" customHeight="1">
      <c r="A128" s="363"/>
      <c r="B128" s="163"/>
      <c r="C128" s="335"/>
      <c r="D128" s="336"/>
      <c r="E128" s="101"/>
      <c r="F128" s="111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328"/>
      <c r="S128" s="47"/>
      <c r="T128" s="48"/>
      <c r="U128" s="111"/>
      <c r="V128" s="112"/>
      <c r="W128" s="113"/>
      <c r="X128" s="116"/>
      <c r="Y128" s="12"/>
      <c r="Z128" s="198"/>
      <c r="AA128" s="337"/>
      <c r="AB128" s="338"/>
      <c r="AC128" s="12"/>
      <c r="AD128" s="198"/>
      <c r="AE128" s="117"/>
      <c r="AF128" s="110"/>
      <c r="AG128" s="374"/>
    </row>
    <row r="129" spans="1:33" ht="15.75" customHeight="1">
      <c r="A129" s="363"/>
      <c r="B129" s="163"/>
      <c r="C129" s="335"/>
      <c r="D129" s="336"/>
      <c r="E129" s="101"/>
      <c r="F129" s="111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28"/>
      <c r="S129" s="47"/>
      <c r="T129" s="120"/>
      <c r="U129" s="111"/>
      <c r="V129" s="112"/>
      <c r="W129" s="113"/>
      <c r="X129" s="116"/>
      <c r="Y129" s="12"/>
      <c r="Z129" s="198"/>
      <c r="AA129" s="337"/>
      <c r="AB129" s="338"/>
      <c r="AC129" s="12"/>
      <c r="AD129" s="198"/>
      <c r="AE129" s="117"/>
      <c r="AF129" s="110"/>
      <c r="AG129" s="374"/>
    </row>
    <row r="130" spans="1:33" ht="15.75" customHeight="1">
      <c r="A130" s="363"/>
      <c r="B130" s="163"/>
      <c r="C130" s="335"/>
      <c r="D130" s="336"/>
      <c r="E130" s="101"/>
      <c r="F130" s="111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328"/>
      <c r="S130" s="47"/>
      <c r="T130" s="120"/>
      <c r="U130" s="111"/>
      <c r="V130" s="112"/>
      <c r="W130" s="113"/>
      <c r="X130" s="116"/>
      <c r="Y130" s="12"/>
      <c r="Z130" s="198"/>
      <c r="AA130" s="337"/>
      <c r="AB130" s="338"/>
      <c r="AC130" s="12"/>
      <c r="AD130" s="198"/>
      <c r="AE130" s="117"/>
      <c r="AF130" s="110"/>
      <c r="AG130" s="374"/>
    </row>
    <row r="131" spans="1:33" ht="15.75" customHeight="1">
      <c r="A131" s="363"/>
      <c r="B131" s="163"/>
      <c r="C131" s="335"/>
      <c r="D131" s="336"/>
      <c r="E131" s="101"/>
      <c r="F131" s="111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28"/>
      <c r="S131" s="47"/>
      <c r="T131" s="120"/>
      <c r="U131" s="111"/>
      <c r="V131" s="112"/>
      <c r="W131" s="113"/>
      <c r="X131" s="116"/>
      <c r="Y131" s="12"/>
      <c r="Z131" s="198"/>
      <c r="AA131" s="337"/>
      <c r="AB131" s="338"/>
      <c r="AC131" s="12"/>
      <c r="AD131" s="198"/>
      <c r="AE131" s="117"/>
      <c r="AF131" s="110"/>
      <c r="AG131" s="374"/>
    </row>
    <row r="132" spans="1:33" ht="15.75" customHeight="1">
      <c r="A132" s="363"/>
      <c r="B132" s="163"/>
      <c r="C132" s="335"/>
      <c r="D132" s="336"/>
      <c r="E132" s="101"/>
      <c r="F132" s="111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28"/>
      <c r="S132" s="47"/>
      <c r="T132" s="120"/>
      <c r="U132" s="111"/>
      <c r="V132" s="112"/>
      <c r="W132" s="113"/>
      <c r="X132" s="116"/>
      <c r="Y132" s="12"/>
      <c r="Z132" s="198"/>
      <c r="AA132" s="337"/>
      <c r="AB132" s="338"/>
      <c r="AC132" s="12"/>
      <c r="AD132" s="198"/>
      <c r="AE132" s="117"/>
      <c r="AF132" s="110"/>
      <c r="AG132" s="374"/>
    </row>
    <row r="133" spans="1:33" ht="15.75" customHeight="1">
      <c r="A133" s="363"/>
      <c r="B133" s="163"/>
      <c r="C133" s="335"/>
      <c r="D133" s="336"/>
      <c r="E133" s="101"/>
      <c r="F133" s="111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28"/>
      <c r="S133" s="47"/>
      <c r="T133" s="120"/>
      <c r="U133" s="111"/>
      <c r="V133" s="112"/>
      <c r="W133" s="113"/>
      <c r="X133" s="116"/>
      <c r="Y133" s="12"/>
      <c r="Z133" s="198"/>
      <c r="AA133" s="337"/>
      <c r="AB133" s="338"/>
      <c r="AC133" s="12"/>
      <c r="AD133" s="198"/>
      <c r="AE133" s="117"/>
      <c r="AF133" s="110"/>
      <c r="AG133" s="374"/>
    </row>
    <row r="134" spans="1:33" ht="15.75" customHeight="1">
      <c r="A134" s="363"/>
      <c r="B134" s="163"/>
      <c r="C134" s="335"/>
      <c r="D134" s="336"/>
      <c r="E134" s="101"/>
      <c r="F134" s="111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28"/>
      <c r="S134" s="47"/>
      <c r="T134" s="120"/>
      <c r="U134" s="111"/>
      <c r="V134" s="112"/>
      <c r="W134" s="113"/>
      <c r="X134" s="116"/>
      <c r="Y134" s="12"/>
      <c r="Z134" s="198"/>
      <c r="AA134" s="337"/>
      <c r="AB134" s="338"/>
      <c r="AC134" s="12"/>
      <c r="AD134" s="198"/>
      <c r="AE134" s="117"/>
      <c r="AF134" s="110"/>
      <c r="AG134" s="374"/>
    </row>
    <row r="135" spans="1:33" ht="15.75" customHeight="1">
      <c r="A135" s="363"/>
      <c r="B135" s="163"/>
      <c r="C135" s="335"/>
      <c r="D135" s="336"/>
      <c r="E135" s="101"/>
      <c r="F135" s="111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28"/>
      <c r="S135" s="47"/>
      <c r="T135" s="120"/>
      <c r="U135" s="111"/>
      <c r="V135" s="112"/>
      <c r="W135" s="113"/>
      <c r="X135" s="116"/>
      <c r="Y135" s="12"/>
      <c r="Z135" s="198"/>
      <c r="AA135" s="337"/>
      <c r="AB135" s="338"/>
      <c r="AC135" s="12"/>
      <c r="AD135" s="198"/>
      <c r="AE135" s="117"/>
      <c r="AF135" s="110"/>
      <c r="AG135" s="374"/>
    </row>
    <row r="136" spans="1:33" ht="15.75" customHeight="1">
      <c r="A136" s="363"/>
      <c r="B136" s="163"/>
      <c r="C136" s="335"/>
      <c r="D136" s="336"/>
      <c r="E136" s="101"/>
      <c r="F136" s="111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8"/>
      <c r="S136" s="47"/>
      <c r="T136" s="120"/>
      <c r="U136" s="111"/>
      <c r="V136" s="112"/>
      <c r="W136" s="113"/>
      <c r="X136" s="116"/>
      <c r="Y136" s="12"/>
      <c r="Z136" s="198"/>
      <c r="AA136" s="337"/>
      <c r="AB136" s="338"/>
      <c r="AC136" s="12"/>
      <c r="AD136" s="198"/>
      <c r="AE136" s="117"/>
      <c r="AF136" s="110"/>
      <c r="AG136" s="374"/>
    </row>
    <row r="137" spans="1:33" ht="15.75" customHeight="1">
      <c r="A137" s="363"/>
      <c r="B137" s="163"/>
      <c r="C137" s="335"/>
      <c r="D137" s="336"/>
      <c r="E137" s="101"/>
      <c r="F137" s="111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8"/>
      <c r="S137" s="47"/>
      <c r="T137" s="120"/>
      <c r="U137" s="111"/>
      <c r="V137" s="112"/>
      <c r="W137" s="183"/>
      <c r="X137" s="184"/>
      <c r="Y137" s="12"/>
      <c r="Z137" s="198"/>
      <c r="AA137" s="337"/>
      <c r="AB137" s="338"/>
      <c r="AC137" s="12"/>
      <c r="AD137" s="198"/>
      <c r="AE137" s="117"/>
      <c r="AF137" s="110"/>
      <c r="AG137" s="374"/>
    </row>
    <row r="138" spans="1:33" ht="15.75" customHeight="1">
      <c r="A138" s="363"/>
      <c r="B138" s="163"/>
      <c r="C138" s="335"/>
      <c r="D138" s="336"/>
      <c r="E138" s="101"/>
      <c r="F138" s="111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8"/>
      <c r="S138" s="47"/>
      <c r="T138" s="120"/>
      <c r="U138" s="111"/>
      <c r="V138" s="112"/>
      <c r="W138" s="185"/>
      <c r="X138" s="186"/>
      <c r="Y138" s="12"/>
      <c r="Z138" s="198"/>
      <c r="AA138" s="337"/>
      <c r="AB138" s="338"/>
      <c r="AC138" s="12"/>
      <c r="AD138" s="198"/>
      <c r="AE138" s="117"/>
      <c r="AF138" s="110"/>
      <c r="AG138" s="374"/>
    </row>
    <row r="139" spans="1:33" ht="15.75" customHeight="1">
      <c r="A139" s="363"/>
      <c r="B139" s="100"/>
      <c r="C139" s="335"/>
      <c r="D139" s="336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8"/>
      <c r="S139" s="47"/>
      <c r="T139" s="120"/>
      <c r="U139" s="130"/>
      <c r="V139" s="112"/>
      <c r="W139" s="185"/>
      <c r="X139" s="186"/>
      <c r="Y139" s="12"/>
      <c r="Z139" s="198"/>
      <c r="AA139" s="337"/>
      <c r="AB139" s="338"/>
      <c r="AC139" s="12"/>
      <c r="AD139" s="198"/>
      <c r="AE139" s="117"/>
      <c r="AF139" s="110"/>
      <c r="AG139" s="374"/>
    </row>
    <row r="140" spans="1:33" ht="15.75" customHeight="1" thickBot="1">
      <c r="A140" s="364"/>
      <c r="B140" s="133" t="s">
        <v>115</v>
      </c>
      <c r="C140" s="358"/>
      <c r="D140" s="358"/>
      <c r="E140" s="134"/>
      <c r="F140" s="167"/>
      <c r="G140" s="135"/>
      <c r="H140" s="69"/>
      <c r="I140" s="136">
        <f t="shared" ref="I140:J140" si="63">AVERAGE(I124:I139)</f>
        <v>23</v>
      </c>
      <c r="J140" s="137">
        <f t="shared" si="63"/>
        <v>2000</v>
      </c>
      <c r="K140" s="138">
        <f t="shared" ref="K140" si="64">J140/I140</f>
        <v>86.956521739130437</v>
      </c>
      <c r="L140" s="136">
        <f t="shared" ref="L140:M140" si="65">AVERAGE(L124:L139)</f>
        <v>23</v>
      </c>
      <c r="M140" s="137">
        <f t="shared" si="65"/>
        <v>1796.8110432816623</v>
      </c>
      <c r="N140" s="138">
        <f>M140/L140</f>
        <v>78.122219273115746</v>
      </c>
      <c r="O140" s="139">
        <f>L140-I140</f>
        <v>0</v>
      </c>
      <c r="P140" s="140">
        <f>N140-K140</f>
        <v>-8.8343024660146909</v>
      </c>
      <c r="Q140" s="141">
        <f>N140/K140</f>
        <v>0.8984055216408311</v>
      </c>
      <c r="R140" s="329"/>
      <c r="S140" s="142">
        <v>0.70833333333333337</v>
      </c>
      <c r="T140" s="143">
        <v>0.83749999999999991</v>
      </c>
      <c r="U140" s="144"/>
      <c r="V140" s="166"/>
      <c r="W140" s="187"/>
      <c r="X140" s="188"/>
      <c r="Y140" s="179">
        <f t="shared" ref="Y140:Z140" si="66">SUM(Y124:Y139)</f>
        <v>0</v>
      </c>
      <c r="Z140" s="180">
        <f t="shared" si="66"/>
        <v>0</v>
      </c>
      <c r="AA140" s="359"/>
      <c r="AB140" s="360"/>
      <c r="AC140" s="179">
        <f t="shared" ref="AC140:AD140" si="67">SUM(AC124:AC139)</f>
        <v>0</v>
      </c>
      <c r="AD140" s="180">
        <f t="shared" si="67"/>
        <v>0</v>
      </c>
      <c r="AE140" s="168">
        <f>M140-J140</f>
        <v>-203.18895671833775</v>
      </c>
      <c r="AF140" s="141">
        <f>M140/J140</f>
        <v>0.8984055216408311</v>
      </c>
      <c r="AG140" s="375"/>
    </row>
    <row r="142" spans="1:33">
      <c r="AA142" s="365" t="s">
        <v>149</v>
      </c>
      <c r="AB142" s="365"/>
    </row>
    <row r="143" spans="1:33">
      <c r="AA143" s="365" t="s">
        <v>150</v>
      </c>
      <c r="AB143" s="365"/>
    </row>
    <row r="144" spans="1:33">
      <c r="AA144" s="365" t="s">
        <v>151</v>
      </c>
      <c r="AB144" s="365"/>
    </row>
    <row r="145" spans="27:28">
      <c r="AA145" s="365" t="s">
        <v>152</v>
      </c>
      <c r="AB145" s="365"/>
    </row>
    <row r="146" spans="27:28">
      <c r="AA146" s="365" t="s">
        <v>153</v>
      </c>
      <c r="AB146" s="365"/>
    </row>
    <row r="147" spans="27:28">
      <c r="AA147" s="365" t="s">
        <v>154</v>
      </c>
      <c r="AB147" s="365"/>
    </row>
    <row r="148" spans="27:28">
      <c r="AA148" s="365" t="s">
        <v>155</v>
      </c>
      <c r="AB148" s="365"/>
    </row>
    <row r="149" spans="27:28">
      <c r="AA149" s="365" t="s">
        <v>156</v>
      </c>
      <c r="AB149" s="365"/>
    </row>
    <row r="150" spans="27:28">
      <c r="AA150" s="365" t="s">
        <v>157</v>
      </c>
      <c r="AB150" s="365"/>
    </row>
    <row r="151" spans="27:28">
      <c r="AA151" s="365" t="s">
        <v>158</v>
      </c>
      <c r="AB151" s="365"/>
    </row>
    <row r="152" spans="27:28">
      <c r="AA152" s="365" t="s">
        <v>159</v>
      </c>
      <c r="AB152" s="365"/>
    </row>
    <row r="153" spans="27:28">
      <c r="AA153" s="365" t="s">
        <v>160</v>
      </c>
      <c r="AB153" s="365"/>
    </row>
    <row r="154" spans="27:28">
      <c r="AA154" s="365" t="s">
        <v>161</v>
      </c>
      <c r="AB154" s="365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101:AB101"/>
    <mergeCell ref="C102:D102"/>
    <mergeCell ref="AA102:AB102"/>
    <mergeCell ref="C106:D106"/>
    <mergeCell ref="AA106:AB106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616" priority="2" operator="greaterThan">
      <formula>0</formula>
    </cfRule>
  </conditionalFormatting>
  <conditionalFormatting sqref="P5:P140 AE5:AE140">
    <cfRule type="cellIs" dxfId="615" priority="5" operator="lessThan">
      <formula>0</formula>
    </cfRule>
  </conditionalFormatting>
  <conditionalFormatting sqref="Q5:Q140 AF5:AF140">
    <cfRule type="cellIs" dxfId="614" priority="3" operator="greaterThan">
      <formula>1</formula>
    </cfRule>
    <cfRule type="cellIs" dxfId="613" priority="4" operator="lessThan">
      <formula>0.8</formula>
    </cfRule>
  </conditionalFormatting>
  <conditionalFormatting sqref="AG5 R5:R140 AG107:AG124">
    <cfRule type="cellIs" dxfId="612" priority="6" operator="lessThan">
      <formula>0.8</formula>
    </cfRule>
  </conditionalFormatting>
  <conditionalFormatting sqref="AG22">
    <cfRule type="cellIs" dxfId="611" priority="11" operator="lessThan">
      <formula>0.8</formula>
    </cfRule>
  </conditionalFormatting>
  <conditionalFormatting sqref="AG37">
    <cfRule type="cellIs" dxfId="610" priority="10" operator="lessThan">
      <formula>0.8</formula>
    </cfRule>
  </conditionalFormatting>
  <conditionalFormatting sqref="AG39:AG74">
    <cfRule type="cellIs" dxfId="609" priority="8" operator="lessThan">
      <formula>0.8</formula>
    </cfRule>
  </conditionalFormatting>
  <conditionalFormatting sqref="AG80:AG88">
    <cfRule type="cellIs" dxfId="608" priority="9" operator="lessThan">
      <formula>0.8</formula>
    </cfRule>
  </conditionalFormatting>
  <conditionalFormatting sqref="AG90:AG95">
    <cfRule type="cellIs" dxfId="607" priority="7" operator="lessThan">
      <formula>0.8</formula>
    </cfRule>
  </conditionalFormatting>
  <conditionalFormatting sqref="AG139">
    <cfRule type="cellIs" dxfId="606" priority="1" operator="lessThan">
      <formula>0.8</formula>
    </cfRule>
  </conditionalFormatting>
  <dataValidations count="1">
    <dataValidation type="list" allowBlank="1" showInputMessage="1" showErrorMessage="1" sqref="AA5:AB140" xr:uid="{36652973-BE96-4F8C-ABF8-AA3029B82F39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720C7-DB8B-484F-98EB-AD646866C893}">
  <sheetPr>
    <tabColor theme="8" tint="0.59999389629810485"/>
  </sheetPr>
  <dimension ref="B1:AR42"/>
  <sheetViews>
    <sheetView zoomScale="70" zoomScaleNormal="70" workbookViewId="0">
      <selection activeCell="J38" sqref="J38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11" t="s">
        <v>0</v>
      </c>
      <c r="C1" s="211"/>
      <c r="D1" s="211"/>
      <c r="E1" s="211"/>
      <c r="F1" s="211"/>
      <c r="G1" s="211"/>
      <c r="H1" s="211"/>
      <c r="I1" s="211"/>
      <c r="J1" s="211"/>
      <c r="K1" s="1"/>
      <c r="L1" s="1"/>
      <c r="M1" s="1"/>
      <c r="N1" s="1"/>
      <c r="O1" s="1"/>
      <c r="P1" s="1"/>
    </row>
    <row r="2" spans="2:34" ht="27.75" customHeight="1">
      <c r="B2" s="212"/>
      <c r="C2" s="212"/>
      <c r="D2" s="212"/>
      <c r="E2" s="212"/>
      <c r="F2" s="212"/>
      <c r="G2" s="212"/>
      <c r="H2" s="212"/>
      <c r="I2" s="212"/>
      <c r="J2" s="212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13" t="s">
        <v>265</v>
      </c>
      <c r="D3" s="214"/>
      <c r="E3" s="3" t="s">
        <v>2</v>
      </c>
      <c r="F3" s="215">
        <f>'0726(18度C)'!D1+'0726(4度C)'!D1</f>
        <v>225956</v>
      </c>
      <c r="G3" s="216"/>
      <c r="H3" s="3" t="s">
        <v>3</v>
      </c>
      <c r="I3" s="217">
        <f>'0726(18度C)'!F1+'0726(4度C)'!F1</f>
        <v>7251453.3399999999</v>
      </c>
      <c r="J3" s="218"/>
      <c r="K3" s="4"/>
      <c r="L3" s="5"/>
      <c r="M3" s="1"/>
      <c r="N3" s="1"/>
      <c r="O3" s="1"/>
      <c r="P3" s="1"/>
    </row>
    <row r="4" spans="2:34" ht="28.5" customHeight="1">
      <c r="B4" s="219" t="s">
        <v>4</v>
      </c>
      <c r="C4" s="222" t="s">
        <v>5</v>
      </c>
      <c r="D4" s="223"/>
      <c r="E4" s="224" t="s">
        <v>6</v>
      </c>
      <c r="F4" s="225"/>
      <c r="G4" s="224" t="s">
        <v>7</v>
      </c>
      <c r="H4" s="225"/>
      <c r="I4" s="224" t="s">
        <v>8</v>
      </c>
      <c r="J4" s="225"/>
      <c r="K4" s="226" t="s">
        <v>9</v>
      </c>
      <c r="L4" s="227"/>
      <c r="M4" s="226" t="s">
        <v>10</v>
      </c>
      <c r="N4" s="227"/>
      <c r="O4" s="228" t="s">
        <v>11</v>
      </c>
      <c r="P4" s="229"/>
      <c r="Q4" s="229" t="s">
        <v>12</v>
      </c>
      <c r="R4" s="229"/>
    </row>
    <row r="5" spans="2:34" ht="28.5" customHeight="1">
      <c r="B5" s="220"/>
      <c r="C5" s="222" t="s">
        <v>13</v>
      </c>
      <c r="D5" s="223"/>
      <c r="E5" s="230" t="s">
        <v>14</v>
      </c>
      <c r="F5" s="231"/>
      <c r="G5" s="232" t="s">
        <v>15</v>
      </c>
      <c r="H5" s="233"/>
      <c r="I5" s="234" t="s">
        <v>16</v>
      </c>
      <c r="J5" s="235"/>
      <c r="K5" s="236" t="s">
        <v>17</v>
      </c>
      <c r="L5" s="237"/>
      <c r="M5" s="238" t="s">
        <v>18</v>
      </c>
      <c r="N5" s="23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20"/>
      <c r="C6" s="222" t="s">
        <v>22</v>
      </c>
      <c r="D6" s="223"/>
      <c r="E6" s="250">
        <f>AVERAGE(D14:O14,D32:X32)</f>
        <v>495.08454831263185</v>
      </c>
      <c r="F6" s="251" t="e">
        <f>AVERAGE(#REF!,D14:K14)</f>
        <v>#REF!</v>
      </c>
      <c r="G6" s="252">
        <f>AVERAGE(D14:K14)</f>
        <v>286.13086449006977</v>
      </c>
      <c r="H6" s="253"/>
      <c r="I6" s="252">
        <f>AVERAGE(L14:O14)</f>
        <v>94.325718496683862</v>
      </c>
      <c r="J6" s="253"/>
      <c r="K6" s="252">
        <f>AVERAGE(D32:O32)</f>
        <v>733.48214285714289</v>
      </c>
      <c r="L6" s="253"/>
      <c r="M6" s="252">
        <f>AVERAGE(P32:X32)</f>
        <v>770.49689440993791</v>
      </c>
      <c r="N6" s="253"/>
      <c r="O6" s="241">
        <f>'0726(4度C)'!Y2</f>
        <v>0</v>
      </c>
      <c r="P6" s="241">
        <f>'0726(4度C)'!Z2</f>
        <v>0</v>
      </c>
      <c r="Q6" s="241">
        <f>'0726(4度C)'!AC2</f>
        <v>0</v>
      </c>
      <c r="R6" s="241">
        <f>'0726(4度C)'!AD2</f>
        <v>0</v>
      </c>
    </row>
    <row r="7" spans="2:34" ht="28.5" customHeight="1">
      <c r="B7" s="220"/>
      <c r="C7" s="244" t="s">
        <v>23</v>
      </c>
      <c r="D7" s="245"/>
      <c r="E7" s="246">
        <f>AVERAGE(D15:O15,D33:X33)</f>
        <v>441.43699803444042</v>
      </c>
      <c r="F7" s="247" t="e">
        <f>AVERAGE(#REF!,D15:K15)</f>
        <v>#REF!</v>
      </c>
      <c r="G7" s="248">
        <f>AVERAGE(D15:K15)</f>
        <v>249.38096667637089</v>
      </c>
      <c r="H7" s="249"/>
      <c r="I7" s="248">
        <f>AVERAGE(L15:O15)</f>
        <v>86.969808627984222</v>
      </c>
      <c r="J7" s="249"/>
      <c r="K7" s="248">
        <f>AVERAGE(D33:O33)</f>
        <v>656.81953257066425</v>
      </c>
      <c r="L7" s="249"/>
      <c r="M7" s="248">
        <f>AVERAGE(P33:X33)</f>
        <v>691.3721052385489</v>
      </c>
      <c r="N7" s="249"/>
      <c r="O7" s="242"/>
      <c r="P7" s="242"/>
      <c r="Q7" s="242"/>
      <c r="R7" s="242"/>
    </row>
    <row r="8" spans="2:34" ht="28.5" customHeight="1">
      <c r="B8" s="221"/>
      <c r="C8" s="244" t="s">
        <v>24</v>
      </c>
      <c r="D8" s="245"/>
      <c r="E8" s="265">
        <f>AVERAGE(D16:O16,D34:X34)</f>
        <v>0.89551254830157578</v>
      </c>
      <c r="F8" s="266" t="e">
        <f>AVERAGE(D16:K16,#REF!)</f>
        <v>#REF!</v>
      </c>
      <c r="G8" s="254">
        <f>AVERAGE(D16:K16)</f>
        <v>0.88762060769814022</v>
      </c>
      <c r="H8" s="255"/>
      <c r="I8" s="254">
        <f>AVERAGE(L16:O16)</f>
        <v>0.92024208493610427</v>
      </c>
      <c r="J8" s="255"/>
      <c r="K8" s="254">
        <f>AVERAGE(D34:O34)</f>
        <v>0.89295294911102996</v>
      </c>
      <c r="L8" s="255"/>
      <c r="M8" s="254">
        <f>AVERAGE(P34:X34)</f>
        <v>0.89754529008001072</v>
      </c>
      <c r="N8" s="255"/>
      <c r="O8" s="243"/>
      <c r="P8" s="243"/>
      <c r="Q8" s="243"/>
      <c r="R8" s="243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6" t="s">
        <v>26</v>
      </c>
      <c r="C11" s="257"/>
      <c r="D11" s="258" t="s">
        <v>27</v>
      </c>
      <c r="E11" s="259"/>
      <c r="F11" s="259"/>
      <c r="G11" s="259"/>
      <c r="H11" s="259"/>
      <c r="I11" s="259"/>
      <c r="J11" s="259"/>
      <c r="K11" s="259"/>
      <c r="L11" s="260" t="s">
        <v>28</v>
      </c>
      <c r="M11" s="261"/>
      <c r="N11" s="261"/>
      <c r="O11" s="262"/>
    </row>
    <row r="12" spans="2:34" ht="17.25" customHeight="1">
      <c r="B12" s="263" t="s">
        <v>29</v>
      </c>
      <c r="C12" s="264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63"/>
      <c r="C13" s="264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0" t="s">
        <v>40</v>
      </c>
      <c r="C14" s="26" t="s">
        <v>41</v>
      </c>
      <c r="D14" s="27" t="s">
        <v>42</v>
      </c>
      <c r="E14" s="28">
        <v>84.403669724770637</v>
      </c>
      <c r="F14" s="28">
        <v>112.94520547945206</v>
      </c>
      <c r="G14" s="28">
        <v>94.422110552763826</v>
      </c>
      <c r="H14" s="28">
        <v>170.41420118343194</v>
      </c>
      <c r="I14" s="28">
        <v>654.6</v>
      </c>
      <c r="J14" s="28">
        <v>600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0"/>
      <c r="C15" s="33" t="s">
        <v>43</v>
      </c>
      <c r="D15" s="34" t="s">
        <v>42</v>
      </c>
      <c r="E15" s="35">
        <v>75.786396355595869</v>
      </c>
      <c r="F15" s="35">
        <v>101.90470051148328</v>
      </c>
      <c r="G15" s="35">
        <v>84.881847143522677</v>
      </c>
      <c r="H15" s="35">
        <v>153.60196889346628</v>
      </c>
      <c r="I15" s="35">
        <v>538.93480926271593</v>
      </c>
      <c r="J15" s="35">
        <v>541.17607789144131</v>
      </c>
      <c r="K15" s="36" t="s">
        <v>42</v>
      </c>
      <c r="L15" s="34" t="s">
        <v>42</v>
      </c>
      <c r="M15" s="37">
        <v>95.892857142857139</v>
      </c>
      <c r="N15" s="35">
        <v>78.046760113111304</v>
      </c>
      <c r="O15" s="38" t="s">
        <v>42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40"/>
      <c r="C16" s="41" t="s">
        <v>44</v>
      </c>
      <c r="D16" s="42" t="s">
        <v>42</v>
      </c>
      <c r="E16" s="43">
        <f t="shared" ref="E16:J16" si="0">E15/E14</f>
        <v>0.8979040437782555</v>
      </c>
      <c r="F16" s="43">
        <f t="shared" si="0"/>
        <v>0.90224901605073127</v>
      </c>
      <c r="G16" s="43">
        <f t="shared" si="0"/>
        <v>0.8989615530367755</v>
      </c>
      <c r="H16" s="43">
        <f t="shared" si="0"/>
        <v>0.90134488690957648</v>
      </c>
      <c r="I16" s="43">
        <f t="shared" si="0"/>
        <v>0.82330401659443309</v>
      </c>
      <c r="J16" s="43">
        <f t="shared" si="0"/>
        <v>0.90196012981906881</v>
      </c>
      <c r="K16" s="44" t="s">
        <v>42</v>
      </c>
      <c r="L16" s="42" t="s">
        <v>42</v>
      </c>
      <c r="M16" s="45">
        <f>M15/M14</f>
        <v>0.94294642857142852</v>
      </c>
      <c r="N16" s="43">
        <f>N15/N14</f>
        <v>0.89753774130078001</v>
      </c>
      <c r="O16" s="46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7" t="s">
        <v>45</v>
      </c>
      <c r="C17" s="13" t="s">
        <v>46</v>
      </c>
      <c r="D17" s="47" t="s">
        <v>42</v>
      </c>
      <c r="E17" s="48">
        <v>0.16666666666666666</v>
      </c>
      <c r="F17" s="48">
        <v>0.16666666666666666</v>
      </c>
      <c r="G17" s="48">
        <v>0.16666666666666666</v>
      </c>
      <c r="H17" s="48">
        <v>0.16666666666666666</v>
      </c>
      <c r="I17" s="48">
        <v>0.16666666666666666</v>
      </c>
      <c r="J17" s="48">
        <v>0.25</v>
      </c>
      <c r="K17" s="48" t="s">
        <v>42</v>
      </c>
      <c r="L17" s="47" t="s">
        <v>42</v>
      </c>
      <c r="M17" s="49">
        <v>0.70833333333333337</v>
      </c>
      <c r="N17" s="48">
        <v>0.70833333333333337</v>
      </c>
      <c r="O17" s="50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63"/>
      <c r="C18" s="13" t="s">
        <v>47</v>
      </c>
      <c r="D18" s="47" t="s">
        <v>42</v>
      </c>
      <c r="E18" s="48">
        <v>0.68902777777777768</v>
      </c>
      <c r="F18" s="48">
        <v>0.60128472222222196</v>
      </c>
      <c r="G18" s="48">
        <v>0.7300925925925924</v>
      </c>
      <c r="H18" s="48">
        <v>0.60655092592592585</v>
      </c>
      <c r="I18" s="48">
        <v>0.39758101851851851</v>
      </c>
      <c r="J18" s="48">
        <v>0.31552083333333331</v>
      </c>
      <c r="K18" s="48" t="s">
        <v>42</v>
      </c>
      <c r="L18" s="47" t="s">
        <v>42</v>
      </c>
      <c r="M18" s="49">
        <v>0.84180555555555547</v>
      </c>
      <c r="N18" s="48">
        <v>0.85618055555555561</v>
      </c>
      <c r="O18" s="50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8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69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68" t="s">
        <v>51</v>
      </c>
      <c r="C21" s="51" t="s">
        <v>49</v>
      </c>
      <c r="D21" s="54"/>
      <c r="E21" s="52"/>
      <c r="F21" s="52"/>
      <c r="G21" s="52"/>
      <c r="H21" s="52"/>
      <c r="I21" s="52"/>
      <c r="J21" s="52"/>
      <c r="K21" s="53"/>
      <c r="L21" s="54"/>
      <c r="M21" s="55"/>
      <c r="N21" s="52"/>
      <c r="O21" s="56"/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69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63" t="s">
        <v>53</v>
      </c>
      <c r="C23" s="264"/>
      <c r="D23" s="57" t="s">
        <v>42</v>
      </c>
      <c r="E23" s="58">
        <v>21.8</v>
      </c>
      <c r="F23" s="58">
        <v>18.375</v>
      </c>
      <c r="G23" s="58">
        <v>22.444444444444443</v>
      </c>
      <c r="H23" s="58">
        <v>21.125</v>
      </c>
      <c r="I23" s="58">
        <v>5.5</v>
      </c>
      <c r="J23" s="58">
        <v>6</v>
      </c>
      <c r="K23" s="59" t="s">
        <v>42</v>
      </c>
      <c r="L23" s="57" t="s">
        <v>42</v>
      </c>
      <c r="M23" s="60">
        <v>18.666666666666668</v>
      </c>
      <c r="N23" s="58">
        <v>23</v>
      </c>
      <c r="O23" s="61" t="s">
        <v>42</v>
      </c>
    </row>
    <row r="24" spans="2:44" ht="17.25" customHeight="1">
      <c r="B24" s="270" t="s">
        <v>54</v>
      </c>
      <c r="C24" s="271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70" t="s">
        <v>59</v>
      </c>
      <c r="C25" s="271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72" t="s">
        <v>60</v>
      </c>
      <c r="C26" s="273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56" t="s">
        <v>26</v>
      </c>
      <c r="C29" s="257"/>
      <c r="D29" s="274" t="s">
        <v>64</v>
      </c>
      <c r="E29" s="275"/>
      <c r="F29" s="275"/>
      <c r="G29" s="275"/>
      <c r="H29" s="275"/>
      <c r="I29" s="275"/>
      <c r="J29" s="275"/>
      <c r="K29" s="275"/>
      <c r="L29" s="275"/>
      <c r="M29" s="275"/>
      <c r="N29" s="275"/>
      <c r="O29" s="276"/>
      <c r="P29" s="277" t="s">
        <v>65</v>
      </c>
      <c r="Q29" s="278"/>
      <c r="R29" s="278"/>
      <c r="S29" s="278"/>
      <c r="T29" s="278"/>
      <c r="U29" s="278"/>
      <c r="V29" s="278"/>
      <c r="W29" s="278"/>
      <c r="X29" s="279"/>
    </row>
    <row r="30" spans="2:44" ht="17.25" customHeight="1">
      <c r="B30" s="263" t="s">
        <v>29</v>
      </c>
      <c r="C30" s="264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63"/>
      <c r="C31" s="264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40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321.42857142857144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900</v>
      </c>
      <c r="O32" s="28">
        <v>887.5</v>
      </c>
      <c r="P32" s="27">
        <v>490.90909090909093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709.09090909090901</v>
      </c>
      <c r="W32" s="28">
        <v>942.85714285714289</v>
      </c>
      <c r="X32" s="31">
        <v>939.13043478260863</v>
      </c>
    </row>
    <row r="33" spans="2:24" ht="39.6" customHeight="1">
      <c r="B33" s="240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282.31138040869359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748.48817078584864</v>
      </c>
      <c r="N33" s="35">
        <v>804.99737313536741</v>
      </c>
      <c r="O33" s="35">
        <v>791.48120595274713</v>
      </c>
      <c r="P33" s="34">
        <v>438.67138183332469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644.18762792780728</v>
      </c>
      <c r="W33" s="35">
        <v>847.55439740341956</v>
      </c>
      <c r="X33" s="38">
        <v>835.07501378964389</v>
      </c>
    </row>
    <row r="34" spans="2:24" ht="40.15" customHeight="1">
      <c r="B34" s="240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0.87830207238260227</v>
      </c>
      <c r="H34" s="43" t="s">
        <v>42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0.9072583888313317</v>
      </c>
      <c r="N34" s="43">
        <f>N33/N32</f>
        <v>0.8944415257059638</v>
      </c>
      <c r="O34" s="43">
        <f>O33/O32</f>
        <v>0.89180980952422217</v>
      </c>
      <c r="P34" s="42">
        <f>P33/P32</f>
        <v>0.89358985188269835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0.90846973169306167</v>
      </c>
      <c r="W34" s="43">
        <f>W33/W32</f>
        <v>0.89892133057938439</v>
      </c>
      <c r="X34" s="46">
        <f>X33/X32</f>
        <v>0.88920024616489868</v>
      </c>
    </row>
    <row r="35" spans="2:24" ht="17.25" customHeight="1">
      <c r="B35" s="267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0.16666666666666666</v>
      </c>
      <c r="H35" s="48" t="s">
        <v>42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0.33333333333333331</v>
      </c>
      <c r="N35" s="48">
        <v>0.25</v>
      </c>
      <c r="O35" s="48">
        <v>0.25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0.73472222222222217</v>
      </c>
      <c r="X35" s="50">
        <v>0.74444444444444446</v>
      </c>
    </row>
    <row r="36" spans="2:24" ht="17.25" customHeight="1">
      <c r="B36" s="263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0.39758101851851851</v>
      </c>
      <c r="H36" s="48" t="s">
        <v>42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0.43456018518518513</v>
      </c>
      <c r="N36" s="48">
        <v>0.57450231481481495</v>
      </c>
      <c r="O36" s="48">
        <v>0.56543981481481498</v>
      </c>
      <c r="P36" s="47">
        <v>0.76589120370370367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0.8916898148148148</v>
      </c>
      <c r="W36" s="48">
        <v>1.1370370370370368</v>
      </c>
      <c r="X36" s="50">
        <v>1.1270254629629624</v>
      </c>
    </row>
    <row r="37" spans="2:24" ht="17.25" customHeight="1">
      <c r="B37" s="263" t="s">
        <v>53</v>
      </c>
      <c r="C37" s="264"/>
      <c r="D37" s="58" t="s">
        <v>42</v>
      </c>
      <c r="E37" s="58" t="s">
        <v>42</v>
      </c>
      <c r="F37" s="58" t="s">
        <v>42</v>
      </c>
      <c r="G37" s="58">
        <v>11.2</v>
      </c>
      <c r="H37" s="58" t="s">
        <v>42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4</v>
      </c>
      <c r="N37" s="58">
        <v>3.8571428571428572</v>
      </c>
      <c r="O37" s="58">
        <v>4</v>
      </c>
      <c r="P37" s="57">
        <v>7.333333333333333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4.4000000000000004</v>
      </c>
      <c r="W37" s="58">
        <v>3.5</v>
      </c>
      <c r="X37" s="61">
        <v>3.8333333333333335</v>
      </c>
    </row>
    <row r="38" spans="2:24" ht="17.25" customHeight="1">
      <c r="B38" s="270" t="s">
        <v>54</v>
      </c>
      <c r="C38" s="271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70" t="s">
        <v>59</v>
      </c>
      <c r="C39" s="271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72" t="s">
        <v>60</v>
      </c>
      <c r="C40" s="273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D56E5-B38A-4161-BC96-8A786B71682D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J38" sqref="J38"/>
      <selection pane="bottomLeft" activeCell="J38" sqref="J38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SUM(F5:F140)</f>
        <v>120379</v>
      </c>
      <c r="E1" s="88" t="s">
        <v>3</v>
      </c>
      <c r="F1" s="89">
        <f>SUM(G5:G140)</f>
        <v>2439133.52</v>
      </c>
      <c r="G1" s="90" t="s">
        <v>84</v>
      </c>
      <c r="H1" s="91">
        <f>L21+L38+L55+L72+L89+L106+L123+L140</f>
        <v>42.123809523809527</v>
      </c>
      <c r="I1" s="284" t="s">
        <v>85</v>
      </c>
      <c r="J1" s="280"/>
      <c r="K1" s="309"/>
      <c r="L1" s="313" t="s">
        <v>86</v>
      </c>
      <c r="M1" s="314"/>
      <c r="N1" s="315"/>
      <c r="O1" s="280" t="s">
        <v>87</v>
      </c>
      <c r="P1" s="280"/>
      <c r="Q1" s="280"/>
      <c r="R1" s="281"/>
      <c r="S1" s="284" t="s">
        <v>88</v>
      </c>
      <c r="T1" s="280"/>
      <c r="U1" s="280"/>
      <c r="V1" s="280"/>
      <c r="W1" s="280"/>
      <c r="X1" s="281"/>
      <c r="Y1" s="280" t="s">
        <v>89</v>
      </c>
      <c r="Z1" s="280"/>
      <c r="AA1" s="284" t="s">
        <v>90</v>
      </c>
      <c r="AB1" s="286"/>
      <c r="AC1" s="287"/>
    </row>
    <row r="2" spans="1:29" ht="26.25" customHeight="1" thickBot="1">
      <c r="A2" s="299">
        <v>46229</v>
      </c>
      <c r="B2" s="300"/>
      <c r="C2" s="92" t="s">
        <v>40</v>
      </c>
      <c r="D2" s="93">
        <f>AVERAGE(N21,N38,N55,N72,N89,N106,N123,N140)</f>
        <v>674.09581890460652</v>
      </c>
      <c r="E2" s="93" t="s">
        <v>91</v>
      </c>
      <c r="F2" s="94">
        <f>F1/D1</f>
        <v>20.262118143530017</v>
      </c>
      <c r="G2" s="95" t="s">
        <v>92</v>
      </c>
      <c r="H2" s="96">
        <f>COUNT(H5:H140)</f>
        <v>10</v>
      </c>
      <c r="I2" s="310"/>
      <c r="J2" s="311"/>
      <c r="K2" s="312"/>
      <c r="L2" s="316"/>
      <c r="M2" s="282"/>
      <c r="N2" s="317"/>
      <c r="O2" s="282"/>
      <c r="P2" s="282"/>
      <c r="Q2" s="282"/>
      <c r="R2" s="283"/>
      <c r="S2" s="285"/>
      <c r="T2" s="282"/>
      <c r="U2" s="282"/>
      <c r="V2" s="282"/>
      <c r="W2" s="282"/>
      <c r="X2" s="283"/>
      <c r="Y2" s="282"/>
      <c r="Z2" s="282"/>
      <c r="AA2" s="288"/>
      <c r="AB2" s="289"/>
      <c r="AC2" s="290"/>
    </row>
    <row r="3" spans="1:29" ht="23.25" customHeight="1">
      <c r="A3" s="301" t="s">
        <v>93</v>
      </c>
      <c r="B3" s="303" t="s">
        <v>94</v>
      </c>
      <c r="C3" s="305" t="s">
        <v>95</v>
      </c>
      <c r="D3" s="305"/>
      <c r="E3" s="307" t="s">
        <v>96</v>
      </c>
      <c r="F3" s="305" t="s">
        <v>97</v>
      </c>
      <c r="G3" s="307" t="s">
        <v>98</v>
      </c>
      <c r="H3" s="356" t="s">
        <v>99</v>
      </c>
      <c r="I3" s="291" t="s">
        <v>100</v>
      </c>
      <c r="J3" s="293" t="s">
        <v>101</v>
      </c>
      <c r="K3" s="295" t="s">
        <v>40</v>
      </c>
      <c r="L3" s="297" t="s">
        <v>100</v>
      </c>
      <c r="M3" s="293" t="s">
        <v>101</v>
      </c>
      <c r="N3" s="295" t="s">
        <v>40</v>
      </c>
      <c r="O3" s="291" t="s">
        <v>100</v>
      </c>
      <c r="P3" s="350" t="s">
        <v>40</v>
      </c>
      <c r="Q3" s="352" t="s">
        <v>102</v>
      </c>
      <c r="R3" s="354" t="s">
        <v>103</v>
      </c>
      <c r="S3" s="339" t="s">
        <v>104</v>
      </c>
      <c r="T3" s="340"/>
      <c r="U3" s="341" t="s">
        <v>105</v>
      </c>
      <c r="V3" s="341" t="s">
        <v>106</v>
      </c>
      <c r="W3" s="305" t="s">
        <v>107</v>
      </c>
      <c r="X3" s="343"/>
      <c r="Y3" s="344" t="s">
        <v>108</v>
      </c>
      <c r="Z3" s="345"/>
      <c r="AA3" s="348" t="s">
        <v>101</v>
      </c>
      <c r="AB3" s="318" t="s">
        <v>102</v>
      </c>
      <c r="AC3" s="320" t="s">
        <v>109</v>
      </c>
    </row>
    <row r="4" spans="1:29" ht="17.25" customHeight="1" thickBot="1">
      <c r="A4" s="302"/>
      <c r="B4" s="304"/>
      <c r="C4" s="306"/>
      <c r="D4" s="306"/>
      <c r="E4" s="308"/>
      <c r="F4" s="306"/>
      <c r="G4" s="308"/>
      <c r="H4" s="357"/>
      <c r="I4" s="292"/>
      <c r="J4" s="294"/>
      <c r="K4" s="296"/>
      <c r="L4" s="298"/>
      <c r="M4" s="294"/>
      <c r="N4" s="296"/>
      <c r="O4" s="292"/>
      <c r="P4" s="351"/>
      <c r="Q4" s="353"/>
      <c r="R4" s="355"/>
      <c r="S4" s="203" t="s">
        <v>110</v>
      </c>
      <c r="T4" s="204" t="s">
        <v>111</v>
      </c>
      <c r="U4" s="342"/>
      <c r="V4" s="342"/>
      <c r="W4" s="99" t="s">
        <v>112</v>
      </c>
      <c r="X4" s="69" t="s">
        <v>113</v>
      </c>
      <c r="Y4" s="346"/>
      <c r="Z4" s="347"/>
      <c r="AA4" s="349"/>
      <c r="AB4" s="319"/>
      <c r="AC4" s="321"/>
    </row>
    <row r="5" spans="1:29" ht="15.75" customHeight="1">
      <c r="A5" s="322" t="s">
        <v>116</v>
      </c>
      <c r="B5" s="146" t="s">
        <v>114</v>
      </c>
      <c r="C5" s="325" t="s">
        <v>117</v>
      </c>
      <c r="D5" s="326"/>
      <c r="E5" s="147">
        <v>25.64</v>
      </c>
      <c r="F5" s="97">
        <v>1925</v>
      </c>
      <c r="G5" s="148">
        <f t="shared" ref="G5:G9" si="0">E5*F5</f>
        <v>49357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3217.2495511531865</v>
      </c>
      <c r="N5" s="152">
        <f>M5/L5</f>
        <v>321.72495511531866</v>
      </c>
      <c r="O5" s="154">
        <f>L5-I5</f>
        <v>0</v>
      </c>
      <c r="P5" s="155">
        <f>N5-K5</f>
        <v>-38.275044884681336</v>
      </c>
      <c r="Q5" s="156">
        <f>N5/K5</f>
        <v>0.89368043087588522</v>
      </c>
      <c r="R5" s="327">
        <f>Q21</f>
        <v>0.87830207238260227</v>
      </c>
      <c r="S5" s="157">
        <v>0.16666666666666666</v>
      </c>
      <c r="T5" s="158">
        <v>0.19159722222222222</v>
      </c>
      <c r="U5" s="159"/>
      <c r="V5" s="160">
        <v>35.900230356268239</v>
      </c>
      <c r="W5" s="161"/>
      <c r="X5" s="162"/>
      <c r="Y5" s="330"/>
      <c r="Z5" s="331"/>
      <c r="AA5" s="115">
        <f>M5-J5</f>
        <v>-382.75044884681347</v>
      </c>
      <c r="AB5" s="156">
        <f>M5/J5</f>
        <v>0.89368043087588511</v>
      </c>
      <c r="AC5" s="332">
        <f>AB21</f>
        <v>0.87830207238260227</v>
      </c>
    </row>
    <row r="6" spans="1:29" ht="15.75" customHeight="1">
      <c r="A6" s="323"/>
      <c r="B6" s="100" t="s">
        <v>114</v>
      </c>
      <c r="C6" s="335" t="s">
        <v>198</v>
      </c>
      <c r="D6" s="336"/>
      <c r="E6" s="101">
        <v>29.52</v>
      </c>
      <c r="F6" s="102">
        <v>2917</v>
      </c>
      <c r="G6" s="103">
        <f t="shared" si="0"/>
        <v>86109.84</v>
      </c>
      <c r="H6" s="26"/>
      <c r="I6" s="104">
        <v>11</v>
      </c>
      <c r="J6" s="105">
        <v>3600</v>
      </c>
      <c r="K6" s="106">
        <f t="shared" ref="K6:K9" si="1">J6/I6</f>
        <v>327.27272727272725</v>
      </c>
      <c r="L6" s="107">
        <v>11</v>
      </c>
      <c r="M6" s="105">
        <f>F6/V6*60</f>
        <v>3158.6543818200093</v>
      </c>
      <c r="N6" s="106">
        <f>M6/L6</f>
        <v>287.15039834727355</v>
      </c>
      <c r="O6" s="108">
        <f>L6-I6</f>
        <v>0</v>
      </c>
      <c r="P6" s="109">
        <f>N6-K6</f>
        <v>-40.122328925453701</v>
      </c>
      <c r="Q6" s="110">
        <f>N6/K6</f>
        <v>0.87740399495000254</v>
      </c>
      <c r="R6" s="328"/>
      <c r="S6" s="47">
        <v>0.19513888888888889</v>
      </c>
      <c r="T6" s="48">
        <v>0.2336111111111111</v>
      </c>
      <c r="U6" s="111">
        <v>5.0999999999999979</v>
      </c>
      <c r="V6" s="112">
        <v>55.409670968545122</v>
      </c>
      <c r="W6" s="113"/>
      <c r="X6" s="116"/>
      <c r="Y6" s="337"/>
      <c r="Z6" s="338"/>
      <c r="AA6" s="117">
        <f>M6-J6</f>
        <v>-441.34561817999065</v>
      </c>
      <c r="AB6" s="110">
        <f>M6/J6</f>
        <v>0.87740399495000254</v>
      </c>
      <c r="AC6" s="333"/>
    </row>
    <row r="7" spans="1:29" ht="15.75" customHeight="1">
      <c r="A7" s="323"/>
      <c r="B7" s="100" t="s">
        <v>114</v>
      </c>
      <c r="C7" s="335" t="s">
        <v>199</v>
      </c>
      <c r="D7" s="336"/>
      <c r="E7" s="101">
        <v>29.85</v>
      </c>
      <c r="F7" s="102">
        <v>3400</v>
      </c>
      <c r="G7" s="103">
        <f t="shared" si="0"/>
        <v>101490</v>
      </c>
      <c r="H7" s="26"/>
      <c r="I7" s="104">
        <v>11</v>
      </c>
      <c r="J7" s="105">
        <v>3600</v>
      </c>
      <c r="K7" s="106">
        <f t="shared" si="1"/>
        <v>327.27272727272725</v>
      </c>
      <c r="L7" s="107">
        <v>11</v>
      </c>
      <c r="M7" s="105">
        <f>F7/V7*60</f>
        <v>3156.36037317212</v>
      </c>
      <c r="N7" s="106">
        <f>M7/L7</f>
        <v>286.94185210655638</v>
      </c>
      <c r="O7" s="108">
        <f>L7-I7</f>
        <v>0</v>
      </c>
      <c r="P7" s="109">
        <f>N7-K7</f>
        <v>-40.33087516617087</v>
      </c>
      <c r="Q7" s="110">
        <f>N7/K7</f>
        <v>0.87676677032558903</v>
      </c>
      <c r="R7" s="328"/>
      <c r="S7" s="47">
        <v>0.23680555555555555</v>
      </c>
      <c r="T7" s="48">
        <v>0.28167824074074072</v>
      </c>
      <c r="U7" s="111">
        <v>4.5999999999999996</v>
      </c>
      <c r="V7" s="112">
        <v>64.63140322439844</v>
      </c>
      <c r="W7" s="113"/>
      <c r="X7" s="116"/>
      <c r="Y7" s="337"/>
      <c r="Z7" s="338"/>
      <c r="AA7" s="117">
        <f>M7-J7</f>
        <v>-443.63962682787997</v>
      </c>
      <c r="AB7" s="110">
        <f>M7/J7</f>
        <v>0.87676677032558892</v>
      </c>
      <c r="AC7" s="333"/>
    </row>
    <row r="8" spans="1:29" ht="15.75" customHeight="1">
      <c r="A8" s="323"/>
      <c r="B8" s="100" t="s">
        <v>114</v>
      </c>
      <c r="C8" s="335" t="s">
        <v>258</v>
      </c>
      <c r="D8" s="336"/>
      <c r="E8" s="101">
        <v>30</v>
      </c>
      <c r="F8" s="102">
        <v>4276</v>
      </c>
      <c r="G8" s="103">
        <f t="shared" si="0"/>
        <v>128280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3157.5512524265059</v>
      </c>
      <c r="N8" s="106">
        <f>M8/L8</f>
        <v>263.12927103554216</v>
      </c>
      <c r="O8" s="108">
        <f>L8-I8</f>
        <v>0</v>
      </c>
      <c r="P8" s="109">
        <f>N8-K8</f>
        <v>-36.87072896445784</v>
      </c>
      <c r="Q8" s="110">
        <f>N8/K8</f>
        <v>0.87709757011847389</v>
      </c>
      <c r="R8" s="328"/>
      <c r="S8" s="47">
        <v>0.28472222222222221</v>
      </c>
      <c r="T8" s="48">
        <v>0.34114583333333331</v>
      </c>
      <c r="U8" s="111">
        <v>5</v>
      </c>
      <c r="V8" s="112">
        <v>81.252837876452361</v>
      </c>
      <c r="W8" s="113"/>
      <c r="X8" s="116"/>
      <c r="Y8" s="337"/>
      <c r="Z8" s="338"/>
      <c r="AA8" s="117">
        <f>M8-J8</f>
        <v>-442.44874757349407</v>
      </c>
      <c r="AB8" s="110">
        <f>M8/J8</f>
        <v>0.87709757011847389</v>
      </c>
      <c r="AC8" s="333"/>
    </row>
    <row r="9" spans="1:29" ht="15.75" customHeight="1">
      <c r="A9" s="323"/>
      <c r="B9" s="100" t="s">
        <v>118</v>
      </c>
      <c r="C9" s="335" t="s">
        <v>119</v>
      </c>
      <c r="D9" s="336"/>
      <c r="E9" s="101">
        <v>28.57</v>
      </c>
      <c r="F9" s="102">
        <v>1540</v>
      </c>
      <c r="G9" s="103">
        <f t="shared" si="0"/>
        <v>43997.8</v>
      </c>
      <c r="H9" s="13"/>
      <c r="I9" s="104">
        <v>12</v>
      </c>
      <c r="J9" s="105">
        <v>3600</v>
      </c>
      <c r="K9" s="106">
        <f t="shared" si="1"/>
        <v>300</v>
      </c>
      <c r="L9" s="107">
        <v>12</v>
      </c>
      <c r="M9" s="105">
        <f>F9/V9*60</f>
        <v>3119.6217443150167</v>
      </c>
      <c r="N9" s="106">
        <f>M9/L9</f>
        <v>259.96847869291804</v>
      </c>
      <c r="O9" s="108">
        <f>L9-I9</f>
        <v>0</v>
      </c>
      <c r="P9" s="109">
        <f>N9-K9</f>
        <v>-40.03152130708196</v>
      </c>
      <c r="Q9" s="110">
        <f>N9/K9</f>
        <v>0.86656159564306012</v>
      </c>
      <c r="R9" s="328"/>
      <c r="S9" s="47">
        <v>0.34513888888888888</v>
      </c>
      <c r="T9" s="48">
        <v>0.36570601851851853</v>
      </c>
      <c r="U9" s="111">
        <v>5.7500000000000195</v>
      </c>
      <c r="V9" s="112">
        <v>29.618975495469403</v>
      </c>
      <c r="W9" s="113"/>
      <c r="X9" s="116"/>
      <c r="Y9" s="337"/>
      <c r="Z9" s="338"/>
      <c r="AA9" s="117">
        <f>M9-J9</f>
        <v>-480.37825568498329</v>
      </c>
      <c r="AB9" s="110">
        <f>M9/J9</f>
        <v>0.86656159564306023</v>
      </c>
      <c r="AC9" s="333"/>
    </row>
    <row r="10" spans="1:29" ht="15.75" customHeight="1">
      <c r="A10" s="323"/>
      <c r="B10" s="100"/>
      <c r="C10" s="335"/>
      <c r="D10" s="336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28"/>
      <c r="S10" s="47"/>
      <c r="T10" s="120"/>
      <c r="U10" s="111"/>
      <c r="V10" s="112"/>
      <c r="W10" s="113"/>
      <c r="X10" s="116"/>
      <c r="Y10" s="337"/>
      <c r="Z10" s="338"/>
      <c r="AA10" s="117"/>
      <c r="AB10" s="110"/>
      <c r="AC10" s="333"/>
    </row>
    <row r="11" spans="1:29" ht="15.75" customHeight="1">
      <c r="A11" s="323"/>
      <c r="B11" s="100"/>
      <c r="C11" s="335"/>
      <c r="D11" s="336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8"/>
      <c r="S11" s="47"/>
      <c r="T11" s="120"/>
      <c r="U11" s="111"/>
      <c r="V11" s="112"/>
      <c r="W11" s="113"/>
      <c r="X11" s="116"/>
      <c r="Y11" s="337"/>
      <c r="Z11" s="338"/>
      <c r="AA11" s="117"/>
      <c r="AB11" s="110"/>
      <c r="AC11" s="333"/>
    </row>
    <row r="12" spans="1:29" ht="15.75" customHeight="1">
      <c r="A12" s="323"/>
      <c r="B12" s="100"/>
      <c r="C12" s="335"/>
      <c r="D12" s="33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8"/>
      <c r="S12" s="47"/>
      <c r="T12" s="120"/>
      <c r="U12" s="111"/>
      <c r="V12" s="112"/>
      <c r="W12" s="113"/>
      <c r="X12" s="116"/>
      <c r="Y12" s="337"/>
      <c r="Z12" s="338"/>
      <c r="AA12" s="117"/>
      <c r="AB12" s="110"/>
      <c r="AC12" s="333"/>
    </row>
    <row r="13" spans="1:29" ht="15.75" customHeight="1">
      <c r="A13" s="323"/>
      <c r="B13" s="100"/>
      <c r="C13" s="335"/>
      <c r="D13" s="33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8"/>
      <c r="S13" s="47"/>
      <c r="T13" s="120"/>
      <c r="U13" s="111"/>
      <c r="V13" s="112"/>
      <c r="W13" s="113"/>
      <c r="X13" s="127"/>
      <c r="Y13" s="337"/>
      <c r="Z13" s="338"/>
      <c r="AA13" s="117"/>
      <c r="AB13" s="110"/>
      <c r="AC13" s="333"/>
    </row>
    <row r="14" spans="1:29" ht="15.75" customHeight="1">
      <c r="A14" s="323"/>
      <c r="B14" s="100"/>
      <c r="C14" s="335"/>
      <c r="D14" s="33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8"/>
      <c r="S14" s="47"/>
      <c r="T14" s="120"/>
      <c r="U14" s="111"/>
      <c r="V14" s="112"/>
      <c r="W14" s="113"/>
      <c r="X14" s="127"/>
      <c r="Y14" s="337"/>
      <c r="Z14" s="338"/>
      <c r="AA14" s="117"/>
      <c r="AB14" s="110"/>
      <c r="AC14" s="333"/>
    </row>
    <row r="15" spans="1:29" ht="15.75" customHeight="1">
      <c r="A15" s="323"/>
      <c r="B15" s="100"/>
      <c r="C15" s="335"/>
      <c r="D15" s="33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8"/>
      <c r="S15" s="47"/>
      <c r="T15" s="120"/>
      <c r="U15" s="111"/>
      <c r="V15" s="112"/>
      <c r="W15" s="113"/>
      <c r="X15" s="127"/>
      <c r="Y15" s="337"/>
      <c r="Z15" s="338"/>
      <c r="AA15" s="117"/>
      <c r="AB15" s="110"/>
      <c r="AC15" s="333"/>
    </row>
    <row r="16" spans="1:29" ht="15.75" customHeight="1">
      <c r="A16" s="323"/>
      <c r="B16" s="100"/>
      <c r="C16" s="335"/>
      <c r="D16" s="33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8"/>
      <c r="S16" s="47"/>
      <c r="T16" s="120"/>
      <c r="U16" s="111"/>
      <c r="V16" s="112"/>
      <c r="W16" s="113"/>
      <c r="X16" s="127"/>
      <c r="Y16" s="337"/>
      <c r="Z16" s="338"/>
      <c r="AA16" s="117"/>
      <c r="AB16" s="110"/>
      <c r="AC16" s="333"/>
    </row>
    <row r="17" spans="1:29" ht="15.75" customHeight="1">
      <c r="A17" s="323"/>
      <c r="B17" s="100"/>
      <c r="C17" s="335"/>
      <c r="D17" s="33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8"/>
      <c r="S17" s="47"/>
      <c r="T17" s="120"/>
      <c r="U17" s="111"/>
      <c r="V17" s="112"/>
      <c r="W17" s="113"/>
      <c r="X17" s="127"/>
      <c r="Y17" s="337"/>
      <c r="Z17" s="338"/>
      <c r="AA17" s="117"/>
      <c r="AB17" s="110"/>
      <c r="AC17" s="333"/>
    </row>
    <row r="18" spans="1:29" ht="15.75" customHeight="1">
      <c r="A18" s="323"/>
      <c r="B18" s="100"/>
      <c r="C18" s="335"/>
      <c r="D18" s="33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8"/>
      <c r="S18" s="47"/>
      <c r="T18" s="120"/>
      <c r="U18" s="111"/>
      <c r="V18" s="112"/>
      <c r="W18" s="113"/>
      <c r="X18" s="127"/>
      <c r="Y18" s="337"/>
      <c r="Z18" s="338"/>
      <c r="AA18" s="117"/>
      <c r="AB18" s="110"/>
      <c r="AC18" s="333"/>
    </row>
    <row r="19" spans="1:29" ht="15.75" customHeight="1">
      <c r="A19" s="323"/>
      <c r="B19" s="100"/>
      <c r="C19" s="335"/>
      <c r="D19" s="33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8"/>
      <c r="S19" s="47"/>
      <c r="T19" s="120"/>
      <c r="U19" s="111"/>
      <c r="V19" s="112"/>
      <c r="W19" s="113"/>
      <c r="X19" s="127"/>
      <c r="Y19" s="337"/>
      <c r="Z19" s="338"/>
      <c r="AA19" s="117"/>
      <c r="AB19" s="110"/>
      <c r="AC19" s="333"/>
    </row>
    <row r="20" spans="1:29" ht="15.75" customHeight="1">
      <c r="A20" s="323"/>
      <c r="B20" s="163"/>
      <c r="C20" s="335"/>
      <c r="D20" s="336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8"/>
      <c r="S20" s="119"/>
      <c r="T20" s="120"/>
      <c r="U20" s="130"/>
      <c r="V20" s="131"/>
      <c r="W20" s="126"/>
      <c r="X20" s="127"/>
      <c r="Y20" s="337"/>
      <c r="Z20" s="338"/>
      <c r="AA20" s="165"/>
      <c r="AB20" s="125"/>
      <c r="AC20" s="333"/>
    </row>
    <row r="21" spans="1:29" ht="15.75" customHeight="1" thickBot="1">
      <c r="A21" s="324"/>
      <c r="B21" s="133" t="s">
        <v>115</v>
      </c>
      <c r="C21" s="358"/>
      <c r="D21" s="358"/>
      <c r="E21" s="134"/>
      <c r="F21" s="167"/>
      <c r="G21" s="135"/>
      <c r="H21" s="69"/>
      <c r="I21" s="136">
        <f t="shared" ref="I21:J21" si="2">AVERAGE(I5:I20)</f>
        <v>11.2</v>
      </c>
      <c r="J21" s="137">
        <f t="shared" si="2"/>
        <v>3600</v>
      </c>
      <c r="K21" s="138">
        <f t="shared" ref="K21" si="3">J21/I21</f>
        <v>321.42857142857144</v>
      </c>
      <c r="L21" s="136">
        <f t="shared" ref="L21:M21" si="4">AVERAGE(L5:L20)</f>
        <v>11.2</v>
      </c>
      <c r="M21" s="137">
        <f t="shared" si="4"/>
        <v>3161.8874605773681</v>
      </c>
      <c r="N21" s="138">
        <f>M21/L21</f>
        <v>282.31138040869359</v>
      </c>
      <c r="O21" s="139">
        <f>L21-I21</f>
        <v>0</v>
      </c>
      <c r="P21" s="140">
        <f>N21-K21</f>
        <v>-39.117191019877851</v>
      </c>
      <c r="Q21" s="141">
        <f>N21/K21</f>
        <v>0.87830207238260227</v>
      </c>
      <c r="R21" s="329"/>
      <c r="S21" s="142">
        <v>0.16666666666666666</v>
      </c>
      <c r="T21" s="143">
        <v>0.39758101851851851</v>
      </c>
      <c r="U21" s="144"/>
      <c r="V21" s="166"/>
      <c r="W21" s="167"/>
      <c r="X21" s="138"/>
      <c r="Y21" s="359"/>
      <c r="Z21" s="360"/>
      <c r="AA21" s="168">
        <f>M21-J21</f>
        <v>-438.11253942263193</v>
      </c>
      <c r="AB21" s="141">
        <f>M21/J21</f>
        <v>0.87830207238260227</v>
      </c>
      <c r="AC21" s="334"/>
    </row>
    <row r="22" spans="1:29" ht="15.75" customHeight="1">
      <c r="A22" s="361" t="s">
        <v>121</v>
      </c>
      <c r="B22" s="114" t="s">
        <v>118</v>
      </c>
      <c r="C22" s="325" t="s">
        <v>186</v>
      </c>
      <c r="D22" s="326"/>
      <c r="E22" s="147">
        <v>18.53</v>
      </c>
      <c r="F22" s="97">
        <v>2658</v>
      </c>
      <c r="G22" s="148">
        <f t="shared" ref="G22:G24" si="5">E22*F22</f>
        <v>49252.740000000005</v>
      </c>
      <c r="H22" s="149"/>
      <c r="I22" s="150">
        <v>3</v>
      </c>
      <c r="J22" s="151">
        <v>3300</v>
      </c>
      <c r="K22" s="152">
        <f>J22/I22</f>
        <v>1100</v>
      </c>
      <c r="L22" s="153">
        <v>3</v>
      </c>
      <c r="M22" s="151">
        <f>F22/V22*60</f>
        <v>2994.4086165473577</v>
      </c>
      <c r="N22" s="152">
        <f>M22/L22</f>
        <v>998.13620551578595</v>
      </c>
      <c r="O22" s="154">
        <f>L22-I22</f>
        <v>0</v>
      </c>
      <c r="P22" s="155">
        <f>N22-K22</f>
        <v>-101.86379448421405</v>
      </c>
      <c r="Q22" s="156">
        <f>N22/K22</f>
        <v>0.90739655046889633</v>
      </c>
      <c r="R22" s="327">
        <f>Q38</f>
        <v>0.9072583888313317</v>
      </c>
      <c r="S22" s="157">
        <v>0.33333333333333331</v>
      </c>
      <c r="T22" s="158">
        <v>0.37031249999999999</v>
      </c>
      <c r="U22" s="159"/>
      <c r="V22" s="112">
        <v>53.259264323078654</v>
      </c>
      <c r="W22" s="161"/>
      <c r="X22" s="162"/>
      <c r="Y22" s="330"/>
      <c r="Z22" s="331"/>
      <c r="AA22" s="115">
        <f>M22-J22</f>
        <v>-305.59138345264228</v>
      </c>
      <c r="AB22" s="156">
        <f>M22/J22</f>
        <v>0.90739655046889633</v>
      </c>
      <c r="AC22" s="332">
        <f>AB38</f>
        <v>0.9072583888313317</v>
      </c>
    </row>
    <row r="23" spans="1:29" ht="15.75" customHeight="1">
      <c r="A23" s="362"/>
      <c r="B23" s="100" t="s">
        <v>118</v>
      </c>
      <c r="C23" s="335" t="s">
        <v>122</v>
      </c>
      <c r="D23" s="336"/>
      <c r="E23" s="101">
        <v>22.28</v>
      </c>
      <c r="F23" s="102">
        <v>911</v>
      </c>
      <c r="G23" s="103">
        <f t="shared" si="5"/>
        <v>20297.080000000002</v>
      </c>
      <c r="H23" s="26"/>
      <c r="I23" s="104">
        <v>5</v>
      </c>
      <c r="J23" s="105">
        <v>3300</v>
      </c>
      <c r="K23" s="106">
        <f t="shared" ref="K23:K24" si="6">J23/I23</f>
        <v>660</v>
      </c>
      <c r="L23" s="107">
        <v>5</v>
      </c>
      <c r="M23" s="105">
        <f>F23/V23*60</f>
        <v>2994.2434976656236</v>
      </c>
      <c r="N23" s="106">
        <f>M23/L23</f>
        <v>598.84869953312477</v>
      </c>
      <c r="O23" s="108">
        <f>L23-I23</f>
        <v>0</v>
      </c>
      <c r="P23" s="109">
        <f>N23-K23</f>
        <v>-61.151300466875227</v>
      </c>
      <c r="Q23" s="110">
        <f>N23/K23</f>
        <v>0.90734651444412839</v>
      </c>
      <c r="R23" s="328"/>
      <c r="S23" s="47">
        <v>0.3743055555555555</v>
      </c>
      <c r="T23" s="48">
        <v>0.3869791666666666</v>
      </c>
      <c r="U23" s="111">
        <v>5.7499999999999396</v>
      </c>
      <c r="V23" s="112">
        <v>18.255028371144199</v>
      </c>
      <c r="W23" s="113"/>
      <c r="X23" s="116"/>
      <c r="Y23" s="337"/>
      <c r="Z23" s="338"/>
      <c r="AA23" s="117">
        <f>M23-J23</f>
        <v>-305.75650233437636</v>
      </c>
      <c r="AB23" s="110">
        <f>M23/J23</f>
        <v>0.90734651444412839</v>
      </c>
      <c r="AC23" s="333"/>
    </row>
    <row r="24" spans="1:29" ht="15.75" customHeight="1">
      <c r="A24" s="362"/>
      <c r="B24" s="100" t="s">
        <v>118</v>
      </c>
      <c r="C24" s="335" t="s">
        <v>123</v>
      </c>
      <c r="D24" s="336"/>
      <c r="E24" s="101">
        <v>17.89</v>
      </c>
      <c r="F24" s="102">
        <v>3132</v>
      </c>
      <c r="G24" s="103">
        <f t="shared" si="5"/>
        <v>56031.48</v>
      </c>
      <c r="H24" s="26"/>
      <c r="I24" s="104">
        <v>4</v>
      </c>
      <c r="J24" s="105">
        <v>3300</v>
      </c>
      <c r="K24" s="106">
        <f t="shared" si="6"/>
        <v>825</v>
      </c>
      <c r="L24" s="107">
        <v>4</v>
      </c>
      <c r="M24" s="105">
        <f>F24/V24*60</f>
        <v>2993.2059352172032</v>
      </c>
      <c r="N24" s="106">
        <f>M24/L24</f>
        <v>748.3014838043008</v>
      </c>
      <c r="O24" s="108">
        <f>L24-I24</f>
        <v>0</v>
      </c>
      <c r="P24" s="109">
        <f>N24-K24</f>
        <v>-76.698516195699199</v>
      </c>
      <c r="Q24" s="110">
        <f>N24/K24</f>
        <v>0.9070321015809707</v>
      </c>
      <c r="R24" s="328"/>
      <c r="S24" s="47">
        <v>0.39097222222222217</v>
      </c>
      <c r="T24" s="48">
        <v>0.43456018518518513</v>
      </c>
      <c r="U24" s="111">
        <v>5.7500000000000195</v>
      </c>
      <c r="V24" s="112">
        <v>62.782182070731295</v>
      </c>
      <c r="W24" s="113"/>
      <c r="X24" s="116"/>
      <c r="Y24" s="337"/>
      <c r="Z24" s="338"/>
      <c r="AA24" s="117">
        <f>M24-J24</f>
        <v>-306.7940647827968</v>
      </c>
      <c r="AB24" s="110">
        <f>M24/J24</f>
        <v>0.9070321015809707</v>
      </c>
      <c r="AC24" s="333"/>
    </row>
    <row r="25" spans="1:29" ht="15.75" customHeight="1">
      <c r="A25" s="362"/>
      <c r="B25" s="100"/>
      <c r="C25" s="335"/>
      <c r="D25" s="336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28"/>
      <c r="S25" s="47"/>
      <c r="T25" s="48"/>
      <c r="U25" s="111"/>
      <c r="V25" s="112"/>
      <c r="W25" s="113"/>
      <c r="X25" s="116"/>
      <c r="Y25" s="337"/>
      <c r="Z25" s="338"/>
      <c r="AA25" s="117"/>
      <c r="AB25" s="110"/>
      <c r="AC25" s="333"/>
    </row>
    <row r="26" spans="1:29" ht="15.75" customHeight="1">
      <c r="A26" s="363"/>
      <c r="B26" s="100"/>
      <c r="C26" s="335"/>
      <c r="D26" s="336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328"/>
      <c r="S26" s="47"/>
      <c r="T26" s="48"/>
      <c r="U26" s="111"/>
      <c r="V26" s="112"/>
      <c r="W26" s="113"/>
      <c r="X26" s="116"/>
      <c r="Y26" s="337"/>
      <c r="Z26" s="338"/>
      <c r="AA26" s="117"/>
      <c r="AB26" s="110"/>
      <c r="AC26" s="333"/>
    </row>
    <row r="27" spans="1:29" ht="15.75" customHeight="1">
      <c r="A27" s="363"/>
      <c r="B27" s="100"/>
      <c r="C27" s="335"/>
      <c r="D27" s="336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28"/>
      <c r="S27" s="47"/>
      <c r="T27" s="120"/>
      <c r="U27" s="111"/>
      <c r="V27" s="112"/>
      <c r="W27" s="113"/>
      <c r="X27" s="116"/>
      <c r="Y27" s="337"/>
      <c r="Z27" s="338"/>
      <c r="AA27" s="117"/>
      <c r="AB27" s="110"/>
      <c r="AC27" s="333"/>
    </row>
    <row r="28" spans="1:29" ht="15.75" customHeight="1">
      <c r="A28" s="363"/>
      <c r="B28" s="100"/>
      <c r="C28" s="335"/>
      <c r="D28" s="336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328"/>
      <c r="S28" s="47"/>
      <c r="T28" s="120"/>
      <c r="U28" s="111"/>
      <c r="V28" s="112"/>
      <c r="W28" s="113"/>
      <c r="X28" s="116"/>
      <c r="Y28" s="337"/>
      <c r="Z28" s="338"/>
      <c r="AA28" s="117"/>
      <c r="AB28" s="110"/>
      <c r="AC28" s="333"/>
    </row>
    <row r="29" spans="1:29" ht="15.75" customHeight="1">
      <c r="A29" s="363"/>
      <c r="B29" s="100"/>
      <c r="C29" s="335"/>
      <c r="D29" s="336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28"/>
      <c r="S29" s="47"/>
      <c r="T29" s="120"/>
      <c r="U29" s="111"/>
      <c r="V29" s="112"/>
      <c r="W29" s="113"/>
      <c r="X29" s="116"/>
      <c r="Y29" s="337"/>
      <c r="Z29" s="338"/>
      <c r="AA29" s="117"/>
      <c r="AB29" s="110"/>
      <c r="AC29" s="333"/>
    </row>
    <row r="30" spans="1:29" ht="15.75" customHeight="1">
      <c r="A30" s="363"/>
      <c r="B30" s="100"/>
      <c r="C30" s="335"/>
      <c r="D30" s="336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28"/>
      <c r="S30" s="47"/>
      <c r="T30" s="120"/>
      <c r="U30" s="111"/>
      <c r="V30" s="112"/>
      <c r="W30" s="113"/>
      <c r="X30" s="116"/>
      <c r="Y30" s="337"/>
      <c r="Z30" s="338"/>
      <c r="AA30" s="117"/>
      <c r="AB30" s="110"/>
      <c r="AC30" s="333"/>
    </row>
    <row r="31" spans="1:29" ht="15.75" customHeight="1">
      <c r="A31" s="363"/>
      <c r="B31" s="100"/>
      <c r="C31" s="335"/>
      <c r="D31" s="336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28"/>
      <c r="S31" s="47"/>
      <c r="T31" s="120"/>
      <c r="U31" s="111"/>
      <c r="V31" s="112"/>
      <c r="W31" s="113"/>
      <c r="X31" s="116"/>
      <c r="Y31" s="337"/>
      <c r="Z31" s="338"/>
      <c r="AA31" s="117"/>
      <c r="AB31" s="110"/>
      <c r="AC31" s="333"/>
    </row>
    <row r="32" spans="1:29" ht="15.75" customHeight="1">
      <c r="A32" s="363"/>
      <c r="B32" s="100"/>
      <c r="C32" s="335"/>
      <c r="D32" s="336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28"/>
      <c r="S32" s="47"/>
      <c r="T32" s="120"/>
      <c r="U32" s="111"/>
      <c r="V32" s="112"/>
      <c r="W32" s="113"/>
      <c r="X32" s="116"/>
      <c r="Y32" s="337"/>
      <c r="Z32" s="338"/>
      <c r="AA32" s="117"/>
      <c r="AB32" s="110"/>
      <c r="AC32" s="333"/>
    </row>
    <row r="33" spans="1:29" ht="15.75" customHeight="1">
      <c r="A33" s="363"/>
      <c r="B33" s="100"/>
      <c r="C33" s="335"/>
      <c r="D33" s="336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28"/>
      <c r="S33" s="47"/>
      <c r="T33" s="120"/>
      <c r="U33" s="111"/>
      <c r="V33" s="112"/>
      <c r="W33" s="113"/>
      <c r="X33" s="116"/>
      <c r="Y33" s="337"/>
      <c r="Z33" s="338"/>
      <c r="AA33" s="117"/>
      <c r="AB33" s="110"/>
      <c r="AC33" s="333"/>
    </row>
    <row r="34" spans="1:29" ht="15.75" customHeight="1">
      <c r="A34" s="363"/>
      <c r="B34" s="100"/>
      <c r="C34" s="335"/>
      <c r="D34" s="336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28"/>
      <c r="S34" s="47"/>
      <c r="T34" s="120"/>
      <c r="U34" s="111"/>
      <c r="V34" s="112"/>
      <c r="W34" s="113"/>
      <c r="X34" s="116"/>
      <c r="Y34" s="337"/>
      <c r="Z34" s="338"/>
      <c r="AA34" s="117"/>
      <c r="AB34" s="110"/>
      <c r="AC34" s="333"/>
    </row>
    <row r="35" spans="1:29" ht="15.75" customHeight="1">
      <c r="A35" s="363"/>
      <c r="B35" s="100"/>
      <c r="C35" s="335"/>
      <c r="D35" s="336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28"/>
      <c r="S35" s="47"/>
      <c r="T35" s="120"/>
      <c r="U35" s="111"/>
      <c r="V35" s="112"/>
      <c r="W35" s="113"/>
      <c r="X35" s="116"/>
      <c r="Y35" s="337"/>
      <c r="Z35" s="338"/>
      <c r="AA35" s="117"/>
      <c r="AB35" s="110"/>
      <c r="AC35" s="333"/>
    </row>
    <row r="36" spans="1:29" ht="15.75" customHeight="1">
      <c r="A36" s="363"/>
      <c r="B36" s="100"/>
      <c r="C36" s="335"/>
      <c r="D36" s="336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28"/>
      <c r="S36" s="47"/>
      <c r="T36" s="120"/>
      <c r="U36" s="111"/>
      <c r="V36" s="112"/>
      <c r="W36" s="113"/>
      <c r="X36" s="116"/>
      <c r="Y36" s="337"/>
      <c r="Z36" s="338"/>
      <c r="AA36" s="117"/>
      <c r="AB36" s="110"/>
      <c r="AC36" s="333"/>
    </row>
    <row r="37" spans="1:29" ht="15.75" customHeight="1">
      <c r="A37" s="363"/>
      <c r="B37" s="100"/>
      <c r="C37" s="335"/>
      <c r="D37" s="336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28"/>
      <c r="S37" s="119"/>
      <c r="T37" s="120"/>
      <c r="U37" s="130"/>
      <c r="V37" s="131"/>
      <c r="W37" s="126"/>
      <c r="X37" s="127"/>
      <c r="Y37" s="337"/>
      <c r="Z37" s="338"/>
      <c r="AA37" s="165"/>
      <c r="AB37" s="125"/>
      <c r="AC37" s="333"/>
    </row>
    <row r="38" spans="1:29" ht="15.75" customHeight="1" thickBot="1">
      <c r="A38" s="364"/>
      <c r="B38" s="133" t="s">
        <v>115</v>
      </c>
      <c r="C38" s="358"/>
      <c r="D38" s="358"/>
      <c r="E38" s="134"/>
      <c r="F38" s="99"/>
      <c r="G38" s="135"/>
      <c r="H38" s="69"/>
      <c r="I38" s="136">
        <f t="shared" ref="I38:J38" si="7">AVERAGE(I22:I37)</f>
        <v>4</v>
      </c>
      <c r="J38" s="137">
        <f t="shared" si="7"/>
        <v>3300</v>
      </c>
      <c r="K38" s="138">
        <f t="shared" ref="K38" si="8">J38/I38</f>
        <v>825</v>
      </c>
      <c r="L38" s="136">
        <f t="shared" ref="L38:M38" si="9">AVERAGE(L22:L37)</f>
        <v>4</v>
      </c>
      <c r="M38" s="137">
        <f t="shared" si="9"/>
        <v>2993.9526831433946</v>
      </c>
      <c r="N38" s="138">
        <f t="shared" ref="N38:N45" si="10">M38/L38</f>
        <v>748.48817078584864</v>
      </c>
      <c r="O38" s="139">
        <f t="shared" ref="O38:O45" si="11">L38-I38</f>
        <v>0</v>
      </c>
      <c r="P38" s="140">
        <f t="shared" ref="P38:P45" si="12">N38-K38</f>
        <v>-76.511829214151362</v>
      </c>
      <c r="Q38" s="141">
        <f t="shared" ref="Q38:Q45" si="13">N38/K38</f>
        <v>0.9072583888313317</v>
      </c>
      <c r="R38" s="329"/>
      <c r="S38" s="142">
        <v>0.33333333333333331</v>
      </c>
      <c r="T38" s="143">
        <v>0.43456018518518513</v>
      </c>
      <c r="U38" s="144"/>
      <c r="V38" s="166"/>
      <c r="W38" s="99"/>
      <c r="X38" s="69"/>
      <c r="Y38" s="359"/>
      <c r="Z38" s="360"/>
      <c r="AA38" s="168">
        <f t="shared" ref="AA38:AA45" si="14">M38-J38</f>
        <v>-306.04731685660545</v>
      </c>
      <c r="AB38" s="141">
        <f t="shared" ref="AB38:AB45" si="15">M38/J38</f>
        <v>0.9072583888313317</v>
      </c>
      <c r="AC38" s="334"/>
    </row>
    <row r="39" spans="1:29" ht="15.75" customHeight="1">
      <c r="A39" s="322" t="s">
        <v>71</v>
      </c>
      <c r="B39" s="114" t="s">
        <v>118</v>
      </c>
      <c r="C39" s="325" t="s">
        <v>129</v>
      </c>
      <c r="D39" s="326"/>
      <c r="E39" s="147">
        <v>25.03</v>
      </c>
      <c r="F39" s="97">
        <v>1218</v>
      </c>
      <c r="G39" s="148">
        <f t="shared" ref="G39:G45" si="16">E39*F39</f>
        <v>30486.54</v>
      </c>
      <c r="H39" s="149"/>
      <c r="I39" s="150">
        <v>5</v>
      </c>
      <c r="J39" s="151">
        <v>3600</v>
      </c>
      <c r="K39" s="152">
        <f>J39/I39</f>
        <v>720</v>
      </c>
      <c r="L39" s="153">
        <v>5</v>
      </c>
      <c r="M39" s="151">
        <f t="shared" ref="M39:M45" si="17">F39/V39*60</f>
        <v>3205.1895508629173</v>
      </c>
      <c r="N39" s="152">
        <f t="shared" si="10"/>
        <v>641.03791017258345</v>
      </c>
      <c r="O39" s="154">
        <f t="shared" si="11"/>
        <v>0</v>
      </c>
      <c r="P39" s="155">
        <f t="shared" si="12"/>
        <v>-78.962089827416548</v>
      </c>
      <c r="Q39" s="156">
        <f t="shared" si="13"/>
        <v>0.89033043079525476</v>
      </c>
      <c r="R39" s="327">
        <f>Q55</f>
        <v>0.8944415257059638</v>
      </c>
      <c r="S39" s="157">
        <v>0.25</v>
      </c>
      <c r="T39" s="158">
        <v>0.26583333333333331</v>
      </c>
      <c r="U39" s="159"/>
      <c r="V39" s="160">
        <v>22.800523600959899</v>
      </c>
      <c r="W39" s="161"/>
      <c r="X39" s="162"/>
      <c r="Y39" s="330"/>
      <c r="Z39" s="331"/>
      <c r="AA39" s="115">
        <f t="shared" si="14"/>
        <v>-394.81044913708274</v>
      </c>
      <c r="AB39" s="156">
        <f t="shared" si="15"/>
        <v>0.89033043079525476</v>
      </c>
      <c r="AC39" s="332">
        <f>AB55</f>
        <v>0.8944415257059638</v>
      </c>
    </row>
    <row r="40" spans="1:29" ht="15.75" customHeight="1">
      <c r="A40" s="323"/>
      <c r="B40" s="100" t="s">
        <v>118</v>
      </c>
      <c r="C40" s="335" t="s">
        <v>125</v>
      </c>
      <c r="D40" s="336"/>
      <c r="E40" s="101">
        <v>18.18</v>
      </c>
      <c r="F40" s="102">
        <v>1319</v>
      </c>
      <c r="G40" s="103">
        <f t="shared" si="16"/>
        <v>23979.42</v>
      </c>
      <c r="H40" s="26"/>
      <c r="I40" s="104">
        <v>3</v>
      </c>
      <c r="J40" s="105">
        <v>3600</v>
      </c>
      <c r="K40" s="106">
        <f t="shared" ref="K40:K75" si="18">J40/I40</f>
        <v>1200</v>
      </c>
      <c r="L40" s="107">
        <v>3</v>
      </c>
      <c r="M40" s="105">
        <f t="shared" si="17"/>
        <v>3199.8343093214648</v>
      </c>
      <c r="N40" s="106">
        <f t="shared" si="10"/>
        <v>1066.6114364404882</v>
      </c>
      <c r="O40" s="108">
        <f t="shared" si="11"/>
        <v>0</v>
      </c>
      <c r="P40" s="109">
        <f t="shared" si="12"/>
        <v>-133.38856355951179</v>
      </c>
      <c r="Q40" s="110">
        <f t="shared" si="13"/>
        <v>0.88884286370040688</v>
      </c>
      <c r="R40" s="328"/>
      <c r="S40" s="47">
        <v>0.27569444444444446</v>
      </c>
      <c r="T40" s="48">
        <v>0.2928587962962963</v>
      </c>
      <c r="U40" s="111">
        <v>15</v>
      </c>
      <c r="V40" s="112">
        <v>24.732530609305794</v>
      </c>
      <c r="W40" s="113"/>
      <c r="X40" s="116"/>
      <c r="Y40" s="337"/>
      <c r="Z40" s="338"/>
      <c r="AA40" s="117">
        <f t="shared" si="14"/>
        <v>-400.16569067853516</v>
      </c>
      <c r="AB40" s="110">
        <f t="shared" si="15"/>
        <v>0.88884286370040688</v>
      </c>
      <c r="AC40" s="333"/>
    </row>
    <row r="41" spans="1:29" ht="15.75" customHeight="1">
      <c r="A41" s="323"/>
      <c r="B41" s="100" t="s">
        <v>118</v>
      </c>
      <c r="C41" s="335" t="s">
        <v>202</v>
      </c>
      <c r="D41" s="336"/>
      <c r="E41" s="101">
        <v>23.72</v>
      </c>
      <c r="F41" s="102">
        <v>967</v>
      </c>
      <c r="G41" s="103">
        <f t="shared" si="16"/>
        <v>22937.239999999998</v>
      </c>
      <c r="H41" s="26"/>
      <c r="I41" s="104">
        <v>5</v>
      </c>
      <c r="J41" s="105">
        <v>3600</v>
      </c>
      <c r="K41" s="106">
        <f t="shared" si="18"/>
        <v>720</v>
      </c>
      <c r="L41" s="107">
        <v>5</v>
      </c>
      <c r="M41" s="105">
        <f t="shared" si="17"/>
        <v>3204.5511494849397</v>
      </c>
      <c r="N41" s="106">
        <f t="shared" si="10"/>
        <v>640.91022989698797</v>
      </c>
      <c r="O41" s="108">
        <f t="shared" si="11"/>
        <v>0</v>
      </c>
      <c r="P41" s="109">
        <f t="shared" si="12"/>
        <v>-79.089770103012029</v>
      </c>
      <c r="Q41" s="110">
        <f t="shared" si="13"/>
        <v>0.89015309707914991</v>
      </c>
      <c r="R41" s="328"/>
      <c r="S41" s="47">
        <v>0.30277777777777781</v>
      </c>
      <c r="T41" s="48">
        <v>0.31534722222222228</v>
      </c>
      <c r="U41" s="111">
        <v>15</v>
      </c>
      <c r="V41" s="112">
        <v>18.105499738809108</v>
      </c>
      <c r="W41" s="113"/>
      <c r="X41" s="116"/>
      <c r="Y41" s="337"/>
      <c r="Z41" s="338"/>
      <c r="AA41" s="117">
        <f t="shared" si="14"/>
        <v>-395.44885051506026</v>
      </c>
      <c r="AB41" s="110">
        <f t="shared" si="15"/>
        <v>0.89015309707914991</v>
      </c>
      <c r="AC41" s="333"/>
    </row>
    <row r="42" spans="1:29" ht="15.75" customHeight="1">
      <c r="A42" s="323"/>
      <c r="B42" s="100" t="s">
        <v>118</v>
      </c>
      <c r="C42" s="335" t="s">
        <v>130</v>
      </c>
      <c r="D42" s="336"/>
      <c r="E42" s="101">
        <v>24.82</v>
      </c>
      <c r="F42" s="102">
        <v>1521</v>
      </c>
      <c r="G42" s="103">
        <f t="shared" si="16"/>
        <v>37751.22</v>
      </c>
      <c r="H42" s="26"/>
      <c r="I42" s="104">
        <v>5</v>
      </c>
      <c r="J42" s="105">
        <v>3600</v>
      </c>
      <c r="K42" s="106">
        <f t="shared" si="18"/>
        <v>720</v>
      </c>
      <c r="L42" s="107">
        <v>5</v>
      </c>
      <c r="M42" s="105">
        <f t="shared" si="17"/>
        <v>3205.1276587174339</v>
      </c>
      <c r="N42" s="106">
        <f t="shared" si="10"/>
        <v>641.02553174348679</v>
      </c>
      <c r="O42" s="108">
        <f t="shared" si="11"/>
        <v>0</v>
      </c>
      <c r="P42" s="109">
        <f t="shared" si="12"/>
        <v>-78.974468256513205</v>
      </c>
      <c r="Q42" s="110">
        <f t="shared" si="13"/>
        <v>0.89031323853262057</v>
      </c>
      <c r="R42" s="328"/>
      <c r="S42" s="47">
        <v>0.32569444444444451</v>
      </c>
      <c r="T42" s="48">
        <v>0.34546296296296303</v>
      </c>
      <c r="U42" s="111">
        <v>14.900000000000011</v>
      </c>
      <c r="V42" s="112">
        <v>28.473124854102899</v>
      </c>
      <c r="W42" s="113"/>
      <c r="X42" s="116"/>
      <c r="Y42" s="337"/>
      <c r="Z42" s="338"/>
      <c r="AA42" s="117">
        <f t="shared" si="14"/>
        <v>-394.87234128256614</v>
      </c>
      <c r="AB42" s="110">
        <f t="shared" si="15"/>
        <v>0.89031323853262057</v>
      </c>
      <c r="AC42" s="333"/>
    </row>
    <row r="43" spans="1:29" ht="15.75" customHeight="1">
      <c r="A43" s="323"/>
      <c r="B43" s="100" t="s">
        <v>118</v>
      </c>
      <c r="C43" s="335" t="s">
        <v>211</v>
      </c>
      <c r="D43" s="336"/>
      <c r="E43" s="101">
        <v>17.07</v>
      </c>
      <c r="F43" s="102">
        <v>2385</v>
      </c>
      <c r="G43" s="103">
        <f t="shared" si="16"/>
        <v>40711.949999999997</v>
      </c>
      <c r="H43" s="13"/>
      <c r="I43" s="104">
        <v>3</v>
      </c>
      <c r="J43" s="105">
        <v>3300</v>
      </c>
      <c r="K43" s="106">
        <f t="shared" si="18"/>
        <v>1100</v>
      </c>
      <c r="L43" s="107">
        <v>3</v>
      </c>
      <c r="M43" s="105">
        <f t="shared" si="17"/>
        <v>2990.2299299906599</v>
      </c>
      <c r="N43" s="106">
        <f t="shared" si="10"/>
        <v>996.74330999688664</v>
      </c>
      <c r="O43" s="108">
        <f t="shared" si="11"/>
        <v>0</v>
      </c>
      <c r="P43" s="109">
        <f t="shared" si="12"/>
        <v>-103.25669000311336</v>
      </c>
      <c r="Q43" s="110">
        <f t="shared" si="13"/>
        <v>0.90613028181535149</v>
      </c>
      <c r="R43" s="328"/>
      <c r="S43" s="47">
        <v>0.35555555555555562</v>
      </c>
      <c r="T43" s="48">
        <v>0.38878472222222227</v>
      </c>
      <c r="U43" s="111">
        <v>14.53333333333334</v>
      </c>
      <c r="V43" s="112">
        <v>47.855851673736332</v>
      </c>
      <c r="W43" s="113"/>
      <c r="X43" s="116"/>
      <c r="Y43" s="337"/>
      <c r="Z43" s="338"/>
      <c r="AA43" s="117">
        <f t="shared" si="14"/>
        <v>-309.77007000934009</v>
      </c>
      <c r="AB43" s="110">
        <f t="shared" si="15"/>
        <v>0.90613028181535149</v>
      </c>
      <c r="AC43" s="333"/>
    </row>
    <row r="44" spans="1:29" ht="15.75" customHeight="1">
      <c r="A44" s="323"/>
      <c r="B44" s="100" t="s">
        <v>118</v>
      </c>
      <c r="C44" s="335" t="s">
        <v>126</v>
      </c>
      <c r="D44" s="336"/>
      <c r="E44" s="101">
        <v>14.03</v>
      </c>
      <c r="F44" s="102">
        <v>4961</v>
      </c>
      <c r="G44" s="121">
        <f t="shared" si="16"/>
        <v>69602.83</v>
      </c>
      <c r="H44" s="122"/>
      <c r="I44" s="104">
        <v>3</v>
      </c>
      <c r="J44" s="105">
        <v>3000</v>
      </c>
      <c r="K44" s="106">
        <f t="shared" si="18"/>
        <v>1000</v>
      </c>
      <c r="L44" s="107">
        <v>3</v>
      </c>
      <c r="M44" s="105">
        <f t="shared" si="17"/>
        <v>2730.8161146167427</v>
      </c>
      <c r="N44" s="106">
        <f t="shared" si="10"/>
        <v>910.27203820558088</v>
      </c>
      <c r="O44" s="108">
        <f t="shared" si="11"/>
        <v>0</v>
      </c>
      <c r="P44" s="109">
        <f t="shared" si="12"/>
        <v>-89.727961794419116</v>
      </c>
      <c r="Q44" s="110">
        <f t="shared" si="13"/>
        <v>0.91027203820558089</v>
      </c>
      <c r="R44" s="328"/>
      <c r="S44" s="47">
        <v>0.39861111111111119</v>
      </c>
      <c r="T44" s="120">
        <v>0.47430555555555565</v>
      </c>
      <c r="U44" s="111">
        <v>15</v>
      </c>
      <c r="V44" s="112">
        <v>109.000382122681</v>
      </c>
      <c r="W44" s="113"/>
      <c r="X44" s="116"/>
      <c r="Y44" s="337"/>
      <c r="Z44" s="338"/>
      <c r="AA44" s="117">
        <f t="shared" si="14"/>
        <v>-269.18388538325735</v>
      </c>
      <c r="AB44" s="110">
        <f t="shared" si="15"/>
        <v>0.91027203820558089</v>
      </c>
      <c r="AC44" s="333"/>
    </row>
    <row r="45" spans="1:29" ht="15.75" customHeight="1">
      <c r="A45" s="323"/>
      <c r="B45" s="100" t="s">
        <v>118</v>
      </c>
      <c r="C45" s="335" t="s">
        <v>128</v>
      </c>
      <c r="D45" s="336"/>
      <c r="E45" s="101">
        <v>14.28</v>
      </c>
      <c r="F45" s="102">
        <v>6894</v>
      </c>
      <c r="G45" s="121">
        <f t="shared" si="16"/>
        <v>98446.319999999992</v>
      </c>
      <c r="H45" s="62"/>
      <c r="I45" s="104">
        <v>3</v>
      </c>
      <c r="J45" s="105">
        <v>3600</v>
      </c>
      <c r="K45" s="106">
        <f t="shared" si="18"/>
        <v>1200</v>
      </c>
      <c r="L45" s="107">
        <v>3</v>
      </c>
      <c r="M45" s="105">
        <f t="shared" si="17"/>
        <v>3199.1803616607567</v>
      </c>
      <c r="N45" s="106">
        <f t="shared" si="10"/>
        <v>1066.3934538869189</v>
      </c>
      <c r="O45" s="123">
        <f t="shared" si="11"/>
        <v>0</v>
      </c>
      <c r="P45" s="124">
        <f t="shared" si="12"/>
        <v>-133.60654611308109</v>
      </c>
      <c r="Q45" s="125">
        <f t="shared" si="13"/>
        <v>0.88866121157243239</v>
      </c>
      <c r="R45" s="328"/>
      <c r="S45" s="47">
        <v>0.48472222222222233</v>
      </c>
      <c r="T45" s="120">
        <v>0.57450231481481495</v>
      </c>
      <c r="U45" s="111">
        <v>15.000000000000027</v>
      </c>
      <c r="V45" s="112">
        <v>129.29561738909632</v>
      </c>
      <c r="W45" s="113"/>
      <c r="X45" s="116"/>
      <c r="Y45" s="337"/>
      <c r="Z45" s="338"/>
      <c r="AA45" s="117">
        <f t="shared" si="14"/>
        <v>-400.81963833924328</v>
      </c>
      <c r="AB45" s="110">
        <f t="shared" si="15"/>
        <v>0.88866121157243239</v>
      </c>
      <c r="AC45" s="333"/>
    </row>
    <row r="46" spans="1:29" ht="15.75" customHeight="1">
      <c r="A46" s="323"/>
      <c r="B46" s="100"/>
      <c r="C46" s="335"/>
      <c r="D46" s="336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28"/>
      <c r="S46" s="47"/>
      <c r="T46" s="120"/>
      <c r="U46" s="111"/>
      <c r="V46" s="112"/>
      <c r="W46" s="113"/>
      <c r="X46" s="116"/>
      <c r="Y46" s="337"/>
      <c r="Z46" s="338"/>
      <c r="AA46" s="117"/>
      <c r="AB46" s="110"/>
      <c r="AC46" s="333"/>
    </row>
    <row r="47" spans="1:29" ht="15.75" customHeight="1">
      <c r="A47" s="323"/>
      <c r="B47" s="100"/>
      <c r="C47" s="335"/>
      <c r="D47" s="336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8"/>
      <c r="S47" s="47"/>
      <c r="T47" s="120"/>
      <c r="U47" s="111"/>
      <c r="V47" s="112"/>
      <c r="W47" s="113"/>
      <c r="X47" s="116"/>
      <c r="Y47" s="337"/>
      <c r="Z47" s="338"/>
      <c r="AA47" s="117"/>
      <c r="AB47" s="110"/>
      <c r="AC47" s="333"/>
    </row>
    <row r="48" spans="1:29" ht="15.75" customHeight="1">
      <c r="A48" s="323"/>
      <c r="B48" s="100"/>
      <c r="C48" s="335"/>
      <c r="D48" s="336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8"/>
      <c r="S48" s="47"/>
      <c r="T48" s="120"/>
      <c r="U48" s="111"/>
      <c r="V48" s="112"/>
      <c r="W48" s="113"/>
      <c r="X48" s="116"/>
      <c r="Y48" s="337"/>
      <c r="Z48" s="338"/>
      <c r="AA48" s="117"/>
      <c r="AB48" s="110"/>
      <c r="AC48" s="333"/>
    </row>
    <row r="49" spans="1:29" ht="15.75" customHeight="1">
      <c r="A49" s="323"/>
      <c r="B49" s="100"/>
      <c r="C49" s="335"/>
      <c r="D49" s="336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8"/>
      <c r="S49" s="47"/>
      <c r="T49" s="120"/>
      <c r="U49" s="111"/>
      <c r="V49" s="112"/>
      <c r="W49" s="126"/>
      <c r="X49" s="127"/>
      <c r="Y49" s="337"/>
      <c r="Z49" s="338"/>
      <c r="AA49" s="117"/>
      <c r="AB49" s="110"/>
      <c r="AC49" s="333"/>
    </row>
    <row r="50" spans="1:29" ht="15.75" customHeight="1">
      <c r="A50" s="323"/>
      <c r="B50" s="100"/>
      <c r="C50" s="335"/>
      <c r="D50" s="336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8"/>
      <c r="S50" s="47"/>
      <c r="T50" s="120"/>
      <c r="U50" s="111"/>
      <c r="V50" s="112"/>
      <c r="W50" s="126"/>
      <c r="X50" s="127"/>
      <c r="Y50" s="337"/>
      <c r="Z50" s="338"/>
      <c r="AA50" s="117"/>
      <c r="AB50" s="110"/>
      <c r="AC50" s="333"/>
    </row>
    <row r="51" spans="1:29" ht="15.75" customHeight="1">
      <c r="A51" s="323"/>
      <c r="B51" s="100"/>
      <c r="C51" s="335"/>
      <c r="D51" s="336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8"/>
      <c r="S51" s="47"/>
      <c r="T51" s="120"/>
      <c r="U51" s="111"/>
      <c r="V51" s="112"/>
      <c r="W51" s="126"/>
      <c r="X51" s="127"/>
      <c r="Y51" s="337"/>
      <c r="Z51" s="338"/>
      <c r="AA51" s="117"/>
      <c r="AB51" s="110"/>
      <c r="AC51" s="333"/>
    </row>
    <row r="52" spans="1:29" ht="15.75" customHeight="1">
      <c r="A52" s="323"/>
      <c r="B52" s="100"/>
      <c r="C52" s="335"/>
      <c r="D52" s="336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8"/>
      <c r="S52" s="47"/>
      <c r="T52" s="120"/>
      <c r="U52" s="111"/>
      <c r="V52" s="112"/>
      <c r="W52" s="126"/>
      <c r="X52" s="127"/>
      <c r="Y52" s="337"/>
      <c r="Z52" s="338"/>
      <c r="AA52" s="117"/>
      <c r="AB52" s="110"/>
      <c r="AC52" s="333"/>
    </row>
    <row r="53" spans="1:29" ht="15.75" customHeight="1">
      <c r="A53" s="323"/>
      <c r="B53" s="100"/>
      <c r="C53" s="335"/>
      <c r="D53" s="336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8"/>
      <c r="S53" s="47"/>
      <c r="T53" s="120"/>
      <c r="U53" s="111"/>
      <c r="V53" s="112"/>
      <c r="W53" s="126"/>
      <c r="X53" s="127"/>
      <c r="Y53" s="337"/>
      <c r="Z53" s="338"/>
      <c r="AA53" s="117"/>
      <c r="AB53" s="110"/>
      <c r="AC53" s="333"/>
    </row>
    <row r="54" spans="1:29" ht="15.75" customHeight="1">
      <c r="A54" s="323"/>
      <c r="B54" s="100"/>
      <c r="C54" s="335"/>
      <c r="D54" s="336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8"/>
      <c r="S54" s="119"/>
      <c r="T54" s="120"/>
      <c r="U54" s="130"/>
      <c r="V54" s="131"/>
      <c r="W54" s="126"/>
      <c r="X54" s="127"/>
      <c r="Y54" s="337"/>
      <c r="Z54" s="338"/>
      <c r="AA54" s="165"/>
      <c r="AB54" s="125"/>
      <c r="AC54" s="333"/>
    </row>
    <row r="55" spans="1:29" ht="15.75" customHeight="1" thickBot="1">
      <c r="A55" s="324"/>
      <c r="B55" s="133" t="s">
        <v>115</v>
      </c>
      <c r="C55" s="358"/>
      <c r="D55" s="358"/>
      <c r="E55" s="134"/>
      <c r="F55" s="99"/>
      <c r="G55" s="135"/>
      <c r="H55" s="69"/>
      <c r="I55" s="136">
        <f t="shared" ref="I55:J55" si="19">AVERAGE(I39:I54)</f>
        <v>3.8571428571428572</v>
      </c>
      <c r="J55" s="137">
        <f t="shared" si="19"/>
        <v>3471.4285714285716</v>
      </c>
      <c r="K55" s="138">
        <f t="shared" ref="K55" si="20">J55/I55</f>
        <v>900</v>
      </c>
      <c r="L55" s="136">
        <f t="shared" ref="L55:M55" si="21">AVERAGE(L39:L54)</f>
        <v>3.8571428571428572</v>
      </c>
      <c r="M55" s="137">
        <f t="shared" si="21"/>
        <v>3104.9898678078457</v>
      </c>
      <c r="N55" s="138">
        <f t="shared" ref="N55:N61" si="22">M55/L55</f>
        <v>804.99737313536741</v>
      </c>
      <c r="O55" s="139">
        <f t="shared" ref="O55:O61" si="23">L55-I55</f>
        <v>0</v>
      </c>
      <c r="P55" s="140">
        <f t="shared" ref="P55:P61" si="24">N55-K55</f>
        <v>-95.002626864632589</v>
      </c>
      <c r="Q55" s="141">
        <f t="shared" ref="Q55:Q61" si="25">N55/K55</f>
        <v>0.8944415257059638</v>
      </c>
      <c r="R55" s="329"/>
      <c r="S55" s="142">
        <v>0.25</v>
      </c>
      <c r="T55" s="143">
        <v>0.57450231481481495</v>
      </c>
      <c r="U55" s="144"/>
      <c r="V55" s="166"/>
      <c r="W55" s="99"/>
      <c r="X55" s="69"/>
      <c r="Y55" s="359"/>
      <c r="Z55" s="360"/>
      <c r="AA55" s="168">
        <f t="shared" ref="AA55:AA61" si="26">M55-J55</f>
        <v>-366.43870362072585</v>
      </c>
      <c r="AB55" s="141">
        <f t="shared" ref="AB55:AB61" si="27">M55/J55</f>
        <v>0.8944415257059638</v>
      </c>
      <c r="AC55" s="334"/>
    </row>
    <row r="56" spans="1:29" ht="15.75" customHeight="1">
      <c r="A56" s="361" t="s">
        <v>78</v>
      </c>
      <c r="B56" s="114" t="s">
        <v>118</v>
      </c>
      <c r="C56" s="325" t="s">
        <v>215</v>
      </c>
      <c r="D56" s="326"/>
      <c r="E56" s="147">
        <v>20.72</v>
      </c>
      <c r="F56" s="97">
        <v>2049</v>
      </c>
      <c r="G56" s="148">
        <f t="shared" ref="G56:G61" si="28">E56*F56</f>
        <v>42455.28</v>
      </c>
      <c r="H56" s="149"/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 t="shared" ref="M56:M61" si="29">F56/V56*60</f>
        <v>3199.9840511463394</v>
      </c>
      <c r="N56" s="152">
        <f t="shared" si="22"/>
        <v>1066.6613503821131</v>
      </c>
      <c r="O56" s="154">
        <f t="shared" si="23"/>
        <v>0</v>
      </c>
      <c r="P56" s="155">
        <f t="shared" si="24"/>
        <v>-133.33864961788686</v>
      </c>
      <c r="Q56" s="156">
        <f t="shared" si="25"/>
        <v>0.88888445865176091</v>
      </c>
      <c r="R56" s="327">
        <f>Q72</f>
        <v>0.89180980952422217</v>
      </c>
      <c r="S56" s="157">
        <v>0.25</v>
      </c>
      <c r="T56" s="158">
        <v>0.27667824074074077</v>
      </c>
      <c r="U56" s="159"/>
      <c r="V56" s="160">
        <v>38.418941480648584</v>
      </c>
      <c r="W56" s="158"/>
      <c r="X56" s="169"/>
      <c r="Y56" s="330"/>
      <c r="Z56" s="331"/>
      <c r="AA56" s="115">
        <f t="shared" si="26"/>
        <v>-400.01594885366057</v>
      </c>
      <c r="AB56" s="156">
        <f t="shared" si="27"/>
        <v>0.88888445865176091</v>
      </c>
      <c r="AC56" s="332">
        <f>AB72</f>
        <v>0.89180980952422217</v>
      </c>
    </row>
    <row r="57" spans="1:29" ht="15.75" customHeight="1">
      <c r="A57" s="362"/>
      <c r="B57" s="100" t="s">
        <v>118</v>
      </c>
      <c r="C57" s="335" t="s">
        <v>131</v>
      </c>
      <c r="D57" s="336"/>
      <c r="E57" s="101">
        <v>30</v>
      </c>
      <c r="F57" s="102">
        <v>2131</v>
      </c>
      <c r="G57" s="103">
        <f t="shared" si="28"/>
        <v>63930</v>
      </c>
      <c r="H57" s="26"/>
      <c r="I57" s="104">
        <v>4</v>
      </c>
      <c r="J57" s="105">
        <v>3600</v>
      </c>
      <c r="K57" s="106">
        <f t="shared" si="18"/>
        <v>900</v>
      </c>
      <c r="L57" s="107">
        <v>4</v>
      </c>
      <c r="M57" s="105">
        <f t="shared" si="29"/>
        <v>3198.7605999704278</v>
      </c>
      <c r="N57" s="106">
        <f t="shared" si="22"/>
        <v>799.69014999260696</v>
      </c>
      <c r="O57" s="108">
        <f t="shared" si="23"/>
        <v>0</v>
      </c>
      <c r="P57" s="109">
        <f t="shared" si="24"/>
        <v>-100.30985000739304</v>
      </c>
      <c r="Q57" s="110">
        <f t="shared" si="25"/>
        <v>0.88854461110289662</v>
      </c>
      <c r="R57" s="328"/>
      <c r="S57" s="47">
        <v>0.28680555555555559</v>
      </c>
      <c r="T57" s="48">
        <v>0.31456018518518525</v>
      </c>
      <c r="U57" s="111">
        <v>14.583333333333348</v>
      </c>
      <c r="V57" s="112">
        <v>39.971731551645988</v>
      </c>
      <c r="W57" s="113"/>
      <c r="X57" s="13"/>
      <c r="Y57" s="337"/>
      <c r="Z57" s="338"/>
      <c r="AA57" s="117">
        <f t="shared" si="26"/>
        <v>-401.23940002957215</v>
      </c>
      <c r="AB57" s="110">
        <f t="shared" si="27"/>
        <v>0.88854461110289662</v>
      </c>
      <c r="AC57" s="333"/>
    </row>
    <row r="58" spans="1:29" ht="15.75" customHeight="1">
      <c r="A58" s="362"/>
      <c r="B58" s="100" t="s">
        <v>118</v>
      </c>
      <c r="C58" s="335" t="s">
        <v>250</v>
      </c>
      <c r="D58" s="336"/>
      <c r="E58" s="101">
        <v>30</v>
      </c>
      <c r="F58" s="102">
        <v>3484</v>
      </c>
      <c r="G58" s="103">
        <f t="shared" si="28"/>
        <v>104520</v>
      </c>
      <c r="H58" s="26"/>
      <c r="I58" s="104">
        <v>4</v>
      </c>
      <c r="J58" s="105">
        <v>3300</v>
      </c>
      <c r="K58" s="106">
        <f t="shared" si="18"/>
        <v>825</v>
      </c>
      <c r="L58" s="107">
        <v>4</v>
      </c>
      <c r="M58" s="105">
        <f t="shared" si="29"/>
        <v>2989.9524782038629</v>
      </c>
      <c r="N58" s="106">
        <f t="shared" si="22"/>
        <v>747.48811955096573</v>
      </c>
      <c r="O58" s="108">
        <f t="shared" si="23"/>
        <v>0</v>
      </c>
      <c r="P58" s="109">
        <f t="shared" si="24"/>
        <v>-77.511880449034265</v>
      </c>
      <c r="Q58" s="110">
        <f t="shared" si="25"/>
        <v>0.90604620551632209</v>
      </c>
      <c r="R58" s="328"/>
      <c r="S58" s="47">
        <v>0.32430555555555562</v>
      </c>
      <c r="T58" s="48">
        <v>0.37284722222222227</v>
      </c>
      <c r="U58" s="111">
        <v>15</v>
      </c>
      <c r="V58" s="112">
        <v>69.91415466428262</v>
      </c>
      <c r="W58" s="113"/>
      <c r="X58" s="13"/>
      <c r="Y58" s="337"/>
      <c r="Z58" s="338"/>
      <c r="AA58" s="117">
        <f t="shared" si="26"/>
        <v>-310.04752179613706</v>
      </c>
      <c r="AB58" s="110">
        <f t="shared" si="27"/>
        <v>0.90604620551632209</v>
      </c>
      <c r="AC58" s="333"/>
    </row>
    <row r="59" spans="1:29" ht="15.75" customHeight="1">
      <c r="A59" s="362"/>
      <c r="B59" s="100" t="s">
        <v>118</v>
      </c>
      <c r="C59" s="335" t="s">
        <v>259</v>
      </c>
      <c r="D59" s="336"/>
      <c r="E59" s="101">
        <v>27.48</v>
      </c>
      <c r="F59" s="102">
        <v>4582</v>
      </c>
      <c r="G59" s="103">
        <f t="shared" si="28"/>
        <v>125913.36</v>
      </c>
      <c r="H59" s="26"/>
      <c r="I59" s="104">
        <v>5</v>
      </c>
      <c r="J59" s="105">
        <v>3600</v>
      </c>
      <c r="K59" s="106">
        <f t="shared" si="18"/>
        <v>720</v>
      </c>
      <c r="L59" s="107">
        <v>5</v>
      </c>
      <c r="M59" s="105">
        <f t="shared" si="29"/>
        <v>3199.9742672100751</v>
      </c>
      <c r="N59" s="106">
        <f t="shared" si="22"/>
        <v>639.99485344201503</v>
      </c>
      <c r="O59" s="108">
        <f t="shared" si="23"/>
        <v>0</v>
      </c>
      <c r="P59" s="109">
        <f t="shared" si="24"/>
        <v>-80.005146557984972</v>
      </c>
      <c r="Q59" s="110">
        <f t="shared" si="25"/>
        <v>0.88888174089168759</v>
      </c>
      <c r="R59" s="328"/>
      <c r="S59" s="47">
        <v>0.38263888888888897</v>
      </c>
      <c r="T59" s="48">
        <v>0.44229166666666675</v>
      </c>
      <c r="U59" s="111">
        <v>15</v>
      </c>
      <c r="V59" s="112">
        <v>85.913190870653892</v>
      </c>
      <c r="W59" s="113"/>
      <c r="X59" s="116"/>
      <c r="Y59" s="337"/>
      <c r="Z59" s="338"/>
      <c r="AA59" s="117">
        <f t="shared" si="26"/>
        <v>-400.02573278992486</v>
      </c>
      <c r="AB59" s="110">
        <f t="shared" si="27"/>
        <v>0.88888174089168759</v>
      </c>
      <c r="AC59" s="333"/>
    </row>
    <row r="60" spans="1:29" ht="15.75" customHeight="1">
      <c r="A60" s="363"/>
      <c r="B60" s="100" t="s">
        <v>118</v>
      </c>
      <c r="C60" s="335" t="s">
        <v>127</v>
      </c>
      <c r="D60" s="336"/>
      <c r="E60" s="101">
        <v>18.18</v>
      </c>
      <c r="F60" s="102">
        <v>2317</v>
      </c>
      <c r="G60" s="103">
        <f t="shared" si="28"/>
        <v>42123.06</v>
      </c>
      <c r="H60" s="13"/>
      <c r="I60" s="104">
        <v>3</v>
      </c>
      <c r="J60" s="105">
        <v>3600</v>
      </c>
      <c r="K60" s="106">
        <f t="shared" si="18"/>
        <v>1200</v>
      </c>
      <c r="L60" s="107">
        <v>3</v>
      </c>
      <c r="M60" s="105">
        <f t="shared" si="29"/>
        <v>3203.821718665894</v>
      </c>
      <c r="N60" s="106">
        <f t="shared" si="22"/>
        <v>1067.9405728886313</v>
      </c>
      <c r="O60" s="108">
        <f t="shared" si="23"/>
        <v>0</v>
      </c>
      <c r="P60" s="109">
        <f t="shared" si="24"/>
        <v>-132.05942711136868</v>
      </c>
      <c r="Q60" s="110">
        <f t="shared" si="25"/>
        <v>0.8899504774071928</v>
      </c>
      <c r="R60" s="328"/>
      <c r="S60" s="47">
        <v>0.45208333333333345</v>
      </c>
      <c r="T60" s="48">
        <v>0.48221064814814829</v>
      </c>
      <c r="U60" s="111">
        <v>15</v>
      </c>
      <c r="V60" s="112">
        <v>43.3919275813791</v>
      </c>
      <c r="W60" s="113"/>
      <c r="X60" s="116"/>
      <c r="Y60" s="337"/>
      <c r="Z60" s="338"/>
      <c r="AA60" s="117">
        <f t="shared" si="26"/>
        <v>-396.17828133410603</v>
      </c>
      <c r="AB60" s="110">
        <f t="shared" si="27"/>
        <v>0.8899504774071928</v>
      </c>
      <c r="AC60" s="333"/>
    </row>
    <row r="61" spans="1:29" ht="15.75" customHeight="1">
      <c r="A61" s="363"/>
      <c r="B61" s="100" t="s">
        <v>118</v>
      </c>
      <c r="C61" s="335" t="s">
        <v>124</v>
      </c>
      <c r="D61" s="336"/>
      <c r="E61" s="101">
        <v>16.66</v>
      </c>
      <c r="F61" s="102">
        <v>5618</v>
      </c>
      <c r="G61" s="121">
        <f t="shared" si="28"/>
        <v>93595.88</v>
      </c>
      <c r="H61" s="122"/>
      <c r="I61" s="104">
        <v>5</v>
      </c>
      <c r="J61" s="105">
        <v>3600</v>
      </c>
      <c r="K61" s="106">
        <f t="shared" si="18"/>
        <v>720</v>
      </c>
      <c r="L61" s="107">
        <v>5</v>
      </c>
      <c r="M61" s="105">
        <f t="shared" si="29"/>
        <v>3203.0558276693328</v>
      </c>
      <c r="N61" s="106">
        <f t="shared" si="22"/>
        <v>640.6111655338666</v>
      </c>
      <c r="O61" s="108">
        <f t="shared" si="23"/>
        <v>0</v>
      </c>
      <c r="P61" s="109">
        <f t="shared" si="24"/>
        <v>-79.388834466133403</v>
      </c>
      <c r="Q61" s="110">
        <f t="shared" si="25"/>
        <v>0.88973772990814803</v>
      </c>
      <c r="R61" s="328"/>
      <c r="S61" s="47">
        <v>0.49236111111111125</v>
      </c>
      <c r="T61" s="120">
        <v>0.56543981481481498</v>
      </c>
      <c r="U61" s="111">
        <v>14.61666666666666</v>
      </c>
      <c r="V61" s="112">
        <v>105.23700432823003</v>
      </c>
      <c r="W61" s="113"/>
      <c r="X61" s="50"/>
      <c r="Y61" s="337"/>
      <c r="Z61" s="338"/>
      <c r="AA61" s="117">
        <f t="shared" si="26"/>
        <v>-396.94417233066724</v>
      </c>
      <c r="AB61" s="110">
        <f t="shared" si="27"/>
        <v>0.88973772990814803</v>
      </c>
      <c r="AC61" s="333"/>
    </row>
    <row r="62" spans="1:29" ht="15.75" customHeight="1">
      <c r="A62" s="363"/>
      <c r="B62" s="100"/>
      <c r="C62" s="335"/>
      <c r="D62" s="336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328"/>
      <c r="S62" s="47"/>
      <c r="T62" s="120"/>
      <c r="U62" s="111"/>
      <c r="V62" s="112"/>
      <c r="W62" s="113"/>
      <c r="X62" s="116"/>
      <c r="Y62" s="337"/>
      <c r="Z62" s="338"/>
      <c r="AA62" s="117"/>
      <c r="AB62" s="110"/>
      <c r="AC62" s="333"/>
    </row>
    <row r="63" spans="1:29" ht="15.75" customHeight="1">
      <c r="A63" s="363"/>
      <c r="B63" s="100"/>
      <c r="C63" s="335"/>
      <c r="D63" s="336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28"/>
      <c r="S63" s="47"/>
      <c r="T63" s="120"/>
      <c r="U63" s="111"/>
      <c r="V63" s="112"/>
      <c r="W63" s="113"/>
      <c r="X63" s="116"/>
      <c r="Y63" s="337"/>
      <c r="Z63" s="338"/>
      <c r="AA63" s="117"/>
      <c r="AB63" s="110"/>
      <c r="AC63" s="333"/>
    </row>
    <row r="64" spans="1:29" ht="15.75" customHeight="1">
      <c r="A64" s="363"/>
      <c r="B64" s="100"/>
      <c r="C64" s="335"/>
      <c r="D64" s="336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28"/>
      <c r="S64" s="47"/>
      <c r="T64" s="120"/>
      <c r="U64" s="111"/>
      <c r="V64" s="112"/>
      <c r="W64" s="126"/>
      <c r="X64" s="127"/>
      <c r="Y64" s="337"/>
      <c r="Z64" s="338"/>
      <c r="AA64" s="117"/>
      <c r="AB64" s="110"/>
      <c r="AC64" s="333"/>
    </row>
    <row r="65" spans="1:29" ht="15.75" customHeight="1">
      <c r="A65" s="363"/>
      <c r="B65" s="100"/>
      <c r="C65" s="335"/>
      <c r="D65" s="336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28"/>
      <c r="S65" s="47"/>
      <c r="T65" s="120"/>
      <c r="U65" s="111"/>
      <c r="V65" s="112"/>
      <c r="W65" s="126"/>
      <c r="X65" s="127"/>
      <c r="Y65" s="337"/>
      <c r="Z65" s="338"/>
      <c r="AA65" s="117"/>
      <c r="AB65" s="110"/>
      <c r="AC65" s="333"/>
    </row>
    <row r="66" spans="1:29" ht="15.75" customHeight="1">
      <c r="A66" s="363"/>
      <c r="B66" s="100"/>
      <c r="C66" s="335"/>
      <c r="D66" s="336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28"/>
      <c r="S66" s="47"/>
      <c r="T66" s="120"/>
      <c r="U66" s="111"/>
      <c r="V66" s="112"/>
      <c r="W66" s="126"/>
      <c r="X66" s="127"/>
      <c r="Y66" s="337"/>
      <c r="Z66" s="338"/>
      <c r="AA66" s="117"/>
      <c r="AB66" s="110"/>
      <c r="AC66" s="333"/>
    </row>
    <row r="67" spans="1:29" ht="15.75" customHeight="1">
      <c r="A67" s="363"/>
      <c r="B67" s="100"/>
      <c r="C67" s="335"/>
      <c r="D67" s="336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28"/>
      <c r="S67" s="47"/>
      <c r="T67" s="120"/>
      <c r="U67" s="111"/>
      <c r="V67" s="112"/>
      <c r="W67" s="126"/>
      <c r="X67" s="127"/>
      <c r="Y67" s="337"/>
      <c r="Z67" s="338"/>
      <c r="AA67" s="117"/>
      <c r="AB67" s="110"/>
      <c r="AC67" s="333"/>
    </row>
    <row r="68" spans="1:29" ht="15.75" customHeight="1">
      <c r="A68" s="363"/>
      <c r="B68" s="100"/>
      <c r="C68" s="335"/>
      <c r="D68" s="336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28"/>
      <c r="S68" s="47"/>
      <c r="T68" s="120"/>
      <c r="U68" s="111"/>
      <c r="V68" s="112"/>
      <c r="W68" s="126"/>
      <c r="X68" s="127"/>
      <c r="Y68" s="337"/>
      <c r="Z68" s="338"/>
      <c r="AA68" s="117"/>
      <c r="AB68" s="110"/>
      <c r="AC68" s="333"/>
    </row>
    <row r="69" spans="1:29" ht="15.75" customHeight="1">
      <c r="A69" s="363"/>
      <c r="B69" s="100"/>
      <c r="C69" s="335"/>
      <c r="D69" s="336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28"/>
      <c r="S69" s="47"/>
      <c r="T69" s="120"/>
      <c r="U69" s="111"/>
      <c r="V69" s="112"/>
      <c r="W69" s="126"/>
      <c r="X69" s="127"/>
      <c r="Y69" s="337"/>
      <c r="Z69" s="338"/>
      <c r="AA69" s="117"/>
      <c r="AB69" s="110"/>
      <c r="AC69" s="333"/>
    </row>
    <row r="70" spans="1:29" ht="15.75" customHeight="1">
      <c r="A70" s="363"/>
      <c r="B70" s="100"/>
      <c r="C70" s="335"/>
      <c r="D70" s="336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8"/>
      <c r="S70" s="47"/>
      <c r="T70" s="120"/>
      <c r="U70" s="111"/>
      <c r="V70" s="112"/>
      <c r="W70" s="126"/>
      <c r="X70" s="127"/>
      <c r="Y70" s="337"/>
      <c r="Z70" s="338"/>
      <c r="AA70" s="117"/>
      <c r="AB70" s="110"/>
      <c r="AC70" s="333"/>
    </row>
    <row r="71" spans="1:29" ht="15.75" customHeight="1">
      <c r="A71" s="363"/>
      <c r="B71" s="100"/>
      <c r="C71" s="335"/>
      <c r="D71" s="336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8"/>
      <c r="S71" s="119"/>
      <c r="T71" s="120"/>
      <c r="U71" s="130"/>
      <c r="V71" s="131"/>
      <c r="W71" s="126"/>
      <c r="X71" s="127"/>
      <c r="Y71" s="337"/>
      <c r="Z71" s="338"/>
      <c r="AA71" s="165"/>
      <c r="AB71" s="125"/>
      <c r="AC71" s="333"/>
    </row>
    <row r="72" spans="1:29" ht="15.75" customHeight="1" thickBot="1">
      <c r="A72" s="364"/>
      <c r="B72" s="133" t="s">
        <v>115</v>
      </c>
      <c r="C72" s="358"/>
      <c r="D72" s="358"/>
      <c r="E72" s="134"/>
      <c r="F72" s="167"/>
      <c r="G72" s="135"/>
      <c r="H72" s="69"/>
      <c r="I72" s="136">
        <f t="shared" ref="I72:J72" si="30">AVERAGE(I56:I71)</f>
        <v>4</v>
      </c>
      <c r="J72" s="137">
        <f t="shared" si="30"/>
        <v>3550</v>
      </c>
      <c r="K72" s="138">
        <f t="shared" ref="K72" si="31">J72/I72</f>
        <v>887.5</v>
      </c>
      <c r="L72" s="136">
        <f t="shared" ref="L72:M72" si="32">AVERAGE(L56:L71)</f>
        <v>4</v>
      </c>
      <c r="M72" s="137">
        <f t="shared" si="32"/>
        <v>3165.9248238109885</v>
      </c>
      <c r="N72" s="138">
        <f>M72/L72</f>
        <v>791.48120595274713</v>
      </c>
      <c r="O72" s="139">
        <f>L72-I72</f>
        <v>0</v>
      </c>
      <c r="P72" s="140">
        <f>N72-K72</f>
        <v>-96.018794047252868</v>
      </c>
      <c r="Q72" s="141">
        <f>N72/K72</f>
        <v>0.89180980952422217</v>
      </c>
      <c r="R72" s="329"/>
      <c r="S72" s="142">
        <v>0.25</v>
      </c>
      <c r="T72" s="143">
        <v>0.56543981481481498</v>
      </c>
      <c r="U72" s="144"/>
      <c r="V72" s="166"/>
      <c r="W72" s="167"/>
      <c r="X72" s="138"/>
      <c r="Y72" s="359"/>
      <c r="Z72" s="360"/>
      <c r="AA72" s="168">
        <f>M72-J72</f>
        <v>-384.07517618901147</v>
      </c>
      <c r="AB72" s="141">
        <f>M72/J72</f>
        <v>0.89180980952422217</v>
      </c>
      <c r="AC72" s="334"/>
    </row>
    <row r="73" spans="1:29" ht="15.75" customHeight="1">
      <c r="A73" s="322" t="s">
        <v>132</v>
      </c>
      <c r="B73" s="114" t="s">
        <v>118</v>
      </c>
      <c r="C73" s="325" t="s">
        <v>133</v>
      </c>
      <c r="D73" s="326"/>
      <c r="E73" s="147">
        <v>28.57</v>
      </c>
      <c r="F73" s="97">
        <v>1474</v>
      </c>
      <c r="G73" s="148">
        <f t="shared" ref="G73:G75" si="33">E73*F73</f>
        <v>42112.18</v>
      </c>
      <c r="H73" s="149"/>
      <c r="I73" s="150">
        <v>12</v>
      </c>
      <c r="J73" s="151">
        <v>3600</v>
      </c>
      <c r="K73" s="152">
        <f>J73/I73</f>
        <v>300</v>
      </c>
      <c r="L73" s="153">
        <v>12</v>
      </c>
      <c r="M73" s="151">
        <f>F73/V73*60</f>
        <v>3119.8149008496312</v>
      </c>
      <c r="N73" s="152">
        <f>M73/L73</f>
        <v>259.98457507080258</v>
      </c>
      <c r="O73" s="154">
        <f>L73-I73</f>
        <v>0</v>
      </c>
      <c r="P73" s="155">
        <f>N73-K73</f>
        <v>-40.015424929197422</v>
      </c>
      <c r="Q73" s="156">
        <f>N73/K73</f>
        <v>0.86661525023600861</v>
      </c>
      <c r="R73" s="327">
        <f>Q89</f>
        <v>0.89358985188269835</v>
      </c>
      <c r="S73" s="157">
        <v>0.70833333333333337</v>
      </c>
      <c r="T73" s="158">
        <v>0.7280092592592593</v>
      </c>
      <c r="U73" s="159"/>
      <c r="V73" s="160">
        <v>28.347835628297947</v>
      </c>
      <c r="W73" s="158"/>
      <c r="X73" s="169"/>
      <c r="Y73" s="330"/>
      <c r="Z73" s="331"/>
      <c r="AA73" s="115">
        <f>M73-J73</f>
        <v>-480.18509915036884</v>
      </c>
      <c r="AB73" s="156">
        <f>M73/J73</f>
        <v>0.86661525023600861</v>
      </c>
      <c r="AC73" s="332">
        <f>AB89</f>
        <v>0.89358985188269835</v>
      </c>
    </row>
    <row r="74" spans="1:29" ht="15.75" customHeight="1">
      <c r="A74" s="323"/>
      <c r="B74" s="100" t="s">
        <v>118</v>
      </c>
      <c r="C74" s="335" t="s">
        <v>229</v>
      </c>
      <c r="D74" s="336"/>
      <c r="E74" s="101">
        <v>17.71</v>
      </c>
      <c r="F74" s="102">
        <v>920</v>
      </c>
      <c r="G74" s="103">
        <f t="shared" si="33"/>
        <v>16293.2</v>
      </c>
      <c r="H74" s="26"/>
      <c r="I74" s="104">
        <v>5</v>
      </c>
      <c r="J74" s="105">
        <v>3600</v>
      </c>
      <c r="K74" s="106">
        <f t="shared" si="18"/>
        <v>720</v>
      </c>
      <c r="L74" s="107">
        <v>5</v>
      </c>
      <c r="M74" s="105">
        <f>F74/V74*60</f>
        <v>3265.7013009844195</v>
      </c>
      <c r="N74" s="106">
        <f>M74/L74</f>
        <v>653.1402601968839</v>
      </c>
      <c r="O74" s="108">
        <f>L74-I74</f>
        <v>0</v>
      </c>
      <c r="P74" s="109">
        <f>N74-K74</f>
        <v>-66.859739803116099</v>
      </c>
      <c r="Q74" s="110">
        <f>N74/K74</f>
        <v>0.90713925027344988</v>
      </c>
      <c r="R74" s="328"/>
      <c r="S74" s="47">
        <v>0.73125000000000007</v>
      </c>
      <c r="T74" s="48">
        <v>0.74298611111111112</v>
      </c>
      <c r="U74" s="111">
        <v>4.6666666666667034</v>
      </c>
      <c r="V74" s="112">
        <v>16.902954346547372</v>
      </c>
      <c r="W74" s="113"/>
      <c r="X74" s="13"/>
      <c r="Y74" s="337"/>
      <c r="Z74" s="338"/>
      <c r="AA74" s="117">
        <f>M74-J74</f>
        <v>-334.2986990155805</v>
      </c>
      <c r="AB74" s="110">
        <f>M74/J74</f>
        <v>0.90713925027344988</v>
      </c>
      <c r="AC74" s="333"/>
    </row>
    <row r="75" spans="1:29" ht="15.75" customHeight="1">
      <c r="A75" s="323"/>
      <c r="B75" s="100" t="s">
        <v>118</v>
      </c>
      <c r="C75" s="335" t="s">
        <v>227</v>
      </c>
      <c r="D75" s="336"/>
      <c r="E75" s="101">
        <v>18.920000000000002</v>
      </c>
      <c r="F75" s="102">
        <v>1518</v>
      </c>
      <c r="G75" s="103">
        <f t="shared" si="33"/>
        <v>28720.560000000001</v>
      </c>
      <c r="H75" s="26"/>
      <c r="I75" s="104">
        <v>5</v>
      </c>
      <c r="J75" s="105">
        <v>3600</v>
      </c>
      <c r="K75" s="106">
        <f t="shared" si="18"/>
        <v>720</v>
      </c>
      <c r="L75" s="107">
        <v>5</v>
      </c>
      <c r="M75" s="105">
        <f>F75/V75*60</f>
        <v>3265.2541984990903</v>
      </c>
      <c r="N75" s="106">
        <f>M75/L75</f>
        <v>653.05083969981808</v>
      </c>
      <c r="O75" s="108">
        <f>L75-I75</f>
        <v>0</v>
      </c>
      <c r="P75" s="109">
        <f>N75-K75</f>
        <v>-66.949160300181916</v>
      </c>
      <c r="Q75" s="110">
        <f>N75/K75</f>
        <v>0.90701505513863623</v>
      </c>
      <c r="R75" s="328"/>
      <c r="S75" s="47">
        <v>0.74652777777777779</v>
      </c>
      <c r="T75" s="48">
        <v>0.76589120370370367</v>
      </c>
      <c r="U75" s="111">
        <v>5.0999999999999979</v>
      </c>
      <c r="V75" s="112">
        <v>27.893693557416114</v>
      </c>
      <c r="W75" s="113"/>
      <c r="X75" s="13"/>
      <c r="Y75" s="337"/>
      <c r="Z75" s="338"/>
      <c r="AA75" s="117">
        <f>M75-J75</f>
        <v>-334.74580150090969</v>
      </c>
      <c r="AB75" s="110">
        <f>M75/J75</f>
        <v>0.90701505513863623</v>
      </c>
      <c r="AC75" s="333"/>
    </row>
    <row r="76" spans="1:29" ht="15.75" customHeight="1">
      <c r="A76" s="323"/>
      <c r="B76" s="100"/>
      <c r="C76" s="335"/>
      <c r="D76" s="336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8"/>
      <c r="S76" s="47"/>
      <c r="T76" s="48"/>
      <c r="U76" s="111"/>
      <c r="V76" s="112"/>
      <c r="W76" s="113"/>
      <c r="X76" s="116"/>
      <c r="Y76" s="337"/>
      <c r="Z76" s="338"/>
      <c r="AA76" s="117"/>
      <c r="AB76" s="110"/>
      <c r="AC76" s="333"/>
    </row>
    <row r="77" spans="1:29" ht="15.75" customHeight="1">
      <c r="A77" s="323"/>
      <c r="B77" s="100"/>
      <c r="C77" s="335"/>
      <c r="D77" s="336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8"/>
      <c r="S77" s="47"/>
      <c r="T77" s="48"/>
      <c r="U77" s="111"/>
      <c r="V77" s="112"/>
      <c r="W77" s="113"/>
      <c r="X77" s="116"/>
      <c r="Y77" s="337"/>
      <c r="Z77" s="338"/>
      <c r="AA77" s="117"/>
      <c r="AB77" s="110"/>
      <c r="AC77" s="333"/>
    </row>
    <row r="78" spans="1:29" ht="15.75" customHeight="1">
      <c r="A78" s="323"/>
      <c r="B78" s="100"/>
      <c r="C78" s="335"/>
      <c r="D78" s="336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8"/>
      <c r="S78" s="47"/>
      <c r="T78" s="120"/>
      <c r="U78" s="111"/>
      <c r="V78" s="112"/>
      <c r="W78" s="113"/>
      <c r="X78" s="50"/>
      <c r="Y78" s="337"/>
      <c r="Z78" s="338"/>
      <c r="AA78" s="117"/>
      <c r="AB78" s="110"/>
      <c r="AC78" s="333"/>
    </row>
    <row r="79" spans="1:29" ht="15.75" customHeight="1">
      <c r="A79" s="323"/>
      <c r="B79" s="100"/>
      <c r="C79" s="335"/>
      <c r="D79" s="336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8"/>
      <c r="S79" s="47"/>
      <c r="T79" s="120"/>
      <c r="U79" s="111"/>
      <c r="V79" s="112"/>
      <c r="W79" s="113"/>
      <c r="X79" s="116"/>
      <c r="Y79" s="337"/>
      <c r="Z79" s="338"/>
      <c r="AA79" s="117"/>
      <c r="AB79" s="110"/>
      <c r="AC79" s="333"/>
    </row>
    <row r="80" spans="1:29" ht="15.75" customHeight="1">
      <c r="A80" s="323"/>
      <c r="B80" s="100"/>
      <c r="C80" s="335"/>
      <c r="D80" s="336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8"/>
      <c r="S80" s="47"/>
      <c r="T80" s="120"/>
      <c r="U80" s="111"/>
      <c r="V80" s="112"/>
      <c r="W80" s="113"/>
      <c r="X80" s="116"/>
      <c r="Y80" s="337"/>
      <c r="Z80" s="338"/>
      <c r="AA80" s="117"/>
      <c r="AB80" s="110"/>
      <c r="AC80" s="333"/>
    </row>
    <row r="81" spans="1:29" ht="15.75" customHeight="1">
      <c r="A81" s="323"/>
      <c r="B81" s="100"/>
      <c r="C81" s="335"/>
      <c r="D81" s="336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8"/>
      <c r="S81" s="47"/>
      <c r="T81" s="120"/>
      <c r="U81" s="111"/>
      <c r="V81" s="112"/>
      <c r="W81" s="126"/>
      <c r="X81" s="127"/>
      <c r="Y81" s="337"/>
      <c r="Z81" s="338"/>
      <c r="AA81" s="117"/>
      <c r="AB81" s="110"/>
      <c r="AC81" s="333"/>
    </row>
    <row r="82" spans="1:29" ht="15.75" customHeight="1">
      <c r="A82" s="323"/>
      <c r="B82" s="100"/>
      <c r="C82" s="335"/>
      <c r="D82" s="336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8"/>
      <c r="S82" s="47"/>
      <c r="T82" s="120"/>
      <c r="U82" s="111"/>
      <c r="V82" s="112"/>
      <c r="W82" s="126"/>
      <c r="X82" s="127"/>
      <c r="Y82" s="337"/>
      <c r="Z82" s="338"/>
      <c r="AA82" s="117"/>
      <c r="AB82" s="110"/>
      <c r="AC82" s="333"/>
    </row>
    <row r="83" spans="1:29" ht="15.75" customHeight="1">
      <c r="A83" s="323"/>
      <c r="B83" s="100"/>
      <c r="C83" s="335"/>
      <c r="D83" s="336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8"/>
      <c r="S83" s="47"/>
      <c r="T83" s="120"/>
      <c r="U83" s="111"/>
      <c r="V83" s="112"/>
      <c r="W83" s="126"/>
      <c r="X83" s="127"/>
      <c r="Y83" s="337"/>
      <c r="Z83" s="338"/>
      <c r="AA83" s="117"/>
      <c r="AB83" s="110"/>
      <c r="AC83" s="333"/>
    </row>
    <row r="84" spans="1:29" ht="15.75" customHeight="1">
      <c r="A84" s="323"/>
      <c r="B84" s="100"/>
      <c r="C84" s="335"/>
      <c r="D84" s="336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8"/>
      <c r="S84" s="47"/>
      <c r="T84" s="120"/>
      <c r="U84" s="111"/>
      <c r="V84" s="112"/>
      <c r="W84" s="126"/>
      <c r="X84" s="127"/>
      <c r="Y84" s="337"/>
      <c r="Z84" s="338"/>
      <c r="AA84" s="117"/>
      <c r="AB84" s="110"/>
      <c r="AC84" s="333"/>
    </row>
    <row r="85" spans="1:29" ht="15.75" customHeight="1">
      <c r="A85" s="323"/>
      <c r="B85" s="100"/>
      <c r="C85" s="335"/>
      <c r="D85" s="336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8"/>
      <c r="S85" s="47"/>
      <c r="T85" s="120"/>
      <c r="U85" s="111"/>
      <c r="V85" s="112"/>
      <c r="W85" s="126"/>
      <c r="X85" s="127"/>
      <c r="Y85" s="337"/>
      <c r="Z85" s="338"/>
      <c r="AA85" s="117"/>
      <c r="AB85" s="110"/>
      <c r="AC85" s="333"/>
    </row>
    <row r="86" spans="1:29" ht="15.75" customHeight="1">
      <c r="A86" s="323"/>
      <c r="B86" s="100"/>
      <c r="C86" s="335"/>
      <c r="D86" s="336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8"/>
      <c r="S86" s="47"/>
      <c r="T86" s="120"/>
      <c r="U86" s="111"/>
      <c r="V86" s="112"/>
      <c r="W86" s="126"/>
      <c r="X86" s="127"/>
      <c r="Y86" s="337"/>
      <c r="Z86" s="338"/>
      <c r="AA86" s="117"/>
      <c r="AB86" s="110"/>
      <c r="AC86" s="333"/>
    </row>
    <row r="87" spans="1:29" ht="15.75" customHeight="1">
      <c r="A87" s="323"/>
      <c r="B87" s="100"/>
      <c r="C87" s="335"/>
      <c r="D87" s="336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8"/>
      <c r="S87" s="47"/>
      <c r="T87" s="120"/>
      <c r="U87" s="111"/>
      <c r="V87" s="112"/>
      <c r="W87" s="126"/>
      <c r="X87" s="127"/>
      <c r="Y87" s="337"/>
      <c r="Z87" s="338"/>
      <c r="AA87" s="117"/>
      <c r="AB87" s="110"/>
      <c r="AC87" s="333"/>
    </row>
    <row r="88" spans="1:29" ht="15.75" customHeight="1">
      <c r="A88" s="323"/>
      <c r="B88" s="100"/>
      <c r="C88" s="335"/>
      <c r="D88" s="336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8"/>
      <c r="S88" s="119"/>
      <c r="T88" s="120"/>
      <c r="U88" s="130"/>
      <c r="V88" s="131"/>
      <c r="W88" s="126"/>
      <c r="X88" s="127"/>
      <c r="Y88" s="337"/>
      <c r="Z88" s="338"/>
      <c r="AA88" s="165"/>
      <c r="AB88" s="125"/>
      <c r="AC88" s="333"/>
    </row>
    <row r="89" spans="1:29" ht="15.75" customHeight="1" thickBot="1">
      <c r="A89" s="324"/>
      <c r="B89" s="133" t="s">
        <v>115</v>
      </c>
      <c r="C89" s="358"/>
      <c r="D89" s="358"/>
      <c r="E89" s="134"/>
      <c r="F89" s="167"/>
      <c r="G89" s="135"/>
      <c r="H89" s="69"/>
      <c r="I89" s="136">
        <f t="shared" ref="I89:J89" si="34">AVERAGE(I73:I88)</f>
        <v>7.333333333333333</v>
      </c>
      <c r="J89" s="137">
        <f t="shared" si="34"/>
        <v>3600</v>
      </c>
      <c r="K89" s="138">
        <f t="shared" ref="K89" si="35">J89/I89</f>
        <v>490.90909090909093</v>
      </c>
      <c r="L89" s="136">
        <f t="shared" ref="L89:M89" si="36">AVERAGE(L73:L88)</f>
        <v>7.333333333333333</v>
      </c>
      <c r="M89" s="137">
        <f t="shared" si="36"/>
        <v>3216.9234667777141</v>
      </c>
      <c r="N89" s="138">
        <f t="shared" ref="N89:N94" si="37">M89/L89</f>
        <v>438.67138183332469</v>
      </c>
      <c r="O89" s="139">
        <f t="shared" ref="O89:O94" si="38">L89-I89</f>
        <v>0</v>
      </c>
      <c r="P89" s="140">
        <f t="shared" ref="P89:P94" si="39">N89-K89</f>
        <v>-52.237709075766247</v>
      </c>
      <c r="Q89" s="141">
        <f t="shared" ref="Q89:Q94" si="40">N89/K89</f>
        <v>0.89358985188269835</v>
      </c>
      <c r="R89" s="329"/>
      <c r="S89" s="142">
        <v>0.70833333333333337</v>
      </c>
      <c r="T89" s="143">
        <v>0.76589120370370367</v>
      </c>
      <c r="U89" s="144"/>
      <c r="V89" s="166"/>
      <c r="W89" s="167"/>
      <c r="X89" s="138"/>
      <c r="Y89" s="359"/>
      <c r="Z89" s="360"/>
      <c r="AA89" s="168">
        <f t="shared" ref="AA89:AA94" si="41">M89-J89</f>
        <v>-383.07653322228589</v>
      </c>
      <c r="AB89" s="141">
        <f t="shared" ref="AB89:AB94" si="42">M89/J89</f>
        <v>0.89358985188269835</v>
      </c>
      <c r="AC89" s="334"/>
    </row>
    <row r="90" spans="1:29" ht="15.75" customHeight="1">
      <c r="A90" s="361" t="s">
        <v>137</v>
      </c>
      <c r="B90" s="114" t="s">
        <v>118</v>
      </c>
      <c r="C90" s="325" t="s">
        <v>197</v>
      </c>
      <c r="D90" s="326"/>
      <c r="E90" s="147">
        <v>23.27</v>
      </c>
      <c r="F90" s="97">
        <v>710</v>
      </c>
      <c r="G90" s="148">
        <f t="shared" ref="G90:G94" si="43">E90*F90</f>
        <v>16521.7</v>
      </c>
      <c r="H90" s="149"/>
      <c r="I90" s="150">
        <v>5</v>
      </c>
      <c r="J90" s="151">
        <v>3000</v>
      </c>
      <c r="K90" s="152">
        <f>J90/I90</f>
        <v>600</v>
      </c>
      <c r="L90" s="153">
        <v>5</v>
      </c>
      <c r="M90" s="151">
        <f>F90/V90*60</f>
        <v>2727.3005940949092</v>
      </c>
      <c r="N90" s="152">
        <f t="shared" si="37"/>
        <v>545.46011881898187</v>
      </c>
      <c r="O90" s="154">
        <f t="shared" si="38"/>
        <v>0</v>
      </c>
      <c r="P90" s="155">
        <f t="shared" si="39"/>
        <v>-54.539881181018131</v>
      </c>
      <c r="Q90" s="156">
        <f t="shared" si="40"/>
        <v>0.90910019803163644</v>
      </c>
      <c r="R90" s="327">
        <f>Q106</f>
        <v>0.90846973169306167</v>
      </c>
      <c r="S90" s="157">
        <v>0.70833333333333337</v>
      </c>
      <c r="T90" s="158">
        <v>0.71917824074074077</v>
      </c>
      <c r="U90" s="159"/>
      <c r="V90" s="160">
        <v>15.619840399051201</v>
      </c>
      <c r="W90" s="161"/>
      <c r="X90" s="162"/>
      <c r="Y90" s="330"/>
      <c r="Z90" s="331"/>
      <c r="AA90" s="115">
        <f t="shared" si="41"/>
        <v>-272.69940590509077</v>
      </c>
      <c r="AB90" s="156">
        <f t="shared" si="42"/>
        <v>0.90910019803163644</v>
      </c>
      <c r="AC90" s="332">
        <f>AB106</f>
        <v>0.90846973169306156</v>
      </c>
    </row>
    <row r="91" spans="1:29" ht="15.75" customHeight="1">
      <c r="A91" s="362"/>
      <c r="B91" s="100" t="s">
        <v>118</v>
      </c>
      <c r="C91" s="335" t="s">
        <v>136</v>
      </c>
      <c r="D91" s="336"/>
      <c r="E91" s="101">
        <v>24.54</v>
      </c>
      <c r="F91" s="102">
        <v>1596</v>
      </c>
      <c r="G91" s="103">
        <f t="shared" si="43"/>
        <v>39165.839999999997</v>
      </c>
      <c r="H91" s="26"/>
      <c r="I91" s="104">
        <v>4</v>
      </c>
      <c r="J91" s="105">
        <v>3000</v>
      </c>
      <c r="K91" s="106">
        <f t="shared" ref="K91:K135" si="44">J91/I91</f>
        <v>750</v>
      </c>
      <c r="L91" s="107">
        <v>4</v>
      </c>
      <c r="M91" s="105">
        <f>F91/V91*60</f>
        <v>2728.0786774566445</v>
      </c>
      <c r="N91" s="106">
        <f t="shared" si="37"/>
        <v>682.01966936416113</v>
      </c>
      <c r="O91" s="108">
        <f t="shared" si="38"/>
        <v>0</v>
      </c>
      <c r="P91" s="109">
        <f t="shared" si="39"/>
        <v>-67.980330635838868</v>
      </c>
      <c r="Q91" s="110">
        <f t="shared" si="40"/>
        <v>0.90935955915221489</v>
      </c>
      <c r="R91" s="328"/>
      <c r="S91" s="47">
        <v>0.72222222222222221</v>
      </c>
      <c r="T91" s="48">
        <v>0.74659722222222225</v>
      </c>
      <c r="U91" s="111">
        <v>5</v>
      </c>
      <c r="V91" s="112">
        <v>35.1016269403476</v>
      </c>
      <c r="W91" s="113"/>
      <c r="X91" s="116"/>
      <c r="Y91" s="337"/>
      <c r="Z91" s="338"/>
      <c r="AA91" s="117">
        <f t="shared" si="41"/>
        <v>-271.92132254335547</v>
      </c>
      <c r="AB91" s="110">
        <f t="shared" si="42"/>
        <v>0.90935955915221489</v>
      </c>
      <c r="AC91" s="333"/>
    </row>
    <row r="92" spans="1:29" ht="15.75" customHeight="1">
      <c r="A92" s="362"/>
      <c r="B92" s="100" t="s">
        <v>118</v>
      </c>
      <c r="C92" s="335" t="s">
        <v>230</v>
      </c>
      <c r="D92" s="336"/>
      <c r="E92" s="101">
        <v>24.33</v>
      </c>
      <c r="F92" s="102">
        <v>1939</v>
      </c>
      <c r="G92" s="103">
        <f t="shared" si="43"/>
        <v>47175.869999999995</v>
      </c>
      <c r="H92" s="26"/>
      <c r="I92" s="104">
        <v>4</v>
      </c>
      <c r="J92" s="105">
        <v>3000</v>
      </c>
      <c r="K92" s="106">
        <f t="shared" si="44"/>
        <v>750</v>
      </c>
      <c r="L92" s="107">
        <v>4</v>
      </c>
      <c r="M92" s="105">
        <f>F92/V92*60</f>
        <v>2726.9185428602104</v>
      </c>
      <c r="N92" s="106">
        <f t="shared" si="37"/>
        <v>681.72963571505261</v>
      </c>
      <c r="O92" s="108">
        <f t="shared" si="38"/>
        <v>0</v>
      </c>
      <c r="P92" s="109">
        <f t="shared" si="39"/>
        <v>-68.270364284947391</v>
      </c>
      <c r="Q92" s="110">
        <f t="shared" si="40"/>
        <v>0.90897284762007013</v>
      </c>
      <c r="R92" s="328"/>
      <c r="S92" s="47">
        <v>0.75069444444444444</v>
      </c>
      <c r="T92" s="48">
        <v>0.78031249999999996</v>
      </c>
      <c r="U92" s="111">
        <v>5.8999999999999631</v>
      </c>
      <c r="V92" s="112">
        <v>42.663540612391486</v>
      </c>
      <c r="W92" s="113"/>
      <c r="X92" s="116"/>
      <c r="Y92" s="337"/>
      <c r="Z92" s="338"/>
      <c r="AA92" s="117">
        <f t="shared" si="41"/>
        <v>-273.08145713978956</v>
      </c>
      <c r="AB92" s="110">
        <f t="shared" si="42"/>
        <v>0.90897284762007013</v>
      </c>
      <c r="AC92" s="333"/>
    </row>
    <row r="93" spans="1:29" ht="15.75" customHeight="1">
      <c r="A93" s="362"/>
      <c r="B93" s="100" t="s">
        <v>118</v>
      </c>
      <c r="C93" s="335" t="s">
        <v>135</v>
      </c>
      <c r="D93" s="336"/>
      <c r="E93" s="101">
        <v>22.28</v>
      </c>
      <c r="F93" s="102">
        <v>1773</v>
      </c>
      <c r="G93" s="103">
        <f t="shared" si="43"/>
        <v>39502.44</v>
      </c>
      <c r="H93" s="26"/>
      <c r="I93" s="104">
        <v>5</v>
      </c>
      <c r="J93" s="105">
        <v>3300</v>
      </c>
      <c r="K93" s="106">
        <f t="shared" si="44"/>
        <v>660</v>
      </c>
      <c r="L93" s="107">
        <v>5</v>
      </c>
      <c r="M93" s="105">
        <f>F93/V93*60</f>
        <v>2995.4099999999971</v>
      </c>
      <c r="N93" s="106">
        <f t="shared" si="37"/>
        <v>599.08199999999943</v>
      </c>
      <c r="O93" s="108">
        <f t="shared" si="38"/>
        <v>0</v>
      </c>
      <c r="P93" s="109">
        <f t="shared" si="39"/>
        <v>-60.918000000000575</v>
      </c>
      <c r="Q93" s="110">
        <f t="shared" si="40"/>
        <v>0.90769999999999917</v>
      </c>
      <c r="R93" s="328"/>
      <c r="S93" s="47">
        <v>0.78333333333333333</v>
      </c>
      <c r="T93" s="48">
        <v>0.80798611111111107</v>
      </c>
      <c r="U93" s="111">
        <v>5</v>
      </c>
      <c r="V93" s="112">
        <v>35.514336935511366</v>
      </c>
      <c r="W93" s="113"/>
      <c r="X93" s="116"/>
      <c r="Y93" s="337"/>
      <c r="Z93" s="338"/>
      <c r="AA93" s="117">
        <f t="shared" si="41"/>
        <v>-304.59000000000287</v>
      </c>
      <c r="AB93" s="110">
        <f t="shared" si="42"/>
        <v>0.90769999999999917</v>
      </c>
      <c r="AC93" s="333"/>
    </row>
    <row r="94" spans="1:29" ht="15.75" customHeight="1">
      <c r="A94" s="363"/>
      <c r="B94" s="100" t="s">
        <v>118</v>
      </c>
      <c r="C94" s="335" t="s">
        <v>138</v>
      </c>
      <c r="D94" s="336"/>
      <c r="E94" s="101">
        <v>17.89</v>
      </c>
      <c r="F94" s="102">
        <v>5741</v>
      </c>
      <c r="G94" s="103">
        <f t="shared" si="43"/>
        <v>102706.49</v>
      </c>
      <c r="H94" s="13"/>
      <c r="I94" s="104">
        <v>4</v>
      </c>
      <c r="J94" s="105">
        <v>3300</v>
      </c>
      <c r="K94" s="106">
        <f t="shared" si="44"/>
        <v>825</v>
      </c>
      <c r="L94" s="107">
        <v>4</v>
      </c>
      <c r="M94" s="105">
        <f>F94/V94*60</f>
        <v>2994.4199999999992</v>
      </c>
      <c r="N94" s="106">
        <f t="shared" si="37"/>
        <v>748.60499999999979</v>
      </c>
      <c r="O94" s="108">
        <f t="shared" si="38"/>
        <v>0</v>
      </c>
      <c r="P94" s="109">
        <f t="shared" si="39"/>
        <v>-76.395000000000209</v>
      </c>
      <c r="Q94" s="110">
        <f t="shared" si="40"/>
        <v>0.90739999999999976</v>
      </c>
      <c r="R94" s="328"/>
      <c r="S94" s="47">
        <v>0.81180555555555556</v>
      </c>
      <c r="T94" s="48">
        <v>0.8916898148148148</v>
      </c>
      <c r="U94" s="111">
        <v>5.5000000000000604</v>
      </c>
      <c r="V94" s="112">
        <v>115.03396317149902</v>
      </c>
      <c r="W94" s="113"/>
      <c r="X94" s="116"/>
      <c r="Y94" s="337"/>
      <c r="Z94" s="338"/>
      <c r="AA94" s="117">
        <f t="shared" si="41"/>
        <v>-305.58000000000084</v>
      </c>
      <c r="AB94" s="110">
        <f t="shared" si="42"/>
        <v>0.90739999999999976</v>
      </c>
      <c r="AC94" s="333"/>
    </row>
    <row r="95" spans="1:29" ht="15.75" customHeight="1">
      <c r="A95" s="363"/>
      <c r="B95" s="100"/>
      <c r="C95" s="335"/>
      <c r="D95" s="336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8"/>
      <c r="S95" s="47"/>
      <c r="T95" s="120"/>
      <c r="U95" s="111"/>
      <c r="V95" s="112"/>
      <c r="W95" s="113"/>
      <c r="X95" s="116"/>
      <c r="Y95" s="337"/>
      <c r="Z95" s="338"/>
      <c r="AA95" s="117"/>
      <c r="AB95" s="110"/>
      <c r="AC95" s="333"/>
    </row>
    <row r="96" spans="1:29" ht="15.75" customHeight="1">
      <c r="A96" s="363"/>
      <c r="B96" s="100"/>
      <c r="C96" s="335"/>
      <c r="D96" s="336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8"/>
      <c r="S96" s="47"/>
      <c r="T96" s="120"/>
      <c r="U96" s="111"/>
      <c r="V96" s="112"/>
      <c r="W96" s="113"/>
      <c r="X96" s="116"/>
      <c r="Y96" s="337"/>
      <c r="Z96" s="338"/>
      <c r="AA96" s="117"/>
      <c r="AB96" s="110"/>
      <c r="AC96" s="333"/>
    </row>
    <row r="97" spans="1:29" ht="15.75" customHeight="1">
      <c r="A97" s="363"/>
      <c r="B97" s="100"/>
      <c r="C97" s="335"/>
      <c r="D97" s="336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8"/>
      <c r="S97" s="47"/>
      <c r="T97" s="120"/>
      <c r="U97" s="111"/>
      <c r="V97" s="112"/>
      <c r="W97" s="113"/>
      <c r="X97" s="116"/>
      <c r="Y97" s="337"/>
      <c r="Z97" s="338"/>
      <c r="AA97" s="117"/>
      <c r="AB97" s="110"/>
      <c r="AC97" s="333"/>
    </row>
    <row r="98" spans="1:29" ht="15.75" customHeight="1">
      <c r="A98" s="363"/>
      <c r="B98" s="100"/>
      <c r="C98" s="335"/>
      <c r="D98" s="336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8"/>
      <c r="S98" s="47"/>
      <c r="T98" s="120"/>
      <c r="U98" s="111"/>
      <c r="V98" s="112"/>
      <c r="W98" s="113"/>
      <c r="X98" s="116"/>
      <c r="Y98" s="337"/>
      <c r="Z98" s="338"/>
      <c r="AA98" s="117"/>
      <c r="AB98" s="110"/>
      <c r="AC98" s="333"/>
    </row>
    <row r="99" spans="1:29" ht="15.75" customHeight="1">
      <c r="A99" s="363"/>
      <c r="B99" s="100"/>
      <c r="C99" s="335"/>
      <c r="D99" s="336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8"/>
      <c r="S99" s="47"/>
      <c r="T99" s="120"/>
      <c r="U99" s="111"/>
      <c r="V99" s="112"/>
      <c r="W99" s="113"/>
      <c r="X99" s="116"/>
      <c r="Y99" s="337"/>
      <c r="Z99" s="338"/>
      <c r="AA99" s="117"/>
      <c r="AB99" s="110"/>
      <c r="AC99" s="333"/>
    </row>
    <row r="100" spans="1:29" ht="15.75" customHeight="1">
      <c r="A100" s="363"/>
      <c r="B100" s="100"/>
      <c r="C100" s="335"/>
      <c r="D100" s="336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8"/>
      <c r="S100" s="47"/>
      <c r="T100" s="120"/>
      <c r="U100" s="111"/>
      <c r="V100" s="112"/>
      <c r="W100" s="126"/>
      <c r="X100" s="127"/>
      <c r="Y100" s="337"/>
      <c r="Z100" s="338"/>
      <c r="AA100" s="117"/>
      <c r="AB100" s="110"/>
      <c r="AC100" s="333"/>
    </row>
    <row r="101" spans="1:29" ht="15.75" customHeight="1">
      <c r="A101" s="363"/>
      <c r="B101" s="100"/>
      <c r="C101" s="335"/>
      <c r="D101" s="336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8"/>
      <c r="S101" s="47"/>
      <c r="T101" s="120"/>
      <c r="U101" s="111"/>
      <c r="V101" s="112"/>
      <c r="W101" s="126"/>
      <c r="X101" s="127"/>
      <c r="Y101" s="337"/>
      <c r="Z101" s="338"/>
      <c r="AA101" s="117"/>
      <c r="AB101" s="110"/>
      <c r="AC101" s="333"/>
    </row>
    <row r="102" spans="1:29" ht="15.75" customHeight="1">
      <c r="A102" s="363"/>
      <c r="B102" s="100"/>
      <c r="C102" s="335"/>
      <c r="D102" s="336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8"/>
      <c r="S102" s="47"/>
      <c r="T102" s="120"/>
      <c r="U102" s="111"/>
      <c r="V102" s="112"/>
      <c r="W102" s="126"/>
      <c r="X102" s="127"/>
      <c r="Y102" s="337"/>
      <c r="Z102" s="338"/>
      <c r="AA102" s="117"/>
      <c r="AB102" s="110"/>
      <c r="AC102" s="333"/>
    </row>
    <row r="103" spans="1:29" ht="15.75" customHeight="1">
      <c r="A103" s="363"/>
      <c r="B103" s="100"/>
      <c r="C103" s="335"/>
      <c r="D103" s="336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8"/>
      <c r="S103" s="47"/>
      <c r="T103" s="120"/>
      <c r="U103" s="111"/>
      <c r="V103" s="112"/>
      <c r="W103" s="126"/>
      <c r="X103" s="127"/>
      <c r="Y103" s="337"/>
      <c r="Z103" s="338"/>
      <c r="AA103" s="117"/>
      <c r="AB103" s="110"/>
      <c r="AC103" s="333"/>
    </row>
    <row r="104" spans="1:29" ht="15.75" customHeight="1">
      <c r="A104" s="363"/>
      <c r="B104" s="100"/>
      <c r="C104" s="335"/>
      <c r="D104" s="336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8"/>
      <c r="S104" s="47"/>
      <c r="T104" s="120"/>
      <c r="U104" s="111"/>
      <c r="V104" s="112"/>
      <c r="W104" s="126"/>
      <c r="X104" s="127"/>
      <c r="Y104" s="337"/>
      <c r="Z104" s="338"/>
      <c r="AA104" s="117"/>
      <c r="AB104" s="110"/>
      <c r="AC104" s="333"/>
    </row>
    <row r="105" spans="1:29" ht="15.75" customHeight="1">
      <c r="A105" s="363"/>
      <c r="B105" s="100"/>
      <c r="C105" s="335"/>
      <c r="D105" s="336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8"/>
      <c r="S105" s="119"/>
      <c r="T105" s="120"/>
      <c r="U105" s="130"/>
      <c r="V105" s="131"/>
      <c r="W105" s="126"/>
      <c r="X105" s="127"/>
      <c r="Y105" s="337"/>
      <c r="Z105" s="338"/>
      <c r="AA105" s="165"/>
      <c r="AB105" s="125"/>
      <c r="AC105" s="333"/>
    </row>
    <row r="106" spans="1:29" ht="15.75" customHeight="1" thickBot="1">
      <c r="A106" s="364"/>
      <c r="B106" s="133" t="s">
        <v>115</v>
      </c>
      <c r="C106" s="358"/>
      <c r="D106" s="358"/>
      <c r="E106" s="134"/>
      <c r="F106" s="99"/>
      <c r="G106" s="135"/>
      <c r="H106" s="69"/>
      <c r="I106" s="136">
        <f t="shared" ref="I106:J106" si="45">AVERAGE(I90:I105)</f>
        <v>4.4000000000000004</v>
      </c>
      <c r="J106" s="137">
        <f t="shared" si="45"/>
        <v>3120</v>
      </c>
      <c r="K106" s="138">
        <f t="shared" ref="K106" si="46">J106/I106</f>
        <v>709.09090909090901</v>
      </c>
      <c r="L106" s="136">
        <f t="shared" ref="L106:M106" si="47">AVERAGE(L90:L105)</f>
        <v>4.4000000000000004</v>
      </c>
      <c r="M106" s="137">
        <f t="shared" si="47"/>
        <v>2834.4255628823521</v>
      </c>
      <c r="N106" s="138">
        <f t="shared" ref="N106:N114" si="48">M106/L106</f>
        <v>644.18762792780728</v>
      </c>
      <c r="O106" s="139">
        <f t="shared" ref="O106:O114" si="49">L106-I106</f>
        <v>0</v>
      </c>
      <c r="P106" s="140">
        <f t="shared" ref="P106:P114" si="50">N106-K106</f>
        <v>-64.903281163101724</v>
      </c>
      <c r="Q106" s="141">
        <f t="shared" ref="Q106:Q114" si="51">N106/K106</f>
        <v>0.90846973169306167</v>
      </c>
      <c r="R106" s="329"/>
      <c r="S106" s="142">
        <v>0.70833333333333337</v>
      </c>
      <c r="T106" s="143">
        <v>0.8916898148148148</v>
      </c>
      <c r="U106" s="144"/>
      <c r="V106" s="166"/>
      <c r="W106" s="99"/>
      <c r="X106" s="69"/>
      <c r="Y106" s="359"/>
      <c r="Z106" s="360"/>
      <c r="AA106" s="168">
        <f t="shared" ref="AA106:AA114" si="52">M106-J106</f>
        <v>-285.5744371176479</v>
      </c>
      <c r="AB106" s="141">
        <f t="shared" ref="AB106:AB114" si="53">M106/J106</f>
        <v>0.90846973169306156</v>
      </c>
      <c r="AC106" s="334"/>
    </row>
    <row r="107" spans="1:29" ht="15.75" customHeight="1">
      <c r="A107" s="322" t="s">
        <v>140</v>
      </c>
      <c r="B107" s="114" t="s">
        <v>118</v>
      </c>
      <c r="C107" s="325" t="s">
        <v>142</v>
      </c>
      <c r="D107" s="326"/>
      <c r="E107" s="147">
        <v>18.18</v>
      </c>
      <c r="F107" s="97">
        <v>688</v>
      </c>
      <c r="G107" s="148">
        <f t="shared" ref="G107:G114" si="54">E107*F107</f>
        <v>12507.84</v>
      </c>
      <c r="H107" s="149">
        <v>2</v>
      </c>
      <c r="I107" s="150">
        <v>3</v>
      </c>
      <c r="J107" s="151">
        <v>3000</v>
      </c>
      <c r="K107" s="152">
        <f>J107/I107</f>
        <v>1000</v>
      </c>
      <c r="L107" s="153">
        <v>3</v>
      </c>
      <c r="M107" s="151">
        <f t="shared" ref="M107:M114" si="55">F107/V107*60</f>
        <v>2730.415691202767</v>
      </c>
      <c r="N107" s="152">
        <f t="shared" si="48"/>
        <v>910.13856373425563</v>
      </c>
      <c r="O107" s="154">
        <f t="shared" si="49"/>
        <v>0</v>
      </c>
      <c r="P107" s="155">
        <f t="shared" si="50"/>
        <v>-89.861436265744373</v>
      </c>
      <c r="Q107" s="156">
        <f t="shared" si="51"/>
        <v>0.91013856373425561</v>
      </c>
      <c r="R107" s="327">
        <f>Q123</f>
        <v>0.89892133057938439</v>
      </c>
      <c r="S107" s="157">
        <v>0.73472222222222217</v>
      </c>
      <c r="T107" s="158">
        <v>0.7452199074074074</v>
      </c>
      <c r="U107" s="159"/>
      <c r="V107" s="160">
        <v>15.118577047810575</v>
      </c>
      <c r="W107" s="161"/>
      <c r="X107" s="162"/>
      <c r="Y107" s="330"/>
      <c r="Z107" s="331"/>
      <c r="AA107" s="115">
        <f t="shared" si="52"/>
        <v>-269.58430879723301</v>
      </c>
      <c r="AB107" s="156">
        <f t="shared" si="53"/>
        <v>0.91013856373425561</v>
      </c>
      <c r="AC107" s="332">
        <f>AB123</f>
        <v>0.89892133057938428</v>
      </c>
    </row>
    <row r="108" spans="1:29" ht="15.75" customHeight="1">
      <c r="A108" s="323"/>
      <c r="B108" s="100" t="s">
        <v>118</v>
      </c>
      <c r="C108" s="335" t="s">
        <v>148</v>
      </c>
      <c r="D108" s="336"/>
      <c r="E108" s="101">
        <v>25.03</v>
      </c>
      <c r="F108" s="102">
        <v>568</v>
      </c>
      <c r="G108" s="103">
        <f t="shared" si="54"/>
        <v>14217.04</v>
      </c>
      <c r="H108" s="26">
        <v>2</v>
      </c>
      <c r="I108" s="104">
        <v>5</v>
      </c>
      <c r="J108" s="105">
        <v>3600</v>
      </c>
      <c r="K108" s="106">
        <f t="shared" si="44"/>
        <v>720</v>
      </c>
      <c r="L108" s="107">
        <v>5</v>
      </c>
      <c r="M108" s="105">
        <f t="shared" si="55"/>
        <v>3203.3887436999589</v>
      </c>
      <c r="N108" s="106">
        <f t="shared" si="48"/>
        <v>640.67774873999178</v>
      </c>
      <c r="O108" s="108">
        <f t="shared" si="49"/>
        <v>0</v>
      </c>
      <c r="P108" s="109">
        <f t="shared" si="50"/>
        <v>-79.322251260008215</v>
      </c>
      <c r="Q108" s="110">
        <f t="shared" si="51"/>
        <v>0.8898302065833219</v>
      </c>
      <c r="R108" s="328"/>
      <c r="S108" s="47">
        <v>0.75555555555555542</v>
      </c>
      <c r="T108" s="48">
        <v>0.76293981481481465</v>
      </c>
      <c r="U108" s="111">
        <v>14.883333333333155</v>
      </c>
      <c r="V108" s="112">
        <v>10.638733768114925</v>
      </c>
      <c r="W108" s="113"/>
      <c r="X108" s="116"/>
      <c r="Y108" s="337"/>
      <c r="Z108" s="338"/>
      <c r="AA108" s="117">
        <f t="shared" si="52"/>
        <v>-396.61125630004108</v>
      </c>
      <c r="AB108" s="110">
        <f t="shared" si="53"/>
        <v>0.8898302065833219</v>
      </c>
      <c r="AC108" s="333"/>
    </row>
    <row r="109" spans="1:29" ht="15.75" customHeight="1">
      <c r="A109" s="323"/>
      <c r="B109" s="100" t="s">
        <v>118</v>
      </c>
      <c r="C109" s="335" t="s">
        <v>141</v>
      </c>
      <c r="D109" s="336"/>
      <c r="E109" s="101">
        <v>14.03</v>
      </c>
      <c r="F109" s="102">
        <v>2441</v>
      </c>
      <c r="G109" s="103">
        <f t="shared" si="54"/>
        <v>34247.229999999996</v>
      </c>
      <c r="H109" s="26">
        <v>2</v>
      </c>
      <c r="I109" s="104">
        <v>3</v>
      </c>
      <c r="J109" s="105">
        <v>3000</v>
      </c>
      <c r="K109" s="106">
        <f t="shared" si="44"/>
        <v>1000</v>
      </c>
      <c r="L109" s="107">
        <v>3</v>
      </c>
      <c r="M109" s="105">
        <f t="shared" si="55"/>
        <v>2729.8401003867825</v>
      </c>
      <c r="N109" s="106">
        <f t="shared" si="48"/>
        <v>909.94670012892755</v>
      </c>
      <c r="O109" s="108">
        <f t="shared" si="49"/>
        <v>0</v>
      </c>
      <c r="P109" s="109">
        <f t="shared" si="50"/>
        <v>-90.053299871072454</v>
      </c>
      <c r="Q109" s="110">
        <f t="shared" si="51"/>
        <v>0.90994670012892753</v>
      </c>
      <c r="R109" s="328"/>
      <c r="S109" s="47">
        <v>0.77291666666666647</v>
      </c>
      <c r="T109" s="48">
        <v>0.81017361111111097</v>
      </c>
      <c r="U109" s="111">
        <v>15</v>
      </c>
      <c r="V109" s="112">
        <v>53.651494085403954</v>
      </c>
      <c r="W109" s="113"/>
      <c r="X109" s="116"/>
      <c r="Y109" s="337"/>
      <c r="Z109" s="338"/>
      <c r="AA109" s="117">
        <f t="shared" si="52"/>
        <v>-270.15989961321748</v>
      </c>
      <c r="AB109" s="110">
        <f t="shared" si="53"/>
        <v>0.90994670012892753</v>
      </c>
      <c r="AC109" s="333"/>
    </row>
    <row r="110" spans="1:29" ht="15.75" customHeight="1">
      <c r="A110" s="323"/>
      <c r="B110" s="100" t="s">
        <v>118</v>
      </c>
      <c r="C110" s="335" t="s">
        <v>143</v>
      </c>
      <c r="D110" s="336"/>
      <c r="E110" s="101">
        <v>14.28</v>
      </c>
      <c r="F110" s="102">
        <v>2995</v>
      </c>
      <c r="G110" s="103">
        <f t="shared" si="54"/>
        <v>42768.6</v>
      </c>
      <c r="H110" s="26">
        <v>2</v>
      </c>
      <c r="I110" s="104">
        <v>3</v>
      </c>
      <c r="J110" s="105">
        <v>3600</v>
      </c>
      <c r="K110" s="106">
        <f t="shared" si="44"/>
        <v>1200</v>
      </c>
      <c r="L110" s="107">
        <v>3</v>
      </c>
      <c r="M110" s="105">
        <f t="shared" si="55"/>
        <v>3202.1170283583647</v>
      </c>
      <c r="N110" s="106">
        <f t="shared" si="48"/>
        <v>1067.3723427861216</v>
      </c>
      <c r="O110" s="108">
        <f t="shared" si="49"/>
        <v>0</v>
      </c>
      <c r="P110" s="109">
        <f t="shared" si="50"/>
        <v>-132.62765721387836</v>
      </c>
      <c r="Q110" s="110">
        <f t="shared" si="51"/>
        <v>0.88947695232176804</v>
      </c>
      <c r="R110" s="328"/>
      <c r="S110" s="47">
        <v>0.82013888888888864</v>
      </c>
      <c r="T110" s="48">
        <v>0.859108796296296</v>
      </c>
      <c r="U110" s="111">
        <v>15</v>
      </c>
      <c r="V110" s="112">
        <v>56.119123195234103</v>
      </c>
      <c r="W110" s="113"/>
      <c r="X110" s="116"/>
      <c r="Y110" s="337"/>
      <c r="Z110" s="338"/>
      <c r="AA110" s="117">
        <f t="shared" si="52"/>
        <v>-397.88297164163532</v>
      </c>
      <c r="AB110" s="110">
        <f t="shared" si="53"/>
        <v>0.88947695232176793</v>
      </c>
      <c r="AC110" s="333"/>
    </row>
    <row r="111" spans="1:29" ht="15.75" customHeight="1">
      <c r="A111" s="323"/>
      <c r="B111" s="100" t="s">
        <v>118</v>
      </c>
      <c r="C111" s="335" t="s">
        <v>142</v>
      </c>
      <c r="D111" s="336"/>
      <c r="E111" s="101">
        <v>18.18</v>
      </c>
      <c r="F111" s="102">
        <v>1516</v>
      </c>
      <c r="G111" s="103">
        <f t="shared" si="54"/>
        <v>27560.880000000001</v>
      </c>
      <c r="H111" s="13"/>
      <c r="I111" s="104">
        <v>3</v>
      </c>
      <c r="J111" s="105">
        <v>3000</v>
      </c>
      <c r="K111" s="106">
        <f t="shared" si="44"/>
        <v>1000</v>
      </c>
      <c r="L111" s="107">
        <v>3</v>
      </c>
      <c r="M111" s="105">
        <f t="shared" si="55"/>
        <v>2730.415691202767</v>
      </c>
      <c r="N111" s="106">
        <f t="shared" si="48"/>
        <v>910.13856373425563</v>
      </c>
      <c r="O111" s="108">
        <f t="shared" si="49"/>
        <v>0</v>
      </c>
      <c r="P111" s="109">
        <f t="shared" si="50"/>
        <v>-89.861436265744373</v>
      </c>
      <c r="Q111" s="110">
        <f t="shared" si="51"/>
        <v>0.91013856373425561</v>
      </c>
      <c r="R111" s="328"/>
      <c r="S111" s="47">
        <v>0.86944444444444413</v>
      </c>
      <c r="T111" s="48">
        <v>0.89256944444444408</v>
      </c>
      <c r="U111" s="111">
        <v>14.883333333333315</v>
      </c>
      <c r="V111" s="112">
        <v>33.313608727443068</v>
      </c>
      <c r="W111" s="113"/>
      <c r="X111" s="116"/>
      <c r="Y111" s="337"/>
      <c r="Z111" s="338"/>
      <c r="AA111" s="117">
        <f t="shared" si="52"/>
        <v>-269.58430879723301</v>
      </c>
      <c r="AB111" s="110">
        <f t="shared" si="53"/>
        <v>0.91013856373425561</v>
      </c>
      <c r="AC111" s="333"/>
    </row>
    <row r="112" spans="1:29" ht="15.75" customHeight="1">
      <c r="A112" s="323"/>
      <c r="B112" s="100" t="s">
        <v>118</v>
      </c>
      <c r="C112" s="335" t="s">
        <v>148</v>
      </c>
      <c r="D112" s="336"/>
      <c r="E112" s="101">
        <v>25.03</v>
      </c>
      <c r="F112" s="102">
        <v>1230</v>
      </c>
      <c r="G112" s="121">
        <f t="shared" si="54"/>
        <v>30786.9</v>
      </c>
      <c r="H112" s="122"/>
      <c r="I112" s="104">
        <v>5</v>
      </c>
      <c r="J112" s="105">
        <v>3600</v>
      </c>
      <c r="K112" s="106">
        <f t="shared" si="44"/>
        <v>720</v>
      </c>
      <c r="L112" s="107">
        <v>5</v>
      </c>
      <c r="M112" s="105">
        <f t="shared" si="55"/>
        <v>3203.3887436999589</v>
      </c>
      <c r="N112" s="106">
        <f t="shared" si="48"/>
        <v>640.67774873999178</v>
      </c>
      <c r="O112" s="108">
        <f t="shared" si="49"/>
        <v>0</v>
      </c>
      <c r="P112" s="109">
        <f t="shared" si="50"/>
        <v>-79.322251260008215</v>
      </c>
      <c r="Q112" s="110">
        <f t="shared" si="51"/>
        <v>0.8898302065833219</v>
      </c>
      <c r="R112" s="328"/>
      <c r="S112" s="47">
        <v>0.90277777777777746</v>
      </c>
      <c r="T112" s="120">
        <v>0.91877314814814781</v>
      </c>
      <c r="U112" s="111">
        <v>14.70000000000006</v>
      </c>
      <c r="V112" s="112">
        <v>23.038103054192529</v>
      </c>
      <c r="W112" s="113"/>
      <c r="X112" s="116"/>
      <c r="Y112" s="337"/>
      <c r="Z112" s="338"/>
      <c r="AA112" s="117">
        <f t="shared" si="52"/>
        <v>-396.61125630004108</v>
      </c>
      <c r="AB112" s="110">
        <f t="shared" si="53"/>
        <v>0.8898302065833219</v>
      </c>
      <c r="AC112" s="333"/>
    </row>
    <row r="113" spans="1:29" ht="15.75" customHeight="1">
      <c r="A113" s="323"/>
      <c r="B113" s="100" t="s">
        <v>118</v>
      </c>
      <c r="C113" s="335" t="s">
        <v>141</v>
      </c>
      <c r="D113" s="336"/>
      <c r="E113" s="101">
        <v>14.03</v>
      </c>
      <c r="F113" s="102">
        <v>6231</v>
      </c>
      <c r="G113" s="121">
        <f t="shared" si="54"/>
        <v>87420.93</v>
      </c>
      <c r="H113" s="62"/>
      <c r="I113" s="104">
        <v>3</v>
      </c>
      <c r="J113" s="105">
        <v>3000</v>
      </c>
      <c r="K113" s="106">
        <f t="shared" si="44"/>
        <v>1000</v>
      </c>
      <c r="L113" s="107">
        <v>3</v>
      </c>
      <c r="M113" s="105">
        <f t="shared" si="55"/>
        <v>2729.840100386783</v>
      </c>
      <c r="N113" s="106">
        <f t="shared" si="48"/>
        <v>909.94670012892766</v>
      </c>
      <c r="O113" s="123">
        <f t="shared" si="49"/>
        <v>0</v>
      </c>
      <c r="P113" s="124">
        <f t="shared" si="50"/>
        <v>-90.05329987107234</v>
      </c>
      <c r="Q113" s="125">
        <f t="shared" si="51"/>
        <v>0.90994670012892764</v>
      </c>
      <c r="R113" s="328"/>
      <c r="S113" s="47">
        <v>0.92916666666666636</v>
      </c>
      <c r="T113" s="120">
        <v>1.024270833333333</v>
      </c>
      <c r="U113" s="111">
        <v>14.966666666666715</v>
      </c>
      <c r="V113" s="112">
        <v>136.9530764629873</v>
      </c>
      <c r="W113" s="113"/>
      <c r="X113" s="116"/>
      <c r="Y113" s="337"/>
      <c r="Z113" s="338"/>
      <c r="AA113" s="117">
        <f t="shared" si="52"/>
        <v>-270.15989961321702</v>
      </c>
      <c r="AB113" s="110">
        <f t="shared" si="53"/>
        <v>0.90994670012892764</v>
      </c>
      <c r="AC113" s="333"/>
    </row>
    <row r="114" spans="1:29" ht="15.75" customHeight="1">
      <c r="A114" s="323"/>
      <c r="B114" s="100" t="s">
        <v>118</v>
      </c>
      <c r="C114" s="335" t="s">
        <v>143</v>
      </c>
      <c r="D114" s="336"/>
      <c r="E114" s="101">
        <v>14.28</v>
      </c>
      <c r="F114" s="102">
        <v>7917</v>
      </c>
      <c r="G114" s="121">
        <f t="shared" si="54"/>
        <v>113054.76</v>
      </c>
      <c r="H114" s="62"/>
      <c r="I114" s="104">
        <v>3</v>
      </c>
      <c r="J114" s="105">
        <v>3600</v>
      </c>
      <c r="K114" s="106">
        <f t="shared" si="44"/>
        <v>1200</v>
      </c>
      <c r="L114" s="118">
        <v>3</v>
      </c>
      <c r="M114" s="105">
        <f t="shared" si="55"/>
        <v>3202.1170283583651</v>
      </c>
      <c r="N114" s="106">
        <f t="shared" si="48"/>
        <v>1067.3723427861216</v>
      </c>
      <c r="O114" s="123">
        <f t="shared" si="49"/>
        <v>0</v>
      </c>
      <c r="P114" s="124">
        <f t="shared" si="50"/>
        <v>-132.62765721387836</v>
      </c>
      <c r="Q114" s="125">
        <f t="shared" si="51"/>
        <v>0.88947695232176804</v>
      </c>
      <c r="R114" s="328"/>
      <c r="S114" s="47">
        <v>1.0340277777777775</v>
      </c>
      <c r="T114" s="120">
        <v>1.1370370370370368</v>
      </c>
      <c r="U114" s="111">
        <v>15</v>
      </c>
      <c r="V114" s="112">
        <v>148.34560879354535</v>
      </c>
      <c r="W114" s="113"/>
      <c r="X114" s="116"/>
      <c r="Y114" s="337"/>
      <c r="Z114" s="338"/>
      <c r="AA114" s="117">
        <f t="shared" si="52"/>
        <v>-397.88297164163487</v>
      </c>
      <c r="AB114" s="110">
        <f t="shared" si="53"/>
        <v>0.88947695232176804</v>
      </c>
      <c r="AC114" s="333"/>
    </row>
    <row r="115" spans="1:29" ht="15.75" customHeight="1">
      <c r="A115" s="323"/>
      <c r="B115" s="100"/>
      <c r="C115" s="335"/>
      <c r="D115" s="336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8"/>
      <c r="S115" s="47"/>
      <c r="T115" s="120"/>
      <c r="U115" s="111"/>
      <c r="V115" s="112"/>
      <c r="W115" s="113"/>
      <c r="X115" s="116"/>
      <c r="Y115" s="337"/>
      <c r="Z115" s="338"/>
      <c r="AA115" s="117"/>
      <c r="AB115" s="110"/>
      <c r="AC115" s="333"/>
    </row>
    <row r="116" spans="1:29" ht="15.75" customHeight="1">
      <c r="A116" s="323"/>
      <c r="B116" s="100"/>
      <c r="C116" s="335"/>
      <c r="D116" s="336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8"/>
      <c r="S116" s="47"/>
      <c r="T116" s="120"/>
      <c r="U116" s="111"/>
      <c r="V116" s="112"/>
      <c r="W116" s="113"/>
      <c r="X116" s="116"/>
      <c r="Y116" s="337"/>
      <c r="Z116" s="338"/>
      <c r="AA116" s="117"/>
      <c r="AB116" s="110"/>
      <c r="AC116" s="333"/>
    </row>
    <row r="117" spans="1:29" ht="15.75" customHeight="1">
      <c r="A117" s="323"/>
      <c r="B117" s="100"/>
      <c r="C117" s="335"/>
      <c r="D117" s="336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8"/>
      <c r="S117" s="47"/>
      <c r="T117" s="120"/>
      <c r="U117" s="111"/>
      <c r="V117" s="112"/>
      <c r="W117" s="126"/>
      <c r="X117" s="127"/>
      <c r="Y117" s="337"/>
      <c r="Z117" s="338"/>
      <c r="AA117" s="117"/>
      <c r="AB117" s="110"/>
      <c r="AC117" s="333"/>
    </row>
    <row r="118" spans="1:29" ht="15.75" customHeight="1">
      <c r="A118" s="323"/>
      <c r="B118" s="100"/>
      <c r="C118" s="335"/>
      <c r="D118" s="336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8"/>
      <c r="S118" s="47"/>
      <c r="T118" s="120"/>
      <c r="U118" s="111"/>
      <c r="V118" s="112"/>
      <c r="W118" s="126"/>
      <c r="X118" s="127"/>
      <c r="Y118" s="337"/>
      <c r="Z118" s="338"/>
      <c r="AA118" s="117"/>
      <c r="AB118" s="110"/>
      <c r="AC118" s="333"/>
    </row>
    <row r="119" spans="1:29" ht="15.75" customHeight="1">
      <c r="A119" s="323"/>
      <c r="B119" s="100"/>
      <c r="C119" s="335"/>
      <c r="D119" s="336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8"/>
      <c r="S119" s="47"/>
      <c r="T119" s="120"/>
      <c r="U119" s="111"/>
      <c r="V119" s="112"/>
      <c r="W119" s="126"/>
      <c r="X119" s="127"/>
      <c r="Y119" s="337"/>
      <c r="Z119" s="338"/>
      <c r="AA119" s="117"/>
      <c r="AB119" s="110"/>
      <c r="AC119" s="333"/>
    </row>
    <row r="120" spans="1:29" ht="15.75" customHeight="1">
      <c r="A120" s="323"/>
      <c r="B120" s="100"/>
      <c r="C120" s="335"/>
      <c r="D120" s="336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8"/>
      <c r="S120" s="47"/>
      <c r="T120" s="120"/>
      <c r="U120" s="111"/>
      <c r="V120" s="112"/>
      <c r="W120" s="126"/>
      <c r="X120" s="127"/>
      <c r="Y120" s="337"/>
      <c r="Z120" s="338"/>
      <c r="AA120" s="117"/>
      <c r="AB120" s="110"/>
      <c r="AC120" s="333"/>
    </row>
    <row r="121" spans="1:29" ht="15.75" customHeight="1">
      <c r="A121" s="323"/>
      <c r="B121" s="100"/>
      <c r="C121" s="335"/>
      <c r="D121" s="336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8"/>
      <c r="S121" s="47"/>
      <c r="T121" s="120"/>
      <c r="U121" s="111"/>
      <c r="V121" s="112"/>
      <c r="W121" s="126"/>
      <c r="X121" s="127"/>
      <c r="Y121" s="337"/>
      <c r="Z121" s="338"/>
      <c r="AA121" s="117"/>
      <c r="AB121" s="110"/>
      <c r="AC121" s="333"/>
    </row>
    <row r="122" spans="1:29" ht="15.75" customHeight="1">
      <c r="A122" s="323"/>
      <c r="B122" s="100"/>
      <c r="C122" s="335"/>
      <c r="D122" s="336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8"/>
      <c r="S122" s="119"/>
      <c r="T122" s="120"/>
      <c r="U122" s="130"/>
      <c r="V122" s="131"/>
      <c r="W122" s="126"/>
      <c r="X122" s="127"/>
      <c r="Y122" s="337"/>
      <c r="Z122" s="338"/>
      <c r="AA122" s="165"/>
      <c r="AB122" s="125"/>
      <c r="AC122" s="333"/>
    </row>
    <row r="123" spans="1:29" ht="15.75" customHeight="1" thickBot="1">
      <c r="A123" s="324"/>
      <c r="B123" s="133" t="s">
        <v>115</v>
      </c>
      <c r="C123" s="358"/>
      <c r="D123" s="358"/>
      <c r="E123" s="134"/>
      <c r="F123" s="99"/>
      <c r="G123" s="135"/>
      <c r="H123" s="69"/>
      <c r="I123" s="136">
        <f t="shared" ref="I123:J123" si="56">AVERAGE(I107:I122)</f>
        <v>3.5</v>
      </c>
      <c r="J123" s="137">
        <f t="shared" si="56"/>
        <v>3300</v>
      </c>
      <c r="K123" s="138">
        <f t="shared" ref="K123" si="57">J123/I123</f>
        <v>942.85714285714289</v>
      </c>
      <c r="L123" s="136">
        <f t="shared" ref="L123:M123" si="58">AVERAGE(L107:L122)</f>
        <v>3.5</v>
      </c>
      <c r="M123" s="137">
        <f t="shared" si="58"/>
        <v>2966.4403909119683</v>
      </c>
      <c r="N123" s="138">
        <f t="shared" ref="N123:N135" si="59">M123/L123</f>
        <v>847.55439740341956</v>
      </c>
      <c r="O123" s="139">
        <f t="shared" ref="O123:O135" si="60">L123-I123</f>
        <v>0</v>
      </c>
      <c r="P123" s="140">
        <f t="shared" ref="P123:P135" si="61">N123-K123</f>
        <v>-95.302745453723333</v>
      </c>
      <c r="Q123" s="141">
        <f t="shared" ref="Q123:Q135" si="62">N123/K123</f>
        <v>0.89892133057938439</v>
      </c>
      <c r="R123" s="329"/>
      <c r="S123" s="142">
        <v>0.73472222222222217</v>
      </c>
      <c r="T123" s="143">
        <v>1.1370370370370368</v>
      </c>
      <c r="U123" s="144"/>
      <c r="V123" s="166"/>
      <c r="W123" s="99"/>
      <c r="X123" s="69"/>
      <c r="Y123" s="359"/>
      <c r="Z123" s="360"/>
      <c r="AA123" s="168">
        <f t="shared" ref="AA123:AA135" si="63">M123-J123</f>
        <v>-333.55960908803172</v>
      </c>
      <c r="AB123" s="141">
        <f t="shared" ref="AB123:AB135" si="64">M123/J123</f>
        <v>0.89892133057938428</v>
      </c>
      <c r="AC123" s="334"/>
    </row>
    <row r="124" spans="1:29" ht="15.75" customHeight="1">
      <c r="A124" s="361" t="s">
        <v>144</v>
      </c>
      <c r="B124" s="114" t="s">
        <v>118</v>
      </c>
      <c r="C124" s="325" t="s">
        <v>146</v>
      </c>
      <c r="D124" s="326"/>
      <c r="E124" s="147">
        <v>18.18</v>
      </c>
      <c r="F124" s="97">
        <v>436</v>
      </c>
      <c r="G124" s="148">
        <f t="shared" ref="G124:G135" si="65">E124*F124</f>
        <v>7926.48</v>
      </c>
      <c r="H124" s="149">
        <v>2</v>
      </c>
      <c r="I124" s="150">
        <v>3</v>
      </c>
      <c r="J124" s="151">
        <v>3600</v>
      </c>
      <c r="K124" s="152">
        <f>J124/I124</f>
        <v>1200</v>
      </c>
      <c r="L124" s="153">
        <v>3</v>
      </c>
      <c r="M124" s="151">
        <f t="shared" ref="M124:M135" si="66">F124/V124*60</f>
        <v>3203.5229425386724</v>
      </c>
      <c r="N124" s="152">
        <f t="shared" si="59"/>
        <v>1067.8409808462241</v>
      </c>
      <c r="O124" s="154">
        <f t="shared" si="60"/>
        <v>0</v>
      </c>
      <c r="P124" s="155">
        <f t="shared" si="61"/>
        <v>-132.15901915377594</v>
      </c>
      <c r="Q124" s="156">
        <f t="shared" si="62"/>
        <v>0.88986748403852001</v>
      </c>
      <c r="R124" s="327">
        <f>Q140</f>
        <v>0.88920024616489868</v>
      </c>
      <c r="S124" s="157">
        <v>0.74444444444444446</v>
      </c>
      <c r="T124" s="158">
        <v>0.75010416666666668</v>
      </c>
      <c r="U124" s="159"/>
      <c r="V124" s="160">
        <v>8.1660098801318952</v>
      </c>
      <c r="W124" s="158"/>
      <c r="X124" s="169"/>
      <c r="Y124" s="330"/>
      <c r="Z124" s="331"/>
      <c r="AA124" s="171">
        <f t="shared" si="63"/>
        <v>-396.4770574613276</v>
      </c>
      <c r="AB124" s="156">
        <f t="shared" si="64"/>
        <v>0.88986748403852012</v>
      </c>
      <c r="AC124" s="332">
        <f>AB140</f>
        <v>0.88920024616489868</v>
      </c>
    </row>
    <row r="125" spans="1:29" ht="15.75" customHeight="1">
      <c r="A125" s="362"/>
      <c r="B125" s="100" t="s">
        <v>118</v>
      </c>
      <c r="C125" s="335" t="s">
        <v>134</v>
      </c>
      <c r="D125" s="336"/>
      <c r="E125" s="101">
        <v>16.7</v>
      </c>
      <c r="F125" s="102">
        <v>523</v>
      </c>
      <c r="G125" s="103">
        <f t="shared" si="65"/>
        <v>8734.1</v>
      </c>
      <c r="H125" s="26">
        <v>2</v>
      </c>
      <c r="I125" s="104">
        <v>3</v>
      </c>
      <c r="J125" s="105">
        <v>3600</v>
      </c>
      <c r="K125" s="106">
        <f t="shared" si="44"/>
        <v>1200</v>
      </c>
      <c r="L125" s="107">
        <v>3</v>
      </c>
      <c r="M125" s="105">
        <f t="shared" si="66"/>
        <v>3199.5863117313825</v>
      </c>
      <c r="N125" s="106">
        <f t="shared" si="59"/>
        <v>1066.5287705771275</v>
      </c>
      <c r="O125" s="108">
        <f t="shared" si="60"/>
        <v>0</v>
      </c>
      <c r="P125" s="109">
        <f t="shared" si="61"/>
        <v>-133.47122942287251</v>
      </c>
      <c r="Q125" s="110">
        <f t="shared" si="62"/>
        <v>0.88877397548093962</v>
      </c>
      <c r="R125" s="328"/>
      <c r="S125" s="47">
        <v>0.76041666666666663</v>
      </c>
      <c r="T125" s="48">
        <v>0.76722222222222214</v>
      </c>
      <c r="U125" s="111">
        <v>14.849999999999923</v>
      </c>
      <c r="V125" s="112">
        <v>9.8075178922175841</v>
      </c>
      <c r="W125" s="113"/>
      <c r="X125" s="13"/>
      <c r="Y125" s="337"/>
      <c r="Z125" s="338"/>
      <c r="AA125" s="172">
        <f t="shared" si="63"/>
        <v>-400.41368826861753</v>
      </c>
      <c r="AB125" s="110">
        <f t="shared" si="64"/>
        <v>0.88877397548093962</v>
      </c>
      <c r="AC125" s="333"/>
    </row>
    <row r="126" spans="1:29" ht="15.75" customHeight="1">
      <c r="A126" s="362"/>
      <c r="B126" s="100" t="s">
        <v>118</v>
      </c>
      <c r="C126" s="335" t="s">
        <v>201</v>
      </c>
      <c r="D126" s="336"/>
      <c r="E126" s="101">
        <v>30</v>
      </c>
      <c r="F126" s="102">
        <v>800</v>
      </c>
      <c r="G126" s="103">
        <f t="shared" si="65"/>
        <v>24000</v>
      </c>
      <c r="H126" s="26">
        <v>2</v>
      </c>
      <c r="I126" s="104">
        <v>4</v>
      </c>
      <c r="J126" s="105">
        <v>3600</v>
      </c>
      <c r="K126" s="106">
        <f t="shared" si="44"/>
        <v>900</v>
      </c>
      <c r="L126" s="107">
        <v>4</v>
      </c>
      <c r="M126" s="105">
        <f t="shared" si="66"/>
        <v>3203.0400309830338</v>
      </c>
      <c r="N126" s="106">
        <f t="shared" si="59"/>
        <v>800.76000774575846</v>
      </c>
      <c r="O126" s="108">
        <f t="shared" si="60"/>
        <v>0</v>
      </c>
      <c r="P126" s="109">
        <f t="shared" si="61"/>
        <v>-99.239992254241542</v>
      </c>
      <c r="Q126" s="110">
        <f t="shared" si="62"/>
        <v>0.88973334193973164</v>
      </c>
      <c r="R126" s="328"/>
      <c r="S126" s="47">
        <v>0.77708333333333324</v>
      </c>
      <c r="T126" s="48">
        <v>0.78748842592592583</v>
      </c>
      <c r="U126" s="111">
        <v>15</v>
      </c>
      <c r="V126" s="112">
        <v>14.985763379694161</v>
      </c>
      <c r="W126" s="113"/>
      <c r="X126" s="13"/>
      <c r="Y126" s="337"/>
      <c r="Z126" s="338"/>
      <c r="AA126" s="172">
        <f t="shared" si="63"/>
        <v>-396.95996901696617</v>
      </c>
      <c r="AB126" s="110">
        <f t="shared" si="64"/>
        <v>0.88973334193973164</v>
      </c>
      <c r="AC126" s="333"/>
    </row>
    <row r="127" spans="1:29" ht="15.75" customHeight="1">
      <c r="A127" s="362"/>
      <c r="B127" s="100" t="s">
        <v>118</v>
      </c>
      <c r="C127" s="335" t="s">
        <v>147</v>
      </c>
      <c r="D127" s="336"/>
      <c r="E127" s="101">
        <v>24.82</v>
      </c>
      <c r="F127" s="102">
        <v>792</v>
      </c>
      <c r="G127" s="103">
        <f t="shared" si="65"/>
        <v>19657.439999999999</v>
      </c>
      <c r="H127" s="26">
        <v>2</v>
      </c>
      <c r="I127" s="104">
        <v>5</v>
      </c>
      <c r="J127" s="105">
        <v>3600</v>
      </c>
      <c r="K127" s="106">
        <f t="shared" si="44"/>
        <v>720</v>
      </c>
      <c r="L127" s="107">
        <v>5</v>
      </c>
      <c r="M127" s="105">
        <f t="shared" si="66"/>
        <v>3202.2331506730588</v>
      </c>
      <c r="N127" s="106">
        <f t="shared" si="59"/>
        <v>640.44663013461172</v>
      </c>
      <c r="O127" s="108">
        <f t="shared" si="60"/>
        <v>0</v>
      </c>
      <c r="P127" s="109">
        <f t="shared" si="61"/>
        <v>-79.553369865388277</v>
      </c>
      <c r="Q127" s="110">
        <f t="shared" si="62"/>
        <v>0.88950920852029403</v>
      </c>
      <c r="R127" s="328"/>
      <c r="S127" s="47">
        <v>0.79722222222222205</v>
      </c>
      <c r="T127" s="48">
        <v>0.80752314814814796</v>
      </c>
      <c r="U127" s="111">
        <v>15</v>
      </c>
      <c r="V127" s="112">
        <v>14.8396440121832</v>
      </c>
      <c r="W127" s="113"/>
      <c r="X127" s="13"/>
      <c r="Y127" s="337"/>
      <c r="Z127" s="338"/>
      <c r="AA127" s="172">
        <f t="shared" si="63"/>
        <v>-397.76684932694116</v>
      </c>
      <c r="AB127" s="110">
        <f t="shared" si="64"/>
        <v>0.88950920852029414</v>
      </c>
      <c r="AC127" s="333"/>
    </row>
    <row r="128" spans="1:29" ht="15.75" customHeight="1">
      <c r="A128" s="363"/>
      <c r="B128" s="100" t="s">
        <v>118</v>
      </c>
      <c r="C128" s="335" t="s">
        <v>145</v>
      </c>
      <c r="D128" s="336"/>
      <c r="E128" s="101">
        <v>18.18</v>
      </c>
      <c r="F128" s="102">
        <v>1104</v>
      </c>
      <c r="G128" s="103">
        <f t="shared" si="65"/>
        <v>20070.72</v>
      </c>
      <c r="H128" s="26">
        <v>2</v>
      </c>
      <c r="I128" s="104">
        <v>3</v>
      </c>
      <c r="J128" s="105">
        <v>3600</v>
      </c>
      <c r="K128" s="106">
        <f t="shared" si="44"/>
        <v>1200</v>
      </c>
      <c r="L128" s="107">
        <v>3</v>
      </c>
      <c r="M128" s="105">
        <f t="shared" si="66"/>
        <v>3200.5496651856006</v>
      </c>
      <c r="N128" s="106">
        <f t="shared" si="59"/>
        <v>1066.8498883952002</v>
      </c>
      <c r="O128" s="108">
        <f t="shared" si="60"/>
        <v>0</v>
      </c>
      <c r="P128" s="109">
        <f t="shared" si="61"/>
        <v>-133.1501116047998</v>
      </c>
      <c r="Q128" s="110">
        <f t="shared" si="62"/>
        <v>0.88904157366266678</v>
      </c>
      <c r="R128" s="328"/>
      <c r="S128" s="47">
        <v>0.81736111111111087</v>
      </c>
      <c r="T128" s="48">
        <v>0.83172453703703675</v>
      </c>
      <c r="U128" s="111">
        <v>15</v>
      </c>
      <c r="V128" s="112">
        <v>20.6964449639805</v>
      </c>
      <c r="W128" s="113"/>
      <c r="X128" s="116"/>
      <c r="Y128" s="337"/>
      <c r="Z128" s="338"/>
      <c r="AA128" s="172">
        <f t="shared" si="63"/>
        <v>-399.45033481439941</v>
      </c>
      <c r="AB128" s="110">
        <f t="shared" si="64"/>
        <v>0.88904157366266678</v>
      </c>
      <c r="AC128" s="333"/>
    </row>
    <row r="129" spans="1:29" ht="15.75" customHeight="1">
      <c r="A129" s="363"/>
      <c r="B129" s="100" t="s">
        <v>118</v>
      </c>
      <c r="C129" s="335" t="s">
        <v>139</v>
      </c>
      <c r="D129" s="336"/>
      <c r="E129" s="101">
        <v>16.66</v>
      </c>
      <c r="F129" s="102">
        <v>2513</v>
      </c>
      <c r="G129" s="121">
        <f t="shared" si="65"/>
        <v>41866.58</v>
      </c>
      <c r="H129" s="26">
        <v>2</v>
      </c>
      <c r="I129" s="104">
        <v>5</v>
      </c>
      <c r="J129" s="105">
        <v>3600</v>
      </c>
      <c r="K129" s="106">
        <f t="shared" si="44"/>
        <v>720</v>
      </c>
      <c r="L129" s="107">
        <v>5</v>
      </c>
      <c r="M129" s="105">
        <f t="shared" si="66"/>
        <v>3199.4593426749661</v>
      </c>
      <c r="N129" s="106">
        <f t="shared" si="59"/>
        <v>639.89186853499325</v>
      </c>
      <c r="O129" s="108">
        <f t="shared" si="60"/>
        <v>0</v>
      </c>
      <c r="P129" s="109">
        <f t="shared" si="61"/>
        <v>-80.10813146500675</v>
      </c>
      <c r="Q129" s="110">
        <f t="shared" si="62"/>
        <v>0.88873870629860174</v>
      </c>
      <c r="R129" s="328"/>
      <c r="S129" s="47">
        <v>0.84166666666666634</v>
      </c>
      <c r="T129" s="120">
        <v>0.87438657407407372</v>
      </c>
      <c r="U129" s="111">
        <v>15</v>
      </c>
      <c r="V129" s="112">
        <v>47.126712313192776</v>
      </c>
      <c r="W129" s="113"/>
      <c r="X129" s="50"/>
      <c r="Y129" s="337"/>
      <c r="Z129" s="338"/>
      <c r="AA129" s="172">
        <f t="shared" si="63"/>
        <v>-400.54065732503386</v>
      </c>
      <c r="AB129" s="110">
        <f t="shared" si="64"/>
        <v>0.88873870629860174</v>
      </c>
      <c r="AC129" s="333"/>
    </row>
    <row r="130" spans="1:29" ht="15.75" customHeight="1">
      <c r="A130" s="363"/>
      <c r="B130" s="100" t="s">
        <v>118</v>
      </c>
      <c r="C130" s="335" t="s">
        <v>146</v>
      </c>
      <c r="D130" s="336"/>
      <c r="E130" s="101">
        <v>18.18</v>
      </c>
      <c r="F130" s="102">
        <v>960</v>
      </c>
      <c r="G130" s="121">
        <f t="shared" si="65"/>
        <v>17452.8</v>
      </c>
      <c r="H130" s="26"/>
      <c r="I130" s="104">
        <v>3</v>
      </c>
      <c r="J130" s="105">
        <v>3600</v>
      </c>
      <c r="K130" s="106">
        <f t="shared" si="44"/>
        <v>1200</v>
      </c>
      <c r="L130" s="107">
        <v>3</v>
      </c>
      <c r="M130" s="105">
        <f t="shared" si="66"/>
        <v>3203.5229425386724</v>
      </c>
      <c r="N130" s="106">
        <f t="shared" si="59"/>
        <v>1067.8409808462241</v>
      </c>
      <c r="O130" s="123">
        <f t="shared" si="60"/>
        <v>0</v>
      </c>
      <c r="P130" s="124">
        <f t="shared" si="61"/>
        <v>-132.15901915377594</v>
      </c>
      <c r="Q130" s="125">
        <f t="shared" si="62"/>
        <v>0.88986748403852001</v>
      </c>
      <c r="R130" s="328"/>
      <c r="S130" s="47">
        <v>0.88472222222222185</v>
      </c>
      <c r="T130" s="120">
        <v>0.89719907407407373</v>
      </c>
      <c r="U130" s="111">
        <v>14.883333333333315</v>
      </c>
      <c r="V130" s="112">
        <v>17.980205240657384</v>
      </c>
      <c r="W130" s="113"/>
      <c r="X130" s="116"/>
      <c r="Y130" s="337"/>
      <c r="Z130" s="338"/>
      <c r="AA130" s="172">
        <f t="shared" si="63"/>
        <v>-396.4770574613276</v>
      </c>
      <c r="AB130" s="110">
        <f t="shared" si="64"/>
        <v>0.88986748403852012</v>
      </c>
      <c r="AC130" s="333"/>
    </row>
    <row r="131" spans="1:29" ht="15.75" customHeight="1">
      <c r="A131" s="363"/>
      <c r="B131" s="100" t="s">
        <v>118</v>
      </c>
      <c r="C131" s="335" t="s">
        <v>134</v>
      </c>
      <c r="D131" s="336"/>
      <c r="E131" s="101">
        <v>16.7</v>
      </c>
      <c r="F131" s="102">
        <v>1113</v>
      </c>
      <c r="G131" s="121">
        <f t="shared" si="65"/>
        <v>18587.099999999999</v>
      </c>
      <c r="H131" s="26"/>
      <c r="I131" s="104">
        <v>3</v>
      </c>
      <c r="J131" s="105">
        <v>3600</v>
      </c>
      <c r="K131" s="106">
        <f t="shared" si="44"/>
        <v>1200</v>
      </c>
      <c r="L131" s="118">
        <v>3</v>
      </c>
      <c r="M131" s="105">
        <f t="shared" si="66"/>
        <v>3199.586311731382</v>
      </c>
      <c r="N131" s="106">
        <f t="shared" si="59"/>
        <v>1066.5287705771273</v>
      </c>
      <c r="O131" s="123">
        <f t="shared" si="60"/>
        <v>0</v>
      </c>
      <c r="P131" s="124">
        <f t="shared" si="61"/>
        <v>-133.47122942287274</v>
      </c>
      <c r="Q131" s="125">
        <f t="shared" si="62"/>
        <v>0.88877397548093939</v>
      </c>
      <c r="R131" s="328"/>
      <c r="S131" s="47">
        <v>0.906944444444444</v>
      </c>
      <c r="T131" s="120">
        <v>0.92143518518518475</v>
      </c>
      <c r="U131" s="111">
        <v>15</v>
      </c>
      <c r="V131" s="112">
        <v>20.871448210398036</v>
      </c>
      <c r="W131" s="113"/>
      <c r="X131" s="116"/>
      <c r="Y131" s="337"/>
      <c r="Z131" s="338"/>
      <c r="AA131" s="172">
        <f t="shared" si="63"/>
        <v>-400.41368826861799</v>
      </c>
      <c r="AB131" s="110">
        <f t="shared" si="64"/>
        <v>0.88877397548093939</v>
      </c>
      <c r="AC131" s="333"/>
    </row>
    <row r="132" spans="1:29" ht="15.75" customHeight="1">
      <c r="A132" s="363"/>
      <c r="B132" s="100" t="s">
        <v>118</v>
      </c>
      <c r="C132" s="335" t="s">
        <v>201</v>
      </c>
      <c r="D132" s="336"/>
      <c r="E132" s="101">
        <v>30</v>
      </c>
      <c r="F132" s="102">
        <v>1848</v>
      </c>
      <c r="G132" s="121">
        <f t="shared" si="65"/>
        <v>55440</v>
      </c>
      <c r="H132" s="26"/>
      <c r="I132" s="104">
        <v>4</v>
      </c>
      <c r="J132" s="105">
        <v>3600</v>
      </c>
      <c r="K132" s="106">
        <f t="shared" si="44"/>
        <v>900</v>
      </c>
      <c r="L132" s="118">
        <v>4</v>
      </c>
      <c r="M132" s="105">
        <f t="shared" si="66"/>
        <v>3203.0400309830338</v>
      </c>
      <c r="N132" s="106">
        <f t="shared" si="59"/>
        <v>800.76000774575846</v>
      </c>
      <c r="O132" s="123">
        <f t="shared" si="60"/>
        <v>0</v>
      </c>
      <c r="P132" s="124">
        <f t="shared" si="61"/>
        <v>-99.239992254241542</v>
      </c>
      <c r="Q132" s="125">
        <f t="shared" si="62"/>
        <v>0.88973334193973164</v>
      </c>
      <c r="R132" s="328"/>
      <c r="S132" s="47">
        <v>0.93124999999999947</v>
      </c>
      <c r="T132" s="120">
        <v>0.95528935185185126</v>
      </c>
      <c r="U132" s="111">
        <v>15</v>
      </c>
      <c r="V132" s="112">
        <v>34.617113407093512</v>
      </c>
      <c r="W132" s="126"/>
      <c r="X132" s="127"/>
      <c r="Y132" s="337"/>
      <c r="Z132" s="338"/>
      <c r="AA132" s="172">
        <f t="shared" si="63"/>
        <v>-396.95996901696617</v>
      </c>
      <c r="AB132" s="110">
        <f t="shared" si="64"/>
        <v>0.88973334193973164</v>
      </c>
      <c r="AC132" s="333"/>
    </row>
    <row r="133" spans="1:29" ht="15.75" customHeight="1">
      <c r="A133" s="363"/>
      <c r="B133" s="100" t="s">
        <v>118</v>
      </c>
      <c r="C133" s="335" t="s">
        <v>147</v>
      </c>
      <c r="D133" s="336"/>
      <c r="E133" s="101">
        <v>24.82</v>
      </c>
      <c r="F133" s="102">
        <v>1818</v>
      </c>
      <c r="G133" s="121">
        <f t="shared" si="65"/>
        <v>45122.76</v>
      </c>
      <c r="H133" s="62"/>
      <c r="I133" s="104">
        <v>5</v>
      </c>
      <c r="J133" s="105">
        <v>3600</v>
      </c>
      <c r="K133" s="106">
        <f t="shared" si="44"/>
        <v>720</v>
      </c>
      <c r="L133" s="118">
        <v>5</v>
      </c>
      <c r="M133" s="105">
        <f t="shared" si="66"/>
        <v>3200.7382809442252</v>
      </c>
      <c r="N133" s="106">
        <f t="shared" si="59"/>
        <v>640.14765618884508</v>
      </c>
      <c r="O133" s="123">
        <f t="shared" si="60"/>
        <v>0</v>
      </c>
      <c r="P133" s="124">
        <f t="shared" si="61"/>
        <v>-79.852343811154924</v>
      </c>
      <c r="Q133" s="125">
        <f t="shared" si="62"/>
        <v>0.88909396692895148</v>
      </c>
      <c r="R133" s="328"/>
      <c r="S133" s="47">
        <v>0.96527777777777724</v>
      </c>
      <c r="T133" s="120">
        <v>0.98893518518518464</v>
      </c>
      <c r="U133" s="111">
        <v>15</v>
      </c>
      <c r="V133" s="112">
        <v>34.079637391602397</v>
      </c>
      <c r="W133" s="126"/>
      <c r="X133" s="127"/>
      <c r="Y133" s="337"/>
      <c r="Z133" s="338"/>
      <c r="AA133" s="172">
        <f t="shared" si="63"/>
        <v>-399.26171905577485</v>
      </c>
      <c r="AB133" s="110">
        <f t="shared" si="64"/>
        <v>0.88909396692895148</v>
      </c>
      <c r="AC133" s="333"/>
    </row>
    <row r="134" spans="1:29" ht="15.75" customHeight="1">
      <c r="A134" s="363"/>
      <c r="B134" s="100" t="s">
        <v>118</v>
      </c>
      <c r="C134" s="335" t="s">
        <v>145</v>
      </c>
      <c r="D134" s="336"/>
      <c r="E134" s="101">
        <v>18.18</v>
      </c>
      <c r="F134" s="102">
        <v>2722</v>
      </c>
      <c r="G134" s="121">
        <f t="shared" si="65"/>
        <v>49485.96</v>
      </c>
      <c r="H134" s="62"/>
      <c r="I134" s="104">
        <v>3</v>
      </c>
      <c r="J134" s="105">
        <v>3600</v>
      </c>
      <c r="K134" s="106">
        <f t="shared" si="44"/>
        <v>1200</v>
      </c>
      <c r="L134" s="118">
        <v>3</v>
      </c>
      <c r="M134" s="105">
        <f t="shared" si="66"/>
        <v>3198.7122816646265</v>
      </c>
      <c r="N134" s="106">
        <f t="shared" si="59"/>
        <v>1066.2374272215422</v>
      </c>
      <c r="O134" s="123">
        <f t="shared" si="60"/>
        <v>0</v>
      </c>
      <c r="P134" s="124">
        <f t="shared" si="61"/>
        <v>-133.76257277845775</v>
      </c>
      <c r="Q134" s="125">
        <f t="shared" si="62"/>
        <v>0.88853118935128517</v>
      </c>
      <c r="R134" s="328"/>
      <c r="S134" s="47">
        <v>0.999305555555555</v>
      </c>
      <c r="T134" s="120">
        <v>1.034756944444444</v>
      </c>
      <c r="U134" s="111">
        <v>14.933333333333323</v>
      </c>
      <c r="V134" s="112">
        <v>51.058046369524497</v>
      </c>
      <c r="W134" s="126"/>
      <c r="X134" s="127"/>
      <c r="Y134" s="337"/>
      <c r="Z134" s="338"/>
      <c r="AA134" s="172">
        <f t="shared" si="63"/>
        <v>-401.28771833537348</v>
      </c>
      <c r="AB134" s="110">
        <f t="shared" si="64"/>
        <v>0.88853118935128517</v>
      </c>
      <c r="AC134" s="333"/>
    </row>
    <row r="135" spans="1:29" ht="15.75" customHeight="1">
      <c r="A135" s="363"/>
      <c r="B135" s="100" t="s">
        <v>118</v>
      </c>
      <c r="C135" s="335" t="s">
        <v>139</v>
      </c>
      <c r="D135" s="336"/>
      <c r="E135" s="101">
        <v>16.66</v>
      </c>
      <c r="F135" s="102">
        <v>6288</v>
      </c>
      <c r="G135" s="121">
        <f t="shared" si="65"/>
        <v>104758.08</v>
      </c>
      <c r="H135" s="62"/>
      <c r="I135" s="104">
        <v>5</v>
      </c>
      <c r="J135" s="105">
        <v>3600</v>
      </c>
      <c r="K135" s="106">
        <f t="shared" si="44"/>
        <v>720</v>
      </c>
      <c r="L135" s="118">
        <v>5</v>
      </c>
      <c r="M135" s="105">
        <f t="shared" si="66"/>
        <v>3199.4593426749661</v>
      </c>
      <c r="N135" s="106">
        <f t="shared" si="59"/>
        <v>639.89186853499325</v>
      </c>
      <c r="O135" s="123">
        <f t="shared" si="60"/>
        <v>0</v>
      </c>
      <c r="P135" s="124">
        <f t="shared" si="61"/>
        <v>-80.10813146500675</v>
      </c>
      <c r="Q135" s="125">
        <f t="shared" si="62"/>
        <v>0.88873870629860174</v>
      </c>
      <c r="R135" s="328"/>
      <c r="S135" s="47">
        <v>1.0451388888888884</v>
      </c>
      <c r="T135" s="120">
        <v>1.1270254629629624</v>
      </c>
      <c r="U135" s="111">
        <v>14.949999999999939</v>
      </c>
      <c r="V135" s="112">
        <v>117.91992320945332</v>
      </c>
      <c r="W135" s="126"/>
      <c r="X135" s="127"/>
      <c r="Y135" s="337"/>
      <c r="Z135" s="338"/>
      <c r="AA135" s="172">
        <f t="shared" si="63"/>
        <v>-400.54065732503386</v>
      </c>
      <c r="AB135" s="110">
        <f t="shared" si="64"/>
        <v>0.88873870629860174</v>
      </c>
      <c r="AC135" s="333"/>
    </row>
    <row r="136" spans="1:29" ht="15.75" customHeight="1">
      <c r="A136" s="363"/>
      <c r="B136" s="100"/>
      <c r="C136" s="335"/>
      <c r="D136" s="336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8"/>
      <c r="S136" s="47"/>
      <c r="T136" s="120"/>
      <c r="U136" s="111"/>
      <c r="V136" s="112"/>
      <c r="W136" s="126"/>
      <c r="X136" s="127"/>
      <c r="Y136" s="337"/>
      <c r="Z136" s="338"/>
      <c r="AA136" s="172"/>
      <c r="AB136" s="110"/>
      <c r="AC136" s="333"/>
    </row>
    <row r="137" spans="1:29" ht="15.75" customHeight="1">
      <c r="A137" s="363"/>
      <c r="B137" s="100"/>
      <c r="C137" s="335"/>
      <c r="D137" s="336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8"/>
      <c r="S137" s="47"/>
      <c r="T137" s="120"/>
      <c r="U137" s="111"/>
      <c r="V137" s="112"/>
      <c r="W137" s="113"/>
      <c r="X137" s="116"/>
      <c r="Y137" s="337"/>
      <c r="Z137" s="338"/>
      <c r="AA137" s="172"/>
      <c r="AB137" s="110"/>
      <c r="AC137" s="333"/>
    </row>
    <row r="138" spans="1:29" ht="15.75" customHeight="1">
      <c r="A138" s="363"/>
      <c r="B138" s="100"/>
      <c r="C138" s="335"/>
      <c r="D138" s="336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8"/>
      <c r="S138" s="47"/>
      <c r="T138" s="120"/>
      <c r="U138" s="111"/>
      <c r="V138" s="112"/>
      <c r="W138" s="126"/>
      <c r="X138" s="127"/>
      <c r="Y138" s="337"/>
      <c r="Z138" s="338"/>
      <c r="AA138" s="172"/>
      <c r="AB138" s="110"/>
      <c r="AC138" s="333"/>
    </row>
    <row r="139" spans="1:29" ht="15.75" customHeight="1">
      <c r="A139" s="363"/>
      <c r="B139" s="100"/>
      <c r="C139" s="335"/>
      <c r="D139" s="336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8"/>
      <c r="S139" s="119"/>
      <c r="T139" s="120"/>
      <c r="U139" s="130"/>
      <c r="V139" s="131"/>
      <c r="W139" s="126"/>
      <c r="X139" s="127"/>
      <c r="Y139" s="337"/>
      <c r="Z139" s="338"/>
      <c r="AA139" s="173"/>
      <c r="AB139" s="125"/>
      <c r="AC139" s="333"/>
    </row>
    <row r="140" spans="1:29" ht="15.75" customHeight="1" thickBot="1">
      <c r="A140" s="364"/>
      <c r="B140" s="133" t="s">
        <v>115</v>
      </c>
      <c r="C140" s="358"/>
      <c r="D140" s="358"/>
      <c r="E140" s="134"/>
      <c r="F140" s="167"/>
      <c r="G140" s="135"/>
      <c r="H140" s="69"/>
      <c r="I140" s="136">
        <f t="shared" ref="I140:J140" si="67">AVERAGE(I124:I139)</f>
        <v>3.8333333333333335</v>
      </c>
      <c r="J140" s="137">
        <f t="shared" si="67"/>
        <v>3600</v>
      </c>
      <c r="K140" s="138">
        <f t="shared" ref="K140" si="68">J140/I140</f>
        <v>939.13043478260863</v>
      </c>
      <c r="L140" s="136">
        <f t="shared" ref="L140:M140" si="69">AVERAGE(L124:L139)</f>
        <v>3.8333333333333335</v>
      </c>
      <c r="M140" s="137">
        <f t="shared" si="69"/>
        <v>3201.1208861936352</v>
      </c>
      <c r="N140" s="138">
        <f>M140/L140</f>
        <v>835.07501378964389</v>
      </c>
      <c r="O140" s="139">
        <f>L140-I140</f>
        <v>0</v>
      </c>
      <c r="P140" s="140">
        <f>N140-K140</f>
        <v>-104.05542099296474</v>
      </c>
      <c r="Q140" s="141">
        <f>N140/K140</f>
        <v>0.88920024616489868</v>
      </c>
      <c r="R140" s="329"/>
      <c r="S140" s="142">
        <v>0.74444444444444446</v>
      </c>
      <c r="T140" s="143">
        <v>1.1270254629629624</v>
      </c>
      <c r="U140" s="144"/>
      <c r="V140" s="166"/>
      <c r="W140" s="167"/>
      <c r="X140" s="138"/>
      <c r="Y140" s="359"/>
      <c r="Z140" s="360"/>
      <c r="AA140" s="174">
        <f>M140-J140</f>
        <v>-398.87911380636478</v>
      </c>
      <c r="AB140" s="141">
        <f>M140/J140</f>
        <v>0.88920024616489868</v>
      </c>
      <c r="AC140" s="334"/>
    </row>
    <row r="142" spans="1:29">
      <c r="Y142" s="365" t="s">
        <v>149</v>
      </c>
      <c r="Z142" s="365"/>
    </row>
    <row r="143" spans="1:29">
      <c r="Y143" s="365" t="s">
        <v>150</v>
      </c>
      <c r="Z143" s="365"/>
    </row>
    <row r="144" spans="1:29">
      <c r="Y144" s="365" t="s">
        <v>151</v>
      </c>
      <c r="Z144" s="365"/>
    </row>
    <row r="145" spans="25:26">
      <c r="Y145" s="365" t="s">
        <v>152</v>
      </c>
      <c r="Z145" s="365"/>
    </row>
    <row r="146" spans="25:26">
      <c r="Y146" s="365" t="s">
        <v>153</v>
      </c>
      <c r="Z146" s="365"/>
    </row>
    <row r="147" spans="25:26">
      <c r="Y147" s="365" t="s">
        <v>154</v>
      </c>
      <c r="Z147" s="365"/>
    </row>
    <row r="148" spans="25:26">
      <c r="Y148" s="365" t="s">
        <v>155</v>
      </c>
      <c r="Z148" s="365"/>
    </row>
    <row r="149" spans="25:26">
      <c r="Y149" s="365" t="s">
        <v>156</v>
      </c>
      <c r="Z149" s="365"/>
    </row>
    <row r="150" spans="25:26">
      <c r="Y150" s="365" t="s">
        <v>157</v>
      </c>
      <c r="Z150" s="365"/>
    </row>
    <row r="151" spans="25:26">
      <c r="Y151" s="365" t="s">
        <v>158</v>
      </c>
      <c r="Z151" s="365"/>
    </row>
    <row r="152" spans="25:26">
      <c r="Y152" s="365" t="s">
        <v>159</v>
      </c>
      <c r="Z152" s="365"/>
    </row>
    <row r="153" spans="25:26">
      <c r="Y153" s="365" t="s">
        <v>160</v>
      </c>
      <c r="Z153" s="365"/>
    </row>
    <row r="154" spans="25:26">
      <c r="Y154" s="365" t="s">
        <v>161</v>
      </c>
      <c r="Z154" s="365"/>
    </row>
  </sheetData>
  <dataConsolidate/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605" priority="1" operator="greaterThan">
      <formula>0</formula>
    </cfRule>
  </conditionalFormatting>
  <conditionalFormatting sqref="P5:P140 AA5:AA140">
    <cfRule type="cellIs" dxfId="604" priority="4" operator="lessThan">
      <formula>0</formula>
    </cfRule>
  </conditionalFormatting>
  <conditionalFormatting sqref="Q5:Q140 AB5:AB140">
    <cfRule type="cellIs" dxfId="603" priority="2" operator="greaterThan">
      <formula>1</formula>
    </cfRule>
    <cfRule type="cellIs" dxfId="602" priority="3" operator="lessThan">
      <formula>0.8</formula>
    </cfRule>
  </conditionalFormatting>
  <conditionalFormatting sqref="AC5:AC6 R5:R140 AC73:AC78">
    <cfRule type="cellIs" dxfId="601" priority="5" operator="lessThan">
      <formula>0.8</formula>
    </cfRule>
  </conditionalFormatting>
  <conditionalFormatting sqref="AC12:AC20">
    <cfRule type="cellIs" dxfId="600" priority="12" operator="lessThan">
      <formula>0.8</formula>
    </cfRule>
  </conditionalFormatting>
  <conditionalFormatting sqref="AC22">
    <cfRule type="cellIs" dxfId="599" priority="11" operator="lessThan">
      <formula>0.8</formula>
    </cfRule>
  </conditionalFormatting>
  <conditionalFormatting sqref="AC39">
    <cfRule type="cellIs" dxfId="598" priority="7" operator="lessThan">
      <formula>0.8</formula>
    </cfRule>
  </conditionalFormatting>
  <conditionalFormatting sqref="AC56:AC61">
    <cfRule type="cellIs" dxfId="597" priority="6" operator="lessThan">
      <formula>0.8</formula>
    </cfRule>
  </conditionalFormatting>
  <conditionalFormatting sqref="AC90">
    <cfRule type="cellIs" dxfId="596" priority="10" operator="lessThan">
      <formula>0.8</formula>
    </cfRule>
  </conditionalFormatting>
  <conditionalFormatting sqref="AC107">
    <cfRule type="cellIs" dxfId="595" priority="9" operator="lessThan">
      <formula>0.8</formula>
    </cfRule>
  </conditionalFormatting>
  <conditionalFormatting sqref="AC124:AC129">
    <cfRule type="cellIs" dxfId="594" priority="8" operator="lessThan">
      <formula>0.8</formula>
    </cfRule>
  </conditionalFormatting>
  <dataValidations count="1">
    <dataValidation type="list" allowBlank="1" showInputMessage="1" showErrorMessage="1" sqref="Y5:Z140" xr:uid="{C4169EF4-B00C-4695-9D93-550378884A1E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DB3F3-057E-4A7B-9907-B9745267EDAC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J38" sqref="J38"/>
      <selection pane="bottomLeft" activeCell="J38" sqref="J38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SUM(F5:F140)</f>
        <v>105577</v>
      </c>
      <c r="E1" s="88" t="s">
        <v>3</v>
      </c>
      <c r="F1" s="89">
        <f>SUM(G5:G140)</f>
        <v>4812319.8199999994</v>
      </c>
      <c r="G1" s="90" t="s">
        <v>84</v>
      </c>
      <c r="H1" s="91">
        <f>L21+L38+L55+L72+L89+L106+L123+L140</f>
        <v>136.9111111111111</v>
      </c>
      <c r="I1" s="284" t="s">
        <v>85</v>
      </c>
      <c r="J1" s="280"/>
      <c r="K1" s="309"/>
      <c r="L1" s="313" t="s">
        <v>86</v>
      </c>
      <c r="M1" s="314"/>
      <c r="N1" s="315"/>
      <c r="O1" s="280" t="s">
        <v>87</v>
      </c>
      <c r="P1" s="280"/>
      <c r="Q1" s="280"/>
      <c r="R1" s="281"/>
      <c r="S1" s="284" t="s">
        <v>88</v>
      </c>
      <c r="T1" s="280"/>
      <c r="U1" s="280"/>
      <c r="V1" s="280"/>
      <c r="W1" s="280"/>
      <c r="X1" s="281"/>
      <c r="Y1" s="192" t="s">
        <v>187</v>
      </c>
      <c r="Z1" s="192" t="s">
        <v>188</v>
      </c>
      <c r="AA1" s="366" t="s">
        <v>163</v>
      </c>
      <c r="AB1" s="367"/>
      <c r="AC1" s="176" t="s">
        <v>19</v>
      </c>
      <c r="AD1" s="177" t="s">
        <v>162</v>
      </c>
      <c r="AE1" s="284" t="s">
        <v>90</v>
      </c>
      <c r="AF1" s="286"/>
      <c r="AG1" s="287"/>
    </row>
    <row r="2" spans="1:33" ht="26.25" customHeight="1" thickBot="1">
      <c r="A2" s="299">
        <v>46229</v>
      </c>
      <c r="B2" s="300"/>
      <c r="C2" s="92" t="s">
        <v>40</v>
      </c>
      <c r="D2" s="93">
        <f>AVERAGE(N21,N38,N55,N72,N89,N106,N123,N140)</f>
        <v>208.77817716427421</v>
      </c>
      <c r="E2" s="93" t="s">
        <v>91</v>
      </c>
      <c r="F2" s="94">
        <f>F1/D1</f>
        <v>45.581138126675313</v>
      </c>
      <c r="G2" s="95" t="s">
        <v>92</v>
      </c>
      <c r="H2" s="96">
        <f>COUNT(H5:H140)</f>
        <v>3</v>
      </c>
      <c r="I2" s="310"/>
      <c r="J2" s="311"/>
      <c r="K2" s="312"/>
      <c r="L2" s="316"/>
      <c r="M2" s="282"/>
      <c r="N2" s="317"/>
      <c r="O2" s="282"/>
      <c r="P2" s="282"/>
      <c r="Q2" s="282"/>
      <c r="R2" s="283"/>
      <c r="S2" s="285"/>
      <c r="T2" s="282"/>
      <c r="U2" s="282"/>
      <c r="V2" s="282"/>
      <c r="W2" s="282"/>
      <c r="X2" s="283"/>
      <c r="Y2" s="193">
        <f>SUM(Y21,Y38,Y55,Y72,Y89,Y106,Y123,Y140)</f>
        <v>0</v>
      </c>
      <c r="Z2" s="193">
        <f>SUM(Z21,Z38,Z55,Z72,Z89,Z106,Z123,Z140)</f>
        <v>0</v>
      </c>
      <c r="AA2" s="368"/>
      <c r="AB2" s="369"/>
      <c r="AC2" s="201">
        <f>SUM(AC21,AC38,AC55,AC72,AC89,AC106,AC123,AC140)</f>
        <v>0</v>
      </c>
      <c r="AD2" s="202">
        <f>SUM(AD21,AD38,AD55,AD72,AD89,AD106,AD123,AD140)</f>
        <v>0</v>
      </c>
      <c r="AE2" s="288"/>
      <c r="AF2" s="289"/>
      <c r="AG2" s="290"/>
    </row>
    <row r="3" spans="1:33" ht="23.25" customHeight="1">
      <c r="A3" s="301" t="s">
        <v>93</v>
      </c>
      <c r="B3" s="303" t="s">
        <v>94</v>
      </c>
      <c r="C3" s="305" t="s">
        <v>95</v>
      </c>
      <c r="D3" s="305"/>
      <c r="E3" s="307" t="s">
        <v>96</v>
      </c>
      <c r="F3" s="305" t="s">
        <v>97</v>
      </c>
      <c r="G3" s="307" t="s">
        <v>98</v>
      </c>
      <c r="H3" s="356" t="s">
        <v>99</v>
      </c>
      <c r="I3" s="291" t="s">
        <v>100</v>
      </c>
      <c r="J3" s="293" t="s">
        <v>101</v>
      </c>
      <c r="K3" s="295" t="s">
        <v>40</v>
      </c>
      <c r="L3" s="297" t="s">
        <v>100</v>
      </c>
      <c r="M3" s="293" t="s">
        <v>101</v>
      </c>
      <c r="N3" s="295" t="s">
        <v>40</v>
      </c>
      <c r="O3" s="291" t="s">
        <v>100</v>
      </c>
      <c r="P3" s="350" t="s">
        <v>40</v>
      </c>
      <c r="Q3" s="352" t="s">
        <v>102</v>
      </c>
      <c r="R3" s="354" t="s">
        <v>103</v>
      </c>
      <c r="S3" s="339" t="s">
        <v>104</v>
      </c>
      <c r="T3" s="340"/>
      <c r="U3" s="341" t="s">
        <v>105</v>
      </c>
      <c r="V3" s="341" t="s">
        <v>106</v>
      </c>
      <c r="W3" s="305" t="s">
        <v>107</v>
      </c>
      <c r="X3" s="343"/>
      <c r="Y3" s="370" t="s">
        <v>189</v>
      </c>
      <c r="Z3" s="371"/>
      <c r="AA3" s="377" t="s">
        <v>108</v>
      </c>
      <c r="AB3" s="378"/>
      <c r="AC3" s="370" t="s">
        <v>190</v>
      </c>
      <c r="AD3" s="371"/>
      <c r="AE3" s="348" t="s">
        <v>101</v>
      </c>
      <c r="AF3" s="318" t="s">
        <v>102</v>
      </c>
      <c r="AG3" s="320" t="s">
        <v>109</v>
      </c>
    </row>
    <row r="4" spans="1:33" ht="17.25" customHeight="1" thickBot="1">
      <c r="A4" s="302"/>
      <c r="B4" s="304"/>
      <c r="C4" s="306"/>
      <c r="D4" s="306"/>
      <c r="E4" s="308"/>
      <c r="F4" s="306"/>
      <c r="G4" s="308"/>
      <c r="H4" s="357"/>
      <c r="I4" s="292"/>
      <c r="J4" s="294"/>
      <c r="K4" s="296"/>
      <c r="L4" s="298"/>
      <c r="M4" s="294"/>
      <c r="N4" s="296"/>
      <c r="O4" s="292"/>
      <c r="P4" s="351"/>
      <c r="Q4" s="353"/>
      <c r="R4" s="355"/>
      <c r="S4" s="203" t="s">
        <v>110</v>
      </c>
      <c r="T4" s="204" t="s">
        <v>111</v>
      </c>
      <c r="U4" s="342"/>
      <c r="V4" s="342"/>
      <c r="W4" s="99" t="s">
        <v>112</v>
      </c>
      <c r="X4" s="69" t="s">
        <v>113</v>
      </c>
      <c r="Y4" s="194" t="s">
        <v>49</v>
      </c>
      <c r="Z4" s="195" t="s">
        <v>50</v>
      </c>
      <c r="AA4" s="379"/>
      <c r="AB4" s="380"/>
      <c r="AC4" s="194" t="s">
        <v>164</v>
      </c>
      <c r="AD4" s="195" t="s">
        <v>165</v>
      </c>
      <c r="AE4" s="349"/>
      <c r="AF4" s="319"/>
      <c r="AG4" s="321"/>
    </row>
    <row r="5" spans="1:33" ht="15.75" customHeight="1">
      <c r="A5" s="322" t="s">
        <v>170</v>
      </c>
      <c r="B5" s="114" t="s">
        <v>166</v>
      </c>
      <c r="C5" s="372" t="s">
        <v>167</v>
      </c>
      <c r="D5" s="372"/>
      <c r="E5" s="147">
        <v>19.7</v>
      </c>
      <c r="F5" s="151">
        <v>3375</v>
      </c>
      <c r="G5" s="148">
        <f t="shared" ref="G5:G9" si="0">E5*F5</f>
        <v>66487.5</v>
      </c>
      <c r="H5" s="149"/>
      <c r="I5" s="150">
        <v>13</v>
      </c>
      <c r="J5" s="151">
        <v>1200</v>
      </c>
      <c r="K5" s="152">
        <f>J5/I5</f>
        <v>92.307692307692307</v>
      </c>
      <c r="L5" s="107">
        <v>13</v>
      </c>
      <c r="M5" s="151">
        <f>F5/V5*60</f>
        <v>1082.7272881768488</v>
      </c>
      <c r="N5" s="152">
        <f>M5/L5</f>
        <v>83.286714475142219</v>
      </c>
      <c r="O5" s="154">
        <f>L5-I5</f>
        <v>0</v>
      </c>
      <c r="P5" s="155">
        <f>N5-K5</f>
        <v>-9.0209778325500878</v>
      </c>
      <c r="Q5" s="156">
        <f>N5/K5</f>
        <v>0.90227274014737402</v>
      </c>
      <c r="R5" s="327">
        <f>Q21</f>
        <v>0.8979040437782555</v>
      </c>
      <c r="S5" s="157">
        <v>0.16666666666666666</v>
      </c>
      <c r="T5" s="158">
        <v>0.29653935185185187</v>
      </c>
      <c r="U5" s="159"/>
      <c r="V5" s="160">
        <v>187.02770513984163</v>
      </c>
      <c r="W5" s="181"/>
      <c r="X5" s="152"/>
      <c r="Y5" s="12"/>
      <c r="Z5" s="198"/>
      <c r="AA5" s="330"/>
      <c r="AB5" s="331"/>
      <c r="AC5" s="12"/>
      <c r="AD5" s="198"/>
      <c r="AE5" s="178">
        <f>M5-J5</f>
        <v>-117.27271182315121</v>
      </c>
      <c r="AF5" s="132">
        <f>M5/J5</f>
        <v>0.90227274014737402</v>
      </c>
      <c r="AG5" s="373">
        <f>AF21</f>
        <v>0.89790404377825539</v>
      </c>
    </row>
    <row r="6" spans="1:33" ht="15.75" customHeight="1">
      <c r="A6" s="323"/>
      <c r="B6" s="100" t="s">
        <v>171</v>
      </c>
      <c r="C6" s="376" t="s">
        <v>172</v>
      </c>
      <c r="D6" s="376"/>
      <c r="E6" s="101">
        <v>56.43</v>
      </c>
      <c r="F6" s="102">
        <v>4745</v>
      </c>
      <c r="G6" s="103">
        <f t="shared" si="0"/>
        <v>267760.34999999998</v>
      </c>
      <c r="H6" s="26"/>
      <c r="I6" s="104">
        <v>24</v>
      </c>
      <c r="J6" s="105">
        <v>2000</v>
      </c>
      <c r="K6" s="106">
        <f t="shared" ref="K6:K47" si="1">J6/I6</f>
        <v>83.333333333333329</v>
      </c>
      <c r="L6" s="107">
        <v>24</v>
      </c>
      <c r="M6" s="105">
        <f>F6/V6*60</f>
        <v>1793.3729902491116</v>
      </c>
      <c r="N6" s="106">
        <f>M6/L6</f>
        <v>74.723874593712978</v>
      </c>
      <c r="O6" s="108">
        <f>L6-I6</f>
        <v>0</v>
      </c>
      <c r="P6" s="109">
        <f>N6-K6</f>
        <v>-8.6094587396203508</v>
      </c>
      <c r="Q6" s="110">
        <f>N6/K6</f>
        <v>0.89668649512455578</v>
      </c>
      <c r="R6" s="328"/>
      <c r="S6" s="47">
        <v>0.30069444444444443</v>
      </c>
      <c r="T6" s="48">
        <v>0.41093749999999996</v>
      </c>
      <c r="U6" s="111">
        <v>5.9833333333332828</v>
      </c>
      <c r="V6" s="112">
        <v>158.751136293434</v>
      </c>
      <c r="W6" s="113"/>
      <c r="X6" s="116"/>
      <c r="Y6" s="12"/>
      <c r="Z6" s="198"/>
      <c r="AA6" s="337"/>
      <c r="AB6" s="338"/>
      <c r="AC6" s="12"/>
      <c r="AD6" s="198"/>
      <c r="AE6" s="117">
        <f>M6-J6</f>
        <v>-206.62700975088842</v>
      </c>
      <c r="AF6" s="110">
        <f>M6/J6</f>
        <v>0.89668649512455578</v>
      </c>
      <c r="AG6" s="374"/>
    </row>
    <row r="7" spans="1:33" ht="15.75" customHeight="1">
      <c r="A7" s="323"/>
      <c r="B7" s="100" t="s">
        <v>173</v>
      </c>
      <c r="C7" s="376" t="s">
        <v>196</v>
      </c>
      <c r="D7" s="376"/>
      <c r="E7" s="101">
        <v>77.349999999999994</v>
      </c>
      <c r="F7" s="102">
        <v>901</v>
      </c>
      <c r="G7" s="103">
        <f t="shared" si="0"/>
        <v>69692.349999999991</v>
      </c>
      <c r="H7" s="26"/>
      <c r="I7" s="104">
        <v>25</v>
      </c>
      <c r="J7" s="105">
        <v>2000</v>
      </c>
      <c r="K7" s="106">
        <f t="shared" si="1"/>
        <v>80</v>
      </c>
      <c r="L7" s="107">
        <v>25</v>
      </c>
      <c r="M7" s="105">
        <f>F7/V7*60</f>
        <v>1793.1860221195548</v>
      </c>
      <c r="N7" s="106">
        <f>M7/L7</f>
        <v>71.727440884782197</v>
      </c>
      <c r="O7" s="108">
        <f>L7-I7</f>
        <v>0</v>
      </c>
      <c r="P7" s="109">
        <f>N7-K7</f>
        <v>-8.2725591152178026</v>
      </c>
      <c r="Q7" s="110">
        <f>N7/K7</f>
        <v>0.89659301105977751</v>
      </c>
      <c r="R7" s="328"/>
      <c r="S7" s="47">
        <v>0.41527777777777775</v>
      </c>
      <c r="T7" s="48">
        <v>0.43620370370370365</v>
      </c>
      <c r="U7" s="111">
        <v>6.2500000000000178</v>
      </c>
      <c r="V7" s="112">
        <v>30.147457839371739</v>
      </c>
      <c r="W7" s="113"/>
      <c r="X7" s="116"/>
      <c r="Y7" s="12"/>
      <c r="Z7" s="198"/>
      <c r="AA7" s="337"/>
      <c r="AB7" s="338"/>
      <c r="AC7" s="12"/>
      <c r="AD7" s="198"/>
      <c r="AE7" s="117">
        <f>M7-J7</f>
        <v>-206.81397788044524</v>
      </c>
      <c r="AF7" s="110">
        <f>M7/J7</f>
        <v>0.8965930110597774</v>
      </c>
      <c r="AG7" s="374"/>
    </row>
    <row r="8" spans="1:33" ht="15.75" customHeight="1">
      <c r="A8" s="323"/>
      <c r="B8" s="100" t="s">
        <v>173</v>
      </c>
      <c r="C8" s="376" t="s">
        <v>174</v>
      </c>
      <c r="D8" s="376"/>
      <c r="E8" s="101">
        <v>77.34</v>
      </c>
      <c r="F8" s="102">
        <v>2325</v>
      </c>
      <c r="G8" s="103">
        <f t="shared" si="0"/>
        <v>179815.5</v>
      </c>
      <c r="H8" s="26"/>
      <c r="I8" s="104">
        <v>23</v>
      </c>
      <c r="J8" s="105">
        <v>2000</v>
      </c>
      <c r="K8" s="106">
        <f t="shared" si="1"/>
        <v>86.956521739130437</v>
      </c>
      <c r="L8" s="118">
        <v>23</v>
      </c>
      <c r="M8" s="105">
        <f>F8/V8*60</f>
        <v>1794.2192297084616</v>
      </c>
      <c r="N8" s="106">
        <f>M8/L8</f>
        <v>78.009531726454853</v>
      </c>
      <c r="O8" s="108">
        <f>L8-I8</f>
        <v>0</v>
      </c>
      <c r="P8" s="109">
        <f>N8-K8</f>
        <v>-8.9469900126755846</v>
      </c>
      <c r="Q8" s="110">
        <f>N8/K8</f>
        <v>0.8971096148542308</v>
      </c>
      <c r="R8" s="328"/>
      <c r="S8" s="47">
        <v>0.44027777777777771</v>
      </c>
      <c r="T8" s="48">
        <v>0.49425925925925918</v>
      </c>
      <c r="U8" s="111">
        <v>5.8666666666666512</v>
      </c>
      <c r="V8" s="112">
        <v>77.749696185491786</v>
      </c>
      <c r="W8" s="113">
        <v>0.49425925925925918</v>
      </c>
      <c r="X8" s="116">
        <v>0.53333333333333321</v>
      </c>
      <c r="Y8" s="12"/>
      <c r="Z8" s="198"/>
      <c r="AA8" s="337"/>
      <c r="AB8" s="338"/>
      <c r="AC8" s="12"/>
      <c r="AD8" s="198"/>
      <c r="AE8" s="117">
        <f>M8-J8</f>
        <v>-205.78077029153837</v>
      </c>
      <c r="AF8" s="110">
        <f>M8/J8</f>
        <v>0.8971096148542308</v>
      </c>
      <c r="AG8" s="374"/>
    </row>
    <row r="9" spans="1:33" ht="15.75" customHeight="1">
      <c r="A9" s="323"/>
      <c r="B9" s="100" t="s">
        <v>173</v>
      </c>
      <c r="C9" s="376" t="s">
        <v>176</v>
      </c>
      <c r="D9" s="376"/>
      <c r="E9" s="101">
        <v>59.52</v>
      </c>
      <c r="F9" s="102">
        <v>6716</v>
      </c>
      <c r="G9" s="103">
        <f t="shared" si="0"/>
        <v>399736.32000000001</v>
      </c>
      <c r="H9" s="13"/>
      <c r="I9" s="104">
        <v>24</v>
      </c>
      <c r="J9" s="105">
        <v>2000</v>
      </c>
      <c r="K9" s="106">
        <f t="shared" si="1"/>
        <v>83.333333333333329</v>
      </c>
      <c r="L9" s="118">
        <v>24</v>
      </c>
      <c r="M9" s="105">
        <f>F9/V9*60</f>
        <v>1797.2116725059725</v>
      </c>
      <c r="N9" s="106">
        <f>M9/L9</f>
        <v>74.883819687748854</v>
      </c>
      <c r="O9" s="108">
        <f>L9-I9</f>
        <v>0</v>
      </c>
      <c r="P9" s="109">
        <f>N9-K9</f>
        <v>-8.4495136455844744</v>
      </c>
      <c r="Q9" s="110">
        <f>N9/K9</f>
        <v>0.89860583625298629</v>
      </c>
      <c r="R9" s="328"/>
      <c r="S9" s="47">
        <v>0.53333333333333321</v>
      </c>
      <c r="T9" s="48">
        <v>0.68902777777777768</v>
      </c>
      <c r="U9" s="111">
        <v>56.266666666666616</v>
      </c>
      <c r="V9" s="112">
        <v>224.21399001828533</v>
      </c>
      <c r="W9" s="113"/>
      <c r="X9" s="116"/>
      <c r="Y9" s="12"/>
      <c r="Z9" s="198"/>
      <c r="AA9" s="337"/>
      <c r="AB9" s="338"/>
      <c r="AC9" s="12"/>
      <c r="AD9" s="198"/>
      <c r="AE9" s="117">
        <f>M9-J9</f>
        <v>-202.7883274940275</v>
      </c>
      <c r="AF9" s="110">
        <f>M9/J9</f>
        <v>0.89860583625298629</v>
      </c>
      <c r="AG9" s="374"/>
    </row>
    <row r="10" spans="1:33" ht="15.75" customHeight="1">
      <c r="A10" s="323"/>
      <c r="B10" s="100"/>
      <c r="C10" s="376"/>
      <c r="D10" s="376"/>
      <c r="E10" s="101"/>
      <c r="F10" s="102"/>
      <c r="G10" s="121"/>
      <c r="H10" s="122"/>
      <c r="I10" s="104"/>
      <c r="J10" s="105"/>
      <c r="K10" s="106"/>
      <c r="L10" s="118"/>
      <c r="M10" s="105"/>
      <c r="N10" s="106"/>
      <c r="O10" s="108"/>
      <c r="P10" s="109"/>
      <c r="Q10" s="110"/>
      <c r="R10" s="328"/>
      <c r="S10" s="47"/>
      <c r="T10" s="120"/>
      <c r="U10" s="111"/>
      <c r="V10" s="112"/>
      <c r="W10" s="113"/>
      <c r="X10" s="116"/>
      <c r="Y10" s="12"/>
      <c r="Z10" s="198"/>
      <c r="AA10" s="337"/>
      <c r="AB10" s="338"/>
      <c r="AC10" s="12"/>
      <c r="AD10" s="198"/>
      <c r="AE10" s="117"/>
      <c r="AF10" s="110"/>
      <c r="AG10" s="374"/>
    </row>
    <row r="11" spans="1:33" ht="15.75" customHeight="1">
      <c r="A11" s="323"/>
      <c r="B11" s="100"/>
      <c r="C11" s="376"/>
      <c r="D11" s="376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28"/>
      <c r="S11" s="47"/>
      <c r="T11" s="120"/>
      <c r="U11" s="111"/>
      <c r="V11" s="112"/>
      <c r="W11" s="113"/>
      <c r="X11" s="116"/>
      <c r="Y11" s="12"/>
      <c r="Z11" s="198"/>
      <c r="AA11" s="337"/>
      <c r="AB11" s="338"/>
      <c r="AC11" s="12"/>
      <c r="AD11" s="198"/>
      <c r="AE11" s="117"/>
      <c r="AF11" s="110"/>
      <c r="AG11" s="374"/>
    </row>
    <row r="12" spans="1:33" ht="15.75" customHeight="1">
      <c r="A12" s="323"/>
      <c r="B12" s="100"/>
      <c r="C12" s="376"/>
      <c r="D12" s="37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8"/>
      <c r="S12" s="47"/>
      <c r="T12" s="120"/>
      <c r="U12" s="111"/>
      <c r="V12" s="112"/>
      <c r="W12" s="113"/>
      <c r="X12" s="116"/>
      <c r="Y12" s="12"/>
      <c r="Z12" s="198"/>
      <c r="AA12" s="337"/>
      <c r="AB12" s="338"/>
      <c r="AC12" s="12"/>
      <c r="AD12" s="198"/>
      <c r="AE12" s="117"/>
      <c r="AF12" s="110"/>
      <c r="AG12" s="374"/>
    </row>
    <row r="13" spans="1:33" ht="15.75" customHeight="1">
      <c r="A13" s="323"/>
      <c r="B13" s="100"/>
      <c r="C13" s="376"/>
      <c r="D13" s="37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8"/>
      <c r="S13" s="47"/>
      <c r="T13" s="120"/>
      <c r="U13" s="111"/>
      <c r="V13" s="112"/>
      <c r="W13" s="113"/>
      <c r="X13" s="116"/>
      <c r="Y13" s="12"/>
      <c r="Z13" s="198"/>
      <c r="AA13" s="337"/>
      <c r="AB13" s="338"/>
      <c r="AC13" s="12"/>
      <c r="AD13" s="198"/>
      <c r="AE13" s="117"/>
      <c r="AF13" s="110"/>
      <c r="AG13" s="374"/>
    </row>
    <row r="14" spans="1:33" ht="15.75" customHeight="1">
      <c r="A14" s="323"/>
      <c r="B14" s="100"/>
      <c r="C14" s="376"/>
      <c r="D14" s="37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8"/>
      <c r="S14" s="47"/>
      <c r="T14" s="120"/>
      <c r="U14" s="111"/>
      <c r="V14" s="112"/>
      <c r="W14" s="113"/>
      <c r="X14" s="116"/>
      <c r="Y14" s="12"/>
      <c r="Z14" s="198"/>
      <c r="AA14" s="337"/>
      <c r="AB14" s="338"/>
      <c r="AC14" s="12"/>
      <c r="AD14" s="198"/>
      <c r="AE14" s="117"/>
      <c r="AF14" s="110"/>
      <c r="AG14" s="374"/>
    </row>
    <row r="15" spans="1:33" ht="15.75" customHeight="1">
      <c r="A15" s="323"/>
      <c r="B15" s="100"/>
      <c r="C15" s="376"/>
      <c r="D15" s="37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8"/>
      <c r="S15" s="47"/>
      <c r="T15" s="120"/>
      <c r="U15" s="111"/>
      <c r="V15" s="112"/>
      <c r="W15" s="113"/>
      <c r="X15" s="116"/>
      <c r="Y15" s="12"/>
      <c r="Z15" s="198"/>
      <c r="AA15" s="337"/>
      <c r="AB15" s="338"/>
      <c r="AC15" s="12"/>
      <c r="AD15" s="198"/>
      <c r="AE15" s="117"/>
      <c r="AF15" s="110"/>
      <c r="AG15" s="374"/>
    </row>
    <row r="16" spans="1:33" ht="15.75" customHeight="1">
      <c r="A16" s="323"/>
      <c r="B16" s="100"/>
      <c r="C16" s="376"/>
      <c r="D16" s="37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8"/>
      <c r="S16" s="47"/>
      <c r="T16" s="120"/>
      <c r="U16" s="111"/>
      <c r="V16" s="112"/>
      <c r="W16" s="113"/>
      <c r="X16" s="116"/>
      <c r="Y16" s="12"/>
      <c r="Z16" s="198"/>
      <c r="AA16" s="337"/>
      <c r="AB16" s="338"/>
      <c r="AC16" s="12"/>
      <c r="AD16" s="198"/>
      <c r="AE16" s="117"/>
      <c r="AF16" s="110"/>
      <c r="AG16" s="374"/>
    </row>
    <row r="17" spans="1:33" ht="15.75" customHeight="1">
      <c r="A17" s="323"/>
      <c r="B17" s="100"/>
      <c r="C17" s="376"/>
      <c r="D17" s="37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8"/>
      <c r="S17" s="47"/>
      <c r="T17" s="120"/>
      <c r="U17" s="111"/>
      <c r="V17" s="112"/>
      <c r="W17" s="113"/>
      <c r="X17" s="116"/>
      <c r="Y17" s="12"/>
      <c r="Z17" s="198"/>
      <c r="AA17" s="337"/>
      <c r="AB17" s="338"/>
      <c r="AC17" s="12"/>
      <c r="AD17" s="198"/>
      <c r="AE17" s="117"/>
      <c r="AF17" s="110"/>
      <c r="AG17" s="374"/>
    </row>
    <row r="18" spans="1:33" ht="15.75" customHeight="1">
      <c r="A18" s="323"/>
      <c r="B18" s="100"/>
      <c r="C18" s="376"/>
      <c r="D18" s="37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8"/>
      <c r="S18" s="47"/>
      <c r="T18" s="120"/>
      <c r="U18" s="111"/>
      <c r="V18" s="112"/>
      <c r="W18" s="113"/>
      <c r="X18" s="116"/>
      <c r="Y18" s="12"/>
      <c r="Z18" s="198"/>
      <c r="AA18" s="337"/>
      <c r="AB18" s="338"/>
      <c r="AC18" s="12"/>
      <c r="AD18" s="198"/>
      <c r="AE18" s="117"/>
      <c r="AF18" s="110"/>
      <c r="AG18" s="374"/>
    </row>
    <row r="19" spans="1:33" ht="15.75" customHeight="1">
      <c r="A19" s="323"/>
      <c r="B19" s="100"/>
      <c r="C19" s="376"/>
      <c r="D19" s="37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8"/>
      <c r="S19" s="47"/>
      <c r="T19" s="120"/>
      <c r="U19" s="111"/>
      <c r="V19" s="112"/>
      <c r="W19" s="113"/>
      <c r="X19" s="116"/>
      <c r="Y19" s="12"/>
      <c r="Z19" s="198"/>
      <c r="AA19" s="337"/>
      <c r="AB19" s="338"/>
      <c r="AC19" s="12"/>
      <c r="AD19" s="198"/>
      <c r="AE19" s="117"/>
      <c r="AF19" s="110"/>
      <c r="AG19" s="374"/>
    </row>
    <row r="20" spans="1:33" ht="15.75" customHeight="1">
      <c r="A20" s="323"/>
      <c r="B20" s="100"/>
      <c r="C20" s="376"/>
      <c r="D20" s="376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8"/>
      <c r="S20" s="47"/>
      <c r="T20" s="120"/>
      <c r="U20" s="130"/>
      <c r="V20" s="112"/>
      <c r="W20" s="113"/>
      <c r="X20" s="116"/>
      <c r="Y20" s="12"/>
      <c r="Z20" s="198"/>
      <c r="AA20" s="337"/>
      <c r="AB20" s="338"/>
      <c r="AC20" s="12"/>
      <c r="AD20" s="198"/>
      <c r="AE20" s="117"/>
      <c r="AF20" s="110"/>
      <c r="AG20" s="374"/>
    </row>
    <row r="21" spans="1:33" ht="15.75" customHeight="1" thickBot="1">
      <c r="A21" s="324"/>
      <c r="B21" s="133" t="s">
        <v>115</v>
      </c>
      <c r="C21" s="358"/>
      <c r="D21" s="358"/>
      <c r="E21" s="134"/>
      <c r="F21" s="167"/>
      <c r="G21" s="135"/>
      <c r="H21" s="69"/>
      <c r="I21" s="136">
        <f t="shared" ref="I21:J21" si="2">AVERAGE(I5:I20)</f>
        <v>21.8</v>
      </c>
      <c r="J21" s="137">
        <f t="shared" si="2"/>
        <v>1840</v>
      </c>
      <c r="K21" s="138">
        <f t="shared" ref="K21" si="3">J21/I21</f>
        <v>84.403669724770637</v>
      </c>
      <c r="L21" s="136">
        <f t="shared" ref="L21:M21" si="4">AVERAGE(L5:L20)</f>
        <v>21.8</v>
      </c>
      <c r="M21" s="137">
        <f t="shared" si="4"/>
        <v>1652.1434405519899</v>
      </c>
      <c r="N21" s="138">
        <f t="shared" ref="N21:N29" si="5">M21/L21</f>
        <v>75.786396355595869</v>
      </c>
      <c r="O21" s="139">
        <f t="shared" ref="O21:O29" si="6">L21-I21</f>
        <v>0</v>
      </c>
      <c r="P21" s="140">
        <f t="shared" ref="P21:P29" si="7">N21-K21</f>
        <v>-8.617273369174768</v>
      </c>
      <c r="Q21" s="141">
        <f t="shared" ref="Q21:Q29" si="8">N21/K21</f>
        <v>0.8979040437782555</v>
      </c>
      <c r="R21" s="329"/>
      <c r="S21" s="142">
        <v>0.16666666666666666</v>
      </c>
      <c r="T21" s="143">
        <v>0.68902777777777768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359"/>
      <c r="AB21" s="360"/>
      <c r="AC21" s="179">
        <f>SUM(AC5:AC20)</f>
        <v>0</v>
      </c>
      <c r="AD21" s="180">
        <f>SUM(AD5:AD20)</f>
        <v>0</v>
      </c>
      <c r="AE21" s="168">
        <f t="shared" ref="AE21:AE29" si="9">M21-J21</f>
        <v>-187.8565594480101</v>
      </c>
      <c r="AF21" s="141">
        <f t="shared" ref="AF21:AF29" si="10">M21/J21</f>
        <v>0.89790404377825539</v>
      </c>
      <c r="AG21" s="375"/>
    </row>
    <row r="22" spans="1:33" ht="15.75" customHeight="1">
      <c r="A22" s="361" t="s">
        <v>177</v>
      </c>
      <c r="B22" s="146" t="s">
        <v>192</v>
      </c>
      <c r="C22" s="325" t="s">
        <v>218</v>
      </c>
      <c r="D22" s="326"/>
      <c r="E22" s="147">
        <v>36.450000000000003</v>
      </c>
      <c r="F22" s="159">
        <v>2709</v>
      </c>
      <c r="G22" s="148">
        <f t="shared" ref="G22:G29" si="11">E22*F22</f>
        <v>98743.05</v>
      </c>
      <c r="H22" s="149"/>
      <c r="I22" s="153">
        <v>20</v>
      </c>
      <c r="J22" s="151">
        <v>2100</v>
      </c>
      <c r="K22" s="152">
        <f>J22/I22</f>
        <v>105</v>
      </c>
      <c r="L22" s="153">
        <v>20</v>
      </c>
      <c r="M22" s="151">
        <f t="shared" ref="M22:M29" si="12">F22/V22*60</f>
        <v>1893.2783422374969</v>
      </c>
      <c r="N22" s="152">
        <f t="shared" si="5"/>
        <v>94.663917111874838</v>
      </c>
      <c r="O22" s="154">
        <f t="shared" si="6"/>
        <v>0</v>
      </c>
      <c r="P22" s="155">
        <f t="shared" si="7"/>
        <v>-10.336082888125162</v>
      </c>
      <c r="Q22" s="156">
        <f t="shared" si="8"/>
        <v>0.90156111535118888</v>
      </c>
      <c r="R22" s="327">
        <f>Q38</f>
        <v>0.90224901605073127</v>
      </c>
      <c r="S22" s="157">
        <v>0.16666666666666666</v>
      </c>
      <c r="T22" s="158">
        <v>0.22628472222222221</v>
      </c>
      <c r="U22" s="159"/>
      <c r="V22" s="160">
        <v>85.851085059108883</v>
      </c>
      <c r="W22" s="97"/>
      <c r="X22" s="98"/>
      <c r="Y22" s="12"/>
      <c r="Z22" s="198"/>
      <c r="AA22" s="330"/>
      <c r="AB22" s="331"/>
      <c r="AC22" s="12"/>
      <c r="AD22" s="198"/>
      <c r="AE22" s="115">
        <f t="shared" si="9"/>
        <v>-206.72165776250313</v>
      </c>
      <c r="AF22" s="156">
        <f t="shared" si="10"/>
        <v>0.90156111535118899</v>
      </c>
      <c r="AG22" s="381">
        <f>AF38</f>
        <v>0.90842880383190072</v>
      </c>
    </row>
    <row r="23" spans="1:33" ht="15.75" customHeight="1">
      <c r="A23" s="362"/>
      <c r="B23" s="163" t="s">
        <v>166</v>
      </c>
      <c r="C23" s="335" t="s">
        <v>221</v>
      </c>
      <c r="D23" s="336"/>
      <c r="E23" s="101">
        <v>31.72</v>
      </c>
      <c r="F23" s="111">
        <v>1604</v>
      </c>
      <c r="G23" s="103">
        <f t="shared" si="11"/>
        <v>50878.879999999997</v>
      </c>
      <c r="H23" s="26"/>
      <c r="I23" s="107">
        <v>22</v>
      </c>
      <c r="J23" s="105">
        <v>2000</v>
      </c>
      <c r="K23" s="106">
        <f t="shared" si="1"/>
        <v>90.909090909090907</v>
      </c>
      <c r="L23" s="107">
        <v>22</v>
      </c>
      <c r="M23" s="105">
        <f t="shared" si="12"/>
        <v>1800.0275142827236</v>
      </c>
      <c r="N23" s="106">
        <f t="shared" si="5"/>
        <v>81.819432467396524</v>
      </c>
      <c r="O23" s="108">
        <f t="shared" si="6"/>
        <v>0</v>
      </c>
      <c r="P23" s="109">
        <f t="shared" si="7"/>
        <v>-9.0896584416943824</v>
      </c>
      <c r="Q23" s="110">
        <f t="shared" si="8"/>
        <v>0.90001375714136178</v>
      </c>
      <c r="R23" s="328"/>
      <c r="S23" s="47">
        <v>0.22916666666666663</v>
      </c>
      <c r="T23" s="48">
        <v>0.26628472222222221</v>
      </c>
      <c r="U23" s="111">
        <v>5</v>
      </c>
      <c r="V23" s="112">
        <v>53.465849403057483</v>
      </c>
      <c r="W23" s="113"/>
      <c r="X23" s="116"/>
      <c r="Y23" s="12"/>
      <c r="Z23" s="198"/>
      <c r="AA23" s="337"/>
      <c r="AB23" s="338"/>
      <c r="AC23" s="12"/>
      <c r="AD23" s="198"/>
      <c r="AE23" s="117">
        <f t="shared" si="9"/>
        <v>-199.97248571727641</v>
      </c>
      <c r="AF23" s="110">
        <f t="shared" si="10"/>
        <v>0.90001375714136178</v>
      </c>
      <c r="AG23" s="374"/>
    </row>
    <row r="24" spans="1:33" ht="15.75" customHeight="1">
      <c r="A24" s="362"/>
      <c r="B24" s="163" t="s">
        <v>166</v>
      </c>
      <c r="C24" s="335" t="s">
        <v>222</v>
      </c>
      <c r="D24" s="336"/>
      <c r="E24" s="101">
        <v>34.79</v>
      </c>
      <c r="F24" s="111">
        <v>1509</v>
      </c>
      <c r="G24" s="103">
        <f t="shared" si="11"/>
        <v>52498.11</v>
      </c>
      <c r="H24" s="26"/>
      <c r="I24" s="107">
        <v>11</v>
      </c>
      <c r="J24" s="105">
        <v>2000</v>
      </c>
      <c r="K24" s="106">
        <f t="shared" si="1"/>
        <v>181.81818181818181</v>
      </c>
      <c r="L24" s="107">
        <v>11</v>
      </c>
      <c r="M24" s="105">
        <f t="shared" si="12"/>
        <v>1808.0749008060209</v>
      </c>
      <c r="N24" s="106">
        <f t="shared" si="5"/>
        <v>164.37044552782007</v>
      </c>
      <c r="O24" s="108">
        <f t="shared" si="6"/>
        <v>0</v>
      </c>
      <c r="P24" s="109">
        <f t="shared" si="7"/>
        <v>-17.447736290361746</v>
      </c>
      <c r="Q24" s="110">
        <f t="shared" si="8"/>
        <v>0.90403745040301042</v>
      </c>
      <c r="R24" s="328"/>
      <c r="S24" s="47">
        <v>0.27013888888888882</v>
      </c>
      <c r="T24" s="48">
        <v>0.30490740740740735</v>
      </c>
      <c r="U24" s="111">
        <v>5.5499999999999083</v>
      </c>
      <c r="V24" s="112">
        <v>50.075359134534871</v>
      </c>
      <c r="W24" s="113"/>
      <c r="X24" s="116"/>
      <c r="Y24" s="12"/>
      <c r="Z24" s="198"/>
      <c r="AA24" s="337"/>
      <c r="AB24" s="338"/>
      <c r="AC24" s="12"/>
      <c r="AD24" s="198"/>
      <c r="AE24" s="117">
        <f t="shared" si="9"/>
        <v>-191.92509919397912</v>
      </c>
      <c r="AF24" s="110">
        <f t="shared" si="10"/>
        <v>0.90403745040301042</v>
      </c>
      <c r="AG24" s="374"/>
    </row>
    <row r="25" spans="1:33" ht="15.75" customHeight="1">
      <c r="A25" s="362"/>
      <c r="B25" s="163" t="s">
        <v>166</v>
      </c>
      <c r="C25" s="335" t="s">
        <v>220</v>
      </c>
      <c r="D25" s="336"/>
      <c r="E25" s="101">
        <v>33.200000000000003</v>
      </c>
      <c r="F25" s="111">
        <v>2938</v>
      </c>
      <c r="G25" s="103">
        <f t="shared" si="11"/>
        <v>97541.6</v>
      </c>
      <c r="H25" s="26"/>
      <c r="I25" s="107">
        <v>11</v>
      </c>
      <c r="J25" s="105">
        <v>2000</v>
      </c>
      <c r="K25" s="106">
        <f t="shared" si="1"/>
        <v>181.81818181818181</v>
      </c>
      <c r="L25" s="107">
        <v>11</v>
      </c>
      <c r="M25" s="105">
        <f t="shared" si="12"/>
        <v>1805.9724640015377</v>
      </c>
      <c r="N25" s="106">
        <f t="shared" si="5"/>
        <v>164.1793149092307</v>
      </c>
      <c r="O25" s="108">
        <f t="shared" si="6"/>
        <v>0</v>
      </c>
      <c r="P25" s="109">
        <f t="shared" si="7"/>
        <v>-17.638866908951115</v>
      </c>
      <c r="Q25" s="110">
        <f t="shared" si="8"/>
        <v>0.90298623200076888</v>
      </c>
      <c r="R25" s="328"/>
      <c r="S25" s="47">
        <v>0.30833333333333324</v>
      </c>
      <c r="T25" s="48">
        <v>0.37611111111111101</v>
      </c>
      <c r="U25" s="111">
        <v>4.9333333333332785</v>
      </c>
      <c r="V25" s="112">
        <v>97.60946166887399</v>
      </c>
      <c r="W25" s="113"/>
      <c r="X25" s="116"/>
      <c r="Y25" s="12"/>
      <c r="Z25" s="198"/>
      <c r="AA25" s="337"/>
      <c r="AB25" s="338"/>
      <c r="AC25" s="12"/>
      <c r="AD25" s="198"/>
      <c r="AE25" s="117">
        <f t="shared" si="9"/>
        <v>-194.02753599846233</v>
      </c>
      <c r="AF25" s="110">
        <f t="shared" si="10"/>
        <v>0.90298623200076888</v>
      </c>
      <c r="AG25" s="374"/>
    </row>
    <row r="26" spans="1:33" ht="15.75" customHeight="1">
      <c r="A26" s="363"/>
      <c r="B26" s="163" t="s">
        <v>166</v>
      </c>
      <c r="C26" s="335" t="s">
        <v>225</v>
      </c>
      <c r="D26" s="336"/>
      <c r="E26" s="101">
        <v>51.44</v>
      </c>
      <c r="F26" s="111">
        <v>2209</v>
      </c>
      <c r="G26" s="103">
        <f t="shared" si="11"/>
        <v>113630.95999999999</v>
      </c>
      <c r="H26" s="13"/>
      <c r="I26" s="118">
        <v>19</v>
      </c>
      <c r="J26" s="105">
        <v>2000</v>
      </c>
      <c r="K26" s="106">
        <f t="shared" si="1"/>
        <v>105.26315789473684</v>
      </c>
      <c r="L26" s="107">
        <v>19</v>
      </c>
      <c r="M26" s="105">
        <f t="shared" si="12"/>
        <v>1800.1709154418074</v>
      </c>
      <c r="N26" s="106">
        <f t="shared" si="5"/>
        <v>94.745837654831973</v>
      </c>
      <c r="O26" s="108">
        <f t="shared" si="6"/>
        <v>0</v>
      </c>
      <c r="P26" s="109">
        <f t="shared" si="7"/>
        <v>-10.517320239904862</v>
      </c>
      <c r="Q26" s="110">
        <f t="shared" si="8"/>
        <v>0.90008545772090376</v>
      </c>
      <c r="R26" s="328"/>
      <c r="S26" s="47">
        <v>0.37986111111111098</v>
      </c>
      <c r="T26" s="48">
        <v>0.43098379629629618</v>
      </c>
      <c r="U26" s="111">
        <v>5.3999999999999648</v>
      </c>
      <c r="V26" s="112">
        <v>73.626342289543842</v>
      </c>
      <c r="W26" s="113"/>
      <c r="X26" s="116"/>
      <c r="Y26" s="12"/>
      <c r="Z26" s="198"/>
      <c r="AA26" s="337"/>
      <c r="AB26" s="338"/>
      <c r="AC26" s="12"/>
      <c r="AD26" s="198"/>
      <c r="AE26" s="117">
        <f t="shared" si="9"/>
        <v>-199.82908455819256</v>
      </c>
      <c r="AF26" s="110">
        <f t="shared" si="10"/>
        <v>0.90008545772090376</v>
      </c>
      <c r="AG26" s="374"/>
    </row>
    <row r="27" spans="1:33" ht="15.75" customHeight="1">
      <c r="A27" s="363"/>
      <c r="B27" s="163" t="s">
        <v>171</v>
      </c>
      <c r="C27" s="335" t="s">
        <v>241</v>
      </c>
      <c r="D27" s="336"/>
      <c r="E27" s="101">
        <v>46.34</v>
      </c>
      <c r="F27" s="111">
        <v>1422</v>
      </c>
      <c r="G27" s="121">
        <f t="shared" si="11"/>
        <v>65895.48000000001</v>
      </c>
      <c r="H27" s="122">
        <v>2</v>
      </c>
      <c r="I27" s="107">
        <v>21</v>
      </c>
      <c r="J27" s="105">
        <v>1800</v>
      </c>
      <c r="K27" s="106">
        <f t="shared" si="1"/>
        <v>85.714285714285708</v>
      </c>
      <c r="L27" s="107">
        <v>21</v>
      </c>
      <c r="M27" s="105">
        <f t="shared" si="12"/>
        <v>1622.9161115169211</v>
      </c>
      <c r="N27" s="106">
        <f t="shared" si="5"/>
        <v>77.281719596043857</v>
      </c>
      <c r="O27" s="108">
        <f t="shared" si="6"/>
        <v>0</v>
      </c>
      <c r="P27" s="109">
        <f t="shared" si="7"/>
        <v>-8.4325661182418514</v>
      </c>
      <c r="Q27" s="110">
        <f t="shared" si="8"/>
        <v>0.90162006195384503</v>
      </c>
      <c r="R27" s="328"/>
      <c r="S27" s="47">
        <v>0.43472222222222207</v>
      </c>
      <c r="T27" s="120">
        <v>0.4712268518518517</v>
      </c>
      <c r="U27" s="111">
        <v>5.3833333333332689</v>
      </c>
      <c r="V27" s="112">
        <v>52.572033387636019</v>
      </c>
      <c r="W27" s="113">
        <v>0.4712268518518517</v>
      </c>
      <c r="X27" s="116">
        <v>0.50902777777777752</v>
      </c>
      <c r="Y27" s="12"/>
      <c r="Z27" s="198"/>
      <c r="AA27" s="337"/>
      <c r="AB27" s="338"/>
      <c r="AC27" s="12"/>
      <c r="AD27" s="198"/>
      <c r="AE27" s="117">
        <f t="shared" si="9"/>
        <v>-177.08388848307891</v>
      </c>
      <c r="AF27" s="110">
        <f t="shared" si="10"/>
        <v>0.90162006195384503</v>
      </c>
      <c r="AG27" s="374"/>
    </row>
    <row r="28" spans="1:33" ht="15.75" customHeight="1">
      <c r="A28" s="363"/>
      <c r="B28" s="163" t="s">
        <v>168</v>
      </c>
      <c r="C28" s="335" t="s">
        <v>169</v>
      </c>
      <c r="D28" s="336"/>
      <c r="E28" s="101">
        <v>29.97</v>
      </c>
      <c r="F28" s="111">
        <v>2230</v>
      </c>
      <c r="G28" s="121">
        <f t="shared" si="11"/>
        <v>66833.099999999991</v>
      </c>
      <c r="H28" s="62"/>
      <c r="I28" s="118">
        <v>21</v>
      </c>
      <c r="J28" s="105">
        <v>2790</v>
      </c>
      <c r="K28" s="106">
        <f t="shared" si="1"/>
        <v>132.85714285714286</v>
      </c>
      <c r="L28" s="107">
        <v>22</v>
      </c>
      <c r="M28" s="105">
        <f t="shared" si="12"/>
        <v>2626.6346153846152</v>
      </c>
      <c r="N28" s="106">
        <f t="shared" si="5"/>
        <v>119.39248251748251</v>
      </c>
      <c r="O28" s="123">
        <f t="shared" si="6"/>
        <v>1</v>
      </c>
      <c r="P28" s="124">
        <f t="shared" si="7"/>
        <v>-13.464660339660355</v>
      </c>
      <c r="Q28" s="125">
        <f t="shared" si="8"/>
        <v>0.89865309421761019</v>
      </c>
      <c r="R28" s="328"/>
      <c r="S28" s="47">
        <v>0.50902777777777752</v>
      </c>
      <c r="T28" s="120">
        <v>0.54439814814814791</v>
      </c>
      <c r="U28" s="111">
        <v>55</v>
      </c>
      <c r="V28" s="112">
        <v>50.939707874217518</v>
      </c>
      <c r="W28" s="113"/>
      <c r="X28" s="116"/>
      <c r="Y28" s="12"/>
      <c r="Z28" s="198"/>
      <c r="AA28" s="337"/>
      <c r="AB28" s="338"/>
      <c r="AC28" s="12"/>
      <c r="AD28" s="198"/>
      <c r="AE28" s="117">
        <f t="shared" si="9"/>
        <v>-163.36538461538476</v>
      </c>
      <c r="AF28" s="110">
        <f t="shared" si="10"/>
        <v>0.94144609870416318</v>
      </c>
      <c r="AG28" s="374"/>
    </row>
    <row r="29" spans="1:33" ht="15.75" customHeight="1">
      <c r="A29" s="363"/>
      <c r="B29" s="163" t="s">
        <v>171</v>
      </c>
      <c r="C29" s="335" t="s">
        <v>241</v>
      </c>
      <c r="D29" s="336"/>
      <c r="E29" s="101">
        <v>46.34</v>
      </c>
      <c r="F29" s="111">
        <v>2106</v>
      </c>
      <c r="G29" s="121">
        <f t="shared" si="11"/>
        <v>97592.040000000008</v>
      </c>
      <c r="H29" s="62"/>
      <c r="I29" s="118">
        <v>21</v>
      </c>
      <c r="J29" s="105">
        <v>1800</v>
      </c>
      <c r="K29" s="106">
        <f t="shared" si="1"/>
        <v>85.714285714285708</v>
      </c>
      <c r="L29" s="107">
        <v>21</v>
      </c>
      <c r="M29" s="105">
        <f t="shared" si="12"/>
        <v>1622.9161115169209</v>
      </c>
      <c r="N29" s="106">
        <f t="shared" si="5"/>
        <v>77.281719596043857</v>
      </c>
      <c r="O29" s="123">
        <f t="shared" si="6"/>
        <v>0</v>
      </c>
      <c r="P29" s="124">
        <f t="shared" si="7"/>
        <v>-8.4325661182418514</v>
      </c>
      <c r="Q29" s="125">
        <f t="shared" si="8"/>
        <v>0.90162006195384503</v>
      </c>
      <c r="R29" s="328"/>
      <c r="S29" s="47">
        <v>0.54722222222222194</v>
      </c>
      <c r="T29" s="120">
        <v>0.60128472222222196</v>
      </c>
      <c r="U29" s="111">
        <v>5</v>
      </c>
      <c r="V29" s="112">
        <v>77.859846915866015</v>
      </c>
      <c r="W29" s="113"/>
      <c r="X29" s="116"/>
      <c r="Y29" s="12"/>
      <c r="Z29" s="198"/>
      <c r="AA29" s="337"/>
      <c r="AB29" s="338"/>
      <c r="AC29" s="12"/>
      <c r="AD29" s="198"/>
      <c r="AE29" s="117">
        <f t="shared" si="9"/>
        <v>-177.08388848307914</v>
      </c>
      <c r="AF29" s="110">
        <f t="shared" si="10"/>
        <v>0.90162006195384492</v>
      </c>
      <c r="AG29" s="374"/>
    </row>
    <row r="30" spans="1:33" ht="15.75" customHeight="1">
      <c r="A30" s="363"/>
      <c r="B30" s="163"/>
      <c r="C30" s="335"/>
      <c r="D30" s="336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328"/>
      <c r="S30" s="47"/>
      <c r="T30" s="120"/>
      <c r="U30" s="111"/>
      <c r="V30" s="112"/>
      <c r="W30" s="113"/>
      <c r="X30" s="116"/>
      <c r="Y30" s="12"/>
      <c r="Z30" s="198"/>
      <c r="AA30" s="337"/>
      <c r="AB30" s="338"/>
      <c r="AC30" s="12"/>
      <c r="AD30" s="198"/>
      <c r="AE30" s="117"/>
      <c r="AF30" s="110"/>
      <c r="AG30" s="374"/>
    </row>
    <row r="31" spans="1:33" ht="15.75" customHeight="1">
      <c r="A31" s="363"/>
      <c r="B31" s="163"/>
      <c r="C31" s="335"/>
      <c r="D31" s="336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328"/>
      <c r="S31" s="47"/>
      <c r="T31" s="120"/>
      <c r="U31" s="111"/>
      <c r="V31" s="112"/>
      <c r="W31" s="113"/>
      <c r="X31" s="116"/>
      <c r="Y31" s="12"/>
      <c r="Z31" s="198"/>
      <c r="AA31" s="337"/>
      <c r="AB31" s="338"/>
      <c r="AC31" s="12"/>
      <c r="AD31" s="198"/>
      <c r="AE31" s="117"/>
      <c r="AF31" s="110"/>
      <c r="AG31" s="374"/>
    </row>
    <row r="32" spans="1:33" ht="15.75" customHeight="1">
      <c r="A32" s="363"/>
      <c r="B32" s="163"/>
      <c r="C32" s="335"/>
      <c r="D32" s="336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328"/>
      <c r="S32" s="47"/>
      <c r="T32" s="120"/>
      <c r="U32" s="111"/>
      <c r="V32" s="112"/>
      <c r="W32" s="113"/>
      <c r="X32" s="116"/>
      <c r="Y32" s="12"/>
      <c r="Z32" s="198"/>
      <c r="AA32" s="337"/>
      <c r="AB32" s="338"/>
      <c r="AC32" s="12"/>
      <c r="AD32" s="198"/>
      <c r="AE32" s="117"/>
      <c r="AF32" s="110"/>
      <c r="AG32" s="374"/>
    </row>
    <row r="33" spans="1:33" ht="15.75" customHeight="1">
      <c r="A33" s="363"/>
      <c r="B33" s="163"/>
      <c r="C33" s="335"/>
      <c r="D33" s="336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328"/>
      <c r="S33" s="47"/>
      <c r="T33" s="120"/>
      <c r="U33" s="111"/>
      <c r="V33" s="112"/>
      <c r="W33" s="113"/>
      <c r="X33" s="116"/>
      <c r="Y33" s="12"/>
      <c r="Z33" s="198"/>
      <c r="AA33" s="337"/>
      <c r="AB33" s="338"/>
      <c r="AC33" s="12"/>
      <c r="AD33" s="198"/>
      <c r="AE33" s="117"/>
      <c r="AF33" s="110"/>
      <c r="AG33" s="374"/>
    </row>
    <row r="34" spans="1:33" ht="15.75" customHeight="1">
      <c r="A34" s="363"/>
      <c r="B34" s="163"/>
      <c r="C34" s="335"/>
      <c r="D34" s="336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328"/>
      <c r="S34" s="47"/>
      <c r="T34" s="120"/>
      <c r="U34" s="111"/>
      <c r="V34" s="112"/>
      <c r="W34" s="113"/>
      <c r="X34" s="116"/>
      <c r="Y34" s="12"/>
      <c r="Z34" s="198"/>
      <c r="AA34" s="337"/>
      <c r="AB34" s="338"/>
      <c r="AC34" s="12"/>
      <c r="AD34" s="198"/>
      <c r="AE34" s="117"/>
      <c r="AF34" s="110"/>
      <c r="AG34" s="374"/>
    </row>
    <row r="35" spans="1:33" ht="15.75" customHeight="1">
      <c r="A35" s="363"/>
      <c r="B35" s="163"/>
      <c r="C35" s="335"/>
      <c r="D35" s="336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28"/>
      <c r="S35" s="47"/>
      <c r="T35" s="120"/>
      <c r="U35" s="111"/>
      <c r="V35" s="112"/>
      <c r="W35" s="183"/>
      <c r="X35" s="184"/>
      <c r="Y35" s="12"/>
      <c r="Z35" s="198"/>
      <c r="AA35" s="337"/>
      <c r="AB35" s="338"/>
      <c r="AC35" s="12"/>
      <c r="AD35" s="198"/>
      <c r="AE35" s="117"/>
      <c r="AF35" s="110"/>
      <c r="AG35" s="374"/>
    </row>
    <row r="36" spans="1:33" ht="15.75" customHeight="1">
      <c r="A36" s="363"/>
      <c r="B36" s="163"/>
      <c r="C36" s="335"/>
      <c r="D36" s="336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28"/>
      <c r="S36" s="47"/>
      <c r="T36" s="120"/>
      <c r="U36" s="111"/>
      <c r="V36" s="112"/>
      <c r="W36" s="185"/>
      <c r="X36" s="186"/>
      <c r="Y36" s="12"/>
      <c r="Z36" s="198"/>
      <c r="AA36" s="337"/>
      <c r="AB36" s="338"/>
      <c r="AC36" s="12"/>
      <c r="AD36" s="198"/>
      <c r="AE36" s="117"/>
      <c r="AF36" s="110"/>
      <c r="AG36" s="374"/>
    </row>
    <row r="37" spans="1:33" ht="15.75" customHeight="1">
      <c r="A37" s="363"/>
      <c r="B37" s="100"/>
      <c r="C37" s="335"/>
      <c r="D37" s="336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28"/>
      <c r="S37" s="47"/>
      <c r="T37" s="120"/>
      <c r="U37" s="130"/>
      <c r="V37" s="112"/>
      <c r="W37" s="185"/>
      <c r="X37" s="186"/>
      <c r="Y37" s="12"/>
      <c r="Z37" s="198"/>
      <c r="AA37" s="337"/>
      <c r="AB37" s="338"/>
      <c r="AC37" s="12"/>
      <c r="AD37" s="198"/>
      <c r="AE37" s="117"/>
      <c r="AF37" s="110"/>
      <c r="AG37" s="374"/>
    </row>
    <row r="38" spans="1:33" ht="15.75" customHeight="1" thickBot="1">
      <c r="A38" s="364"/>
      <c r="B38" s="133" t="s">
        <v>115</v>
      </c>
      <c r="C38" s="358"/>
      <c r="D38" s="358"/>
      <c r="E38" s="134"/>
      <c r="F38" s="167"/>
      <c r="G38" s="135"/>
      <c r="H38" s="69"/>
      <c r="I38" s="136">
        <f t="shared" ref="I38:J38" si="13">AVERAGE(I22:I37)</f>
        <v>18.25</v>
      </c>
      <c r="J38" s="137">
        <f t="shared" si="13"/>
        <v>2061.25</v>
      </c>
      <c r="K38" s="138">
        <f t="shared" ref="K38" si="14">J38/I38</f>
        <v>112.94520547945206</v>
      </c>
      <c r="L38" s="136">
        <f t="shared" ref="L38:M38" si="15">AVERAGE(L22:L37)</f>
        <v>18.375</v>
      </c>
      <c r="M38" s="137">
        <f t="shared" si="15"/>
        <v>1872.4988718985053</v>
      </c>
      <c r="N38" s="138">
        <f t="shared" ref="N38:N47" si="16">M38/L38</f>
        <v>101.90470051148328</v>
      </c>
      <c r="O38" s="139">
        <f t="shared" ref="O38:O47" si="17">L38-I38</f>
        <v>0.125</v>
      </c>
      <c r="P38" s="140">
        <f t="shared" ref="P38:P47" si="18">N38-K38</f>
        <v>-11.040504967968772</v>
      </c>
      <c r="Q38" s="141">
        <f t="shared" ref="Q38:Q47" si="19">N38/K38</f>
        <v>0.90224901605073127</v>
      </c>
      <c r="R38" s="329"/>
      <c r="S38" s="142">
        <v>0.16666666666666666</v>
      </c>
      <c r="T38" s="143">
        <v>0.60128472222222196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359"/>
      <c r="AB38" s="360"/>
      <c r="AC38" s="179">
        <f>SUM(AC22:AC37)</f>
        <v>0</v>
      </c>
      <c r="AD38" s="180">
        <f>SUM(AD22:AD37)</f>
        <v>0</v>
      </c>
      <c r="AE38" s="168">
        <f t="shared" ref="AE38:AE47" si="20">M38-J38</f>
        <v>-188.75112810149471</v>
      </c>
      <c r="AF38" s="141">
        <f t="shared" ref="AF38:AF47" si="21">M38/J38</f>
        <v>0.90842880383190072</v>
      </c>
      <c r="AG38" s="375"/>
    </row>
    <row r="39" spans="1:33" ht="15.75" customHeight="1">
      <c r="A39" s="322" t="s">
        <v>178</v>
      </c>
      <c r="B39" s="146" t="s">
        <v>173</v>
      </c>
      <c r="C39" s="325" t="s">
        <v>180</v>
      </c>
      <c r="D39" s="326"/>
      <c r="E39" s="147">
        <v>53.76</v>
      </c>
      <c r="F39" s="97">
        <v>3103</v>
      </c>
      <c r="G39" s="148">
        <f t="shared" ref="G39:G47" si="22">E39*F39</f>
        <v>166817.28</v>
      </c>
      <c r="H39" s="149"/>
      <c r="I39" s="150">
        <v>20</v>
      </c>
      <c r="J39" s="151">
        <v>2000</v>
      </c>
      <c r="K39" s="152">
        <f>J39/I39</f>
        <v>100</v>
      </c>
      <c r="L39" s="153">
        <v>20</v>
      </c>
      <c r="M39" s="151">
        <f t="shared" ref="M39:M47" si="23">F39/V39*60</f>
        <v>1793.462974544766</v>
      </c>
      <c r="N39" s="152">
        <f t="shared" si="16"/>
        <v>89.673148727238299</v>
      </c>
      <c r="O39" s="154">
        <f t="shared" si="17"/>
        <v>0</v>
      </c>
      <c r="P39" s="155">
        <f t="shared" si="18"/>
        <v>-10.326851272761701</v>
      </c>
      <c r="Q39" s="156">
        <f t="shared" si="19"/>
        <v>0.89673148727238294</v>
      </c>
      <c r="R39" s="327">
        <f>Q55</f>
        <v>0.8989615530367755</v>
      </c>
      <c r="S39" s="157">
        <v>0.16666666666666666</v>
      </c>
      <c r="T39" s="158">
        <v>0.23874999999999999</v>
      </c>
      <c r="U39" s="159"/>
      <c r="V39" s="160">
        <v>103.81033935047252</v>
      </c>
      <c r="W39" s="158"/>
      <c r="X39" s="169"/>
      <c r="Y39" s="12"/>
      <c r="Z39" s="198"/>
      <c r="AA39" s="330"/>
      <c r="AB39" s="331"/>
      <c r="AC39" s="12"/>
      <c r="AD39" s="198"/>
      <c r="AE39" s="115">
        <f t="shared" si="20"/>
        <v>-206.53702545523402</v>
      </c>
      <c r="AF39" s="156">
        <f t="shared" si="21"/>
        <v>0.89673148727238294</v>
      </c>
      <c r="AG39" s="332">
        <f>AF55</f>
        <v>0.91251373725341034</v>
      </c>
    </row>
    <row r="40" spans="1:33" ht="15.75" customHeight="1">
      <c r="A40" s="323"/>
      <c r="B40" s="163" t="s">
        <v>173</v>
      </c>
      <c r="C40" s="335" t="s">
        <v>181</v>
      </c>
      <c r="D40" s="336"/>
      <c r="E40" s="101">
        <v>71.55</v>
      </c>
      <c r="F40" s="102">
        <v>2477</v>
      </c>
      <c r="G40" s="103">
        <f t="shared" si="22"/>
        <v>177229.35</v>
      </c>
      <c r="H40" s="26"/>
      <c r="I40" s="104">
        <v>22</v>
      </c>
      <c r="J40" s="105">
        <v>2000</v>
      </c>
      <c r="K40" s="106">
        <f t="shared" si="1"/>
        <v>90.909090909090907</v>
      </c>
      <c r="L40" s="107">
        <v>22</v>
      </c>
      <c r="M40" s="105">
        <f t="shared" si="23"/>
        <v>1793.15110492144</v>
      </c>
      <c r="N40" s="106">
        <f t="shared" si="16"/>
        <v>81.506868405519995</v>
      </c>
      <c r="O40" s="108">
        <f t="shared" si="17"/>
        <v>0</v>
      </c>
      <c r="P40" s="109">
        <f t="shared" si="18"/>
        <v>-9.4022225035709113</v>
      </c>
      <c r="Q40" s="110">
        <f t="shared" si="19"/>
        <v>0.89657555246071996</v>
      </c>
      <c r="R40" s="328"/>
      <c r="S40" s="47">
        <v>0.24236111111111111</v>
      </c>
      <c r="T40" s="48">
        <v>0.2999074074074074</v>
      </c>
      <c r="U40" s="111">
        <v>5.2000000000000135</v>
      </c>
      <c r="V40" s="112">
        <v>82.882027951855861</v>
      </c>
      <c r="W40" s="113"/>
      <c r="X40" s="116"/>
      <c r="Y40" s="12"/>
      <c r="Z40" s="198"/>
      <c r="AA40" s="337"/>
      <c r="AB40" s="338"/>
      <c r="AC40" s="12"/>
      <c r="AD40" s="198"/>
      <c r="AE40" s="117">
        <f t="shared" si="20"/>
        <v>-206.84889507855996</v>
      </c>
      <c r="AF40" s="110">
        <f t="shared" si="21"/>
        <v>0.89657555246072007</v>
      </c>
      <c r="AG40" s="333"/>
    </row>
    <row r="41" spans="1:33" ht="15.75" customHeight="1">
      <c r="A41" s="323"/>
      <c r="B41" s="163" t="s">
        <v>173</v>
      </c>
      <c r="C41" s="335" t="s">
        <v>231</v>
      </c>
      <c r="D41" s="336"/>
      <c r="E41" s="101">
        <v>63.92</v>
      </c>
      <c r="F41" s="102">
        <v>2160</v>
      </c>
      <c r="G41" s="103">
        <f t="shared" si="22"/>
        <v>138067.20000000001</v>
      </c>
      <c r="H41" s="26"/>
      <c r="I41" s="104">
        <v>24</v>
      </c>
      <c r="J41" s="105">
        <v>2000</v>
      </c>
      <c r="K41" s="106">
        <f t="shared" si="1"/>
        <v>83.333333333333329</v>
      </c>
      <c r="L41" s="107">
        <v>24</v>
      </c>
      <c r="M41" s="105">
        <f t="shared" si="23"/>
        <v>1793.3779613499123</v>
      </c>
      <c r="N41" s="106">
        <f t="shared" si="16"/>
        <v>74.724081722913013</v>
      </c>
      <c r="O41" s="108">
        <f t="shared" si="17"/>
        <v>0</v>
      </c>
      <c r="P41" s="109">
        <f t="shared" si="18"/>
        <v>-8.6092516104203156</v>
      </c>
      <c r="Q41" s="110">
        <f t="shared" si="19"/>
        <v>0.89668898067495617</v>
      </c>
      <c r="R41" s="328"/>
      <c r="S41" s="47">
        <v>0.3034722222222222</v>
      </c>
      <c r="T41" s="48">
        <v>0.35364583333333333</v>
      </c>
      <c r="U41" s="111">
        <v>5.1333333333333098</v>
      </c>
      <c r="V41" s="112">
        <v>72.265859619713083</v>
      </c>
      <c r="W41" s="113"/>
      <c r="X41" s="116"/>
      <c r="Y41" s="12"/>
      <c r="Z41" s="198"/>
      <c r="AA41" s="337"/>
      <c r="AB41" s="338"/>
      <c r="AC41" s="12"/>
      <c r="AD41" s="198"/>
      <c r="AE41" s="117">
        <f t="shared" si="20"/>
        <v>-206.62203865008769</v>
      </c>
      <c r="AF41" s="110">
        <f t="shared" si="21"/>
        <v>0.89668898067495617</v>
      </c>
      <c r="AG41" s="333"/>
    </row>
    <row r="42" spans="1:33" ht="15.75" customHeight="1">
      <c r="A42" s="323"/>
      <c r="B42" s="163" t="s">
        <v>173</v>
      </c>
      <c r="C42" s="335" t="s">
        <v>175</v>
      </c>
      <c r="D42" s="336"/>
      <c r="E42" s="101">
        <v>58.67</v>
      </c>
      <c r="F42" s="102">
        <v>1404</v>
      </c>
      <c r="G42" s="103">
        <f t="shared" si="22"/>
        <v>82372.680000000008</v>
      </c>
      <c r="H42" s="26">
        <v>2</v>
      </c>
      <c r="I42" s="104">
        <v>23</v>
      </c>
      <c r="J42" s="105">
        <v>2000</v>
      </c>
      <c r="K42" s="106">
        <f t="shared" si="1"/>
        <v>86.956521739130437</v>
      </c>
      <c r="L42" s="107">
        <v>23</v>
      </c>
      <c r="M42" s="105">
        <f t="shared" si="23"/>
        <v>1794.1380609972266</v>
      </c>
      <c r="N42" s="106">
        <f t="shared" si="16"/>
        <v>78.006002652053326</v>
      </c>
      <c r="O42" s="108">
        <f t="shared" si="17"/>
        <v>0</v>
      </c>
      <c r="P42" s="109">
        <f t="shared" si="18"/>
        <v>-8.9505190870771116</v>
      </c>
      <c r="Q42" s="110">
        <f t="shared" si="19"/>
        <v>0.8970690304986132</v>
      </c>
      <c r="R42" s="328"/>
      <c r="S42" s="47">
        <v>0.35763888888888884</v>
      </c>
      <c r="T42" s="48">
        <v>0.3902430555555555</v>
      </c>
      <c r="U42" s="111">
        <v>5.7499999999999396</v>
      </c>
      <c r="V42" s="112">
        <v>46.952908380516327</v>
      </c>
      <c r="W42" s="113"/>
      <c r="X42" s="116"/>
      <c r="Y42" s="12"/>
      <c r="Z42" s="198"/>
      <c r="AA42" s="337"/>
      <c r="AB42" s="338"/>
      <c r="AC42" s="12"/>
      <c r="AD42" s="198"/>
      <c r="AE42" s="117">
        <f t="shared" si="20"/>
        <v>-205.8619390027734</v>
      </c>
      <c r="AF42" s="110">
        <f t="shared" si="21"/>
        <v>0.89706903049861331</v>
      </c>
      <c r="AG42" s="333"/>
    </row>
    <row r="43" spans="1:33" ht="15.75" customHeight="1">
      <c r="A43" s="323"/>
      <c r="B43" s="163" t="s">
        <v>173</v>
      </c>
      <c r="C43" s="335" t="s">
        <v>179</v>
      </c>
      <c r="D43" s="336"/>
      <c r="E43" s="101">
        <v>59.54</v>
      </c>
      <c r="F43" s="102">
        <v>1021</v>
      </c>
      <c r="G43" s="103">
        <f t="shared" si="22"/>
        <v>60790.34</v>
      </c>
      <c r="H43" s="26">
        <v>2</v>
      </c>
      <c r="I43" s="104">
        <v>23</v>
      </c>
      <c r="J43" s="105">
        <v>2000</v>
      </c>
      <c r="K43" s="106">
        <f t="shared" si="1"/>
        <v>86.956521739130437</v>
      </c>
      <c r="L43" s="107">
        <v>23</v>
      </c>
      <c r="M43" s="105">
        <f t="shared" si="23"/>
        <v>1796.2576036313935</v>
      </c>
      <c r="N43" s="106">
        <f t="shared" si="16"/>
        <v>78.098156679625802</v>
      </c>
      <c r="O43" s="108">
        <f t="shared" si="17"/>
        <v>0</v>
      </c>
      <c r="P43" s="109">
        <f t="shared" si="18"/>
        <v>-8.858365059504635</v>
      </c>
      <c r="Q43" s="110">
        <f t="shared" si="19"/>
        <v>0.89812880181569665</v>
      </c>
      <c r="R43" s="328"/>
      <c r="S43" s="47">
        <v>0.39305555555555549</v>
      </c>
      <c r="T43" s="48">
        <v>0.41673611111111103</v>
      </c>
      <c r="U43" s="111">
        <v>5</v>
      </c>
      <c r="V43" s="112">
        <v>34.104239768368458</v>
      </c>
      <c r="W43" s="113"/>
      <c r="X43" s="116"/>
      <c r="Y43" s="12"/>
      <c r="Z43" s="198"/>
      <c r="AA43" s="337"/>
      <c r="AB43" s="338"/>
      <c r="AC43" s="12"/>
      <c r="AD43" s="198"/>
      <c r="AE43" s="117">
        <f t="shared" si="20"/>
        <v>-203.74239636860648</v>
      </c>
      <c r="AF43" s="110">
        <f t="shared" si="21"/>
        <v>0.89812880181569676</v>
      </c>
      <c r="AG43" s="333"/>
    </row>
    <row r="44" spans="1:33" ht="15.75" customHeight="1">
      <c r="A44" s="323"/>
      <c r="B44" s="163" t="s">
        <v>168</v>
      </c>
      <c r="C44" s="335" t="s">
        <v>240</v>
      </c>
      <c r="D44" s="336"/>
      <c r="E44" s="101">
        <v>29.23</v>
      </c>
      <c r="F44" s="102">
        <v>3551</v>
      </c>
      <c r="G44" s="121">
        <f t="shared" si="22"/>
        <v>103795.73</v>
      </c>
      <c r="H44" s="26"/>
      <c r="I44" s="104">
        <v>21</v>
      </c>
      <c r="J44" s="105">
        <v>2790</v>
      </c>
      <c r="K44" s="106">
        <f t="shared" si="1"/>
        <v>132.85714285714286</v>
      </c>
      <c r="L44" s="107">
        <v>24</v>
      </c>
      <c r="M44" s="105">
        <f t="shared" si="23"/>
        <v>2786.9038461538462</v>
      </c>
      <c r="N44" s="106">
        <f t="shared" si="16"/>
        <v>116.12099358974359</v>
      </c>
      <c r="O44" s="108">
        <f t="shared" si="17"/>
        <v>3</v>
      </c>
      <c r="P44" s="109">
        <f t="shared" si="18"/>
        <v>-16.73614926739927</v>
      </c>
      <c r="Q44" s="110">
        <f t="shared" si="19"/>
        <v>0.87402898400882267</v>
      </c>
      <c r="R44" s="328"/>
      <c r="S44" s="47">
        <v>0.42013888888888884</v>
      </c>
      <c r="T44" s="120">
        <v>0.47322916666666659</v>
      </c>
      <c r="U44" s="111">
        <v>4.9000000000000465</v>
      </c>
      <c r="V44" s="112">
        <v>76.450430930381799</v>
      </c>
      <c r="W44" s="113">
        <v>0.47322916666666659</v>
      </c>
      <c r="X44" s="116">
        <v>0.5118055555555554</v>
      </c>
      <c r="Y44" s="12"/>
      <c r="Z44" s="198"/>
      <c r="AA44" s="337"/>
      <c r="AB44" s="338"/>
      <c r="AC44" s="12"/>
      <c r="AD44" s="198"/>
      <c r="AE44" s="117">
        <f t="shared" si="20"/>
        <v>-3.0961538461538112</v>
      </c>
      <c r="AF44" s="110">
        <f t="shared" si="21"/>
        <v>0.9988902674386545</v>
      </c>
      <c r="AG44" s="333"/>
    </row>
    <row r="45" spans="1:33" ht="15.75" customHeight="1">
      <c r="A45" s="323"/>
      <c r="B45" s="163" t="s">
        <v>173</v>
      </c>
      <c r="C45" s="335" t="s">
        <v>212</v>
      </c>
      <c r="D45" s="336"/>
      <c r="E45" s="101">
        <v>61.09</v>
      </c>
      <c r="F45" s="102">
        <v>3083</v>
      </c>
      <c r="G45" s="121">
        <f t="shared" si="22"/>
        <v>188340.47</v>
      </c>
      <c r="H45" s="26"/>
      <c r="I45" s="104">
        <v>20</v>
      </c>
      <c r="J45" s="105">
        <v>2000</v>
      </c>
      <c r="K45" s="106">
        <f t="shared" si="1"/>
        <v>100</v>
      </c>
      <c r="L45" s="107">
        <v>20</v>
      </c>
      <c r="M45" s="105">
        <f t="shared" si="23"/>
        <v>1798.4459067643756</v>
      </c>
      <c r="N45" s="106">
        <f t="shared" si="16"/>
        <v>89.922295338218788</v>
      </c>
      <c r="O45" s="123">
        <f t="shared" si="17"/>
        <v>0</v>
      </c>
      <c r="P45" s="124">
        <f t="shared" si="18"/>
        <v>-10.077704661781212</v>
      </c>
      <c r="Q45" s="125">
        <f t="shared" si="19"/>
        <v>0.89922295338218783</v>
      </c>
      <c r="R45" s="328"/>
      <c r="S45" s="119">
        <v>0.5118055555555554</v>
      </c>
      <c r="T45" s="120">
        <v>0.58322916666666647</v>
      </c>
      <c r="U45" s="111">
        <v>55.549999999999891</v>
      </c>
      <c r="V45" s="112">
        <v>102.85547055057199</v>
      </c>
      <c r="W45" s="120"/>
      <c r="X45" s="189"/>
      <c r="Y45" s="12"/>
      <c r="Z45" s="198"/>
      <c r="AA45" s="337"/>
      <c r="AB45" s="338"/>
      <c r="AC45" s="12"/>
      <c r="AD45" s="198"/>
      <c r="AE45" s="117">
        <f t="shared" si="20"/>
        <v>-201.55409323562435</v>
      </c>
      <c r="AF45" s="110">
        <f t="shared" si="21"/>
        <v>0.89922295338218783</v>
      </c>
      <c r="AG45" s="333"/>
    </row>
    <row r="46" spans="1:33" ht="15.75" customHeight="1">
      <c r="A46" s="323"/>
      <c r="B46" s="163" t="s">
        <v>173</v>
      </c>
      <c r="C46" s="335" t="s">
        <v>175</v>
      </c>
      <c r="D46" s="336"/>
      <c r="E46" s="101">
        <v>58.67</v>
      </c>
      <c r="F46" s="102">
        <v>3494</v>
      </c>
      <c r="G46" s="121">
        <f t="shared" si="22"/>
        <v>204992.98</v>
      </c>
      <c r="H46" s="26"/>
      <c r="I46" s="104">
        <v>23</v>
      </c>
      <c r="J46" s="105">
        <v>2000</v>
      </c>
      <c r="K46" s="106">
        <f t="shared" si="1"/>
        <v>86.956521739130437</v>
      </c>
      <c r="L46" s="107">
        <v>23</v>
      </c>
      <c r="M46" s="105">
        <f t="shared" si="23"/>
        <v>1794.1380609972268</v>
      </c>
      <c r="N46" s="106">
        <f t="shared" si="16"/>
        <v>78.00600265205334</v>
      </c>
      <c r="O46" s="123">
        <f t="shared" si="17"/>
        <v>0</v>
      </c>
      <c r="P46" s="124">
        <f t="shared" si="18"/>
        <v>-8.9505190870770974</v>
      </c>
      <c r="Q46" s="125">
        <f t="shared" si="19"/>
        <v>0.89706903049861342</v>
      </c>
      <c r="R46" s="328"/>
      <c r="S46" s="119">
        <v>0.58680555555555536</v>
      </c>
      <c r="T46" s="120">
        <v>0.66793981481481457</v>
      </c>
      <c r="U46" s="111">
        <v>5.1500000000000057</v>
      </c>
      <c r="V46" s="112">
        <v>116.84719507231057</v>
      </c>
      <c r="W46" s="120"/>
      <c r="X46" s="189"/>
      <c r="Y46" s="12"/>
      <c r="Z46" s="198"/>
      <c r="AA46" s="337"/>
      <c r="AB46" s="338"/>
      <c r="AC46" s="12"/>
      <c r="AD46" s="198"/>
      <c r="AE46" s="117">
        <f t="shared" si="20"/>
        <v>-205.86193900277317</v>
      </c>
      <c r="AF46" s="110">
        <f t="shared" si="21"/>
        <v>0.89706903049861342</v>
      </c>
      <c r="AG46" s="333"/>
    </row>
    <row r="47" spans="1:33" ht="15.75" customHeight="1">
      <c r="A47" s="323"/>
      <c r="B47" s="163" t="s">
        <v>173</v>
      </c>
      <c r="C47" s="335" t="s">
        <v>179</v>
      </c>
      <c r="D47" s="336"/>
      <c r="E47" s="101">
        <v>59.54</v>
      </c>
      <c r="F47" s="102">
        <v>2525</v>
      </c>
      <c r="G47" s="121">
        <f t="shared" si="22"/>
        <v>150338.5</v>
      </c>
      <c r="H47" s="62"/>
      <c r="I47" s="104">
        <v>23</v>
      </c>
      <c r="J47" s="105">
        <v>2000</v>
      </c>
      <c r="K47" s="106">
        <f t="shared" si="1"/>
        <v>86.956521739130437</v>
      </c>
      <c r="L47" s="107">
        <v>23</v>
      </c>
      <c r="M47" s="105">
        <f t="shared" si="23"/>
        <v>1796.2576036313935</v>
      </c>
      <c r="N47" s="106">
        <f t="shared" si="16"/>
        <v>78.098156679625802</v>
      </c>
      <c r="O47" s="123">
        <f t="shared" si="17"/>
        <v>0</v>
      </c>
      <c r="P47" s="124">
        <f t="shared" si="18"/>
        <v>-8.858365059504635</v>
      </c>
      <c r="Q47" s="125">
        <f t="shared" si="19"/>
        <v>0.89812880181569665</v>
      </c>
      <c r="R47" s="328"/>
      <c r="S47" s="119">
        <v>0.67152777777777761</v>
      </c>
      <c r="T47" s="120">
        <v>0.7300925925925924</v>
      </c>
      <c r="U47" s="111">
        <v>5.1666666666667815</v>
      </c>
      <c r="V47" s="112">
        <v>84.342022933526309</v>
      </c>
      <c r="W47" s="120"/>
      <c r="X47" s="189"/>
      <c r="Y47" s="12"/>
      <c r="Z47" s="198"/>
      <c r="AA47" s="337"/>
      <c r="AB47" s="338"/>
      <c r="AC47" s="12"/>
      <c r="AD47" s="198"/>
      <c r="AE47" s="117">
        <f t="shared" si="20"/>
        <v>-203.74239636860648</v>
      </c>
      <c r="AF47" s="110">
        <f t="shared" si="21"/>
        <v>0.89812880181569676</v>
      </c>
      <c r="AG47" s="333"/>
    </row>
    <row r="48" spans="1:33" ht="15.75" customHeight="1">
      <c r="A48" s="323"/>
      <c r="B48" s="163"/>
      <c r="C48" s="335"/>
      <c r="D48" s="336"/>
      <c r="E48" s="101"/>
      <c r="F48" s="102"/>
      <c r="G48" s="121"/>
      <c r="H48" s="62"/>
      <c r="I48" s="104"/>
      <c r="J48" s="105"/>
      <c r="K48" s="106"/>
      <c r="L48" s="107"/>
      <c r="M48" s="105"/>
      <c r="N48" s="106"/>
      <c r="O48" s="123"/>
      <c r="P48" s="124"/>
      <c r="Q48" s="125"/>
      <c r="R48" s="328"/>
      <c r="S48" s="119"/>
      <c r="T48" s="120"/>
      <c r="U48" s="111"/>
      <c r="V48" s="112"/>
      <c r="W48" s="120"/>
      <c r="X48" s="189"/>
      <c r="Y48" s="12"/>
      <c r="Z48" s="198"/>
      <c r="AA48" s="337"/>
      <c r="AB48" s="338"/>
      <c r="AC48" s="12"/>
      <c r="AD48" s="198"/>
      <c r="AE48" s="117"/>
      <c r="AF48" s="110"/>
      <c r="AG48" s="333"/>
    </row>
    <row r="49" spans="1:33" ht="15.75" customHeight="1">
      <c r="A49" s="323"/>
      <c r="B49" s="163"/>
      <c r="C49" s="335"/>
      <c r="D49" s="336"/>
      <c r="E49" s="101"/>
      <c r="F49" s="102"/>
      <c r="G49" s="121"/>
      <c r="H49" s="62"/>
      <c r="I49" s="104"/>
      <c r="J49" s="105"/>
      <c r="K49" s="106"/>
      <c r="L49" s="107"/>
      <c r="M49" s="105"/>
      <c r="N49" s="106"/>
      <c r="O49" s="123"/>
      <c r="P49" s="124"/>
      <c r="Q49" s="125"/>
      <c r="R49" s="328"/>
      <c r="S49" s="119"/>
      <c r="T49" s="120"/>
      <c r="U49" s="111"/>
      <c r="V49" s="112"/>
      <c r="W49" s="120"/>
      <c r="X49" s="189"/>
      <c r="Y49" s="12"/>
      <c r="Z49" s="198"/>
      <c r="AA49" s="337"/>
      <c r="AB49" s="338"/>
      <c r="AC49" s="12"/>
      <c r="AD49" s="198"/>
      <c r="AE49" s="117"/>
      <c r="AF49" s="110"/>
      <c r="AG49" s="333"/>
    </row>
    <row r="50" spans="1:33" ht="15.75" customHeight="1">
      <c r="A50" s="323"/>
      <c r="B50" s="163"/>
      <c r="C50" s="335"/>
      <c r="D50" s="336"/>
      <c r="E50" s="101"/>
      <c r="F50" s="102"/>
      <c r="G50" s="121"/>
      <c r="H50" s="62"/>
      <c r="I50" s="104"/>
      <c r="J50" s="105"/>
      <c r="K50" s="106"/>
      <c r="L50" s="107"/>
      <c r="M50" s="105"/>
      <c r="N50" s="106"/>
      <c r="O50" s="123"/>
      <c r="P50" s="124"/>
      <c r="Q50" s="125"/>
      <c r="R50" s="328"/>
      <c r="S50" s="119"/>
      <c r="T50" s="120"/>
      <c r="U50" s="111"/>
      <c r="V50" s="112"/>
      <c r="W50" s="120"/>
      <c r="X50" s="189"/>
      <c r="Y50" s="12"/>
      <c r="Z50" s="198"/>
      <c r="AA50" s="337"/>
      <c r="AB50" s="338"/>
      <c r="AC50" s="12"/>
      <c r="AD50" s="198"/>
      <c r="AE50" s="117"/>
      <c r="AF50" s="110"/>
      <c r="AG50" s="333"/>
    </row>
    <row r="51" spans="1:33" ht="15.75" customHeight="1">
      <c r="A51" s="323"/>
      <c r="B51" s="163"/>
      <c r="C51" s="335"/>
      <c r="D51" s="336"/>
      <c r="E51" s="101"/>
      <c r="F51" s="102"/>
      <c r="G51" s="121"/>
      <c r="H51" s="62"/>
      <c r="I51" s="104"/>
      <c r="J51" s="105"/>
      <c r="K51" s="106"/>
      <c r="L51" s="107"/>
      <c r="M51" s="105"/>
      <c r="N51" s="106"/>
      <c r="O51" s="123"/>
      <c r="P51" s="124"/>
      <c r="Q51" s="125"/>
      <c r="R51" s="328"/>
      <c r="S51" s="119"/>
      <c r="T51" s="120"/>
      <c r="U51" s="111"/>
      <c r="V51" s="112"/>
      <c r="W51" s="120"/>
      <c r="X51" s="189"/>
      <c r="Y51" s="12"/>
      <c r="Z51" s="198"/>
      <c r="AA51" s="337"/>
      <c r="AB51" s="338"/>
      <c r="AC51" s="12"/>
      <c r="AD51" s="198"/>
      <c r="AE51" s="117"/>
      <c r="AF51" s="110"/>
      <c r="AG51" s="333"/>
    </row>
    <row r="52" spans="1:33" ht="15.75" customHeight="1">
      <c r="A52" s="323"/>
      <c r="B52" s="163"/>
      <c r="C52" s="335"/>
      <c r="D52" s="336"/>
      <c r="E52" s="101"/>
      <c r="F52" s="102"/>
      <c r="G52" s="121"/>
      <c r="H52" s="62"/>
      <c r="I52" s="104"/>
      <c r="J52" s="105"/>
      <c r="K52" s="106"/>
      <c r="L52" s="107"/>
      <c r="M52" s="105"/>
      <c r="N52" s="106"/>
      <c r="O52" s="123"/>
      <c r="P52" s="124"/>
      <c r="Q52" s="125"/>
      <c r="R52" s="328"/>
      <c r="S52" s="119"/>
      <c r="T52" s="120"/>
      <c r="U52" s="111"/>
      <c r="V52" s="112"/>
      <c r="W52" s="120"/>
      <c r="X52" s="189"/>
      <c r="Y52" s="12"/>
      <c r="Z52" s="198"/>
      <c r="AA52" s="337"/>
      <c r="AB52" s="338"/>
      <c r="AC52" s="12"/>
      <c r="AD52" s="198"/>
      <c r="AE52" s="117"/>
      <c r="AF52" s="110"/>
      <c r="AG52" s="333"/>
    </row>
    <row r="53" spans="1:33" ht="15.75" customHeight="1">
      <c r="A53" s="323"/>
      <c r="B53" s="163"/>
      <c r="C53" s="335"/>
      <c r="D53" s="336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8"/>
      <c r="S53" s="119"/>
      <c r="T53" s="120"/>
      <c r="U53" s="111"/>
      <c r="V53" s="112"/>
      <c r="W53" s="120"/>
      <c r="X53" s="189"/>
      <c r="Y53" s="12"/>
      <c r="Z53" s="198"/>
      <c r="AA53" s="337"/>
      <c r="AB53" s="338"/>
      <c r="AC53" s="12"/>
      <c r="AD53" s="198"/>
      <c r="AE53" s="117"/>
      <c r="AF53" s="110"/>
      <c r="AG53" s="333"/>
    </row>
    <row r="54" spans="1:33" ht="15.75" customHeight="1">
      <c r="A54" s="323"/>
      <c r="B54" s="163"/>
      <c r="C54" s="335"/>
      <c r="D54" s="336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8"/>
      <c r="S54" s="119"/>
      <c r="T54" s="120"/>
      <c r="U54" s="130"/>
      <c r="V54" s="131"/>
      <c r="W54" s="126"/>
      <c r="X54" s="127"/>
      <c r="Y54" s="12"/>
      <c r="Z54" s="198"/>
      <c r="AA54" s="337"/>
      <c r="AB54" s="338"/>
      <c r="AC54" s="12"/>
      <c r="AD54" s="198"/>
      <c r="AE54" s="165"/>
      <c r="AF54" s="125"/>
      <c r="AG54" s="333"/>
    </row>
    <row r="55" spans="1:33" ht="15.75" customHeight="1" thickBot="1">
      <c r="A55" s="324"/>
      <c r="B55" s="133" t="s">
        <v>115</v>
      </c>
      <c r="C55" s="358"/>
      <c r="D55" s="358"/>
      <c r="E55" s="134"/>
      <c r="F55" s="167"/>
      <c r="G55" s="135"/>
      <c r="H55" s="69"/>
      <c r="I55" s="136">
        <f t="shared" ref="I55:J55" si="24">AVERAGE(I39:I54)</f>
        <v>22.111111111111111</v>
      </c>
      <c r="J55" s="137">
        <f t="shared" si="24"/>
        <v>2087.7777777777778</v>
      </c>
      <c r="K55" s="138">
        <f t="shared" ref="K55" si="25">J55/I55</f>
        <v>94.422110552763826</v>
      </c>
      <c r="L55" s="136">
        <f t="shared" ref="L55:M55" si="26">AVERAGE(L39:L54)</f>
        <v>22.444444444444443</v>
      </c>
      <c r="M55" s="137">
        <f t="shared" si="26"/>
        <v>1905.1259025546201</v>
      </c>
      <c r="N55" s="138">
        <f t="shared" ref="N55:N63" si="27">M55/L55</f>
        <v>84.881847143522677</v>
      </c>
      <c r="O55" s="139">
        <f t="shared" ref="O55:O63" si="28">L55-I55</f>
        <v>0.33333333333333215</v>
      </c>
      <c r="P55" s="140">
        <f t="shared" ref="P55:P63" si="29">N55-K55</f>
        <v>-9.5402634092411489</v>
      </c>
      <c r="Q55" s="141">
        <f t="shared" ref="Q55:Q63" si="30">N55/K55</f>
        <v>0.8989615530367755</v>
      </c>
      <c r="R55" s="329"/>
      <c r="S55" s="142">
        <v>0.16666666666666666</v>
      </c>
      <c r="T55" s="143">
        <v>0.7300925925925924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359"/>
      <c r="AB55" s="360"/>
      <c r="AC55" s="179">
        <f>SUM(AC39:AC54)</f>
        <v>0</v>
      </c>
      <c r="AD55" s="191">
        <f>SUM(AD39:AD54)</f>
        <v>0</v>
      </c>
      <c r="AE55" s="168">
        <f t="shared" ref="AE55:AE63" si="31">M55-J55</f>
        <v>-182.65187522315773</v>
      </c>
      <c r="AF55" s="141">
        <f t="shared" ref="AF55:AF63" si="32">M55/J55</f>
        <v>0.91251373725341034</v>
      </c>
      <c r="AG55" s="334"/>
    </row>
    <row r="56" spans="1:33" ht="15.75" customHeight="1">
      <c r="A56" s="361" t="s">
        <v>191</v>
      </c>
      <c r="B56" s="114" t="s">
        <v>203</v>
      </c>
      <c r="C56" s="372" t="s">
        <v>204</v>
      </c>
      <c r="D56" s="372"/>
      <c r="E56" s="147">
        <v>28.86</v>
      </c>
      <c r="F56" s="97">
        <v>2748</v>
      </c>
      <c r="G56" s="148">
        <f t="shared" ref="G56:G63" si="33">E56*F56</f>
        <v>79307.28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3" si="34">F56/V56*60</f>
        <v>3192.5579423240033</v>
      </c>
      <c r="N56" s="152">
        <f t="shared" si="27"/>
        <v>168.02936538547385</v>
      </c>
      <c r="O56" s="154">
        <f t="shared" si="28"/>
        <v>0</v>
      </c>
      <c r="P56" s="155">
        <f t="shared" si="29"/>
        <v>-21.444318825052477</v>
      </c>
      <c r="Q56" s="156">
        <f t="shared" si="30"/>
        <v>0.8868216506455564</v>
      </c>
      <c r="R56" s="327">
        <f>Q72</f>
        <v>0.90134488690957648</v>
      </c>
      <c r="S56" s="157">
        <v>0.16666666666666666</v>
      </c>
      <c r="T56" s="158">
        <v>0.20252314814814815</v>
      </c>
      <c r="U56" s="159"/>
      <c r="V56" s="160">
        <v>51.645108085329404</v>
      </c>
      <c r="W56" s="158"/>
      <c r="X56" s="169"/>
      <c r="Y56" s="12"/>
      <c r="Z56" s="198"/>
      <c r="AA56" s="330"/>
      <c r="AB56" s="331"/>
      <c r="AC56" s="12"/>
      <c r="AD56" s="198"/>
      <c r="AE56" s="115">
        <f t="shared" si="31"/>
        <v>-407.44205767599669</v>
      </c>
      <c r="AF56" s="156">
        <f t="shared" si="32"/>
        <v>0.88682165064555651</v>
      </c>
      <c r="AG56" s="332">
        <f>AF72</f>
        <v>0.90134488690957648</v>
      </c>
    </row>
    <row r="57" spans="1:33" ht="15.75" customHeight="1">
      <c r="A57" s="362"/>
      <c r="B57" s="100" t="s">
        <v>203</v>
      </c>
      <c r="C57" s="376" t="s">
        <v>219</v>
      </c>
      <c r="D57" s="376"/>
      <c r="E57" s="101">
        <v>35.89</v>
      </c>
      <c r="F57" s="102">
        <v>3764</v>
      </c>
      <c r="G57" s="103">
        <f t="shared" si="33"/>
        <v>135089.96</v>
      </c>
      <c r="H57" s="26"/>
      <c r="I57" s="104">
        <v>19</v>
      </c>
      <c r="J57" s="105">
        <v>3600</v>
      </c>
      <c r="K57" s="106">
        <f t="shared" ref="K57:K91" si="35">J57/I57</f>
        <v>189.47368421052633</v>
      </c>
      <c r="L57" s="107">
        <v>19</v>
      </c>
      <c r="M57" s="105">
        <f t="shared" si="34"/>
        <v>3192.3823507936572</v>
      </c>
      <c r="N57" s="106">
        <f t="shared" si="27"/>
        <v>168.02012372598196</v>
      </c>
      <c r="O57" s="108">
        <f t="shared" si="28"/>
        <v>0</v>
      </c>
      <c r="P57" s="109">
        <f t="shared" si="29"/>
        <v>-21.453560484544369</v>
      </c>
      <c r="Q57" s="110">
        <f t="shared" si="30"/>
        <v>0.88677287522046033</v>
      </c>
      <c r="R57" s="328"/>
      <c r="S57" s="47">
        <v>0.20555555555555555</v>
      </c>
      <c r="T57" s="48">
        <v>0.25467592592592592</v>
      </c>
      <c r="U57" s="111">
        <v>5</v>
      </c>
      <c r="V57" s="112">
        <v>70.743405765244248</v>
      </c>
      <c r="W57" s="113"/>
      <c r="X57" s="116"/>
      <c r="Y57" s="12"/>
      <c r="Z57" s="198"/>
      <c r="AA57" s="337"/>
      <c r="AB57" s="338"/>
      <c r="AC57" s="12"/>
      <c r="AD57" s="198"/>
      <c r="AE57" s="117">
        <f t="shared" si="31"/>
        <v>-407.61764920634278</v>
      </c>
      <c r="AF57" s="110">
        <f t="shared" si="32"/>
        <v>0.88677287522046033</v>
      </c>
      <c r="AG57" s="333"/>
    </row>
    <row r="58" spans="1:33" ht="15.75" customHeight="1">
      <c r="A58" s="362"/>
      <c r="B58" s="100" t="s">
        <v>203</v>
      </c>
      <c r="C58" s="376" t="s">
        <v>223</v>
      </c>
      <c r="D58" s="376"/>
      <c r="E58" s="101">
        <v>43.96</v>
      </c>
      <c r="F58" s="102">
        <v>1906</v>
      </c>
      <c r="G58" s="103">
        <f t="shared" si="33"/>
        <v>83787.759999999995</v>
      </c>
      <c r="H58" s="26"/>
      <c r="I58" s="104">
        <v>24</v>
      </c>
      <c r="J58" s="105">
        <v>3600</v>
      </c>
      <c r="K58" s="106">
        <f t="shared" si="35"/>
        <v>150</v>
      </c>
      <c r="L58" s="107">
        <v>24</v>
      </c>
      <c r="M58" s="105">
        <f t="shared" si="34"/>
        <v>3265.3048111128132</v>
      </c>
      <c r="N58" s="106">
        <f t="shared" si="27"/>
        <v>136.05436712970055</v>
      </c>
      <c r="O58" s="108">
        <f t="shared" si="28"/>
        <v>0</v>
      </c>
      <c r="P58" s="109">
        <f t="shared" si="29"/>
        <v>-13.945632870299448</v>
      </c>
      <c r="Q58" s="110">
        <f t="shared" si="30"/>
        <v>0.90702911419800369</v>
      </c>
      <c r="R58" s="328"/>
      <c r="S58" s="47">
        <v>0.25763888888888886</v>
      </c>
      <c r="T58" s="48">
        <v>0.28195601851851848</v>
      </c>
      <c r="U58" s="111">
        <v>5</v>
      </c>
      <c r="V58" s="112">
        <v>35.022764065026507</v>
      </c>
      <c r="W58" s="113"/>
      <c r="X58" s="116"/>
      <c r="Y58" s="12"/>
      <c r="Z58" s="198"/>
      <c r="AA58" s="337"/>
      <c r="AB58" s="338"/>
      <c r="AC58" s="12"/>
      <c r="AD58" s="198"/>
      <c r="AE58" s="117">
        <f t="shared" si="31"/>
        <v>-334.69518888718676</v>
      </c>
      <c r="AF58" s="110">
        <f t="shared" si="32"/>
        <v>0.90702911419800369</v>
      </c>
      <c r="AG58" s="333"/>
    </row>
    <row r="59" spans="1:33" ht="15.75" customHeight="1">
      <c r="A59" s="362"/>
      <c r="B59" s="100" t="s">
        <v>203</v>
      </c>
      <c r="C59" s="376" t="s">
        <v>216</v>
      </c>
      <c r="D59" s="376"/>
      <c r="E59" s="101">
        <v>46.93</v>
      </c>
      <c r="F59" s="102">
        <v>1501</v>
      </c>
      <c r="G59" s="103">
        <f t="shared" si="33"/>
        <v>70441.929999999993</v>
      </c>
      <c r="H59" s="26"/>
      <c r="I59" s="104">
        <v>24</v>
      </c>
      <c r="J59" s="105">
        <v>3600</v>
      </c>
      <c r="K59" s="106">
        <f t="shared" si="35"/>
        <v>150</v>
      </c>
      <c r="L59" s="107">
        <v>24</v>
      </c>
      <c r="M59" s="105">
        <f t="shared" si="34"/>
        <v>3266.8457077107751</v>
      </c>
      <c r="N59" s="106">
        <f t="shared" si="27"/>
        <v>136.11857115461564</v>
      </c>
      <c r="O59" s="108">
        <f t="shared" si="28"/>
        <v>0</v>
      </c>
      <c r="P59" s="109">
        <f t="shared" si="29"/>
        <v>-13.881428845384363</v>
      </c>
      <c r="Q59" s="110">
        <f t="shared" si="30"/>
        <v>0.90745714103077091</v>
      </c>
      <c r="R59" s="328"/>
      <c r="S59" s="47">
        <v>0.28541666666666665</v>
      </c>
      <c r="T59" s="48">
        <v>0.30456018518518518</v>
      </c>
      <c r="U59" s="111">
        <v>4.9833333333333663</v>
      </c>
      <c r="V59" s="112">
        <v>27.56787680159804</v>
      </c>
      <c r="W59" s="113"/>
      <c r="X59" s="116"/>
      <c r="Y59" s="12"/>
      <c r="Z59" s="198"/>
      <c r="AA59" s="337"/>
      <c r="AB59" s="338"/>
      <c r="AC59" s="12"/>
      <c r="AD59" s="198"/>
      <c r="AE59" s="199">
        <f t="shared" si="31"/>
        <v>-333.15429228922494</v>
      </c>
      <c r="AF59" s="200">
        <f t="shared" si="32"/>
        <v>0.9074571410307708</v>
      </c>
      <c r="AG59" s="333"/>
    </row>
    <row r="60" spans="1:33" ht="15.75" customHeight="1">
      <c r="A60" s="363"/>
      <c r="B60" s="100" t="s">
        <v>203</v>
      </c>
      <c r="C60" s="376" t="s">
        <v>242</v>
      </c>
      <c r="D60" s="376"/>
      <c r="E60" s="101">
        <v>36.729999999999997</v>
      </c>
      <c r="F60" s="105">
        <v>3508</v>
      </c>
      <c r="G60" s="103">
        <f t="shared" si="33"/>
        <v>128848.83999999998</v>
      </c>
      <c r="H60" s="13"/>
      <c r="I60" s="104">
        <v>20</v>
      </c>
      <c r="J60" s="105">
        <v>3600</v>
      </c>
      <c r="K60" s="106">
        <f t="shared" si="35"/>
        <v>180</v>
      </c>
      <c r="L60" s="107">
        <v>20</v>
      </c>
      <c r="M60" s="105">
        <f t="shared" si="34"/>
        <v>3260.4567104351822</v>
      </c>
      <c r="N60" s="106">
        <f t="shared" si="27"/>
        <v>163.02283552175911</v>
      </c>
      <c r="O60" s="108">
        <f t="shared" si="28"/>
        <v>0</v>
      </c>
      <c r="P60" s="109">
        <f t="shared" si="29"/>
        <v>-16.977164478240894</v>
      </c>
      <c r="Q60" s="110">
        <f t="shared" si="30"/>
        <v>0.90568241956532836</v>
      </c>
      <c r="R60" s="328"/>
      <c r="S60" s="47">
        <v>0.30833333333333329</v>
      </c>
      <c r="T60" s="48">
        <v>0.35315972222222219</v>
      </c>
      <c r="U60" s="111">
        <v>5.4333333333332767</v>
      </c>
      <c r="V60" s="112">
        <v>64.555373278336404</v>
      </c>
      <c r="W60" s="113"/>
      <c r="X60" s="116"/>
      <c r="Y60" s="12"/>
      <c r="Z60" s="198"/>
      <c r="AA60" s="337"/>
      <c r="AB60" s="338"/>
      <c r="AC60" s="12"/>
      <c r="AD60" s="198"/>
      <c r="AE60" s="199">
        <f t="shared" si="31"/>
        <v>-339.54328956481777</v>
      </c>
      <c r="AF60" s="200">
        <f t="shared" si="32"/>
        <v>0.90568241956532836</v>
      </c>
      <c r="AG60" s="333"/>
    </row>
    <row r="61" spans="1:33" ht="15.75" customHeight="1">
      <c r="A61" s="363"/>
      <c r="B61" s="100" t="s">
        <v>203</v>
      </c>
      <c r="C61" s="376" t="s">
        <v>260</v>
      </c>
      <c r="D61" s="376"/>
      <c r="E61" s="101">
        <v>48.4</v>
      </c>
      <c r="F61" s="105">
        <v>3751</v>
      </c>
      <c r="G61" s="121">
        <f t="shared" si="33"/>
        <v>181548.4</v>
      </c>
      <c r="H61" s="122"/>
      <c r="I61" s="104">
        <v>22</v>
      </c>
      <c r="J61" s="105">
        <v>3600</v>
      </c>
      <c r="K61" s="106">
        <f t="shared" si="35"/>
        <v>163.63636363636363</v>
      </c>
      <c r="L61" s="107">
        <v>22</v>
      </c>
      <c r="M61" s="105">
        <f t="shared" si="34"/>
        <v>3261.585220619374</v>
      </c>
      <c r="N61" s="106">
        <f t="shared" si="27"/>
        <v>148.25387366451699</v>
      </c>
      <c r="O61" s="108">
        <f t="shared" si="28"/>
        <v>0</v>
      </c>
      <c r="P61" s="109">
        <f t="shared" si="29"/>
        <v>-15.382489971846638</v>
      </c>
      <c r="Q61" s="110">
        <f t="shared" si="30"/>
        <v>0.90599589461649277</v>
      </c>
      <c r="R61" s="328"/>
      <c r="S61" s="47">
        <v>0.35624999999999996</v>
      </c>
      <c r="T61" s="120">
        <v>0.40416666666666662</v>
      </c>
      <c r="U61" s="111">
        <v>5</v>
      </c>
      <c r="V61" s="112">
        <v>69.003256017103595</v>
      </c>
      <c r="W61" s="113"/>
      <c r="X61" s="116"/>
      <c r="Y61" s="12"/>
      <c r="Z61" s="198"/>
      <c r="AA61" s="337"/>
      <c r="AB61" s="338"/>
      <c r="AC61" s="12"/>
      <c r="AD61" s="198"/>
      <c r="AE61" s="199">
        <f t="shared" si="31"/>
        <v>-338.41477938062599</v>
      </c>
      <c r="AF61" s="200">
        <f t="shared" si="32"/>
        <v>0.90599589461649277</v>
      </c>
      <c r="AG61" s="333"/>
    </row>
    <row r="62" spans="1:33" ht="15.75" customHeight="1">
      <c r="A62" s="363"/>
      <c r="B62" s="100" t="s">
        <v>203</v>
      </c>
      <c r="C62" s="376" t="s">
        <v>205</v>
      </c>
      <c r="D62" s="376"/>
      <c r="E62" s="101">
        <v>38.479999999999997</v>
      </c>
      <c r="F62" s="105">
        <v>5571</v>
      </c>
      <c r="G62" s="121">
        <f t="shared" si="33"/>
        <v>214372.08</v>
      </c>
      <c r="H62" s="62"/>
      <c r="I62" s="104">
        <v>20</v>
      </c>
      <c r="J62" s="105">
        <v>3600</v>
      </c>
      <c r="K62" s="106">
        <f t="shared" si="35"/>
        <v>180</v>
      </c>
      <c r="L62" s="107">
        <v>20</v>
      </c>
      <c r="M62" s="105">
        <f t="shared" si="34"/>
        <v>3259.7999999999997</v>
      </c>
      <c r="N62" s="106">
        <f t="shared" si="27"/>
        <v>162.98999999999998</v>
      </c>
      <c r="O62" s="123">
        <f t="shared" si="28"/>
        <v>0</v>
      </c>
      <c r="P62" s="124">
        <f t="shared" si="29"/>
        <v>-17.010000000000019</v>
      </c>
      <c r="Q62" s="125">
        <f t="shared" si="30"/>
        <v>0.90549999999999986</v>
      </c>
      <c r="R62" s="328"/>
      <c r="S62" s="47">
        <v>0.40763888888888883</v>
      </c>
      <c r="T62" s="120">
        <v>0.47884259259259254</v>
      </c>
      <c r="U62" s="111">
        <v>4.9999999999999822</v>
      </c>
      <c r="V62" s="112">
        <v>102.54003313086693</v>
      </c>
      <c r="W62" s="113">
        <v>0.47884259259259254</v>
      </c>
      <c r="X62" s="116">
        <v>0.51666666666666661</v>
      </c>
      <c r="Y62" s="12"/>
      <c r="Z62" s="198"/>
      <c r="AA62" s="337"/>
      <c r="AB62" s="338"/>
      <c r="AC62" s="12"/>
      <c r="AD62" s="198"/>
      <c r="AE62" s="199">
        <f t="shared" si="31"/>
        <v>-340.20000000000027</v>
      </c>
      <c r="AF62" s="200">
        <f t="shared" si="32"/>
        <v>0.90549999999999997</v>
      </c>
      <c r="AG62" s="333"/>
    </row>
    <row r="63" spans="1:33" ht="15.75" customHeight="1">
      <c r="A63" s="363"/>
      <c r="B63" s="100" t="s">
        <v>203</v>
      </c>
      <c r="C63" s="376" t="s">
        <v>206</v>
      </c>
      <c r="D63" s="376"/>
      <c r="E63" s="101">
        <v>37.799999999999997</v>
      </c>
      <c r="F63" s="105">
        <v>7033</v>
      </c>
      <c r="G63" s="121">
        <f t="shared" si="33"/>
        <v>265847.39999999997</v>
      </c>
      <c r="H63" s="62"/>
      <c r="I63" s="104">
        <v>21</v>
      </c>
      <c r="J63" s="105">
        <v>3600</v>
      </c>
      <c r="K63" s="106">
        <f t="shared" si="35"/>
        <v>171.42857142857142</v>
      </c>
      <c r="L63" s="107">
        <v>21</v>
      </c>
      <c r="M63" s="105">
        <f t="shared" si="34"/>
        <v>3259.7999999999993</v>
      </c>
      <c r="N63" s="106">
        <f t="shared" si="27"/>
        <v>155.2285714285714</v>
      </c>
      <c r="O63" s="123">
        <f t="shared" si="28"/>
        <v>0</v>
      </c>
      <c r="P63" s="124">
        <f t="shared" si="29"/>
        <v>-16.200000000000017</v>
      </c>
      <c r="Q63" s="125">
        <f t="shared" si="30"/>
        <v>0.90549999999999986</v>
      </c>
      <c r="R63" s="328"/>
      <c r="S63" s="47">
        <v>0.51666666666666661</v>
      </c>
      <c r="T63" s="120">
        <v>0.60655092592592585</v>
      </c>
      <c r="U63" s="111">
        <v>55</v>
      </c>
      <c r="V63" s="112">
        <v>129.44965948831219</v>
      </c>
      <c r="W63" s="113"/>
      <c r="X63" s="116"/>
      <c r="Y63" s="12"/>
      <c r="Z63" s="198"/>
      <c r="AA63" s="337"/>
      <c r="AB63" s="338"/>
      <c r="AC63" s="12"/>
      <c r="AD63" s="198"/>
      <c r="AE63" s="199">
        <f t="shared" si="31"/>
        <v>-340.20000000000073</v>
      </c>
      <c r="AF63" s="200">
        <f t="shared" si="32"/>
        <v>0.90549999999999975</v>
      </c>
      <c r="AG63" s="333"/>
    </row>
    <row r="64" spans="1:33" ht="15.75" customHeight="1">
      <c r="A64" s="363"/>
      <c r="B64" s="100"/>
      <c r="C64" s="376"/>
      <c r="D64" s="376"/>
      <c r="E64" s="101"/>
      <c r="F64" s="105"/>
      <c r="G64" s="121"/>
      <c r="H64" s="62"/>
      <c r="I64" s="104"/>
      <c r="J64" s="105"/>
      <c r="K64" s="106"/>
      <c r="L64" s="107"/>
      <c r="M64" s="105"/>
      <c r="N64" s="106"/>
      <c r="O64" s="123"/>
      <c r="P64" s="124"/>
      <c r="Q64" s="125"/>
      <c r="R64" s="328"/>
      <c r="S64" s="47"/>
      <c r="T64" s="120"/>
      <c r="U64" s="111"/>
      <c r="V64" s="112"/>
      <c r="W64" s="113"/>
      <c r="X64" s="116"/>
      <c r="Y64" s="12"/>
      <c r="Z64" s="198"/>
      <c r="AA64" s="337"/>
      <c r="AB64" s="338"/>
      <c r="AC64" s="12"/>
      <c r="AD64" s="198"/>
      <c r="AE64" s="199"/>
      <c r="AF64" s="200"/>
      <c r="AG64" s="333"/>
    </row>
    <row r="65" spans="1:33" ht="15.75" customHeight="1">
      <c r="A65" s="363"/>
      <c r="B65" s="100"/>
      <c r="C65" s="376"/>
      <c r="D65" s="376"/>
      <c r="E65" s="101"/>
      <c r="F65" s="105"/>
      <c r="G65" s="121"/>
      <c r="H65" s="62"/>
      <c r="I65" s="104"/>
      <c r="J65" s="105"/>
      <c r="K65" s="106"/>
      <c r="L65" s="107"/>
      <c r="M65" s="105"/>
      <c r="N65" s="106"/>
      <c r="O65" s="123"/>
      <c r="P65" s="124"/>
      <c r="Q65" s="125"/>
      <c r="R65" s="328"/>
      <c r="S65" s="47"/>
      <c r="T65" s="120"/>
      <c r="U65" s="111"/>
      <c r="V65" s="112"/>
      <c r="W65" s="113"/>
      <c r="X65" s="116"/>
      <c r="Y65" s="12"/>
      <c r="Z65" s="198"/>
      <c r="AA65" s="337"/>
      <c r="AB65" s="338"/>
      <c r="AC65" s="12"/>
      <c r="AD65" s="198"/>
      <c r="AE65" s="199"/>
      <c r="AF65" s="200"/>
      <c r="AG65" s="333"/>
    </row>
    <row r="66" spans="1:33" ht="15.75" customHeight="1">
      <c r="A66" s="363"/>
      <c r="B66" s="100"/>
      <c r="C66" s="376"/>
      <c r="D66" s="376"/>
      <c r="E66" s="101"/>
      <c r="F66" s="105"/>
      <c r="G66" s="121"/>
      <c r="H66" s="62"/>
      <c r="I66" s="104"/>
      <c r="J66" s="105"/>
      <c r="K66" s="106"/>
      <c r="L66" s="107"/>
      <c r="M66" s="105"/>
      <c r="N66" s="106"/>
      <c r="O66" s="123"/>
      <c r="P66" s="124"/>
      <c r="Q66" s="125"/>
      <c r="R66" s="328"/>
      <c r="S66" s="47"/>
      <c r="T66" s="120"/>
      <c r="U66" s="111"/>
      <c r="V66" s="112"/>
      <c r="W66" s="113"/>
      <c r="X66" s="116"/>
      <c r="Y66" s="12"/>
      <c r="Z66" s="198"/>
      <c r="AA66" s="337"/>
      <c r="AB66" s="338"/>
      <c r="AC66" s="12"/>
      <c r="AD66" s="198"/>
      <c r="AE66" s="199"/>
      <c r="AF66" s="200"/>
      <c r="AG66" s="333"/>
    </row>
    <row r="67" spans="1:33" ht="15.75" customHeight="1">
      <c r="A67" s="363"/>
      <c r="B67" s="100"/>
      <c r="C67" s="376"/>
      <c r="D67" s="376"/>
      <c r="E67" s="101"/>
      <c r="F67" s="105"/>
      <c r="G67" s="121"/>
      <c r="H67" s="62"/>
      <c r="I67" s="104"/>
      <c r="J67" s="105"/>
      <c r="K67" s="106"/>
      <c r="L67" s="107"/>
      <c r="M67" s="105"/>
      <c r="N67" s="106"/>
      <c r="O67" s="123"/>
      <c r="P67" s="124"/>
      <c r="Q67" s="125"/>
      <c r="R67" s="328"/>
      <c r="S67" s="47"/>
      <c r="T67" s="120"/>
      <c r="U67" s="111"/>
      <c r="V67" s="112"/>
      <c r="W67" s="113"/>
      <c r="X67" s="116"/>
      <c r="Y67" s="12"/>
      <c r="Z67" s="198"/>
      <c r="AA67" s="337"/>
      <c r="AB67" s="338"/>
      <c r="AC67" s="12"/>
      <c r="AD67" s="198"/>
      <c r="AE67" s="199"/>
      <c r="AF67" s="200"/>
      <c r="AG67" s="333"/>
    </row>
    <row r="68" spans="1:33" ht="15.75" customHeight="1">
      <c r="A68" s="363"/>
      <c r="B68" s="100"/>
      <c r="C68" s="376"/>
      <c r="D68" s="376"/>
      <c r="E68" s="101"/>
      <c r="F68" s="105"/>
      <c r="G68" s="121"/>
      <c r="H68" s="62"/>
      <c r="I68" s="104"/>
      <c r="J68" s="105"/>
      <c r="K68" s="106"/>
      <c r="L68" s="107"/>
      <c r="M68" s="105"/>
      <c r="N68" s="106"/>
      <c r="O68" s="123"/>
      <c r="P68" s="124"/>
      <c r="Q68" s="125"/>
      <c r="R68" s="328"/>
      <c r="S68" s="47"/>
      <c r="T68" s="120"/>
      <c r="U68" s="111"/>
      <c r="V68" s="112"/>
      <c r="W68" s="113"/>
      <c r="X68" s="116"/>
      <c r="Y68" s="12"/>
      <c r="Z68" s="198"/>
      <c r="AA68" s="337"/>
      <c r="AB68" s="338"/>
      <c r="AC68" s="12"/>
      <c r="AD68" s="198"/>
      <c r="AE68" s="199"/>
      <c r="AF68" s="200"/>
      <c r="AG68" s="333"/>
    </row>
    <row r="69" spans="1:33" ht="15.75" customHeight="1">
      <c r="A69" s="363"/>
      <c r="B69" s="100"/>
      <c r="C69" s="376"/>
      <c r="D69" s="376"/>
      <c r="E69" s="101"/>
      <c r="F69" s="105"/>
      <c r="G69" s="121"/>
      <c r="H69" s="62"/>
      <c r="I69" s="104"/>
      <c r="J69" s="105"/>
      <c r="K69" s="106"/>
      <c r="L69" s="107"/>
      <c r="M69" s="105"/>
      <c r="N69" s="106"/>
      <c r="O69" s="123"/>
      <c r="P69" s="124"/>
      <c r="Q69" s="125"/>
      <c r="R69" s="328"/>
      <c r="S69" s="47"/>
      <c r="T69" s="120"/>
      <c r="U69" s="111"/>
      <c r="V69" s="112"/>
      <c r="W69" s="113"/>
      <c r="X69" s="116"/>
      <c r="Y69" s="12"/>
      <c r="Z69" s="198"/>
      <c r="AA69" s="337"/>
      <c r="AB69" s="338"/>
      <c r="AC69" s="12"/>
      <c r="AD69" s="198"/>
      <c r="AE69" s="199"/>
      <c r="AF69" s="200"/>
      <c r="AG69" s="333"/>
    </row>
    <row r="70" spans="1:33" ht="15.75" customHeight="1">
      <c r="A70" s="363"/>
      <c r="B70" s="100"/>
      <c r="C70" s="376"/>
      <c r="D70" s="376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8"/>
      <c r="S70" s="47"/>
      <c r="T70" s="120"/>
      <c r="U70" s="111"/>
      <c r="V70" s="112"/>
      <c r="W70" s="113"/>
      <c r="X70" s="116"/>
      <c r="Y70" s="12"/>
      <c r="Z70" s="198"/>
      <c r="AA70" s="337"/>
      <c r="AB70" s="338"/>
      <c r="AC70" s="12"/>
      <c r="AD70" s="198"/>
      <c r="AE70" s="199"/>
      <c r="AF70" s="200"/>
      <c r="AG70" s="333"/>
    </row>
    <row r="71" spans="1:33" ht="15.75" customHeight="1">
      <c r="A71" s="363"/>
      <c r="B71" s="100"/>
      <c r="C71" s="376"/>
      <c r="D71" s="376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8"/>
      <c r="S71" s="119"/>
      <c r="T71" s="120"/>
      <c r="U71" s="130"/>
      <c r="V71" s="131"/>
      <c r="W71" s="126"/>
      <c r="X71" s="127"/>
      <c r="Y71" s="12"/>
      <c r="Z71" s="198"/>
      <c r="AA71" s="337"/>
      <c r="AB71" s="338"/>
      <c r="AC71" s="12"/>
      <c r="AD71" s="198"/>
      <c r="AE71" s="165"/>
      <c r="AF71" s="125"/>
      <c r="AG71" s="333"/>
    </row>
    <row r="72" spans="1:33" ht="15.75" customHeight="1" thickBot="1">
      <c r="A72" s="364"/>
      <c r="B72" s="133" t="s">
        <v>115</v>
      </c>
      <c r="C72" s="358"/>
      <c r="D72" s="358"/>
      <c r="E72" s="134"/>
      <c r="F72" s="167"/>
      <c r="G72" s="135"/>
      <c r="H72" s="69"/>
      <c r="I72" s="136">
        <f t="shared" ref="I72:J72" si="36">AVERAGE(I56:I71)</f>
        <v>21.125</v>
      </c>
      <c r="J72" s="137">
        <f t="shared" si="36"/>
        <v>3600</v>
      </c>
      <c r="K72" s="138">
        <f t="shared" ref="K72:K74" si="37">J72/I72</f>
        <v>170.41420118343194</v>
      </c>
      <c r="L72" s="136">
        <f t="shared" ref="L72:M72" si="38">AVERAGE(L56:L71)</f>
        <v>21.125</v>
      </c>
      <c r="M72" s="137">
        <f t="shared" si="38"/>
        <v>3244.8415928744753</v>
      </c>
      <c r="N72" s="138">
        <f>M72/L72</f>
        <v>153.60196889346628</v>
      </c>
      <c r="O72" s="139">
        <f>L72-I72</f>
        <v>0</v>
      </c>
      <c r="P72" s="140">
        <f>N72-K72</f>
        <v>-16.812232289965664</v>
      </c>
      <c r="Q72" s="141">
        <f>N72/K72</f>
        <v>0.90134488690957648</v>
      </c>
      <c r="R72" s="329"/>
      <c r="S72" s="142">
        <v>0.16666666666666666</v>
      </c>
      <c r="T72" s="143">
        <v>0.60655092592592585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359"/>
      <c r="AB72" s="360"/>
      <c r="AC72" s="179">
        <f>SUM(AC56:AC71)</f>
        <v>0</v>
      </c>
      <c r="AD72" s="191">
        <f>SUM(AD56:AD71)</f>
        <v>0</v>
      </c>
      <c r="AE72" s="168">
        <f>M72-J72</f>
        <v>-355.15840712552472</v>
      </c>
      <c r="AF72" s="141">
        <f>M72/J72</f>
        <v>0.90134488690957648</v>
      </c>
      <c r="AG72" s="334"/>
    </row>
    <row r="73" spans="1:33" ht="15.75" customHeight="1">
      <c r="A73" s="322" t="s">
        <v>116</v>
      </c>
      <c r="B73" s="100" t="s">
        <v>192</v>
      </c>
      <c r="C73" s="335" t="s">
        <v>217</v>
      </c>
      <c r="D73" s="336"/>
      <c r="E73" s="101">
        <v>27.05</v>
      </c>
      <c r="F73" s="102">
        <v>756</v>
      </c>
      <c r="G73" s="121">
        <f t="shared" ref="G73:G74" si="39">E73*F73</f>
        <v>20449.8</v>
      </c>
      <c r="H73" s="122"/>
      <c r="I73" s="104">
        <v>5</v>
      </c>
      <c r="J73" s="105">
        <v>3273</v>
      </c>
      <c r="K73" s="106">
        <f t="shared" si="37"/>
        <v>654.6</v>
      </c>
      <c r="L73" s="107">
        <v>6</v>
      </c>
      <c r="M73" s="105">
        <f>F73/V73*60</f>
        <v>2961.6418775921861</v>
      </c>
      <c r="N73" s="106">
        <f>M73/L73</f>
        <v>493.60697959869771</v>
      </c>
      <c r="O73" s="108">
        <f>L73-I73</f>
        <v>1</v>
      </c>
      <c r="P73" s="109">
        <f>N73-K73</f>
        <v>-160.99302040130232</v>
      </c>
      <c r="Q73" s="110">
        <f>N73/K73</f>
        <v>0.75405893614222075</v>
      </c>
      <c r="R73" s="327">
        <f>Q89</f>
        <v>0.82330401659443309</v>
      </c>
      <c r="S73" s="47">
        <v>0.36874999999999997</v>
      </c>
      <c r="T73" s="120">
        <v>0.37937499999999996</v>
      </c>
      <c r="U73" s="111">
        <v>5</v>
      </c>
      <c r="V73" s="112">
        <v>15.315828812117442</v>
      </c>
      <c r="W73" s="113"/>
      <c r="X73" s="116"/>
      <c r="Y73" s="12"/>
      <c r="Z73" s="198"/>
      <c r="AA73" s="330"/>
      <c r="AB73" s="331"/>
      <c r="AC73" s="12"/>
      <c r="AD73" s="198"/>
      <c r="AE73" s="115">
        <f>M73-J73</f>
        <v>-311.35812240781388</v>
      </c>
      <c r="AF73" s="156">
        <f>M73/J73</f>
        <v>0.90487072337066488</v>
      </c>
      <c r="AG73" s="332">
        <f>AF89</f>
        <v>0.90563441825387647</v>
      </c>
    </row>
    <row r="74" spans="1:33" ht="15.75" customHeight="1">
      <c r="A74" s="323"/>
      <c r="B74" s="100" t="s">
        <v>192</v>
      </c>
      <c r="C74" s="335" t="s">
        <v>224</v>
      </c>
      <c r="D74" s="336"/>
      <c r="E74" s="101">
        <v>27.05</v>
      </c>
      <c r="F74" s="102">
        <v>1015</v>
      </c>
      <c r="G74" s="121">
        <f t="shared" si="39"/>
        <v>27455.75</v>
      </c>
      <c r="H74" s="62"/>
      <c r="I74" s="104">
        <v>5</v>
      </c>
      <c r="J74" s="105">
        <v>3273</v>
      </c>
      <c r="K74" s="106">
        <f t="shared" si="37"/>
        <v>654.6</v>
      </c>
      <c r="L74" s="107">
        <v>5</v>
      </c>
      <c r="M74" s="105">
        <f>F74/V74*60</f>
        <v>2966.641024297689</v>
      </c>
      <c r="N74" s="106">
        <f>M74/L74</f>
        <v>593.32820485953778</v>
      </c>
      <c r="O74" s="123">
        <f>L74-I74</f>
        <v>0</v>
      </c>
      <c r="P74" s="124">
        <f>N74-K74</f>
        <v>-61.271795140462245</v>
      </c>
      <c r="Q74" s="125">
        <f>N74/K74</f>
        <v>0.90639811313708796</v>
      </c>
      <c r="R74" s="328"/>
      <c r="S74" s="47">
        <v>0.3833333333333333</v>
      </c>
      <c r="T74" s="120">
        <v>0.39758101851851851</v>
      </c>
      <c r="U74" s="111">
        <v>5.7000000000000117</v>
      </c>
      <c r="V74" s="112">
        <v>20.528267323619723</v>
      </c>
      <c r="W74" s="113"/>
      <c r="X74" s="116"/>
      <c r="Y74" s="12"/>
      <c r="Z74" s="198"/>
      <c r="AA74" s="337"/>
      <c r="AB74" s="338"/>
      <c r="AC74" s="12"/>
      <c r="AD74" s="198"/>
      <c r="AE74" s="117">
        <f>M74-J74</f>
        <v>-306.358975702311</v>
      </c>
      <c r="AF74" s="110">
        <f>M74/J74</f>
        <v>0.90639811313708796</v>
      </c>
      <c r="AG74" s="333"/>
    </row>
    <row r="75" spans="1:33" ht="15.75" customHeight="1">
      <c r="A75" s="323"/>
      <c r="B75" s="100"/>
      <c r="C75" s="335"/>
      <c r="D75" s="336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28"/>
      <c r="S75" s="47"/>
      <c r="T75" s="120"/>
      <c r="U75" s="111"/>
      <c r="V75" s="112"/>
      <c r="W75" s="113"/>
      <c r="X75" s="116"/>
      <c r="Y75" s="12"/>
      <c r="Z75" s="198"/>
      <c r="AA75" s="337"/>
      <c r="AB75" s="338"/>
      <c r="AC75" s="12"/>
      <c r="AD75" s="198"/>
      <c r="AE75" s="117"/>
      <c r="AF75" s="110"/>
      <c r="AG75" s="333"/>
    </row>
    <row r="76" spans="1:33" ht="15.75" customHeight="1">
      <c r="A76" s="323"/>
      <c r="B76" s="100"/>
      <c r="C76" s="335"/>
      <c r="D76" s="336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8"/>
      <c r="S76" s="47"/>
      <c r="T76" s="48"/>
      <c r="U76" s="111"/>
      <c r="V76" s="112"/>
      <c r="W76" s="113"/>
      <c r="X76" s="116"/>
      <c r="Y76" s="12"/>
      <c r="Z76" s="198"/>
      <c r="AA76" s="337"/>
      <c r="AB76" s="338"/>
      <c r="AC76" s="12"/>
      <c r="AD76" s="198"/>
      <c r="AE76" s="117"/>
      <c r="AF76" s="110"/>
      <c r="AG76" s="333"/>
    </row>
    <row r="77" spans="1:33" ht="15.75" customHeight="1">
      <c r="A77" s="323"/>
      <c r="B77" s="100"/>
      <c r="C77" s="335"/>
      <c r="D77" s="336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8"/>
      <c r="S77" s="47"/>
      <c r="T77" s="48"/>
      <c r="U77" s="111"/>
      <c r="V77" s="112"/>
      <c r="W77" s="113"/>
      <c r="X77" s="116"/>
      <c r="Y77" s="12"/>
      <c r="Z77" s="198"/>
      <c r="AA77" s="337"/>
      <c r="AB77" s="338"/>
      <c r="AC77" s="12"/>
      <c r="AD77" s="198"/>
      <c r="AE77" s="117"/>
      <c r="AF77" s="110"/>
      <c r="AG77" s="333"/>
    </row>
    <row r="78" spans="1:33" ht="15.75" customHeight="1">
      <c r="A78" s="323"/>
      <c r="B78" s="100"/>
      <c r="C78" s="335"/>
      <c r="D78" s="336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8"/>
      <c r="S78" s="47"/>
      <c r="T78" s="120"/>
      <c r="U78" s="111"/>
      <c r="V78" s="112"/>
      <c r="W78" s="113"/>
      <c r="X78" s="116"/>
      <c r="Y78" s="12"/>
      <c r="Z78" s="198"/>
      <c r="AA78" s="337"/>
      <c r="AB78" s="338"/>
      <c r="AC78" s="12"/>
      <c r="AD78" s="198"/>
      <c r="AE78" s="117"/>
      <c r="AF78" s="110"/>
      <c r="AG78" s="333"/>
    </row>
    <row r="79" spans="1:33" ht="15.75" customHeight="1">
      <c r="A79" s="323"/>
      <c r="B79" s="100"/>
      <c r="C79" s="335"/>
      <c r="D79" s="336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8"/>
      <c r="S79" s="47"/>
      <c r="T79" s="120"/>
      <c r="U79" s="111"/>
      <c r="V79" s="112"/>
      <c r="W79" s="113"/>
      <c r="X79" s="116"/>
      <c r="Y79" s="12"/>
      <c r="Z79" s="198"/>
      <c r="AA79" s="337"/>
      <c r="AB79" s="338"/>
      <c r="AC79" s="12"/>
      <c r="AD79" s="198"/>
      <c r="AE79" s="117"/>
      <c r="AF79" s="110"/>
      <c r="AG79" s="333"/>
    </row>
    <row r="80" spans="1:33" ht="15.75" customHeight="1">
      <c r="A80" s="323"/>
      <c r="B80" s="100"/>
      <c r="C80" s="335"/>
      <c r="D80" s="336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8"/>
      <c r="S80" s="47"/>
      <c r="T80" s="120"/>
      <c r="U80" s="111"/>
      <c r="V80" s="112"/>
      <c r="W80" s="113"/>
      <c r="X80" s="116"/>
      <c r="Y80" s="12"/>
      <c r="Z80" s="198"/>
      <c r="AA80" s="337"/>
      <c r="AB80" s="338"/>
      <c r="AC80" s="12"/>
      <c r="AD80" s="198"/>
      <c r="AE80" s="117"/>
      <c r="AF80" s="110"/>
      <c r="AG80" s="333"/>
    </row>
    <row r="81" spans="1:33" ht="15.75" customHeight="1">
      <c r="A81" s="323"/>
      <c r="B81" s="100"/>
      <c r="C81" s="335"/>
      <c r="D81" s="336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8"/>
      <c r="S81" s="47"/>
      <c r="T81" s="120"/>
      <c r="U81" s="111"/>
      <c r="V81" s="112"/>
      <c r="W81" s="113"/>
      <c r="X81" s="127"/>
      <c r="Y81" s="12"/>
      <c r="Z81" s="198"/>
      <c r="AA81" s="337"/>
      <c r="AB81" s="338"/>
      <c r="AC81" s="12"/>
      <c r="AD81" s="198"/>
      <c r="AE81" s="117"/>
      <c r="AF81" s="110"/>
      <c r="AG81" s="333"/>
    </row>
    <row r="82" spans="1:33" ht="15.75" customHeight="1">
      <c r="A82" s="323"/>
      <c r="B82" s="100"/>
      <c r="C82" s="335"/>
      <c r="D82" s="336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8"/>
      <c r="S82" s="47"/>
      <c r="T82" s="120"/>
      <c r="U82" s="111"/>
      <c r="V82" s="112"/>
      <c r="W82" s="113"/>
      <c r="X82" s="127"/>
      <c r="Y82" s="12"/>
      <c r="Z82" s="198"/>
      <c r="AA82" s="337"/>
      <c r="AB82" s="338"/>
      <c r="AC82" s="12"/>
      <c r="AD82" s="198"/>
      <c r="AE82" s="117"/>
      <c r="AF82" s="110"/>
      <c r="AG82" s="333"/>
    </row>
    <row r="83" spans="1:33" ht="15.75" customHeight="1">
      <c r="A83" s="323"/>
      <c r="B83" s="100"/>
      <c r="C83" s="335"/>
      <c r="D83" s="336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8"/>
      <c r="S83" s="47"/>
      <c r="T83" s="120"/>
      <c r="U83" s="111"/>
      <c r="V83" s="112"/>
      <c r="W83" s="113"/>
      <c r="X83" s="127"/>
      <c r="Y83" s="12"/>
      <c r="Z83" s="198"/>
      <c r="AA83" s="337"/>
      <c r="AB83" s="338"/>
      <c r="AC83" s="12"/>
      <c r="AD83" s="198"/>
      <c r="AE83" s="117"/>
      <c r="AF83" s="110"/>
      <c r="AG83" s="333"/>
    </row>
    <row r="84" spans="1:33" ht="15.75" customHeight="1">
      <c r="A84" s="323"/>
      <c r="B84" s="100"/>
      <c r="C84" s="335"/>
      <c r="D84" s="336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8"/>
      <c r="S84" s="47"/>
      <c r="T84" s="120"/>
      <c r="U84" s="111"/>
      <c r="V84" s="112"/>
      <c r="W84" s="113"/>
      <c r="X84" s="127"/>
      <c r="Y84" s="12"/>
      <c r="Z84" s="198"/>
      <c r="AA84" s="337"/>
      <c r="AB84" s="338"/>
      <c r="AC84" s="12"/>
      <c r="AD84" s="198"/>
      <c r="AE84" s="117"/>
      <c r="AF84" s="110"/>
      <c r="AG84" s="333"/>
    </row>
    <row r="85" spans="1:33" ht="15.75" customHeight="1">
      <c r="A85" s="323"/>
      <c r="B85" s="100"/>
      <c r="C85" s="335"/>
      <c r="D85" s="336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8"/>
      <c r="S85" s="47"/>
      <c r="T85" s="120"/>
      <c r="U85" s="111"/>
      <c r="V85" s="112"/>
      <c r="W85" s="113"/>
      <c r="X85" s="127"/>
      <c r="Y85" s="12"/>
      <c r="Z85" s="198"/>
      <c r="AA85" s="337"/>
      <c r="AB85" s="338"/>
      <c r="AC85" s="12"/>
      <c r="AD85" s="198"/>
      <c r="AE85" s="117"/>
      <c r="AF85" s="110"/>
      <c r="AG85" s="333"/>
    </row>
    <row r="86" spans="1:33" ht="15.75" customHeight="1">
      <c r="A86" s="323"/>
      <c r="B86" s="100"/>
      <c r="C86" s="335"/>
      <c r="D86" s="336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8"/>
      <c r="S86" s="47"/>
      <c r="T86" s="120"/>
      <c r="U86" s="111"/>
      <c r="V86" s="112"/>
      <c r="W86" s="113"/>
      <c r="X86" s="127"/>
      <c r="Y86" s="12"/>
      <c r="Z86" s="198"/>
      <c r="AA86" s="337"/>
      <c r="AB86" s="338"/>
      <c r="AC86" s="12"/>
      <c r="AD86" s="198"/>
      <c r="AE86" s="117"/>
      <c r="AF86" s="110"/>
      <c r="AG86" s="333"/>
    </row>
    <row r="87" spans="1:33" ht="15.75" customHeight="1">
      <c r="A87" s="323"/>
      <c r="B87" s="100"/>
      <c r="C87" s="335"/>
      <c r="D87" s="336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8"/>
      <c r="S87" s="47"/>
      <c r="T87" s="120"/>
      <c r="U87" s="111"/>
      <c r="V87" s="112"/>
      <c r="W87" s="113"/>
      <c r="X87" s="127"/>
      <c r="Y87" s="12"/>
      <c r="Z87" s="198"/>
      <c r="AA87" s="337"/>
      <c r="AB87" s="338"/>
      <c r="AC87" s="12"/>
      <c r="AD87" s="198"/>
      <c r="AE87" s="117"/>
      <c r="AF87" s="110"/>
      <c r="AG87" s="333"/>
    </row>
    <row r="88" spans="1:33" ht="15.75" customHeight="1">
      <c r="A88" s="323"/>
      <c r="B88" s="163"/>
      <c r="C88" s="335"/>
      <c r="D88" s="336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8"/>
      <c r="S88" s="119"/>
      <c r="T88" s="120"/>
      <c r="U88" s="130"/>
      <c r="V88" s="131"/>
      <c r="W88" s="126"/>
      <c r="X88" s="127"/>
      <c r="Y88" s="12"/>
      <c r="Z88" s="198"/>
      <c r="AA88" s="337"/>
      <c r="AB88" s="338"/>
      <c r="AC88" s="12"/>
      <c r="AD88" s="198"/>
      <c r="AE88" s="165"/>
      <c r="AF88" s="125"/>
      <c r="AG88" s="333"/>
    </row>
    <row r="89" spans="1:33" ht="15.75" customHeight="1" thickBot="1">
      <c r="A89" s="324"/>
      <c r="B89" s="133" t="s">
        <v>115</v>
      </c>
      <c r="C89" s="358"/>
      <c r="D89" s="358"/>
      <c r="E89" s="134"/>
      <c r="F89" s="167"/>
      <c r="G89" s="135"/>
      <c r="H89" s="69"/>
      <c r="I89" s="136">
        <f t="shared" ref="I89:J89" si="40">AVERAGE(I73:I88)</f>
        <v>5</v>
      </c>
      <c r="J89" s="137">
        <f t="shared" si="40"/>
        <v>3273</v>
      </c>
      <c r="K89" s="138">
        <f t="shared" ref="K89" si="41">J89/I89</f>
        <v>654.6</v>
      </c>
      <c r="L89" s="136">
        <f t="shared" ref="L89:M89" si="42">AVERAGE(L73:L88)</f>
        <v>5.5</v>
      </c>
      <c r="M89" s="137">
        <f t="shared" si="42"/>
        <v>2964.1414509449378</v>
      </c>
      <c r="N89" s="138">
        <f>M89/L89</f>
        <v>538.93480926271593</v>
      </c>
      <c r="O89" s="139">
        <f>L89-I89</f>
        <v>0.5</v>
      </c>
      <c r="P89" s="140">
        <f>N89-K89</f>
        <v>-115.66519073728409</v>
      </c>
      <c r="Q89" s="141">
        <f>N89/K89</f>
        <v>0.82330401659443309</v>
      </c>
      <c r="R89" s="329"/>
      <c r="S89" s="142">
        <v>0.16666666666666666</v>
      </c>
      <c r="T89" s="143">
        <v>0.39758101851851851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359"/>
      <c r="AB89" s="360"/>
      <c r="AC89" s="179">
        <f>SUM(AC73:AC88)</f>
        <v>0</v>
      </c>
      <c r="AD89" s="191">
        <f>SUM(AD73:AD88)</f>
        <v>0</v>
      </c>
      <c r="AE89" s="168">
        <f>M89-J89</f>
        <v>-308.85854905506221</v>
      </c>
      <c r="AF89" s="141">
        <f>M89/J89</f>
        <v>0.90563441825387647</v>
      </c>
      <c r="AG89" s="334"/>
    </row>
    <row r="90" spans="1:33" ht="15.75" customHeight="1">
      <c r="A90" s="361" t="s">
        <v>120</v>
      </c>
      <c r="B90" s="114" t="s">
        <v>192</v>
      </c>
      <c r="C90" s="325" t="s">
        <v>213</v>
      </c>
      <c r="D90" s="326"/>
      <c r="E90" s="147">
        <v>15.51</v>
      </c>
      <c r="F90" s="97">
        <v>2403</v>
      </c>
      <c r="G90" s="148">
        <f t="shared" ref="G90:G91" si="43">E90*F90</f>
        <v>37270.53</v>
      </c>
      <c r="H90" s="149"/>
      <c r="I90" s="150">
        <v>6</v>
      </c>
      <c r="J90" s="151">
        <v>3600</v>
      </c>
      <c r="K90" s="152">
        <f>J90/I90</f>
        <v>600</v>
      </c>
      <c r="L90" s="153">
        <v>6</v>
      </c>
      <c r="M90" s="151">
        <f>F90/V90*60</f>
        <v>3246.8400000000011</v>
      </c>
      <c r="N90" s="152">
        <f>M90/L90</f>
        <v>541.14000000000021</v>
      </c>
      <c r="O90" s="154">
        <f>L90-I90</f>
        <v>0</v>
      </c>
      <c r="P90" s="155">
        <f>N90-K90</f>
        <v>-58.859999999999786</v>
      </c>
      <c r="Q90" s="156">
        <f>N90/K90</f>
        <v>0.90190000000000037</v>
      </c>
      <c r="R90" s="327">
        <f>Q106</f>
        <v>0.90196012981906881</v>
      </c>
      <c r="S90" s="157">
        <v>0.25</v>
      </c>
      <c r="T90" s="158">
        <v>0.28083333333333332</v>
      </c>
      <c r="U90" s="159"/>
      <c r="V90" s="160">
        <v>44.406253464907401</v>
      </c>
      <c r="W90" s="158"/>
      <c r="X90" s="169"/>
      <c r="Y90" s="12"/>
      <c r="Z90" s="198"/>
      <c r="AA90" s="330"/>
      <c r="AB90" s="331"/>
      <c r="AC90" s="12"/>
      <c r="AD90" s="198"/>
      <c r="AE90" s="115">
        <f>M90-J90</f>
        <v>-353.15999999999894</v>
      </c>
      <c r="AF90" s="156">
        <f>M90/J90</f>
        <v>0.90190000000000026</v>
      </c>
      <c r="AG90" s="332">
        <f>AF106</f>
        <v>0.90196012981906881</v>
      </c>
    </row>
    <row r="91" spans="1:33" ht="15.75" customHeight="1">
      <c r="A91" s="362"/>
      <c r="B91" s="100" t="s">
        <v>192</v>
      </c>
      <c r="C91" s="335" t="s">
        <v>214</v>
      </c>
      <c r="D91" s="336"/>
      <c r="E91" s="101">
        <v>15.01</v>
      </c>
      <c r="F91" s="102">
        <v>2455</v>
      </c>
      <c r="G91" s="103">
        <f t="shared" si="43"/>
        <v>36849.550000000003</v>
      </c>
      <c r="H91" s="26"/>
      <c r="I91" s="104">
        <v>6</v>
      </c>
      <c r="J91" s="105">
        <v>3600</v>
      </c>
      <c r="K91" s="106">
        <f t="shared" si="35"/>
        <v>600</v>
      </c>
      <c r="L91" s="107">
        <v>6</v>
      </c>
      <c r="M91" s="105">
        <f>F91/V91*60</f>
        <v>3247.2729346972947</v>
      </c>
      <c r="N91" s="106">
        <f>M91/L91</f>
        <v>541.21215578288241</v>
      </c>
      <c r="O91" s="108">
        <f>L91-I91</f>
        <v>0</v>
      </c>
      <c r="P91" s="109">
        <f>N91-K91</f>
        <v>-58.787844217117595</v>
      </c>
      <c r="Q91" s="110">
        <f>N91/K91</f>
        <v>0.90202025963813737</v>
      </c>
      <c r="R91" s="328"/>
      <c r="S91" s="47">
        <v>0.28402777777777777</v>
      </c>
      <c r="T91" s="48">
        <v>0.31552083333333331</v>
      </c>
      <c r="U91" s="111">
        <v>4.5999999999999996</v>
      </c>
      <c r="V91" s="112">
        <v>45.361139319732317</v>
      </c>
      <c r="W91" s="113"/>
      <c r="X91" s="13"/>
      <c r="Y91" s="12"/>
      <c r="Z91" s="198"/>
      <c r="AA91" s="337"/>
      <c r="AB91" s="338"/>
      <c r="AC91" s="12"/>
      <c r="AD91" s="198"/>
      <c r="AE91" s="117">
        <f>M91-J91</f>
        <v>-352.72706530270534</v>
      </c>
      <c r="AF91" s="110">
        <f>M91/J91</f>
        <v>0.90202025963813737</v>
      </c>
      <c r="AG91" s="333"/>
    </row>
    <row r="92" spans="1:33" ht="15.75" customHeight="1">
      <c r="A92" s="362"/>
      <c r="B92" s="100"/>
      <c r="C92" s="335"/>
      <c r="D92" s="336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328"/>
      <c r="S92" s="47"/>
      <c r="T92" s="48"/>
      <c r="U92" s="111"/>
      <c r="V92" s="112"/>
      <c r="W92" s="113"/>
      <c r="X92" s="13"/>
      <c r="Y92" s="12"/>
      <c r="Z92" s="198"/>
      <c r="AA92" s="337"/>
      <c r="AB92" s="338"/>
      <c r="AC92" s="12"/>
      <c r="AD92" s="198"/>
      <c r="AE92" s="117"/>
      <c r="AF92" s="110"/>
      <c r="AG92" s="333"/>
    </row>
    <row r="93" spans="1:33" ht="15.75" customHeight="1">
      <c r="A93" s="362"/>
      <c r="B93" s="100"/>
      <c r="C93" s="335"/>
      <c r="D93" s="336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8"/>
      <c r="S93" s="47"/>
      <c r="T93" s="48"/>
      <c r="U93" s="111"/>
      <c r="V93" s="112"/>
      <c r="W93" s="113"/>
      <c r="X93" s="116"/>
      <c r="Y93" s="12"/>
      <c r="Z93" s="198"/>
      <c r="AA93" s="337"/>
      <c r="AB93" s="338"/>
      <c r="AC93" s="12"/>
      <c r="AD93" s="198"/>
      <c r="AE93" s="117"/>
      <c r="AF93" s="110"/>
      <c r="AG93" s="333"/>
    </row>
    <row r="94" spans="1:33" ht="15.75" customHeight="1">
      <c r="A94" s="363"/>
      <c r="B94" s="100"/>
      <c r="C94" s="335"/>
      <c r="D94" s="336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8"/>
      <c r="S94" s="47"/>
      <c r="T94" s="48"/>
      <c r="U94" s="111"/>
      <c r="V94" s="112"/>
      <c r="W94" s="113"/>
      <c r="X94" s="13"/>
      <c r="Y94" s="12"/>
      <c r="Z94" s="198"/>
      <c r="AA94" s="337"/>
      <c r="AB94" s="338"/>
      <c r="AC94" s="12"/>
      <c r="AD94" s="198"/>
      <c r="AE94" s="117"/>
      <c r="AF94" s="110"/>
      <c r="AG94" s="333"/>
    </row>
    <row r="95" spans="1:33" ht="15.75" customHeight="1">
      <c r="A95" s="363"/>
      <c r="B95" s="100"/>
      <c r="C95" s="335"/>
      <c r="D95" s="336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8"/>
      <c r="S95" s="47"/>
      <c r="T95" s="120"/>
      <c r="U95" s="111"/>
      <c r="V95" s="112"/>
      <c r="W95" s="113"/>
      <c r="X95" s="50"/>
      <c r="Y95" s="12"/>
      <c r="Z95" s="198"/>
      <c r="AA95" s="337"/>
      <c r="AB95" s="338"/>
      <c r="AC95" s="12"/>
      <c r="AD95" s="198"/>
      <c r="AE95" s="117"/>
      <c r="AF95" s="110"/>
      <c r="AG95" s="333"/>
    </row>
    <row r="96" spans="1:33" ht="15.75" customHeight="1">
      <c r="A96" s="363"/>
      <c r="B96" s="100"/>
      <c r="C96" s="335"/>
      <c r="D96" s="336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8"/>
      <c r="S96" s="47"/>
      <c r="T96" s="120"/>
      <c r="U96" s="111"/>
      <c r="V96" s="112"/>
      <c r="W96" s="113"/>
      <c r="X96" s="116"/>
      <c r="Y96" s="12"/>
      <c r="Z96" s="198"/>
      <c r="AA96" s="337"/>
      <c r="AB96" s="338"/>
      <c r="AC96" s="12"/>
      <c r="AD96" s="198"/>
      <c r="AE96" s="117"/>
      <c r="AF96" s="110"/>
      <c r="AG96" s="333"/>
    </row>
    <row r="97" spans="1:33" ht="15.75" customHeight="1">
      <c r="A97" s="363"/>
      <c r="B97" s="100"/>
      <c r="C97" s="335"/>
      <c r="D97" s="336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8"/>
      <c r="S97" s="47"/>
      <c r="T97" s="120"/>
      <c r="U97" s="111"/>
      <c r="V97" s="112"/>
      <c r="W97" s="113"/>
      <c r="X97" s="116"/>
      <c r="Y97" s="12"/>
      <c r="Z97" s="198"/>
      <c r="AA97" s="337"/>
      <c r="AB97" s="338"/>
      <c r="AC97" s="12"/>
      <c r="AD97" s="198"/>
      <c r="AE97" s="117"/>
      <c r="AF97" s="110"/>
      <c r="AG97" s="333"/>
    </row>
    <row r="98" spans="1:33" ht="15.75" customHeight="1">
      <c r="A98" s="363"/>
      <c r="B98" s="100"/>
      <c r="C98" s="335"/>
      <c r="D98" s="336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8"/>
      <c r="S98" s="119"/>
      <c r="T98" s="120"/>
      <c r="U98" s="111"/>
      <c r="V98" s="131"/>
      <c r="W98" s="113"/>
      <c r="X98" s="116"/>
      <c r="Y98" s="12"/>
      <c r="Z98" s="198"/>
      <c r="AA98" s="337"/>
      <c r="AB98" s="338"/>
      <c r="AC98" s="12"/>
      <c r="AD98" s="198"/>
      <c r="AE98" s="117"/>
      <c r="AF98" s="110"/>
      <c r="AG98" s="333"/>
    </row>
    <row r="99" spans="1:33" ht="15.75" customHeight="1">
      <c r="A99" s="363"/>
      <c r="B99" s="100"/>
      <c r="C99" s="335"/>
      <c r="D99" s="336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8"/>
      <c r="S99" s="119"/>
      <c r="T99" s="120"/>
      <c r="U99" s="111"/>
      <c r="V99" s="131"/>
      <c r="W99" s="126"/>
      <c r="X99" s="127"/>
      <c r="Y99" s="12"/>
      <c r="Z99" s="198"/>
      <c r="AA99" s="337"/>
      <c r="AB99" s="338"/>
      <c r="AC99" s="12"/>
      <c r="AD99" s="198"/>
      <c r="AE99" s="117"/>
      <c r="AF99" s="110"/>
      <c r="AG99" s="333"/>
    </row>
    <row r="100" spans="1:33" ht="15.75" customHeight="1">
      <c r="A100" s="363"/>
      <c r="B100" s="100"/>
      <c r="C100" s="335"/>
      <c r="D100" s="336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8"/>
      <c r="S100" s="119"/>
      <c r="T100" s="120"/>
      <c r="U100" s="111"/>
      <c r="V100" s="131"/>
      <c r="W100" s="126"/>
      <c r="X100" s="127"/>
      <c r="Y100" s="12"/>
      <c r="Z100" s="198"/>
      <c r="AA100" s="337"/>
      <c r="AB100" s="338"/>
      <c r="AC100" s="12"/>
      <c r="AD100" s="198"/>
      <c r="AE100" s="117"/>
      <c r="AF100" s="110"/>
      <c r="AG100" s="333"/>
    </row>
    <row r="101" spans="1:33" ht="15.75" customHeight="1">
      <c r="A101" s="363"/>
      <c r="B101" s="100"/>
      <c r="C101" s="335"/>
      <c r="D101" s="336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8"/>
      <c r="S101" s="119"/>
      <c r="T101" s="120"/>
      <c r="U101" s="111"/>
      <c r="V101" s="131"/>
      <c r="W101" s="126"/>
      <c r="X101" s="127"/>
      <c r="Y101" s="12"/>
      <c r="Z101" s="198"/>
      <c r="AA101" s="337"/>
      <c r="AB101" s="338"/>
      <c r="AC101" s="12"/>
      <c r="AD101" s="198"/>
      <c r="AE101" s="117"/>
      <c r="AF101" s="110"/>
      <c r="AG101" s="333"/>
    </row>
    <row r="102" spans="1:33" ht="15.75" customHeight="1">
      <c r="A102" s="363"/>
      <c r="B102" s="100"/>
      <c r="C102" s="335"/>
      <c r="D102" s="336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8"/>
      <c r="S102" s="119"/>
      <c r="T102" s="120"/>
      <c r="U102" s="111"/>
      <c r="V102" s="131"/>
      <c r="W102" s="126"/>
      <c r="X102" s="127"/>
      <c r="Y102" s="12"/>
      <c r="Z102" s="198"/>
      <c r="AA102" s="337"/>
      <c r="AB102" s="338"/>
      <c r="AC102" s="12"/>
      <c r="AD102" s="198"/>
      <c r="AE102" s="117"/>
      <c r="AF102" s="110"/>
      <c r="AG102" s="333"/>
    </row>
    <row r="103" spans="1:33" ht="15.75" customHeight="1">
      <c r="A103" s="363"/>
      <c r="B103" s="100"/>
      <c r="C103" s="335"/>
      <c r="D103" s="336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8"/>
      <c r="S103" s="119"/>
      <c r="T103" s="120"/>
      <c r="U103" s="111"/>
      <c r="V103" s="131"/>
      <c r="W103" s="126"/>
      <c r="X103" s="127"/>
      <c r="Y103" s="12"/>
      <c r="Z103" s="198"/>
      <c r="AA103" s="337"/>
      <c r="AB103" s="338"/>
      <c r="AC103" s="12"/>
      <c r="AD103" s="198"/>
      <c r="AE103" s="117"/>
      <c r="AF103" s="110"/>
      <c r="AG103" s="333"/>
    </row>
    <row r="104" spans="1:33" ht="15.75" customHeight="1">
      <c r="A104" s="363"/>
      <c r="B104" s="100"/>
      <c r="C104" s="335"/>
      <c r="D104" s="336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8"/>
      <c r="S104" s="119"/>
      <c r="T104" s="120"/>
      <c r="U104" s="111"/>
      <c r="V104" s="131"/>
      <c r="W104" s="126"/>
      <c r="X104" s="127"/>
      <c r="Y104" s="12"/>
      <c r="Z104" s="198"/>
      <c r="AA104" s="337"/>
      <c r="AB104" s="338"/>
      <c r="AC104" s="12"/>
      <c r="AD104" s="198"/>
      <c r="AE104" s="117"/>
      <c r="AF104" s="110"/>
      <c r="AG104" s="333"/>
    </row>
    <row r="105" spans="1:33" ht="15.75" customHeight="1">
      <c r="A105" s="363"/>
      <c r="B105" s="100"/>
      <c r="C105" s="335"/>
      <c r="D105" s="336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8"/>
      <c r="S105" s="119"/>
      <c r="T105" s="120"/>
      <c r="U105" s="130"/>
      <c r="V105" s="131"/>
      <c r="W105" s="126"/>
      <c r="X105" s="127"/>
      <c r="Y105" s="12"/>
      <c r="Z105" s="198"/>
      <c r="AA105" s="337"/>
      <c r="AB105" s="338"/>
      <c r="AC105" s="12"/>
      <c r="AD105" s="198"/>
      <c r="AE105" s="165"/>
      <c r="AF105" s="125"/>
      <c r="AG105" s="333"/>
    </row>
    <row r="106" spans="1:33" ht="15.75" customHeight="1" thickBot="1">
      <c r="A106" s="364"/>
      <c r="B106" s="133" t="s">
        <v>115</v>
      </c>
      <c r="C106" s="358"/>
      <c r="D106" s="358"/>
      <c r="E106" s="134"/>
      <c r="F106" s="167"/>
      <c r="G106" s="135"/>
      <c r="H106" s="69"/>
      <c r="I106" s="136">
        <f t="shared" ref="I106:J106" si="44">AVERAGE(I90:I105)</f>
        <v>6</v>
      </c>
      <c r="J106" s="137">
        <f t="shared" si="44"/>
        <v>3600</v>
      </c>
      <c r="K106" s="138">
        <f t="shared" ref="K106" si="45">J106/I106</f>
        <v>600</v>
      </c>
      <c r="L106" s="136">
        <f t="shared" ref="L106:M106" si="46">AVERAGE(L90:L105)</f>
        <v>6</v>
      </c>
      <c r="M106" s="137">
        <f t="shared" si="46"/>
        <v>3247.0564673486479</v>
      </c>
      <c r="N106" s="138">
        <f>M106/L106</f>
        <v>541.17607789144131</v>
      </c>
      <c r="O106" s="139">
        <f>L106-I106</f>
        <v>0</v>
      </c>
      <c r="P106" s="140">
        <f>N106-K106</f>
        <v>-58.823922108558691</v>
      </c>
      <c r="Q106" s="141">
        <f>N106/K106</f>
        <v>0.90196012981906881</v>
      </c>
      <c r="R106" s="329"/>
      <c r="S106" s="142">
        <v>0.25</v>
      </c>
      <c r="T106" s="143">
        <v>0.31552083333333331</v>
      </c>
      <c r="U106" s="144"/>
      <c r="V106" s="166"/>
      <c r="W106" s="167"/>
      <c r="X106" s="138"/>
      <c r="Y106" s="179">
        <f>SUM(Y90:Y105)</f>
        <v>0</v>
      </c>
      <c r="Z106" s="180">
        <f>SUM(Z90:Z105)</f>
        <v>0</v>
      </c>
      <c r="AA106" s="359"/>
      <c r="AB106" s="360"/>
      <c r="AC106" s="179">
        <f>SUM(AC90:AC105)</f>
        <v>0</v>
      </c>
      <c r="AD106" s="191">
        <f>SUM(AD90:AD105)</f>
        <v>0</v>
      </c>
      <c r="AE106" s="168">
        <f>M106-J106</f>
        <v>-352.94353265135214</v>
      </c>
      <c r="AF106" s="141">
        <f>M106/J106</f>
        <v>0.90196012981906881</v>
      </c>
      <c r="AG106" s="334"/>
    </row>
    <row r="107" spans="1:33" ht="15.75" customHeight="1">
      <c r="A107" s="322" t="s">
        <v>193</v>
      </c>
      <c r="B107" s="146" t="s">
        <v>171</v>
      </c>
      <c r="C107" s="325" t="s">
        <v>210</v>
      </c>
      <c r="D107" s="326"/>
      <c r="E107" s="147">
        <v>58.17</v>
      </c>
      <c r="F107" s="97">
        <v>1879</v>
      </c>
      <c r="G107" s="148">
        <f t="shared" ref="G107:G109" si="47">E107*F107</f>
        <v>109301.43000000001</v>
      </c>
      <c r="H107" s="149"/>
      <c r="I107" s="150">
        <v>18</v>
      </c>
      <c r="J107" s="151">
        <v>2000</v>
      </c>
      <c r="K107" s="152">
        <f>J107/I107</f>
        <v>111.11111111111111</v>
      </c>
      <c r="L107" s="153">
        <v>17</v>
      </c>
      <c r="M107" s="151">
        <f>F107/V107*60</f>
        <v>1789.9999999999998</v>
      </c>
      <c r="N107" s="152">
        <f>M107/L107</f>
        <v>105.29411764705881</v>
      </c>
      <c r="O107" s="154">
        <f>L107-I107</f>
        <v>-1</v>
      </c>
      <c r="P107" s="155">
        <f>N107-K107</f>
        <v>-5.8169934640523024</v>
      </c>
      <c r="Q107" s="156">
        <f>N107/K107</f>
        <v>0.94764705882352929</v>
      </c>
      <c r="R107" s="327">
        <f>Q123</f>
        <v>0.94294642857142852</v>
      </c>
      <c r="S107" s="157">
        <v>0.70833333333333337</v>
      </c>
      <c r="T107" s="158">
        <v>0.75206018518518525</v>
      </c>
      <c r="U107" s="159"/>
      <c r="V107" s="160">
        <v>62.983240223463696</v>
      </c>
      <c r="W107" s="158"/>
      <c r="X107" s="169"/>
      <c r="Y107" s="196"/>
      <c r="Z107" s="197"/>
      <c r="AA107" s="330"/>
      <c r="AB107" s="331"/>
      <c r="AC107" s="196"/>
      <c r="AD107" s="197"/>
      <c r="AE107" s="115">
        <f>M107-J107</f>
        <v>-210.00000000000023</v>
      </c>
      <c r="AF107" s="156">
        <f>M107/J107</f>
        <v>0.89499999999999991</v>
      </c>
      <c r="AG107" s="332">
        <f>AF123</f>
        <v>0.89500000000000002</v>
      </c>
    </row>
    <row r="108" spans="1:33" ht="15.75" customHeight="1">
      <c r="A108" s="323"/>
      <c r="B108" s="163" t="s">
        <v>171</v>
      </c>
      <c r="C108" s="335" t="s">
        <v>194</v>
      </c>
      <c r="D108" s="336"/>
      <c r="E108" s="101">
        <v>50.67</v>
      </c>
      <c r="F108" s="102">
        <v>1609</v>
      </c>
      <c r="G108" s="103">
        <f t="shared" si="47"/>
        <v>81528.03</v>
      </c>
      <c r="H108" s="26"/>
      <c r="I108" s="104">
        <v>20</v>
      </c>
      <c r="J108" s="105">
        <v>2000</v>
      </c>
      <c r="K108" s="106">
        <f t="shared" ref="K108:K109" si="48">J108/I108</f>
        <v>100</v>
      </c>
      <c r="L108" s="107">
        <v>19</v>
      </c>
      <c r="M108" s="105">
        <f>F108/V108*60</f>
        <v>1790</v>
      </c>
      <c r="N108" s="106">
        <f>M108/L108</f>
        <v>94.21052631578948</v>
      </c>
      <c r="O108" s="108">
        <f>L108-I108</f>
        <v>-1</v>
      </c>
      <c r="P108" s="109">
        <f>N108-K108</f>
        <v>-5.7894736842105203</v>
      </c>
      <c r="Q108" s="110">
        <f>N108/K108</f>
        <v>0.94210526315789478</v>
      </c>
      <c r="R108" s="328"/>
      <c r="S108" s="47">
        <v>0.75486111111111109</v>
      </c>
      <c r="T108" s="48">
        <v>0.79230324074074077</v>
      </c>
      <c r="U108" s="111">
        <v>5</v>
      </c>
      <c r="V108" s="112">
        <v>53.932960893854748</v>
      </c>
      <c r="W108" s="113"/>
      <c r="X108" s="116"/>
      <c r="Y108" s="12"/>
      <c r="Z108" s="198"/>
      <c r="AA108" s="337"/>
      <c r="AB108" s="338"/>
      <c r="AC108" s="12"/>
      <c r="AD108" s="198"/>
      <c r="AE108" s="117">
        <f>M108-J108</f>
        <v>-210</v>
      </c>
      <c r="AF108" s="110">
        <f>M108/J108</f>
        <v>0.89500000000000002</v>
      </c>
      <c r="AG108" s="333"/>
    </row>
    <row r="109" spans="1:33" ht="15.75" customHeight="1">
      <c r="A109" s="323"/>
      <c r="B109" s="163" t="s">
        <v>171</v>
      </c>
      <c r="C109" s="335" t="s">
        <v>228</v>
      </c>
      <c r="D109" s="336"/>
      <c r="E109" s="101">
        <v>57.3</v>
      </c>
      <c r="F109" s="102">
        <v>2005</v>
      </c>
      <c r="G109" s="103">
        <f t="shared" si="47"/>
        <v>114886.5</v>
      </c>
      <c r="H109" s="26"/>
      <c r="I109" s="104">
        <v>21</v>
      </c>
      <c r="J109" s="105">
        <v>2000</v>
      </c>
      <c r="K109" s="106">
        <f t="shared" si="48"/>
        <v>95.238095238095241</v>
      </c>
      <c r="L109" s="107">
        <v>20</v>
      </c>
      <c r="M109" s="105">
        <f>F109/V109*60</f>
        <v>1790.0000000000002</v>
      </c>
      <c r="N109" s="106">
        <f>M109/L109</f>
        <v>89.500000000000014</v>
      </c>
      <c r="O109" s="108">
        <f>L109-I109</f>
        <v>-1</v>
      </c>
      <c r="P109" s="109">
        <f>N109-K109</f>
        <v>-5.7380952380952266</v>
      </c>
      <c r="Q109" s="110">
        <f>N109/K109</f>
        <v>0.93975000000000009</v>
      </c>
      <c r="R109" s="328"/>
      <c r="S109" s="47">
        <v>0.79513888888888884</v>
      </c>
      <c r="T109" s="48">
        <v>0.84180555555555547</v>
      </c>
      <c r="U109" s="111">
        <v>5</v>
      </c>
      <c r="V109" s="112">
        <v>67.206703910614522</v>
      </c>
      <c r="W109" s="113"/>
      <c r="X109" s="116"/>
      <c r="Y109" s="12"/>
      <c r="Z109" s="198"/>
      <c r="AA109" s="337"/>
      <c r="AB109" s="338"/>
      <c r="AC109" s="12"/>
      <c r="AD109" s="198"/>
      <c r="AE109" s="117">
        <f>M109-J109</f>
        <v>-209.99999999999977</v>
      </c>
      <c r="AF109" s="110">
        <f>M109/J109</f>
        <v>0.89500000000000013</v>
      </c>
      <c r="AG109" s="333"/>
    </row>
    <row r="110" spans="1:33" ht="15.75" customHeight="1">
      <c r="A110" s="323"/>
      <c r="B110" s="163"/>
      <c r="C110" s="335"/>
      <c r="D110" s="336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328"/>
      <c r="S110" s="47"/>
      <c r="T110" s="48"/>
      <c r="U110" s="111"/>
      <c r="V110" s="112"/>
      <c r="W110" s="113"/>
      <c r="X110" s="116"/>
      <c r="Y110" s="12"/>
      <c r="Z110" s="198"/>
      <c r="AA110" s="337"/>
      <c r="AB110" s="338"/>
      <c r="AC110" s="12"/>
      <c r="AD110" s="198"/>
      <c r="AE110" s="117"/>
      <c r="AF110" s="110"/>
      <c r="AG110" s="333"/>
    </row>
    <row r="111" spans="1:33" ht="15.75" customHeight="1">
      <c r="A111" s="323"/>
      <c r="B111" s="163"/>
      <c r="C111" s="335"/>
      <c r="D111" s="336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328"/>
      <c r="S111" s="47"/>
      <c r="T111" s="48"/>
      <c r="U111" s="111"/>
      <c r="V111" s="112"/>
      <c r="W111" s="113"/>
      <c r="X111" s="116"/>
      <c r="Y111" s="12"/>
      <c r="Z111" s="198"/>
      <c r="AA111" s="337"/>
      <c r="AB111" s="338"/>
      <c r="AC111" s="12"/>
      <c r="AD111" s="198"/>
      <c r="AE111" s="117"/>
      <c r="AF111" s="110"/>
      <c r="AG111" s="333"/>
    </row>
    <row r="112" spans="1:33" ht="15.75" customHeight="1">
      <c r="A112" s="323"/>
      <c r="B112" s="163"/>
      <c r="C112" s="335"/>
      <c r="D112" s="336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28"/>
      <c r="S112" s="47"/>
      <c r="T112" s="120"/>
      <c r="U112" s="111"/>
      <c r="V112" s="112"/>
      <c r="W112" s="113"/>
      <c r="X112" s="116"/>
      <c r="Y112" s="12"/>
      <c r="Z112" s="198"/>
      <c r="AA112" s="337"/>
      <c r="AB112" s="338"/>
      <c r="AC112" s="12"/>
      <c r="AD112" s="198"/>
      <c r="AE112" s="117"/>
      <c r="AF112" s="110"/>
      <c r="AG112" s="333"/>
    </row>
    <row r="113" spans="1:33" ht="15.75" customHeight="1">
      <c r="A113" s="323"/>
      <c r="B113" s="163"/>
      <c r="C113" s="335"/>
      <c r="D113" s="336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328"/>
      <c r="S113" s="119"/>
      <c r="T113" s="120"/>
      <c r="U113" s="111"/>
      <c r="V113" s="112"/>
      <c r="W113" s="120"/>
      <c r="X113" s="189"/>
      <c r="Y113" s="12"/>
      <c r="Z113" s="198"/>
      <c r="AA113" s="337"/>
      <c r="AB113" s="338"/>
      <c r="AC113" s="12"/>
      <c r="AD113" s="198"/>
      <c r="AE113" s="117"/>
      <c r="AF113" s="110"/>
      <c r="AG113" s="333"/>
    </row>
    <row r="114" spans="1:33" ht="15.75" customHeight="1">
      <c r="A114" s="323"/>
      <c r="B114" s="163"/>
      <c r="C114" s="335"/>
      <c r="D114" s="336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28"/>
      <c r="S114" s="119"/>
      <c r="T114" s="120"/>
      <c r="U114" s="111"/>
      <c r="V114" s="112"/>
      <c r="W114" s="120"/>
      <c r="X114" s="189"/>
      <c r="Y114" s="12"/>
      <c r="Z114" s="198"/>
      <c r="AA114" s="337"/>
      <c r="AB114" s="338"/>
      <c r="AC114" s="12"/>
      <c r="AD114" s="198"/>
      <c r="AE114" s="117"/>
      <c r="AF114" s="110"/>
      <c r="AG114" s="333"/>
    </row>
    <row r="115" spans="1:33" ht="15.75" customHeight="1">
      <c r="A115" s="323"/>
      <c r="B115" s="163"/>
      <c r="C115" s="335"/>
      <c r="D115" s="336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8"/>
      <c r="S115" s="119"/>
      <c r="T115" s="120"/>
      <c r="U115" s="111"/>
      <c r="V115" s="112"/>
      <c r="W115" s="120"/>
      <c r="X115" s="189"/>
      <c r="Y115" s="12"/>
      <c r="Z115" s="198"/>
      <c r="AA115" s="337"/>
      <c r="AB115" s="338"/>
      <c r="AC115" s="12"/>
      <c r="AD115" s="198"/>
      <c r="AE115" s="117"/>
      <c r="AF115" s="110"/>
      <c r="AG115" s="333"/>
    </row>
    <row r="116" spans="1:33" ht="15.75" customHeight="1">
      <c r="A116" s="323"/>
      <c r="B116" s="163"/>
      <c r="C116" s="335"/>
      <c r="D116" s="336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8"/>
      <c r="S116" s="119"/>
      <c r="T116" s="120"/>
      <c r="U116" s="111"/>
      <c r="V116" s="112"/>
      <c r="W116" s="120"/>
      <c r="X116" s="189"/>
      <c r="Y116" s="12"/>
      <c r="Z116" s="198"/>
      <c r="AA116" s="337"/>
      <c r="AB116" s="338"/>
      <c r="AC116" s="12"/>
      <c r="AD116" s="198"/>
      <c r="AE116" s="117"/>
      <c r="AF116" s="110"/>
      <c r="AG116" s="333"/>
    </row>
    <row r="117" spans="1:33" ht="15.75" customHeight="1">
      <c r="A117" s="323"/>
      <c r="B117" s="163"/>
      <c r="C117" s="335"/>
      <c r="D117" s="336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8"/>
      <c r="S117" s="119"/>
      <c r="T117" s="120"/>
      <c r="U117" s="111"/>
      <c r="V117" s="112"/>
      <c r="W117" s="120"/>
      <c r="X117" s="189"/>
      <c r="Y117" s="12"/>
      <c r="Z117" s="198"/>
      <c r="AA117" s="337"/>
      <c r="AB117" s="338"/>
      <c r="AC117" s="12"/>
      <c r="AD117" s="198"/>
      <c r="AE117" s="117"/>
      <c r="AF117" s="110"/>
      <c r="AG117" s="333"/>
    </row>
    <row r="118" spans="1:33" ht="15.75" customHeight="1">
      <c r="A118" s="323"/>
      <c r="B118" s="163"/>
      <c r="C118" s="335"/>
      <c r="D118" s="336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8"/>
      <c r="S118" s="119"/>
      <c r="T118" s="120"/>
      <c r="U118" s="111"/>
      <c r="V118" s="112"/>
      <c r="W118" s="120"/>
      <c r="X118" s="189"/>
      <c r="Y118" s="12"/>
      <c r="Z118" s="198"/>
      <c r="AA118" s="337"/>
      <c r="AB118" s="338"/>
      <c r="AC118" s="12"/>
      <c r="AD118" s="198"/>
      <c r="AE118" s="117"/>
      <c r="AF118" s="110"/>
      <c r="AG118" s="333"/>
    </row>
    <row r="119" spans="1:33" ht="15.75" customHeight="1">
      <c r="A119" s="323"/>
      <c r="B119" s="163"/>
      <c r="C119" s="335"/>
      <c r="D119" s="336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8"/>
      <c r="S119" s="119"/>
      <c r="T119" s="120"/>
      <c r="U119" s="111"/>
      <c r="V119" s="112"/>
      <c r="W119" s="120"/>
      <c r="X119" s="189"/>
      <c r="Y119" s="12"/>
      <c r="Z119" s="198"/>
      <c r="AA119" s="337"/>
      <c r="AB119" s="338"/>
      <c r="AC119" s="12"/>
      <c r="AD119" s="198"/>
      <c r="AE119" s="117"/>
      <c r="AF119" s="110"/>
      <c r="AG119" s="333"/>
    </row>
    <row r="120" spans="1:33" ht="15.75" customHeight="1">
      <c r="A120" s="323"/>
      <c r="B120" s="163"/>
      <c r="C120" s="335"/>
      <c r="D120" s="336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8"/>
      <c r="S120" s="119"/>
      <c r="T120" s="120"/>
      <c r="U120" s="111"/>
      <c r="V120" s="112"/>
      <c r="W120" s="120"/>
      <c r="X120" s="189"/>
      <c r="Y120" s="12"/>
      <c r="Z120" s="198"/>
      <c r="AA120" s="337"/>
      <c r="AB120" s="338"/>
      <c r="AC120" s="12"/>
      <c r="AD120" s="198"/>
      <c r="AE120" s="117"/>
      <c r="AF120" s="110"/>
      <c r="AG120" s="333"/>
    </row>
    <row r="121" spans="1:33" ht="15.75" customHeight="1">
      <c r="A121" s="323"/>
      <c r="B121" s="163"/>
      <c r="C121" s="335"/>
      <c r="D121" s="336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8"/>
      <c r="S121" s="119"/>
      <c r="T121" s="120"/>
      <c r="U121" s="111"/>
      <c r="V121" s="112"/>
      <c r="W121" s="120"/>
      <c r="X121" s="189"/>
      <c r="Y121" s="12"/>
      <c r="Z121" s="198"/>
      <c r="AA121" s="337"/>
      <c r="AB121" s="338"/>
      <c r="AC121" s="12"/>
      <c r="AD121" s="198"/>
      <c r="AE121" s="117"/>
      <c r="AF121" s="110"/>
      <c r="AG121" s="333"/>
    </row>
    <row r="122" spans="1:33" ht="15.75" customHeight="1">
      <c r="A122" s="323"/>
      <c r="B122" s="163"/>
      <c r="C122" s="335"/>
      <c r="D122" s="336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8"/>
      <c r="S122" s="119"/>
      <c r="T122" s="120"/>
      <c r="U122" s="130"/>
      <c r="V122" s="131"/>
      <c r="W122" s="126"/>
      <c r="X122" s="127"/>
      <c r="Y122" s="12"/>
      <c r="Z122" s="198"/>
      <c r="AA122" s="337"/>
      <c r="AB122" s="338"/>
      <c r="AC122" s="12"/>
      <c r="AD122" s="198"/>
      <c r="AE122" s="165"/>
      <c r="AF122" s="125"/>
      <c r="AG122" s="333"/>
    </row>
    <row r="123" spans="1:33" ht="15.75" customHeight="1" thickBot="1">
      <c r="A123" s="324"/>
      <c r="B123" s="133" t="s">
        <v>115</v>
      </c>
      <c r="C123" s="358"/>
      <c r="D123" s="358"/>
      <c r="E123" s="134"/>
      <c r="F123" s="167"/>
      <c r="G123" s="135"/>
      <c r="H123" s="69"/>
      <c r="I123" s="136">
        <f t="shared" ref="I123:J123" si="49">AVERAGE(I107:I122)</f>
        <v>19.666666666666668</v>
      </c>
      <c r="J123" s="137">
        <f t="shared" si="49"/>
        <v>2000</v>
      </c>
      <c r="K123" s="138">
        <f t="shared" ref="K123" si="50">J123/I123</f>
        <v>101.69491525423729</v>
      </c>
      <c r="L123" s="136">
        <f t="shared" ref="L123:M123" si="51">AVERAGE(L107:L122)</f>
        <v>18.666666666666668</v>
      </c>
      <c r="M123" s="137">
        <f t="shared" si="51"/>
        <v>1790</v>
      </c>
      <c r="N123" s="138">
        <f>M123/L123</f>
        <v>95.892857142857139</v>
      </c>
      <c r="O123" s="139">
        <f>L123-I123</f>
        <v>-1</v>
      </c>
      <c r="P123" s="140">
        <f>N123-K123</f>
        <v>-5.8020581113801484</v>
      </c>
      <c r="Q123" s="141">
        <f>N123/K123</f>
        <v>0.94294642857142852</v>
      </c>
      <c r="R123" s="329"/>
      <c r="S123" s="142">
        <v>0.70833333333333337</v>
      </c>
      <c r="T123" s="143">
        <v>0.84180555555555547</v>
      </c>
      <c r="U123" s="144"/>
      <c r="V123" s="166"/>
      <c r="W123" s="167"/>
      <c r="X123" s="138"/>
      <c r="Y123" s="179">
        <f t="shared" ref="Y123:Z123" si="52">SUM(Y107:Y122)</f>
        <v>0</v>
      </c>
      <c r="Z123" s="180">
        <f t="shared" si="52"/>
        <v>0</v>
      </c>
      <c r="AA123" s="359"/>
      <c r="AB123" s="360"/>
      <c r="AC123" s="179">
        <f t="shared" ref="AC123:AD123" si="53">SUM(AC107:AC122)</f>
        <v>0</v>
      </c>
      <c r="AD123" s="180">
        <f t="shared" si="53"/>
        <v>0</v>
      </c>
      <c r="AE123" s="168">
        <f>M123-J123</f>
        <v>-210</v>
      </c>
      <c r="AF123" s="141">
        <f>M123/J123</f>
        <v>0.89500000000000002</v>
      </c>
      <c r="AG123" s="334"/>
    </row>
    <row r="124" spans="1:33" ht="15.75" customHeight="1">
      <c r="A124" s="361" t="s">
        <v>182</v>
      </c>
      <c r="B124" s="146" t="s">
        <v>171</v>
      </c>
      <c r="C124" s="325" t="s">
        <v>185</v>
      </c>
      <c r="D124" s="326"/>
      <c r="E124" s="147">
        <v>47.6</v>
      </c>
      <c r="F124" s="159">
        <v>2083</v>
      </c>
      <c r="G124" s="148">
        <f t="shared" ref="G124:G126" si="54">E124*F124</f>
        <v>99150.8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1796.8132557002493</v>
      </c>
      <c r="N124" s="152">
        <f>M124/L124</f>
        <v>78.122315465228226</v>
      </c>
      <c r="O124" s="154">
        <f>L124-I124</f>
        <v>0</v>
      </c>
      <c r="P124" s="155">
        <f>N124-K124</f>
        <v>-8.8342062739022111</v>
      </c>
      <c r="Q124" s="156">
        <f>N124/K124</f>
        <v>0.8984066278501246</v>
      </c>
      <c r="R124" s="327">
        <f>Q140</f>
        <v>0.89753774130078001</v>
      </c>
      <c r="S124" s="157">
        <v>0.70833333333333337</v>
      </c>
      <c r="T124" s="158">
        <v>0.75663194444444448</v>
      </c>
      <c r="U124" s="159"/>
      <c r="V124" s="160">
        <v>69.556477059321963</v>
      </c>
      <c r="W124" s="97"/>
      <c r="X124" s="98"/>
      <c r="Y124" s="196"/>
      <c r="Z124" s="197"/>
      <c r="AA124" s="330"/>
      <c r="AB124" s="331"/>
      <c r="AC124" s="196"/>
      <c r="AD124" s="197"/>
      <c r="AE124" s="115">
        <f>M124-J124</f>
        <v>-203.18674429975067</v>
      </c>
      <c r="AF124" s="156">
        <f>M124/J124</f>
        <v>0.89840662785012471</v>
      </c>
      <c r="AG124" s="381">
        <f>AF140</f>
        <v>0.89753774130078001</v>
      </c>
    </row>
    <row r="125" spans="1:33" ht="15.75" customHeight="1">
      <c r="A125" s="362"/>
      <c r="B125" s="163" t="s">
        <v>171</v>
      </c>
      <c r="C125" s="335" t="s">
        <v>184</v>
      </c>
      <c r="D125" s="336"/>
      <c r="E125" s="101">
        <v>56.87</v>
      </c>
      <c r="F125" s="111">
        <v>1743</v>
      </c>
      <c r="G125" s="103">
        <f t="shared" si="54"/>
        <v>99124.409999999989</v>
      </c>
      <c r="H125" s="26"/>
      <c r="I125" s="104">
        <v>23</v>
      </c>
      <c r="J125" s="105">
        <v>2000</v>
      </c>
      <c r="K125" s="106">
        <f t="shared" ref="K125:K126" si="55">J125/I125</f>
        <v>86.956521739130437</v>
      </c>
      <c r="L125" s="107">
        <v>23</v>
      </c>
      <c r="M125" s="105">
        <f>F125/V125*60</f>
        <v>1794.1607611406507</v>
      </c>
      <c r="N125" s="106">
        <f>M125/L125</f>
        <v>78.006989614810905</v>
      </c>
      <c r="O125" s="108">
        <f>L125-I125</f>
        <v>0</v>
      </c>
      <c r="P125" s="109">
        <f>N125-K125</f>
        <v>-8.949532124319532</v>
      </c>
      <c r="Q125" s="110">
        <f>N125/K125</f>
        <v>0.89708038057032535</v>
      </c>
      <c r="R125" s="328"/>
      <c r="S125" s="47">
        <v>0.7597222222222223</v>
      </c>
      <c r="T125" s="48">
        <v>0.80019675925925937</v>
      </c>
      <c r="U125" s="111">
        <v>5</v>
      </c>
      <c r="V125" s="112">
        <v>58.289091069806091</v>
      </c>
      <c r="W125" s="113"/>
      <c r="X125" s="116"/>
      <c r="Y125" s="12"/>
      <c r="Z125" s="198"/>
      <c r="AA125" s="337"/>
      <c r="AB125" s="338"/>
      <c r="AC125" s="12"/>
      <c r="AD125" s="198"/>
      <c r="AE125" s="117">
        <f>M125-J125</f>
        <v>-205.83923885934928</v>
      </c>
      <c r="AF125" s="110">
        <f>M125/J125</f>
        <v>0.89708038057032535</v>
      </c>
      <c r="AG125" s="374"/>
    </row>
    <row r="126" spans="1:33" ht="15.75" customHeight="1">
      <c r="A126" s="362"/>
      <c r="B126" s="163" t="s">
        <v>171</v>
      </c>
      <c r="C126" s="335" t="s">
        <v>183</v>
      </c>
      <c r="D126" s="336"/>
      <c r="E126" s="101">
        <v>56.79</v>
      </c>
      <c r="F126" s="111">
        <v>2240</v>
      </c>
      <c r="G126" s="103">
        <f t="shared" si="54"/>
        <v>127209.59999999999</v>
      </c>
      <c r="H126" s="26"/>
      <c r="I126" s="104">
        <v>23</v>
      </c>
      <c r="J126" s="105">
        <v>2000</v>
      </c>
      <c r="K126" s="106">
        <f t="shared" si="55"/>
        <v>86.956521739130437</v>
      </c>
      <c r="L126" s="107">
        <v>23</v>
      </c>
      <c r="M126" s="105">
        <f>F126/V126*60</f>
        <v>1794.2524309637797</v>
      </c>
      <c r="N126" s="106">
        <f>M126/L126</f>
        <v>78.010975259294767</v>
      </c>
      <c r="O126" s="108">
        <f>L126-I126</f>
        <v>0</v>
      </c>
      <c r="P126" s="109">
        <f>N126-K126</f>
        <v>-8.9455464798356701</v>
      </c>
      <c r="Q126" s="110">
        <f>N126/K126</f>
        <v>0.89712621548188975</v>
      </c>
      <c r="R126" s="328"/>
      <c r="S126" s="47">
        <v>0.8041666666666667</v>
      </c>
      <c r="T126" s="48">
        <v>0.85618055555555561</v>
      </c>
      <c r="U126" s="111">
        <v>5.7166666666665478</v>
      </c>
      <c r="V126" s="112">
        <v>74.905848073900771</v>
      </c>
      <c r="W126" s="113"/>
      <c r="X126" s="116"/>
      <c r="Y126" s="12"/>
      <c r="Z126" s="198"/>
      <c r="AA126" s="337"/>
      <c r="AB126" s="338"/>
      <c r="AC126" s="12"/>
      <c r="AD126" s="198"/>
      <c r="AE126" s="117">
        <f>M126-J126</f>
        <v>-205.74756903622028</v>
      </c>
      <c r="AF126" s="110">
        <f>M126/J126</f>
        <v>0.89712621548188987</v>
      </c>
      <c r="AG126" s="374"/>
    </row>
    <row r="127" spans="1:33" ht="15.75" customHeight="1">
      <c r="A127" s="362"/>
      <c r="B127" s="163"/>
      <c r="C127" s="335"/>
      <c r="D127" s="336"/>
      <c r="E127" s="101"/>
      <c r="F127" s="111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328"/>
      <c r="S127" s="47"/>
      <c r="T127" s="48"/>
      <c r="U127" s="111"/>
      <c r="V127" s="112"/>
      <c r="W127" s="113"/>
      <c r="X127" s="116"/>
      <c r="Y127" s="12"/>
      <c r="Z127" s="198"/>
      <c r="AA127" s="337"/>
      <c r="AB127" s="338"/>
      <c r="AC127" s="12"/>
      <c r="AD127" s="198"/>
      <c r="AE127" s="117"/>
      <c r="AF127" s="110"/>
      <c r="AG127" s="374"/>
    </row>
    <row r="128" spans="1:33" ht="15.75" customHeight="1">
      <c r="A128" s="363"/>
      <c r="B128" s="163"/>
      <c r="C128" s="335"/>
      <c r="D128" s="336"/>
      <c r="E128" s="101"/>
      <c r="F128" s="111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328"/>
      <c r="S128" s="47"/>
      <c r="T128" s="48"/>
      <c r="U128" s="111"/>
      <c r="V128" s="112"/>
      <c r="W128" s="113"/>
      <c r="X128" s="116"/>
      <c r="Y128" s="12"/>
      <c r="Z128" s="198"/>
      <c r="AA128" s="337"/>
      <c r="AB128" s="338"/>
      <c r="AC128" s="12"/>
      <c r="AD128" s="198"/>
      <c r="AE128" s="117"/>
      <c r="AF128" s="110"/>
      <c r="AG128" s="374"/>
    </row>
    <row r="129" spans="1:33" ht="15.75" customHeight="1">
      <c r="A129" s="363"/>
      <c r="B129" s="163"/>
      <c r="C129" s="335"/>
      <c r="D129" s="336"/>
      <c r="E129" s="101"/>
      <c r="F129" s="111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28"/>
      <c r="S129" s="47"/>
      <c r="T129" s="120"/>
      <c r="U129" s="111"/>
      <c r="V129" s="112"/>
      <c r="W129" s="113"/>
      <c r="X129" s="116"/>
      <c r="Y129" s="12"/>
      <c r="Z129" s="198"/>
      <c r="AA129" s="337"/>
      <c r="AB129" s="338"/>
      <c r="AC129" s="12"/>
      <c r="AD129" s="198"/>
      <c r="AE129" s="117"/>
      <c r="AF129" s="110"/>
      <c r="AG129" s="374"/>
    </row>
    <row r="130" spans="1:33" ht="15.75" customHeight="1">
      <c r="A130" s="363"/>
      <c r="B130" s="163"/>
      <c r="C130" s="335"/>
      <c r="D130" s="336"/>
      <c r="E130" s="101"/>
      <c r="F130" s="111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328"/>
      <c r="S130" s="47"/>
      <c r="T130" s="120"/>
      <c r="U130" s="111"/>
      <c r="V130" s="112"/>
      <c r="W130" s="113"/>
      <c r="X130" s="116"/>
      <c r="Y130" s="12"/>
      <c r="Z130" s="198"/>
      <c r="AA130" s="337"/>
      <c r="AB130" s="338"/>
      <c r="AC130" s="12"/>
      <c r="AD130" s="198"/>
      <c r="AE130" s="117"/>
      <c r="AF130" s="110"/>
      <c r="AG130" s="374"/>
    </row>
    <row r="131" spans="1:33" ht="15.75" customHeight="1">
      <c r="A131" s="363"/>
      <c r="B131" s="163"/>
      <c r="C131" s="335"/>
      <c r="D131" s="336"/>
      <c r="E131" s="101"/>
      <c r="F131" s="111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28"/>
      <c r="S131" s="47"/>
      <c r="T131" s="120"/>
      <c r="U131" s="111"/>
      <c r="V131" s="112"/>
      <c r="W131" s="113"/>
      <c r="X131" s="116"/>
      <c r="Y131" s="12"/>
      <c r="Z131" s="198"/>
      <c r="AA131" s="337"/>
      <c r="AB131" s="338"/>
      <c r="AC131" s="12"/>
      <c r="AD131" s="198"/>
      <c r="AE131" s="117"/>
      <c r="AF131" s="110"/>
      <c r="AG131" s="374"/>
    </row>
    <row r="132" spans="1:33" ht="15.75" customHeight="1">
      <c r="A132" s="363"/>
      <c r="B132" s="163"/>
      <c r="C132" s="335"/>
      <c r="D132" s="336"/>
      <c r="E132" s="101"/>
      <c r="F132" s="111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28"/>
      <c r="S132" s="47"/>
      <c r="T132" s="120"/>
      <c r="U132" s="111"/>
      <c r="V132" s="112"/>
      <c r="W132" s="113"/>
      <c r="X132" s="116"/>
      <c r="Y132" s="12"/>
      <c r="Z132" s="198"/>
      <c r="AA132" s="337"/>
      <c r="AB132" s="338"/>
      <c r="AC132" s="12"/>
      <c r="AD132" s="198"/>
      <c r="AE132" s="117"/>
      <c r="AF132" s="110"/>
      <c r="AG132" s="374"/>
    </row>
    <row r="133" spans="1:33" ht="15.75" customHeight="1">
      <c r="A133" s="363"/>
      <c r="B133" s="163"/>
      <c r="C133" s="335"/>
      <c r="D133" s="336"/>
      <c r="E133" s="101"/>
      <c r="F133" s="111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28"/>
      <c r="S133" s="47"/>
      <c r="T133" s="120"/>
      <c r="U133" s="111"/>
      <c r="V133" s="112"/>
      <c r="W133" s="113"/>
      <c r="X133" s="116"/>
      <c r="Y133" s="12"/>
      <c r="Z133" s="198"/>
      <c r="AA133" s="337"/>
      <c r="AB133" s="338"/>
      <c r="AC133" s="12"/>
      <c r="AD133" s="198"/>
      <c r="AE133" s="117"/>
      <c r="AF133" s="110"/>
      <c r="AG133" s="374"/>
    </row>
    <row r="134" spans="1:33" ht="15.75" customHeight="1">
      <c r="A134" s="363"/>
      <c r="B134" s="163"/>
      <c r="C134" s="335"/>
      <c r="D134" s="336"/>
      <c r="E134" s="101"/>
      <c r="F134" s="111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28"/>
      <c r="S134" s="47"/>
      <c r="T134" s="120"/>
      <c r="U134" s="111"/>
      <c r="V134" s="112"/>
      <c r="W134" s="113"/>
      <c r="X134" s="116"/>
      <c r="Y134" s="12"/>
      <c r="Z134" s="198"/>
      <c r="AA134" s="337"/>
      <c r="AB134" s="338"/>
      <c r="AC134" s="12"/>
      <c r="AD134" s="198"/>
      <c r="AE134" s="117"/>
      <c r="AF134" s="110"/>
      <c r="AG134" s="374"/>
    </row>
    <row r="135" spans="1:33" ht="15.75" customHeight="1">
      <c r="A135" s="363"/>
      <c r="B135" s="163"/>
      <c r="C135" s="335"/>
      <c r="D135" s="336"/>
      <c r="E135" s="101"/>
      <c r="F135" s="111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28"/>
      <c r="S135" s="47"/>
      <c r="T135" s="120"/>
      <c r="U135" s="111"/>
      <c r="V135" s="112"/>
      <c r="W135" s="113"/>
      <c r="X135" s="116"/>
      <c r="Y135" s="12"/>
      <c r="Z135" s="198"/>
      <c r="AA135" s="337"/>
      <c r="AB135" s="338"/>
      <c r="AC135" s="12"/>
      <c r="AD135" s="198"/>
      <c r="AE135" s="117"/>
      <c r="AF135" s="110"/>
      <c r="AG135" s="374"/>
    </row>
    <row r="136" spans="1:33" ht="15.75" customHeight="1">
      <c r="A136" s="363"/>
      <c r="B136" s="163"/>
      <c r="C136" s="335"/>
      <c r="D136" s="336"/>
      <c r="E136" s="101"/>
      <c r="F136" s="111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8"/>
      <c r="S136" s="47"/>
      <c r="T136" s="120"/>
      <c r="U136" s="111"/>
      <c r="V136" s="112"/>
      <c r="W136" s="113"/>
      <c r="X136" s="116"/>
      <c r="Y136" s="12"/>
      <c r="Z136" s="198"/>
      <c r="AA136" s="337"/>
      <c r="AB136" s="338"/>
      <c r="AC136" s="12"/>
      <c r="AD136" s="198"/>
      <c r="AE136" s="117"/>
      <c r="AF136" s="110"/>
      <c r="AG136" s="374"/>
    </row>
    <row r="137" spans="1:33" ht="15.75" customHeight="1">
      <c r="A137" s="363"/>
      <c r="B137" s="163"/>
      <c r="C137" s="335"/>
      <c r="D137" s="336"/>
      <c r="E137" s="101"/>
      <c r="F137" s="111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8"/>
      <c r="S137" s="47"/>
      <c r="T137" s="120"/>
      <c r="U137" s="111"/>
      <c r="V137" s="112"/>
      <c r="W137" s="183"/>
      <c r="X137" s="184"/>
      <c r="Y137" s="12"/>
      <c r="Z137" s="198"/>
      <c r="AA137" s="337"/>
      <c r="AB137" s="338"/>
      <c r="AC137" s="12"/>
      <c r="AD137" s="198"/>
      <c r="AE137" s="117"/>
      <c r="AF137" s="110"/>
      <c r="AG137" s="374"/>
    </row>
    <row r="138" spans="1:33" ht="15.75" customHeight="1">
      <c r="A138" s="363"/>
      <c r="B138" s="163"/>
      <c r="C138" s="335"/>
      <c r="D138" s="336"/>
      <c r="E138" s="101"/>
      <c r="F138" s="111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8"/>
      <c r="S138" s="47"/>
      <c r="T138" s="120"/>
      <c r="U138" s="111"/>
      <c r="V138" s="112"/>
      <c r="W138" s="185"/>
      <c r="X138" s="186"/>
      <c r="Y138" s="12"/>
      <c r="Z138" s="198"/>
      <c r="AA138" s="337"/>
      <c r="AB138" s="338"/>
      <c r="AC138" s="12"/>
      <c r="AD138" s="198"/>
      <c r="AE138" s="117"/>
      <c r="AF138" s="110"/>
      <c r="AG138" s="374"/>
    </row>
    <row r="139" spans="1:33" ht="15.75" customHeight="1">
      <c r="A139" s="363"/>
      <c r="B139" s="100"/>
      <c r="C139" s="335"/>
      <c r="D139" s="336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8"/>
      <c r="S139" s="47"/>
      <c r="T139" s="120"/>
      <c r="U139" s="130"/>
      <c r="V139" s="112"/>
      <c r="W139" s="185"/>
      <c r="X139" s="186"/>
      <c r="Y139" s="12"/>
      <c r="Z139" s="198"/>
      <c r="AA139" s="337"/>
      <c r="AB139" s="338"/>
      <c r="AC139" s="12"/>
      <c r="AD139" s="198"/>
      <c r="AE139" s="117"/>
      <c r="AF139" s="110"/>
      <c r="AG139" s="374"/>
    </row>
    <row r="140" spans="1:33" ht="15.75" customHeight="1" thickBot="1">
      <c r="A140" s="364"/>
      <c r="B140" s="133" t="s">
        <v>115</v>
      </c>
      <c r="C140" s="358"/>
      <c r="D140" s="358"/>
      <c r="E140" s="134"/>
      <c r="F140" s="167"/>
      <c r="G140" s="135"/>
      <c r="H140" s="69"/>
      <c r="I140" s="136">
        <f t="shared" ref="I140:J140" si="56">AVERAGE(I124:I139)</f>
        <v>23</v>
      </c>
      <c r="J140" s="137">
        <f t="shared" si="56"/>
        <v>2000</v>
      </c>
      <c r="K140" s="138">
        <f t="shared" ref="K140" si="57">J140/I140</f>
        <v>86.956521739130437</v>
      </c>
      <c r="L140" s="136">
        <f t="shared" ref="L140:M140" si="58">AVERAGE(L124:L139)</f>
        <v>23</v>
      </c>
      <c r="M140" s="137">
        <f t="shared" si="58"/>
        <v>1795.07548260156</v>
      </c>
      <c r="N140" s="138">
        <f>M140/L140</f>
        <v>78.046760113111304</v>
      </c>
      <c r="O140" s="139">
        <f>L140-I140</f>
        <v>0</v>
      </c>
      <c r="P140" s="140">
        <f>N140-K140</f>
        <v>-8.909761626019133</v>
      </c>
      <c r="Q140" s="141">
        <f>N140/K140</f>
        <v>0.89753774130078001</v>
      </c>
      <c r="R140" s="329"/>
      <c r="S140" s="142">
        <v>0.70833333333333337</v>
      </c>
      <c r="T140" s="143">
        <v>0.85618055555555561</v>
      </c>
      <c r="U140" s="144"/>
      <c r="V140" s="166"/>
      <c r="W140" s="187"/>
      <c r="X140" s="188"/>
      <c r="Y140" s="179">
        <f t="shared" ref="Y140:Z140" si="59">SUM(Y124:Y139)</f>
        <v>0</v>
      </c>
      <c r="Z140" s="180">
        <f t="shared" si="59"/>
        <v>0</v>
      </c>
      <c r="AA140" s="359"/>
      <c r="AB140" s="360"/>
      <c r="AC140" s="179">
        <f t="shared" ref="AC140:AD140" si="60">SUM(AC124:AC139)</f>
        <v>0</v>
      </c>
      <c r="AD140" s="180">
        <f t="shared" si="60"/>
        <v>0</v>
      </c>
      <c r="AE140" s="168">
        <f>M140-J140</f>
        <v>-204.92451739844</v>
      </c>
      <c r="AF140" s="141">
        <f>M140/J140</f>
        <v>0.89753774130078001</v>
      </c>
      <c r="AG140" s="375"/>
    </row>
    <row r="142" spans="1:33">
      <c r="AA142" s="365" t="s">
        <v>149</v>
      </c>
      <c r="AB142" s="365"/>
    </row>
    <row r="143" spans="1:33">
      <c r="AA143" s="365" t="s">
        <v>150</v>
      </c>
      <c r="AB143" s="365"/>
    </row>
    <row r="144" spans="1:33">
      <c r="AA144" s="365" t="s">
        <v>151</v>
      </c>
      <c r="AB144" s="365"/>
    </row>
    <row r="145" spans="27:28">
      <c r="AA145" s="365" t="s">
        <v>152</v>
      </c>
      <c r="AB145" s="365"/>
    </row>
    <row r="146" spans="27:28">
      <c r="AA146" s="365" t="s">
        <v>153</v>
      </c>
      <c r="AB146" s="365"/>
    </row>
    <row r="147" spans="27:28">
      <c r="AA147" s="365" t="s">
        <v>154</v>
      </c>
      <c r="AB147" s="365"/>
    </row>
    <row r="148" spans="27:28">
      <c r="AA148" s="365" t="s">
        <v>155</v>
      </c>
      <c r="AB148" s="365"/>
    </row>
    <row r="149" spans="27:28">
      <c r="AA149" s="365" t="s">
        <v>156</v>
      </c>
      <c r="AB149" s="365"/>
    </row>
    <row r="150" spans="27:28">
      <c r="AA150" s="365" t="s">
        <v>157</v>
      </c>
      <c r="AB150" s="365"/>
    </row>
    <row r="151" spans="27:28">
      <c r="AA151" s="365" t="s">
        <v>158</v>
      </c>
      <c r="AB151" s="365"/>
    </row>
    <row r="152" spans="27:28">
      <c r="AA152" s="365" t="s">
        <v>159</v>
      </c>
      <c r="AB152" s="365"/>
    </row>
    <row r="153" spans="27:28">
      <c r="AA153" s="365" t="s">
        <v>160</v>
      </c>
      <c r="AB153" s="365"/>
    </row>
    <row r="154" spans="27:28">
      <c r="AA154" s="365" t="s">
        <v>161</v>
      </c>
      <c r="AB154" s="365"/>
    </row>
  </sheetData>
  <dataConsolidate/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593" priority="2" operator="greaterThan">
      <formula>0</formula>
    </cfRule>
  </conditionalFormatting>
  <conditionalFormatting sqref="P5:P140 AE5:AE140">
    <cfRule type="cellIs" dxfId="592" priority="5" operator="lessThan">
      <formula>0</formula>
    </cfRule>
  </conditionalFormatting>
  <conditionalFormatting sqref="Q5:Q140 AF5:AF140">
    <cfRule type="cellIs" dxfId="591" priority="3" operator="greaterThan">
      <formula>1</formula>
    </cfRule>
    <cfRule type="cellIs" dxfId="590" priority="4" operator="lessThan">
      <formula>0.8</formula>
    </cfRule>
  </conditionalFormatting>
  <conditionalFormatting sqref="AG5 R5:R140 AG107:AG124">
    <cfRule type="cellIs" dxfId="589" priority="6" operator="lessThan">
      <formula>0.8</formula>
    </cfRule>
  </conditionalFormatting>
  <conditionalFormatting sqref="AG22">
    <cfRule type="cellIs" dxfId="588" priority="11" operator="lessThan">
      <formula>0.8</formula>
    </cfRule>
  </conditionalFormatting>
  <conditionalFormatting sqref="AG37">
    <cfRule type="cellIs" dxfId="587" priority="10" operator="lessThan">
      <formula>0.8</formula>
    </cfRule>
  </conditionalFormatting>
  <conditionalFormatting sqref="AG39:AG74">
    <cfRule type="cellIs" dxfId="586" priority="8" operator="lessThan">
      <formula>0.8</formula>
    </cfRule>
  </conditionalFormatting>
  <conditionalFormatting sqref="AG80:AG88">
    <cfRule type="cellIs" dxfId="585" priority="9" operator="lessThan">
      <formula>0.8</formula>
    </cfRule>
  </conditionalFormatting>
  <conditionalFormatting sqref="AG90:AG95">
    <cfRule type="cellIs" dxfId="584" priority="7" operator="lessThan">
      <formula>0.8</formula>
    </cfRule>
  </conditionalFormatting>
  <conditionalFormatting sqref="AG139">
    <cfRule type="cellIs" dxfId="583" priority="1" operator="lessThan">
      <formula>0.8</formula>
    </cfRule>
  </conditionalFormatting>
  <dataValidations count="1">
    <dataValidation type="list" allowBlank="1" showInputMessage="1" showErrorMessage="1" sqref="AA5:AB140" xr:uid="{997D4348-2ABD-4DCB-BFCC-9BB72AFB32E8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52DDF-48F8-4001-9A45-DF3140336F2F}">
  <sheetPr>
    <tabColor theme="9" tint="0.59999389629810485"/>
  </sheetPr>
  <dimension ref="B1:AR42"/>
  <sheetViews>
    <sheetView zoomScale="70" zoomScaleNormal="70" workbookViewId="0">
      <selection activeCell="B11" sqref="B11:O26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11" t="s">
        <v>0</v>
      </c>
      <c r="C1" s="211"/>
      <c r="D1" s="211"/>
      <c r="E1" s="211"/>
      <c r="F1" s="211"/>
      <c r="G1" s="211"/>
      <c r="H1" s="211"/>
      <c r="I1" s="211"/>
      <c r="J1" s="211"/>
      <c r="K1" s="1"/>
      <c r="L1" s="1"/>
      <c r="M1" s="1"/>
      <c r="N1" s="1"/>
      <c r="O1" s="1"/>
      <c r="P1" s="1"/>
    </row>
    <row r="2" spans="2:34" ht="27.75" customHeight="1">
      <c r="B2" s="212"/>
      <c r="C2" s="212"/>
      <c r="D2" s="212"/>
      <c r="E2" s="212"/>
      <c r="F2" s="212"/>
      <c r="G2" s="212"/>
      <c r="H2" s="212"/>
      <c r="I2" s="212"/>
      <c r="J2" s="212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13" t="s">
        <v>264</v>
      </c>
      <c r="D3" s="214"/>
      <c r="E3" s="3" t="s">
        <v>2</v>
      </c>
      <c r="F3" s="215">
        <f>'0725(18度C)'!D1+'0725(4度C)'!D1</f>
        <v>175112</v>
      </c>
      <c r="G3" s="216"/>
      <c r="H3" s="3" t="s">
        <v>3</v>
      </c>
      <c r="I3" s="217">
        <f>'0725(18度C)'!F1+'0725(4度C)'!F1</f>
        <v>5426020.8499999996</v>
      </c>
      <c r="J3" s="218"/>
      <c r="K3" s="4"/>
      <c r="L3" s="5"/>
      <c r="M3" s="1"/>
      <c r="N3" s="1"/>
      <c r="O3" s="1"/>
      <c r="P3" s="1"/>
    </row>
    <row r="4" spans="2:34" ht="28.5" customHeight="1">
      <c r="B4" s="219" t="s">
        <v>4</v>
      </c>
      <c r="C4" s="222" t="s">
        <v>5</v>
      </c>
      <c r="D4" s="223"/>
      <c r="E4" s="224" t="s">
        <v>6</v>
      </c>
      <c r="F4" s="225"/>
      <c r="G4" s="224" t="s">
        <v>7</v>
      </c>
      <c r="H4" s="225"/>
      <c r="I4" s="224" t="s">
        <v>8</v>
      </c>
      <c r="J4" s="225"/>
      <c r="K4" s="226" t="s">
        <v>9</v>
      </c>
      <c r="L4" s="227"/>
      <c r="M4" s="226" t="s">
        <v>10</v>
      </c>
      <c r="N4" s="227"/>
      <c r="O4" s="228" t="s">
        <v>11</v>
      </c>
      <c r="P4" s="229"/>
      <c r="Q4" s="229" t="s">
        <v>12</v>
      </c>
      <c r="R4" s="229"/>
    </row>
    <row r="5" spans="2:34" ht="28.5" customHeight="1">
      <c r="B5" s="220"/>
      <c r="C5" s="222" t="s">
        <v>13</v>
      </c>
      <c r="D5" s="223"/>
      <c r="E5" s="230" t="s">
        <v>14</v>
      </c>
      <c r="F5" s="231"/>
      <c r="G5" s="232" t="s">
        <v>15</v>
      </c>
      <c r="H5" s="233"/>
      <c r="I5" s="234" t="s">
        <v>16</v>
      </c>
      <c r="J5" s="235"/>
      <c r="K5" s="236" t="s">
        <v>17</v>
      </c>
      <c r="L5" s="237"/>
      <c r="M5" s="238" t="s">
        <v>18</v>
      </c>
      <c r="N5" s="23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20"/>
      <c r="C6" s="222" t="s">
        <v>22</v>
      </c>
      <c r="D6" s="223"/>
      <c r="E6" s="250">
        <f>AVERAGE(D14:O14,D32:X32)</f>
        <v>495.59018854072445</v>
      </c>
      <c r="F6" s="251" t="e">
        <f>AVERAGE(#REF!,D14:K14)</f>
        <v>#REF!</v>
      </c>
      <c r="G6" s="252">
        <f>AVERAGE(D14:K14)</f>
        <v>287.47923843165</v>
      </c>
      <c r="H6" s="253"/>
      <c r="I6" s="252">
        <f>AVERAGE(L14:O14)</f>
        <v>94.325718496683862</v>
      </c>
      <c r="J6" s="253"/>
      <c r="K6" s="252">
        <f>AVERAGE(D32:O32)</f>
        <v>733.48214285714289</v>
      </c>
      <c r="L6" s="253"/>
      <c r="M6" s="252">
        <f>AVERAGE(P32:X32)</f>
        <v>770.49689440993791</v>
      </c>
      <c r="N6" s="253"/>
      <c r="O6" s="241">
        <f>'0725(4度C)'!Y2</f>
        <v>0</v>
      </c>
      <c r="P6" s="241">
        <f>'0725(4度C)'!Z2</f>
        <v>0</v>
      </c>
      <c r="Q6" s="241">
        <f>'0725(4度C)'!AC2</f>
        <v>0</v>
      </c>
      <c r="R6" s="241">
        <f>'0725(4度C)'!AD2</f>
        <v>0</v>
      </c>
    </row>
    <row r="7" spans="2:34" ht="28.5" customHeight="1">
      <c r="B7" s="220"/>
      <c r="C7" s="244" t="s">
        <v>23</v>
      </c>
      <c r="D7" s="245"/>
      <c r="E7" s="246">
        <f>AVERAGE(D15:O15,D33:X33)</f>
        <v>441.77334180316757</v>
      </c>
      <c r="F7" s="247" t="e">
        <f>AVERAGE(#REF!,D15:K15)</f>
        <v>#REF!</v>
      </c>
      <c r="G7" s="248">
        <f>AVERAGE(D15:K15)</f>
        <v>250.5859127461637</v>
      </c>
      <c r="H7" s="249"/>
      <c r="I7" s="248">
        <f>AVERAGE(L15:O15)</f>
        <v>86.965460801897265</v>
      </c>
      <c r="J7" s="249"/>
      <c r="K7" s="248">
        <f>AVERAGE(D33:O33)</f>
        <v>656.55700944003115</v>
      </c>
      <c r="L7" s="249"/>
      <c r="M7" s="248">
        <f>AVERAGE(P33:X33)</f>
        <v>691.17475825244469</v>
      </c>
      <c r="N7" s="249"/>
      <c r="O7" s="242"/>
      <c r="P7" s="242"/>
      <c r="Q7" s="242"/>
      <c r="R7" s="242"/>
    </row>
    <row r="8" spans="2:34" ht="28.5" customHeight="1">
      <c r="B8" s="221"/>
      <c r="C8" s="244" t="s">
        <v>24</v>
      </c>
      <c r="D8" s="245"/>
      <c r="E8" s="265">
        <f>AVERAGE(D16:O16,D34:X34)</f>
        <v>0.89546131916594229</v>
      </c>
      <c r="F8" s="266" t="e">
        <f>AVERAGE(D16:K16,#REF!)</f>
        <v>#REF!</v>
      </c>
      <c r="G8" s="254">
        <f>AVERAGE(D16:K16)</f>
        <v>0.88784937852566204</v>
      </c>
      <c r="H8" s="255"/>
      <c r="I8" s="254">
        <f>AVERAGE(L16:O16)</f>
        <v>0.92019208493610427</v>
      </c>
      <c r="J8" s="255"/>
      <c r="K8" s="254">
        <f>AVERAGE(D34:O34)</f>
        <v>0.89265741583234626</v>
      </c>
      <c r="L8" s="255"/>
      <c r="M8" s="254">
        <f>AVERAGE(P34:X34)</f>
        <v>0.89731775057487795</v>
      </c>
      <c r="N8" s="255"/>
      <c r="O8" s="243"/>
      <c r="P8" s="243"/>
      <c r="Q8" s="243"/>
      <c r="R8" s="243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6" t="s">
        <v>26</v>
      </c>
      <c r="C11" s="257"/>
      <c r="D11" s="258" t="s">
        <v>27</v>
      </c>
      <c r="E11" s="259"/>
      <c r="F11" s="259"/>
      <c r="G11" s="259"/>
      <c r="H11" s="259"/>
      <c r="I11" s="259"/>
      <c r="J11" s="259"/>
      <c r="K11" s="259"/>
      <c r="L11" s="260" t="s">
        <v>28</v>
      </c>
      <c r="M11" s="261"/>
      <c r="N11" s="261"/>
      <c r="O11" s="262"/>
    </row>
    <row r="12" spans="2:34" ht="17.25" customHeight="1">
      <c r="B12" s="263" t="s">
        <v>29</v>
      </c>
      <c r="C12" s="264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63"/>
      <c r="C13" s="264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0" t="s">
        <v>40</v>
      </c>
      <c r="C14" s="26" t="s">
        <v>41</v>
      </c>
      <c r="D14" s="27" t="s">
        <v>42</v>
      </c>
      <c r="E14" s="28">
        <v>84.403669724770637</v>
      </c>
      <c r="F14" s="28">
        <v>114.42307692307692</v>
      </c>
      <c r="G14" s="28">
        <v>101.03448275862068</v>
      </c>
      <c r="H14" s="28">
        <v>170.41420118343194</v>
      </c>
      <c r="I14" s="28">
        <v>654.6</v>
      </c>
      <c r="J14" s="28">
        <v>600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0"/>
      <c r="C15" s="33" t="s">
        <v>43</v>
      </c>
      <c r="D15" s="34" t="s">
        <v>42</v>
      </c>
      <c r="E15" s="35">
        <v>75.738023063827754</v>
      </c>
      <c r="F15" s="35">
        <v>103.16173315660103</v>
      </c>
      <c r="G15" s="35">
        <v>91.297994321901697</v>
      </c>
      <c r="H15" s="35">
        <v>153.26610241685805</v>
      </c>
      <c r="I15" s="35">
        <v>538.8455456263523</v>
      </c>
      <c r="J15" s="35">
        <v>541.2060778914414</v>
      </c>
      <c r="K15" s="36" t="s">
        <v>42</v>
      </c>
      <c r="L15" s="34" t="s">
        <v>42</v>
      </c>
      <c r="M15" s="37">
        <v>95.892857142857139</v>
      </c>
      <c r="N15" s="35">
        <v>78.038064460937392</v>
      </c>
      <c r="O15" s="38" t="s">
        <v>42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40"/>
      <c r="C16" s="41" t="s">
        <v>44</v>
      </c>
      <c r="D16" s="42" t="s">
        <v>42</v>
      </c>
      <c r="E16" s="43">
        <f t="shared" ref="E16:J16" si="0">E15/E14</f>
        <v>0.89733092543013326</v>
      </c>
      <c r="F16" s="43">
        <f t="shared" si="0"/>
        <v>0.90158153346945447</v>
      </c>
      <c r="G16" s="43">
        <f t="shared" si="0"/>
        <v>0.90363202571165513</v>
      </c>
      <c r="H16" s="43">
        <f t="shared" si="0"/>
        <v>0.89937400376559062</v>
      </c>
      <c r="I16" s="43">
        <f t="shared" si="0"/>
        <v>0.82316765295806948</v>
      </c>
      <c r="J16" s="43">
        <f t="shared" si="0"/>
        <v>0.90201012981906903</v>
      </c>
      <c r="K16" s="44" t="s">
        <v>42</v>
      </c>
      <c r="L16" s="42" t="s">
        <v>42</v>
      </c>
      <c r="M16" s="45">
        <f t="shared" ref="M16:N16" si="1">M15/M14</f>
        <v>0.94294642857142852</v>
      </c>
      <c r="N16" s="43">
        <f t="shared" si="1"/>
        <v>0.89743774130078002</v>
      </c>
      <c r="O16" s="46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7" t="s">
        <v>45</v>
      </c>
      <c r="C17" s="13" t="s">
        <v>46</v>
      </c>
      <c r="D17" s="47" t="s">
        <v>42</v>
      </c>
      <c r="E17" s="48">
        <v>0.20833333333333334</v>
      </c>
      <c r="F17" s="48">
        <v>0.20833333333333334</v>
      </c>
      <c r="G17" s="48">
        <v>0.20833333333333334</v>
      </c>
      <c r="H17" s="48">
        <v>0.20833333333333334</v>
      </c>
      <c r="I17" s="48">
        <v>0.25</v>
      </c>
      <c r="J17" s="48">
        <v>0.25</v>
      </c>
      <c r="K17" s="48" t="s">
        <v>42</v>
      </c>
      <c r="L17" s="47" t="s">
        <v>42</v>
      </c>
      <c r="M17" s="49">
        <v>0.70833333333333337</v>
      </c>
      <c r="N17" s="48">
        <v>0.70833333333333337</v>
      </c>
      <c r="O17" s="50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63"/>
      <c r="C18" s="13" t="s">
        <v>47</v>
      </c>
      <c r="D18" s="47" t="s">
        <v>42</v>
      </c>
      <c r="E18" s="48">
        <v>0.6012384259259258</v>
      </c>
      <c r="F18" s="48">
        <v>0.48481481481481481</v>
      </c>
      <c r="G18" s="48">
        <v>0.6052546296296295</v>
      </c>
      <c r="H18" s="48">
        <v>0.58792824074074057</v>
      </c>
      <c r="I18" s="48">
        <v>0.42841435185185173</v>
      </c>
      <c r="J18" s="48">
        <v>0.2984606481481481</v>
      </c>
      <c r="K18" s="48" t="s">
        <v>42</v>
      </c>
      <c r="L18" s="47" t="s">
        <v>42</v>
      </c>
      <c r="M18" s="49">
        <v>0.82003472222222218</v>
      </c>
      <c r="N18" s="48">
        <v>0.83744212962962961</v>
      </c>
      <c r="O18" s="50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8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69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68" t="s">
        <v>51</v>
      </c>
      <c r="C21" s="51" t="s">
        <v>49</v>
      </c>
      <c r="D21" s="54"/>
      <c r="E21" s="52"/>
      <c r="F21" s="52"/>
      <c r="G21" s="52"/>
      <c r="H21" s="52"/>
      <c r="I21" s="52"/>
      <c r="J21" s="52"/>
      <c r="K21" s="53"/>
      <c r="L21" s="54"/>
      <c r="M21" s="55"/>
      <c r="N21" s="52"/>
      <c r="O21" s="56"/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69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63" t="s">
        <v>53</v>
      </c>
      <c r="C23" s="264"/>
      <c r="D23" s="57" t="s">
        <v>42</v>
      </c>
      <c r="E23" s="58">
        <v>21.8</v>
      </c>
      <c r="F23" s="58">
        <v>17.333333333333332</v>
      </c>
      <c r="G23" s="58">
        <v>22.375</v>
      </c>
      <c r="H23" s="58">
        <v>21.125</v>
      </c>
      <c r="I23" s="58">
        <v>5.5</v>
      </c>
      <c r="J23" s="58">
        <v>6</v>
      </c>
      <c r="K23" s="59" t="s">
        <v>42</v>
      </c>
      <c r="L23" s="57" t="s">
        <v>42</v>
      </c>
      <c r="M23" s="60">
        <v>18.666666666666668</v>
      </c>
      <c r="N23" s="58">
        <v>23</v>
      </c>
      <c r="O23" s="61" t="s">
        <v>42</v>
      </c>
    </row>
    <row r="24" spans="2:44" ht="17.25" customHeight="1">
      <c r="B24" s="270" t="s">
        <v>54</v>
      </c>
      <c r="C24" s="271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70" t="s">
        <v>59</v>
      </c>
      <c r="C25" s="271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72" t="s">
        <v>60</v>
      </c>
      <c r="C26" s="273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56" t="s">
        <v>26</v>
      </c>
      <c r="C29" s="257"/>
      <c r="D29" s="274" t="s">
        <v>64</v>
      </c>
      <c r="E29" s="275"/>
      <c r="F29" s="275"/>
      <c r="G29" s="275"/>
      <c r="H29" s="275"/>
      <c r="I29" s="275"/>
      <c r="J29" s="275"/>
      <c r="K29" s="275"/>
      <c r="L29" s="275"/>
      <c r="M29" s="275"/>
      <c r="N29" s="275"/>
      <c r="O29" s="276"/>
      <c r="P29" s="277" t="s">
        <v>65</v>
      </c>
      <c r="Q29" s="278"/>
      <c r="R29" s="278"/>
      <c r="S29" s="278"/>
      <c r="T29" s="278"/>
      <c r="U29" s="278"/>
      <c r="V29" s="278"/>
      <c r="W29" s="278"/>
      <c r="X29" s="279"/>
    </row>
    <row r="30" spans="2:44" ht="17.25" customHeight="1">
      <c r="B30" s="263" t="s">
        <v>29</v>
      </c>
      <c r="C30" s="264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63"/>
      <c r="C31" s="264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40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321.42857142857144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900</v>
      </c>
      <c r="O32" s="28">
        <v>887.5</v>
      </c>
      <c r="P32" s="27">
        <v>490.90909090909093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709.09090909090901</v>
      </c>
      <c r="W32" s="28">
        <v>942.85714285714289</v>
      </c>
      <c r="X32" s="31">
        <v>939.13043478260863</v>
      </c>
    </row>
    <row r="33" spans="2:24" ht="39.6" customHeight="1">
      <c r="B33" s="240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282.33066612297927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747.9675983873766</v>
      </c>
      <c r="N33" s="35">
        <v>804.53496030618385</v>
      </c>
      <c r="O33" s="35">
        <v>791.39481294358484</v>
      </c>
      <c r="P33" s="34">
        <v>438.65501819696101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644.0294461096255</v>
      </c>
      <c r="W33" s="35">
        <v>847.32971622109653</v>
      </c>
      <c r="X33" s="38">
        <v>834.68485248209583</v>
      </c>
    </row>
    <row r="34" spans="2:24" ht="40.15" customHeight="1">
      <c r="B34" s="240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0.87836207238260211</v>
      </c>
      <c r="H34" s="43" t="s">
        <v>42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0.90662739198469888</v>
      </c>
      <c r="N34" s="43">
        <f>N33/N32</f>
        <v>0.89392773367353762</v>
      </c>
      <c r="O34" s="43">
        <f>O33/O32</f>
        <v>0.89171246528854631</v>
      </c>
      <c r="P34" s="42">
        <f>P33/P32</f>
        <v>0.89355651854936502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0.90824665476998478</v>
      </c>
      <c r="W34" s="43">
        <f>W33/W32</f>
        <v>0.89868303235570846</v>
      </c>
      <c r="X34" s="46">
        <f>X33/X32</f>
        <v>0.88878479662445398</v>
      </c>
    </row>
    <row r="35" spans="2:24" ht="17.25" customHeight="1">
      <c r="B35" s="267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0.25</v>
      </c>
      <c r="H35" s="48" t="s">
        <v>42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0.31597222222222215</v>
      </c>
      <c r="N35" s="48">
        <v>0.25</v>
      </c>
      <c r="O35" s="48">
        <v>0.25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0.73333333333333328</v>
      </c>
      <c r="X35" s="50">
        <v>0.74513888888888902</v>
      </c>
    </row>
    <row r="36" spans="2:24" ht="17.25" customHeight="1">
      <c r="B36" s="263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0.42841435185185173</v>
      </c>
      <c r="H36" s="48" t="s">
        <v>42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0.38865740740740734</v>
      </c>
      <c r="N36" s="48">
        <v>0.48777777777777787</v>
      </c>
      <c r="O36" s="48">
        <v>0.49165509259259266</v>
      </c>
      <c r="P36" s="47">
        <v>0.76034722222222229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0.87278935185185191</v>
      </c>
      <c r="W36" s="48">
        <v>1.097094907407407</v>
      </c>
      <c r="X36" s="50">
        <v>1.0959722222222219</v>
      </c>
    </row>
    <row r="37" spans="2:24" ht="17.25" customHeight="1">
      <c r="B37" s="263" t="s">
        <v>53</v>
      </c>
      <c r="C37" s="264"/>
      <c r="D37" s="58" t="s">
        <v>42</v>
      </c>
      <c r="E37" s="58" t="s">
        <v>42</v>
      </c>
      <c r="F37" s="58" t="s">
        <v>42</v>
      </c>
      <c r="G37" s="58">
        <v>11.2</v>
      </c>
      <c r="H37" s="58" t="s">
        <v>42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4</v>
      </c>
      <c r="N37" s="58">
        <v>3.8571428571428572</v>
      </c>
      <c r="O37" s="58">
        <v>4</v>
      </c>
      <c r="P37" s="57">
        <v>7.333333333333333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4.4000000000000004</v>
      </c>
      <c r="W37" s="58">
        <v>3.5</v>
      </c>
      <c r="X37" s="61">
        <v>3.8333333333333335</v>
      </c>
    </row>
    <row r="38" spans="2:24" ht="17.25" customHeight="1">
      <c r="B38" s="270" t="s">
        <v>54</v>
      </c>
      <c r="C38" s="271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70" t="s">
        <v>59</v>
      </c>
      <c r="C39" s="271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72" t="s">
        <v>60</v>
      </c>
      <c r="C40" s="273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09012-7DA8-4F26-A5E1-FD44C73EB00A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M47" sqref="M47"/>
      <selection pane="bottomLeft" activeCell="M47" sqref="M47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SUM(F5:F140)</f>
        <v>96012</v>
      </c>
      <c r="E1" s="88" t="s">
        <v>3</v>
      </c>
      <c r="F1" s="89">
        <f>SUM(G5:G140)</f>
        <v>1939170.7299999997</v>
      </c>
      <c r="G1" s="90" t="s">
        <v>84</v>
      </c>
      <c r="H1" s="91">
        <f>L21+L38+L55+L72+L89+L106+L123+L140</f>
        <v>42.123809523809527</v>
      </c>
      <c r="I1" s="284" t="s">
        <v>85</v>
      </c>
      <c r="J1" s="280"/>
      <c r="K1" s="309"/>
      <c r="L1" s="313" t="s">
        <v>86</v>
      </c>
      <c r="M1" s="314"/>
      <c r="N1" s="315"/>
      <c r="O1" s="280" t="s">
        <v>87</v>
      </c>
      <c r="P1" s="280"/>
      <c r="Q1" s="280"/>
      <c r="R1" s="281"/>
      <c r="S1" s="284" t="s">
        <v>88</v>
      </c>
      <c r="T1" s="280"/>
      <c r="U1" s="280"/>
      <c r="V1" s="280"/>
      <c r="W1" s="280"/>
      <c r="X1" s="281"/>
      <c r="Y1" s="280" t="s">
        <v>89</v>
      </c>
      <c r="Z1" s="280"/>
      <c r="AA1" s="284" t="s">
        <v>90</v>
      </c>
      <c r="AB1" s="286"/>
      <c r="AC1" s="287"/>
    </row>
    <row r="2" spans="1:29" ht="26.25" customHeight="1" thickBot="1">
      <c r="A2" s="299">
        <v>46228</v>
      </c>
      <c r="B2" s="300"/>
      <c r="C2" s="92" t="s">
        <v>40</v>
      </c>
      <c r="D2" s="93">
        <f>AVERAGE(N21,N38,N55,N72,N89,N106,N123,N140)</f>
        <v>673.86588384623792</v>
      </c>
      <c r="E2" s="93" t="s">
        <v>91</v>
      </c>
      <c r="F2" s="94">
        <f>F1/D1</f>
        <v>20.197170457859432</v>
      </c>
      <c r="G2" s="95" t="s">
        <v>92</v>
      </c>
      <c r="H2" s="96">
        <f>COUNT(H5:H140)</f>
        <v>10</v>
      </c>
      <c r="I2" s="310"/>
      <c r="J2" s="311"/>
      <c r="K2" s="312"/>
      <c r="L2" s="316"/>
      <c r="M2" s="282"/>
      <c r="N2" s="317"/>
      <c r="O2" s="282"/>
      <c r="P2" s="282"/>
      <c r="Q2" s="282"/>
      <c r="R2" s="283"/>
      <c r="S2" s="285"/>
      <c r="T2" s="282"/>
      <c r="U2" s="282"/>
      <c r="V2" s="282"/>
      <c r="W2" s="282"/>
      <c r="X2" s="283"/>
      <c r="Y2" s="282"/>
      <c r="Z2" s="282"/>
      <c r="AA2" s="288"/>
      <c r="AB2" s="289"/>
      <c r="AC2" s="290"/>
    </row>
    <row r="3" spans="1:29" ht="23.25" customHeight="1">
      <c r="A3" s="301" t="s">
        <v>93</v>
      </c>
      <c r="B3" s="390" t="s">
        <v>94</v>
      </c>
      <c r="C3" s="392" t="s">
        <v>95</v>
      </c>
      <c r="D3" s="393"/>
      <c r="E3" s="307" t="s">
        <v>96</v>
      </c>
      <c r="F3" s="307" t="s">
        <v>97</v>
      </c>
      <c r="G3" s="307" t="s">
        <v>98</v>
      </c>
      <c r="H3" s="410" t="s">
        <v>99</v>
      </c>
      <c r="I3" s="384" t="s">
        <v>100</v>
      </c>
      <c r="J3" s="386" t="s">
        <v>101</v>
      </c>
      <c r="K3" s="388" t="s">
        <v>40</v>
      </c>
      <c r="L3" s="384" t="s">
        <v>100</v>
      </c>
      <c r="M3" s="386" t="s">
        <v>101</v>
      </c>
      <c r="N3" s="388" t="s">
        <v>40</v>
      </c>
      <c r="O3" s="384" t="s">
        <v>100</v>
      </c>
      <c r="P3" s="350" t="s">
        <v>40</v>
      </c>
      <c r="Q3" s="352" t="s">
        <v>102</v>
      </c>
      <c r="R3" s="354" t="s">
        <v>103</v>
      </c>
      <c r="S3" s="398" t="s">
        <v>104</v>
      </c>
      <c r="T3" s="399"/>
      <c r="U3" s="400" t="s">
        <v>105</v>
      </c>
      <c r="V3" s="400" t="s">
        <v>106</v>
      </c>
      <c r="W3" s="402" t="s">
        <v>107</v>
      </c>
      <c r="X3" s="257"/>
      <c r="Y3" s="403" t="s">
        <v>108</v>
      </c>
      <c r="Z3" s="404"/>
      <c r="AA3" s="407" t="s">
        <v>101</v>
      </c>
      <c r="AB3" s="352" t="s">
        <v>102</v>
      </c>
      <c r="AC3" s="396" t="s">
        <v>109</v>
      </c>
    </row>
    <row r="4" spans="1:29" ht="17.25" customHeight="1" thickBot="1">
      <c r="A4" s="302"/>
      <c r="B4" s="391"/>
      <c r="C4" s="394"/>
      <c r="D4" s="395"/>
      <c r="E4" s="308"/>
      <c r="F4" s="308"/>
      <c r="G4" s="308"/>
      <c r="H4" s="411"/>
      <c r="I4" s="385"/>
      <c r="J4" s="387"/>
      <c r="K4" s="389"/>
      <c r="L4" s="385"/>
      <c r="M4" s="387"/>
      <c r="N4" s="389"/>
      <c r="O4" s="385"/>
      <c r="P4" s="351"/>
      <c r="Q4" s="353"/>
      <c r="R4" s="409"/>
      <c r="S4" s="203" t="s">
        <v>110</v>
      </c>
      <c r="T4" s="204" t="s">
        <v>111</v>
      </c>
      <c r="U4" s="401"/>
      <c r="V4" s="401"/>
      <c r="W4" s="99" t="s">
        <v>112</v>
      </c>
      <c r="X4" s="69" t="s">
        <v>113</v>
      </c>
      <c r="Y4" s="405"/>
      <c r="Z4" s="406"/>
      <c r="AA4" s="408"/>
      <c r="AB4" s="353"/>
      <c r="AC4" s="397"/>
    </row>
    <row r="5" spans="1:29" ht="15.75" customHeight="1">
      <c r="A5" s="322" t="s">
        <v>116</v>
      </c>
      <c r="B5" s="146" t="s">
        <v>114</v>
      </c>
      <c r="C5" s="325" t="s">
        <v>117</v>
      </c>
      <c r="D5" s="326"/>
      <c r="E5" s="147">
        <v>25.64</v>
      </c>
      <c r="F5" s="97">
        <v>1434</v>
      </c>
      <c r="G5" s="148">
        <f t="shared" ref="G5:G9" si="0">E5*F5</f>
        <v>36767.760000000002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3217.249551153187</v>
      </c>
      <c r="N5" s="152">
        <f>M5/L5</f>
        <v>321.72495511531872</v>
      </c>
      <c r="O5" s="154">
        <f>L5-I5</f>
        <v>0</v>
      </c>
      <c r="P5" s="155">
        <f>N5-K5</f>
        <v>-38.275044884681279</v>
      </c>
      <c r="Q5" s="156">
        <f>N5/K5</f>
        <v>0.89368043087588533</v>
      </c>
      <c r="R5" s="327">
        <f>Q21</f>
        <v>0.87836207238260211</v>
      </c>
      <c r="S5" s="157">
        <v>0.25</v>
      </c>
      <c r="T5" s="158">
        <v>0.26856481481481481</v>
      </c>
      <c r="U5" s="159"/>
      <c r="V5" s="160">
        <v>26.743340431630468</v>
      </c>
      <c r="W5" s="161"/>
      <c r="X5" s="162"/>
      <c r="Y5" s="330"/>
      <c r="Z5" s="331"/>
      <c r="AA5" s="115">
        <f>M5-J5</f>
        <v>-382.75044884681301</v>
      </c>
      <c r="AB5" s="156">
        <f>M5/J5</f>
        <v>0.89368043087588522</v>
      </c>
      <c r="AC5" s="332">
        <f>AB21</f>
        <v>0.87836207238260211</v>
      </c>
    </row>
    <row r="6" spans="1:29" ht="15.75" customHeight="1">
      <c r="A6" s="323"/>
      <c r="B6" s="100" t="s">
        <v>114</v>
      </c>
      <c r="C6" s="335" t="s">
        <v>198</v>
      </c>
      <c r="D6" s="336"/>
      <c r="E6" s="101">
        <v>29.52</v>
      </c>
      <c r="F6" s="102">
        <v>2067</v>
      </c>
      <c r="G6" s="103">
        <f t="shared" si="0"/>
        <v>61017.84</v>
      </c>
      <c r="H6" s="26"/>
      <c r="I6" s="104">
        <v>11</v>
      </c>
      <c r="J6" s="105">
        <v>3600</v>
      </c>
      <c r="K6" s="106">
        <f t="shared" ref="K6:K9" si="1">J6/I6</f>
        <v>327.27272727272725</v>
      </c>
      <c r="L6" s="107">
        <v>11</v>
      </c>
      <c r="M6" s="105">
        <f>F6/V6*60</f>
        <v>3157.9343818200086</v>
      </c>
      <c r="N6" s="106">
        <f>M6/L6</f>
        <v>287.08494380181895</v>
      </c>
      <c r="O6" s="108">
        <f>L6-I6</f>
        <v>0</v>
      </c>
      <c r="P6" s="109">
        <f>N6-K6</f>
        <v>-40.1877834709083</v>
      </c>
      <c r="Q6" s="110">
        <f>N6/K6</f>
        <v>0.87720399495000245</v>
      </c>
      <c r="R6" s="328"/>
      <c r="S6" s="47">
        <v>0.2722222222222222</v>
      </c>
      <c r="T6" s="48">
        <v>0.29949074074074072</v>
      </c>
      <c r="U6" s="111">
        <v>5.2666666666666373</v>
      </c>
      <c r="V6" s="112">
        <v>39.272506963404254</v>
      </c>
      <c r="W6" s="113"/>
      <c r="X6" s="116"/>
      <c r="Y6" s="337"/>
      <c r="Z6" s="338"/>
      <c r="AA6" s="117">
        <f>M6-J6</f>
        <v>-442.06561817999136</v>
      </c>
      <c r="AB6" s="110">
        <f>M6/J6</f>
        <v>0.87720399495000245</v>
      </c>
      <c r="AC6" s="333"/>
    </row>
    <row r="7" spans="1:29" ht="15.75" customHeight="1">
      <c r="A7" s="323"/>
      <c r="B7" s="100" t="s">
        <v>114</v>
      </c>
      <c r="C7" s="335" t="s">
        <v>199</v>
      </c>
      <c r="D7" s="336"/>
      <c r="E7" s="101">
        <v>29.85</v>
      </c>
      <c r="F7" s="102">
        <v>2496</v>
      </c>
      <c r="G7" s="103">
        <f t="shared" si="0"/>
        <v>74505.600000000006</v>
      </c>
      <c r="H7" s="26"/>
      <c r="I7" s="104">
        <v>11</v>
      </c>
      <c r="J7" s="105">
        <v>3600</v>
      </c>
      <c r="K7" s="106">
        <f t="shared" si="1"/>
        <v>327.27272727272725</v>
      </c>
      <c r="L7" s="107">
        <v>11</v>
      </c>
      <c r="M7" s="105">
        <f>F7/V7*60</f>
        <v>3156.7203731721188</v>
      </c>
      <c r="N7" s="106">
        <f>M7/L7</f>
        <v>286.97457937928351</v>
      </c>
      <c r="O7" s="108">
        <f>L7-I7</f>
        <v>0</v>
      </c>
      <c r="P7" s="109">
        <f>N7-K7</f>
        <v>-40.29814789344374</v>
      </c>
      <c r="Q7" s="110">
        <f>N7/K7</f>
        <v>0.87686677032558857</v>
      </c>
      <c r="R7" s="328"/>
      <c r="S7" s="47">
        <v>0.30277777777777776</v>
      </c>
      <c r="T7" s="48">
        <v>0.3357175925925926</v>
      </c>
      <c r="U7" s="111">
        <v>4.7333333333333272</v>
      </c>
      <c r="V7" s="112">
        <v>47.441642684844297</v>
      </c>
      <c r="W7" s="113"/>
      <c r="X7" s="116"/>
      <c r="Y7" s="337"/>
      <c r="Z7" s="338"/>
      <c r="AA7" s="117">
        <f>M7-J7</f>
        <v>-443.2796268278812</v>
      </c>
      <c r="AB7" s="110">
        <f>M7/J7</f>
        <v>0.87686677032558857</v>
      </c>
      <c r="AC7" s="333"/>
    </row>
    <row r="8" spans="1:29" ht="15.75" customHeight="1">
      <c r="A8" s="323"/>
      <c r="B8" s="100" t="s">
        <v>114</v>
      </c>
      <c r="C8" s="335" t="s">
        <v>258</v>
      </c>
      <c r="D8" s="336"/>
      <c r="E8" s="101">
        <v>30</v>
      </c>
      <c r="F8" s="102">
        <v>3549</v>
      </c>
      <c r="G8" s="103">
        <f t="shared" si="0"/>
        <v>106470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3158.6312524265063</v>
      </c>
      <c r="N8" s="106">
        <f>M8/L8</f>
        <v>263.21927103554219</v>
      </c>
      <c r="O8" s="108">
        <f>L8-I8</f>
        <v>0</v>
      </c>
      <c r="P8" s="109">
        <f>N8-K8</f>
        <v>-36.780728964457808</v>
      </c>
      <c r="Q8" s="110">
        <f>N8/K8</f>
        <v>0.87739757011847397</v>
      </c>
      <c r="R8" s="328"/>
      <c r="S8" s="47">
        <v>0.33888888888888885</v>
      </c>
      <c r="T8" s="48">
        <v>0.3856944444444444</v>
      </c>
      <c r="U8" s="111">
        <v>4.5666666666666078</v>
      </c>
      <c r="V8" s="112">
        <v>67.415276739383998</v>
      </c>
      <c r="W8" s="113"/>
      <c r="X8" s="116"/>
      <c r="Y8" s="337"/>
      <c r="Z8" s="338"/>
      <c r="AA8" s="117">
        <f>M8-J8</f>
        <v>-441.36874757349369</v>
      </c>
      <c r="AB8" s="110">
        <f>M8/J8</f>
        <v>0.87739757011847397</v>
      </c>
      <c r="AC8" s="333"/>
    </row>
    <row r="9" spans="1:29" ht="15.75" customHeight="1">
      <c r="A9" s="323"/>
      <c r="B9" s="100" t="s">
        <v>118</v>
      </c>
      <c r="C9" s="335" t="s">
        <v>119</v>
      </c>
      <c r="D9" s="336"/>
      <c r="E9" s="101">
        <v>28.57</v>
      </c>
      <c r="F9" s="102">
        <v>1164</v>
      </c>
      <c r="G9" s="103">
        <f t="shared" si="0"/>
        <v>33255.480000000003</v>
      </c>
      <c r="H9" s="13"/>
      <c r="I9" s="104">
        <v>12</v>
      </c>
      <c r="J9" s="105">
        <v>3600</v>
      </c>
      <c r="K9" s="106">
        <f t="shared" si="1"/>
        <v>300</v>
      </c>
      <c r="L9" s="107">
        <v>12</v>
      </c>
      <c r="M9" s="105">
        <f>F9/V9*60</f>
        <v>3119.9817443150168</v>
      </c>
      <c r="N9" s="106">
        <f>M9/L9</f>
        <v>259.99847869291807</v>
      </c>
      <c r="O9" s="108">
        <f>L9-I9</f>
        <v>0</v>
      </c>
      <c r="P9" s="109">
        <f>N9-K9</f>
        <v>-40.00152130708193</v>
      </c>
      <c r="Q9" s="110">
        <f>N9/K9</f>
        <v>0.86666159564306022</v>
      </c>
      <c r="R9" s="328"/>
      <c r="S9" s="47">
        <v>0.38888888888888884</v>
      </c>
      <c r="T9" s="48">
        <v>0.40443287037037035</v>
      </c>
      <c r="U9" s="111">
        <v>4.5999999999999996</v>
      </c>
      <c r="V9" s="112">
        <v>22.384746361819875</v>
      </c>
      <c r="W9" s="113"/>
      <c r="X9" s="116"/>
      <c r="Y9" s="337"/>
      <c r="Z9" s="338"/>
      <c r="AA9" s="117">
        <f>M9-J9</f>
        <v>-480.01825568498316</v>
      </c>
      <c r="AB9" s="110">
        <f>M9/J9</f>
        <v>0.86666159564306022</v>
      </c>
      <c r="AC9" s="333"/>
    </row>
    <row r="10" spans="1:29" ht="15.75" customHeight="1">
      <c r="A10" s="323"/>
      <c r="B10" s="100"/>
      <c r="C10" s="335"/>
      <c r="D10" s="336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28"/>
      <c r="S10" s="47"/>
      <c r="T10" s="120"/>
      <c r="U10" s="111"/>
      <c r="V10" s="112"/>
      <c r="W10" s="113"/>
      <c r="X10" s="116"/>
      <c r="Y10" s="337"/>
      <c r="Z10" s="338"/>
      <c r="AA10" s="117"/>
      <c r="AB10" s="110"/>
      <c r="AC10" s="333"/>
    </row>
    <row r="11" spans="1:29" ht="15.75" customHeight="1">
      <c r="A11" s="323"/>
      <c r="B11" s="100"/>
      <c r="C11" s="335"/>
      <c r="D11" s="336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8"/>
      <c r="S11" s="47"/>
      <c r="T11" s="120"/>
      <c r="U11" s="111"/>
      <c r="V11" s="112"/>
      <c r="W11" s="113"/>
      <c r="X11" s="116"/>
      <c r="Y11" s="337"/>
      <c r="Z11" s="338"/>
      <c r="AA11" s="117"/>
      <c r="AB11" s="110"/>
      <c r="AC11" s="333"/>
    </row>
    <row r="12" spans="1:29" ht="15.75" customHeight="1">
      <c r="A12" s="323"/>
      <c r="B12" s="100"/>
      <c r="C12" s="335"/>
      <c r="D12" s="33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8"/>
      <c r="S12" s="47"/>
      <c r="T12" s="120"/>
      <c r="U12" s="111"/>
      <c r="V12" s="112"/>
      <c r="W12" s="113"/>
      <c r="X12" s="116"/>
      <c r="Y12" s="337"/>
      <c r="Z12" s="338"/>
      <c r="AA12" s="117"/>
      <c r="AB12" s="110"/>
      <c r="AC12" s="333"/>
    </row>
    <row r="13" spans="1:29" ht="15.75" customHeight="1">
      <c r="A13" s="323"/>
      <c r="B13" s="100"/>
      <c r="C13" s="335"/>
      <c r="D13" s="33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8"/>
      <c r="S13" s="47"/>
      <c r="T13" s="120"/>
      <c r="U13" s="111"/>
      <c r="V13" s="112"/>
      <c r="W13" s="113"/>
      <c r="X13" s="127"/>
      <c r="Y13" s="337"/>
      <c r="Z13" s="338"/>
      <c r="AA13" s="117"/>
      <c r="AB13" s="110"/>
      <c r="AC13" s="333"/>
    </row>
    <row r="14" spans="1:29" ht="15.75" customHeight="1">
      <c r="A14" s="323"/>
      <c r="B14" s="100"/>
      <c r="C14" s="335"/>
      <c r="D14" s="33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8"/>
      <c r="S14" s="47"/>
      <c r="T14" s="120"/>
      <c r="U14" s="111"/>
      <c r="V14" s="112"/>
      <c r="W14" s="113"/>
      <c r="X14" s="127"/>
      <c r="Y14" s="337"/>
      <c r="Z14" s="338"/>
      <c r="AA14" s="117"/>
      <c r="AB14" s="110"/>
      <c r="AC14" s="333"/>
    </row>
    <row r="15" spans="1:29" ht="15.75" customHeight="1">
      <c r="A15" s="323"/>
      <c r="B15" s="100"/>
      <c r="C15" s="335"/>
      <c r="D15" s="33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8"/>
      <c r="S15" s="47"/>
      <c r="T15" s="120"/>
      <c r="U15" s="111"/>
      <c r="V15" s="112"/>
      <c r="W15" s="113"/>
      <c r="X15" s="127"/>
      <c r="Y15" s="337"/>
      <c r="Z15" s="338"/>
      <c r="AA15" s="117"/>
      <c r="AB15" s="110"/>
      <c r="AC15" s="333"/>
    </row>
    <row r="16" spans="1:29" ht="15.75" customHeight="1">
      <c r="A16" s="323"/>
      <c r="B16" s="100"/>
      <c r="C16" s="335"/>
      <c r="D16" s="33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8"/>
      <c r="S16" s="47"/>
      <c r="T16" s="120"/>
      <c r="U16" s="111"/>
      <c r="V16" s="112"/>
      <c r="W16" s="113"/>
      <c r="X16" s="127"/>
      <c r="Y16" s="337"/>
      <c r="Z16" s="338"/>
      <c r="AA16" s="117"/>
      <c r="AB16" s="110"/>
      <c r="AC16" s="333"/>
    </row>
    <row r="17" spans="1:29" ht="15.75" customHeight="1">
      <c r="A17" s="323"/>
      <c r="B17" s="100"/>
      <c r="C17" s="335"/>
      <c r="D17" s="33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8"/>
      <c r="S17" s="47"/>
      <c r="T17" s="120"/>
      <c r="U17" s="111"/>
      <c r="V17" s="112"/>
      <c r="W17" s="113"/>
      <c r="X17" s="127"/>
      <c r="Y17" s="337"/>
      <c r="Z17" s="338"/>
      <c r="AA17" s="117"/>
      <c r="AB17" s="110"/>
      <c r="AC17" s="333"/>
    </row>
    <row r="18" spans="1:29" ht="15.75" customHeight="1">
      <c r="A18" s="323"/>
      <c r="B18" s="100"/>
      <c r="C18" s="335"/>
      <c r="D18" s="33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8"/>
      <c r="S18" s="47"/>
      <c r="T18" s="120"/>
      <c r="U18" s="111"/>
      <c r="V18" s="112"/>
      <c r="W18" s="113"/>
      <c r="X18" s="127"/>
      <c r="Y18" s="337"/>
      <c r="Z18" s="338"/>
      <c r="AA18" s="117"/>
      <c r="AB18" s="110"/>
      <c r="AC18" s="333"/>
    </row>
    <row r="19" spans="1:29" ht="15.75" customHeight="1">
      <c r="A19" s="323"/>
      <c r="B19" s="100"/>
      <c r="C19" s="335"/>
      <c r="D19" s="33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8"/>
      <c r="S19" s="47"/>
      <c r="T19" s="120"/>
      <c r="U19" s="111"/>
      <c r="V19" s="112"/>
      <c r="W19" s="113"/>
      <c r="X19" s="127"/>
      <c r="Y19" s="337"/>
      <c r="Z19" s="338"/>
      <c r="AA19" s="117"/>
      <c r="AB19" s="110"/>
      <c r="AC19" s="333"/>
    </row>
    <row r="20" spans="1:29" ht="15.75" customHeight="1">
      <c r="A20" s="323"/>
      <c r="B20" s="163"/>
      <c r="C20" s="335"/>
      <c r="D20" s="336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8"/>
      <c r="S20" s="119"/>
      <c r="T20" s="120"/>
      <c r="U20" s="130"/>
      <c r="V20" s="131"/>
      <c r="W20" s="126"/>
      <c r="X20" s="127"/>
      <c r="Y20" s="337"/>
      <c r="Z20" s="338"/>
      <c r="AA20" s="165"/>
      <c r="AB20" s="125"/>
      <c r="AC20" s="333"/>
    </row>
    <row r="21" spans="1:29" ht="15.75" customHeight="1" thickBot="1">
      <c r="A21" s="324"/>
      <c r="B21" s="133" t="s">
        <v>115</v>
      </c>
      <c r="C21" s="358"/>
      <c r="D21" s="358"/>
      <c r="E21" s="134"/>
      <c r="F21" s="167"/>
      <c r="G21" s="135"/>
      <c r="H21" s="69"/>
      <c r="I21" s="136">
        <f t="shared" ref="I21:J21" si="2">AVERAGE(I5:I20)</f>
        <v>11.2</v>
      </c>
      <c r="J21" s="137">
        <f t="shared" si="2"/>
        <v>3600</v>
      </c>
      <c r="K21" s="138">
        <f t="shared" ref="K21" si="3">J21/I21</f>
        <v>321.42857142857144</v>
      </c>
      <c r="L21" s="136">
        <f t="shared" ref="L21:M21" si="4">AVERAGE(L5:L20)</f>
        <v>11.2</v>
      </c>
      <c r="M21" s="137">
        <f t="shared" si="4"/>
        <v>3162.1034605773675</v>
      </c>
      <c r="N21" s="138">
        <f>M21/L21</f>
        <v>282.33066612297927</v>
      </c>
      <c r="O21" s="139">
        <f>L21-I21</f>
        <v>0</v>
      </c>
      <c r="P21" s="140">
        <f>N21-K21</f>
        <v>-39.097905305592178</v>
      </c>
      <c r="Q21" s="141">
        <f>N21/K21</f>
        <v>0.87836207238260211</v>
      </c>
      <c r="R21" s="329"/>
      <c r="S21" s="142">
        <v>0.25</v>
      </c>
      <c r="T21" s="143">
        <v>0.42841435185185173</v>
      </c>
      <c r="U21" s="144"/>
      <c r="V21" s="166"/>
      <c r="W21" s="167"/>
      <c r="X21" s="138"/>
      <c r="Y21" s="359"/>
      <c r="Z21" s="360"/>
      <c r="AA21" s="168">
        <f>M21-J21</f>
        <v>-437.89653942263249</v>
      </c>
      <c r="AB21" s="141">
        <f>M21/J21</f>
        <v>0.87836207238260211</v>
      </c>
      <c r="AC21" s="334"/>
    </row>
    <row r="22" spans="1:29" ht="15.75" customHeight="1">
      <c r="A22" s="361" t="s">
        <v>121</v>
      </c>
      <c r="B22" s="114" t="s">
        <v>118</v>
      </c>
      <c r="C22" s="325" t="s">
        <v>186</v>
      </c>
      <c r="D22" s="326"/>
      <c r="E22" s="147">
        <v>18.53</v>
      </c>
      <c r="F22" s="97">
        <v>1876</v>
      </c>
      <c r="G22" s="148">
        <f t="shared" ref="G22:G24" si="5">E22*F22</f>
        <v>34762.28</v>
      </c>
      <c r="H22" s="149"/>
      <c r="I22" s="150">
        <v>3</v>
      </c>
      <c r="J22" s="151">
        <v>3300</v>
      </c>
      <c r="K22" s="152">
        <f>J22/I22</f>
        <v>1100</v>
      </c>
      <c r="L22" s="153">
        <v>3</v>
      </c>
      <c r="M22" s="151">
        <f>F22/V22*60</f>
        <v>2992.7586165473576</v>
      </c>
      <c r="N22" s="152">
        <f>M22/L22</f>
        <v>997.58620551578588</v>
      </c>
      <c r="O22" s="154">
        <f>L22-I22</f>
        <v>0</v>
      </c>
      <c r="P22" s="155">
        <f>N22-K22</f>
        <v>-102.41379448421412</v>
      </c>
      <c r="Q22" s="156">
        <f>N22/K22</f>
        <v>0.90689655046889628</v>
      </c>
      <c r="R22" s="327">
        <f>Q38</f>
        <v>0.90662739198469888</v>
      </c>
      <c r="S22" s="157">
        <v>0.31597222222222215</v>
      </c>
      <c r="T22" s="158">
        <v>0.34208333333333329</v>
      </c>
      <c r="U22" s="159"/>
      <c r="V22" s="112">
        <v>37.61078470466709</v>
      </c>
      <c r="W22" s="161"/>
      <c r="X22" s="162"/>
      <c r="Y22" s="330"/>
      <c r="Z22" s="331"/>
      <c r="AA22" s="115">
        <f>M22-J22</f>
        <v>-307.24138345264237</v>
      </c>
      <c r="AB22" s="156">
        <f>M22/J22</f>
        <v>0.90689655046889628</v>
      </c>
      <c r="AC22" s="332">
        <f>AB38</f>
        <v>0.90662739198469888</v>
      </c>
    </row>
    <row r="23" spans="1:29" ht="15.75" customHeight="1">
      <c r="A23" s="362"/>
      <c r="B23" s="100" t="s">
        <v>118</v>
      </c>
      <c r="C23" s="335" t="s">
        <v>122</v>
      </c>
      <c r="D23" s="336"/>
      <c r="E23" s="101">
        <v>22.28</v>
      </c>
      <c r="F23" s="102">
        <v>610</v>
      </c>
      <c r="G23" s="103">
        <f t="shared" si="5"/>
        <v>13590.800000000001</v>
      </c>
      <c r="H23" s="26"/>
      <c r="I23" s="104">
        <v>5</v>
      </c>
      <c r="J23" s="105">
        <v>3300</v>
      </c>
      <c r="K23" s="106">
        <f t="shared" ref="K23:K24" si="6">J23/I23</f>
        <v>660</v>
      </c>
      <c r="L23" s="107">
        <v>5</v>
      </c>
      <c r="M23" s="105">
        <f>F23/V23*60</f>
        <v>2990.9666288839576</v>
      </c>
      <c r="N23" s="106">
        <f>M23/L23</f>
        <v>598.19332577679154</v>
      </c>
      <c r="O23" s="108">
        <f>L23-I23</f>
        <v>0</v>
      </c>
      <c r="P23" s="109">
        <f>N23-K23</f>
        <v>-61.806674223208461</v>
      </c>
      <c r="Q23" s="110">
        <f>N23/K23</f>
        <v>0.90635352390422963</v>
      </c>
      <c r="R23" s="328"/>
      <c r="S23" s="47">
        <v>0.34583333333333327</v>
      </c>
      <c r="T23" s="48">
        <v>0.35432870370370362</v>
      </c>
      <c r="U23" s="111">
        <v>5.3999999999999648</v>
      </c>
      <c r="V23" s="112">
        <v>12.23684665905378</v>
      </c>
      <c r="W23" s="113"/>
      <c r="X23" s="116"/>
      <c r="Y23" s="337"/>
      <c r="Z23" s="338"/>
      <c r="AA23" s="117">
        <f>M23-J23</f>
        <v>-309.03337111604242</v>
      </c>
      <c r="AB23" s="110">
        <f>M23/J23</f>
        <v>0.90635352390422952</v>
      </c>
      <c r="AC23" s="333"/>
    </row>
    <row r="24" spans="1:29" ht="15.75" customHeight="1">
      <c r="A24" s="362"/>
      <c r="B24" s="100" t="s">
        <v>118</v>
      </c>
      <c r="C24" s="335" t="s">
        <v>123</v>
      </c>
      <c r="D24" s="336"/>
      <c r="E24" s="101">
        <v>17.89</v>
      </c>
      <c r="F24" s="102">
        <v>2178</v>
      </c>
      <c r="G24" s="103">
        <f t="shared" si="5"/>
        <v>38964.42</v>
      </c>
      <c r="H24" s="26"/>
      <c r="I24" s="104">
        <v>4</v>
      </c>
      <c r="J24" s="105">
        <v>3300</v>
      </c>
      <c r="K24" s="106">
        <f t="shared" si="6"/>
        <v>825</v>
      </c>
      <c r="L24" s="107">
        <v>4</v>
      </c>
      <c r="M24" s="105">
        <f>F24/V24*60</f>
        <v>2991.885935217204</v>
      </c>
      <c r="N24" s="106">
        <f>M24/L24</f>
        <v>747.97148380430099</v>
      </c>
      <c r="O24" s="108">
        <f>L24-I24</f>
        <v>0</v>
      </c>
      <c r="P24" s="109">
        <f>N24-K24</f>
        <v>-77.028516195699012</v>
      </c>
      <c r="Q24" s="110">
        <f>N24/K24</f>
        <v>0.90663210158097085</v>
      </c>
      <c r="R24" s="328"/>
      <c r="S24" s="47">
        <v>0.35833333333333328</v>
      </c>
      <c r="T24" s="48">
        <v>0.38865740740740734</v>
      </c>
      <c r="U24" s="111">
        <v>5.7666666666667155</v>
      </c>
      <c r="V24" s="112">
        <v>43.678135740998073</v>
      </c>
      <c r="W24" s="113"/>
      <c r="X24" s="116"/>
      <c r="Y24" s="337"/>
      <c r="Z24" s="338"/>
      <c r="AA24" s="117">
        <f>M24-J24</f>
        <v>-308.11406478279605</v>
      </c>
      <c r="AB24" s="110">
        <f>M24/J24</f>
        <v>0.90663210158097085</v>
      </c>
      <c r="AC24" s="333"/>
    </row>
    <row r="25" spans="1:29" ht="15.75" customHeight="1">
      <c r="A25" s="362"/>
      <c r="B25" s="100"/>
      <c r="C25" s="335"/>
      <c r="D25" s="336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28"/>
      <c r="S25" s="47"/>
      <c r="T25" s="48"/>
      <c r="U25" s="111"/>
      <c r="V25" s="112"/>
      <c r="W25" s="113"/>
      <c r="X25" s="116"/>
      <c r="Y25" s="337"/>
      <c r="Z25" s="338"/>
      <c r="AA25" s="117"/>
      <c r="AB25" s="110"/>
      <c r="AC25" s="333"/>
    </row>
    <row r="26" spans="1:29" ht="15.75" customHeight="1">
      <c r="A26" s="363"/>
      <c r="B26" s="100"/>
      <c r="C26" s="335"/>
      <c r="D26" s="336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328"/>
      <c r="S26" s="47"/>
      <c r="T26" s="48"/>
      <c r="U26" s="111"/>
      <c r="V26" s="112"/>
      <c r="W26" s="113"/>
      <c r="X26" s="116"/>
      <c r="Y26" s="337"/>
      <c r="Z26" s="338"/>
      <c r="AA26" s="117"/>
      <c r="AB26" s="110"/>
      <c r="AC26" s="333"/>
    </row>
    <row r="27" spans="1:29" ht="15.75" customHeight="1">
      <c r="A27" s="363"/>
      <c r="B27" s="100"/>
      <c r="C27" s="335"/>
      <c r="D27" s="336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28"/>
      <c r="S27" s="47"/>
      <c r="T27" s="120"/>
      <c r="U27" s="111"/>
      <c r="V27" s="112"/>
      <c r="W27" s="113"/>
      <c r="X27" s="116"/>
      <c r="Y27" s="337"/>
      <c r="Z27" s="338"/>
      <c r="AA27" s="117"/>
      <c r="AB27" s="110"/>
      <c r="AC27" s="333"/>
    </row>
    <row r="28" spans="1:29" ht="15.75" customHeight="1">
      <c r="A28" s="363"/>
      <c r="B28" s="100"/>
      <c r="C28" s="335"/>
      <c r="D28" s="336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328"/>
      <c r="S28" s="47"/>
      <c r="T28" s="120"/>
      <c r="U28" s="111"/>
      <c r="V28" s="112"/>
      <c r="W28" s="113"/>
      <c r="X28" s="116"/>
      <c r="Y28" s="337"/>
      <c r="Z28" s="338"/>
      <c r="AA28" s="117"/>
      <c r="AB28" s="110"/>
      <c r="AC28" s="333"/>
    </row>
    <row r="29" spans="1:29" ht="15.75" customHeight="1">
      <c r="A29" s="363"/>
      <c r="B29" s="100"/>
      <c r="C29" s="335"/>
      <c r="D29" s="336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28"/>
      <c r="S29" s="47"/>
      <c r="T29" s="120"/>
      <c r="U29" s="111"/>
      <c r="V29" s="112"/>
      <c r="W29" s="113"/>
      <c r="X29" s="116"/>
      <c r="Y29" s="337"/>
      <c r="Z29" s="338"/>
      <c r="AA29" s="117"/>
      <c r="AB29" s="110"/>
      <c r="AC29" s="333"/>
    </row>
    <row r="30" spans="1:29" ht="15.75" customHeight="1">
      <c r="A30" s="363"/>
      <c r="B30" s="100"/>
      <c r="C30" s="335"/>
      <c r="D30" s="336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28"/>
      <c r="S30" s="47"/>
      <c r="T30" s="120"/>
      <c r="U30" s="111"/>
      <c r="V30" s="112"/>
      <c r="W30" s="113"/>
      <c r="X30" s="116"/>
      <c r="Y30" s="337"/>
      <c r="Z30" s="338"/>
      <c r="AA30" s="117"/>
      <c r="AB30" s="110"/>
      <c r="AC30" s="333"/>
    </row>
    <row r="31" spans="1:29" ht="15.75" customHeight="1">
      <c r="A31" s="363"/>
      <c r="B31" s="100"/>
      <c r="C31" s="335"/>
      <c r="D31" s="336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28"/>
      <c r="S31" s="47"/>
      <c r="T31" s="120"/>
      <c r="U31" s="111"/>
      <c r="V31" s="112"/>
      <c r="W31" s="113"/>
      <c r="X31" s="116"/>
      <c r="Y31" s="337"/>
      <c r="Z31" s="338"/>
      <c r="AA31" s="117"/>
      <c r="AB31" s="110"/>
      <c r="AC31" s="333"/>
    </row>
    <row r="32" spans="1:29" ht="15.75" customHeight="1">
      <c r="A32" s="363"/>
      <c r="B32" s="100"/>
      <c r="C32" s="335"/>
      <c r="D32" s="336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28"/>
      <c r="S32" s="47"/>
      <c r="T32" s="120"/>
      <c r="U32" s="111"/>
      <c r="V32" s="112"/>
      <c r="W32" s="113"/>
      <c r="X32" s="116"/>
      <c r="Y32" s="337"/>
      <c r="Z32" s="338"/>
      <c r="AA32" s="117"/>
      <c r="AB32" s="110"/>
      <c r="AC32" s="333"/>
    </row>
    <row r="33" spans="1:29" ht="15.75" customHeight="1">
      <c r="A33" s="363"/>
      <c r="B33" s="100"/>
      <c r="C33" s="335"/>
      <c r="D33" s="336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28"/>
      <c r="S33" s="47"/>
      <c r="T33" s="120"/>
      <c r="U33" s="111"/>
      <c r="V33" s="112"/>
      <c r="W33" s="113"/>
      <c r="X33" s="116"/>
      <c r="Y33" s="337"/>
      <c r="Z33" s="338"/>
      <c r="AA33" s="117"/>
      <c r="AB33" s="110"/>
      <c r="AC33" s="333"/>
    </row>
    <row r="34" spans="1:29" ht="15.75" customHeight="1">
      <c r="A34" s="363"/>
      <c r="B34" s="100"/>
      <c r="C34" s="335"/>
      <c r="D34" s="336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28"/>
      <c r="S34" s="47"/>
      <c r="T34" s="120"/>
      <c r="U34" s="111"/>
      <c r="V34" s="112"/>
      <c r="W34" s="113"/>
      <c r="X34" s="116"/>
      <c r="Y34" s="337"/>
      <c r="Z34" s="338"/>
      <c r="AA34" s="117"/>
      <c r="AB34" s="110"/>
      <c r="AC34" s="333"/>
    </row>
    <row r="35" spans="1:29" ht="15.75" customHeight="1">
      <c r="A35" s="363"/>
      <c r="B35" s="100"/>
      <c r="C35" s="335"/>
      <c r="D35" s="336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28"/>
      <c r="S35" s="47"/>
      <c r="T35" s="120"/>
      <c r="U35" s="111"/>
      <c r="V35" s="112"/>
      <c r="W35" s="113"/>
      <c r="X35" s="116"/>
      <c r="Y35" s="337"/>
      <c r="Z35" s="338"/>
      <c r="AA35" s="117"/>
      <c r="AB35" s="110"/>
      <c r="AC35" s="333"/>
    </row>
    <row r="36" spans="1:29" ht="15.75" customHeight="1">
      <c r="A36" s="363"/>
      <c r="B36" s="100"/>
      <c r="C36" s="335"/>
      <c r="D36" s="336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28"/>
      <c r="S36" s="47"/>
      <c r="T36" s="120"/>
      <c r="U36" s="111"/>
      <c r="V36" s="112"/>
      <c r="W36" s="113"/>
      <c r="X36" s="116"/>
      <c r="Y36" s="337"/>
      <c r="Z36" s="338"/>
      <c r="AA36" s="117"/>
      <c r="AB36" s="110"/>
      <c r="AC36" s="333"/>
    </row>
    <row r="37" spans="1:29" ht="15.75" customHeight="1">
      <c r="A37" s="363"/>
      <c r="B37" s="100"/>
      <c r="C37" s="335"/>
      <c r="D37" s="336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28"/>
      <c r="S37" s="119"/>
      <c r="T37" s="120"/>
      <c r="U37" s="130"/>
      <c r="V37" s="131"/>
      <c r="W37" s="126"/>
      <c r="X37" s="127"/>
      <c r="Y37" s="337"/>
      <c r="Z37" s="338"/>
      <c r="AA37" s="165"/>
      <c r="AB37" s="125"/>
      <c r="AC37" s="333"/>
    </row>
    <row r="38" spans="1:29" ht="15.75" customHeight="1" thickBot="1">
      <c r="A38" s="364"/>
      <c r="B38" s="133" t="s">
        <v>115</v>
      </c>
      <c r="C38" s="358"/>
      <c r="D38" s="358"/>
      <c r="E38" s="134"/>
      <c r="F38" s="99"/>
      <c r="G38" s="135"/>
      <c r="H38" s="69"/>
      <c r="I38" s="136">
        <f t="shared" ref="I38:J38" si="7">AVERAGE(I22:I37)</f>
        <v>4</v>
      </c>
      <c r="J38" s="137">
        <f t="shared" si="7"/>
        <v>3300</v>
      </c>
      <c r="K38" s="138">
        <f t="shared" ref="K38" si="8">J38/I38</f>
        <v>825</v>
      </c>
      <c r="L38" s="136">
        <f t="shared" ref="L38:M38" si="9">AVERAGE(L22:L37)</f>
        <v>4</v>
      </c>
      <c r="M38" s="137">
        <f t="shared" si="9"/>
        <v>2991.8703935495064</v>
      </c>
      <c r="N38" s="138">
        <f t="shared" ref="N38:N45" si="10">M38/L38</f>
        <v>747.9675983873766</v>
      </c>
      <c r="O38" s="139">
        <f t="shared" ref="O38:O45" si="11">L38-I38</f>
        <v>0</v>
      </c>
      <c r="P38" s="140">
        <f t="shared" ref="P38:P45" si="12">N38-K38</f>
        <v>-77.032401612623403</v>
      </c>
      <c r="Q38" s="141">
        <f t="shared" ref="Q38:Q45" si="13">N38/K38</f>
        <v>0.90662739198469888</v>
      </c>
      <c r="R38" s="329"/>
      <c r="S38" s="142">
        <v>0.31597222222222215</v>
      </c>
      <c r="T38" s="143">
        <v>0.38865740740740734</v>
      </c>
      <c r="U38" s="144"/>
      <c r="V38" s="166"/>
      <c r="W38" s="99"/>
      <c r="X38" s="69"/>
      <c r="Y38" s="359"/>
      <c r="Z38" s="360"/>
      <c r="AA38" s="168">
        <f t="shared" ref="AA38:AA45" si="14">M38-J38</f>
        <v>-308.12960645049361</v>
      </c>
      <c r="AB38" s="141">
        <f t="shared" ref="AB38:AB45" si="15">M38/J38</f>
        <v>0.90662739198469888</v>
      </c>
      <c r="AC38" s="334"/>
    </row>
    <row r="39" spans="1:29" ht="15.75" customHeight="1">
      <c r="A39" s="322" t="s">
        <v>71</v>
      </c>
      <c r="B39" s="114" t="s">
        <v>118</v>
      </c>
      <c r="C39" s="325" t="s">
        <v>129</v>
      </c>
      <c r="D39" s="326"/>
      <c r="E39" s="147">
        <v>25.03</v>
      </c>
      <c r="F39" s="97">
        <v>747</v>
      </c>
      <c r="G39" s="148">
        <f t="shared" ref="G39:G45" si="16">E39*F39</f>
        <v>18697.41</v>
      </c>
      <c r="H39" s="149"/>
      <c r="I39" s="150">
        <v>5</v>
      </c>
      <c r="J39" s="151">
        <v>3600</v>
      </c>
      <c r="K39" s="152">
        <f>J39/I39</f>
        <v>720</v>
      </c>
      <c r="L39" s="153">
        <v>5</v>
      </c>
      <c r="M39" s="151">
        <f t="shared" ref="M39:M45" si="17">F39/V39*60</f>
        <v>3197.4561676975363</v>
      </c>
      <c r="N39" s="152">
        <f t="shared" si="10"/>
        <v>639.49123353950722</v>
      </c>
      <c r="O39" s="154">
        <f t="shared" si="11"/>
        <v>0</v>
      </c>
      <c r="P39" s="155">
        <f t="shared" si="12"/>
        <v>-80.50876646049278</v>
      </c>
      <c r="Q39" s="156">
        <f t="shared" si="13"/>
        <v>0.88818226880487117</v>
      </c>
      <c r="R39" s="327">
        <f>Q55</f>
        <v>0.89392773367353762</v>
      </c>
      <c r="S39" s="157">
        <v>0.25</v>
      </c>
      <c r="T39" s="158">
        <v>0.25973379629629628</v>
      </c>
      <c r="U39" s="159"/>
      <c r="V39" s="160">
        <v>14.017393092920656</v>
      </c>
      <c r="W39" s="161"/>
      <c r="X39" s="162"/>
      <c r="Y39" s="330"/>
      <c r="Z39" s="331"/>
      <c r="AA39" s="115">
        <f t="shared" si="14"/>
        <v>-402.54383230246367</v>
      </c>
      <c r="AB39" s="156">
        <f t="shared" si="15"/>
        <v>0.88818226880487117</v>
      </c>
      <c r="AC39" s="332">
        <f>AB55</f>
        <v>0.89392773367353751</v>
      </c>
    </row>
    <row r="40" spans="1:29" ht="15.75" customHeight="1">
      <c r="A40" s="323"/>
      <c r="B40" s="100" t="s">
        <v>118</v>
      </c>
      <c r="C40" s="335" t="s">
        <v>125</v>
      </c>
      <c r="D40" s="336"/>
      <c r="E40" s="101">
        <v>18.18</v>
      </c>
      <c r="F40" s="102">
        <v>860</v>
      </c>
      <c r="G40" s="103">
        <f t="shared" si="16"/>
        <v>15634.8</v>
      </c>
      <c r="H40" s="26"/>
      <c r="I40" s="104">
        <v>3</v>
      </c>
      <c r="J40" s="105">
        <v>3600</v>
      </c>
      <c r="K40" s="106">
        <f t="shared" ref="K40:K75" si="18">J40/I40</f>
        <v>1200</v>
      </c>
      <c r="L40" s="107">
        <v>3</v>
      </c>
      <c r="M40" s="105">
        <f t="shared" si="17"/>
        <v>3199.114309321465</v>
      </c>
      <c r="N40" s="106">
        <f t="shared" si="10"/>
        <v>1066.3714364404884</v>
      </c>
      <c r="O40" s="108">
        <f t="shared" si="11"/>
        <v>0</v>
      </c>
      <c r="P40" s="109">
        <f t="shared" si="12"/>
        <v>-133.62856355951158</v>
      </c>
      <c r="Q40" s="110">
        <f t="shared" si="13"/>
        <v>0.88864286370040702</v>
      </c>
      <c r="R40" s="328"/>
      <c r="S40" s="47">
        <v>0.27013888888888893</v>
      </c>
      <c r="T40" s="48">
        <v>0.28133101851851855</v>
      </c>
      <c r="U40" s="111">
        <v>14.983333333333411</v>
      </c>
      <c r="V40" s="112">
        <v>16.129464286302543</v>
      </c>
      <c r="W40" s="113"/>
      <c r="X40" s="116"/>
      <c r="Y40" s="337"/>
      <c r="Z40" s="338"/>
      <c r="AA40" s="117">
        <f t="shared" si="14"/>
        <v>-400.88569067853496</v>
      </c>
      <c r="AB40" s="110">
        <f t="shared" si="15"/>
        <v>0.8886428637004069</v>
      </c>
      <c r="AC40" s="333"/>
    </row>
    <row r="41" spans="1:29" ht="15.75" customHeight="1">
      <c r="A41" s="323"/>
      <c r="B41" s="100" t="s">
        <v>118</v>
      </c>
      <c r="C41" s="335" t="s">
        <v>202</v>
      </c>
      <c r="D41" s="336"/>
      <c r="E41" s="101">
        <v>23.72</v>
      </c>
      <c r="F41" s="102">
        <v>534</v>
      </c>
      <c r="G41" s="103">
        <f t="shared" si="16"/>
        <v>12666.48</v>
      </c>
      <c r="H41" s="26"/>
      <c r="I41" s="104">
        <v>5</v>
      </c>
      <c r="J41" s="105">
        <v>3600</v>
      </c>
      <c r="K41" s="106">
        <f t="shared" si="18"/>
        <v>720</v>
      </c>
      <c r="L41" s="107">
        <v>5</v>
      </c>
      <c r="M41" s="105">
        <f t="shared" si="17"/>
        <v>3204.1911494849392</v>
      </c>
      <c r="N41" s="106">
        <f t="shared" si="10"/>
        <v>640.83822989698785</v>
      </c>
      <c r="O41" s="108">
        <f t="shared" si="11"/>
        <v>0</v>
      </c>
      <c r="P41" s="109">
        <f t="shared" si="12"/>
        <v>-79.161770103012145</v>
      </c>
      <c r="Q41" s="110">
        <f t="shared" si="13"/>
        <v>0.89005309707914981</v>
      </c>
      <c r="R41" s="328"/>
      <c r="S41" s="47">
        <v>0.29166666666666674</v>
      </c>
      <c r="T41" s="48">
        <v>0.29859953703703712</v>
      </c>
      <c r="U41" s="111">
        <v>14.883333333333395</v>
      </c>
      <c r="V41" s="112">
        <v>9.9994034391956603</v>
      </c>
      <c r="W41" s="113"/>
      <c r="X41" s="116"/>
      <c r="Y41" s="337"/>
      <c r="Z41" s="338"/>
      <c r="AA41" s="117">
        <f t="shared" si="14"/>
        <v>-395.80885051506084</v>
      </c>
      <c r="AB41" s="110">
        <f t="shared" si="15"/>
        <v>0.89005309707914981</v>
      </c>
      <c r="AC41" s="333"/>
    </row>
    <row r="42" spans="1:29" ht="15.75" customHeight="1">
      <c r="A42" s="323"/>
      <c r="B42" s="100" t="s">
        <v>118</v>
      </c>
      <c r="C42" s="335" t="s">
        <v>130</v>
      </c>
      <c r="D42" s="336"/>
      <c r="E42" s="101">
        <v>24.82</v>
      </c>
      <c r="F42" s="102">
        <v>1062</v>
      </c>
      <c r="G42" s="103">
        <f t="shared" si="16"/>
        <v>26358.84</v>
      </c>
      <c r="H42" s="26"/>
      <c r="I42" s="104">
        <v>5</v>
      </c>
      <c r="J42" s="105">
        <v>3600</v>
      </c>
      <c r="K42" s="106">
        <f t="shared" si="18"/>
        <v>720</v>
      </c>
      <c r="L42" s="107">
        <v>5</v>
      </c>
      <c r="M42" s="105">
        <f t="shared" si="17"/>
        <v>3205.1276587174339</v>
      </c>
      <c r="N42" s="106">
        <f t="shared" si="10"/>
        <v>641.02553174348679</v>
      </c>
      <c r="O42" s="108">
        <f t="shared" si="11"/>
        <v>0</v>
      </c>
      <c r="P42" s="109">
        <f t="shared" si="12"/>
        <v>-78.974468256513205</v>
      </c>
      <c r="Q42" s="110">
        <f t="shared" si="13"/>
        <v>0.89031323853262057</v>
      </c>
      <c r="R42" s="328"/>
      <c r="S42" s="47">
        <v>0.3083333333333334</v>
      </c>
      <c r="T42" s="48">
        <v>0.32212962962962971</v>
      </c>
      <c r="U42" s="111">
        <v>15</v>
      </c>
      <c r="V42" s="112">
        <v>19.88064338925528</v>
      </c>
      <c r="W42" s="113"/>
      <c r="X42" s="116"/>
      <c r="Y42" s="337"/>
      <c r="Z42" s="338"/>
      <c r="AA42" s="117">
        <f t="shared" si="14"/>
        <v>-394.87234128256614</v>
      </c>
      <c r="AB42" s="110">
        <f t="shared" si="15"/>
        <v>0.89031323853262057</v>
      </c>
      <c r="AC42" s="333"/>
    </row>
    <row r="43" spans="1:29" ht="15.75" customHeight="1">
      <c r="A43" s="323"/>
      <c r="B43" s="100" t="s">
        <v>118</v>
      </c>
      <c r="C43" s="335" t="s">
        <v>211</v>
      </c>
      <c r="D43" s="336"/>
      <c r="E43" s="101">
        <v>17.07</v>
      </c>
      <c r="F43" s="102">
        <v>1635</v>
      </c>
      <c r="G43" s="103">
        <f t="shared" si="16"/>
        <v>27909.45</v>
      </c>
      <c r="H43" s="13"/>
      <c r="I43" s="104">
        <v>3</v>
      </c>
      <c r="J43" s="105">
        <v>3300</v>
      </c>
      <c r="K43" s="106">
        <f t="shared" si="18"/>
        <v>1100</v>
      </c>
      <c r="L43" s="107">
        <v>3</v>
      </c>
      <c r="M43" s="105">
        <f t="shared" si="17"/>
        <v>2989.2399299906601</v>
      </c>
      <c r="N43" s="106">
        <f t="shared" si="10"/>
        <v>996.41330999688671</v>
      </c>
      <c r="O43" s="108">
        <f t="shared" si="11"/>
        <v>0</v>
      </c>
      <c r="P43" s="109">
        <f t="shared" si="12"/>
        <v>-103.58669000311329</v>
      </c>
      <c r="Q43" s="110">
        <f t="shared" si="13"/>
        <v>0.90583028181535152</v>
      </c>
      <c r="R43" s="328"/>
      <c r="S43" s="47">
        <v>0.33194444444444454</v>
      </c>
      <c r="T43" s="48">
        <v>0.35473379629629642</v>
      </c>
      <c r="U43" s="111">
        <v>15</v>
      </c>
      <c r="V43" s="112">
        <v>32.817706941411863</v>
      </c>
      <c r="W43" s="113"/>
      <c r="X43" s="116"/>
      <c r="Y43" s="337"/>
      <c r="Z43" s="338"/>
      <c r="AA43" s="117">
        <f t="shared" si="14"/>
        <v>-310.76007000933987</v>
      </c>
      <c r="AB43" s="110">
        <f t="shared" si="15"/>
        <v>0.90583028181535152</v>
      </c>
      <c r="AC43" s="333"/>
    </row>
    <row r="44" spans="1:29" ht="15.75" customHeight="1">
      <c r="A44" s="323"/>
      <c r="B44" s="100" t="s">
        <v>118</v>
      </c>
      <c r="C44" s="335" t="s">
        <v>126</v>
      </c>
      <c r="D44" s="336"/>
      <c r="E44" s="101">
        <v>14.03</v>
      </c>
      <c r="F44" s="102">
        <v>3505</v>
      </c>
      <c r="G44" s="121">
        <f t="shared" si="16"/>
        <v>49175.149999999994</v>
      </c>
      <c r="H44" s="122"/>
      <c r="I44" s="104">
        <v>3</v>
      </c>
      <c r="J44" s="105">
        <v>3000</v>
      </c>
      <c r="K44" s="106">
        <f t="shared" si="18"/>
        <v>1000</v>
      </c>
      <c r="L44" s="107">
        <v>3</v>
      </c>
      <c r="M44" s="105">
        <f t="shared" si="17"/>
        <v>2729.2143513941751</v>
      </c>
      <c r="N44" s="106">
        <f t="shared" si="10"/>
        <v>909.73811713139173</v>
      </c>
      <c r="O44" s="108">
        <f t="shared" si="11"/>
        <v>0</v>
      </c>
      <c r="P44" s="109">
        <f t="shared" si="12"/>
        <v>-90.261882868608268</v>
      </c>
      <c r="Q44" s="110">
        <f t="shared" si="13"/>
        <v>0.90973811713139174</v>
      </c>
      <c r="R44" s="328"/>
      <c r="S44" s="47">
        <v>0.36458333333333343</v>
      </c>
      <c r="T44" s="120">
        <v>0.41809027777777785</v>
      </c>
      <c r="U44" s="111">
        <v>15</v>
      </c>
      <c r="V44" s="112">
        <v>77.055142221632991</v>
      </c>
      <c r="W44" s="113"/>
      <c r="X44" s="116"/>
      <c r="Y44" s="337"/>
      <c r="Z44" s="338"/>
      <c r="AA44" s="117">
        <f t="shared" si="14"/>
        <v>-270.78564860582492</v>
      </c>
      <c r="AB44" s="110">
        <f t="shared" si="15"/>
        <v>0.90973811713139174</v>
      </c>
      <c r="AC44" s="333"/>
    </row>
    <row r="45" spans="1:29" ht="15.75" customHeight="1">
      <c r="A45" s="323"/>
      <c r="B45" s="100" t="s">
        <v>118</v>
      </c>
      <c r="C45" s="335" t="s">
        <v>128</v>
      </c>
      <c r="D45" s="336"/>
      <c r="E45" s="101">
        <v>14.28</v>
      </c>
      <c r="F45" s="102">
        <v>4552</v>
      </c>
      <c r="G45" s="121">
        <f t="shared" si="16"/>
        <v>65002.559999999998</v>
      </c>
      <c r="H45" s="62"/>
      <c r="I45" s="104">
        <v>3</v>
      </c>
      <c r="J45" s="105">
        <v>3600</v>
      </c>
      <c r="K45" s="106">
        <f t="shared" si="18"/>
        <v>1200</v>
      </c>
      <c r="L45" s="107">
        <v>3</v>
      </c>
      <c r="M45" s="105">
        <f t="shared" si="17"/>
        <v>3198.1003616607577</v>
      </c>
      <c r="N45" s="106">
        <f t="shared" si="10"/>
        <v>1066.0334538869192</v>
      </c>
      <c r="O45" s="123">
        <f t="shared" si="11"/>
        <v>0</v>
      </c>
      <c r="P45" s="124">
        <f t="shared" si="12"/>
        <v>-133.96654611308077</v>
      </c>
      <c r="Q45" s="125">
        <f t="shared" si="13"/>
        <v>0.88836121157243264</v>
      </c>
      <c r="R45" s="328"/>
      <c r="S45" s="47">
        <v>0.42847222222222231</v>
      </c>
      <c r="T45" s="120">
        <v>0.48777777777777787</v>
      </c>
      <c r="U45" s="111">
        <v>14.950000000000019</v>
      </c>
      <c r="V45" s="112">
        <v>85.400697011950598</v>
      </c>
      <c r="W45" s="113"/>
      <c r="X45" s="116"/>
      <c r="Y45" s="337"/>
      <c r="Z45" s="338"/>
      <c r="AA45" s="117">
        <f t="shared" si="14"/>
        <v>-401.8996383392423</v>
      </c>
      <c r="AB45" s="110">
        <f t="shared" si="15"/>
        <v>0.88836121157243264</v>
      </c>
      <c r="AC45" s="333"/>
    </row>
    <row r="46" spans="1:29" ht="15.75" customHeight="1">
      <c r="A46" s="323"/>
      <c r="B46" s="100"/>
      <c r="C46" s="335"/>
      <c r="D46" s="336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28"/>
      <c r="S46" s="47"/>
      <c r="T46" s="120"/>
      <c r="U46" s="111"/>
      <c r="V46" s="112"/>
      <c r="W46" s="113"/>
      <c r="X46" s="116"/>
      <c r="Y46" s="337"/>
      <c r="Z46" s="338"/>
      <c r="AA46" s="117"/>
      <c r="AB46" s="110"/>
      <c r="AC46" s="333"/>
    </row>
    <row r="47" spans="1:29" ht="15.75" customHeight="1">
      <c r="A47" s="323"/>
      <c r="B47" s="100"/>
      <c r="C47" s="335"/>
      <c r="D47" s="336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8"/>
      <c r="S47" s="47"/>
      <c r="T47" s="120"/>
      <c r="U47" s="111"/>
      <c r="V47" s="112"/>
      <c r="W47" s="113"/>
      <c r="X47" s="116"/>
      <c r="Y47" s="337"/>
      <c r="Z47" s="338"/>
      <c r="AA47" s="117"/>
      <c r="AB47" s="110"/>
      <c r="AC47" s="333"/>
    </row>
    <row r="48" spans="1:29" ht="15.75" customHeight="1">
      <c r="A48" s="323"/>
      <c r="B48" s="100"/>
      <c r="C48" s="335"/>
      <c r="D48" s="336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8"/>
      <c r="S48" s="47"/>
      <c r="T48" s="120"/>
      <c r="U48" s="111"/>
      <c r="V48" s="112"/>
      <c r="W48" s="113"/>
      <c r="X48" s="116"/>
      <c r="Y48" s="337"/>
      <c r="Z48" s="338"/>
      <c r="AA48" s="117"/>
      <c r="AB48" s="110"/>
      <c r="AC48" s="333"/>
    </row>
    <row r="49" spans="1:29" ht="15.75" customHeight="1">
      <c r="A49" s="323"/>
      <c r="B49" s="100"/>
      <c r="C49" s="335"/>
      <c r="D49" s="336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8"/>
      <c r="S49" s="47"/>
      <c r="T49" s="120"/>
      <c r="U49" s="111"/>
      <c r="V49" s="112"/>
      <c r="W49" s="126"/>
      <c r="X49" s="127"/>
      <c r="Y49" s="337"/>
      <c r="Z49" s="338"/>
      <c r="AA49" s="117"/>
      <c r="AB49" s="110"/>
      <c r="AC49" s="333"/>
    </row>
    <row r="50" spans="1:29" ht="15.75" customHeight="1">
      <c r="A50" s="323"/>
      <c r="B50" s="100"/>
      <c r="C50" s="335"/>
      <c r="D50" s="336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8"/>
      <c r="S50" s="47"/>
      <c r="T50" s="120"/>
      <c r="U50" s="111"/>
      <c r="V50" s="112"/>
      <c r="W50" s="126"/>
      <c r="X50" s="127"/>
      <c r="Y50" s="337"/>
      <c r="Z50" s="338"/>
      <c r="AA50" s="117"/>
      <c r="AB50" s="110"/>
      <c r="AC50" s="333"/>
    </row>
    <row r="51" spans="1:29" ht="15.75" customHeight="1">
      <c r="A51" s="323"/>
      <c r="B51" s="100"/>
      <c r="C51" s="335"/>
      <c r="D51" s="336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8"/>
      <c r="S51" s="47"/>
      <c r="T51" s="120"/>
      <c r="U51" s="111"/>
      <c r="V51" s="112"/>
      <c r="W51" s="126"/>
      <c r="X51" s="127"/>
      <c r="Y51" s="337"/>
      <c r="Z51" s="338"/>
      <c r="AA51" s="117"/>
      <c r="AB51" s="110"/>
      <c r="AC51" s="333"/>
    </row>
    <row r="52" spans="1:29" ht="15.75" customHeight="1">
      <c r="A52" s="323"/>
      <c r="B52" s="100"/>
      <c r="C52" s="335"/>
      <c r="D52" s="336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8"/>
      <c r="S52" s="47"/>
      <c r="T52" s="120"/>
      <c r="U52" s="111"/>
      <c r="V52" s="112"/>
      <c r="W52" s="126"/>
      <c r="X52" s="127"/>
      <c r="Y52" s="337"/>
      <c r="Z52" s="338"/>
      <c r="AA52" s="117"/>
      <c r="AB52" s="110"/>
      <c r="AC52" s="333"/>
    </row>
    <row r="53" spans="1:29" ht="15.75" customHeight="1">
      <c r="A53" s="323"/>
      <c r="B53" s="100"/>
      <c r="C53" s="335"/>
      <c r="D53" s="336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8"/>
      <c r="S53" s="47"/>
      <c r="T53" s="120"/>
      <c r="U53" s="111"/>
      <c r="V53" s="112"/>
      <c r="W53" s="126"/>
      <c r="X53" s="127"/>
      <c r="Y53" s="337"/>
      <c r="Z53" s="338"/>
      <c r="AA53" s="117"/>
      <c r="AB53" s="110"/>
      <c r="AC53" s="333"/>
    </row>
    <row r="54" spans="1:29" ht="15.75" customHeight="1">
      <c r="A54" s="323"/>
      <c r="B54" s="100"/>
      <c r="C54" s="335"/>
      <c r="D54" s="336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8"/>
      <c r="S54" s="119"/>
      <c r="T54" s="120"/>
      <c r="U54" s="130"/>
      <c r="V54" s="131"/>
      <c r="W54" s="126"/>
      <c r="X54" s="127"/>
      <c r="Y54" s="337"/>
      <c r="Z54" s="338"/>
      <c r="AA54" s="165"/>
      <c r="AB54" s="125"/>
      <c r="AC54" s="333"/>
    </row>
    <row r="55" spans="1:29" ht="15.75" customHeight="1" thickBot="1">
      <c r="A55" s="324"/>
      <c r="B55" s="133" t="s">
        <v>115</v>
      </c>
      <c r="C55" s="358"/>
      <c r="D55" s="358"/>
      <c r="E55" s="134"/>
      <c r="F55" s="99"/>
      <c r="G55" s="135"/>
      <c r="H55" s="69"/>
      <c r="I55" s="136">
        <f t="shared" ref="I55:J55" si="19">AVERAGE(I39:I54)</f>
        <v>3.8571428571428572</v>
      </c>
      <c r="J55" s="137">
        <f t="shared" si="19"/>
        <v>3471.4285714285716</v>
      </c>
      <c r="K55" s="138">
        <f t="shared" ref="K55" si="20">J55/I55</f>
        <v>900</v>
      </c>
      <c r="L55" s="136">
        <f t="shared" ref="L55:M55" si="21">AVERAGE(L39:L54)</f>
        <v>3.8571428571428572</v>
      </c>
      <c r="M55" s="137">
        <f t="shared" si="21"/>
        <v>3103.206275466709</v>
      </c>
      <c r="N55" s="138">
        <f t="shared" ref="N55:N61" si="22">M55/L55</f>
        <v>804.53496030618385</v>
      </c>
      <c r="O55" s="139">
        <f t="shared" ref="O55:O61" si="23">L55-I55</f>
        <v>0</v>
      </c>
      <c r="P55" s="140">
        <f t="shared" ref="P55:P61" si="24">N55-K55</f>
        <v>-95.465039693816152</v>
      </c>
      <c r="Q55" s="141">
        <f t="shared" ref="Q55:Q61" si="25">N55/K55</f>
        <v>0.89392773367353762</v>
      </c>
      <c r="R55" s="329"/>
      <c r="S55" s="142">
        <v>0.25</v>
      </c>
      <c r="T55" s="143">
        <v>0.48777777777777787</v>
      </c>
      <c r="U55" s="144"/>
      <c r="V55" s="166"/>
      <c r="W55" s="99"/>
      <c r="X55" s="69"/>
      <c r="Y55" s="359"/>
      <c r="Z55" s="360"/>
      <c r="AA55" s="168">
        <f t="shared" ref="AA55:AA61" si="26">M55-J55</f>
        <v>-368.22229596186253</v>
      </c>
      <c r="AB55" s="141">
        <f t="shared" ref="AB55:AB61" si="27">M55/J55</f>
        <v>0.89392773367353751</v>
      </c>
      <c r="AC55" s="334"/>
    </row>
    <row r="56" spans="1:29" ht="15.75" customHeight="1">
      <c r="A56" s="361" t="s">
        <v>78</v>
      </c>
      <c r="B56" s="114" t="s">
        <v>118</v>
      </c>
      <c r="C56" s="325" t="s">
        <v>215</v>
      </c>
      <c r="D56" s="326"/>
      <c r="E56" s="147">
        <v>20.72</v>
      </c>
      <c r="F56" s="97">
        <v>1301</v>
      </c>
      <c r="G56" s="148">
        <f t="shared" ref="G56:G61" si="28">E56*F56</f>
        <v>26956.719999999998</v>
      </c>
      <c r="H56" s="149"/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 t="shared" ref="M56:M61" si="29">F56/V56*60</f>
        <v>3198.1840511463402</v>
      </c>
      <c r="N56" s="152">
        <f t="shared" si="22"/>
        <v>1066.0613503821135</v>
      </c>
      <c r="O56" s="154">
        <f t="shared" si="23"/>
        <v>0</v>
      </c>
      <c r="P56" s="155">
        <f t="shared" si="24"/>
        <v>-133.93864961788654</v>
      </c>
      <c r="Q56" s="156">
        <f t="shared" si="25"/>
        <v>0.88838445865176119</v>
      </c>
      <c r="R56" s="327">
        <f>Q72</f>
        <v>0.89171246528854631</v>
      </c>
      <c r="S56" s="157">
        <v>0.25</v>
      </c>
      <c r="T56" s="158">
        <v>0.26694444444444443</v>
      </c>
      <c r="U56" s="159"/>
      <c r="V56" s="160">
        <v>24.407600923411707</v>
      </c>
      <c r="W56" s="158"/>
      <c r="X56" s="169"/>
      <c r="Y56" s="330"/>
      <c r="Z56" s="331"/>
      <c r="AA56" s="115">
        <f t="shared" si="26"/>
        <v>-401.81594885365985</v>
      </c>
      <c r="AB56" s="156">
        <f t="shared" si="27"/>
        <v>0.88838445865176119</v>
      </c>
      <c r="AC56" s="332">
        <f>AB72</f>
        <v>0.89171246528854631</v>
      </c>
    </row>
    <row r="57" spans="1:29" ht="15.75" customHeight="1">
      <c r="A57" s="362"/>
      <c r="B57" s="100" t="s">
        <v>118</v>
      </c>
      <c r="C57" s="335" t="s">
        <v>131</v>
      </c>
      <c r="D57" s="336"/>
      <c r="E57" s="101">
        <v>30</v>
      </c>
      <c r="F57" s="102">
        <v>1525</v>
      </c>
      <c r="G57" s="103">
        <f t="shared" si="28"/>
        <v>45750</v>
      </c>
      <c r="H57" s="26"/>
      <c r="I57" s="104">
        <v>4</v>
      </c>
      <c r="J57" s="105">
        <v>3600</v>
      </c>
      <c r="K57" s="106">
        <f t="shared" si="18"/>
        <v>900</v>
      </c>
      <c r="L57" s="107">
        <v>4</v>
      </c>
      <c r="M57" s="105">
        <f t="shared" si="29"/>
        <v>3198.040599970428</v>
      </c>
      <c r="N57" s="106">
        <f t="shared" si="22"/>
        <v>799.51014999260701</v>
      </c>
      <c r="O57" s="108">
        <f t="shared" si="23"/>
        <v>0</v>
      </c>
      <c r="P57" s="109">
        <f t="shared" si="24"/>
        <v>-100.48985000739299</v>
      </c>
      <c r="Q57" s="110">
        <f t="shared" si="25"/>
        <v>0.88834461110289664</v>
      </c>
      <c r="R57" s="328"/>
      <c r="S57" s="47">
        <v>0.27708333333333335</v>
      </c>
      <c r="T57" s="48">
        <v>0.29694444444444446</v>
      </c>
      <c r="U57" s="111">
        <v>14.600000000000044</v>
      </c>
      <c r="V57" s="112">
        <v>28.611269037937195</v>
      </c>
      <c r="W57" s="113"/>
      <c r="X57" s="13"/>
      <c r="Y57" s="337"/>
      <c r="Z57" s="338"/>
      <c r="AA57" s="117">
        <f t="shared" si="26"/>
        <v>-401.95940002957195</v>
      </c>
      <c r="AB57" s="110">
        <f t="shared" si="27"/>
        <v>0.88834461110289664</v>
      </c>
      <c r="AC57" s="333"/>
    </row>
    <row r="58" spans="1:29" ht="15.75" customHeight="1">
      <c r="A58" s="362"/>
      <c r="B58" s="100" t="s">
        <v>118</v>
      </c>
      <c r="C58" s="335" t="s">
        <v>250</v>
      </c>
      <c r="D58" s="336"/>
      <c r="E58" s="101">
        <v>30</v>
      </c>
      <c r="F58" s="102">
        <v>2640</v>
      </c>
      <c r="G58" s="103">
        <f t="shared" si="28"/>
        <v>79200</v>
      </c>
      <c r="H58" s="26"/>
      <c r="I58" s="104">
        <v>4</v>
      </c>
      <c r="J58" s="105">
        <v>3300</v>
      </c>
      <c r="K58" s="106">
        <f t="shared" si="18"/>
        <v>825</v>
      </c>
      <c r="L58" s="107">
        <v>4</v>
      </c>
      <c r="M58" s="105">
        <f t="shared" si="29"/>
        <v>2989.622478203863</v>
      </c>
      <c r="N58" s="106">
        <f t="shared" si="22"/>
        <v>747.40561955096575</v>
      </c>
      <c r="O58" s="108">
        <f t="shared" si="23"/>
        <v>0</v>
      </c>
      <c r="P58" s="109">
        <f t="shared" si="24"/>
        <v>-77.594380449034247</v>
      </c>
      <c r="Q58" s="110">
        <f t="shared" si="25"/>
        <v>0.9059462055163221</v>
      </c>
      <c r="R58" s="328"/>
      <c r="S58" s="47">
        <v>0.30694444444444446</v>
      </c>
      <c r="T58" s="48">
        <v>0.34372685185185187</v>
      </c>
      <c r="U58" s="111">
        <v>15</v>
      </c>
      <c r="V58" s="112">
        <v>52.983278375390476</v>
      </c>
      <c r="W58" s="113"/>
      <c r="X58" s="13"/>
      <c r="Y58" s="337"/>
      <c r="Z58" s="338"/>
      <c r="AA58" s="117">
        <f t="shared" si="26"/>
        <v>-310.37752179613699</v>
      </c>
      <c r="AB58" s="110">
        <f t="shared" si="27"/>
        <v>0.9059462055163221</v>
      </c>
      <c r="AC58" s="333"/>
    </row>
    <row r="59" spans="1:29" ht="15.75" customHeight="1">
      <c r="A59" s="362"/>
      <c r="B59" s="100" t="s">
        <v>118</v>
      </c>
      <c r="C59" s="335" t="s">
        <v>259</v>
      </c>
      <c r="D59" s="336"/>
      <c r="E59" s="101">
        <v>27.48</v>
      </c>
      <c r="F59" s="102">
        <v>3578</v>
      </c>
      <c r="G59" s="103">
        <f t="shared" si="28"/>
        <v>98323.44</v>
      </c>
      <c r="H59" s="26"/>
      <c r="I59" s="104">
        <v>5</v>
      </c>
      <c r="J59" s="105">
        <v>3600</v>
      </c>
      <c r="K59" s="106">
        <f t="shared" si="18"/>
        <v>720</v>
      </c>
      <c r="L59" s="107">
        <v>5</v>
      </c>
      <c r="M59" s="105">
        <f t="shared" si="29"/>
        <v>3199.2542672100749</v>
      </c>
      <c r="N59" s="106">
        <f t="shared" si="22"/>
        <v>639.85085344201502</v>
      </c>
      <c r="O59" s="108">
        <f t="shared" si="23"/>
        <v>0</v>
      </c>
      <c r="P59" s="109">
        <f t="shared" si="24"/>
        <v>-80.149146557984977</v>
      </c>
      <c r="Q59" s="110">
        <f t="shared" si="25"/>
        <v>0.8886817408916875</v>
      </c>
      <c r="R59" s="328"/>
      <c r="S59" s="47">
        <v>0.35347222222222224</v>
      </c>
      <c r="T59" s="48">
        <v>0.40006944444444448</v>
      </c>
      <c r="U59" s="111">
        <v>15</v>
      </c>
      <c r="V59" s="112">
        <v>67.10313781568</v>
      </c>
      <c r="W59" s="113"/>
      <c r="X59" s="116"/>
      <c r="Y59" s="337"/>
      <c r="Z59" s="338"/>
      <c r="AA59" s="117">
        <f t="shared" si="26"/>
        <v>-400.74573278992511</v>
      </c>
      <c r="AB59" s="110">
        <f t="shared" si="27"/>
        <v>0.8886817408916875</v>
      </c>
      <c r="AC59" s="333"/>
    </row>
    <row r="60" spans="1:29" ht="15.75" customHeight="1">
      <c r="A60" s="363"/>
      <c r="B60" s="100" t="s">
        <v>118</v>
      </c>
      <c r="C60" s="335" t="s">
        <v>127</v>
      </c>
      <c r="D60" s="336"/>
      <c r="E60" s="101">
        <v>18.18</v>
      </c>
      <c r="F60" s="102">
        <v>1610</v>
      </c>
      <c r="G60" s="103">
        <f t="shared" si="28"/>
        <v>29269.8</v>
      </c>
      <c r="H60" s="13"/>
      <c r="I60" s="104">
        <v>3</v>
      </c>
      <c r="J60" s="105">
        <v>3600</v>
      </c>
      <c r="K60" s="106">
        <f t="shared" si="18"/>
        <v>1200</v>
      </c>
      <c r="L60" s="107">
        <v>3</v>
      </c>
      <c r="M60" s="105">
        <f t="shared" si="29"/>
        <v>3205.6782864459969</v>
      </c>
      <c r="N60" s="106">
        <f t="shared" si="22"/>
        <v>1068.5594288153322</v>
      </c>
      <c r="O60" s="108">
        <f t="shared" si="23"/>
        <v>0</v>
      </c>
      <c r="P60" s="109">
        <f t="shared" si="24"/>
        <v>-131.44057118466776</v>
      </c>
      <c r="Q60" s="110">
        <f t="shared" si="25"/>
        <v>0.89046619067944355</v>
      </c>
      <c r="R60" s="328"/>
      <c r="S60" s="47">
        <v>0.41041666666666671</v>
      </c>
      <c r="T60" s="48">
        <v>0.43134259259259261</v>
      </c>
      <c r="U60" s="111">
        <v>14.900000000000011</v>
      </c>
      <c r="V60" s="112">
        <v>30.134028236219681</v>
      </c>
      <c r="W60" s="113"/>
      <c r="X60" s="116"/>
      <c r="Y60" s="337"/>
      <c r="Z60" s="338"/>
      <c r="AA60" s="117">
        <f t="shared" si="26"/>
        <v>-394.32171355400305</v>
      </c>
      <c r="AB60" s="110">
        <f t="shared" si="27"/>
        <v>0.89046619067944355</v>
      </c>
      <c r="AC60" s="333"/>
    </row>
    <row r="61" spans="1:29" ht="15.75" customHeight="1">
      <c r="A61" s="363"/>
      <c r="B61" s="100" t="s">
        <v>118</v>
      </c>
      <c r="C61" s="335" t="s">
        <v>124</v>
      </c>
      <c r="D61" s="336"/>
      <c r="E61" s="101">
        <v>16.66</v>
      </c>
      <c r="F61" s="102">
        <v>3843</v>
      </c>
      <c r="G61" s="121">
        <f t="shared" si="28"/>
        <v>64024.38</v>
      </c>
      <c r="H61" s="122"/>
      <c r="I61" s="104">
        <v>5</v>
      </c>
      <c r="J61" s="105">
        <v>3600</v>
      </c>
      <c r="K61" s="106">
        <f t="shared" si="18"/>
        <v>720</v>
      </c>
      <c r="L61" s="107">
        <v>5</v>
      </c>
      <c r="M61" s="105">
        <f t="shared" si="29"/>
        <v>3202.6958276693335</v>
      </c>
      <c r="N61" s="106">
        <f t="shared" si="22"/>
        <v>640.53916553386671</v>
      </c>
      <c r="O61" s="108">
        <f t="shared" si="23"/>
        <v>0</v>
      </c>
      <c r="P61" s="109">
        <f t="shared" si="24"/>
        <v>-79.460834466133292</v>
      </c>
      <c r="Q61" s="110">
        <f t="shared" si="25"/>
        <v>0.88963772990814816</v>
      </c>
      <c r="R61" s="328"/>
      <c r="S61" s="47">
        <v>0.44166666666666671</v>
      </c>
      <c r="T61" s="120">
        <v>0.49165509259259266</v>
      </c>
      <c r="U61" s="111">
        <v>14.866666666666699</v>
      </c>
      <c r="V61" s="112">
        <v>71.995597586236499</v>
      </c>
      <c r="W61" s="113"/>
      <c r="X61" s="50"/>
      <c r="Y61" s="337"/>
      <c r="Z61" s="338"/>
      <c r="AA61" s="117">
        <f t="shared" si="26"/>
        <v>-397.30417233066646</v>
      </c>
      <c r="AB61" s="110">
        <f t="shared" si="27"/>
        <v>0.88963772990814816</v>
      </c>
      <c r="AC61" s="333"/>
    </row>
    <row r="62" spans="1:29" ht="15.75" customHeight="1">
      <c r="A62" s="363"/>
      <c r="B62" s="100"/>
      <c r="C62" s="335"/>
      <c r="D62" s="336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328"/>
      <c r="S62" s="47"/>
      <c r="T62" s="120"/>
      <c r="U62" s="111"/>
      <c r="V62" s="112"/>
      <c r="W62" s="113"/>
      <c r="X62" s="116"/>
      <c r="Y62" s="337"/>
      <c r="Z62" s="338"/>
      <c r="AA62" s="117"/>
      <c r="AB62" s="110"/>
      <c r="AC62" s="333"/>
    </row>
    <row r="63" spans="1:29" ht="15.75" customHeight="1">
      <c r="A63" s="363"/>
      <c r="B63" s="100"/>
      <c r="C63" s="335"/>
      <c r="D63" s="336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28"/>
      <c r="S63" s="47"/>
      <c r="T63" s="120"/>
      <c r="U63" s="111"/>
      <c r="V63" s="112"/>
      <c r="W63" s="113"/>
      <c r="X63" s="116"/>
      <c r="Y63" s="337"/>
      <c r="Z63" s="338"/>
      <c r="AA63" s="117"/>
      <c r="AB63" s="110"/>
      <c r="AC63" s="333"/>
    </row>
    <row r="64" spans="1:29" ht="15.75" customHeight="1">
      <c r="A64" s="363"/>
      <c r="B64" s="100"/>
      <c r="C64" s="335"/>
      <c r="D64" s="336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28"/>
      <c r="S64" s="47"/>
      <c r="T64" s="120"/>
      <c r="U64" s="111"/>
      <c r="V64" s="112"/>
      <c r="W64" s="126"/>
      <c r="X64" s="127"/>
      <c r="Y64" s="337"/>
      <c r="Z64" s="338"/>
      <c r="AA64" s="117"/>
      <c r="AB64" s="110"/>
      <c r="AC64" s="333"/>
    </row>
    <row r="65" spans="1:29" ht="15.75" customHeight="1">
      <c r="A65" s="363"/>
      <c r="B65" s="100"/>
      <c r="C65" s="335"/>
      <c r="D65" s="336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28"/>
      <c r="S65" s="47"/>
      <c r="T65" s="120"/>
      <c r="U65" s="111"/>
      <c r="V65" s="112"/>
      <c r="W65" s="126"/>
      <c r="X65" s="127"/>
      <c r="Y65" s="337"/>
      <c r="Z65" s="338"/>
      <c r="AA65" s="117"/>
      <c r="AB65" s="110"/>
      <c r="AC65" s="333"/>
    </row>
    <row r="66" spans="1:29" ht="15.75" customHeight="1">
      <c r="A66" s="363"/>
      <c r="B66" s="100"/>
      <c r="C66" s="335"/>
      <c r="D66" s="336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28"/>
      <c r="S66" s="47"/>
      <c r="T66" s="120"/>
      <c r="U66" s="111"/>
      <c r="V66" s="112"/>
      <c r="W66" s="126"/>
      <c r="X66" s="127"/>
      <c r="Y66" s="337"/>
      <c r="Z66" s="338"/>
      <c r="AA66" s="117"/>
      <c r="AB66" s="110"/>
      <c r="AC66" s="333"/>
    </row>
    <row r="67" spans="1:29" ht="15.75" customHeight="1">
      <c r="A67" s="363"/>
      <c r="B67" s="100"/>
      <c r="C67" s="335"/>
      <c r="D67" s="336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28"/>
      <c r="S67" s="47"/>
      <c r="T67" s="120"/>
      <c r="U67" s="111"/>
      <c r="V67" s="112"/>
      <c r="W67" s="126"/>
      <c r="X67" s="127"/>
      <c r="Y67" s="337"/>
      <c r="Z67" s="338"/>
      <c r="AA67" s="117"/>
      <c r="AB67" s="110"/>
      <c r="AC67" s="333"/>
    </row>
    <row r="68" spans="1:29" ht="15.75" customHeight="1">
      <c r="A68" s="363"/>
      <c r="B68" s="100"/>
      <c r="C68" s="335"/>
      <c r="D68" s="336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28"/>
      <c r="S68" s="47"/>
      <c r="T68" s="120"/>
      <c r="U68" s="111"/>
      <c r="V68" s="112"/>
      <c r="W68" s="126"/>
      <c r="X68" s="127"/>
      <c r="Y68" s="337"/>
      <c r="Z68" s="338"/>
      <c r="AA68" s="117"/>
      <c r="AB68" s="110"/>
      <c r="AC68" s="333"/>
    </row>
    <row r="69" spans="1:29" ht="15.75" customHeight="1">
      <c r="A69" s="363"/>
      <c r="B69" s="100"/>
      <c r="C69" s="335"/>
      <c r="D69" s="336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28"/>
      <c r="S69" s="47"/>
      <c r="T69" s="120"/>
      <c r="U69" s="111"/>
      <c r="V69" s="112"/>
      <c r="W69" s="126"/>
      <c r="X69" s="127"/>
      <c r="Y69" s="337"/>
      <c r="Z69" s="338"/>
      <c r="AA69" s="117"/>
      <c r="AB69" s="110"/>
      <c r="AC69" s="333"/>
    </row>
    <row r="70" spans="1:29" ht="15.75" customHeight="1">
      <c r="A70" s="363"/>
      <c r="B70" s="100"/>
      <c r="C70" s="335"/>
      <c r="D70" s="336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8"/>
      <c r="S70" s="47"/>
      <c r="T70" s="120"/>
      <c r="U70" s="111"/>
      <c r="V70" s="112"/>
      <c r="W70" s="126"/>
      <c r="X70" s="127"/>
      <c r="Y70" s="337"/>
      <c r="Z70" s="338"/>
      <c r="AA70" s="117"/>
      <c r="AB70" s="110"/>
      <c r="AC70" s="333"/>
    </row>
    <row r="71" spans="1:29" ht="15.75" customHeight="1">
      <c r="A71" s="363"/>
      <c r="B71" s="100"/>
      <c r="C71" s="335"/>
      <c r="D71" s="336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8"/>
      <c r="S71" s="119"/>
      <c r="T71" s="120"/>
      <c r="U71" s="130"/>
      <c r="V71" s="131"/>
      <c r="W71" s="126"/>
      <c r="X71" s="127"/>
      <c r="Y71" s="337"/>
      <c r="Z71" s="338"/>
      <c r="AA71" s="165"/>
      <c r="AB71" s="125"/>
      <c r="AC71" s="333"/>
    </row>
    <row r="72" spans="1:29" ht="15.75" customHeight="1" thickBot="1">
      <c r="A72" s="364"/>
      <c r="B72" s="133" t="s">
        <v>115</v>
      </c>
      <c r="C72" s="358"/>
      <c r="D72" s="358"/>
      <c r="E72" s="134"/>
      <c r="F72" s="167"/>
      <c r="G72" s="135"/>
      <c r="H72" s="69"/>
      <c r="I72" s="136">
        <f t="shared" ref="I72:J72" si="30">AVERAGE(I56:I71)</f>
        <v>4</v>
      </c>
      <c r="J72" s="137">
        <f t="shared" si="30"/>
        <v>3550</v>
      </c>
      <c r="K72" s="138">
        <f t="shared" ref="K72" si="31">J72/I72</f>
        <v>887.5</v>
      </c>
      <c r="L72" s="136">
        <f t="shared" ref="L72:M72" si="32">AVERAGE(L56:L71)</f>
        <v>4</v>
      </c>
      <c r="M72" s="137">
        <f t="shared" si="32"/>
        <v>3165.5792517743394</v>
      </c>
      <c r="N72" s="138">
        <f>M72/L72</f>
        <v>791.39481294358484</v>
      </c>
      <c r="O72" s="139">
        <f>L72-I72</f>
        <v>0</v>
      </c>
      <c r="P72" s="140">
        <f>N72-K72</f>
        <v>-96.105187056415161</v>
      </c>
      <c r="Q72" s="141">
        <f>N72/K72</f>
        <v>0.89171246528854631</v>
      </c>
      <c r="R72" s="329"/>
      <c r="S72" s="142">
        <v>0.25</v>
      </c>
      <c r="T72" s="143">
        <v>0.49165509259259266</v>
      </c>
      <c r="U72" s="144"/>
      <c r="V72" s="166"/>
      <c r="W72" s="167"/>
      <c r="X72" s="138"/>
      <c r="Y72" s="359"/>
      <c r="Z72" s="360"/>
      <c r="AA72" s="168">
        <f>M72-J72</f>
        <v>-384.42074822566065</v>
      </c>
      <c r="AB72" s="141">
        <f>M72/J72</f>
        <v>0.89171246528854631</v>
      </c>
      <c r="AC72" s="334"/>
    </row>
    <row r="73" spans="1:29" ht="15.75" customHeight="1">
      <c r="A73" s="322" t="s">
        <v>132</v>
      </c>
      <c r="B73" s="114" t="s">
        <v>118</v>
      </c>
      <c r="C73" s="325" t="s">
        <v>133</v>
      </c>
      <c r="D73" s="326"/>
      <c r="E73" s="147">
        <v>28.57</v>
      </c>
      <c r="F73" s="97">
        <v>1350</v>
      </c>
      <c r="G73" s="148">
        <f t="shared" ref="G73:G75" si="33">E73*F73</f>
        <v>38569.5</v>
      </c>
      <c r="H73" s="149"/>
      <c r="I73" s="150">
        <v>12</v>
      </c>
      <c r="J73" s="151">
        <v>3600</v>
      </c>
      <c r="K73" s="152">
        <f>J73/I73</f>
        <v>300</v>
      </c>
      <c r="L73" s="153">
        <v>12</v>
      </c>
      <c r="M73" s="151">
        <f>F73/V73*60</f>
        <v>3120.8949008496315</v>
      </c>
      <c r="N73" s="152">
        <f>M73/L73</f>
        <v>260.07457507080261</v>
      </c>
      <c r="O73" s="154">
        <f>L73-I73</f>
        <v>0</v>
      </c>
      <c r="P73" s="155">
        <f>N73-K73</f>
        <v>-39.925424929197391</v>
      </c>
      <c r="Q73" s="156">
        <f>N73/K73</f>
        <v>0.86691525023600868</v>
      </c>
      <c r="R73" s="327">
        <f>Q89</f>
        <v>0.89355651854936502</v>
      </c>
      <c r="S73" s="157">
        <v>0.70833333333333337</v>
      </c>
      <c r="T73" s="158">
        <v>0.72635416666666675</v>
      </c>
      <c r="U73" s="159"/>
      <c r="V73" s="160">
        <v>25.954094121512576</v>
      </c>
      <c r="W73" s="158"/>
      <c r="X73" s="169"/>
      <c r="Y73" s="330"/>
      <c r="Z73" s="331"/>
      <c r="AA73" s="115">
        <f>M73-J73</f>
        <v>-479.10509915036846</v>
      </c>
      <c r="AB73" s="156">
        <f>M73/J73</f>
        <v>0.86691525023600879</v>
      </c>
      <c r="AC73" s="332">
        <f>AB89</f>
        <v>0.89355651854936491</v>
      </c>
    </row>
    <row r="74" spans="1:29" ht="15.75" customHeight="1">
      <c r="A74" s="323"/>
      <c r="B74" s="100" t="s">
        <v>118</v>
      </c>
      <c r="C74" s="335" t="s">
        <v>229</v>
      </c>
      <c r="D74" s="336"/>
      <c r="E74" s="101">
        <v>17.71</v>
      </c>
      <c r="F74" s="102">
        <v>753</v>
      </c>
      <c r="G74" s="103">
        <f t="shared" si="33"/>
        <v>13335.630000000001</v>
      </c>
      <c r="H74" s="26"/>
      <c r="I74" s="104">
        <v>5</v>
      </c>
      <c r="J74" s="105">
        <v>3600</v>
      </c>
      <c r="K74" s="106">
        <f t="shared" si="18"/>
        <v>720</v>
      </c>
      <c r="L74" s="107">
        <v>5</v>
      </c>
      <c r="M74" s="105">
        <f>F74/V74*60</f>
        <v>3264.9813009844192</v>
      </c>
      <c r="N74" s="106">
        <f>M74/L74</f>
        <v>652.9962601968839</v>
      </c>
      <c r="O74" s="108">
        <f>L74-I74</f>
        <v>0</v>
      </c>
      <c r="P74" s="109">
        <f>N74-K74</f>
        <v>-67.003739803116105</v>
      </c>
      <c r="Q74" s="110">
        <f>N74/K74</f>
        <v>0.9069392502734499</v>
      </c>
      <c r="R74" s="328"/>
      <c r="S74" s="47">
        <v>0.72986111111111118</v>
      </c>
      <c r="T74" s="48">
        <v>0.73946759259259265</v>
      </c>
      <c r="U74" s="111">
        <v>5.0499999999999901</v>
      </c>
      <c r="V74" s="112">
        <v>13.837751532107657</v>
      </c>
      <c r="W74" s="113"/>
      <c r="X74" s="13"/>
      <c r="Y74" s="337"/>
      <c r="Z74" s="338"/>
      <c r="AA74" s="117">
        <f>M74-J74</f>
        <v>-335.01869901558075</v>
      </c>
      <c r="AB74" s="110">
        <f>M74/J74</f>
        <v>0.90693925027344979</v>
      </c>
      <c r="AC74" s="333"/>
    </row>
    <row r="75" spans="1:29" ht="15.75" customHeight="1">
      <c r="A75" s="323"/>
      <c r="B75" s="100" t="s">
        <v>118</v>
      </c>
      <c r="C75" s="335" t="s">
        <v>227</v>
      </c>
      <c r="D75" s="336"/>
      <c r="E75" s="101">
        <v>18.920000000000002</v>
      </c>
      <c r="F75" s="102">
        <v>1410</v>
      </c>
      <c r="G75" s="103">
        <f t="shared" si="33"/>
        <v>26677.200000000001</v>
      </c>
      <c r="H75" s="26"/>
      <c r="I75" s="104">
        <v>5</v>
      </c>
      <c r="J75" s="105">
        <v>3600</v>
      </c>
      <c r="K75" s="106">
        <f t="shared" si="18"/>
        <v>720</v>
      </c>
      <c r="L75" s="107">
        <v>5</v>
      </c>
      <c r="M75" s="105">
        <f>F75/V75*60</f>
        <v>3264.534198499091</v>
      </c>
      <c r="N75" s="106">
        <f>M75/L75</f>
        <v>652.90683969981819</v>
      </c>
      <c r="O75" s="108">
        <f>L75-I75</f>
        <v>0</v>
      </c>
      <c r="P75" s="109">
        <f>N75-K75</f>
        <v>-67.093160300181808</v>
      </c>
      <c r="Q75" s="110">
        <f>N75/K75</f>
        <v>0.90681505513863636</v>
      </c>
      <c r="R75" s="328"/>
      <c r="S75" s="47">
        <v>0.74236111111111114</v>
      </c>
      <c r="T75" s="48">
        <v>0.76034722222222229</v>
      </c>
      <c r="U75" s="111">
        <v>5</v>
      </c>
      <c r="V75" s="112">
        <v>25.914876321067759</v>
      </c>
      <c r="W75" s="113"/>
      <c r="X75" s="13"/>
      <c r="Y75" s="337"/>
      <c r="Z75" s="338"/>
      <c r="AA75" s="117">
        <f>M75-J75</f>
        <v>-335.46580150090904</v>
      </c>
      <c r="AB75" s="110">
        <f>M75/J75</f>
        <v>0.90681505513863636</v>
      </c>
      <c r="AC75" s="333"/>
    </row>
    <row r="76" spans="1:29" ht="15.75" customHeight="1">
      <c r="A76" s="323"/>
      <c r="B76" s="100"/>
      <c r="C76" s="335"/>
      <c r="D76" s="336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8"/>
      <c r="S76" s="47"/>
      <c r="T76" s="48"/>
      <c r="U76" s="111"/>
      <c r="V76" s="112"/>
      <c r="W76" s="113"/>
      <c r="X76" s="116"/>
      <c r="Y76" s="337"/>
      <c r="Z76" s="338"/>
      <c r="AA76" s="117"/>
      <c r="AB76" s="110"/>
      <c r="AC76" s="333"/>
    </row>
    <row r="77" spans="1:29" ht="15.75" customHeight="1">
      <c r="A77" s="323"/>
      <c r="B77" s="100"/>
      <c r="C77" s="335"/>
      <c r="D77" s="336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8"/>
      <c r="S77" s="47"/>
      <c r="T77" s="48"/>
      <c r="U77" s="111"/>
      <c r="V77" s="112"/>
      <c r="W77" s="113"/>
      <c r="X77" s="116"/>
      <c r="Y77" s="337"/>
      <c r="Z77" s="338"/>
      <c r="AA77" s="117"/>
      <c r="AB77" s="110"/>
      <c r="AC77" s="333"/>
    </row>
    <row r="78" spans="1:29" ht="15.75" customHeight="1">
      <c r="A78" s="323"/>
      <c r="B78" s="100"/>
      <c r="C78" s="335"/>
      <c r="D78" s="336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8"/>
      <c r="S78" s="47"/>
      <c r="T78" s="120"/>
      <c r="U78" s="111"/>
      <c r="V78" s="112"/>
      <c r="W78" s="113"/>
      <c r="X78" s="50"/>
      <c r="Y78" s="337"/>
      <c r="Z78" s="338"/>
      <c r="AA78" s="117"/>
      <c r="AB78" s="110"/>
      <c r="AC78" s="333"/>
    </row>
    <row r="79" spans="1:29" ht="15.75" customHeight="1">
      <c r="A79" s="323"/>
      <c r="B79" s="100"/>
      <c r="C79" s="335"/>
      <c r="D79" s="336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8"/>
      <c r="S79" s="47"/>
      <c r="T79" s="120"/>
      <c r="U79" s="111"/>
      <c r="V79" s="112"/>
      <c r="W79" s="113"/>
      <c r="X79" s="116"/>
      <c r="Y79" s="337"/>
      <c r="Z79" s="338"/>
      <c r="AA79" s="117"/>
      <c r="AB79" s="110"/>
      <c r="AC79" s="333"/>
    </row>
    <row r="80" spans="1:29" ht="15.75" customHeight="1">
      <c r="A80" s="323"/>
      <c r="B80" s="100"/>
      <c r="C80" s="335"/>
      <c r="D80" s="336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8"/>
      <c r="S80" s="47"/>
      <c r="T80" s="120"/>
      <c r="U80" s="111"/>
      <c r="V80" s="112"/>
      <c r="W80" s="113"/>
      <c r="X80" s="116"/>
      <c r="Y80" s="337"/>
      <c r="Z80" s="338"/>
      <c r="AA80" s="117"/>
      <c r="AB80" s="110"/>
      <c r="AC80" s="333"/>
    </row>
    <row r="81" spans="1:29" ht="15.75" customHeight="1">
      <c r="A81" s="323"/>
      <c r="B81" s="100"/>
      <c r="C81" s="335"/>
      <c r="D81" s="336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8"/>
      <c r="S81" s="47"/>
      <c r="T81" s="120"/>
      <c r="U81" s="111"/>
      <c r="V81" s="112"/>
      <c r="W81" s="126"/>
      <c r="X81" s="127"/>
      <c r="Y81" s="337"/>
      <c r="Z81" s="338"/>
      <c r="AA81" s="117"/>
      <c r="AB81" s="110"/>
      <c r="AC81" s="333"/>
    </row>
    <row r="82" spans="1:29" ht="15.75" customHeight="1">
      <c r="A82" s="323"/>
      <c r="B82" s="100"/>
      <c r="C82" s="335"/>
      <c r="D82" s="336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8"/>
      <c r="S82" s="47"/>
      <c r="T82" s="120"/>
      <c r="U82" s="111"/>
      <c r="V82" s="112"/>
      <c r="W82" s="126"/>
      <c r="X82" s="127"/>
      <c r="Y82" s="337"/>
      <c r="Z82" s="338"/>
      <c r="AA82" s="117"/>
      <c r="AB82" s="110"/>
      <c r="AC82" s="333"/>
    </row>
    <row r="83" spans="1:29" ht="15.75" customHeight="1">
      <c r="A83" s="323"/>
      <c r="B83" s="100"/>
      <c r="C83" s="335"/>
      <c r="D83" s="336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8"/>
      <c r="S83" s="47"/>
      <c r="T83" s="120"/>
      <c r="U83" s="111"/>
      <c r="V83" s="112"/>
      <c r="W83" s="126"/>
      <c r="X83" s="127"/>
      <c r="Y83" s="337"/>
      <c r="Z83" s="338"/>
      <c r="AA83" s="117"/>
      <c r="AB83" s="110"/>
      <c r="AC83" s="333"/>
    </row>
    <row r="84" spans="1:29" ht="15.75" customHeight="1">
      <c r="A84" s="323"/>
      <c r="B84" s="100"/>
      <c r="C84" s="335"/>
      <c r="D84" s="336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8"/>
      <c r="S84" s="47"/>
      <c r="T84" s="120"/>
      <c r="U84" s="111"/>
      <c r="V84" s="112"/>
      <c r="W84" s="126"/>
      <c r="X84" s="127"/>
      <c r="Y84" s="337"/>
      <c r="Z84" s="338"/>
      <c r="AA84" s="117"/>
      <c r="AB84" s="110"/>
      <c r="AC84" s="333"/>
    </row>
    <row r="85" spans="1:29" ht="15.75" customHeight="1">
      <c r="A85" s="323"/>
      <c r="B85" s="100"/>
      <c r="C85" s="335"/>
      <c r="D85" s="336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8"/>
      <c r="S85" s="47"/>
      <c r="T85" s="120"/>
      <c r="U85" s="111"/>
      <c r="V85" s="112"/>
      <c r="W85" s="126"/>
      <c r="X85" s="127"/>
      <c r="Y85" s="337"/>
      <c r="Z85" s="338"/>
      <c r="AA85" s="117"/>
      <c r="AB85" s="110"/>
      <c r="AC85" s="333"/>
    </row>
    <row r="86" spans="1:29" ht="15.75" customHeight="1">
      <c r="A86" s="323"/>
      <c r="B86" s="100"/>
      <c r="C86" s="335"/>
      <c r="D86" s="336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8"/>
      <c r="S86" s="47"/>
      <c r="T86" s="120"/>
      <c r="U86" s="111"/>
      <c r="V86" s="112"/>
      <c r="W86" s="126"/>
      <c r="X86" s="127"/>
      <c r="Y86" s="337"/>
      <c r="Z86" s="338"/>
      <c r="AA86" s="117"/>
      <c r="AB86" s="110"/>
      <c r="AC86" s="333"/>
    </row>
    <row r="87" spans="1:29" ht="15.75" customHeight="1">
      <c r="A87" s="323"/>
      <c r="B87" s="100"/>
      <c r="C87" s="335"/>
      <c r="D87" s="336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8"/>
      <c r="S87" s="47"/>
      <c r="T87" s="120"/>
      <c r="U87" s="111"/>
      <c r="V87" s="112"/>
      <c r="W87" s="126"/>
      <c r="X87" s="127"/>
      <c r="Y87" s="337"/>
      <c r="Z87" s="338"/>
      <c r="AA87" s="117"/>
      <c r="AB87" s="110"/>
      <c r="AC87" s="333"/>
    </row>
    <row r="88" spans="1:29" ht="15.75" customHeight="1">
      <c r="A88" s="323"/>
      <c r="B88" s="100"/>
      <c r="C88" s="335"/>
      <c r="D88" s="336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8"/>
      <c r="S88" s="119"/>
      <c r="T88" s="120"/>
      <c r="U88" s="130"/>
      <c r="V88" s="131"/>
      <c r="W88" s="126"/>
      <c r="X88" s="127"/>
      <c r="Y88" s="337"/>
      <c r="Z88" s="338"/>
      <c r="AA88" s="165"/>
      <c r="AB88" s="125"/>
      <c r="AC88" s="333"/>
    </row>
    <row r="89" spans="1:29" ht="15.75" customHeight="1" thickBot="1">
      <c r="A89" s="324"/>
      <c r="B89" s="133" t="s">
        <v>115</v>
      </c>
      <c r="C89" s="358"/>
      <c r="D89" s="358"/>
      <c r="E89" s="134"/>
      <c r="F89" s="167"/>
      <c r="G89" s="135"/>
      <c r="H89" s="69"/>
      <c r="I89" s="136">
        <f t="shared" ref="I89:J89" si="34">AVERAGE(I73:I88)</f>
        <v>7.333333333333333</v>
      </c>
      <c r="J89" s="137">
        <f t="shared" si="34"/>
        <v>3600</v>
      </c>
      <c r="K89" s="138">
        <f t="shared" ref="K89" si="35">J89/I89</f>
        <v>490.90909090909093</v>
      </c>
      <c r="L89" s="136">
        <f t="shared" ref="L89:M89" si="36">AVERAGE(L73:L88)</f>
        <v>7.333333333333333</v>
      </c>
      <c r="M89" s="137">
        <f t="shared" si="36"/>
        <v>3216.8034667777138</v>
      </c>
      <c r="N89" s="138">
        <f t="shared" ref="N89:N94" si="37">M89/L89</f>
        <v>438.65501819696101</v>
      </c>
      <c r="O89" s="139">
        <f t="shared" ref="O89:O94" si="38">L89-I89</f>
        <v>0</v>
      </c>
      <c r="P89" s="140">
        <f t="shared" ref="P89:P94" si="39">N89-K89</f>
        <v>-52.254072712129926</v>
      </c>
      <c r="Q89" s="141">
        <f t="shared" ref="Q89:Q94" si="40">N89/K89</f>
        <v>0.89355651854936502</v>
      </c>
      <c r="R89" s="329"/>
      <c r="S89" s="142">
        <v>0.70833333333333337</v>
      </c>
      <c r="T89" s="143">
        <v>0.76034722222222229</v>
      </c>
      <c r="U89" s="144"/>
      <c r="V89" s="166"/>
      <c r="W89" s="167"/>
      <c r="X89" s="138"/>
      <c r="Y89" s="359"/>
      <c r="Z89" s="360"/>
      <c r="AA89" s="168">
        <f t="shared" ref="AA89:AA94" si="41">M89-J89</f>
        <v>-383.19653322228623</v>
      </c>
      <c r="AB89" s="141">
        <f t="shared" ref="AB89:AB94" si="42">M89/J89</f>
        <v>0.89355651854936491</v>
      </c>
      <c r="AC89" s="334"/>
    </row>
    <row r="90" spans="1:29" ht="15.75" customHeight="1">
      <c r="A90" s="361" t="s">
        <v>137</v>
      </c>
      <c r="B90" s="114" t="s">
        <v>118</v>
      </c>
      <c r="C90" s="325" t="s">
        <v>197</v>
      </c>
      <c r="D90" s="326"/>
      <c r="E90" s="147">
        <v>23.27</v>
      </c>
      <c r="F90" s="97">
        <v>562</v>
      </c>
      <c r="G90" s="148">
        <f t="shared" ref="G90:G94" si="43">E90*F90</f>
        <v>13077.74</v>
      </c>
      <c r="H90" s="149"/>
      <c r="I90" s="150">
        <v>5</v>
      </c>
      <c r="J90" s="151">
        <v>3000</v>
      </c>
      <c r="K90" s="152">
        <f>J90/I90</f>
        <v>600</v>
      </c>
      <c r="L90" s="153">
        <v>5</v>
      </c>
      <c r="M90" s="151">
        <f>F90/V90*60</f>
        <v>2726.7005940949089</v>
      </c>
      <c r="N90" s="152">
        <f t="shared" si="37"/>
        <v>545.34011881898175</v>
      </c>
      <c r="O90" s="154">
        <f t="shared" si="38"/>
        <v>0</v>
      </c>
      <c r="P90" s="155">
        <f t="shared" si="39"/>
        <v>-54.65988118101825</v>
      </c>
      <c r="Q90" s="156">
        <f t="shared" si="40"/>
        <v>0.90890019803163624</v>
      </c>
      <c r="R90" s="327">
        <f>Q106</f>
        <v>0.90824665476998478</v>
      </c>
      <c r="S90" s="157">
        <v>0.70833333333333337</v>
      </c>
      <c r="T90" s="158">
        <v>0.71690972222222227</v>
      </c>
      <c r="U90" s="159"/>
      <c r="V90" s="160">
        <v>12.366594290926502</v>
      </c>
      <c r="W90" s="161"/>
      <c r="X90" s="162"/>
      <c r="Y90" s="330"/>
      <c r="Z90" s="331"/>
      <c r="AA90" s="115">
        <f t="shared" si="41"/>
        <v>-273.29940590509113</v>
      </c>
      <c r="AB90" s="156">
        <f t="shared" si="42"/>
        <v>0.90890019803163624</v>
      </c>
      <c r="AC90" s="332">
        <f>AB106</f>
        <v>0.90824665476998467</v>
      </c>
    </row>
    <row r="91" spans="1:29" ht="15.75" customHeight="1">
      <c r="A91" s="362"/>
      <c r="B91" s="100" t="s">
        <v>118</v>
      </c>
      <c r="C91" s="335" t="s">
        <v>136</v>
      </c>
      <c r="D91" s="336"/>
      <c r="E91" s="101">
        <v>24.54</v>
      </c>
      <c r="F91" s="102">
        <v>1461</v>
      </c>
      <c r="G91" s="103">
        <f t="shared" si="43"/>
        <v>35852.94</v>
      </c>
      <c r="H91" s="26"/>
      <c r="I91" s="104">
        <v>4</v>
      </c>
      <c r="J91" s="105">
        <v>3000</v>
      </c>
      <c r="K91" s="106">
        <f t="shared" ref="K91:K135" si="44">J91/I91</f>
        <v>750</v>
      </c>
      <c r="L91" s="107">
        <v>4</v>
      </c>
      <c r="M91" s="105">
        <f>F91/V91*60</f>
        <v>2727.7786774566443</v>
      </c>
      <c r="N91" s="106">
        <f t="shared" si="37"/>
        <v>681.94466936416109</v>
      </c>
      <c r="O91" s="108">
        <f t="shared" si="38"/>
        <v>0</v>
      </c>
      <c r="P91" s="109">
        <f t="shared" si="39"/>
        <v>-68.055330635838914</v>
      </c>
      <c r="Q91" s="110">
        <f t="shared" si="40"/>
        <v>0.90925955915221479</v>
      </c>
      <c r="R91" s="328"/>
      <c r="S91" s="47">
        <v>0.72083333333333333</v>
      </c>
      <c r="T91" s="48">
        <v>0.74314814814814811</v>
      </c>
      <c r="U91" s="111">
        <v>5.649999999999924</v>
      </c>
      <c r="V91" s="112">
        <v>32.136038280691224</v>
      </c>
      <c r="W91" s="113"/>
      <c r="X91" s="116"/>
      <c r="Y91" s="337"/>
      <c r="Z91" s="338"/>
      <c r="AA91" s="117">
        <f t="shared" si="41"/>
        <v>-272.22132254335565</v>
      </c>
      <c r="AB91" s="110">
        <f t="shared" si="42"/>
        <v>0.90925955915221479</v>
      </c>
      <c r="AC91" s="333"/>
    </row>
    <row r="92" spans="1:29" ht="15.75" customHeight="1">
      <c r="A92" s="362"/>
      <c r="B92" s="100" t="s">
        <v>118</v>
      </c>
      <c r="C92" s="335" t="s">
        <v>230</v>
      </c>
      <c r="D92" s="336"/>
      <c r="E92" s="101">
        <v>24.33</v>
      </c>
      <c r="F92" s="102">
        <v>1710</v>
      </c>
      <c r="G92" s="103">
        <f t="shared" si="43"/>
        <v>41604.299999999996</v>
      </c>
      <c r="H92" s="26"/>
      <c r="I92" s="104">
        <v>4</v>
      </c>
      <c r="J92" s="105">
        <v>3000</v>
      </c>
      <c r="K92" s="106">
        <f t="shared" si="44"/>
        <v>750</v>
      </c>
      <c r="L92" s="107">
        <v>4</v>
      </c>
      <c r="M92" s="105">
        <f>F92/V92*60</f>
        <v>2726.3185428602105</v>
      </c>
      <c r="N92" s="106">
        <f t="shared" si="37"/>
        <v>681.57963571505263</v>
      </c>
      <c r="O92" s="108">
        <f t="shared" si="38"/>
        <v>0</v>
      </c>
      <c r="P92" s="109">
        <f t="shared" si="39"/>
        <v>-68.420364284947368</v>
      </c>
      <c r="Q92" s="110">
        <f t="shared" si="40"/>
        <v>0.90877284762007016</v>
      </c>
      <c r="R92" s="328"/>
      <c r="S92" s="47">
        <v>0.74722222222222223</v>
      </c>
      <c r="T92" s="48">
        <v>0.77334490740740747</v>
      </c>
      <c r="U92" s="111">
        <v>5.8666666666667311</v>
      </c>
      <c r="V92" s="112">
        <v>37.633166626362453</v>
      </c>
      <c r="W92" s="113"/>
      <c r="X92" s="116"/>
      <c r="Y92" s="337"/>
      <c r="Z92" s="338"/>
      <c r="AA92" s="117">
        <f t="shared" si="41"/>
        <v>-273.68145713978947</v>
      </c>
      <c r="AB92" s="110">
        <f t="shared" si="42"/>
        <v>0.90877284762007016</v>
      </c>
      <c r="AC92" s="333"/>
    </row>
    <row r="93" spans="1:29" ht="15.75" customHeight="1">
      <c r="A93" s="362"/>
      <c r="B93" s="100" t="s">
        <v>118</v>
      </c>
      <c r="C93" s="335" t="s">
        <v>135</v>
      </c>
      <c r="D93" s="336"/>
      <c r="E93" s="101">
        <v>22.28</v>
      </c>
      <c r="F93" s="102">
        <v>1615</v>
      </c>
      <c r="G93" s="103">
        <f t="shared" si="43"/>
        <v>35982.200000000004</v>
      </c>
      <c r="H93" s="26"/>
      <c r="I93" s="104">
        <v>5</v>
      </c>
      <c r="J93" s="105">
        <v>3300</v>
      </c>
      <c r="K93" s="106">
        <f t="shared" si="44"/>
        <v>660</v>
      </c>
      <c r="L93" s="107">
        <v>5</v>
      </c>
      <c r="M93" s="105">
        <f>F93/V93*60</f>
        <v>2994.4199999999978</v>
      </c>
      <c r="N93" s="106">
        <f t="shared" si="37"/>
        <v>598.88399999999956</v>
      </c>
      <c r="O93" s="108">
        <f t="shared" si="38"/>
        <v>0</v>
      </c>
      <c r="P93" s="109">
        <f t="shared" si="39"/>
        <v>-61.11600000000044</v>
      </c>
      <c r="Q93" s="110">
        <f t="shared" si="40"/>
        <v>0.90739999999999932</v>
      </c>
      <c r="R93" s="328"/>
      <c r="S93" s="47">
        <v>0.77638888888888891</v>
      </c>
      <c r="T93" s="48">
        <v>0.79885416666666664</v>
      </c>
      <c r="U93" s="111">
        <v>5</v>
      </c>
      <c r="V93" s="112">
        <v>32.360189953313188</v>
      </c>
      <c r="W93" s="113"/>
      <c r="X93" s="116"/>
      <c r="Y93" s="337"/>
      <c r="Z93" s="338"/>
      <c r="AA93" s="117">
        <f t="shared" si="41"/>
        <v>-305.5800000000022</v>
      </c>
      <c r="AB93" s="110">
        <f t="shared" si="42"/>
        <v>0.90739999999999932</v>
      </c>
      <c r="AC93" s="333"/>
    </row>
    <row r="94" spans="1:29" ht="15.75" customHeight="1">
      <c r="A94" s="363"/>
      <c r="B94" s="100" t="s">
        <v>118</v>
      </c>
      <c r="C94" s="335" t="s">
        <v>138</v>
      </c>
      <c r="D94" s="336"/>
      <c r="E94" s="101">
        <v>17.89</v>
      </c>
      <c r="F94" s="102">
        <v>5030</v>
      </c>
      <c r="G94" s="103">
        <f t="shared" si="43"/>
        <v>89986.7</v>
      </c>
      <c r="H94" s="13"/>
      <c r="I94" s="104">
        <v>4</v>
      </c>
      <c r="J94" s="105">
        <v>3300</v>
      </c>
      <c r="K94" s="106">
        <f t="shared" si="44"/>
        <v>825</v>
      </c>
      <c r="L94" s="107">
        <v>4</v>
      </c>
      <c r="M94" s="105">
        <f>F94/V94*60</f>
        <v>2993.4299999999994</v>
      </c>
      <c r="N94" s="106">
        <f t="shared" si="37"/>
        <v>748.35749999999985</v>
      </c>
      <c r="O94" s="108">
        <f t="shared" si="38"/>
        <v>0</v>
      </c>
      <c r="P94" s="109">
        <f t="shared" si="39"/>
        <v>-76.642500000000155</v>
      </c>
      <c r="Q94" s="110">
        <f t="shared" si="40"/>
        <v>0.9070999999999998</v>
      </c>
      <c r="R94" s="328"/>
      <c r="S94" s="47">
        <v>0.80277777777777781</v>
      </c>
      <c r="T94" s="48">
        <v>0.87278935185185191</v>
      </c>
      <c r="U94" s="111">
        <v>5.6500000000000838</v>
      </c>
      <c r="V94" s="112">
        <v>100.82079754662713</v>
      </c>
      <c r="W94" s="113"/>
      <c r="X94" s="116"/>
      <c r="Y94" s="337"/>
      <c r="Z94" s="338"/>
      <c r="AA94" s="117">
        <f t="shared" si="41"/>
        <v>-306.57000000000062</v>
      </c>
      <c r="AB94" s="110">
        <f t="shared" si="42"/>
        <v>0.9070999999999998</v>
      </c>
      <c r="AC94" s="333"/>
    </row>
    <row r="95" spans="1:29" ht="15.75" customHeight="1">
      <c r="A95" s="363"/>
      <c r="B95" s="100"/>
      <c r="C95" s="335"/>
      <c r="D95" s="336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8"/>
      <c r="S95" s="47"/>
      <c r="T95" s="120"/>
      <c r="U95" s="111"/>
      <c r="V95" s="112"/>
      <c r="W95" s="113"/>
      <c r="X95" s="116"/>
      <c r="Y95" s="337"/>
      <c r="Z95" s="338"/>
      <c r="AA95" s="117"/>
      <c r="AB95" s="110"/>
      <c r="AC95" s="333"/>
    </row>
    <row r="96" spans="1:29" ht="15.75" customHeight="1">
      <c r="A96" s="363"/>
      <c r="B96" s="100"/>
      <c r="C96" s="335"/>
      <c r="D96" s="336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8"/>
      <c r="S96" s="47"/>
      <c r="T96" s="120"/>
      <c r="U96" s="111"/>
      <c r="V96" s="112"/>
      <c r="W96" s="113"/>
      <c r="X96" s="116"/>
      <c r="Y96" s="337"/>
      <c r="Z96" s="338"/>
      <c r="AA96" s="117"/>
      <c r="AB96" s="110"/>
      <c r="AC96" s="333"/>
    </row>
    <row r="97" spans="1:29" ht="15.75" customHeight="1">
      <c r="A97" s="363"/>
      <c r="B97" s="100"/>
      <c r="C97" s="335"/>
      <c r="D97" s="336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8"/>
      <c r="S97" s="47"/>
      <c r="T97" s="120"/>
      <c r="U97" s="111"/>
      <c r="V97" s="112"/>
      <c r="W97" s="113"/>
      <c r="X97" s="116"/>
      <c r="Y97" s="337"/>
      <c r="Z97" s="338"/>
      <c r="AA97" s="117"/>
      <c r="AB97" s="110"/>
      <c r="AC97" s="333"/>
    </row>
    <row r="98" spans="1:29" ht="15.75" customHeight="1">
      <c r="A98" s="363"/>
      <c r="B98" s="100"/>
      <c r="C98" s="335"/>
      <c r="D98" s="336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8"/>
      <c r="S98" s="47"/>
      <c r="T98" s="120"/>
      <c r="U98" s="111"/>
      <c r="V98" s="112"/>
      <c r="W98" s="113"/>
      <c r="X98" s="116"/>
      <c r="Y98" s="337"/>
      <c r="Z98" s="338"/>
      <c r="AA98" s="117"/>
      <c r="AB98" s="110"/>
      <c r="AC98" s="333"/>
    </row>
    <row r="99" spans="1:29" ht="15.75" customHeight="1">
      <c r="A99" s="363"/>
      <c r="B99" s="100"/>
      <c r="C99" s="335"/>
      <c r="D99" s="336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8"/>
      <c r="S99" s="47"/>
      <c r="T99" s="120"/>
      <c r="U99" s="111"/>
      <c r="V99" s="112"/>
      <c r="W99" s="113"/>
      <c r="X99" s="116"/>
      <c r="Y99" s="337"/>
      <c r="Z99" s="338"/>
      <c r="AA99" s="117"/>
      <c r="AB99" s="110"/>
      <c r="AC99" s="333"/>
    </row>
    <row r="100" spans="1:29" ht="15.75" customHeight="1">
      <c r="A100" s="363"/>
      <c r="B100" s="100"/>
      <c r="C100" s="335"/>
      <c r="D100" s="336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8"/>
      <c r="S100" s="47"/>
      <c r="T100" s="120"/>
      <c r="U100" s="111"/>
      <c r="V100" s="112"/>
      <c r="W100" s="126"/>
      <c r="X100" s="127"/>
      <c r="Y100" s="337"/>
      <c r="Z100" s="338"/>
      <c r="AA100" s="117"/>
      <c r="AB100" s="110"/>
      <c r="AC100" s="333"/>
    </row>
    <row r="101" spans="1:29" ht="15.75" customHeight="1">
      <c r="A101" s="363"/>
      <c r="B101" s="100"/>
      <c r="C101" s="335"/>
      <c r="D101" s="336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8"/>
      <c r="S101" s="47"/>
      <c r="T101" s="120"/>
      <c r="U101" s="111"/>
      <c r="V101" s="112"/>
      <c r="W101" s="126"/>
      <c r="X101" s="127"/>
      <c r="Y101" s="337"/>
      <c r="Z101" s="338"/>
      <c r="AA101" s="117"/>
      <c r="AB101" s="110"/>
      <c r="AC101" s="333"/>
    </row>
    <row r="102" spans="1:29" ht="15.75" customHeight="1">
      <c r="A102" s="363"/>
      <c r="B102" s="100"/>
      <c r="C102" s="335"/>
      <c r="D102" s="336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8"/>
      <c r="S102" s="47"/>
      <c r="T102" s="120"/>
      <c r="U102" s="111"/>
      <c r="V102" s="112"/>
      <c r="W102" s="126"/>
      <c r="X102" s="127"/>
      <c r="Y102" s="337"/>
      <c r="Z102" s="338"/>
      <c r="AA102" s="117"/>
      <c r="AB102" s="110"/>
      <c r="AC102" s="333"/>
    </row>
    <row r="103" spans="1:29" ht="15.75" customHeight="1">
      <c r="A103" s="363"/>
      <c r="B103" s="100"/>
      <c r="C103" s="335"/>
      <c r="D103" s="336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8"/>
      <c r="S103" s="47"/>
      <c r="T103" s="120"/>
      <c r="U103" s="111"/>
      <c r="V103" s="112"/>
      <c r="W103" s="126"/>
      <c r="X103" s="127"/>
      <c r="Y103" s="337"/>
      <c r="Z103" s="338"/>
      <c r="AA103" s="117"/>
      <c r="AB103" s="110"/>
      <c r="AC103" s="333"/>
    </row>
    <row r="104" spans="1:29" ht="15.75" customHeight="1">
      <c r="A104" s="363"/>
      <c r="B104" s="100"/>
      <c r="C104" s="335"/>
      <c r="D104" s="336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8"/>
      <c r="S104" s="47"/>
      <c r="T104" s="120"/>
      <c r="U104" s="111"/>
      <c r="V104" s="112"/>
      <c r="W104" s="126"/>
      <c r="X104" s="127"/>
      <c r="Y104" s="337"/>
      <c r="Z104" s="338"/>
      <c r="AA104" s="117"/>
      <c r="AB104" s="110"/>
      <c r="AC104" s="333"/>
    </row>
    <row r="105" spans="1:29" ht="15.75" customHeight="1">
      <c r="A105" s="363"/>
      <c r="B105" s="100"/>
      <c r="C105" s="335"/>
      <c r="D105" s="336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8"/>
      <c r="S105" s="119"/>
      <c r="T105" s="120"/>
      <c r="U105" s="130"/>
      <c r="V105" s="131"/>
      <c r="W105" s="126"/>
      <c r="X105" s="127"/>
      <c r="Y105" s="337"/>
      <c r="Z105" s="338"/>
      <c r="AA105" s="165"/>
      <c r="AB105" s="125"/>
      <c r="AC105" s="333"/>
    </row>
    <row r="106" spans="1:29" ht="15.75" customHeight="1" thickBot="1">
      <c r="A106" s="364"/>
      <c r="B106" s="133" t="s">
        <v>115</v>
      </c>
      <c r="C106" s="358"/>
      <c r="D106" s="358"/>
      <c r="E106" s="134"/>
      <c r="F106" s="99"/>
      <c r="G106" s="135"/>
      <c r="H106" s="69"/>
      <c r="I106" s="136">
        <f t="shared" ref="I106:J106" si="45">AVERAGE(I90:I105)</f>
        <v>4.4000000000000004</v>
      </c>
      <c r="J106" s="137">
        <f t="shared" si="45"/>
        <v>3120</v>
      </c>
      <c r="K106" s="138">
        <f t="shared" ref="K106" si="46">J106/I106</f>
        <v>709.09090909090901</v>
      </c>
      <c r="L106" s="136">
        <f t="shared" ref="L106:M106" si="47">AVERAGE(L90:L105)</f>
        <v>4.4000000000000004</v>
      </c>
      <c r="M106" s="137">
        <f t="shared" si="47"/>
        <v>2833.7295628823522</v>
      </c>
      <c r="N106" s="138">
        <f t="shared" ref="N106:N114" si="48">M106/L106</f>
        <v>644.0294461096255</v>
      </c>
      <c r="O106" s="139">
        <f t="shared" ref="O106:O114" si="49">L106-I106</f>
        <v>0</v>
      </c>
      <c r="P106" s="140">
        <f t="shared" ref="P106:P114" si="50">N106-K106</f>
        <v>-65.061462981283512</v>
      </c>
      <c r="Q106" s="141">
        <f t="shared" ref="Q106:Q114" si="51">N106/K106</f>
        <v>0.90824665476998478</v>
      </c>
      <c r="R106" s="329"/>
      <c r="S106" s="142">
        <v>0.70833333333333337</v>
      </c>
      <c r="T106" s="143">
        <v>0.87278935185185191</v>
      </c>
      <c r="U106" s="144"/>
      <c r="V106" s="166"/>
      <c r="W106" s="99"/>
      <c r="X106" s="69"/>
      <c r="Y106" s="359"/>
      <c r="Z106" s="360"/>
      <c r="AA106" s="168">
        <f t="shared" ref="AA106:AA114" si="52">M106-J106</f>
        <v>-286.27043711764782</v>
      </c>
      <c r="AB106" s="141">
        <f t="shared" ref="AB106:AB114" si="53">M106/J106</f>
        <v>0.90824665476998467</v>
      </c>
      <c r="AC106" s="334"/>
    </row>
    <row r="107" spans="1:29" ht="15.75" customHeight="1">
      <c r="A107" s="322" t="s">
        <v>140</v>
      </c>
      <c r="B107" s="114" t="s">
        <v>118</v>
      </c>
      <c r="C107" s="325" t="s">
        <v>142</v>
      </c>
      <c r="D107" s="326"/>
      <c r="E107" s="147">
        <v>18.18</v>
      </c>
      <c r="F107" s="97">
        <v>604</v>
      </c>
      <c r="G107" s="148">
        <f t="shared" ref="G107:G114" si="54">E107*F107</f>
        <v>10980.72</v>
      </c>
      <c r="H107" s="149">
        <v>2</v>
      </c>
      <c r="I107" s="150">
        <v>3</v>
      </c>
      <c r="J107" s="151">
        <v>3000</v>
      </c>
      <c r="K107" s="152">
        <f>J107/I107</f>
        <v>1000</v>
      </c>
      <c r="L107" s="153">
        <v>3</v>
      </c>
      <c r="M107" s="151">
        <f t="shared" ref="M107:M114" si="55">F107/V107*60</f>
        <v>2730.1156912027673</v>
      </c>
      <c r="N107" s="152">
        <f t="shared" si="48"/>
        <v>910.03856373425572</v>
      </c>
      <c r="O107" s="154">
        <f t="shared" si="49"/>
        <v>0</v>
      </c>
      <c r="P107" s="155">
        <f t="shared" si="50"/>
        <v>-89.961436265744283</v>
      </c>
      <c r="Q107" s="156">
        <f t="shared" si="51"/>
        <v>0.91003856373425573</v>
      </c>
      <c r="R107" s="327">
        <f>Q123</f>
        <v>0.89868303235570846</v>
      </c>
      <c r="S107" s="157">
        <v>0.73333333333333328</v>
      </c>
      <c r="T107" s="158">
        <v>0.7425462962962962</v>
      </c>
      <c r="U107" s="159"/>
      <c r="V107" s="160">
        <v>13.2741627458411</v>
      </c>
      <c r="W107" s="161"/>
      <c r="X107" s="162"/>
      <c r="Y107" s="330"/>
      <c r="Z107" s="331"/>
      <c r="AA107" s="115">
        <f t="shared" si="52"/>
        <v>-269.88430879723273</v>
      </c>
      <c r="AB107" s="156">
        <f t="shared" si="53"/>
        <v>0.91003856373425573</v>
      </c>
      <c r="AC107" s="332">
        <f>AB123</f>
        <v>0.89868303235570846</v>
      </c>
    </row>
    <row r="108" spans="1:29" ht="15.75" customHeight="1">
      <c r="A108" s="323"/>
      <c r="B108" s="100" t="s">
        <v>118</v>
      </c>
      <c r="C108" s="335" t="s">
        <v>148</v>
      </c>
      <c r="D108" s="336"/>
      <c r="E108" s="101">
        <v>25.03</v>
      </c>
      <c r="F108" s="102">
        <v>521</v>
      </c>
      <c r="G108" s="103">
        <f t="shared" si="54"/>
        <v>13040.630000000001</v>
      </c>
      <c r="H108" s="26">
        <v>2</v>
      </c>
      <c r="I108" s="104">
        <v>5</v>
      </c>
      <c r="J108" s="105">
        <v>3600</v>
      </c>
      <c r="K108" s="106">
        <f t="shared" si="44"/>
        <v>720</v>
      </c>
      <c r="L108" s="107">
        <v>5</v>
      </c>
      <c r="M108" s="105">
        <f t="shared" si="55"/>
        <v>3203.0287436999588</v>
      </c>
      <c r="N108" s="106">
        <f t="shared" si="48"/>
        <v>640.60574873999178</v>
      </c>
      <c r="O108" s="108">
        <f t="shared" si="49"/>
        <v>0</v>
      </c>
      <c r="P108" s="109">
        <f t="shared" si="50"/>
        <v>-79.394251260008218</v>
      </c>
      <c r="Q108" s="110">
        <f t="shared" si="51"/>
        <v>0.88973020658332191</v>
      </c>
      <c r="R108" s="328"/>
      <c r="S108" s="47">
        <v>0.75277777777777766</v>
      </c>
      <c r="T108" s="48">
        <v>0.75954861111111094</v>
      </c>
      <c r="U108" s="111">
        <v>14.733333333333292</v>
      </c>
      <c r="V108" s="112">
        <v>9.759512792848124</v>
      </c>
      <c r="W108" s="113"/>
      <c r="X108" s="116"/>
      <c r="Y108" s="337"/>
      <c r="Z108" s="338"/>
      <c r="AA108" s="117">
        <f t="shared" si="52"/>
        <v>-396.9712563000412</v>
      </c>
      <c r="AB108" s="110">
        <f t="shared" si="53"/>
        <v>0.88973020658332191</v>
      </c>
      <c r="AC108" s="333"/>
    </row>
    <row r="109" spans="1:29" ht="15.75" customHeight="1">
      <c r="A109" s="323"/>
      <c r="B109" s="100" t="s">
        <v>118</v>
      </c>
      <c r="C109" s="335" t="s">
        <v>141</v>
      </c>
      <c r="D109" s="336"/>
      <c r="E109" s="101">
        <v>14.03</v>
      </c>
      <c r="F109" s="102">
        <v>2159</v>
      </c>
      <c r="G109" s="103">
        <f t="shared" si="54"/>
        <v>30290.77</v>
      </c>
      <c r="H109" s="26">
        <v>2</v>
      </c>
      <c r="I109" s="104">
        <v>3</v>
      </c>
      <c r="J109" s="105">
        <v>3000</v>
      </c>
      <c r="K109" s="106">
        <f t="shared" si="44"/>
        <v>1000</v>
      </c>
      <c r="L109" s="107">
        <v>3</v>
      </c>
      <c r="M109" s="105">
        <f t="shared" si="55"/>
        <v>2728.9401003867829</v>
      </c>
      <c r="N109" s="106">
        <f t="shared" si="48"/>
        <v>909.64670012892759</v>
      </c>
      <c r="O109" s="108">
        <f t="shared" si="49"/>
        <v>0</v>
      </c>
      <c r="P109" s="109">
        <f t="shared" si="50"/>
        <v>-90.353299871072409</v>
      </c>
      <c r="Q109" s="110">
        <f t="shared" si="51"/>
        <v>0.90964670012892757</v>
      </c>
      <c r="R109" s="328"/>
      <c r="S109" s="47">
        <v>0.76944444444444426</v>
      </c>
      <c r="T109" s="48">
        <v>0.80240740740740724</v>
      </c>
      <c r="U109" s="111">
        <v>15</v>
      </c>
      <c r="V109" s="112">
        <v>47.468978883647836</v>
      </c>
      <c r="W109" s="113"/>
      <c r="X109" s="116"/>
      <c r="Y109" s="337"/>
      <c r="Z109" s="338"/>
      <c r="AA109" s="117">
        <f t="shared" si="52"/>
        <v>-271.05989961321711</v>
      </c>
      <c r="AB109" s="110">
        <f t="shared" si="53"/>
        <v>0.90964670012892768</v>
      </c>
      <c r="AC109" s="333"/>
    </row>
    <row r="110" spans="1:29" ht="15.75" customHeight="1">
      <c r="A110" s="323"/>
      <c r="B110" s="100" t="s">
        <v>118</v>
      </c>
      <c r="C110" s="335" t="s">
        <v>143</v>
      </c>
      <c r="D110" s="336"/>
      <c r="E110" s="101">
        <v>14.28</v>
      </c>
      <c r="F110" s="102">
        <v>2604</v>
      </c>
      <c r="G110" s="103">
        <f t="shared" si="54"/>
        <v>37185.119999999995</v>
      </c>
      <c r="H110" s="26">
        <v>2</v>
      </c>
      <c r="I110" s="104">
        <v>3</v>
      </c>
      <c r="J110" s="105">
        <v>3600</v>
      </c>
      <c r="K110" s="106">
        <f t="shared" si="44"/>
        <v>1200</v>
      </c>
      <c r="L110" s="107">
        <v>3</v>
      </c>
      <c r="M110" s="105">
        <f t="shared" si="55"/>
        <v>3200.6770283583646</v>
      </c>
      <c r="N110" s="106">
        <f t="shared" si="48"/>
        <v>1066.8923427861216</v>
      </c>
      <c r="O110" s="108">
        <f t="shared" si="49"/>
        <v>0</v>
      </c>
      <c r="P110" s="109">
        <f t="shared" si="50"/>
        <v>-133.10765721387838</v>
      </c>
      <c r="Q110" s="110">
        <f t="shared" si="51"/>
        <v>0.88907695232176798</v>
      </c>
      <c r="R110" s="328"/>
      <c r="S110" s="47">
        <v>0.81249999999999978</v>
      </c>
      <c r="T110" s="48">
        <v>0.84638888888888864</v>
      </c>
      <c r="U110" s="111">
        <v>15</v>
      </c>
      <c r="V110" s="112">
        <v>48.814672213314779</v>
      </c>
      <c r="W110" s="113"/>
      <c r="X110" s="116"/>
      <c r="Y110" s="337"/>
      <c r="Z110" s="338"/>
      <c r="AA110" s="117">
        <f t="shared" si="52"/>
        <v>-399.32297164163538</v>
      </c>
      <c r="AB110" s="110">
        <f t="shared" si="53"/>
        <v>0.88907695232176798</v>
      </c>
      <c r="AC110" s="333"/>
    </row>
    <row r="111" spans="1:29" ht="15.75" customHeight="1">
      <c r="A111" s="323"/>
      <c r="B111" s="100" t="s">
        <v>118</v>
      </c>
      <c r="C111" s="335" t="s">
        <v>142</v>
      </c>
      <c r="D111" s="336"/>
      <c r="E111" s="101">
        <v>18.18</v>
      </c>
      <c r="F111" s="102">
        <v>1300</v>
      </c>
      <c r="G111" s="103">
        <f t="shared" si="54"/>
        <v>23634</v>
      </c>
      <c r="H111" s="13"/>
      <c r="I111" s="104">
        <v>3</v>
      </c>
      <c r="J111" s="105">
        <v>3000</v>
      </c>
      <c r="K111" s="106">
        <f t="shared" si="44"/>
        <v>1000</v>
      </c>
      <c r="L111" s="107">
        <v>3</v>
      </c>
      <c r="M111" s="105">
        <f t="shared" si="55"/>
        <v>2729.8246180977239</v>
      </c>
      <c r="N111" s="106">
        <f t="shared" si="48"/>
        <v>909.94153936590794</v>
      </c>
      <c r="O111" s="108">
        <f t="shared" si="49"/>
        <v>0</v>
      </c>
      <c r="P111" s="109">
        <f t="shared" si="50"/>
        <v>-90.058460634092057</v>
      </c>
      <c r="Q111" s="110">
        <f t="shared" si="51"/>
        <v>0.90994153936590794</v>
      </c>
      <c r="R111" s="328"/>
      <c r="S111" s="47">
        <v>0.85624999999999973</v>
      </c>
      <c r="T111" s="48">
        <v>0.87608796296296265</v>
      </c>
      <c r="U111" s="111">
        <v>15</v>
      </c>
      <c r="V111" s="112">
        <v>28.573264188068698</v>
      </c>
      <c r="W111" s="113"/>
      <c r="X111" s="116"/>
      <c r="Y111" s="337"/>
      <c r="Z111" s="338"/>
      <c r="AA111" s="117">
        <f t="shared" si="52"/>
        <v>-270.17538190227606</v>
      </c>
      <c r="AB111" s="110">
        <f t="shared" si="53"/>
        <v>0.90994153936590794</v>
      </c>
      <c r="AC111" s="333"/>
    </row>
    <row r="112" spans="1:29" ht="15.75" customHeight="1">
      <c r="A112" s="323"/>
      <c r="B112" s="100" t="s">
        <v>118</v>
      </c>
      <c r="C112" s="335" t="s">
        <v>148</v>
      </c>
      <c r="D112" s="336"/>
      <c r="E112" s="101">
        <v>25.03</v>
      </c>
      <c r="F112" s="102">
        <v>1091</v>
      </c>
      <c r="G112" s="121">
        <f t="shared" si="54"/>
        <v>27307.73</v>
      </c>
      <c r="H112" s="122"/>
      <c r="I112" s="104">
        <v>5</v>
      </c>
      <c r="J112" s="105">
        <v>3600</v>
      </c>
      <c r="K112" s="106">
        <f t="shared" si="44"/>
        <v>720</v>
      </c>
      <c r="L112" s="107">
        <v>5</v>
      </c>
      <c r="M112" s="105">
        <f t="shared" si="55"/>
        <v>3203.0287436999588</v>
      </c>
      <c r="N112" s="106">
        <f t="shared" si="48"/>
        <v>640.60574873999178</v>
      </c>
      <c r="O112" s="108">
        <f t="shared" si="49"/>
        <v>0</v>
      </c>
      <c r="P112" s="109">
        <f t="shared" si="50"/>
        <v>-79.394251260008218</v>
      </c>
      <c r="Q112" s="110">
        <f t="shared" si="51"/>
        <v>0.88973020658332191</v>
      </c>
      <c r="R112" s="328"/>
      <c r="S112" s="47">
        <v>0.88611111111111085</v>
      </c>
      <c r="T112" s="120">
        <v>0.9003009259259257</v>
      </c>
      <c r="U112" s="111">
        <v>15</v>
      </c>
      <c r="V112" s="112">
        <v>20.436906827250102</v>
      </c>
      <c r="W112" s="113"/>
      <c r="X112" s="116"/>
      <c r="Y112" s="337"/>
      <c r="Z112" s="338"/>
      <c r="AA112" s="117">
        <f t="shared" si="52"/>
        <v>-396.9712563000412</v>
      </c>
      <c r="AB112" s="110">
        <f t="shared" si="53"/>
        <v>0.88973020658332191</v>
      </c>
      <c r="AC112" s="333"/>
    </row>
    <row r="113" spans="1:29" ht="15.75" customHeight="1">
      <c r="A113" s="323"/>
      <c r="B113" s="100" t="s">
        <v>118</v>
      </c>
      <c r="C113" s="335" t="s">
        <v>141</v>
      </c>
      <c r="D113" s="336"/>
      <c r="E113" s="101">
        <v>14.03</v>
      </c>
      <c r="F113" s="102">
        <v>5632</v>
      </c>
      <c r="G113" s="121">
        <f t="shared" si="54"/>
        <v>79016.959999999992</v>
      </c>
      <c r="H113" s="62"/>
      <c r="I113" s="104">
        <v>3</v>
      </c>
      <c r="J113" s="105">
        <v>3000</v>
      </c>
      <c r="K113" s="106">
        <f t="shared" si="44"/>
        <v>1000</v>
      </c>
      <c r="L113" s="107">
        <v>3</v>
      </c>
      <c r="M113" s="105">
        <f t="shared" si="55"/>
        <v>2728.9401003867829</v>
      </c>
      <c r="N113" s="106">
        <f t="shared" si="48"/>
        <v>909.64670012892759</v>
      </c>
      <c r="O113" s="123">
        <f t="shared" si="49"/>
        <v>0</v>
      </c>
      <c r="P113" s="124">
        <f t="shared" si="50"/>
        <v>-90.353299871072409</v>
      </c>
      <c r="Q113" s="125">
        <f t="shared" si="51"/>
        <v>0.90964670012892757</v>
      </c>
      <c r="R113" s="328"/>
      <c r="S113" s="47">
        <v>0.91041666666666632</v>
      </c>
      <c r="T113" s="120">
        <v>0.99640046296296259</v>
      </c>
      <c r="U113" s="111">
        <v>14.566666666666492</v>
      </c>
      <c r="V113" s="112">
        <v>123.82829507767698</v>
      </c>
      <c r="W113" s="113"/>
      <c r="X113" s="116"/>
      <c r="Y113" s="337"/>
      <c r="Z113" s="338"/>
      <c r="AA113" s="117">
        <f t="shared" si="52"/>
        <v>-271.05989961321711</v>
      </c>
      <c r="AB113" s="110">
        <f t="shared" si="53"/>
        <v>0.90964670012892768</v>
      </c>
      <c r="AC113" s="333"/>
    </row>
    <row r="114" spans="1:29" ht="15.75" customHeight="1">
      <c r="A114" s="323"/>
      <c r="B114" s="100" t="s">
        <v>118</v>
      </c>
      <c r="C114" s="335" t="s">
        <v>143</v>
      </c>
      <c r="D114" s="336"/>
      <c r="E114" s="101">
        <v>14.28</v>
      </c>
      <c r="F114" s="102">
        <v>6979</v>
      </c>
      <c r="G114" s="121">
        <f t="shared" si="54"/>
        <v>99660.12</v>
      </c>
      <c r="H114" s="62"/>
      <c r="I114" s="104">
        <v>3</v>
      </c>
      <c r="J114" s="105">
        <v>3600</v>
      </c>
      <c r="K114" s="106">
        <f t="shared" si="44"/>
        <v>1200</v>
      </c>
      <c r="L114" s="118">
        <v>3</v>
      </c>
      <c r="M114" s="105">
        <f t="shared" si="55"/>
        <v>3200.6770283583646</v>
      </c>
      <c r="N114" s="106">
        <f t="shared" si="48"/>
        <v>1066.8923427861216</v>
      </c>
      <c r="O114" s="123">
        <f t="shared" si="49"/>
        <v>0</v>
      </c>
      <c r="P114" s="124">
        <f t="shared" si="50"/>
        <v>-133.10765721387838</v>
      </c>
      <c r="Q114" s="125">
        <f t="shared" si="51"/>
        <v>0.88907695232176798</v>
      </c>
      <c r="R114" s="328"/>
      <c r="S114" s="47">
        <v>1.0062499999999996</v>
      </c>
      <c r="T114" s="120">
        <v>1.097094907407407</v>
      </c>
      <c r="U114" s="111">
        <v>15</v>
      </c>
      <c r="V114" s="112">
        <v>130.82857042116893</v>
      </c>
      <c r="W114" s="113"/>
      <c r="X114" s="116"/>
      <c r="Y114" s="337"/>
      <c r="Z114" s="338"/>
      <c r="AA114" s="117">
        <f t="shared" si="52"/>
        <v>-399.32297164163538</v>
      </c>
      <c r="AB114" s="110">
        <f t="shared" si="53"/>
        <v>0.88907695232176798</v>
      </c>
      <c r="AC114" s="333"/>
    </row>
    <row r="115" spans="1:29" ht="15.75" customHeight="1">
      <c r="A115" s="323"/>
      <c r="B115" s="100"/>
      <c r="C115" s="335"/>
      <c r="D115" s="336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8"/>
      <c r="S115" s="47"/>
      <c r="T115" s="120"/>
      <c r="U115" s="111"/>
      <c r="V115" s="112"/>
      <c r="W115" s="113"/>
      <c r="X115" s="116"/>
      <c r="Y115" s="337"/>
      <c r="Z115" s="338"/>
      <c r="AA115" s="117"/>
      <c r="AB115" s="110"/>
      <c r="AC115" s="333"/>
    </row>
    <row r="116" spans="1:29" ht="15.75" customHeight="1">
      <c r="A116" s="323"/>
      <c r="B116" s="100"/>
      <c r="C116" s="335"/>
      <c r="D116" s="336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8"/>
      <c r="S116" s="47"/>
      <c r="T116" s="120"/>
      <c r="U116" s="111"/>
      <c r="V116" s="112"/>
      <c r="W116" s="113"/>
      <c r="X116" s="116"/>
      <c r="Y116" s="337"/>
      <c r="Z116" s="338"/>
      <c r="AA116" s="117"/>
      <c r="AB116" s="110"/>
      <c r="AC116" s="333"/>
    </row>
    <row r="117" spans="1:29" ht="15.75" customHeight="1">
      <c r="A117" s="323"/>
      <c r="B117" s="100"/>
      <c r="C117" s="335"/>
      <c r="D117" s="336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8"/>
      <c r="S117" s="47"/>
      <c r="T117" s="120"/>
      <c r="U117" s="111"/>
      <c r="V117" s="112"/>
      <c r="W117" s="126"/>
      <c r="X117" s="127"/>
      <c r="Y117" s="337"/>
      <c r="Z117" s="338"/>
      <c r="AA117" s="117"/>
      <c r="AB117" s="110"/>
      <c r="AC117" s="333"/>
    </row>
    <row r="118" spans="1:29" ht="15.75" customHeight="1">
      <c r="A118" s="323"/>
      <c r="B118" s="100"/>
      <c r="C118" s="335"/>
      <c r="D118" s="336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8"/>
      <c r="S118" s="47"/>
      <c r="T118" s="120"/>
      <c r="U118" s="111"/>
      <c r="V118" s="112"/>
      <c r="W118" s="126"/>
      <c r="X118" s="127"/>
      <c r="Y118" s="337"/>
      <c r="Z118" s="338"/>
      <c r="AA118" s="117"/>
      <c r="AB118" s="110"/>
      <c r="AC118" s="333"/>
    </row>
    <row r="119" spans="1:29" ht="15.75" customHeight="1">
      <c r="A119" s="323"/>
      <c r="B119" s="100"/>
      <c r="C119" s="335"/>
      <c r="D119" s="336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8"/>
      <c r="S119" s="47"/>
      <c r="T119" s="120"/>
      <c r="U119" s="111"/>
      <c r="V119" s="112"/>
      <c r="W119" s="126"/>
      <c r="X119" s="127"/>
      <c r="Y119" s="337"/>
      <c r="Z119" s="338"/>
      <c r="AA119" s="117"/>
      <c r="AB119" s="110"/>
      <c r="AC119" s="333"/>
    </row>
    <row r="120" spans="1:29" ht="15.75" customHeight="1">
      <c r="A120" s="323"/>
      <c r="B120" s="100"/>
      <c r="C120" s="335"/>
      <c r="D120" s="336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8"/>
      <c r="S120" s="47"/>
      <c r="T120" s="120"/>
      <c r="U120" s="111"/>
      <c r="V120" s="112"/>
      <c r="W120" s="126"/>
      <c r="X120" s="127"/>
      <c r="Y120" s="337"/>
      <c r="Z120" s="338"/>
      <c r="AA120" s="117"/>
      <c r="AB120" s="110"/>
      <c r="AC120" s="333"/>
    </row>
    <row r="121" spans="1:29" ht="15.75" customHeight="1">
      <c r="A121" s="323"/>
      <c r="B121" s="100"/>
      <c r="C121" s="335"/>
      <c r="D121" s="336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8"/>
      <c r="S121" s="47"/>
      <c r="T121" s="120"/>
      <c r="U121" s="111"/>
      <c r="V121" s="112"/>
      <c r="W121" s="126"/>
      <c r="X121" s="127"/>
      <c r="Y121" s="337"/>
      <c r="Z121" s="338"/>
      <c r="AA121" s="117"/>
      <c r="AB121" s="110"/>
      <c r="AC121" s="333"/>
    </row>
    <row r="122" spans="1:29" ht="15.75" customHeight="1">
      <c r="A122" s="323"/>
      <c r="B122" s="100"/>
      <c r="C122" s="335"/>
      <c r="D122" s="336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8"/>
      <c r="S122" s="119"/>
      <c r="T122" s="120"/>
      <c r="U122" s="130"/>
      <c r="V122" s="131"/>
      <c r="W122" s="126"/>
      <c r="X122" s="127"/>
      <c r="Y122" s="337"/>
      <c r="Z122" s="338"/>
      <c r="AA122" s="165"/>
      <c r="AB122" s="125"/>
      <c r="AC122" s="333"/>
    </row>
    <row r="123" spans="1:29" ht="15.75" customHeight="1" thickBot="1">
      <c r="A123" s="324"/>
      <c r="B123" s="133" t="s">
        <v>115</v>
      </c>
      <c r="C123" s="358"/>
      <c r="D123" s="358"/>
      <c r="E123" s="134"/>
      <c r="F123" s="99"/>
      <c r="G123" s="135"/>
      <c r="H123" s="69"/>
      <c r="I123" s="136">
        <f t="shared" ref="I123:J123" si="56">AVERAGE(I107:I122)</f>
        <v>3.5</v>
      </c>
      <c r="J123" s="137">
        <f t="shared" si="56"/>
        <v>3300</v>
      </c>
      <c r="K123" s="138">
        <f t="shared" ref="K123" si="57">J123/I123</f>
        <v>942.85714285714289</v>
      </c>
      <c r="L123" s="136">
        <f t="shared" ref="L123:M123" si="58">AVERAGE(L107:L122)</f>
        <v>3.5</v>
      </c>
      <c r="M123" s="137">
        <f t="shared" si="58"/>
        <v>2965.6540067738379</v>
      </c>
      <c r="N123" s="138">
        <f t="shared" ref="N123:N135" si="59">M123/L123</f>
        <v>847.32971622109653</v>
      </c>
      <c r="O123" s="139">
        <f t="shared" ref="O123:O135" si="60">L123-I123</f>
        <v>0</v>
      </c>
      <c r="P123" s="140">
        <f t="shared" ref="P123:P135" si="61">N123-K123</f>
        <v>-95.527426636046357</v>
      </c>
      <c r="Q123" s="141">
        <f t="shared" ref="Q123:Q135" si="62">N123/K123</f>
        <v>0.89868303235570846</v>
      </c>
      <c r="R123" s="329"/>
      <c r="S123" s="142">
        <v>0.73333333333333328</v>
      </c>
      <c r="T123" s="143">
        <v>1.097094907407407</v>
      </c>
      <c r="U123" s="144"/>
      <c r="V123" s="166"/>
      <c r="W123" s="99"/>
      <c r="X123" s="69"/>
      <c r="Y123" s="359"/>
      <c r="Z123" s="360"/>
      <c r="AA123" s="168">
        <f t="shared" ref="AA123:AA135" si="63">M123-J123</f>
        <v>-334.34599322616214</v>
      </c>
      <c r="AB123" s="141">
        <f t="shared" ref="AB123:AB135" si="64">M123/J123</f>
        <v>0.89868303235570846</v>
      </c>
      <c r="AC123" s="334"/>
    </row>
    <row r="124" spans="1:29" ht="15.75" customHeight="1">
      <c r="A124" s="361" t="s">
        <v>144</v>
      </c>
      <c r="B124" s="114" t="s">
        <v>118</v>
      </c>
      <c r="C124" s="325" t="s">
        <v>146</v>
      </c>
      <c r="D124" s="326"/>
      <c r="E124" s="147">
        <v>18.18</v>
      </c>
      <c r="F124" s="97">
        <v>400</v>
      </c>
      <c r="G124" s="148">
        <f t="shared" ref="G124:G135" si="65">E124*F124</f>
        <v>7272</v>
      </c>
      <c r="H124" s="149">
        <v>2</v>
      </c>
      <c r="I124" s="150">
        <v>3</v>
      </c>
      <c r="J124" s="151">
        <v>3600</v>
      </c>
      <c r="K124" s="152">
        <f>J124/I124</f>
        <v>1200</v>
      </c>
      <c r="L124" s="153">
        <v>3</v>
      </c>
      <c r="M124" s="151">
        <f t="shared" ref="M124:M135" si="66">F124/V124*60</f>
        <v>3203.1629425386723</v>
      </c>
      <c r="N124" s="152">
        <f t="shared" si="59"/>
        <v>1067.7209808462242</v>
      </c>
      <c r="O124" s="154">
        <f t="shared" si="60"/>
        <v>0</v>
      </c>
      <c r="P124" s="155">
        <f t="shared" si="61"/>
        <v>-132.27901915377583</v>
      </c>
      <c r="Q124" s="156">
        <f t="shared" si="62"/>
        <v>0.88976748403852013</v>
      </c>
      <c r="R124" s="327">
        <f>Q140</f>
        <v>0.88878479662445398</v>
      </c>
      <c r="S124" s="157">
        <v>0.74513888888888902</v>
      </c>
      <c r="T124" s="158">
        <v>0.75033564814814824</v>
      </c>
      <c r="U124" s="159"/>
      <c r="V124" s="160">
        <v>7.4925941734886452</v>
      </c>
      <c r="W124" s="158"/>
      <c r="X124" s="169"/>
      <c r="Y124" s="330"/>
      <c r="Z124" s="331"/>
      <c r="AA124" s="171">
        <f t="shared" si="63"/>
        <v>-396.83705746132773</v>
      </c>
      <c r="AB124" s="156">
        <f t="shared" si="64"/>
        <v>0.88976748403852013</v>
      </c>
      <c r="AC124" s="332">
        <f>AB140</f>
        <v>0.88878479662445398</v>
      </c>
    </row>
    <row r="125" spans="1:29" ht="15.75" customHeight="1">
      <c r="A125" s="362"/>
      <c r="B125" s="100" t="s">
        <v>118</v>
      </c>
      <c r="C125" s="335" t="s">
        <v>134</v>
      </c>
      <c r="D125" s="336"/>
      <c r="E125" s="101">
        <v>16.7</v>
      </c>
      <c r="F125" s="102">
        <v>424</v>
      </c>
      <c r="G125" s="103">
        <f t="shared" si="65"/>
        <v>7080.7999999999993</v>
      </c>
      <c r="H125" s="26">
        <v>2</v>
      </c>
      <c r="I125" s="104">
        <v>3</v>
      </c>
      <c r="J125" s="105">
        <v>3600</v>
      </c>
      <c r="K125" s="106">
        <f t="shared" si="44"/>
        <v>1200</v>
      </c>
      <c r="L125" s="107">
        <v>3</v>
      </c>
      <c r="M125" s="105">
        <f t="shared" si="66"/>
        <v>3199.2263117313823</v>
      </c>
      <c r="N125" s="106">
        <f t="shared" si="59"/>
        <v>1066.4087705771274</v>
      </c>
      <c r="O125" s="108">
        <f t="shared" si="60"/>
        <v>0</v>
      </c>
      <c r="P125" s="109">
        <f t="shared" si="61"/>
        <v>-133.59122942287263</v>
      </c>
      <c r="Q125" s="110">
        <f t="shared" si="62"/>
        <v>0.88867397548093952</v>
      </c>
      <c r="R125" s="328"/>
      <c r="S125" s="47">
        <v>0.76041666666666674</v>
      </c>
      <c r="T125" s="48">
        <v>0.76593750000000005</v>
      </c>
      <c r="U125" s="111">
        <v>14.516666666666644</v>
      </c>
      <c r="V125" s="112">
        <v>7.951922596633116</v>
      </c>
      <c r="W125" s="113"/>
      <c r="X125" s="13"/>
      <c r="Y125" s="337"/>
      <c r="Z125" s="338"/>
      <c r="AA125" s="172">
        <f t="shared" si="63"/>
        <v>-400.77368826861766</v>
      </c>
      <c r="AB125" s="110">
        <f t="shared" si="64"/>
        <v>0.88867397548093952</v>
      </c>
      <c r="AC125" s="333"/>
    </row>
    <row r="126" spans="1:29" ht="15.75" customHeight="1">
      <c r="A126" s="362"/>
      <c r="B126" s="100" t="s">
        <v>118</v>
      </c>
      <c r="C126" s="335" t="s">
        <v>201</v>
      </c>
      <c r="D126" s="336"/>
      <c r="E126" s="101">
        <v>30</v>
      </c>
      <c r="F126" s="102">
        <v>722</v>
      </c>
      <c r="G126" s="103">
        <f t="shared" si="65"/>
        <v>21660</v>
      </c>
      <c r="H126" s="26">
        <v>2</v>
      </c>
      <c r="I126" s="104">
        <v>4</v>
      </c>
      <c r="J126" s="105">
        <v>3600</v>
      </c>
      <c r="K126" s="106">
        <f t="shared" si="44"/>
        <v>900</v>
      </c>
      <c r="L126" s="107">
        <v>4</v>
      </c>
      <c r="M126" s="105">
        <f t="shared" si="66"/>
        <v>3201.6000309830342</v>
      </c>
      <c r="N126" s="106">
        <f t="shared" si="59"/>
        <v>800.40000774575856</v>
      </c>
      <c r="O126" s="108">
        <f t="shared" si="60"/>
        <v>0</v>
      </c>
      <c r="P126" s="109">
        <f t="shared" si="61"/>
        <v>-99.599992254241442</v>
      </c>
      <c r="Q126" s="110">
        <f t="shared" si="62"/>
        <v>0.88933334193973168</v>
      </c>
      <c r="R126" s="328"/>
      <c r="S126" s="47">
        <v>0.77569444444444446</v>
      </c>
      <c r="T126" s="48">
        <v>0.78508101851851853</v>
      </c>
      <c r="U126" s="111">
        <v>15</v>
      </c>
      <c r="V126" s="112">
        <v>13.530734501741875</v>
      </c>
      <c r="W126" s="113"/>
      <c r="X126" s="13"/>
      <c r="Y126" s="337"/>
      <c r="Z126" s="338"/>
      <c r="AA126" s="172">
        <f t="shared" si="63"/>
        <v>-398.39996901696577</v>
      </c>
      <c r="AB126" s="110">
        <f t="shared" si="64"/>
        <v>0.88933334193973168</v>
      </c>
      <c r="AC126" s="333"/>
    </row>
    <row r="127" spans="1:29" ht="15.75" customHeight="1">
      <c r="A127" s="362"/>
      <c r="B127" s="100" t="s">
        <v>118</v>
      </c>
      <c r="C127" s="335" t="s">
        <v>147</v>
      </c>
      <c r="D127" s="336"/>
      <c r="E127" s="101">
        <v>24.82</v>
      </c>
      <c r="F127" s="102">
        <v>711</v>
      </c>
      <c r="G127" s="103">
        <f t="shared" si="65"/>
        <v>17647.02</v>
      </c>
      <c r="H127" s="26">
        <v>2</v>
      </c>
      <c r="I127" s="104">
        <v>5</v>
      </c>
      <c r="J127" s="105">
        <v>3600</v>
      </c>
      <c r="K127" s="106">
        <f t="shared" si="44"/>
        <v>720</v>
      </c>
      <c r="L127" s="107">
        <v>5</v>
      </c>
      <c r="M127" s="105">
        <f t="shared" si="66"/>
        <v>3197.9231777718896</v>
      </c>
      <c r="N127" s="106">
        <f t="shared" si="59"/>
        <v>639.58463555437788</v>
      </c>
      <c r="O127" s="108">
        <f t="shared" si="60"/>
        <v>0</v>
      </c>
      <c r="P127" s="109">
        <f t="shared" si="61"/>
        <v>-80.415364445622117</v>
      </c>
      <c r="Q127" s="110">
        <f t="shared" si="62"/>
        <v>0.88831199382552484</v>
      </c>
      <c r="R127" s="328"/>
      <c r="S127" s="47">
        <v>0.79513888888888884</v>
      </c>
      <c r="T127" s="48">
        <v>0.80439814814814814</v>
      </c>
      <c r="U127" s="111">
        <v>15</v>
      </c>
      <c r="V127" s="112">
        <v>13.339907692755391</v>
      </c>
      <c r="W127" s="113"/>
      <c r="X127" s="13"/>
      <c r="Y127" s="337"/>
      <c r="Z127" s="338"/>
      <c r="AA127" s="172">
        <f t="shared" si="63"/>
        <v>-402.07682222811036</v>
      </c>
      <c r="AB127" s="110">
        <f t="shared" si="64"/>
        <v>0.88831199382552495</v>
      </c>
      <c r="AC127" s="333"/>
    </row>
    <row r="128" spans="1:29" ht="15.75" customHeight="1">
      <c r="A128" s="363"/>
      <c r="B128" s="100" t="s">
        <v>118</v>
      </c>
      <c r="C128" s="335" t="s">
        <v>145</v>
      </c>
      <c r="D128" s="336"/>
      <c r="E128" s="101">
        <v>18.18</v>
      </c>
      <c r="F128" s="102">
        <v>973</v>
      </c>
      <c r="G128" s="103">
        <f t="shared" si="65"/>
        <v>17689.14</v>
      </c>
      <c r="H128" s="26">
        <v>2</v>
      </c>
      <c r="I128" s="104">
        <v>3</v>
      </c>
      <c r="J128" s="105">
        <v>3600</v>
      </c>
      <c r="K128" s="106">
        <f t="shared" si="44"/>
        <v>1200</v>
      </c>
      <c r="L128" s="107">
        <v>3</v>
      </c>
      <c r="M128" s="105">
        <f t="shared" si="66"/>
        <v>3197.4598013882587</v>
      </c>
      <c r="N128" s="106">
        <f t="shared" si="59"/>
        <v>1065.8199337960862</v>
      </c>
      <c r="O128" s="108">
        <f t="shared" si="60"/>
        <v>0</v>
      </c>
      <c r="P128" s="109">
        <f t="shared" si="61"/>
        <v>-134.18006620391384</v>
      </c>
      <c r="Q128" s="110">
        <f t="shared" si="62"/>
        <v>0.88818327816340514</v>
      </c>
      <c r="R128" s="328"/>
      <c r="S128" s="47">
        <v>0.81458333333333321</v>
      </c>
      <c r="T128" s="48">
        <v>0.82725694444444431</v>
      </c>
      <c r="U128" s="111">
        <v>14.666666666666508</v>
      </c>
      <c r="V128" s="112">
        <v>18.25824361408792</v>
      </c>
      <c r="W128" s="113"/>
      <c r="X128" s="116"/>
      <c r="Y128" s="337"/>
      <c r="Z128" s="338"/>
      <c r="AA128" s="172">
        <f t="shared" si="63"/>
        <v>-402.54019861174129</v>
      </c>
      <c r="AB128" s="110">
        <f t="shared" si="64"/>
        <v>0.88818327816340514</v>
      </c>
      <c r="AC128" s="333"/>
    </row>
    <row r="129" spans="1:29" ht="15.75" customHeight="1">
      <c r="A129" s="363"/>
      <c r="B129" s="100" t="s">
        <v>118</v>
      </c>
      <c r="C129" s="335" t="s">
        <v>139</v>
      </c>
      <c r="D129" s="336"/>
      <c r="E129" s="101">
        <v>16.66</v>
      </c>
      <c r="F129" s="102">
        <v>2162</v>
      </c>
      <c r="G129" s="121">
        <f t="shared" si="65"/>
        <v>36018.92</v>
      </c>
      <c r="H129" s="26">
        <v>2</v>
      </c>
      <c r="I129" s="104">
        <v>5</v>
      </c>
      <c r="J129" s="105">
        <v>3600</v>
      </c>
      <c r="K129" s="106">
        <f t="shared" si="44"/>
        <v>720</v>
      </c>
      <c r="L129" s="107">
        <v>5</v>
      </c>
      <c r="M129" s="105">
        <f t="shared" si="66"/>
        <v>3198.3793426749662</v>
      </c>
      <c r="N129" s="106">
        <f t="shared" si="59"/>
        <v>639.67586853499324</v>
      </c>
      <c r="O129" s="108">
        <f t="shared" si="60"/>
        <v>0</v>
      </c>
      <c r="P129" s="109">
        <f t="shared" si="61"/>
        <v>-80.324131465006758</v>
      </c>
      <c r="Q129" s="110">
        <f t="shared" si="62"/>
        <v>0.88843870629860178</v>
      </c>
      <c r="R129" s="328"/>
      <c r="S129" s="47">
        <v>0.8374999999999998</v>
      </c>
      <c r="T129" s="120">
        <v>0.86565972222222198</v>
      </c>
      <c r="U129" s="111">
        <v>14.749999999999908</v>
      </c>
      <c r="V129" s="112">
        <v>40.558040839367294</v>
      </c>
      <c r="W129" s="113"/>
      <c r="X129" s="50"/>
      <c r="Y129" s="337"/>
      <c r="Z129" s="338"/>
      <c r="AA129" s="172">
        <f t="shared" si="63"/>
        <v>-401.62065732503379</v>
      </c>
      <c r="AB129" s="110">
        <f t="shared" si="64"/>
        <v>0.88843870629860178</v>
      </c>
      <c r="AC129" s="333"/>
    </row>
    <row r="130" spans="1:29" ht="15.75" customHeight="1">
      <c r="A130" s="363"/>
      <c r="B130" s="100" t="s">
        <v>118</v>
      </c>
      <c r="C130" s="335" t="s">
        <v>146</v>
      </c>
      <c r="D130" s="336"/>
      <c r="E130" s="101">
        <v>18.18</v>
      </c>
      <c r="F130" s="102">
        <v>839</v>
      </c>
      <c r="G130" s="121">
        <f t="shared" si="65"/>
        <v>15253.02</v>
      </c>
      <c r="H130" s="26"/>
      <c r="I130" s="104">
        <v>3</v>
      </c>
      <c r="J130" s="105">
        <v>3600</v>
      </c>
      <c r="K130" s="106">
        <f t="shared" si="44"/>
        <v>1200</v>
      </c>
      <c r="L130" s="107">
        <v>3</v>
      </c>
      <c r="M130" s="105">
        <f t="shared" si="66"/>
        <v>3203.1629425386723</v>
      </c>
      <c r="N130" s="106">
        <f t="shared" si="59"/>
        <v>1067.7209808462242</v>
      </c>
      <c r="O130" s="123">
        <f t="shared" si="60"/>
        <v>0</v>
      </c>
      <c r="P130" s="124">
        <f t="shared" si="61"/>
        <v>-132.27901915377583</v>
      </c>
      <c r="Q130" s="125">
        <f t="shared" si="62"/>
        <v>0.88976748403852013</v>
      </c>
      <c r="R130" s="328"/>
      <c r="S130" s="47">
        <v>0.87569444444444422</v>
      </c>
      <c r="T130" s="120">
        <v>0.88659722222222204</v>
      </c>
      <c r="U130" s="111">
        <v>15</v>
      </c>
      <c r="V130" s="112">
        <v>15.715716278892433</v>
      </c>
      <c r="W130" s="113"/>
      <c r="X130" s="116"/>
      <c r="Y130" s="337"/>
      <c r="Z130" s="338"/>
      <c r="AA130" s="172">
        <f t="shared" si="63"/>
        <v>-396.83705746132773</v>
      </c>
      <c r="AB130" s="110">
        <f t="shared" si="64"/>
        <v>0.88976748403852013</v>
      </c>
      <c r="AC130" s="333"/>
    </row>
    <row r="131" spans="1:29" ht="15.75" customHeight="1">
      <c r="A131" s="363"/>
      <c r="B131" s="100" t="s">
        <v>118</v>
      </c>
      <c r="C131" s="335" t="s">
        <v>134</v>
      </c>
      <c r="D131" s="336"/>
      <c r="E131" s="101">
        <v>16.7</v>
      </c>
      <c r="F131" s="102">
        <v>984</v>
      </c>
      <c r="G131" s="121">
        <f t="shared" si="65"/>
        <v>16432.8</v>
      </c>
      <c r="H131" s="26"/>
      <c r="I131" s="104">
        <v>3</v>
      </c>
      <c r="J131" s="105">
        <v>3600</v>
      </c>
      <c r="K131" s="106">
        <f t="shared" si="44"/>
        <v>1200</v>
      </c>
      <c r="L131" s="118">
        <v>3</v>
      </c>
      <c r="M131" s="105">
        <f t="shared" si="66"/>
        <v>3199.2263117313823</v>
      </c>
      <c r="N131" s="106">
        <f t="shared" si="59"/>
        <v>1066.4087705771274</v>
      </c>
      <c r="O131" s="123">
        <f t="shared" si="60"/>
        <v>0</v>
      </c>
      <c r="P131" s="124">
        <f t="shared" si="61"/>
        <v>-133.59122942287263</v>
      </c>
      <c r="Q131" s="125">
        <f t="shared" si="62"/>
        <v>0.88867397548093952</v>
      </c>
      <c r="R131" s="328"/>
      <c r="S131" s="47">
        <v>0.89652777777777748</v>
      </c>
      <c r="T131" s="120">
        <v>0.90934027777777748</v>
      </c>
      <c r="U131" s="111">
        <v>15</v>
      </c>
      <c r="V131" s="112">
        <v>18.454461875205155</v>
      </c>
      <c r="W131" s="113"/>
      <c r="X131" s="116"/>
      <c r="Y131" s="337"/>
      <c r="Z131" s="338"/>
      <c r="AA131" s="172">
        <f t="shared" si="63"/>
        <v>-400.77368826861766</v>
      </c>
      <c r="AB131" s="110">
        <f t="shared" si="64"/>
        <v>0.88867397548093952</v>
      </c>
      <c r="AC131" s="333"/>
    </row>
    <row r="132" spans="1:29" ht="15.75" customHeight="1">
      <c r="A132" s="363"/>
      <c r="B132" s="100" t="s">
        <v>118</v>
      </c>
      <c r="C132" s="335" t="s">
        <v>201</v>
      </c>
      <c r="D132" s="336"/>
      <c r="E132" s="101">
        <v>30</v>
      </c>
      <c r="F132" s="102">
        <v>1604</v>
      </c>
      <c r="G132" s="121">
        <f t="shared" si="65"/>
        <v>48120</v>
      </c>
      <c r="H132" s="26"/>
      <c r="I132" s="104">
        <v>4</v>
      </c>
      <c r="J132" s="105">
        <v>3600</v>
      </c>
      <c r="K132" s="106">
        <f t="shared" si="44"/>
        <v>900</v>
      </c>
      <c r="L132" s="118">
        <v>4</v>
      </c>
      <c r="M132" s="105">
        <f t="shared" si="66"/>
        <v>3201.6000309830342</v>
      </c>
      <c r="N132" s="106">
        <f t="shared" si="59"/>
        <v>800.40000774575856</v>
      </c>
      <c r="O132" s="123">
        <f t="shared" si="60"/>
        <v>0</v>
      </c>
      <c r="P132" s="124">
        <f t="shared" si="61"/>
        <v>-99.599992254241442</v>
      </c>
      <c r="Q132" s="125">
        <f t="shared" si="62"/>
        <v>0.88933334193973168</v>
      </c>
      <c r="R132" s="328"/>
      <c r="S132" s="47">
        <v>0.91944444444444406</v>
      </c>
      <c r="T132" s="120">
        <v>0.94031249999999966</v>
      </c>
      <c r="U132" s="111">
        <v>14.549999999999876</v>
      </c>
      <c r="V132" s="112">
        <v>30.059969724091367</v>
      </c>
      <c r="W132" s="126"/>
      <c r="X132" s="127"/>
      <c r="Y132" s="337"/>
      <c r="Z132" s="338"/>
      <c r="AA132" s="172">
        <f t="shared" si="63"/>
        <v>-398.39996901696577</v>
      </c>
      <c r="AB132" s="110">
        <f t="shared" si="64"/>
        <v>0.88933334193973168</v>
      </c>
      <c r="AC132" s="333"/>
    </row>
    <row r="133" spans="1:29" ht="15.75" customHeight="1">
      <c r="A133" s="363"/>
      <c r="B133" s="100" t="s">
        <v>118</v>
      </c>
      <c r="C133" s="335" t="s">
        <v>147</v>
      </c>
      <c r="D133" s="336"/>
      <c r="E133" s="101">
        <v>24.82</v>
      </c>
      <c r="F133" s="102">
        <v>1592</v>
      </c>
      <c r="G133" s="121">
        <f t="shared" si="65"/>
        <v>39513.440000000002</v>
      </c>
      <c r="H133" s="26"/>
      <c r="I133" s="104">
        <v>5</v>
      </c>
      <c r="J133" s="105">
        <v>3600</v>
      </c>
      <c r="K133" s="106">
        <f t="shared" si="44"/>
        <v>720</v>
      </c>
      <c r="L133" s="118">
        <v>5</v>
      </c>
      <c r="M133" s="105">
        <f t="shared" si="66"/>
        <v>3197.9231777718896</v>
      </c>
      <c r="N133" s="106">
        <f t="shared" si="59"/>
        <v>639.58463555437788</v>
      </c>
      <c r="O133" s="123">
        <f t="shared" si="60"/>
        <v>0</v>
      </c>
      <c r="P133" s="124">
        <f t="shared" si="61"/>
        <v>-80.415364445622117</v>
      </c>
      <c r="Q133" s="125">
        <f t="shared" si="62"/>
        <v>0.88831199382552484</v>
      </c>
      <c r="R133" s="328"/>
      <c r="S133" s="47">
        <v>0.95069444444444406</v>
      </c>
      <c r="T133" s="120">
        <v>0.97143518518518479</v>
      </c>
      <c r="U133" s="111">
        <v>14.949999999999939</v>
      </c>
      <c r="V133" s="112">
        <v>29.869385438630921</v>
      </c>
      <c r="W133" s="126"/>
      <c r="X133" s="127"/>
      <c r="Y133" s="337"/>
      <c r="Z133" s="338"/>
      <c r="AA133" s="172">
        <f t="shared" si="63"/>
        <v>-402.07682222811036</v>
      </c>
      <c r="AB133" s="110">
        <f t="shared" si="64"/>
        <v>0.88831199382552495</v>
      </c>
      <c r="AC133" s="333"/>
    </row>
    <row r="134" spans="1:29" ht="15.75" customHeight="1">
      <c r="A134" s="363"/>
      <c r="B134" s="100" t="s">
        <v>118</v>
      </c>
      <c r="C134" s="335" t="s">
        <v>145</v>
      </c>
      <c r="D134" s="336"/>
      <c r="E134" s="101">
        <v>18.18</v>
      </c>
      <c r="F134" s="102">
        <v>2499</v>
      </c>
      <c r="G134" s="121">
        <f t="shared" si="65"/>
        <v>45431.82</v>
      </c>
      <c r="H134" s="26"/>
      <c r="I134" s="104">
        <v>3</v>
      </c>
      <c r="J134" s="105">
        <v>3600</v>
      </c>
      <c r="K134" s="106">
        <f t="shared" si="44"/>
        <v>1200</v>
      </c>
      <c r="L134" s="118">
        <v>3</v>
      </c>
      <c r="M134" s="105">
        <f t="shared" si="66"/>
        <v>3197.4598013882592</v>
      </c>
      <c r="N134" s="106">
        <f t="shared" si="59"/>
        <v>1065.8199337960864</v>
      </c>
      <c r="O134" s="123">
        <f t="shared" si="60"/>
        <v>0</v>
      </c>
      <c r="P134" s="124">
        <f t="shared" si="61"/>
        <v>-134.18006620391361</v>
      </c>
      <c r="Q134" s="125">
        <f t="shared" si="62"/>
        <v>0.88818327816340537</v>
      </c>
      <c r="R134" s="328"/>
      <c r="S134" s="47">
        <v>0.98124999999999962</v>
      </c>
      <c r="T134" s="120">
        <v>1.0138078703703699</v>
      </c>
      <c r="U134" s="111">
        <v>15</v>
      </c>
      <c r="V134" s="112">
        <v>46.893474605966809</v>
      </c>
      <c r="W134" s="126"/>
      <c r="X134" s="127"/>
      <c r="Y134" s="337"/>
      <c r="Z134" s="338"/>
      <c r="AA134" s="172">
        <f t="shared" si="63"/>
        <v>-402.54019861174083</v>
      </c>
      <c r="AB134" s="110">
        <f t="shared" si="64"/>
        <v>0.88818327816340537</v>
      </c>
      <c r="AC134" s="333"/>
    </row>
    <row r="135" spans="1:29" ht="15.75" customHeight="1">
      <c r="A135" s="363"/>
      <c r="B135" s="100" t="s">
        <v>118</v>
      </c>
      <c r="C135" s="335" t="s">
        <v>139</v>
      </c>
      <c r="D135" s="336"/>
      <c r="E135" s="101">
        <v>16.66</v>
      </c>
      <c r="F135" s="102">
        <v>5555</v>
      </c>
      <c r="G135" s="121">
        <f t="shared" si="65"/>
        <v>92546.3</v>
      </c>
      <c r="H135" s="62"/>
      <c r="I135" s="104">
        <v>5</v>
      </c>
      <c r="J135" s="105">
        <v>3600</v>
      </c>
      <c r="K135" s="106">
        <f t="shared" si="44"/>
        <v>720</v>
      </c>
      <c r="L135" s="118">
        <v>5</v>
      </c>
      <c r="M135" s="105">
        <f t="shared" si="66"/>
        <v>3198.3793426749662</v>
      </c>
      <c r="N135" s="106">
        <f t="shared" si="59"/>
        <v>639.67586853499324</v>
      </c>
      <c r="O135" s="123">
        <f t="shared" si="60"/>
        <v>0</v>
      </c>
      <c r="P135" s="124">
        <f t="shared" si="61"/>
        <v>-80.324131465006758</v>
      </c>
      <c r="Q135" s="125">
        <f t="shared" si="62"/>
        <v>0.88843870629860178</v>
      </c>
      <c r="R135" s="328"/>
      <c r="S135" s="47">
        <v>1.0236111111111108</v>
      </c>
      <c r="T135" s="120">
        <v>1.0959722222222219</v>
      </c>
      <c r="U135" s="111">
        <v>15</v>
      </c>
      <c r="V135" s="112">
        <v>104.20902722603391</v>
      </c>
      <c r="W135" s="126"/>
      <c r="X135" s="127"/>
      <c r="Y135" s="337"/>
      <c r="Z135" s="338"/>
      <c r="AA135" s="172">
        <f t="shared" si="63"/>
        <v>-401.62065732503379</v>
      </c>
      <c r="AB135" s="110">
        <f t="shared" si="64"/>
        <v>0.88843870629860178</v>
      </c>
      <c r="AC135" s="333"/>
    </row>
    <row r="136" spans="1:29" ht="15.75" customHeight="1">
      <c r="A136" s="363"/>
      <c r="B136" s="100"/>
      <c r="C136" s="335"/>
      <c r="D136" s="336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8"/>
      <c r="S136" s="47"/>
      <c r="T136" s="120"/>
      <c r="U136" s="111"/>
      <c r="V136" s="112"/>
      <c r="W136" s="126"/>
      <c r="X136" s="127"/>
      <c r="Y136" s="337"/>
      <c r="Z136" s="338"/>
      <c r="AA136" s="172"/>
      <c r="AB136" s="110"/>
      <c r="AC136" s="333"/>
    </row>
    <row r="137" spans="1:29" ht="15.75" customHeight="1">
      <c r="A137" s="363"/>
      <c r="B137" s="100"/>
      <c r="C137" s="335"/>
      <c r="D137" s="336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8"/>
      <c r="S137" s="47"/>
      <c r="T137" s="120"/>
      <c r="U137" s="111"/>
      <c r="V137" s="112"/>
      <c r="W137" s="113"/>
      <c r="X137" s="116"/>
      <c r="Y137" s="337"/>
      <c r="Z137" s="338"/>
      <c r="AA137" s="172"/>
      <c r="AB137" s="110"/>
      <c r="AC137" s="333"/>
    </row>
    <row r="138" spans="1:29" ht="15.75" customHeight="1">
      <c r="A138" s="363"/>
      <c r="B138" s="100"/>
      <c r="C138" s="335"/>
      <c r="D138" s="336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8"/>
      <c r="S138" s="47"/>
      <c r="T138" s="120"/>
      <c r="U138" s="111"/>
      <c r="V138" s="112"/>
      <c r="W138" s="126"/>
      <c r="X138" s="127"/>
      <c r="Y138" s="337"/>
      <c r="Z138" s="338"/>
      <c r="AA138" s="172"/>
      <c r="AB138" s="110"/>
      <c r="AC138" s="333"/>
    </row>
    <row r="139" spans="1:29" ht="15.75" customHeight="1">
      <c r="A139" s="363"/>
      <c r="B139" s="100"/>
      <c r="C139" s="335"/>
      <c r="D139" s="336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8"/>
      <c r="S139" s="119"/>
      <c r="T139" s="120"/>
      <c r="U139" s="130"/>
      <c r="V139" s="131"/>
      <c r="W139" s="126"/>
      <c r="X139" s="127"/>
      <c r="Y139" s="337"/>
      <c r="Z139" s="338"/>
      <c r="AA139" s="173"/>
      <c r="AB139" s="125"/>
      <c r="AC139" s="333"/>
    </row>
    <row r="140" spans="1:29" ht="15.75" customHeight="1" thickBot="1">
      <c r="A140" s="364"/>
      <c r="B140" s="133" t="s">
        <v>115</v>
      </c>
      <c r="C140" s="358"/>
      <c r="D140" s="358"/>
      <c r="E140" s="134"/>
      <c r="F140" s="167"/>
      <c r="G140" s="135"/>
      <c r="H140" s="69"/>
      <c r="I140" s="136">
        <f t="shared" ref="I140:J140" si="67">AVERAGE(I124:I139)</f>
        <v>3.8333333333333335</v>
      </c>
      <c r="J140" s="137">
        <f t="shared" si="67"/>
        <v>3600</v>
      </c>
      <c r="K140" s="138">
        <f t="shared" ref="K140" si="68">J140/I140</f>
        <v>939.13043478260863</v>
      </c>
      <c r="L140" s="136">
        <f t="shared" ref="L140:M140" si="69">AVERAGE(L124:L139)</f>
        <v>3.8333333333333335</v>
      </c>
      <c r="M140" s="137">
        <f t="shared" si="69"/>
        <v>3199.6252678480341</v>
      </c>
      <c r="N140" s="138">
        <f>M140/L140</f>
        <v>834.68485248209583</v>
      </c>
      <c r="O140" s="139">
        <f>L140-I140</f>
        <v>0</v>
      </c>
      <c r="P140" s="140">
        <f>N140-K140</f>
        <v>-104.4455823005128</v>
      </c>
      <c r="Q140" s="141">
        <f>N140/K140</f>
        <v>0.88878479662445398</v>
      </c>
      <c r="R140" s="329"/>
      <c r="S140" s="142">
        <v>0.74513888888888902</v>
      </c>
      <c r="T140" s="143">
        <v>1.0959722222222219</v>
      </c>
      <c r="U140" s="144"/>
      <c r="V140" s="166"/>
      <c r="W140" s="167"/>
      <c r="X140" s="138"/>
      <c r="Y140" s="359"/>
      <c r="Z140" s="360"/>
      <c r="AA140" s="174">
        <f>M140-J140</f>
        <v>-400.37473215196587</v>
      </c>
      <c r="AB140" s="141">
        <f>M140/J140</f>
        <v>0.88878479662445398</v>
      </c>
      <c r="AC140" s="334"/>
    </row>
    <row r="142" spans="1:29">
      <c r="Y142" s="365" t="s">
        <v>149</v>
      </c>
      <c r="Z142" s="365"/>
    </row>
    <row r="143" spans="1:29">
      <c r="Y143" s="365" t="s">
        <v>150</v>
      </c>
      <c r="Z143" s="365"/>
    </row>
    <row r="144" spans="1:29">
      <c r="Y144" s="365" t="s">
        <v>151</v>
      </c>
      <c r="Z144" s="365"/>
    </row>
    <row r="145" spans="25:26">
      <c r="Y145" s="365" t="s">
        <v>152</v>
      </c>
      <c r="Z145" s="365"/>
    </row>
    <row r="146" spans="25:26">
      <c r="Y146" s="365" t="s">
        <v>153</v>
      </c>
      <c r="Z146" s="365"/>
    </row>
    <row r="147" spans="25:26">
      <c r="Y147" s="365" t="s">
        <v>154</v>
      </c>
      <c r="Z147" s="365"/>
    </row>
    <row r="148" spans="25:26">
      <c r="Y148" s="365" t="s">
        <v>155</v>
      </c>
      <c r="Z148" s="365"/>
    </row>
    <row r="149" spans="25:26">
      <c r="Y149" s="365" t="s">
        <v>156</v>
      </c>
      <c r="Z149" s="365"/>
    </row>
    <row r="150" spans="25:26">
      <c r="Y150" s="365" t="s">
        <v>157</v>
      </c>
      <c r="Z150" s="365"/>
    </row>
    <row r="151" spans="25:26">
      <c r="Y151" s="365" t="s">
        <v>158</v>
      </c>
      <c r="Z151" s="365"/>
    </row>
    <row r="152" spans="25:26">
      <c r="Y152" s="365" t="s">
        <v>159</v>
      </c>
      <c r="Z152" s="365"/>
    </row>
    <row r="153" spans="25:26">
      <c r="Y153" s="365" t="s">
        <v>160</v>
      </c>
      <c r="Z153" s="365"/>
    </row>
    <row r="154" spans="25:26">
      <c r="Y154" s="365" t="s">
        <v>161</v>
      </c>
      <c r="Z154" s="365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582" priority="1" operator="greaterThan">
      <formula>0</formula>
    </cfRule>
  </conditionalFormatting>
  <conditionalFormatting sqref="P5:P140 AA5:AA140">
    <cfRule type="cellIs" dxfId="581" priority="4" operator="lessThan">
      <formula>0</formula>
    </cfRule>
  </conditionalFormatting>
  <conditionalFormatting sqref="Q5:Q140 AB5:AB140">
    <cfRule type="cellIs" dxfId="580" priority="2" operator="greaterThan">
      <formula>1</formula>
    </cfRule>
    <cfRule type="cellIs" dxfId="579" priority="3" operator="lessThan">
      <formula>0.8</formula>
    </cfRule>
  </conditionalFormatting>
  <conditionalFormatting sqref="AC5:AC6 R5:R140 AC73:AC78">
    <cfRule type="cellIs" dxfId="578" priority="5" operator="lessThan">
      <formula>0.8</formula>
    </cfRule>
  </conditionalFormatting>
  <conditionalFormatting sqref="AC12:AC20">
    <cfRule type="cellIs" dxfId="577" priority="12" operator="lessThan">
      <formula>0.8</formula>
    </cfRule>
  </conditionalFormatting>
  <conditionalFormatting sqref="AC22">
    <cfRule type="cellIs" dxfId="576" priority="11" operator="lessThan">
      <formula>0.8</formula>
    </cfRule>
  </conditionalFormatting>
  <conditionalFormatting sqref="AC39">
    <cfRule type="cellIs" dxfId="575" priority="7" operator="lessThan">
      <formula>0.8</formula>
    </cfRule>
  </conditionalFormatting>
  <conditionalFormatting sqref="AC56:AC61">
    <cfRule type="cellIs" dxfId="574" priority="6" operator="lessThan">
      <formula>0.8</formula>
    </cfRule>
  </conditionalFormatting>
  <conditionalFormatting sqref="AC90">
    <cfRule type="cellIs" dxfId="573" priority="10" operator="lessThan">
      <formula>0.8</formula>
    </cfRule>
  </conditionalFormatting>
  <conditionalFormatting sqref="AC107">
    <cfRule type="cellIs" dxfId="572" priority="9" operator="lessThan">
      <formula>0.8</formula>
    </cfRule>
  </conditionalFormatting>
  <conditionalFormatting sqref="AC124:AC129">
    <cfRule type="cellIs" dxfId="571" priority="8" operator="lessThan">
      <formula>0.8</formula>
    </cfRule>
  </conditionalFormatting>
  <dataValidations count="1">
    <dataValidation type="list" allowBlank="1" showInputMessage="1" showErrorMessage="1" sqref="Y5:Z140" xr:uid="{B5A5E7D7-1291-4868-A8F1-0755F5CFE219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92690-1552-4D8D-BECC-65AA9C167D9E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M47" sqref="M47"/>
      <selection pane="bottomLeft" activeCell="N70" sqref="N70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SUM(F5:F140)</f>
        <v>79100</v>
      </c>
      <c r="E1" s="88" t="s">
        <v>3</v>
      </c>
      <c r="F1" s="89">
        <f>SUM(G5:G140)</f>
        <v>3486850.1199999996</v>
      </c>
      <c r="G1" s="90" t="s">
        <v>84</v>
      </c>
      <c r="H1" s="91">
        <f>L21+L38+L55+L72+L89+L106+L123+L140</f>
        <v>135.80000000000001</v>
      </c>
      <c r="I1" s="284" t="s">
        <v>85</v>
      </c>
      <c r="J1" s="280"/>
      <c r="K1" s="309"/>
      <c r="L1" s="313" t="s">
        <v>86</v>
      </c>
      <c r="M1" s="314"/>
      <c r="N1" s="315"/>
      <c r="O1" s="280" t="s">
        <v>87</v>
      </c>
      <c r="P1" s="280"/>
      <c r="Q1" s="280"/>
      <c r="R1" s="281"/>
      <c r="S1" s="284" t="s">
        <v>88</v>
      </c>
      <c r="T1" s="280"/>
      <c r="U1" s="280"/>
      <c r="V1" s="280"/>
      <c r="W1" s="280"/>
      <c r="X1" s="281"/>
      <c r="Y1" s="192" t="s">
        <v>187</v>
      </c>
      <c r="Z1" s="192" t="s">
        <v>188</v>
      </c>
      <c r="AA1" s="366" t="s">
        <v>163</v>
      </c>
      <c r="AB1" s="367"/>
      <c r="AC1" s="176" t="s">
        <v>19</v>
      </c>
      <c r="AD1" s="177" t="s">
        <v>162</v>
      </c>
      <c r="AE1" s="284" t="s">
        <v>90</v>
      </c>
      <c r="AF1" s="286"/>
      <c r="AG1" s="287"/>
    </row>
    <row r="2" spans="1:33" ht="26.25" customHeight="1" thickBot="1">
      <c r="A2" s="299">
        <v>46228</v>
      </c>
      <c r="B2" s="300"/>
      <c r="C2" s="92" t="s">
        <v>40</v>
      </c>
      <c r="D2" s="93">
        <f>AVERAGE(N21,N38,N55,N72,N89,N106,N123,N140)</f>
        <v>209.6807997600971</v>
      </c>
      <c r="E2" s="93" t="s">
        <v>91</v>
      </c>
      <c r="F2" s="94">
        <f>F1/D1</f>
        <v>44.081543868520853</v>
      </c>
      <c r="G2" s="95" t="s">
        <v>92</v>
      </c>
      <c r="H2" s="96">
        <f>COUNT(H5:H140)</f>
        <v>0</v>
      </c>
      <c r="I2" s="310"/>
      <c r="J2" s="311"/>
      <c r="K2" s="312"/>
      <c r="L2" s="316"/>
      <c r="M2" s="282"/>
      <c r="N2" s="317"/>
      <c r="O2" s="282"/>
      <c r="P2" s="282"/>
      <c r="Q2" s="282"/>
      <c r="R2" s="283"/>
      <c r="S2" s="285"/>
      <c r="T2" s="282"/>
      <c r="U2" s="282"/>
      <c r="V2" s="282"/>
      <c r="W2" s="282"/>
      <c r="X2" s="283"/>
      <c r="Y2" s="193">
        <f>SUM(Y21,Y38,Y55,Y72,Y89,Y106,Y123,Y140)</f>
        <v>0</v>
      </c>
      <c r="Z2" s="193">
        <f>SUM(Z21,Z38,Z55,Z72,Z89,Z106,Z123,Z140)</f>
        <v>0</v>
      </c>
      <c r="AA2" s="368"/>
      <c r="AB2" s="369"/>
      <c r="AC2" s="201">
        <f>SUM(AC21,AC38,AC55,AC72,AC89,AC106,AC123,AC140)</f>
        <v>0</v>
      </c>
      <c r="AD2" s="202">
        <f>SUM(AD21,AD38,AD55,AD72,AD89,AD106,AD123,AD140)</f>
        <v>0</v>
      </c>
      <c r="AE2" s="288"/>
      <c r="AF2" s="289"/>
      <c r="AG2" s="290"/>
    </row>
    <row r="3" spans="1:33" ht="23.25" customHeight="1">
      <c r="A3" s="301" t="s">
        <v>93</v>
      </c>
      <c r="B3" s="303" t="s">
        <v>94</v>
      </c>
      <c r="C3" s="305" t="s">
        <v>95</v>
      </c>
      <c r="D3" s="305"/>
      <c r="E3" s="307" t="s">
        <v>96</v>
      </c>
      <c r="F3" s="305" t="s">
        <v>97</v>
      </c>
      <c r="G3" s="307" t="s">
        <v>98</v>
      </c>
      <c r="H3" s="356" t="s">
        <v>99</v>
      </c>
      <c r="I3" s="291" t="s">
        <v>100</v>
      </c>
      <c r="J3" s="293" t="s">
        <v>101</v>
      </c>
      <c r="K3" s="295" t="s">
        <v>40</v>
      </c>
      <c r="L3" s="297" t="s">
        <v>100</v>
      </c>
      <c r="M3" s="293" t="s">
        <v>101</v>
      </c>
      <c r="N3" s="295" t="s">
        <v>40</v>
      </c>
      <c r="O3" s="291" t="s">
        <v>100</v>
      </c>
      <c r="P3" s="350" t="s">
        <v>40</v>
      </c>
      <c r="Q3" s="352" t="s">
        <v>102</v>
      </c>
      <c r="R3" s="354" t="s">
        <v>103</v>
      </c>
      <c r="S3" s="339" t="s">
        <v>104</v>
      </c>
      <c r="T3" s="340"/>
      <c r="U3" s="341" t="s">
        <v>105</v>
      </c>
      <c r="V3" s="341" t="s">
        <v>106</v>
      </c>
      <c r="W3" s="305" t="s">
        <v>107</v>
      </c>
      <c r="X3" s="343"/>
      <c r="Y3" s="370" t="s">
        <v>189</v>
      </c>
      <c r="Z3" s="371"/>
      <c r="AA3" s="377" t="s">
        <v>108</v>
      </c>
      <c r="AB3" s="378"/>
      <c r="AC3" s="370" t="s">
        <v>190</v>
      </c>
      <c r="AD3" s="371"/>
      <c r="AE3" s="348" t="s">
        <v>101</v>
      </c>
      <c r="AF3" s="318" t="s">
        <v>102</v>
      </c>
      <c r="AG3" s="320" t="s">
        <v>109</v>
      </c>
    </row>
    <row r="4" spans="1:33" ht="17.25" customHeight="1" thickBot="1">
      <c r="A4" s="302"/>
      <c r="B4" s="304"/>
      <c r="C4" s="306"/>
      <c r="D4" s="306"/>
      <c r="E4" s="308"/>
      <c r="F4" s="306"/>
      <c r="G4" s="308"/>
      <c r="H4" s="357"/>
      <c r="I4" s="292"/>
      <c r="J4" s="294"/>
      <c r="K4" s="296"/>
      <c r="L4" s="298"/>
      <c r="M4" s="294"/>
      <c r="N4" s="296"/>
      <c r="O4" s="292"/>
      <c r="P4" s="351"/>
      <c r="Q4" s="353"/>
      <c r="R4" s="355"/>
      <c r="S4" s="203" t="s">
        <v>110</v>
      </c>
      <c r="T4" s="204" t="s">
        <v>111</v>
      </c>
      <c r="U4" s="342"/>
      <c r="V4" s="342"/>
      <c r="W4" s="99" t="s">
        <v>112</v>
      </c>
      <c r="X4" s="69" t="s">
        <v>113</v>
      </c>
      <c r="Y4" s="194" t="s">
        <v>49</v>
      </c>
      <c r="Z4" s="195" t="s">
        <v>50</v>
      </c>
      <c r="AA4" s="379"/>
      <c r="AB4" s="380"/>
      <c r="AC4" s="194" t="s">
        <v>164</v>
      </c>
      <c r="AD4" s="195" t="s">
        <v>165</v>
      </c>
      <c r="AE4" s="349"/>
      <c r="AF4" s="319"/>
      <c r="AG4" s="321"/>
    </row>
    <row r="5" spans="1:33" ht="15.75" customHeight="1">
      <c r="A5" s="322" t="s">
        <v>170</v>
      </c>
      <c r="B5" s="114" t="s">
        <v>166</v>
      </c>
      <c r="C5" s="372" t="s">
        <v>167</v>
      </c>
      <c r="D5" s="372"/>
      <c r="E5" s="147">
        <v>19.7</v>
      </c>
      <c r="F5" s="151">
        <v>3444</v>
      </c>
      <c r="G5" s="148">
        <f t="shared" ref="G5:G9" si="0">E5*F5</f>
        <v>67846.8</v>
      </c>
      <c r="H5" s="149"/>
      <c r="I5" s="150">
        <v>13</v>
      </c>
      <c r="J5" s="151">
        <v>1200</v>
      </c>
      <c r="K5" s="152">
        <f>J5/I5</f>
        <v>92.307692307692307</v>
      </c>
      <c r="L5" s="107">
        <v>13</v>
      </c>
      <c r="M5" s="151">
        <f>F5/V5*60</f>
        <v>1082.4872881768488</v>
      </c>
      <c r="N5" s="152">
        <f>M5/L5</f>
        <v>83.268252936680682</v>
      </c>
      <c r="O5" s="154">
        <f>L5-I5</f>
        <v>0</v>
      </c>
      <c r="P5" s="155">
        <f>N5-K5</f>
        <v>-9.0394393710116248</v>
      </c>
      <c r="Q5" s="156">
        <f>N5/K5</f>
        <v>0.90207274014737404</v>
      </c>
      <c r="R5" s="327">
        <f>Q21</f>
        <v>0.89733092543013326</v>
      </c>
      <c r="S5" s="157">
        <v>0.20833333333333334</v>
      </c>
      <c r="T5" s="158">
        <v>0.34089120370370374</v>
      </c>
      <c r="U5" s="159"/>
      <c r="V5" s="160">
        <v>190.893696634561</v>
      </c>
      <c r="W5" s="181"/>
      <c r="X5" s="152"/>
      <c r="Y5" s="12"/>
      <c r="Z5" s="198"/>
      <c r="AA5" s="330"/>
      <c r="AB5" s="331"/>
      <c r="AC5" s="12"/>
      <c r="AD5" s="198"/>
      <c r="AE5" s="178">
        <f>M5-J5</f>
        <v>-117.51271182315122</v>
      </c>
      <c r="AF5" s="132">
        <f>M5/J5</f>
        <v>0.90207274014737393</v>
      </c>
      <c r="AG5" s="373">
        <f>AF21</f>
        <v>0.89733092543013315</v>
      </c>
    </row>
    <row r="6" spans="1:33" ht="15.75" customHeight="1">
      <c r="A6" s="323"/>
      <c r="B6" s="100" t="s">
        <v>171</v>
      </c>
      <c r="C6" s="376" t="s">
        <v>172</v>
      </c>
      <c r="D6" s="376"/>
      <c r="E6" s="101">
        <v>56.43</v>
      </c>
      <c r="F6" s="102">
        <v>3911</v>
      </c>
      <c r="G6" s="103">
        <f t="shared" si="0"/>
        <v>220697.73</v>
      </c>
      <c r="H6" s="26"/>
      <c r="I6" s="104">
        <v>24</v>
      </c>
      <c r="J6" s="105">
        <v>2000</v>
      </c>
      <c r="K6" s="106">
        <f t="shared" ref="K6:K46" si="1">J6/I6</f>
        <v>83.333333333333329</v>
      </c>
      <c r="L6" s="107">
        <v>24</v>
      </c>
      <c r="M6" s="105">
        <f>F6/V6*60</f>
        <v>1789.1403014463888</v>
      </c>
      <c r="N6" s="106">
        <f>M6/L6</f>
        <v>74.547512560266199</v>
      </c>
      <c r="O6" s="108">
        <f>L6-I6</f>
        <v>0</v>
      </c>
      <c r="P6" s="109">
        <f>N6-K6</f>
        <v>-8.7858207730671296</v>
      </c>
      <c r="Q6" s="110">
        <f>N6/K6</f>
        <v>0.89457015072319446</v>
      </c>
      <c r="R6" s="328"/>
      <c r="S6" s="47">
        <v>0.34444444444444444</v>
      </c>
      <c r="T6" s="48">
        <v>0.43552083333333336</v>
      </c>
      <c r="U6" s="111">
        <v>5.1166666666666138</v>
      </c>
      <c r="V6" s="112">
        <v>131.15796442028307</v>
      </c>
      <c r="W6" s="113"/>
      <c r="X6" s="116"/>
      <c r="Y6" s="12"/>
      <c r="Z6" s="198"/>
      <c r="AA6" s="337"/>
      <c r="AB6" s="338"/>
      <c r="AC6" s="12"/>
      <c r="AD6" s="198"/>
      <c r="AE6" s="117">
        <f>M6-J6</f>
        <v>-210.85969855361122</v>
      </c>
      <c r="AF6" s="110">
        <f>M6/J6</f>
        <v>0.89457015072319435</v>
      </c>
      <c r="AG6" s="374"/>
    </row>
    <row r="7" spans="1:33" ht="15.75" customHeight="1">
      <c r="A7" s="323"/>
      <c r="B7" s="100" t="s">
        <v>173</v>
      </c>
      <c r="C7" s="376" t="s">
        <v>196</v>
      </c>
      <c r="D7" s="376"/>
      <c r="E7" s="101">
        <v>77.349999999999994</v>
      </c>
      <c r="F7" s="102">
        <v>449</v>
      </c>
      <c r="G7" s="103">
        <f t="shared" si="0"/>
        <v>34730.149999999994</v>
      </c>
      <c r="H7" s="26"/>
      <c r="I7" s="104">
        <v>25</v>
      </c>
      <c r="J7" s="105">
        <v>2000</v>
      </c>
      <c r="K7" s="106">
        <f t="shared" si="1"/>
        <v>80</v>
      </c>
      <c r="L7" s="107">
        <v>25</v>
      </c>
      <c r="M7" s="105">
        <f>F7/V7*60</f>
        <v>1793.1860221195548</v>
      </c>
      <c r="N7" s="106">
        <f>M7/L7</f>
        <v>71.727440884782197</v>
      </c>
      <c r="O7" s="108">
        <f>L7-I7</f>
        <v>0</v>
      </c>
      <c r="P7" s="109">
        <f>N7-K7</f>
        <v>-8.2725591152178026</v>
      </c>
      <c r="Q7" s="110">
        <f>N7/K7</f>
        <v>0.89659301105977751</v>
      </c>
      <c r="R7" s="328"/>
      <c r="S7" s="47">
        <v>0.43958333333333333</v>
      </c>
      <c r="T7" s="48">
        <v>0.45001157407407405</v>
      </c>
      <c r="U7" s="111">
        <v>5.8499999999999552</v>
      </c>
      <c r="V7" s="112">
        <v>15.023538923282921</v>
      </c>
      <c r="W7" s="113"/>
      <c r="X7" s="116"/>
      <c r="Y7" s="12"/>
      <c r="Z7" s="198"/>
      <c r="AA7" s="337"/>
      <c r="AB7" s="338"/>
      <c r="AC7" s="12"/>
      <c r="AD7" s="198"/>
      <c r="AE7" s="117">
        <f>M7-J7</f>
        <v>-206.81397788044524</v>
      </c>
      <c r="AF7" s="110">
        <f>M7/J7</f>
        <v>0.8965930110597774</v>
      </c>
      <c r="AG7" s="374"/>
    </row>
    <row r="8" spans="1:33" ht="15.75" customHeight="1">
      <c r="A8" s="323"/>
      <c r="B8" s="100" t="s">
        <v>173</v>
      </c>
      <c r="C8" s="376" t="s">
        <v>174</v>
      </c>
      <c r="D8" s="376"/>
      <c r="E8" s="101">
        <v>77.34</v>
      </c>
      <c r="F8" s="102">
        <v>1317</v>
      </c>
      <c r="G8" s="103">
        <f t="shared" si="0"/>
        <v>101856.78</v>
      </c>
      <c r="H8" s="26"/>
      <c r="I8" s="104">
        <v>23</v>
      </c>
      <c r="J8" s="105">
        <v>2000</v>
      </c>
      <c r="K8" s="106">
        <f t="shared" si="1"/>
        <v>86.956521739130437</v>
      </c>
      <c r="L8" s="118">
        <v>23</v>
      </c>
      <c r="M8" s="105">
        <f>F8/V8*60</f>
        <v>1793.8192297084615</v>
      </c>
      <c r="N8" s="106">
        <f>M8/L8</f>
        <v>77.992140422107028</v>
      </c>
      <c r="O8" s="108">
        <f>L8-I8</f>
        <v>0</v>
      </c>
      <c r="P8" s="109">
        <f>N8-K8</f>
        <v>-8.9643813170234097</v>
      </c>
      <c r="Q8" s="110">
        <f>N8/K8</f>
        <v>0.89690961485423082</v>
      </c>
      <c r="R8" s="328"/>
      <c r="S8" s="47">
        <v>0.45347222222222222</v>
      </c>
      <c r="T8" s="48">
        <v>0.48406250000000001</v>
      </c>
      <c r="U8" s="111">
        <v>4.9833333333333663</v>
      </c>
      <c r="V8" s="112">
        <v>44.051261515823214</v>
      </c>
      <c r="W8" s="113">
        <v>0.48406250000000001</v>
      </c>
      <c r="X8" s="116">
        <v>0.52291666666666659</v>
      </c>
      <c r="Y8" s="12"/>
      <c r="Z8" s="198"/>
      <c r="AA8" s="337"/>
      <c r="AB8" s="338"/>
      <c r="AC8" s="12"/>
      <c r="AD8" s="198"/>
      <c r="AE8" s="117">
        <f>M8-J8</f>
        <v>-206.18077029153847</v>
      </c>
      <c r="AF8" s="110">
        <f>M8/J8</f>
        <v>0.89690961485423082</v>
      </c>
      <c r="AG8" s="374"/>
    </row>
    <row r="9" spans="1:33" ht="15.75" customHeight="1">
      <c r="A9" s="323"/>
      <c r="B9" s="100" t="s">
        <v>173</v>
      </c>
      <c r="C9" s="376" t="s">
        <v>176</v>
      </c>
      <c r="D9" s="376"/>
      <c r="E9" s="101">
        <v>59.52</v>
      </c>
      <c r="F9" s="102">
        <v>3378</v>
      </c>
      <c r="G9" s="103">
        <f t="shared" si="0"/>
        <v>201058.56</v>
      </c>
      <c r="H9" s="13"/>
      <c r="I9" s="104">
        <v>24</v>
      </c>
      <c r="J9" s="105">
        <v>2000</v>
      </c>
      <c r="K9" s="106">
        <f t="shared" si="1"/>
        <v>83.333333333333329</v>
      </c>
      <c r="L9" s="118">
        <v>24</v>
      </c>
      <c r="M9" s="105">
        <f>F9/V9*60</f>
        <v>1796.8116725059724</v>
      </c>
      <c r="N9" s="106">
        <f>M9/L9</f>
        <v>74.867153021082189</v>
      </c>
      <c r="O9" s="108">
        <f>L9-I9</f>
        <v>0</v>
      </c>
      <c r="P9" s="109">
        <f>N9-K9</f>
        <v>-8.4661803122511401</v>
      </c>
      <c r="Q9" s="110">
        <f>N9/K9</f>
        <v>0.89840583625298631</v>
      </c>
      <c r="R9" s="328"/>
      <c r="S9" s="47">
        <v>0.52291666666666659</v>
      </c>
      <c r="T9" s="48">
        <v>0.6012384259259258</v>
      </c>
      <c r="U9" s="111">
        <v>55.949999999999875</v>
      </c>
      <c r="V9" s="112">
        <v>112.79980150469905</v>
      </c>
      <c r="W9" s="113"/>
      <c r="X9" s="116"/>
      <c r="Y9" s="12"/>
      <c r="Z9" s="198"/>
      <c r="AA9" s="337"/>
      <c r="AB9" s="338"/>
      <c r="AC9" s="12"/>
      <c r="AD9" s="198"/>
      <c r="AE9" s="117">
        <f>M9-J9</f>
        <v>-203.18832749402759</v>
      </c>
      <c r="AF9" s="110">
        <f>M9/J9</f>
        <v>0.8984058362529862</v>
      </c>
      <c r="AG9" s="374"/>
    </row>
    <row r="10" spans="1:33" ht="15.75" customHeight="1">
      <c r="A10" s="323"/>
      <c r="B10" s="100"/>
      <c r="C10" s="376"/>
      <c r="D10" s="376"/>
      <c r="E10" s="101"/>
      <c r="F10" s="102"/>
      <c r="G10" s="121"/>
      <c r="H10" s="122"/>
      <c r="I10" s="104"/>
      <c r="J10" s="105"/>
      <c r="K10" s="106"/>
      <c r="L10" s="118"/>
      <c r="M10" s="105"/>
      <c r="N10" s="106"/>
      <c r="O10" s="108"/>
      <c r="P10" s="109"/>
      <c r="Q10" s="110"/>
      <c r="R10" s="328"/>
      <c r="S10" s="47"/>
      <c r="T10" s="120"/>
      <c r="U10" s="111"/>
      <c r="V10" s="112"/>
      <c r="W10" s="113"/>
      <c r="X10" s="116"/>
      <c r="Y10" s="12"/>
      <c r="Z10" s="198"/>
      <c r="AA10" s="337"/>
      <c r="AB10" s="338"/>
      <c r="AC10" s="12"/>
      <c r="AD10" s="198"/>
      <c r="AE10" s="117"/>
      <c r="AF10" s="110"/>
      <c r="AG10" s="374"/>
    </row>
    <row r="11" spans="1:33" ht="15.75" customHeight="1">
      <c r="A11" s="323"/>
      <c r="B11" s="100"/>
      <c r="C11" s="376"/>
      <c r="D11" s="376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28"/>
      <c r="S11" s="47"/>
      <c r="T11" s="120"/>
      <c r="U11" s="111"/>
      <c r="V11" s="112"/>
      <c r="W11" s="113"/>
      <c r="X11" s="116"/>
      <c r="Y11" s="12"/>
      <c r="Z11" s="198"/>
      <c r="AA11" s="337"/>
      <c r="AB11" s="338"/>
      <c r="AC11" s="12"/>
      <c r="AD11" s="198"/>
      <c r="AE11" s="117"/>
      <c r="AF11" s="110"/>
      <c r="AG11" s="374"/>
    </row>
    <row r="12" spans="1:33" ht="15.75" customHeight="1">
      <c r="A12" s="323"/>
      <c r="B12" s="100"/>
      <c r="C12" s="376"/>
      <c r="D12" s="37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8"/>
      <c r="S12" s="47"/>
      <c r="T12" s="120"/>
      <c r="U12" s="111"/>
      <c r="V12" s="112"/>
      <c r="W12" s="113"/>
      <c r="X12" s="116"/>
      <c r="Y12" s="12"/>
      <c r="Z12" s="198"/>
      <c r="AA12" s="337"/>
      <c r="AB12" s="338"/>
      <c r="AC12" s="12"/>
      <c r="AD12" s="198"/>
      <c r="AE12" s="117"/>
      <c r="AF12" s="110"/>
      <c r="AG12" s="374"/>
    </row>
    <row r="13" spans="1:33" ht="15.75" customHeight="1">
      <c r="A13" s="323"/>
      <c r="B13" s="100"/>
      <c r="C13" s="376"/>
      <c r="D13" s="37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8"/>
      <c r="S13" s="47"/>
      <c r="T13" s="120"/>
      <c r="U13" s="111"/>
      <c r="V13" s="112"/>
      <c r="W13" s="113"/>
      <c r="X13" s="116"/>
      <c r="Y13" s="12"/>
      <c r="Z13" s="198"/>
      <c r="AA13" s="337"/>
      <c r="AB13" s="338"/>
      <c r="AC13" s="12"/>
      <c r="AD13" s="198"/>
      <c r="AE13" s="117"/>
      <c r="AF13" s="110"/>
      <c r="AG13" s="374"/>
    </row>
    <row r="14" spans="1:33" ht="15.75" customHeight="1">
      <c r="A14" s="323"/>
      <c r="B14" s="100"/>
      <c r="C14" s="376"/>
      <c r="D14" s="37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8"/>
      <c r="S14" s="47"/>
      <c r="T14" s="120"/>
      <c r="U14" s="111"/>
      <c r="V14" s="112"/>
      <c r="W14" s="113"/>
      <c r="X14" s="116"/>
      <c r="Y14" s="12"/>
      <c r="Z14" s="198"/>
      <c r="AA14" s="337"/>
      <c r="AB14" s="338"/>
      <c r="AC14" s="12"/>
      <c r="AD14" s="198"/>
      <c r="AE14" s="117"/>
      <c r="AF14" s="110"/>
      <c r="AG14" s="374"/>
    </row>
    <row r="15" spans="1:33" ht="15.75" customHeight="1">
      <c r="A15" s="323"/>
      <c r="B15" s="100"/>
      <c r="C15" s="376"/>
      <c r="D15" s="37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8"/>
      <c r="S15" s="47"/>
      <c r="T15" s="120"/>
      <c r="U15" s="111"/>
      <c r="V15" s="112"/>
      <c r="W15" s="113"/>
      <c r="X15" s="116"/>
      <c r="Y15" s="12"/>
      <c r="Z15" s="198"/>
      <c r="AA15" s="337"/>
      <c r="AB15" s="338"/>
      <c r="AC15" s="12"/>
      <c r="AD15" s="198"/>
      <c r="AE15" s="117"/>
      <c r="AF15" s="110"/>
      <c r="AG15" s="374"/>
    </row>
    <row r="16" spans="1:33" ht="15.75" customHeight="1">
      <c r="A16" s="323"/>
      <c r="B16" s="100"/>
      <c r="C16" s="376"/>
      <c r="D16" s="37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8"/>
      <c r="S16" s="47"/>
      <c r="T16" s="120"/>
      <c r="U16" s="111"/>
      <c r="V16" s="112"/>
      <c r="W16" s="113"/>
      <c r="X16" s="116"/>
      <c r="Y16" s="12"/>
      <c r="Z16" s="198"/>
      <c r="AA16" s="337"/>
      <c r="AB16" s="338"/>
      <c r="AC16" s="12"/>
      <c r="AD16" s="198"/>
      <c r="AE16" s="117"/>
      <c r="AF16" s="110"/>
      <c r="AG16" s="374"/>
    </row>
    <row r="17" spans="1:33" ht="15.75" customHeight="1">
      <c r="A17" s="323"/>
      <c r="B17" s="100"/>
      <c r="C17" s="376"/>
      <c r="D17" s="37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8"/>
      <c r="S17" s="47"/>
      <c r="T17" s="120"/>
      <c r="U17" s="111"/>
      <c r="V17" s="112"/>
      <c r="W17" s="113"/>
      <c r="X17" s="116"/>
      <c r="Y17" s="12"/>
      <c r="Z17" s="198"/>
      <c r="AA17" s="337"/>
      <c r="AB17" s="338"/>
      <c r="AC17" s="12"/>
      <c r="AD17" s="198"/>
      <c r="AE17" s="117"/>
      <c r="AF17" s="110"/>
      <c r="AG17" s="374"/>
    </row>
    <row r="18" spans="1:33" ht="15.75" customHeight="1">
      <c r="A18" s="323"/>
      <c r="B18" s="100"/>
      <c r="C18" s="376"/>
      <c r="D18" s="37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8"/>
      <c r="S18" s="47"/>
      <c r="T18" s="120"/>
      <c r="U18" s="111"/>
      <c r="V18" s="112"/>
      <c r="W18" s="113"/>
      <c r="X18" s="116"/>
      <c r="Y18" s="12"/>
      <c r="Z18" s="198"/>
      <c r="AA18" s="337"/>
      <c r="AB18" s="338"/>
      <c r="AC18" s="12"/>
      <c r="AD18" s="198"/>
      <c r="AE18" s="117"/>
      <c r="AF18" s="110"/>
      <c r="AG18" s="374"/>
    </row>
    <row r="19" spans="1:33" ht="15.75" customHeight="1">
      <c r="A19" s="323"/>
      <c r="B19" s="100"/>
      <c r="C19" s="376"/>
      <c r="D19" s="37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8"/>
      <c r="S19" s="47"/>
      <c r="T19" s="120"/>
      <c r="U19" s="111"/>
      <c r="V19" s="112"/>
      <c r="W19" s="113"/>
      <c r="X19" s="116"/>
      <c r="Y19" s="12"/>
      <c r="Z19" s="198"/>
      <c r="AA19" s="337"/>
      <c r="AB19" s="338"/>
      <c r="AC19" s="12"/>
      <c r="AD19" s="198"/>
      <c r="AE19" s="117"/>
      <c r="AF19" s="110"/>
      <c r="AG19" s="374"/>
    </row>
    <row r="20" spans="1:33" ht="15.75" customHeight="1">
      <c r="A20" s="323"/>
      <c r="B20" s="100"/>
      <c r="C20" s="376"/>
      <c r="D20" s="376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8"/>
      <c r="S20" s="47"/>
      <c r="T20" s="120"/>
      <c r="U20" s="130"/>
      <c r="V20" s="112"/>
      <c r="W20" s="113"/>
      <c r="X20" s="116"/>
      <c r="Y20" s="12"/>
      <c r="Z20" s="198"/>
      <c r="AA20" s="337"/>
      <c r="AB20" s="338"/>
      <c r="AC20" s="12"/>
      <c r="AD20" s="198"/>
      <c r="AE20" s="117"/>
      <c r="AF20" s="110"/>
      <c r="AG20" s="374"/>
    </row>
    <row r="21" spans="1:33" ht="15.75" customHeight="1" thickBot="1">
      <c r="A21" s="324"/>
      <c r="B21" s="133" t="s">
        <v>115</v>
      </c>
      <c r="C21" s="358"/>
      <c r="D21" s="358"/>
      <c r="E21" s="134"/>
      <c r="F21" s="167"/>
      <c r="G21" s="135"/>
      <c r="H21" s="69"/>
      <c r="I21" s="136">
        <f t="shared" ref="I21:J21" si="2">AVERAGE(I5:I20)</f>
        <v>21.8</v>
      </c>
      <c r="J21" s="137">
        <f t="shared" si="2"/>
        <v>1840</v>
      </c>
      <c r="K21" s="138">
        <f t="shared" ref="K21" si="3">J21/I21</f>
        <v>84.403669724770637</v>
      </c>
      <c r="L21" s="136">
        <f t="shared" ref="L21:M21" si="4">AVERAGE(L5:L20)</f>
        <v>21.8</v>
      </c>
      <c r="M21" s="137">
        <f t="shared" si="4"/>
        <v>1651.088902791445</v>
      </c>
      <c r="N21" s="138">
        <f t="shared" ref="N21:N27" si="5">M21/L21</f>
        <v>75.738023063827754</v>
      </c>
      <c r="O21" s="139">
        <f t="shared" ref="O21:O27" si="6">L21-I21</f>
        <v>0</v>
      </c>
      <c r="P21" s="140">
        <f t="shared" ref="P21:P27" si="7">N21-K21</f>
        <v>-8.6656466609428833</v>
      </c>
      <c r="Q21" s="141">
        <f t="shared" ref="Q21:Q27" si="8">N21/K21</f>
        <v>0.89733092543013326</v>
      </c>
      <c r="R21" s="329"/>
      <c r="S21" s="142">
        <v>0.20833333333333334</v>
      </c>
      <c r="T21" s="143">
        <v>0.6012384259259258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359"/>
      <c r="AB21" s="360"/>
      <c r="AC21" s="179">
        <f>SUM(AC5:AC20)</f>
        <v>0</v>
      </c>
      <c r="AD21" s="180">
        <f>SUM(AD5:AD20)</f>
        <v>0</v>
      </c>
      <c r="AE21" s="168">
        <f t="shared" ref="AE21:AE27" si="9">M21-J21</f>
        <v>-188.91109720855502</v>
      </c>
      <c r="AF21" s="141">
        <f t="shared" ref="AF21:AF27" si="10">M21/J21</f>
        <v>0.89733092543013315</v>
      </c>
      <c r="AG21" s="375"/>
    </row>
    <row r="22" spans="1:33" ht="15.75" customHeight="1">
      <c r="A22" s="361" t="s">
        <v>177</v>
      </c>
      <c r="B22" s="146" t="s">
        <v>192</v>
      </c>
      <c r="C22" s="325" t="s">
        <v>218</v>
      </c>
      <c r="D22" s="326"/>
      <c r="E22" s="147">
        <v>36.450000000000003</v>
      </c>
      <c r="F22" s="159">
        <v>2001</v>
      </c>
      <c r="G22" s="148">
        <f t="shared" ref="G22:G27" si="11">E22*F22</f>
        <v>72936.450000000012</v>
      </c>
      <c r="H22" s="149"/>
      <c r="I22" s="153">
        <v>20</v>
      </c>
      <c r="J22" s="151">
        <v>2100</v>
      </c>
      <c r="K22" s="152">
        <f>J22/I22</f>
        <v>105</v>
      </c>
      <c r="L22" s="153">
        <v>20</v>
      </c>
      <c r="M22" s="151">
        <f t="shared" ref="M22:M27" si="12">F22/V22*60</f>
        <v>1892.858342237497</v>
      </c>
      <c r="N22" s="152">
        <f t="shared" si="5"/>
        <v>94.642917111874851</v>
      </c>
      <c r="O22" s="154">
        <f t="shared" si="6"/>
        <v>0</v>
      </c>
      <c r="P22" s="155">
        <f t="shared" si="7"/>
        <v>-10.357082888125149</v>
      </c>
      <c r="Q22" s="156">
        <f t="shared" si="8"/>
        <v>0.90136111535118901</v>
      </c>
      <c r="R22" s="327">
        <f>Q38</f>
        <v>0.90158153346945447</v>
      </c>
      <c r="S22" s="157">
        <v>0.20833333333333334</v>
      </c>
      <c r="T22" s="158">
        <v>0.25237268518518519</v>
      </c>
      <c r="U22" s="159"/>
      <c r="V22" s="160">
        <v>63.427884338180476</v>
      </c>
      <c r="W22" s="97"/>
      <c r="X22" s="98"/>
      <c r="Y22" s="12"/>
      <c r="Z22" s="198"/>
      <c r="AA22" s="330"/>
      <c r="AB22" s="331"/>
      <c r="AC22" s="12"/>
      <c r="AD22" s="198"/>
      <c r="AE22" s="115">
        <f t="shared" si="9"/>
        <v>-207.14165776250297</v>
      </c>
      <c r="AF22" s="156">
        <f t="shared" si="10"/>
        <v>0.90136111535118901</v>
      </c>
      <c r="AG22" s="381">
        <f>AF38</f>
        <v>0.90158153346945447</v>
      </c>
    </row>
    <row r="23" spans="1:33" ht="15.75" customHeight="1">
      <c r="A23" s="362"/>
      <c r="B23" s="163" t="s">
        <v>166</v>
      </c>
      <c r="C23" s="335" t="s">
        <v>221</v>
      </c>
      <c r="D23" s="336"/>
      <c r="E23" s="101">
        <v>31.72</v>
      </c>
      <c r="F23" s="111">
        <v>1248</v>
      </c>
      <c r="G23" s="103">
        <f t="shared" si="11"/>
        <v>39586.559999999998</v>
      </c>
      <c r="H23" s="26"/>
      <c r="I23" s="107">
        <v>22</v>
      </c>
      <c r="J23" s="105">
        <v>2000</v>
      </c>
      <c r="K23" s="106">
        <f t="shared" si="1"/>
        <v>90.909090909090907</v>
      </c>
      <c r="L23" s="107">
        <v>22</v>
      </c>
      <c r="M23" s="105">
        <f t="shared" si="12"/>
        <v>1799.6275142827237</v>
      </c>
      <c r="N23" s="106">
        <f t="shared" si="5"/>
        <v>81.801250649214708</v>
      </c>
      <c r="O23" s="108">
        <f t="shared" si="6"/>
        <v>0</v>
      </c>
      <c r="P23" s="109">
        <f t="shared" si="7"/>
        <v>-9.1078402598761983</v>
      </c>
      <c r="Q23" s="110">
        <f t="shared" si="8"/>
        <v>0.8998137571413618</v>
      </c>
      <c r="R23" s="328"/>
      <c r="S23" s="47">
        <v>0.25555555555555554</v>
      </c>
      <c r="T23" s="48">
        <v>0.28444444444444444</v>
      </c>
      <c r="U23" s="111">
        <v>4.5833333333333037</v>
      </c>
      <c r="V23" s="112">
        <v>41.608610340593103</v>
      </c>
      <c r="W23" s="113"/>
      <c r="X23" s="116"/>
      <c r="Y23" s="12"/>
      <c r="Z23" s="198"/>
      <c r="AA23" s="337"/>
      <c r="AB23" s="338"/>
      <c r="AC23" s="12"/>
      <c r="AD23" s="198"/>
      <c r="AE23" s="117">
        <f t="shared" si="9"/>
        <v>-200.37248571727628</v>
      </c>
      <c r="AF23" s="110">
        <f t="shared" si="10"/>
        <v>0.89981375714136191</v>
      </c>
      <c r="AG23" s="374"/>
    </row>
    <row r="24" spans="1:33" ht="15.75" customHeight="1">
      <c r="A24" s="362"/>
      <c r="B24" s="163" t="s">
        <v>166</v>
      </c>
      <c r="C24" s="335" t="s">
        <v>222</v>
      </c>
      <c r="D24" s="336"/>
      <c r="E24" s="101">
        <v>34.79</v>
      </c>
      <c r="F24" s="111">
        <v>1115</v>
      </c>
      <c r="G24" s="103">
        <f t="shared" si="11"/>
        <v>38790.85</v>
      </c>
      <c r="H24" s="26"/>
      <c r="I24" s="107">
        <v>11</v>
      </c>
      <c r="J24" s="105">
        <v>2000</v>
      </c>
      <c r="K24" s="106">
        <f t="shared" si="1"/>
        <v>181.81818181818181</v>
      </c>
      <c r="L24" s="107">
        <v>11</v>
      </c>
      <c r="M24" s="105">
        <f t="shared" si="12"/>
        <v>1808.2749008060207</v>
      </c>
      <c r="N24" s="106">
        <f t="shared" si="5"/>
        <v>164.38862734600187</v>
      </c>
      <c r="O24" s="108">
        <f t="shared" si="6"/>
        <v>0</v>
      </c>
      <c r="P24" s="109">
        <f t="shared" si="7"/>
        <v>-17.429554472179944</v>
      </c>
      <c r="Q24" s="110">
        <f t="shared" si="8"/>
        <v>0.9041374504030103</v>
      </c>
      <c r="R24" s="328"/>
      <c r="S24" s="47">
        <v>0.28749999999999998</v>
      </c>
      <c r="T24" s="48">
        <v>0.31318287037037035</v>
      </c>
      <c r="U24" s="111">
        <v>5</v>
      </c>
      <c r="V24" s="112">
        <v>36.996587172768912</v>
      </c>
      <c r="W24" s="113"/>
      <c r="X24" s="116"/>
      <c r="Y24" s="12"/>
      <c r="Z24" s="198"/>
      <c r="AA24" s="337"/>
      <c r="AB24" s="338"/>
      <c r="AC24" s="12"/>
      <c r="AD24" s="198"/>
      <c r="AE24" s="117">
        <f t="shared" si="9"/>
        <v>-191.7250991939793</v>
      </c>
      <c r="AF24" s="110">
        <f t="shared" si="10"/>
        <v>0.9041374504030103</v>
      </c>
      <c r="AG24" s="374"/>
    </row>
    <row r="25" spans="1:33" ht="15.75" customHeight="1">
      <c r="A25" s="362"/>
      <c r="B25" s="163" t="s">
        <v>166</v>
      </c>
      <c r="C25" s="335" t="s">
        <v>220</v>
      </c>
      <c r="D25" s="336"/>
      <c r="E25" s="101">
        <v>33.200000000000003</v>
      </c>
      <c r="F25" s="111">
        <v>2228</v>
      </c>
      <c r="G25" s="103">
        <f t="shared" si="11"/>
        <v>73969.600000000006</v>
      </c>
      <c r="H25" s="26"/>
      <c r="I25" s="107">
        <v>11</v>
      </c>
      <c r="J25" s="105">
        <v>2000</v>
      </c>
      <c r="K25" s="106">
        <f t="shared" si="1"/>
        <v>181.81818181818181</v>
      </c>
      <c r="L25" s="107">
        <v>11</v>
      </c>
      <c r="M25" s="105">
        <f t="shared" si="12"/>
        <v>1805.9724640015377</v>
      </c>
      <c r="N25" s="106">
        <f t="shared" si="5"/>
        <v>164.1793149092307</v>
      </c>
      <c r="O25" s="108">
        <f t="shared" si="6"/>
        <v>0</v>
      </c>
      <c r="P25" s="109">
        <f t="shared" si="7"/>
        <v>-17.638866908951115</v>
      </c>
      <c r="Q25" s="110">
        <f t="shared" si="8"/>
        <v>0.90298623200076888</v>
      </c>
      <c r="R25" s="328"/>
      <c r="S25" s="47">
        <v>0.31597222222222221</v>
      </c>
      <c r="T25" s="48">
        <v>0.36737268518518518</v>
      </c>
      <c r="U25" s="111">
        <v>5</v>
      </c>
      <c r="V25" s="112">
        <v>74.021062150527996</v>
      </c>
      <c r="W25" s="113"/>
      <c r="X25" s="116"/>
      <c r="Y25" s="12"/>
      <c r="Z25" s="198"/>
      <c r="AA25" s="337"/>
      <c r="AB25" s="338"/>
      <c r="AC25" s="12"/>
      <c r="AD25" s="198"/>
      <c r="AE25" s="117">
        <f t="shared" si="9"/>
        <v>-194.02753599846233</v>
      </c>
      <c r="AF25" s="110">
        <f t="shared" si="10"/>
        <v>0.90298623200076888</v>
      </c>
      <c r="AG25" s="374"/>
    </row>
    <row r="26" spans="1:33" ht="15.75" customHeight="1">
      <c r="A26" s="363"/>
      <c r="B26" s="163" t="s">
        <v>166</v>
      </c>
      <c r="C26" s="335" t="s">
        <v>225</v>
      </c>
      <c r="D26" s="336"/>
      <c r="E26" s="101">
        <v>51.44</v>
      </c>
      <c r="F26" s="111">
        <v>1651</v>
      </c>
      <c r="G26" s="103">
        <f t="shared" si="11"/>
        <v>84927.44</v>
      </c>
      <c r="H26" s="13"/>
      <c r="I26" s="118">
        <v>19</v>
      </c>
      <c r="J26" s="105">
        <v>2000</v>
      </c>
      <c r="K26" s="106">
        <f t="shared" si="1"/>
        <v>105.26315789473684</v>
      </c>
      <c r="L26" s="107">
        <v>19</v>
      </c>
      <c r="M26" s="105">
        <f t="shared" si="12"/>
        <v>1799.1709154418072</v>
      </c>
      <c r="N26" s="106">
        <f t="shared" si="5"/>
        <v>94.693206075884589</v>
      </c>
      <c r="O26" s="108">
        <f t="shared" si="6"/>
        <v>0</v>
      </c>
      <c r="P26" s="109">
        <f t="shared" si="7"/>
        <v>-10.569951818852246</v>
      </c>
      <c r="Q26" s="110">
        <f t="shared" si="8"/>
        <v>0.8995854577209037</v>
      </c>
      <c r="R26" s="328"/>
      <c r="S26" s="47">
        <v>0.37083333333333329</v>
      </c>
      <c r="T26" s="48">
        <v>0.40906249999999994</v>
      </c>
      <c r="U26" s="111">
        <v>4.9833333333332863</v>
      </c>
      <c r="V26" s="112">
        <v>55.0586935069894</v>
      </c>
      <c r="W26" s="113"/>
      <c r="X26" s="116"/>
      <c r="Y26" s="12"/>
      <c r="Z26" s="198"/>
      <c r="AA26" s="337"/>
      <c r="AB26" s="338"/>
      <c r="AC26" s="12"/>
      <c r="AD26" s="198"/>
      <c r="AE26" s="117">
        <f t="shared" si="9"/>
        <v>-200.82908455819279</v>
      </c>
      <c r="AF26" s="110">
        <f t="shared" si="10"/>
        <v>0.89958545772090359</v>
      </c>
      <c r="AG26" s="374"/>
    </row>
    <row r="27" spans="1:33" ht="15.75" customHeight="1">
      <c r="A27" s="363"/>
      <c r="B27" s="163" t="s">
        <v>171</v>
      </c>
      <c r="C27" s="335" t="s">
        <v>241</v>
      </c>
      <c r="D27" s="336"/>
      <c r="E27" s="101">
        <v>46.34</v>
      </c>
      <c r="F27" s="111">
        <v>2790</v>
      </c>
      <c r="G27" s="121">
        <f t="shared" si="11"/>
        <v>129288.6</v>
      </c>
      <c r="H27" s="122"/>
      <c r="I27" s="107">
        <v>21</v>
      </c>
      <c r="J27" s="105">
        <v>1800</v>
      </c>
      <c r="K27" s="106">
        <f t="shared" si="1"/>
        <v>85.714285714285708</v>
      </c>
      <c r="L27" s="107">
        <v>21</v>
      </c>
      <c r="M27" s="105">
        <f t="shared" si="12"/>
        <v>1622.9161115169209</v>
      </c>
      <c r="N27" s="106">
        <f t="shared" si="5"/>
        <v>77.281719596043857</v>
      </c>
      <c r="O27" s="108">
        <f t="shared" si="6"/>
        <v>0</v>
      </c>
      <c r="P27" s="109">
        <f t="shared" si="7"/>
        <v>-8.4325661182418514</v>
      </c>
      <c r="Q27" s="110">
        <f t="shared" si="8"/>
        <v>0.90162006195384503</v>
      </c>
      <c r="R27" s="328"/>
      <c r="S27" s="47">
        <v>0.41319444444444442</v>
      </c>
      <c r="T27" s="120">
        <v>0.48481481481481481</v>
      </c>
      <c r="U27" s="111">
        <v>5.9500000000000508</v>
      </c>
      <c r="V27" s="112">
        <v>103.147660444096</v>
      </c>
      <c r="W27" s="113"/>
      <c r="X27" s="116"/>
      <c r="Y27" s="12"/>
      <c r="Z27" s="198"/>
      <c r="AA27" s="337"/>
      <c r="AB27" s="338"/>
      <c r="AC27" s="12"/>
      <c r="AD27" s="198"/>
      <c r="AE27" s="117">
        <f t="shared" si="9"/>
        <v>-177.08388848307914</v>
      </c>
      <c r="AF27" s="110">
        <f t="shared" si="10"/>
        <v>0.90162006195384492</v>
      </c>
      <c r="AG27" s="374"/>
    </row>
    <row r="28" spans="1:33" ht="15.75" customHeight="1">
      <c r="A28" s="363"/>
      <c r="B28" s="163"/>
      <c r="C28" s="335"/>
      <c r="D28" s="336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328"/>
      <c r="S28" s="47"/>
      <c r="T28" s="120"/>
      <c r="U28" s="111"/>
      <c r="V28" s="112"/>
      <c r="W28" s="113"/>
      <c r="X28" s="116"/>
      <c r="Y28" s="12"/>
      <c r="Z28" s="198"/>
      <c r="AA28" s="337"/>
      <c r="AB28" s="338"/>
      <c r="AC28" s="12"/>
      <c r="AD28" s="198"/>
      <c r="AE28" s="117"/>
      <c r="AF28" s="110"/>
      <c r="AG28" s="374"/>
    </row>
    <row r="29" spans="1:33" ht="15.75" customHeight="1">
      <c r="A29" s="363"/>
      <c r="B29" s="163"/>
      <c r="C29" s="335"/>
      <c r="D29" s="336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328"/>
      <c r="S29" s="47"/>
      <c r="T29" s="120"/>
      <c r="U29" s="111"/>
      <c r="V29" s="112"/>
      <c r="W29" s="113"/>
      <c r="X29" s="116"/>
      <c r="Y29" s="12"/>
      <c r="Z29" s="198"/>
      <c r="AA29" s="337"/>
      <c r="AB29" s="338"/>
      <c r="AC29" s="12"/>
      <c r="AD29" s="198"/>
      <c r="AE29" s="117"/>
      <c r="AF29" s="110"/>
      <c r="AG29" s="374"/>
    </row>
    <row r="30" spans="1:33" ht="15.75" customHeight="1">
      <c r="A30" s="363"/>
      <c r="B30" s="163"/>
      <c r="C30" s="335"/>
      <c r="D30" s="336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328"/>
      <c r="S30" s="47"/>
      <c r="T30" s="120"/>
      <c r="U30" s="111"/>
      <c r="V30" s="112"/>
      <c r="W30" s="113"/>
      <c r="X30" s="116"/>
      <c r="Y30" s="12"/>
      <c r="Z30" s="198"/>
      <c r="AA30" s="337"/>
      <c r="AB30" s="338"/>
      <c r="AC30" s="12"/>
      <c r="AD30" s="198"/>
      <c r="AE30" s="117"/>
      <c r="AF30" s="110"/>
      <c r="AG30" s="374"/>
    </row>
    <row r="31" spans="1:33" ht="15.75" customHeight="1">
      <c r="A31" s="363"/>
      <c r="B31" s="163"/>
      <c r="C31" s="335"/>
      <c r="D31" s="336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328"/>
      <c r="S31" s="47"/>
      <c r="T31" s="120"/>
      <c r="U31" s="111"/>
      <c r="V31" s="112"/>
      <c r="W31" s="113"/>
      <c r="X31" s="116"/>
      <c r="Y31" s="12"/>
      <c r="Z31" s="198"/>
      <c r="AA31" s="337"/>
      <c r="AB31" s="338"/>
      <c r="AC31" s="12"/>
      <c r="AD31" s="198"/>
      <c r="AE31" s="117"/>
      <c r="AF31" s="110"/>
      <c r="AG31" s="374"/>
    </row>
    <row r="32" spans="1:33" ht="15.75" customHeight="1">
      <c r="A32" s="363"/>
      <c r="B32" s="163"/>
      <c r="C32" s="335"/>
      <c r="D32" s="336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328"/>
      <c r="S32" s="47"/>
      <c r="T32" s="120"/>
      <c r="U32" s="111"/>
      <c r="V32" s="112"/>
      <c r="W32" s="113"/>
      <c r="X32" s="116"/>
      <c r="Y32" s="12"/>
      <c r="Z32" s="198"/>
      <c r="AA32" s="337"/>
      <c r="AB32" s="338"/>
      <c r="AC32" s="12"/>
      <c r="AD32" s="198"/>
      <c r="AE32" s="117"/>
      <c r="AF32" s="110"/>
      <c r="AG32" s="374"/>
    </row>
    <row r="33" spans="1:33" ht="15.75" customHeight="1">
      <c r="A33" s="363"/>
      <c r="B33" s="163"/>
      <c r="C33" s="335"/>
      <c r="D33" s="336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328"/>
      <c r="S33" s="47"/>
      <c r="T33" s="120"/>
      <c r="U33" s="111"/>
      <c r="V33" s="112"/>
      <c r="W33" s="113"/>
      <c r="X33" s="116"/>
      <c r="Y33" s="12"/>
      <c r="Z33" s="198"/>
      <c r="AA33" s="337"/>
      <c r="AB33" s="338"/>
      <c r="AC33" s="12"/>
      <c r="AD33" s="198"/>
      <c r="AE33" s="117"/>
      <c r="AF33" s="110"/>
      <c r="AG33" s="374"/>
    </row>
    <row r="34" spans="1:33" ht="15.75" customHeight="1">
      <c r="A34" s="363"/>
      <c r="B34" s="163"/>
      <c r="C34" s="335"/>
      <c r="D34" s="336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28"/>
      <c r="S34" s="47"/>
      <c r="T34" s="120"/>
      <c r="U34" s="111"/>
      <c r="V34" s="112"/>
      <c r="W34" s="113"/>
      <c r="X34" s="116"/>
      <c r="Y34" s="12"/>
      <c r="Z34" s="198"/>
      <c r="AA34" s="337"/>
      <c r="AB34" s="338"/>
      <c r="AC34" s="12"/>
      <c r="AD34" s="198"/>
      <c r="AE34" s="117"/>
      <c r="AF34" s="110"/>
      <c r="AG34" s="374"/>
    </row>
    <row r="35" spans="1:33" ht="15.75" customHeight="1">
      <c r="A35" s="363"/>
      <c r="B35" s="163"/>
      <c r="C35" s="335"/>
      <c r="D35" s="336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28"/>
      <c r="S35" s="47"/>
      <c r="T35" s="120"/>
      <c r="U35" s="111"/>
      <c r="V35" s="112"/>
      <c r="W35" s="183"/>
      <c r="X35" s="184"/>
      <c r="Y35" s="12"/>
      <c r="Z35" s="198"/>
      <c r="AA35" s="337"/>
      <c r="AB35" s="338"/>
      <c r="AC35" s="12"/>
      <c r="AD35" s="198"/>
      <c r="AE35" s="117"/>
      <c r="AF35" s="110"/>
      <c r="AG35" s="374"/>
    </row>
    <row r="36" spans="1:33" ht="15.75" customHeight="1">
      <c r="A36" s="363"/>
      <c r="B36" s="163"/>
      <c r="C36" s="335"/>
      <c r="D36" s="336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28"/>
      <c r="S36" s="47"/>
      <c r="T36" s="120"/>
      <c r="U36" s="111"/>
      <c r="V36" s="112"/>
      <c r="W36" s="185"/>
      <c r="X36" s="186"/>
      <c r="Y36" s="12"/>
      <c r="Z36" s="198"/>
      <c r="AA36" s="337"/>
      <c r="AB36" s="338"/>
      <c r="AC36" s="12"/>
      <c r="AD36" s="198"/>
      <c r="AE36" s="117"/>
      <c r="AF36" s="110"/>
      <c r="AG36" s="374"/>
    </row>
    <row r="37" spans="1:33" ht="15.75" customHeight="1">
      <c r="A37" s="363"/>
      <c r="B37" s="100"/>
      <c r="C37" s="335"/>
      <c r="D37" s="336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28"/>
      <c r="S37" s="47"/>
      <c r="T37" s="120"/>
      <c r="U37" s="130"/>
      <c r="V37" s="112"/>
      <c r="W37" s="185"/>
      <c r="X37" s="186"/>
      <c r="Y37" s="12"/>
      <c r="Z37" s="198"/>
      <c r="AA37" s="337"/>
      <c r="AB37" s="338"/>
      <c r="AC37" s="12"/>
      <c r="AD37" s="198"/>
      <c r="AE37" s="117"/>
      <c r="AF37" s="110"/>
      <c r="AG37" s="374"/>
    </row>
    <row r="38" spans="1:33" ht="15.75" customHeight="1" thickBot="1">
      <c r="A38" s="364"/>
      <c r="B38" s="133" t="s">
        <v>115</v>
      </c>
      <c r="C38" s="358"/>
      <c r="D38" s="358"/>
      <c r="E38" s="134"/>
      <c r="F38" s="167"/>
      <c r="G38" s="135"/>
      <c r="H38" s="69"/>
      <c r="I38" s="136">
        <f t="shared" ref="I38:J38" si="13">AVERAGE(I22:I37)</f>
        <v>17.333333333333332</v>
      </c>
      <c r="J38" s="137">
        <f t="shared" si="13"/>
        <v>1983.3333333333333</v>
      </c>
      <c r="K38" s="138">
        <f t="shared" ref="K38" si="14">J38/I38</f>
        <v>114.42307692307692</v>
      </c>
      <c r="L38" s="136">
        <f t="shared" ref="L38:M38" si="15">AVERAGE(L22:L37)</f>
        <v>17.333333333333332</v>
      </c>
      <c r="M38" s="137">
        <f t="shared" si="15"/>
        <v>1788.1367080477512</v>
      </c>
      <c r="N38" s="138">
        <f t="shared" ref="N38:N46" si="16">M38/L38</f>
        <v>103.16173315660103</v>
      </c>
      <c r="O38" s="139">
        <f t="shared" ref="O38:O46" si="17">L38-I38</f>
        <v>0</v>
      </c>
      <c r="P38" s="140">
        <f t="shared" ref="P38:P46" si="18">N38-K38</f>
        <v>-11.261343766475889</v>
      </c>
      <c r="Q38" s="141">
        <f t="shared" ref="Q38:Q46" si="19">N38/K38</f>
        <v>0.90158153346945447</v>
      </c>
      <c r="R38" s="329"/>
      <c r="S38" s="142">
        <v>0.20833333333333334</v>
      </c>
      <c r="T38" s="143">
        <v>0.48481481481481481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359"/>
      <c r="AB38" s="360"/>
      <c r="AC38" s="179">
        <f>SUM(AC22:AC37)</f>
        <v>0</v>
      </c>
      <c r="AD38" s="180">
        <f>SUM(AD22:AD37)</f>
        <v>0</v>
      </c>
      <c r="AE38" s="168">
        <f t="shared" ref="AE38:AE46" si="20">M38-J38</f>
        <v>-195.19662528558206</v>
      </c>
      <c r="AF38" s="141">
        <f t="shared" ref="AF38:AF46" si="21">M38/J38</f>
        <v>0.90158153346945447</v>
      </c>
      <c r="AG38" s="375"/>
    </row>
    <row r="39" spans="1:33" ht="15.75" customHeight="1">
      <c r="A39" s="322" t="s">
        <v>178</v>
      </c>
      <c r="B39" s="146" t="s">
        <v>173</v>
      </c>
      <c r="C39" s="325" t="s">
        <v>180</v>
      </c>
      <c r="D39" s="326"/>
      <c r="E39" s="147">
        <v>53.76</v>
      </c>
      <c r="F39" s="97">
        <v>2159</v>
      </c>
      <c r="G39" s="148">
        <f t="shared" ref="G39:G46" si="22">E39*F39</f>
        <v>116067.84</v>
      </c>
      <c r="H39" s="149"/>
      <c r="I39" s="150">
        <v>20</v>
      </c>
      <c r="J39" s="151">
        <v>2000</v>
      </c>
      <c r="K39" s="152">
        <f>J39/I39</f>
        <v>100</v>
      </c>
      <c r="L39" s="153">
        <v>20</v>
      </c>
      <c r="M39" s="151">
        <f t="shared" ref="M39:M46" si="23">F39/V39*60</f>
        <v>1793.2629745447655</v>
      </c>
      <c r="N39" s="152">
        <f t="shared" si="16"/>
        <v>89.66314872723828</v>
      </c>
      <c r="O39" s="154">
        <f t="shared" si="17"/>
        <v>0</v>
      </c>
      <c r="P39" s="155">
        <f t="shared" si="18"/>
        <v>-10.33685127276172</v>
      </c>
      <c r="Q39" s="156">
        <f t="shared" si="19"/>
        <v>0.89663148727238284</v>
      </c>
      <c r="R39" s="327">
        <f>Q55</f>
        <v>0.90363202571165513</v>
      </c>
      <c r="S39" s="157">
        <v>0.20833333333333334</v>
      </c>
      <c r="T39" s="158">
        <v>0.2584953703703704</v>
      </c>
      <c r="U39" s="159"/>
      <c r="V39" s="160">
        <v>72.237034857023573</v>
      </c>
      <c r="W39" s="158"/>
      <c r="X39" s="169"/>
      <c r="Y39" s="12"/>
      <c r="Z39" s="198"/>
      <c r="AA39" s="330"/>
      <c r="AB39" s="331"/>
      <c r="AC39" s="12"/>
      <c r="AD39" s="198"/>
      <c r="AE39" s="115">
        <f t="shared" si="20"/>
        <v>-206.73702545523452</v>
      </c>
      <c r="AF39" s="156">
        <f t="shared" si="21"/>
        <v>0.89663148727238273</v>
      </c>
      <c r="AG39" s="332">
        <f>AF55</f>
        <v>0.92959846323210493</v>
      </c>
    </row>
    <row r="40" spans="1:33" ht="15.75" customHeight="1">
      <c r="A40" s="323"/>
      <c r="B40" s="163" t="s">
        <v>173</v>
      </c>
      <c r="C40" s="335" t="s">
        <v>181</v>
      </c>
      <c r="D40" s="336"/>
      <c r="E40" s="101">
        <v>71.55</v>
      </c>
      <c r="F40" s="102">
        <v>1535</v>
      </c>
      <c r="G40" s="103">
        <f t="shared" si="22"/>
        <v>109829.25</v>
      </c>
      <c r="H40" s="26"/>
      <c r="I40" s="104">
        <v>22</v>
      </c>
      <c r="J40" s="105">
        <v>2000</v>
      </c>
      <c r="K40" s="106">
        <f t="shared" si="1"/>
        <v>90.909090909090907</v>
      </c>
      <c r="L40" s="107">
        <v>22</v>
      </c>
      <c r="M40" s="105">
        <f t="shared" si="23"/>
        <v>1793.1511049214396</v>
      </c>
      <c r="N40" s="106">
        <f t="shared" si="16"/>
        <v>81.506868405519981</v>
      </c>
      <c r="O40" s="108">
        <f t="shared" si="17"/>
        <v>0</v>
      </c>
      <c r="P40" s="109">
        <f t="shared" si="18"/>
        <v>-9.4022225035709255</v>
      </c>
      <c r="Q40" s="110">
        <f t="shared" si="19"/>
        <v>0.89657555246071985</v>
      </c>
      <c r="R40" s="328"/>
      <c r="S40" s="47">
        <v>0.26250000000000001</v>
      </c>
      <c r="T40" s="48">
        <v>0.29815972222222226</v>
      </c>
      <c r="U40" s="111">
        <v>5.7666666666666355</v>
      </c>
      <c r="V40" s="112">
        <v>51.362096449777461</v>
      </c>
      <c r="W40" s="113"/>
      <c r="X40" s="116"/>
      <c r="Y40" s="12"/>
      <c r="Z40" s="198"/>
      <c r="AA40" s="337"/>
      <c r="AB40" s="338"/>
      <c r="AC40" s="12"/>
      <c r="AD40" s="198"/>
      <c r="AE40" s="117">
        <f t="shared" si="20"/>
        <v>-206.84889507856042</v>
      </c>
      <c r="AF40" s="110">
        <f t="shared" si="21"/>
        <v>0.89657555246071974</v>
      </c>
      <c r="AG40" s="333"/>
    </row>
    <row r="41" spans="1:33" ht="15.75" customHeight="1">
      <c r="A41" s="323"/>
      <c r="B41" s="163" t="s">
        <v>173</v>
      </c>
      <c r="C41" s="335" t="s">
        <v>231</v>
      </c>
      <c r="D41" s="336"/>
      <c r="E41" s="101">
        <v>63.92</v>
      </c>
      <c r="F41" s="102">
        <v>1309</v>
      </c>
      <c r="G41" s="103">
        <f t="shared" si="22"/>
        <v>83671.28</v>
      </c>
      <c r="H41" s="26"/>
      <c r="I41" s="104">
        <v>24</v>
      </c>
      <c r="J41" s="105">
        <v>2000</v>
      </c>
      <c r="K41" s="106">
        <f t="shared" si="1"/>
        <v>83.333333333333329</v>
      </c>
      <c r="L41" s="107">
        <v>24</v>
      </c>
      <c r="M41" s="105">
        <f t="shared" si="23"/>
        <v>1793.3779613499123</v>
      </c>
      <c r="N41" s="106">
        <f t="shared" si="16"/>
        <v>74.724081722913013</v>
      </c>
      <c r="O41" s="108">
        <f t="shared" si="17"/>
        <v>0</v>
      </c>
      <c r="P41" s="109">
        <f t="shared" si="18"/>
        <v>-8.6092516104203156</v>
      </c>
      <c r="Q41" s="110">
        <f t="shared" si="19"/>
        <v>0.89668898067495617</v>
      </c>
      <c r="R41" s="328"/>
      <c r="S41" s="47">
        <v>0.30208333333333331</v>
      </c>
      <c r="T41" s="48">
        <v>0.33248842592592592</v>
      </c>
      <c r="U41" s="111">
        <v>5.649999999999924</v>
      </c>
      <c r="V41" s="112">
        <v>43.794449186205753</v>
      </c>
      <c r="W41" s="113"/>
      <c r="X41" s="116"/>
      <c r="Y41" s="12"/>
      <c r="Z41" s="198"/>
      <c r="AA41" s="337"/>
      <c r="AB41" s="338"/>
      <c r="AC41" s="12"/>
      <c r="AD41" s="198"/>
      <c r="AE41" s="117">
        <f t="shared" si="20"/>
        <v>-206.62203865008769</v>
      </c>
      <c r="AF41" s="110">
        <f t="shared" si="21"/>
        <v>0.89668898067495617</v>
      </c>
      <c r="AG41" s="333"/>
    </row>
    <row r="42" spans="1:33" ht="15.75" customHeight="1">
      <c r="A42" s="323"/>
      <c r="B42" s="163" t="s">
        <v>173</v>
      </c>
      <c r="C42" s="335" t="s">
        <v>175</v>
      </c>
      <c r="D42" s="336"/>
      <c r="E42" s="101">
        <v>58.67</v>
      </c>
      <c r="F42" s="102">
        <v>2339</v>
      </c>
      <c r="G42" s="103">
        <f t="shared" si="22"/>
        <v>137229.13</v>
      </c>
      <c r="H42" s="26"/>
      <c r="I42" s="104">
        <v>23</v>
      </c>
      <c r="J42" s="105">
        <v>2000</v>
      </c>
      <c r="K42" s="106">
        <f t="shared" si="1"/>
        <v>86.956521739130437</v>
      </c>
      <c r="L42" s="107">
        <v>23</v>
      </c>
      <c r="M42" s="105">
        <f t="shared" si="23"/>
        <v>1793.738060997227</v>
      </c>
      <c r="N42" s="106">
        <f t="shared" si="16"/>
        <v>77.988611347705515</v>
      </c>
      <c r="O42" s="108">
        <f t="shared" si="17"/>
        <v>0</v>
      </c>
      <c r="P42" s="109">
        <f t="shared" si="18"/>
        <v>-8.9679103914249225</v>
      </c>
      <c r="Q42" s="110">
        <f t="shared" si="19"/>
        <v>0.89686903049861344</v>
      </c>
      <c r="R42" s="328"/>
      <c r="S42" s="47">
        <v>0.33541666666666664</v>
      </c>
      <c r="T42" s="48">
        <v>0.38974537037037033</v>
      </c>
      <c r="U42" s="111">
        <v>5</v>
      </c>
      <c r="V42" s="112">
        <v>78.23884827530398</v>
      </c>
      <c r="W42" s="113"/>
      <c r="X42" s="116"/>
      <c r="Y42" s="12"/>
      <c r="Z42" s="198"/>
      <c r="AA42" s="337"/>
      <c r="AB42" s="338"/>
      <c r="AC42" s="12"/>
      <c r="AD42" s="198"/>
      <c r="AE42" s="117">
        <f t="shared" si="20"/>
        <v>-206.26193900277303</v>
      </c>
      <c r="AF42" s="110">
        <f t="shared" si="21"/>
        <v>0.89686903049861344</v>
      </c>
      <c r="AG42" s="333"/>
    </row>
    <row r="43" spans="1:33" ht="15.75" customHeight="1">
      <c r="A43" s="323"/>
      <c r="B43" s="163" t="s">
        <v>173</v>
      </c>
      <c r="C43" s="335" t="s">
        <v>179</v>
      </c>
      <c r="D43" s="336"/>
      <c r="E43" s="101">
        <v>59.54</v>
      </c>
      <c r="F43" s="102">
        <v>1970</v>
      </c>
      <c r="G43" s="103">
        <f t="shared" si="22"/>
        <v>117293.8</v>
      </c>
      <c r="H43" s="13"/>
      <c r="I43" s="104">
        <v>23</v>
      </c>
      <c r="J43" s="105">
        <v>2000</v>
      </c>
      <c r="K43" s="106">
        <f t="shared" si="1"/>
        <v>86.956521739130437</v>
      </c>
      <c r="L43" s="107">
        <v>23</v>
      </c>
      <c r="M43" s="105">
        <f t="shared" si="23"/>
        <v>1796.0576036313935</v>
      </c>
      <c r="N43" s="106">
        <f t="shared" si="16"/>
        <v>78.08946102745189</v>
      </c>
      <c r="O43" s="108">
        <f t="shared" si="17"/>
        <v>0</v>
      </c>
      <c r="P43" s="109">
        <f t="shared" si="18"/>
        <v>-8.8670607116785476</v>
      </c>
      <c r="Q43" s="110">
        <f t="shared" si="19"/>
        <v>0.89802880181569666</v>
      </c>
      <c r="R43" s="328"/>
      <c r="S43" s="47">
        <v>0.39374999999999993</v>
      </c>
      <c r="T43" s="48">
        <v>0.43944444444444436</v>
      </c>
      <c r="U43" s="111">
        <v>5.7666666666666355</v>
      </c>
      <c r="V43" s="112">
        <v>65.810806825468774</v>
      </c>
      <c r="W43" s="113"/>
      <c r="X43" s="116"/>
      <c r="Y43" s="12"/>
      <c r="Z43" s="198"/>
      <c r="AA43" s="337"/>
      <c r="AB43" s="338"/>
      <c r="AC43" s="12"/>
      <c r="AD43" s="198"/>
      <c r="AE43" s="117">
        <f t="shared" si="20"/>
        <v>-203.94239636860652</v>
      </c>
      <c r="AF43" s="110">
        <f t="shared" si="21"/>
        <v>0.89802880181569678</v>
      </c>
      <c r="AG43" s="333"/>
    </row>
    <row r="44" spans="1:33" ht="15.75" customHeight="1">
      <c r="A44" s="323"/>
      <c r="B44" s="163" t="s">
        <v>168</v>
      </c>
      <c r="C44" s="335" t="s">
        <v>240</v>
      </c>
      <c r="D44" s="336"/>
      <c r="E44" s="101">
        <v>29.23</v>
      </c>
      <c r="F44" s="102">
        <v>2984</v>
      </c>
      <c r="G44" s="121">
        <f t="shared" si="22"/>
        <v>87222.32</v>
      </c>
      <c r="H44" s="122"/>
      <c r="I44" s="104">
        <v>21</v>
      </c>
      <c r="J44" s="105">
        <v>2790</v>
      </c>
      <c r="K44" s="106">
        <f t="shared" si="1"/>
        <v>132.85714285714286</v>
      </c>
      <c r="L44" s="107">
        <v>24</v>
      </c>
      <c r="M44" s="105">
        <f t="shared" si="23"/>
        <v>2786.9038461538466</v>
      </c>
      <c r="N44" s="106">
        <f t="shared" si="16"/>
        <v>116.12099358974361</v>
      </c>
      <c r="O44" s="108">
        <f t="shared" si="17"/>
        <v>3</v>
      </c>
      <c r="P44" s="109">
        <f t="shared" si="18"/>
        <v>-16.736149267399256</v>
      </c>
      <c r="Q44" s="110">
        <f t="shared" si="19"/>
        <v>0.87402898400882278</v>
      </c>
      <c r="R44" s="328"/>
      <c r="S44" s="47">
        <v>0.44305555555555548</v>
      </c>
      <c r="T44" s="120">
        <v>0.48766203703703698</v>
      </c>
      <c r="U44" s="111">
        <v>5.2000000000000135</v>
      </c>
      <c r="V44" s="112">
        <v>64.243335932486417</v>
      </c>
      <c r="W44" s="113">
        <v>0.48766203703703698</v>
      </c>
      <c r="X44" s="116">
        <v>0.5263888888888888</v>
      </c>
      <c r="Y44" s="12"/>
      <c r="Z44" s="198"/>
      <c r="AA44" s="337"/>
      <c r="AB44" s="338"/>
      <c r="AC44" s="12"/>
      <c r="AD44" s="198"/>
      <c r="AE44" s="117">
        <f t="shared" si="20"/>
        <v>-3.0961538461533564</v>
      </c>
      <c r="AF44" s="110">
        <f t="shared" si="21"/>
        <v>0.99889026743865472</v>
      </c>
      <c r="AG44" s="333"/>
    </row>
    <row r="45" spans="1:33" ht="15.75" customHeight="1">
      <c r="A45" s="323"/>
      <c r="B45" s="163" t="s">
        <v>168</v>
      </c>
      <c r="C45" s="335" t="s">
        <v>169</v>
      </c>
      <c r="D45" s="336"/>
      <c r="E45" s="101">
        <v>29.97</v>
      </c>
      <c r="F45" s="102">
        <v>1749</v>
      </c>
      <c r="G45" s="121">
        <f t="shared" si="22"/>
        <v>52417.53</v>
      </c>
      <c r="H45" s="62"/>
      <c r="I45" s="104">
        <v>21</v>
      </c>
      <c r="J45" s="105">
        <v>2790</v>
      </c>
      <c r="K45" s="106">
        <f t="shared" si="1"/>
        <v>132.85714285714286</v>
      </c>
      <c r="L45" s="107">
        <v>23</v>
      </c>
      <c r="M45" s="105">
        <f t="shared" si="23"/>
        <v>2786.9038461538466</v>
      </c>
      <c r="N45" s="106">
        <f t="shared" si="16"/>
        <v>121.1697324414716</v>
      </c>
      <c r="O45" s="123">
        <f t="shared" si="17"/>
        <v>2</v>
      </c>
      <c r="P45" s="124">
        <f t="shared" si="18"/>
        <v>-11.687410415671266</v>
      </c>
      <c r="Q45" s="125">
        <f t="shared" si="19"/>
        <v>0.91203024418311951</v>
      </c>
      <c r="R45" s="328"/>
      <c r="S45" s="119">
        <v>0.5263888888888888</v>
      </c>
      <c r="T45" s="120">
        <v>0.55253472222222211</v>
      </c>
      <c r="U45" s="111">
        <v>55.766666666666616</v>
      </c>
      <c r="V45" s="112">
        <v>37.654689861232825</v>
      </c>
      <c r="W45" s="120"/>
      <c r="X45" s="189"/>
      <c r="Y45" s="12"/>
      <c r="Z45" s="198"/>
      <c r="AA45" s="337"/>
      <c r="AB45" s="338"/>
      <c r="AC45" s="12"/>
      <c r="AD45" s="198"/>
      <c r="AE45" s="117">
        <f t="shared" si="20"/>
        <v>-3.0961538461533564</v>
      </c>
      <c r="AF45" s="110">
        <f t="shared" si="21"/>
        <v>0.99889026743865472</v>
      </c>
      <c r="AG45" s="333"/>
    </row>
    <row r="46" spans="1:33" ht="15.75" customHeight="1">
      <c r="A46" s="323"/>
      <c r="B46" s="163" t="s">
        <v>173</v>
      </c>
      <c r="C46" s="335" t="s">
        <v>212</v>
      </c>
      <c r="D46" s="336"/>
      <c r="E46" s="101">
        <v>61.09</v>
      </c>
      <c r="F46" s="102">
        <v>2116</v>
      </c>
      <c r="G46" s="121">
        <f t="shared" si="22"/>
        <v>129266.44</v>
      </c>
      <c r="H46" s="62"/>
      <c r="I46" s="104">
        <v>20</v>
      </c>
      <c r="J46" s="105">
        <v>2000</v>
      </c>
      <c r="K46" s="106">
        <f t="shared" si="1"/>
        <v>100</v>
      </c>
      <c r="L46" s="107">
        <v>20</v>
      </c>
      <c r="M46" s="105">
        <f t="shared" si="23"/>
        <v>1798.9455858679712</v>
      </c>
      <c r="N46" s="106">
        <f t="shared" si="16"/>
        <v>89.947279293398566</v>
      </c>
      <c r="O46" s="123">
        <f t="shared" si="17"/>
        <v>0</v>
      </c>
      <c r="P46" s="124">
        <f t="shared" si="18"/>
        <v>-10.052720706601434</v>
      </c>
      <c r="Q46" s="125">
        <f t="shared" si="19"/>
        <v>0.89947279293398563</v>
      </c>
      <c r="R46" s="328"/>
      <c r="S46" s="119">
        <v>0.55624999999999991</v>
      </c>
      <c r="T46" s="120">
        <v>0.6052546296296295</v>
      </c>
      <c r="U46" s="111">
        <v>5.3500000000000369</v>
      </c>
      <c r="V46" s="112">
        <v>70.574674963691692</v>
      </c>
      <c r="W46" s="120"/>
      <c r="X46" s="189"/>
      <c r="Y46" s="12"/>
      <c r="Z46" s="198"/>
      <c r="AA46" s="337"/>
      <c r="AB46" s="338"/>
      <c r="AC46" s="12"/>
      <c r="AD46" s="198"/>
      <c r="AE46" s="117">
        <f t="shared" si="20"/>
        <v>-201.0544141320288</v>
      </c>
      <c r="AF46" s="110">
        <f t="shared" si="21"/>
        <v>0.89947279293398563</v>
      </c>
      <c r="AG46" s="333"/>
    </row>
    <row r="47" spans="1:33" ht="15.75" customHeight="1">
      <c r="A47" s="323"/>
      <c r="B47" s="163"/>
      <c r="C47" s="335"/>
      <c r="D47" s="336"/>
      <c r="E47" s="101"/>
      <c r="F47" s="102"/>
      <c r="G47" s="121"/>
      <c r="H47" s="62"/>
      <c r="I47" s="104"/>
      <c r="J47" s="105"/>
      <c r="K47" s="106"/>
      <c r="L47" s="107"/>
      <c r="M47" s="105"/>
      <c r="N47" s="106"/>
      <c r="O47" s="123"/>
      <c r="P47" s="124"/>
      <c r="Q47" s="125"/>
      <c r="R47" s="328"/>
      <c r="S47" s="119"/>
      <c r="T47" s="120"/>
      <c r="U47" s="111"/>
      <c r="V47" s="112"/>
      <c r="W47" s="120"/>
      <c r="X47" s="189"/>
      <c r="Y47" s="12"/>
      <c r="Z47" s="198"/>
      <c r="AA47" s="337"/>
      <c r="AB47" s="338"/>
      <c r="AC47" s="12"/>
      <c r="AD47" s="198"/>
      <c r="AE47" s="117"/>
      <c r="AF47" s="110"/>
      <c r="AG47" s="333"/>
    </row>
    <row r="48" spans="1:33" ht="15.75" customHeight="1">
      <c r="A48" s="323"/>
      <c r="B48" s="163"/>
      <c r="C48" s="335"/>
      <c r="D48" s="336"/>
      <c r="E48" s="101"/>
      <c r="F48" s="102"/>
      <c r="G48" s="121"/>
      <c r="H48" s="62"/>
      <c r="I48" s="104"/>
      <c r="J48" s="105"/>
      <c r="K48" s="106"/>
      <c r="L48" s="107"/>
      <c r="M48" s="105"/>
      <c r="N48" s="106"/>
      <c r="O48" s="123"/>
      <c r="P48" s="124"/>
      <c r="Q48" s="125"/>
      <c r="R48" s="328"/>
      <c r="S48" s="119"/>
      <c r="T48" s="120"/>
      <c r="U48" s="111"/>
      <c r="V48" s="112"/>
      <c r="W48" s="120"/>
      <c r="X48" s="189"/>
      <c r="Y48" s="12"/>
      <c r="Z48" s="198"/>
      <c r="AA48" s="337"/>
      <c r="AB48" s="338"/>
      <c r="AC48" s="12"/>
      <c r="AD48" s="198"/>
      <c r="AE48" s="117"/>
      <c r="AF48" s="110"/>
      <c r="AG48" s="333"/>
    </row>
    <row r="49" spans="1:33" ht="15.75" customHeight="1">
      <c r="A49" s="323"/>
      <c r="B49" s="163"/>
      <c r="C49" s="335"/>
      <c r="D49" s="336"/>
      <c r="E49" s="101"/>
      <c r="F49" s="102"/>
      <c r="G49" s="121"/>
      <c r="H49" s="62"/>
      <c r="I49" s="104"/>
      <c r="J49" s="105"/>
      <c r="K49" s="106"/>
      <c r="L49" s="107"/>
      <c r="M49" s="105"/>
      <c r="N49" s="106"/>
      <c r="O49" s="123"/>
      <c r="P49" s="124"/>
      <c r="Q49" s="125"/>
      <c r="R49" s="328"/>
      <c r="S49" s="119"/>
      <c r="T49" s="120"/>
      <c r="U49" s="111"/>
      <c r="V49" s="112"/>
      <c r="W49" s="120"/>
      <c r="X49" s="189"/>
      <c r="Y49" s="12"/>
      <c r="Z49" s="198"/>
      <c r="AA49" s="337"/>
      <c r="AB49" s="338"/>
      <c r="AC49" s="12"/>
      <c r="AD49" s="198"/>
      <c r="AE49" s="117"/>
      <c r="AF49" s="110"/>
      <c r="AG49" s="333"/>
    </row>
    <row r="50" spans="1:33" ht="15.75" customHeight="1">
      <c r="A50" s="323"/>
      <c r="B50" s="163"/>
      <c r="C50" s="335"/>
      <c r="D50" s="336"/>
      <c r="E50" s="101"/>
      <c r="F50" s="102"/>
      <c r="G50" s="121"/>
      <c r="H50" s="62"/>
      <c r="I50" s="104"/>
      <c r="J50" s="105"/>
      <c r="K50" s="106"/>
      <c r="L50" s="107"/>
      <c r="M50" s="105"/>
      <c r="N50" s="106"/>
      <c r="O50" s="123"/>
      <c r="P50" s="124"/>
      <c r="Q50" s="125"/>
      <c r="R50" s="328"/>
      <c r="S50" s="119"/>
      <c r="T50" s="120"/>
      <c r="U50" s="111"/>
      <c r="V50" s="112"/>
      <c r="W50" s="120"/>
      <c r="X50" s="189"/>
      <c r="Y50" s="12"/>
      <c r="Z50" s="198"/>
      <c r="AA50" s="337"/>
      <c r="AB50" s="338"/>
      <c r="AC50" s="12"/>
      <c r="AD50" s="198"/>
      <c r="AE50" s="117"/>
      <c r="AF50" s="110"/>
      <c r="AG50" s="333"/>
    </row>
    <row r="51" spans="1:33" ht="15.75" customHeight="1">
      <c r="A51" s="323"/>
      <c r="B51" s="163"/>
      <c r="C51" s="335"/>
      <c r="D51" s="336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8"/>
      <c r="S51" s="119"/>
      <c r="T51" s="120"/>
      <c r="U51" s="111"/>
      <c r="V51" s="112"/>
      <c r="W51" s="120"/>
      <c r="X51" s="189"/>
      <c r="Y51" s="12"/>
      <c r="Z51" s="198"/>
      <c r="AA51" s="337"/>
      <c r="AB51" s="338"/>
      <c r="AC51" s="12"/>
      <c r="AD51" s="198"/>
      <c r="AE51" s="117"/>
      <c r="AF51" s="110"/>
      <c r="AG51" s="333"/>
    </row>
    <row r="52" spans="1:33" ht="15.75" customHeight="1">
      <c r="A52" s="323"/>
      <c r="B52" s="163"/>
      <c r="C52" s="335"/>
      <c r="D52" s="336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8"/>
      <c r="S52" s="119"/>
      <c r="T52" s="120"/>
      <c r="U52" s="111"/>
      <c r="V52" s="112"/>
      <c r="W52" s="120"/>
      <c r="X52" s="189"/>
      <c r="Y52" s="12"/>
      <c r="Z52" s="198"/>
      <c r="AA52" s="337"/>
      <c r="AB52" s="338"/>
      <c r="AC52" s="12"/>
      <c r="AD52" s="198"/>
      <c r="AE52" s="117"/>
      <c r="AF52" s="110"/>
      <c r="AG52" s="333"/>
    </row>
    <row r="53" spans="1:33" ht="15.75" customHeight="1">
      <c r="A53" s="323"/>
      <c r="B53" s="163"/>
      <c r="C53" s="335"/>
      <c r="D53" s="336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8"/>
      <c r="S53" s="119"/>
      <c r="T53" s="120"/>
      <c r="U53" s="111"/>
      <c r="V53" s="112"/>
      <c r="W53" s="120"/>
      <c r="X53" s="189"/>
      <c r="Y53" s="12"/>
      <c r="Z53" s="198"/>
      <c r="AA53" s="337"/>
      <c r="AB53" s="338"/>
      <c r="AC53" s="12"/>
      <c r="AD53" s="198"/>
      <c r="AE53" s="117"/>
      <c r="AF53" s="110"/>
      <c r="AG53" s="333"/>
    </row>
    <row r="54" spans="1:33" ht="15.75" customHeight="1">
      <c r="A54" s="323"/>
      <c r="B54" s="163"/>
      <c r="C54" s="335"/>
      <c r="D54" s="336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8"/>
      <c r="S54" s="119"/>
      <c r="T54" s="120"/>
      <c r="U54" s="130"/>
      <c r="V54" s="131"/>
      <c r="W54" s="126"/>
      <c r="X54" s="127"/>
      <c r="Y54" s="12"/>
      <c r="Z54" s="198"/>
      <c r="AA54" s="337"/>
      <c r="AB54" s="338"/>
      <c r="AC54" s="12"/>
      <c r="AD54" s="198"/>
      <c r="AE54" s="165"/>
      <c r="AF54" s="125"/>
      <c r="AG54" s="333"/>
    </row>
    <row r="55" spans="1:33" ht="15.75" customHeight="1" thickBot="1">
      <c r="A55" s="324"/>
      <c r="B55" s="133" t="s">
        <v>115</v>
      </c>
      <c r="C55" s="358"/>
      <c r="D55" s="358"/>
      <c r="E55" s="134"/>
      <c r="F55" s="167"/>
      <c r="G55" s="135"/>
      <c r="H55" s="69"/>
      <c r="I55" s="136">
        <f t="shared" ref="I55:J55" si="24">AVERAGE(I39:I54)</f>
        <v>21.75</v>
      </c>
      <c r="J55" s="137">
        <f t="shared" si="24"/>
        <v>2197.5</v>
      </c>
      <c r="K55" s="138">
        <f t="shared" ref="K55" si="25">J55/I55</f>
        <v>101.03448275862068</v>
      </c>
      <c r="L55" s="136">
        <f t="shared" ref="L55:M55" si="26">AVERAGE(L39:L54)</f>
        <v>22.375</v>
      </c>
      <c r="M55" s="137">
        <f t="shared" si="26"/>
        <v>2042.7926229525506</v>
      </c>
      <c r="N55" s="138">
        <f t="shared" ref="N55:N63" si="27">M55/L55</f>
        <v>91.297994321901697</v>
      </c>
      <c r="O55" s="139">
        <f t="shared" ref="O55:O63" si="28">L55-I55</f>
        <v>0.625</v>
      </c>
      <c r="P55" s="140">
        <f t="shared" ref="P55:P63" si="29">N55-K55</f>
        <v>-9.7364884367189859</v>
      </c>
      <c r="Q55" s="141">
        <f t="shared" ref="Q55:Q63" si="30">N55/K55</f>
        <v>0.90363202571165513</v>
      </c>
      <c r="R55" s="329"/>
      <c r="S55" s="142">
        <v>0.20833333333333334</v>
      </c>
      <c r="T55" s="143">
        <v>0.6052546296296295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359"/>
      <c r="AB55" s="360"/>
      <c r="AC55" s="179">
        <f>SUM(AC39:AC54)</f>
        <v>0</v>
      </c>
      <c r="AD55" s="191">
        <f>SUM(AD39:AD54)</f>
        <v>0</v>
      </c>
      <c r="AE55" s="168">
        <f t="shared" ref="AE55:AE63" si="31">M55-J55</f>
        <v>-154.70737704744943</v>
      </c>
      <c r="AF55" s="141">
        <f t="shared" ref="AF55:AF63" si="32">M55/J55</f>
        <v>0.92959846323210493</v>
      </c>
      <c r="AG55" s="334"/>
    </row>
    <row r="56" spans="1:33" ht="15.75" customHeight="1">
      <c r="A56" s="361" t="s">
        <v>191</v>
      </c>
      <c r="B56" s="114" t="s">
        <v>203</v>
      </c>
      <c r="C56" s="372" t="s">
        <v>204</v>
      </c>
      <c r="D56" s="372"/>
      <c r="E56" s="147">
        <v>28.86</v>
      </c>
      <c r="F56" s="97">
        <v>1992</v>
      </c>
      <c r="G56" s="148">
        <f t="shared" ref="G56:G63" si="33">E56*F56</f>
        <v>57489.119999999995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3" si="34">F56/V56*60</f>
        <v>3191.837942324004</v>
      </c>
      <c r="N56" s="152">
        <f t="shared" si="27"/>
        <v>167.99147064863178</v>
      </c>
      <c r="O56" s="154">
        <f t="shared" si="28"/>
        <v>0</v>
      </c>
      <c r="P56" s="155">
        <f t="shared" si="29"/>
        <v>-21.482213561894554</v>
      </c>
      <c r="Q56" s="156">
        <f t="shared" si="30"/>
        <v>0.88662165064555654</v>
      </c>
      <c r="R56" s="327">
        <f>Q72</f>
        <v>0.89937400376559062</v>
      </c>
      <c r="S56" s="157">
        <v>0.20833333333333334</v>
      </c>
      <c r="T56" s="158">
        <v>0.23432870370370371</v>
      </c>
      <c r="U56" s="159"/>
      <c r="V56" s="160">
        <v>37.445510129181713</v>
      </c>
      <c r="W56" s="158"/>
      <c r="X56" s="169"/>
      <c r="Y56" s="12"/>
      <c r="Z56" s="198"/>
      <c r="AA56" s="330"/>
      <c r="AB56" s="331"/>
      <c r="AC56" s="12"/>
      <c r="AD56" s="198"/>
      <c r="AE56" s="115">
        <f t="shared" si="31"/>
        <v>-408.16205767599604</v>
      </c>
      <c r="AF56" s="156">
        <f t="shared" si="32"/>
        <v>0.88662165064555665</v>
      </c>
      <c r="AG56" s="332">
        <f>AF72</f>
        <v>0.89937400376559062</v>
      </c>
    </row>
    <row r="57" spans="1:33" ht="15.75" customHeight="1">
      <c r="A57" s="362"/>
      <c r="B57" s="100" t="s">
        <v>203</v>
      </c>
      <c r="C57" s="376" t="s">
        <v>219</v>
      </c>
      <c r="D57" s="376"/>
      <c r="E57" s="101">
        <v>35.89</v>
      </c>
      <c r="F57" s="102">
        <v>3209</v>
      </c>
      <c r="G57" s="103">
        <f t="shared" si="33"/>
        <v>115171.01</v>
      </c>
      <c r="H57" s="26"/>
      <c r="I57" s="104">
        <v>19</v>
      </c>
      <c r="J57" s="105">
        <v>3600</v>
      </c>
      <c r="K57" s="106">
        <f t="shared" ref="K57:K91" si="35">J57/I57</f>
        <v>189.47368421052633</v>
      </c>
      <c r="L57" s="107">
        <v>19</v>
      </c>
      <c r="M57" s="105">
        <f t="shared" si="34"/>
        <v>3192.3823507936572</v>
      </c>
      <c r="N57" s="106">
        <f t="shared" si="27"/>
        <v>168.02012372598196</v>
      </c>
      <c r="O57" s="108">
        <f t="shared" si="28"/>
        <v>0</v>
      </c>
      <c r="P57" s="109">
        <f t="shared" si="29"/>
        <v>-21.453560484544369</v>
      </c>
      <c r="Q57" s="110">
        <f t="shared" si="30"/>
        <v>0.88677287522046033</v>
      </c>
      <c r="R57" s="328"/>
      <c r="S57" s="47">
        <v>0.23749999999999999</v>
      </c>
      <c r="T57" s="48">
        <v>0.27937499999999998</v>
      </c>
      <c r="U57" s="111">
        <v>4.5666666666666478</v>
      </c>
      <c r="V57" s="112">
        <v>60.312324415693091</v>
      </c>
      <c r="W57" s="113"/>
      <c r="X57" s="116"/>
      <c r="Y57" s="12"/>
      <c r="Z57" s="198"/>
      <c r="AA57" s="337"/>
      <c r="AB57" s="338"/>
      <c r="AC57" s="12"/>
      <c r="AD57" s="198"/>
      <c r="AE57" s="117">
        <f t="shared" si="31"/>
        <v>-407.61764920634278</v>
      </c>
      <c r="AF57" s="110">
        <f t="shared" si="32"/>
        <v>0.88677287522046033</v>
      </c>
      <c r="AG57" s="333"/>
    </row>
    <row r="58" spans="1:33" ht="15.75" customHeight="1">
      <c r="A58" s="362"/>
      <c r="B58" s="100" t="s">
        <v>203</v>
      </c>
      <c r="C58" s="376" t="s">
        <v>223</v>
      </c>
      <c r="D58" s="376"/>
      <c r="E58" s="101">
        <v>43.96</v>
      </c>
      <c r="F58" s="102">
        <v>1590</v>
      </c>
      <c r="G58" s="103">
        <f t="shared" si="33"/>
        <v>69896.399999999994</v>
      </c>
      <c r="H58" s="26"/>
      <c r="I58" s="104">
        <v>24</v>
      </c>
      <c r="J58" s="105">
        <v>3600</v>
      </c>
      <c r="K58" s="106">
        <f t="shared" si="35"/>
        <v>150</v>
      </c>
      <c r="L58" s="107">
        <v>24</v>
      </c>
      <c r="M58" s="105">
        <f t="shared" si="34"/>
        <v>3265.3048111128132</v>
      </c>
      <c r="N58" s="106">
        <f t="shared" si="27"/>
        <v>136.05436712970055</v>
      </c>
      <c r="O58" s="108">
        <f t="shared" si="28"/>
        <v>0</v>
      </c>
      <c r="P58" s="109">
        <f t="shared" si="29"/>
        <v>-13.945632870299448</v>
      </c>
      <c r="Q58" s="110">
        <f t="shared" si="30"/>
        <v>0.90702911419800369</v>
      </c>
      <c r="R58" s="328"/>
      <c r="S58" s="47">
        <v>0.28333333333333333</v>
      </c>
      <c r="T58" s="48">
        <v>0.30361111111111111</v>
      </c>
      <c r="U58" s="111">
        <v>5.7000000000000117</v>
      </c>
      <c r="V58" s="112">
        <v>29.216261733154326</v>
      </c>
      <c r="W58" s="113"/>
      <c r="X58" s="116"/>
      <c r="Y58" s="12"/>
      <c r="Z58" s="198"/>
      <c r="AA58" s="337"/>
      <c r="AB58" s="338"/>
      <c r="AC58" s="12"/>
      <c r="AD58" s="198"/>
      <c r="AE58" s="117">
        <f t="shared" si="31"/>
        <v>-334.69518888718676</v>
      </c>
      <c r="AF58" s="110">
        <f t="shared" si="32"/>
        <v>0.90702911419800369</v>
      </c>
      <c r="AG58" s="333"/>
    </row>
    <row r="59" spans="1:33" ht="15.75" customHeight="1">
      <c r="A59" s="362"/>
      <c r="B59" s="100" t="s">
        <v>203</v>
      </c>
      <c r="C59" s="376" t="s">
        <v>216</v>
      </c>
      <c r="D59" s="376"/>
      <c r="E59" s="101">
        <v>46.93</v>
      </c>
      <c r="F59" s="102">
        <v>1199</v>
      </c>
      <c r="G59" s="103">
        <f t="shared" si="33"/>
        <v>56269.07</v>
      </c>
      <c r="H59" s="26"/>
      <c r="I59" s="104">
        <v>24</v>
      </c>
      <c r="J59" s="105">
        <v>3600</v>
      </c>
      <c r="K59" s="106">
        <f t="shared" si="35"/>
        <v>150</v>
      </c>
      <c r="L59" s="107">
        <v>24</v>
      </c>
      <c r="M59" s="105">
        <f t="shared" si="34"/>
        <v>3265.0457077107758</v>
      </c>
      <c r="N59" s="106">
        <f t="shared" si="27"/>
        <v>136.04357115461565</v>
      </c>
      <c r="O59" s="108">
        <f t="shared" si="28"/>
        <v>0</v>
      </c>
      <c r="P59" s="109">
        <f t="shared" si="29"/>
        <v>-13.956428845384352</v>
      </c>
      <c r="Q59" s="110">
        <f t="shared" si="30"/>
        <v>0.90695714103077096</v>
      </c>
      <c r="R59" s="328"/>
      <c r="S59" s="47">
        <v>0.30694444444444441</v>
      </c>
      <c r="T59" s="48">
        <v>0.32224537037037032</v>
      </c>
      <c r="U59" s="111">
        <v>4.799999999999951</v>
      </c>
      <c r="V59" s="112">
        <v>22.033382206596841</v>
      </c>
      <c r="W59" s="113"/>
      <c r="X59" s="116"/>
      <c r="Y59" s="12"/>
      <c r="Z59" s="198"/>
      <c r="AA59" s="337"/>
      <c r="AB59" s="338"/>
      <c r="AC59" s="12"/>
      <c r="AD59" s="198"/>
      <c r="AE59" s="199">
        <f t="shared" si="31"/>
        <v>-334.95429228922421</v>
      </c>
      <c r="AF59" s="200">
        <f t="shared" si="32"/>
        <v>0.90695714103077107</v>
      </c>
      <c r="AG59" s="333"/>
    </row>
    <row r="60" spans="1:33" ht="15.75" customHeight="1">
      <c r="A60" s="363"/>
      <c r="B60" s="100" t="s">
        <v>203</v>
      </c>
      <c r="C60" s="376" t="s">
        <v>242</v>
      </c>
      <c r="D60" s="376"/>
      <c r="E60" s="101">
        <v>36.729999999999997</v>
      </c>
      <c r="F60" s="105">
        <v>3107</v>
      </c>
      <c r="G60" s="103">
        <f t="shared" si="33"/>
        <v>114120.10999999999</v>
      </c>
      <c r="H60" s="13"/>
      <c r="I60" s="104">
        <v>20</v>
      </c>
      <c r="J60" s="105">
        <v>3600</v>
      </c>
      <c r="K60" s="106">
        <f t="shared" si="35"/>
        <v>180</v>
      </c>
      <c r="L60" s="107">
        <v>20</v>
      </c>
      <c r="M60" s="105">
        <f t="shared" si="34"/>
        <v>3257.71770718776</v>
      </c>
      <c r="N60" s="106">
        <f t="shared" si="27"/>
        <v>162.885885359388</v>
      </c>
      <c r="O60" s="108">
        <f t="shared" si="28"/>
        <v>0</v>
      </c>
      <c r="P60" s="109">
        <f t="shared" si="29"/>
        <v>-17.114114640612001</v>
      </c>
      <c r="Q60" s="110">
        <f t="shared" si="30"/>
        <v>0.90492158532993328</v>
      </c>
      <c r="R60" s="328"/>
      <c r="S60" s="47">
        <v>0.3256944444444444</v>
      </c>
      <c r="T60" s="48">
        <v>0.36542824074074071</v>
      </c>
      <c r="U60" s="111">
        <v>4.9666666666666703</v>
      </c>
      <c r="V60" s="112">
        <v>57.22411109737557</v>
      </c>
      <c r="W60" s="113"/>
      <c r="X60" s="116"/>
      <c r="Y60" s="12"/>
      <c r="Z60" s="198"/>
      <c r="AA60" s="337"/>
      <c r="AB60" s="338"/>
      <c r="AC60" s="12"/>
      <c r="AD60" s="198"/>
      <c r="AE60" s="199">
        <f t="shared" si="31"/>
        <v>-342.28229281224003</v>
      </c>
      <c r="AF60" s="200">
        <f t="shared" si="32"/>
        <v>0.90492158532993328</v>
      </c>
      <c r="AG60" s="333"/>
    </row>
    <row r="61" spans="1:33" ht="15.75" customHeight="1">
      <c r="A61" s="363"/>
      <c r="B61" s="100" t="s">
        <v>203</v>
      </c>
      <c r="C61" s="376" t="s">
        <v>260</v>
      </c>
      <c r="D61" s="376"/>
      <c r="E61" s="101">
        <v>48.4</v>
      </c>
      <c r="F61" s="105">
        <v>2851</v>
      </c>
      <c r="G61" s="121">
        <f t="shared" si="33"/>
        <v>137988.4</v>
      </c>
      <c r="H61" s="122"/>
      <c r="I61" s="104">
        <v>22</v>
      </c>
      <c r="J61" s="105">
        <v>3600</v>
      </c>
      <c r="K61" s="106">
        <f t="shared" si="35"/>
        <v>163.63636363636363</v>
      </c>
      <c r="L61" s="107">
        <v>22</v>
      </c>
      <c r="M61" s="105">
        <f t="shared" si="34"/>
        <v>3210.0827893200003</v>
      </c>
      <c r="N61" s="106">
        <f t="shared" si="27"/>
        <v>145.91285406</v>
      </c>
      <c r="O61" s="108">
        <f t="shared" si="28"/>
        <v>0</v>
      </c>
      <c r="P61" s="109">
        <f t="shared" si="29"/>
        <v>-17.723509576363625</v>
      </c>
      <c r="Q61" s="110">
        <f t="shared" si="30"/>
        <v>0.89168966370000002</v>
      </c>
      <c r="R61" s="328"/>
      <c r="S61" s="47">
        <v>0.36874999999999991</v>
      </c>
      <c r="T61" s="120">
        <v>0.40575231481481472</v>
      </c>
      <c r="U61" s="111">
        <v>4.7833333333332551</v>
      </c>
      <c r="V61" s="112">
        <v>53.288345262969386</v>
      </c>
      <c r="W61" s="113"/>
      <c r="X61" s="116"/>
      <c r="Y61" s="12"/>
      <c r="Z61" s="198"/>
      <c r="AA61" s="337"/>
      <c r="AB61" s="338"/>
      <c r="AC61" s="12"/>
      <c r="AD61" s="198"/>
      <c r="AE61" s="199">
        <f t="shared" si="31"/>
        <v>-389.9172106799997</v>
      </c>
      <c r="AF61" s="200">
        <f t="shared" si="32"/>
        <v>0.89168966370000013</v>
      </c>
      <c r="AG61" s="333"/>
    </row>
    <row r="62" spans="1:33" ht="15.75" customHeight="1">
      <c r="A62" s="363"/>
      <c r="B62" s="100" t="s">
        <v>203</v>
      </c>
      <c r="C62" s="376" t="s">
        <v>205</v>
      </c>
      <c r="D62" s="376"/>
      <c r="E62" s="101">
        <v>38.479999999999997</v>
      </c>
      <c r="F62" s="105">
        <v>4802</v>
      </c>
      <c r="G62" s="121">
        <f t="shared" si="33"/>
        <v>184780.96</v>
      </c>
      <c r="H62" s="62"/>
      <c r="I62" s="104">
        <v>20</v>
      </c>
      <c r="J62" s="105">
        <v>3600</v>
      </c>
      <c r="K62" s="106">
        <f t="shared" si="35"/>
        <v>180</v>
      </c>
      <c r="L62" s="107">
        <v>20</v>
      </c>
      <c r="M62" s="105">
        <f t="shared" si="34"/>
        <v>3259.7999999999993</v>
      </c>
      <c r="N62" s="106">
        <f t="shared" si="27"/>
        <v>162.98999999999995</v>
      </c>
      <c r="O62" s="123">
        <f t="shared" si="28"/>
        <v>0</v>
      </c>
      <c r="P62" s="124">
        <f t="shared" si="29"/>
        <v>-17.010000000000048</v>
      </c>
      <c r="Q62" s="125">
        <f t="shared" si="30"/>
        <v>0.90549999999999975</v>
      </c>
      <c r="R62" s="328"/>
      <c r="S62" s="47">
        <v>0.4097222222222221</v>
      </c>
      <c r="T62" s="120">
        <v>0.47109953703703689</v>
      </c>
      <c r="U62" s="111">
        <v>5.7166666666666277</v>
      </c>
      <c r="V62" s="112">
        <v>88.385790539296906</v>
      </c>
      <c r="W62" s="113">
        <v>0.47109953703703689</v>
      </c>
      <c r="X62" s="116">
        <v>0.50972222222222208</v>
      </c>
      <c r="Y62" s="12"/>
      <c r="Z62" s="198"/>
      <c r="AA62" s="337"/>
      <c r="AB62" s="338"/>
      <c r="AC62" s="12"/>
      <c r="AD62" s="198"/>
      <c r="AE62" s="199">
        <f t="shared" si="31"/>
        <v>-340.20000000000073</v>
      </c>
      <c r="AF62" s="200">
        <f t="shared" si="32"/>
        <v>0.90549999999999975</v>
      </c>
      <c r="AG62" s="333"/>
    </row>
    <row r="63" spans="1:33" ht="15.75" customHeight="1">
      <c r="A63" s="363"/>
      <c r="B63" s="100" t="s">
        <v>203</v>
      </c>
      <c r="C63" s="376" t="s">
        <v>206</v>
      </c>
      <c r="D63" s="376"/>
      <c r="E63" s="101">
        <v>37.799999999999997</v>
      </c>
      <c r="F63" s="105">
        <v>6119</v>
      </c>
      <c r="G63" s="121">
        <f t="shared" si="33"/>
        <v>231298.19999999998</v>
      </c>
      <c r="H63" s="62"/>
      <c r="I63" s="104">
        <v>21</v>
      </c>
      <c r="J63" s="105">
        <v>3600</v>
      </c>
      <c r="K63" s="106">
        <f t="shared" si="35"/>
        <v>171.42857142857142</v>
      </c>
      <c r="L63" s="107">
        <v>21</v>
      </c>
      <c r="M63" s="105">
        <f t="shared" si="34"/>
        <v>3259.7999999999993</v>
      </c>
      <c r="N63" s="106">
        <f t="shared" si="27"/>
        <v>155.2285714285714</v>
      </c>
      <c r="O63" s="123">
        <f t="shared" si="28"/>
        <v>0</v>
      </c>
      <c r="P63" s="124">
        <f t="shared" si="29"/>
        <v>-16.200000000000017</v>
      </c>
      <c r="Q63" s="125">
        <f t="shared" si="30"/>
        <v>0.90549999999999986</v>
      </c>
      <c r="R63" s="328"/>
      <c r="S63" s="47">
        <v>0.50972222222222208</v>
      </c>
      <c r="T63" s="120">
        <v>0.58792824074074057</v>
      </c>
      <c r="U63" s="111">
        <v>55.616666666666674</v>
      </c>
      <c r="V63" s="112">
        <v>112.62654150561386</v>
      </c>
      <c r="W63" s="113"/>
      <c r="X63" s="116"/>
      <c r="Y63" s="12"/>
      <c r="Z63" s="198"/>
      <c r="AA63" s="337"/>
      <c r="AB63" s="338"/>
      <c r="AC63" s="12"/>
      <c r="AD63" s="198"/>
      <c r="AE63" s="199">
        <f t="shared" si="31"/>
        <v>-340.20000000000073</v>
      </c>
      <c r="AF63" s="200">
        <f t="shared" si="32"/>
        <v>0.90549999999999975</v>
      </c>
      <c r="AG63" s="333"/>
    </row>
    <row r="64" spans="1:33" ht="15.75" customHeight="1">
      <c r="A64" s="363"/>
      <c r="B64" s="100"/>
      <c r="C64" s="376"/>
      <c r="D64" s="376"/>
      <c r="E64" s="101"/>
      <c r="F64" s="105"/>
      <c r="G64" s="121"/>
      <c r="H64" s="62"/>
      <c r="I64" s="104"/>
      <c r="J64" s="105"/>
      <c r="K64" s="106"/>
      <c r="L64" s="107"/>
      <c r="M64" s="105"/>
      <c r="N64" s="106"/>
      <c r="O64" s="123"/>
      <c r="P64" s="124"/>
      <c r="Q64" s="125"/>
      <c r="R64" s="328"/>
      <c r="S64" s="47"/>
      <c r="T64" s="120"/>
      <c r="U64" s="111"/>
      <c r="V64" s="112"/>
      <c r="W64" s="113"/>
      <c r="X64" s="116"/>
      <c r="Y64" s="12"/>
      <c r="Z64" s="198"/>
      <c r="AA64" s="337"/>
      <c r="AB64" s="338"/>
      <c r="AC64" s="12"/>
      <c r="AD64" s="198"/>
      <c r="AE64" s="199"/>
      <c r="AF64" s="200"/>
      <c r="AG64" s="333"/>
    </row>
    <row r="65" spans="1:33" ht="15.75" customHeight="1">
      <c r="A65" s="363"/>
      <c r="B65" s="100"/>
      <c r="C65" s="376"/>
      <c r="D65" s="376"/>
      <c r="E65" s="101"/>
      <c r="F65" s="105"/>
      <c r="G65" s="121"/>
      <c r="H65" s="62"/>
      <c r="I65" s="104"/>
      <c r="J65" s="105"/>
      <c r="K65" s="106"/>
      <c r="L65" s="107"/>
      <c r="M65" s="105"/>
      <c r="N65" s="106"/>
      <c r="O65" s="123"/>
      <c r="P65" s="124"/>
      <c r="Q65" s="125"/>
      <c r="R65" s="328"/>
      <c r="S65" s="47"/>
      <c r="T65" s="120"/>
      <c r="U65" s="111"/>
      <c r="V65" s="112"/>
      <c r="W65" s="113"/>
      <c r="X65" s="116"/>
      <c r="Y65" s="12"/>
      <c r="Z65" s="198"/>
      <c r="AA65" s="337"/>
      <c r="AB65" s="338"/>
      <c r="AC65" s="12"/>
      <c r="AD65" s="198"/>
      <c r="AE65" s="199"/>
      <c r="AF65" s="200"/>
      <c r="AG65" s="333"/>
    </row>
    <row r="66" spans="1:33" ht="15.75" customHeight="1">
      <c r="A66" s="363"/>
      <c r="B66" s="100"/>
      <c r="C66" s="376"/>
      <c r="D66" s="376"/>
      <c r="E66" s="101"/>
      <c r="F66" s="105"/>
      <c r="G66" s="121"/>
      <c r="H66" s="62"/>
      <c r="I66" s="104"/>
      <c r="J66" s="105"/>
      <c r="K66" s="106"/>
      <c r="L66" s="107"/>
      <c r="M66" s="105"/>
      <c r="N66" s="106"/>
      <c r="O66" s="123"/>
      <c r="P66" s="124"/>
      <c r="Q66" s="125"/>
      <c r="R66" s="328"/>
      <c r="S66" s="47"/>
      <c r="T66" s="120"/>
      <c r="U66" s="111"/>
      <c r="V66" s="112"/>
      <c r="W66" s="113"/>
      <c r="X66" s="116"/>
      <c r="Y66" s="12"/>
      <c r="Z66" s="198"/>
      <c r="AA66" s="337"/>
      <c r="AB66" s="338"/>
      <c r="AC66" s="12"/>
      <c r="AD66" s="198"/>
      <c r="AE66" s="199"/>
      <c r="AF66" s="200"/>
      <c r="AG66" s="333"/>
    </row>
    <row r="67" spans="1:33" ht="15.75" customHeight="1">
      <c r="A67" s="363"/>
      <c r="B67" s="100"/>
      <c r="C67" s="376"/>
      <c r="D67" s="376"/>
      <c r="E67" s="101"/>
      <c r="F67" s="105"/>
      <c r="G67" s="121"/>
      <c r="H67" s="62"/>
      <c r="I67" s="104"/>
      <c r="J67" s="105"/>
      <c r="K67" s="106"/>
      <c r="L67" s="107"/>
      <c r="M67" s="105"/>
      <c r="N67" s="106"/>
      <c r="O67" s="123"/>
      <c r="P67" s="124"/>
      <c r="Q67" s="125"/>
      <c r="R67" s="328"/>
      <c r="S67" s="47"/>
      <c r="T67" s="120"/>
      <c r="U67" s="111"/>
      <c r="V67" s="112"/>
      <c r="W67" s="113"/>
      <c r="X67" s="116"/>
      <c r="Y67" s="12"/>
      <c r="Z67" s="198"/>
      <c r="AA67" s="337"/>
      <c r="AB67" s="338"/>
      <c r="AC67" s="12"/>
      <c r="AD67" s="198"/>
      <c r="AE67" s="199"/>
      <c r="AF67" s="200"/>
      <c r="AG67" s="333"/>
    </row>
    <row r="68" spans="1:33" ht="15.75" customHeight="1">
      <c r="A68" s="363"/>
      <c r="B68" s="100"/>
      <c r="C68" s="376"/>
      <c r="D68" s="376"/>
      <c r="E68" s="101"/>
      <c r="F68" s="105"/>
      <c r="G68" s="121"/>
      <c r="H68" s="62"/>
      <c r="I68" s="104"/>
      <c r="J68" s="105"/>
      <c r="K68" s="106"/>
      <c r="L68" s="107"/>
      <c r="M68" s="105"/>
      <c r="N68" s="106"/>
      <c r="O68" s="123"/>
      <c r="P68" s="124"/>
      <c r="Q68" s="125"/>
      <c r="R68" s="328"/>
      <c r="S68" s="47"/>
      <c r="T68" s="120"/>
      <c r="U68" s="111"/>
      <c r="V68" s="112"/>
      <c r="W68" s="113"/>
      <c r="X68" s="116"/>
      <c r="Y68" s="12"/>
      <c r="Z68" s="198"/>
      <c r="AA68" s="337"/>
      <c r="AB68" s="338"/>
      <c r="AC68" s="12"/>
      <c r="AD68" s="198"/>
      <c r="AE68" s="199"/>
      <c r="AF68" s="200"/>
      <c r="AG68" s="333"/>
    </row>
    <row r="69" spans="1:33" ht="15.75" customHeight="1">
      <c r="A69" s="363"/>
      <c r="B69" s="100"/>
      <c r="C69" s="376"/>
      <c r="D69" s="376"/>
      <c r="E69" s="101"/>
      <c r="F69" s="105"/>
      <c r="G69" s="121"/>
      <c r="H69" s="62"/>
      <c r="I69" s="104"/>
      <c r="J69" s="105"/>
      <c r="K69" s="106"/>
      <c r="L69" s="107"/>
      <c r="M69" s="105"/>
      <c r="N69" s="106"/>
      <c r="O69" s="123"/>
      <c r="P69" s="124"/>
      <c r="Q69" s="125"/>
      <c r="R69" s="328"/>
      <c r="S69" s="47"/>
      <c r="T69" s="120"/>
      <c r="U69" s="111"/>
      <c r="V69" s="112"/>
      <c r="W69" s="113"/>
      <c r="X69" s="116"/>
      <c r="Y69" s="12"/>
      <c r="Z69" s="198"/>
      <c r="AA69" s="337"/>
      <c r="AB69" s="338"/>
      <c r="AC69" s="12"/>
      <c r="AD69" s="198"/>
      <c r="AE69" s="199"/>
      <c r="AF69" s="200"/>
      <c r="AG69" s="333"/>
    </row>
    <row r="70" spans="1:33" ht="15.75" customHeight="1">
      <c r="A70" s="363"/>
      <c r="B70" s="100"/>
      <c r="C70" s="376"/>
      <c r="D70" s="376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8"/>
      <c r="S70" s="47"/>
      <c r="T70" s="120"/>
      <c r="U70" s="111"/>
      <c r="V70" s="112"/>
      <c r="W70" s="113"/>
      <c r="X70" s="116"/>
      <c r="Y70" s="12"/>
      <c r="Z70" s="198"/>
      <c r="AA70" s="337"/>
      <c r="AB70" s="338"/>
      <c r="AC70" s="12"/>
      <c r="AD70" s="198"/>
      <c r="AE70" s="199"/>
      <c r="AF70" s="200"/>
      <c r="AG70" s="333"/>
    </row>
    <row r="71" spans="1:33" ht="15.75" customHeight="1">
      <c r="A71" s="363"/>
      <c r="B71" s="100"/>
      <c r="C71" s="376"/>
      <c r="D71" s="376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8"/>
      <c r="S71" s="119"/>
      <c r="T71" s="120"/>
      <c r="U71" s="130"/>
      <c r="V71" s="131"/>
      <c r="W71" s="126"/>
      <c r="X71" s="127"/>
      <c r="Y71" s="12"/>
      <c r="Z71" s="198"/>
      <c r="AA71" s="337"/>
      <c r="AB71" s="338"/>
      <c r="AC71" s="12"/>
      <c r="AD71" s="198"/>
      <c r="AE71" s="165"/>
      <c r="AF71" s="125"/>
      <c r="AG71" s="333"/>
    </row>
    <row r="72" spans="1:33" ht="15.75" customHeight="1" thickBot="1">
      <c r="A72" s="364"/>
      <c r="B72" s="133" t="s">
        <v>115</v>
      </c>
      <c r="C72" s="358"/>
      <c r="D72" s="358"/>
      <c r="E72" s="134"/>
      <c r="F72" s="167"/>
      <c r="G72" s="135"/>
      <c r="H72" s="69"/>
      <c r="I72" s="136">
        <f t="shared" ref="I72:J72" si="36">AVERAGE(I56:I71)</f>
        <v>21.125</v>
      </c>
      <c r="J72" s="137">
        <f t="shared" si="36"/>
        <v>3600</v>
      </c>
      <c r="K72" s="138">
        <f t="shared" ref="K72:K74" si="37">J72/I72</f>
        <v>170.41420118343194</v>
      </c>
      <c r="L72" s="136">
        <f t="shared" ref="L72:M72" si="38">AVERAGE(L56:L71)</f>
        <v>21.125</v>
      </c>
      <c r="M72" s="137">
        <f t="shared" si="38"/>
        <v>3237.7464135561263</v>
      </c>
      <c r="N72" s="138">
        <f>M72/L72</f>
        <v>153.26610241685805</v>
      </c>
      <c r="O72" s="139">
        <f>L72-I72</f>
        <v>0</v>
      </c>
      <c r="P72" s="140">
        <f>N72-K72</f>
        <v>-17.148098766573895</v>
      </c>
      <c r="Q72" s="141">
        <f>N72/K72</f>
        <v>0.89937400376559062</v>
      </c>
      <c r="R72" s="329"/>
      <c r="S72" s="142">
        <v>0.20833333333333334</v>
      </c>
      <c r="T72" s="143">
        <v>0.58792824074074057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359"/>
      <c r="AB72" s="360"/>
      <c r="AC72" s="179">
        <f>SUM(AC56:AC71)</f>
        <v>0</v>
      </c>
      <c r="AD72" s="191">
        <f>SUM(AD56:AD71)</f>
        <v>0</v>
      </c>
      <c r="AE72" s="168">
        <f>M72-J72</f>
        <v>-362.2535864438737</v>
      </c>
      <c r="AF72" s="141">
        <f>M72/J72</f>
        <v>0.89937400376559062</v>
      </c>
      <c r="AG72" s="334"/>
    </row>
    <row r="73" spans="1:33" ht="15.75" customHeight="1">
      <c r="A73" s="322" t="s">
        <v>116</v>
      </c>
      <c r="B73" s="100" t="s">
        <v>192</v>
      </c>
      <c r="C73" s="335" t="s">
        <v>217</v>
      </c>
      <c r="D73" s="336"/>
      <c r="E73" s="101">
        <v>27.05</v>
      </c>
      <c r="F73" s="102">
        <v>527</v>
      </c>
      <c r="G73" s="121">
        <f t="shared" ref="G73:G74" si="39">E73*F73</f>
        <v>14255.35</v>
      </c>
      <c r="H73" s="122"/>
      <c r="I73" s="104">
        <v>5</v>
      </c>
      <c r="J73" s="105">
        <v>3273</v>
      </c>
      <c r="K73" s="106">
        <f t="shared" si="37"/>
        <v>654.6</v>
      </c>
      <c r="L73" s="107">
        <v>6</v>
      </c>
      <c r="M73" s="105">
        <f>F73/V73*60</f>
        <v>2961.6418775921861</v>
      </c>
      <c r="N73" s="106">
        <f>M73/L73</f>
        <v>493.60697959869771</v>
      </c>
      <c r="O73" s="108">
        <f>L73-I73</f>
        <v>1</v>
      </c>
      <c r="P73" s="109">
        <f>N73-K73</f>
        <v>-160.99302040130232</v>
      </c>
      <c r="Q73" s="110">
        <f>N73/K73</f>
        <v>0.75405893614222075</v>
      </c>
      <c r="R73" s="327">
        <f>Q89</f>
        <v>0.82316765295806948</v>
      </c>
      <c r="S73" s="47">
        <v>0.40763888888888883</v>
      </c>
      <c r="T73" s="120">
        <v>0.41504629629629625</v>
      </c>
      <c r="U73" s="111">
        <v>4.6166666666666156</v>
      </c>
      <c r="V73" s="112">
        <v>10.676510296277634</v>
      </c>
      <c r="W73" s="161"/>
      <c r="X73" s="162"/>
      <c r="Y73" s="12"/>
      <c r="Z73" s="198"/>
      <c r="AA73" s="330"/>
      <c r="AB73" s="331"/>
      <c r="AC73" s="12"/>
      <c r="AD73" s="198"/>
      <c r="AE73" s="115">
        <f>M73-J73</f>
        <v>-311.35812240781388</v>
      </c>
      <c r="AF73" s="156">
        <f>M73/J73</f>
        <v>0.90487072337066488</v>
      </c>
      <c r="AG73" s="332">
        <f>AF89</f>
        <v>0.90548441825387638</v>
      </c>
    </row>
    <row r="74" spans="1:33" ht="15.75" customHeight="1">
      <c r="A74" s="323"/>
      <c r="B74" s="100" t="s">
        <v>192</v>
      </c>
      <c r="C74" s="335" t="s">
        <v>224</v>
      </c>
      <c r="D74" s="336"/>
      <c r="E74" s="101">
        <v>27.05</v>
      </c>
      <c r="F74" s="102">
        <v>738</v>
      </c>
      <c r="G74" s="121">
        <f t="shared" si="39"/>
        <v>19962.900000000001</v>
      </c>
      <c r="H74" s="62"/>
      <c r="I74" s="104">
        <v>5</v>
      </c>
      <c r="J74" s="105">
        <v>3273</v>
      </c>
      <c r="K74" s="106">
        <f t="shared" si="37"/>
        <v>654.6</v>
      </c>
      <c r="L74" s="107">
        <v>5</v>
      </c>
      <c r="M74" s="105">
        <f>F74/V74*60</f>
        <v>2965.6591242976888</v>
      </c>
      <c r="N74" s="106">
        <f>M74/L74</f>
        <v>593.1318248595378</v>
      </c>
      <c r="O74" s="123">
        <f>L74-I74</f>
        <v>0</v>
      </c>
      <c r="P74" s="124">
        <f>N74-K74</f>
        <v>-61.468175140462222</v>
      </c>
      <c r="Q74" s="125">
        <f>N74/K74</f>
        <v>0.90609811313708799</v>
      </c>
      <c r="R74" s="328"/>
      <c r="S74" s="47">
        <v>0.41805555555555546</v>
      </c>
      <c r="T74" s="120">
        <v>0.42841435185185173</v>
      </c>
      <c r="U74" s="111">
        <v>5</v>
      </c>
      <c r="V74" s="112">
        <v>14.930913548766718</v>
      </c>
      <c r="W74" s="113"/>
      <c r="X74" s="116"/>
      <c r="Y74" s="12"/>
      <c r="Z74" s="198"/>
      <c r="AA74" s="337"/>
      <c r="AB74" s="338"/>
      <c r="AC74" s="12"/>
      <c r="AD74" s="198"/>
      <c r="AE74" s="117">
        <f>M74-J74</f>
        <v>-307.34087570231122</v>
      </c>
      <c r="AF74" s="110">
        <f>M74/J74</f>
        <v>0.90609811313708788</v>
      </c>
      <c r="AG74" s="333"/>
    </row>
    <row r="75" spans="1:33" ht="15.75" customHeight="1">
      <c r="A75" s="323"/>
      <c r="B75" s="100"/>
      <c r="C75" s="335"/>
      <c r="D75" s="336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28"/>
      <c r="S75" s="47"/>
      <c r="T75" s="48"/>
      <c r="U75" s="111"/>
      <c r="V75" s="112"/>
      <c r="W75" s="113"/>
      <c r="X75" s="116"/>
      <c r="Y75" s="12"/>
      <c r="Z75" s="198"/>
      <c r="AA75" s="337"/>
      <c r="AB75" s="338"/>
      <c r="AC75" s="12"/>
      <c r="AD75" s="198"/>
      <c r="AE75" s="117"/>
      <c r="AF75" s="110"/>
      <c r="AG75" s="333"/>
    </row>
    <row r="76" spans="1:33" ht="15.75" customHeight="1">
      <c r="A76" s="323"/>
      <c r="B76" s="100"/>
      <c r="C76" s="335"/>
      <c r="D76" s="336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8"/>
      <c r="S76" s="47"/>
      <c r="T76" s="48"/>
      <c r="U76" s="111"/>
      <c r="V76" s="112"/>
      <c r="W76" s="113"/>
      <c r="X76" s="116"/>
      <c r="Y76" s="12"/>
      <c r="Z76" s="198"/>
      <c r="AA76" s="337"/>
      <c r="AB76" s="338"/>
      <c r="AC76" s="12"/>
      <c r="AD76" s="198"/>
      <c r="AE76" s="117"/>
      <c r="AF76" s="110"/>
      <c r="AG76" s="333"/>
    </row>
    <row r="77" spans="1:33" ht="15.75" customHeight="1">
      <c r="A77" s="323"/>
      <c r="B77" s="100"/>
      <c r="C77" s="335"/>
      <c r="D77" s="336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8"/>
      <c r="S77" s="47"/>
      <c r="T77" s="48"/>
      <c r="U77" s="111"/>
      <c r="V77" s="112"/>
      <c r="W77" s="113"/>
      <c r="X77" s="116"/>
      <c r="Y77" s="12"/>
      <c r="Z77" s="198"/>
      <c r="AA77" s="337"/>
      <c r="AB77" s="338"/>
      <c r="AC77" s="12"/>
      <c r="AD77" s="198"/>
      <c r="AE77" s="117"/>
      <c r="AF77" s="110"/>
      <c r="AG77" s="333"/>
    </row>
    <row r="78" spans="1:33" ht="15.75" customHeight="1">
      <c r="A78" s="323"/>
      <c r="B78" s="100"/>
      <c r="C78" s="335"/>
      <c r="D78" s="336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8"/>
      <c r="S78" s="47"/>
      <c r="T78" s="120"/>
      <c r="U78" s="111"/>
      <c r="V78" s="112"/>
      <c r="W78" s="113"/>
      <c r="X78" s="116"/>
      <c r="Y78" s="12"/>
      <c r="Z78" s="198"/>
      <c r="AA78" s="337"/>
      <c r="AB78" s="338"/>
      <c r="AC78" s="12"/>
      <c r="AD78" s="198"/>
      <c r="AE78" s="117"/>
      <c r="AF78" s="110"/>
      <c r="AG78" s="333"/>
    </row>
    <row r="79" spans="1:33" ht="15.75" customHeight="1">
      <c r="A79" s="323"/>
      <c r="B79" s="100"/>
      <c r="C79" s="335"/>
      <c r="D79" s="336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8"/>
      <c r="S79" s="47"/>
      <c r="T79" s="120"/>
      <c r="U79" s="111"/>
      <c r="V79" s="112"/>
      <c r="W79" s="113"/>
      <c r="X79" s="116"/>
      <c r="Y79" s="12"/>
      <c r="Z79" s="198"/>
      <c r="AA79" s="337"/>
      <c r="AB79" s="338"/>
      <c r="AC79" s="12"/>
      <c r="AD79" s="198"/>
      <c r="AE79" s="117"/>
      <c r="AF79" s="110"/>
      <c r="AG79" s="333"/>
    </row>
    <row r="80" spans="1:33" ht="15.75" customHeight="1">
      <c r="A80" s="323"/>
      <c r="B80" s="100"/>
      <c r="C80" s="335"/>
      <c r="D80" s="336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8"/>
      <c r="S80" s="47"/>
      <c r="T80" s="120"/>
      <c r="U80" s="111"/>
      <c r="V80" s="112"/>
      <c r="W80" s="113"/>
      <c r="X80" s="116"/>
      <c r="Y80" s="12"/>
      <c r="Z80" s="198"/>
      <c r="AA80" s="337"/>
      <c r="AB80" s="338"/>
      <c r="AC80" s="12"/>
      <c r="AD80" s="198"/>
      <c r="AE80" s="117"/>
      <c r="AF80" s="110"/>
      <c r="AG80" s="333"/>
    </row>
    <row r="81" spans="1:33" ht="15.75" customHeight="1">
      <c r="A81" s="323"/>
      <c r="B81" s="100"/>
      <c r="C81" s="335"/>
      <c r="D81" s="336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8"/>
      <c r="S81" s="47"/>
      <c r="T81" s="120"/>
      <c r="U81" s="111"/>
      <c r="V81" s="112"/>
      <c r="W81" s="113"/>
      <c r="X81" s="127"/>
      <c r="Y81" s="12"/>
      <c r="Z81" s="198"/>
      <c r="AA81" s="337"/>
      <c r="AB81" s="338"/>
      <c r="AC81" s="12"/>
      <c r="AD81" s="198"/>
      <c r="AE81" s="117"/>
      <c r="AF81" s="110"/>
      <c r="AG81" s="333"/>
    </row>
    <row r="82" spans="1:33" ht="15.75" customHeight="1">
      <c r="A82" s="323"/>
      <c r="B82" s="100"/>
      <c r="C82" s="335"/>
      <c r="D82" s="336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8"/>
      <c r="S82" s="47"/>
      <c r="T82" s="120"/>
      <c r="U82" s="111"/>
      <c r="V82" s="112"/>
      <c r="W82" s="113"/>
      <c r="X82" s="127"/>
      <c r="Y82" s="12"/>
      <c r="Z82" s="198"/>
      <c r="AA82" s="337"/>
      <c r="AB82" s="338"/>
      <c r="AC82" s="12"/>
      <c r="AD82" s="198"/>
      <c r="AE82" s="117"/>
      <c r="AF82" s="110"/>
      <c r="AG82" s="333"/>
    </row>
    <row r="83" spans="1:33" ht="15.75" customHeight="1">
      <c r="A83" s="323"/>
      <c r="B83" s="100"/>
      <c r="C83" s="335"/>
      <c r="D83" s="336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8"/>
      <c r="S83" s="47"/>
      <c r="T83" s="120"/>
      <c r="U83" s="111"/>
      <c r="V83" s="112"/>
      <c r="W83" s="113"/>
      <c r="X83" s="127"/>
      <c r="Y83" s="12"/>
      <c r="Z83" s="198"/>
      <c r="AA83" s="337"/>
      <c r="AB83" s="338"/>
      <c r="AC83" s="12"/>
      <c r="AD83" s="198"/>
      <c r="AE83" s="117"/>
      <c r="AF83" s="110"/>
      <c r="AG83" s="333"/>
    </row>
    <row r="84" spans="1:33" ht="15.75" customHeight="1">
      <c r="A84" s="323"/>
      <c r="B84" s="100"/>
      <c r="C84" s="335"/>
      <c r="D84" s="336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8"/>
      <c r="S84" s="47"/>
      <c r="T84" s="120"/>
      <c r="U84" s="111"/>
      <c r="V84" s="112"/>
      <c r="W84" s="113"/>
      <c r="X84" s="127"/>
      <c r="Y84" s="12"/>
      <c r="Z84" s="198"/>
      <c r="AA84" s="337"/>
      <c r="AB84" s="338"/>
      <c r="AC84" s="12"/>
      <c r="AD84" s="198"/>
      <c r="AE84" s="117"/>
      <c r="AF84" s="110"/>
      <c r="AG84" s="333"/>
    </row>
    <row r="85" spans="1:33" ht="15.75" customHeight="1">
      <c r="A85" s="323"/>
      <c r="B85" s="100"/>
      <c r="C85" s="335"/>
      <c r="D85" s="336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8"/>
      <c r="S85" s="47"/>
      <c r="T85" s="120"/>
      <c r="U85" s="111"/>
      <c r="V85" s="112"/>
      <c r="W85" s="113"/>
      <c r="X85" s="127"/>
      <c r="Y85" s="12"/>
      <c r="Z85" s="198"/>
      <c r="AA85" s="337"/>
      <c r="AB85" s="338"/>
      <c r="AC85" s="12"/>
      <c r="AD85" s="198"/>
      <c r="AE85" s="117"/>
      <c r="AF85" s="110"/>
      <c r="AG85" s="333"/>
    </row>
    <row r="86" spans="1:33" ht="15.75" customHeight="1">
      <c r="A86" s="323"/>
      <c r="B86" s="100"/>
      <c r="C86" s="335"/>
      <c r="D86" s="336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8"/>
      <c r="S86" s="47"/>
      <c r="T86" s="120"/>
      <c r="U86" s="111"/>
      <c r="V86" s="112"/>
      <c r="W86" s="113"/>
      <c r="X86" s="127"/>
      <c r="Y86" s="12"/>
      <c r="Z86" s="198"/>
      <c r="AA86" s="337"/>
      <c r="AB86" s="338"/>
      <c r="AC86" s="12"/>
      <c r="AD86" s="198"/>
      <c r="AE86" s="117"/>
      <c r="AF86" s="110"/>
      <c r="AG86" s="333"/>
    </row>
    <row r="87" spans="1:33" ht="15.75" customHeight="1">
      <c r="A87" s="323"/>
      <c r="B87" s="100"/>
      <c r="C87" s="335"/>
      <c r="D87" s="336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8"/>
      <c r="S87" s="47"/>
      <c r="T87" s="120"/>
      <c r="U87" s="111"/>
      <c r="V87" s="112"/>
      <c r="W87" s="113"/>
      <c r="X87" s="127"/>
      <c r="Y87" s="12"/>
      <c r="Z87" s="198"/>
      <c r="AA87" s="337"/>
      <c r="AB87" s="338"/>
      <c r="AC87" s="12"/>
      <c r="AD87" s="198"/>
      <c r="AE87" s="117"/>
      <c r="AF87" s="110"/>
      <c r="AG87" s="333"/>
    </row>
    <row r="88" spans="1:33" ht="15.75" customHeight="1">
      <c r="A88" s="323"/>
      <c r="B88" s="163"/>
      <c r="C88" s="335"/>
      <c r="D88" s="336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8"/>
      <c r="S88" s="119"/>
      <c r="T88" s="120"/>
      <c r="U88" s="130"/>
      <c r="V88" s="131"/>
      <c r="W88" s="126"/>
      <c r="X88" s="127"/>
      <c r="Y88" s="12"/>
      <c r="Z88" s="198"/>
      <c r="AA88" s="337"/>
      <c r="AB88" s="338"/>
      <c r="AC88" s="12"/>
      <c r="AD88" s="198"/>
      <c r="AE88" s="165"/>
      <c r="AF88" s="125"/>
      <c r="AG88" s="333"/>
    </row>
    <row r="89" spans="1:33" ht="15.75" customHeight="1" thickBot="1">
      <c r="A89" s="324"/>
      <c r="B89" s="133" t="s">
        <v>115</v>
      </c>
      <c r="C89" s="358"/>
      <c r="D89" s="358"/>
      <c r="E89" s="134"/>
      <c r="F89" s="167"/>
      <c r="G89" s="135"/>
      <c r="H89" s="69"/>
      <c r="I89" s="136">
        <f t="shared" ref="I89:J89" si="40">AVERAGE(I73:I88)</f>
        <v>5</v>
      </c>
      <c r="J89" s="137">
        <f t="shared" si="40"/>
        <v>3273</v>
      </c>
      <c r="K89" s="138">
        <f t="shared" ref="K89" si="41">J89/I89</f>
        <v>654.6</v>
      </c>
      <c r="L89" s="136">
        <f t="shared" ref="L89:M89" si="42">AVERAGE(L73:L88)</f>
        <v>5.5</v>
      </c>
      <c r="M89" s="137">
        <f t="shared" si="42"/>
        <v>2963.6505009449374</v>
      </c>
      <c r="N89" s="138">
        <f>M89/L89</f>
        <v>538.8455456263523</v>
      </c>
      <c r="O89" s="139">
        <f>L89-I89</f>
        <v>0.5</v>
      </c>
      <c r="P89" s="140">
        <f>N89-K89</f>
        <v>-115.75445437364772</v>
      </c>
      <c r="Q89" s="141">
        <f>N89/K89</f>
        <v>0.82316765295806948</v>
      </c>
      <c r="R89" s="329"/>
      <c r="S89" s="142">
        <v>0.25</v>
      </c>
      <c r="T89" s="143">
        <v>0.42841435185185173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359"/>
      <c r="AB89" s="360"/>
      <c r="AC89" s="179">
        <f>SUM(AC73:AC88)</f>
        <v>0</v>
      </c>
      <c r="AD89" s="191">
        <f>SUM(AD73:AD88)</f>
        <v>0</v>
      </c>
      <c r="AE89" s="168">
        <f>M89-J89</f>
        <v>-309.34949905506255</v>
      </c>
      <c r="AF89" s="141">
        <f>M89/J89</f>
        <v>0.90548441825387638</v>
      </c>
      <c r="AG89" s="334"/>
    </row>
    <row r="90" spans="1:33" ht="15.75" customHeight="1">
      <c r="A90" s="361" t="s">
        <v>120</v>
      </c>
      <c r="B90" s="114" t="s">
        <v>192</v>
      </c>
      <c r="C90" s="325" t="s">
        <v>213</v>
      </c>
      <c r="D90" s="326"/>
      <c r="E90" s="147">
        <v>15.51</v>
      </c>
      <c r="F90" s="97">
        <v>1686</v>
      </c>
      <c r="G90" s="148">
        <f t="shared" ref="G90:G91" si="43">E90*F90</f>
        <v>26149.86</v>
      </c>
      <c r="H90" s="149"/>
      <c r="I90" s="150">
        <v>6</v>
      </c>
      <c r="J90" s="151">
        <v>3600</v>
      </c>
      <c r="K90" s="152">
        <f>J90/I90</f>
        <v>600</v>
      </c>
      <c r="L90" s="153">
        <v>6</v>
      </c>
      <c r="M90" s="151">
        <f>F90/V90*60</f>
        <v>3247.2000000000012</v>
      </c>
      <c r="N90" s="152">
        <f>M90/L90</f>
        <v>541.20000000000016</v>
      </c>
      <c r="O90" s="154">
        <f>L90-I90</f>
        <v>0</v>
      </c>
      <c r="P90" s="155">
        <f>N90-K90</f>
        <v>-58.799999999999841</v>
      </c>
      <c r="Q90" s="156">
        <f>N90/K90</f>
        <v>0.90200000000000025</v>
      </c>
      <c r="R90" s="327">
        <f>Q106</f>
        <v>0.90201012981906903</v>
      </c>
      <c r="S90" s="157">
        <v>0.25</v>
      </c>
      <c r="T90" s="158">
        <v>0.27163194444444444</v>
      </c>
      <c r="U90" s="159"/>
      <c r="V90" s="160">
        <v>31.152993348115288</v>
      </c>
      <c r="W90" s="158"/>
      <c r="X90" s="169"/>
      <c r="Y90" s="12"/>
      <c r="Z90" s="198"/>
      <c r="AA90" s="330"/>
      <c r="AB90" s="331"/>
      <c r="AC90" s="12"/>
      <c r="AD90" s="198"/>
      <c r="AE90" s="115">
        <f>M90-J90</f>
        <v>-352.79999999999882</v>
      </c>
      <c r="AF90" s="156">
        <f>M90/J90</f>
        <v>0.90200000000000036</v>
      </c>
      <c r="AG90" s="332">
        <f>AF106</f>
        <v>0.90201012981906892</v>
      </c>
    </row>
    <row r="91" spans="1:33" ht="15.75" customHeight="1">
      <c r="A91" s="362"/>
      <c r="B91" s="100" t="s">
        <v>192</v>
      </c>
      <c r="C91" s="335" t="s">
        <v>214</v>
      </c>
      <c r="D91" s="336"/>
      <c r="E91" s="101">
        <v>15.01</v>
      </c>
      <c r="F91" s="102">
        <v>1829</v>
      </c>
      <c r="G91" s="103">
        <f t="shared" si="43"/>
        <v>27453.29</v>
      </c>
      <c r="H91" s="26"/>
      <c r="I91" s="104">
        <v>6</v>
      </c>
      <c r="J91" s="105">
        <v>3600</v>
      </c>
      <c r="K91" s="106">
        <f t="shared" si="35"/>
        <v>600</v>
      </c>
      <c r="L91" s="107">
        <v>6</v>
      </c>
      <c r="M91" s="105">
        <f>F91/V91*60</f>
        <v>3247.2729346972947</v>
      </c>
      <c r="N91" s="106">
        <f>M91/L91</f>
        <v>541.21215578288241</v>
      </c>
      <c r="O91" s="108">
        <f>L91-I91</f>
        <v>0</v>
      </c>
      <c r="P91" s="109">
        <f>N91-K91</f>
        <v>-58.787844217117595</v>
      </c>
      <c r="Q91" s="110">
        <f>N91/K91</f>
        <v>0.90202025963813737</v>
      </c>
      <c r="R91" s="328"/>
      <c r="S91" s="47">
        <v>0.27499999999999997</v>
      </c>
      <c r="T91" s="48">
        <v>0.2984606481481481</v>
      </c>
      <c r="U91" s="111">
        <v>4.8499999999999588</v>
      </c>
      <c r="V91" s="112">
        <v>33.794510719262895</v>
      </c>
      <c r="W91" s="113"/>
      <c r="X91" s="13"/>
      <c r="Y91" s="12"/>
      <c r="Z91" s="198"/>
      <c r="AA91" s="337"/>
      <c r="AB91" s="338"/>
      <c r="AC91" s="12"/>
      <c r="AD91" s="198"/>
      <c r="AE91" s="117">
        <f>M91-J91</f>
        <v>-352.72706530270534</v>
      </c>
      <c r="AF91" s="110">
        <f>M91/J91</f>
        <v>0.90202025963813737</v>
      </c>
      <c r="AG91" s="333"/>
    </row>
    <row r="92" spans="1:33" ht="15.75" customHeight="1">
      <c r="A92" s="362"/>
      <c r="B92" s="100"/>
      <c r="C92" s="335"/>
      <c r="D92" s="336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328"/>
      <c r="S92" s="47"/>
      <c r="T92" s="48"/>
      <c r="U92" s="111"/>
      <c r="V92" s="112"/>
      <c r="W92" s="113"/>
      <c r="X92" s="13"/>
      <c r="Y92" s="12"/>
      <c r="Z92" s="198"/>
      <c r="AA92" s="337"/>
      <c r="AB92" s="338"/>
      <c r="AC92" s="12"/>
      <c r="AD92" s="198"/>
      <c r="AE92" s="117"/>
      <c r="AF92" s="110"/>
      <c r="AG92" s="333"/>
    </row>
    <row r="93" spans="1:33" ht="15.75" customHeight="1">
      <c r="A93" s="362"/>
      <c r="B93" s="100"/>
      <c r="C93" s="335"/>
      <c r="D93" s="336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8"/>
      <c r="S93" s="47"/>
      <c r="T93" s="48"/>
      <c r="U93" s="111"/>
      <c r="V93" s="112"/>
      <c r="W93" s="113"/>
      <c r="X93" s="116"/>
      <c r="Y93" s="12"/>
      <c r="Z93" s="198"/>
      <c r="AA93" s="337"/>
      <c r="AB93" s="338"/>
      <c r="AC93" s="12"/>
      <c r="AD93" s="198"/>
      <c r="AE93" s="117"/>
      <c r="AF93" s="110"/>
      <c r="AG93" s="333"/>
    </row>
    <row r="94" spans="1:33" ht="15.75" customHeight="1">
      <c r="A94" s="363"/>
      <c r="B94" s="100"/>
      <c r="C94" s="335"/>
      <c r="D94" s="336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8"/>
      <c r="S94" s="47"/>
      <c r="T94" s="48"/>
      <c r="U94" s="111"/>
      <c r="V94" s="112"/>
      <c r="W94" s="113"/>
      <c r="X94" s="13"/>
      <c r="Y94" s="12"/>
      <c r="Z94" s="198"/>
      <c r="AA94" s="337"/>
      <c r="AB94" s="338"/>
      <c r="AC94" s="12"/>
      <c r="AD94" s="198"/>
      <c r="AE94" s="117"/>
      <c r="AF94" s="110"/>
      <c r="AG94" s="333"/>
    </row>
    <row r="95" spans="1:33" ht="15.75" customHeight="1">
      <c r="A95" s="363"/>
      <c r="B95" s="100"/>
      <c r="C95" s="335"/>
      <c r="D95" s="336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8"/>
      <c r="S95" s="47"/>
      <c r="T95" s="120"/>
      <c r="U95" s="111"/>
      <c r="V95" s="112"/>
      <c r="W95" s="113"/>
      <c r="X95" s="50"/>
      <c r="Y95" s="12"/>
      <c r="Z95" s="198"/>
      <c r="AA95" s="337"/>
      <c r="AB95" s="338"/>
      <c r="AC95" s="12"/>
      <c r="AD95" s="198"/>
      <c r="AE95" s="117"/>
      <c r="AF95" s="110"/>
      <c r="AG95" s="333"/>
    </row>
    <row r="96" spans="1:33" ht="15.75" customHeight="1">
      <c r="A96" s="363"/>
      <c r="B96" s="100"/>
      <c r="C96" s="335"/>
      <c r="D96" s="336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8"/>
      <c r="S96" s="47"/>
      <c r="T96" s="120"/>
      <c r="U96" s="111"/>
      <c r="V96" s="112"/>
      <c r="W96" s="113"/>
      <c r="X96" s="116"/>
      <c r="Y96" s="12"/>
      <c r="Z96" s="198"/>
      <c r="AA96" s="337"/>
      <c r="AB96" s="338"/>
      <c r="AC96" s="12"/>
      <c r="AD96" s="198"/>
      <c r="AE96" s="117"/>
      <c r="AF96" s="110"/>
      <c r="AG96" s="333"/>
    </row>
    <row r="97" spans="1:33" ht="15.75" customHeight="1">
      <c r="A97" s="363"/>
      <c r="B97" s="100"/>
      <c r="C97" s="335"/>
      <c r="D97" s="336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8"/>
      <c r="S97" s="47"/>
      <c r="T97" s="120"/>
      <c r="U97" s="111"/>
      <c r="V97" s="112"/>
      <c r="W97" s="113"/>
      <c r="X97" s="116"/>
      <c r="Y97" s="12"/>
      <c r="Z97" s="198"/>
      <c r="AA97" s="337"/>
      <c r="AB97" s="338"/>
      <c r="AC97" s="12"/>
      <c r="AD97" s="198"/>
      <c r="AE97" s="117"/>
      <c r="AF97" s="110"/>
      <c r="AG97" s="333"/>
    </row>
    <row r="98" spans="1:33" ht="15.75" customHeight="1">
      <c r="A98" s="363"/>
      <c r="B98" s="100"/>
      <c r="C98" s="335"/>
      <c r="D98" s="336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8"/>
      <c r="S98" s="119"/>
      <c r="T98" s="120"/>
      <c r="U98" s="111"/>
      <c r="V98" s="131"/>
      <c r="W98" s="113"/>
      <c r="X98" s="116"/>
      <c r="Y98" s="12"/>
      <c r="Z98" s="198"/>
      <c r="AA98" s="337"/>
      <c r="AB98" s="338"/>
      <c r="AC98" s="12"/>
      <c r="AD98" s="198"/>
      <c r="AE98" s="117"/>
      <c r="AF98" s="110"/>
      <c r="AG98" s="333"/>
    </row>
    <row r="99" spans="1:33" ht="15.75" customHeight="1">
      <c r="A99" s="363"/>
      <c r="B99" s="100"/>
      <c r="C99" s="335"/>
      <c r="D99" s="336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8"/>
      <c r="S99" s="119"/>
      <c r="T99" s="120"/>
      <c r="U99" s="111"/>
      <c r="V99" s="131"/>
      <c r="W99" s="126"/>
      <c r="X99" s="127"/>
      <c r="Y99" s="12"/>
      <c r="Z99" s="198"/>
      <c r="AA99" s="337"/>
      <c r="AB99" s="338"/>
      <c r="AC99" s="12"/>
      <c r="AD99" s="198"/>
      <c r="AE99" s="117"/>
      <c r="AF99" s="110"/>
      <c r="AG99" s="333"/>
    </row>
    <row r="100" spans="1:33" ht="15.75" customHeight="1">
      <c r="A100" s="363"/>
      <c r="B100" s="100"/>
      <c r="C100" s="335"/>
      <c r="D100" s="336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8"/>
      <c r="S100" s="119"/>
      <c r="T100" s="120"/>
      <c r="U100" s="111"/>
      <c r="V100" s="131"/>
      <c r="W100" s="126"/>
      <c r="X100" s="127"/>
      <c r="Y100" s="12"/>
      <c r="Z100" s="198"/>
      <c r="AA100" s="337"/>
      <c r="AB100" s="338"/>
      <c r="AC100" s="12"/>
      <c r="AD100" s="198"/>
      <c r="AE100" s="117"/>
      <c r="AF100" s="110"/>
      <c r="AG100" s="333"/>
    </row>
    <row r="101" spans="1:33" ht="15.75" customHeight="1">
      <c r="A101" s="363"/>
      <c r="B101" s="100"/>
      <c r="C101" s="335"/>
      <c r="D101" s="336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8"/>
      <c r="S101" s="119"/>
      <c r="T101" s="120"/>
      <c r="U101" s="111"/>
      <c r="V101" s="131"/>
      <c r="W101" s="126"/>
      <c r="X101" s="127"/>
      <c r="Y101" s="12"/>
      <c r="Z101" s="198"/>
      <c r="AA101" s="337"/>
      <c r="AB101" s="338"/>
      <c r="AC101" s="12"/>
      <c r="AD101" s="198"/>
      <c r="AE101" s="117"/>
      <c r="AF101" s="110"/>
      <c r="AG101" s="333"/>
    </row>
    <row r="102" spans="1:33" ht="15.75" customHeight="1">
      <c r="A102" s="363"/>
      <c r="B102" s="100"/>
      <c r="C102" s="335"/>
      <c r="D102" s="336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8"/>
      <c r="S102" s="119"/>
      <c r="T102" s="120"/>
      <c r="U102" s="111"/>
      <c r="V102" s="131"/>
      <c r="W102" s="126"/>
      <c r="X102" s="127"/>
      <c r="Y102" s="12"/>
      <c r="Z102" s="198"/>
      <c r="AA102" s="337"/>
      <c r="AB102" s="338"/>
      <c r="AC102" s="12"/>
      <c r="AD102" s="198"/>
      <c r="AE102" s="117"/>
      <c r="AF102" s="110"/>
      <c r="AG102" s="333"/>
    </row>
    <row r="103" spans="1:33" ht="15.75" customHeight="1">
      <c r="A103" s="363"/>
      <c r="B103" s="100"/>
      <c r="C103" s="335"/>
      <c r="D103" s="336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8"/>
      <c r="S103" s="119"/>
      <c r="T103" s="120"/>
      <c r="U103" s="111"/>
      <c r="V103" s="131"/>
      <c r="W103" s="126"/>
      <c r="X103" s="127"/>
      <c r="Y103" s="12"/>
      <c r="Z103" s="198"/>
      <c r="AA103" s="337"/>
      <c r="AB103" s="338"/>
      <c r="AC103" s="12"/>
      <c r="AD103" s="198"/>
      <c r="AE103" s="117"/>
      <c r="AF103" s="110"/>
      <c r="AG103" s="333"/>
    </row>
    <row r="104" spans="1:33" ht="15.75" customHeight="1">
      <c r="A104" s="363"/>
      <c r="B104" s="100"/>
      <c r="C104" s="335"/>
      <c r="D104" s="336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8"/>
      <c r="S104" s="119"/>
      <c r="T104" s="120"/>
      <c r="U104" s="111"/>
      <c r="V104" s="131"/>
      <c r="W104" s="126"/>
      <c r="X104" s="127"/>
      <c r="Y104" s="12"/>
      <c r="Z104" s="198"/>
      <c r="AA104" s="337"/>
      <c r="AB104" s="338"/>
      <c r="AC104" s="12"/>
      <c r="AD104" s="198"/>
      <c r="AE104" s="117"/>
      <c r="AF104" s="110"/>
      <c r="AG104" s="333"/>
    </row>
    <row r="105" spans="1:33" ht="15.75" customHeight="1">
      <c r="A105" s="363"/>
      <c r="B105" s="100"/>
      <c r="C105" s="335"/>
      <c r="D105" s="336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8"/>
      <c r="S105" s="119"/>
      <c r="T105" s="120"/>
      <c r="U105" s="130"/>
      <c r="V105" s="131"/>
      <c r="W105" s="126"/>
      <c r="X105" s="127"/>
      <c r="Y105" s="12"/>
      <c r="Z105" s="198"/>
      <c r="AA105" s="337"/>
      <c r="AB105" s="338"/>
      <c r="AC105" s="12"/>
      <c r="AD105" s="198"/>
      <c r="AE105" s="165"/>
      <c r="AF105" s="125"/>
      <c r="AG105" s="333"/>
    </row>
    <row r="106" spans="1:33" ht="15.75" customHeight="1" thickBot="1">
      <c r="A106" s="364"/>
      <c r="B106" s="133" t="s">
        <v>115</v>
      </c>
      <c r="C106" s="358"/>
      <c r="D106" s="358"/>
      <c r="E106" s="134"/>
      <c r="F106" s="167"/>
      <c r="G106" s="135"/>
      <c r="H106" s="69"/>
      <c r="I106" s="136">
        <f t="shared" ref="I106:J106" si="44">AVERAGE(I90:I105)</f>
        <v>6</v>
      </c>
      <c r="J106" s="137">
        <f t="shared" si="44"/>
        <v>3600</v>
      </c>
      <c r="K106" s="138">
        <f t="shared" ref="K106" si="45">J106/I106</f>
        <v>600</v>
      </c>
      <c r="L106" s="136">
        <f t="shared" ref="L106:M106" si="46">AVERAGE(L90:L105)</f>
        <v>6</v>
      </c>
      <c r="M106" s="137">
        <f t="shared" si="46"/>
        <v>3247.2364673486481</v>
      </c>
      <c r="N106" s="138">
        <f>M106/L106</f>
        <v>541.2060778914414</v>
      </c>
      <c r="O106" s="139">
        <f>L106-I106</f>
        <v>0</v>
      </c>
      <c r="P106" s="140">
        <f>N106-K106</f>
        <v>-58.793922108558604</v>
      </c>
      <c r="Q106" s="141">
        <f>N106/K106</f>
        <v>0.90201012981906903</v>
      </c>
      <c r="R106" s="329"/>
      <c r="S106" s="142">
        <v>0.25</v>
      </c>
      <c r="T106" s="143">
        <v>0.2984606481481481</v>
      </c>
      <c r="U106" s="144"/>
      <c r="V106" s="166"/>
      <c r="W106" s="167"/>
      <c r="X106" s="138"/>
      <c r="Y106" s="179">
        <f>SUM(Y90:Y105)</f>
        <v>0</v>
      </c>
      <c r="Z106" s="180">
        <f>SUM(Z90:Z105)</f>
        <v>0</v>
      </c>
      <c r="AA106" s="359"/>
      <c r="AB106" s="360"/>
      <c r="AC106" s="179">
        <f>SUM(AC90:AC105)</f>
        <v>0</v>
      </c>
      <c r="AD106" s="191">
        <f>SUM(AD90:AD105)</f>
        <v>0</v>
      </c>
      <c r="AE106" s="168">
        <f>M106-J106</f>
        <v>-352.76353265135185</v>
      </c>
      <c r="AF106" s="141">
        <f>M106/J106</f>
        <v>0.90201012981906892</v>
      </c>
      <c r="AG106" s="334"/>
    </row>
    <row r="107" spans="1:33" ht="15.75" customHeight="1">
      <c r="A107" s="322" t="s">
        <v>193</v>
      </c>
      <c r="B107" s="146" t="s">
        <v>171</v>
      </c>
      <c r="C107" s="325" t="s">
        <v>210</v>
      </c>
      <c r="D107" s="326"/>
      <c r="E107" s="147">
        <v>58.17</v>
      </c>
      <c r="F107" s="97">
        <v>1469</v>
      </c>
      <c r="G107" s="148">
        <f t="shared" ref="G107:G109" si="47">E107*F107</f>
        <v>85451.73</v>
      </c>
      <c r="H107" s="149"/>
      <c r="I107" s="150">
        <v>18</v>
      </c>
      <c r="J107" s="151">
        <v>2000</v>
      </c>
      <c r="K107" s="152">
        <f>J107/I107</f>
        <v>111.11111111111111</v>
      </c>
      <c r="L107" s="153">
        <v>17</v>
      </c>
      <c r="M107" s="151">
        <f>F107/V107*60</f>
        <v>1790</v>
      </c>
      <c r="N107" s="152">
        <f>M107/L107</f>
        <v>105.29411764705883</v>
      </c>
      <c r="O107" s="154">
        <f>L107-I107</f>
        <v>-1</v>
      </c>
      <c r="P107" s="155">
        <f>N107-K107</f>
        <v>-5.8169934640522882</v>
      </c>
      <c r="Q107" s="156">
        <f>N107/K107</f>
        <v>0.9476470588235294</v>
      </c>
      <c r="R107" s="327">
        <f>Q123</f>
        <v>0.94294642857142852</v>
      </c>
      <c r="S107" s="157">
        <v>0.70833333333333337</v>
      </c>
      <c r="T107" s="158">
        <v>0.74252314814814824</v>
      </c>
      <c r="U107" s="159"/>
      <c r="V107" s="160">
        <v>49.240223463687151</v>
      </c>
      <c r="W107" s="158"/>
      <c r="X107" s="169"/>
      <c r="Y107" s="196"/>
      <c r="Z107" s="197"/>
      <c r="AA107" s="330"/>
      <c r="AB107" s="331"/>
      <c r="AC107" s="196"/>
      <c r="AD107" s="197"/>
      <c r="AE107" s="115">
        <f>M107-J107</f>
        <v>-210</v>
      </c>
      <c r="AF107" s="156">
        <f>M107/J107</f>
        <v>0.89500000000000002</v>
      </c>
      <c r="AG107" s="332">
        <f>AF123</f>
        <v>0.89500000000000002</v>
      </c>
    </row>
    <row r="108" spans="1:33" ht="15.75" customHeight="1">
      <c r="A108" s="323"/>
      <c r="B108" s="163" t="s">
        <v>171</v>
      </c>
      <c r="C108" s="335" t="s">
        <v>194</v>
      </c>
      <c r="D108" s="336"/>
      <c r="E108" s="101">
        <v>50.67</v>
      </c>
      <c r="F108" s="102">
        <v>1236</v>
      </c>
      <c r="G108" s="103">
        <f t="shared" si="47"/>
        <v>62628.12</v>
      </c>
      <c r="H108" s="26"/>
      <c r="I108" s="104">
        <v>20</v>
      </c>
      <c r="J108" s="105">
        <v>2000</v>
      </c>
      <c r="K108" s="106">
        <f t="shared" ref="K108:K109" si="48">J108/I108</f>
        <v>100</v>
      </c>
      <c r="L108" s="107">
        <v>19</v>
      </c>
      <c r="M108" s="105">
        <f>F108/V108*60</f>
        <v>1789.9999999999998</v>
      </c>
      <c r="N108" s="106">
        <f>M108/L108</f>
        <v>94.210526315789465</v>
      </c>
      <c r="O108" s="108">
        <f>L108-I108</f>
        <v>-1</v>
      </c>
      <c r="P108" s="109">
        <f>N108-K108</f>
        <v>-5.7894736842105345</v>
      </c>
      <c r="Q108" s="110">
        <f>N108/K108</f>
        <v>0.94210526315789467</v>
      </c>
      <c r="R108" s="328"/>
      <c r="S108" s="47">
        <v>0.74652777777777779</v>
      </c>
      <c r="T108" s="48">
        <v>0.77528935185185188</v>
      </c>
      <c r="U108" s="111">
        <v>5.7666666666665556</v>
      </c>
      <c r="V108" s="112">
        <v>41.430167597765369</v>
      </c>
      <c r="W108" s="113"/>
      <c r="X108" s="116"/>
      <c r="Y108" s="12"/>
      <c r="Z108" s="198"/>
      <c r="AA108" s="337"/>
      <c r="AB108" s="338"/>
      <c r="AC108" s="12"/>
      <c r="AD108" s="198"/>
      <c r="AE108" s="117">
        <f>M108-J108</f>
        <v>-210.00000000000023</v>
      </c>
      <c r="AF108" s="110">
        <f>M108/J108</f>
        <v>0.89499999999999991</v>
      </c>
      <c r="AG108" s="333"/>
    </row>
    <row r="109" spans="1:33" ht="15.75" customHeight="1">
      <c r="A109" s="323"/>
      <c r="B109" s="163" t="s">
        <v>171</v>
      </c>
      <c r="C109" s="335" t="s">
        <v>228</v>
      </c>
      <c r="D109" s="336"/>
      <c r="E109" s="101">
        <v>57.3</v>
      </c>
      <c r="F109" s="102">
        <v>1786</v>
      </c>
      <c r="G109" s="103">
        <f t="shared" si="47"/>
        <v>102337.79999999999</v>
      </c>
      <c r="H109" s="26"/>
      <c r="I109" s="104">
        <v>21</v>
      </c>
      <c r="J109" s="105">
        <v>2000</v>
      </c>
      <c r="K109" s="106">
        <f t="shared" si="48"/>
        <v>95.238095238095241</v>
      </c>
      <c r="L109" s="107">
        <v>20</v>
      </c>
      <c r="M109" s="105">
        <f>F109/V109*60</f>
        <v>1790.0000000000002</v>
      </c>
      <c r="N109" s="106">
        <f>M109/L109</f>
        <v>89.500000000000014</v>
      </c>
      <c r="O109" s="108">
        <f>L109-I109</f>
        <v>-1</v>
      </c>
      <c r="P109" s="109">
        <f>N109-K109</f>
        <v>-5.7380952380952266</v>
      </c>
      <c r="Q109" s="110">
        <f>N109/K109</f>
        <v>0.93975000000000009</v>
      </c>
      <c r="R109" s="328"/>
      <c r="S109" s="47">
        <v>0.77847222222222223</v>
      </c>
      <c r="T109" s="48">
        <v>0.82003472222222218</v>
      </c>
      <c r="U109" s="111">
        <v>4.5833333333333037</v>
      </c>
      <c r="V109" s="112">
        <v>59.865921787709496</v>
      </c>
      <c r="W109" s="113"/>
      <c r="X109" s="116"/>
      <c r="Y109" s="12"/>
      <c r="Z109" s="198"/>
      <c r="AA109" s="337"/>
      <c r="AB109" s="338"/>
      <c r="AC109" s="12"/>
      <c r="AD109" s="198"/>
      <c r="AE109" s="117">
        <f>M109-J109</f>
        <v>-209.99999999999977</v>
      </c>
      <c r="AF109" s="110">
        <f>M109/J109</f>
        <v>0.89500000000000013</v>
      </c>
      <c r="AG109" s="333"/>
    </row>
    <row r="110" spans="1:33" ht="15.75" customHeight="1">
      <c r="A110" s="323"/>
      <c r="B110" s="163"/>
      <c r="C110" s="335"/>
      <c r="D110" s="336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328"/>
      <c r="S110" s="47"/>
      <c r="T110" s="48"/>
      <c r="U110" s="111"/>
      <c r="V110" s="112"/>
      <c r="W110" s="113"/>
      <c r="X110" s="116"/>
      <c r="Y110" s="12"/>
      <c r="Z110" s="198"/>
      <c r="AA110" s="337"/>
      <c r="AB110" s="338"/>
      <c r="AC110" s="12"/>
      <c r="AD110" s="198"/>
      <c r="AE110" s="117"/>
      <c r="AF110" s="110"/>
      <c r="AG110" s="333"/>
    </row>
    <row r="111" spans="1:33" ht="15.75" customHeight="1">
      <c r="A111" s="323"/>
      <c r="B111" s="163"/>
      <c r="C111" s="335"/>
      <c r="D111" s="336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328"/>
      <c r="S111" s="47"/>
      <c r="T111" s="48"/>
      <c r="U111" s="111"/>
      <c r="V111" s="112"/>
      <c r="W111" s="113"/>
      <c r="X111" s="116"/>
      <c r="Y111" s="12"/>
      <c r="Z111" s="198"/>
      <c r="AA111" s="337"/>
      <c r="AB111" s="338"/>
      <c r="AC111" s="12"/>
      <c r="AD111" s="198"/>
      <c r="AE111" s="117"/>
      <c r="AF111" s="110"/>
      <c r="AG111" s="333"/>
    </row>
    <row r="112" spans="1:33" ht="15.75" customHeight="1">
      <c r="A112" s="323"/>
      <c r="B112" s="163"/>
      <c r="C112" s="335"/>
      <c r="D112" s="336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28"/>
      <c r="S112" s="47"/>
      <c r="T112" s="120"/>
      <c r="U112" s="111"/>
      <c r="V112" s="112"/>
      <c r="W112" s="113"/>
      <c r="X112" s="116"/>
      <c r="Y112" s="12"/>
      <c r="Z112" s="198"/>
      <c r="AA112" s="337"/>
      <c r="AB112" s="338"/>
      <c r="AC112" s="12"/>
      <c r="AD112" s="198"/>
      <c r="AE112" s="117"/>
      <c r="AF112" s="110"/>
      <c r="AG112" s="333"/>
    </row>
    <row r="113" spans="1:33" ht="15.75" customHeight="1">
      <c r="A113" s="323"/>
      <c r="B113" s="163"/>
      <c r="C113" s="335"/>
      <c r="D113" s="336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328"/>
      <c r="S113" s="119"/>
      <c r="T113" s="120"/>
      <c r="U113" s="111"/>
      <c r="V113" s="112"/>
      <c r="W113" s="120"/>
      <c r="X113" s="189"/>
      <c r="Y113" s="12"/>
      <c r="Z113" s="198"/>
      <c r="AA113" s="337"/>
      <c r="AB113" s="338"/>
      <c r="AC113" s="12"/>
      <c r="AD113" s="198"/>
      <c r="AE113" s="117"/>
      <c r="AF113" s="110"/>
      <c r="AG113" s="333"/>
    </row>
    <row r="114" spans="1:33" ht="15.75" customHeight="1">
      <c r="A114" s="323"/>
      <c r="B114" s="163"/>
      <c r="C114" s="335"/>
      <c r="D114" s="336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28"/>
      <c r="S114" s="119"/>
      <c r="T114" s="120"/>
      <c r="U114" s="111"/>
      <c r="V114" s="112"/>
      <c r="W114" s="120"/>
      <c r="X114" s="189"/>
      <c r="Y114" s="12"/>
      <c r="Z114" s="198"/>
      <c r="AA114" s="337"/>
      <c r="AB114" s="338"/>
      <c r="AC114" s="12"/>
      <c r="AD114" s="198"/>
      <c r="AE114" s="117"/>
      <c r="AF114" s="110"/>
      <c r="AG114" s="333"/>
    </row>
    <row r="115" spans="1:33" ht="15.75" customHeight="1">
      <c r="A115" s="323"/>
      <c r="B115" s="163"/>
      <c r="C115" s="335"/>
      <c r="D115" s="336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8"/>
      <c r="S115" s="119"/>
      <c r="T115" s="120"/>
      <c r="U115" s="111"/>
      <c r="V115" s="112"/>
      <c r="W115" s="120"/>
      <c r="X115" s="189"/>
      <c r="Y115" s="12"/>
      <c r="Z115" s="198"/>
      <c r="AA115" s="337"/>
      <c r="AB115" s="338"/>
      <c r="AC115" s="12"/>
      <c r="AD115" s="198"/>
      <c r="AE115" s="117"/>
      <c r="AF115" s="110"/>
      <c r="AG115" s="333"/>
    </row>
    <row r="116" spans="1:33" ht="15.75" customHeight="1">
      <c r="A116" s="323"/>
      <c r="B116" s="163"/>
      <c r="C116" s="335"/>
      <c r="D116" s="336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8"/>
      <c r="S116" s="119"/>
      <c r="T116" s="120"/>
      <c r="U116" s="111"/>
      <c r="V116" s="112"/>
      <c r="W116" s="120"/>
      <c r="X116" s="189"/>
      <c r="Y116" s="12"/>
      <c r="Z116" s="198"/>
      <c r="AA116" s="337"/>
      <c r="AB116" s="338"/>
      <c r="AC116" s="12"/>
      <c r="AD116" s="198"/>
      <c r="AE116" s="117"/>
      <c r="AF116" s="110"/>
      <c r="AG116" s="333"/>
    </row>
    <row r="117" spans="1:33" ht="15.75" customHeight="1">
      <c r="A117" s="323"/>
      <c r="B117" s="163"/>
      <c r="C117" s="335"/>
      <c r="D117" s="336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8"/>
      <c r="S117" s="119"/>
      <c r="T117" s="120"/>
      <c r="U117" s="111"/>
      <c r="V117" s="112"/>
      <c r="W117" s="120"/>
      <c r="X117" s="189"/>
      <c r="Y117" s="12"/>
      <c r="Z117" s="198"/>
      <c r="AA117" s="337"/>
      <c r="AB117" s="338"/>
      <c r="AC117" s="12"/>
      <c r="AD117" s="198"/>
      <c r="AE117" s="117"/>
      <c r="AF117" s="110"/>
      <c r="AG117" s="333"/>
    </row>
    <row r="118" spans="1:33" ht="15.75" customHeight="1">
      <c r="A118" s="323"/>
      <c r="B118" s="163"/>
      <c r="C118" s="335"/>
      <c r="D118" s="336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8"/>
      <c r="S118" s="119"/>
      <c r="T118" s="120"/>
      <c r="U118" s="111"/>
      <c r="V118" s="112"/>
      <c r="W118" s="120"/>
      <c r="X118" s="189"/>
      <c r="Y118" s="12"/>
      <c r="Z118" s="198"/>
      <c r="AA118" s="337"/>
      <c r="AB118" s="338"/>
      <c r="AC118" s="12"/>
      <c r="AD118" s="198"/>
      <c r="AE118" s="117"/>
      <c r="AF118" s="110"/>
      <c r="AG118" s="333"/>
    </row>
    <row r="119" spans="1:33" ht="15.75" customHeight="1">
      <c r="A119" s="323"/>
      <c r="B119" s="163"/>
      <c r="C119" s="335"/>
      <c r="D119" s="336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8"/>
      <c r="S119" s="119"/>
      <c r="T119" s="120"/>
      <c r="U119" s="111"/>
      <c r="V119" s="112"/>
      <c r="W119" s="120"/>
      <c r="X119" s="189"/>
      <c r="Y119" s="12"/>
      <c r="Z119" s="198"/>
      <c r="AA119" s="337"/>
      <c r="AB119" s="338"/>
      <c r="AC119" s="12"/>
      <c r="AD119" s="198"/>
      <c r="AE119" s="117"/>
      <c r="AF119" s="110"/>
      <c r="AG119" s="333"/>
    </row>
    <row r="120" spans="1:33" ht="15.75" customHeight="1">
      <c r="A120" s="323"/>
      <c r="B120" s="163"/>
      <c r="C120" s="335"/>
      <c r="D120" s="336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8"/>
      <c r="S120" s="119"/>
      <c r="T120" s="120"/>
      <c r="U120" s="111"/>
      <c r="V120" s="112"/>
      <c r="W120" s="120"/>
      <c r="X120" s="189"/>
      <c r="Y120" s="12"/>
      <c r="Z120" s="198"/>
      <c r="AA120" s="337"/>
      <c r="AB120" s="338"/>
      <c r="AC120" s="12"/>
      <c r="AD120" s="198"/>
      <c r="AE120" s="117"/>
      <c r="AF120" s="110"/>
      <c r="AG120" s="333"/>
    </row>
    <row r="121" spans="1:33" ht="15.75" customHeight="1">
      <c r="A121" s="323"/>
      <c r="B121" s="163"/>
      <c r="C121" s="335"/>
      <c r="D121" s="336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8"/>
      <c r="S121" s="119"/>
      <c r="T121" s="120"/>
      <c r="U121" s="111"/>
      <c r="V121" s="112"/>
      <c r="W121" s="120"/>
      <c r="X121" s="189"/>
      <c r="Y121" s="12"/>
      <c r="Z121" s="198"/>
      <c r="AA121" s="337"/>
      <c r="AB121" s="338"/>
      <c r="AC121" s="12"/>
      <c r="AD121" s="198"/>
      <c r="AE121" s="117"/>
      <c r="AF121" s="110"/>
      <c r="AG121" s="333"/>
    </row>
    <row r="122" spans="1:33" ht="15.75" customHeight="1">
      <c r="A122" s="323"/>
      <c r="B122" s="163"/>
      <c r="C122" s="335"/>
      <c r="D122" s="336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8"/>
      <c r="S122" s="119"/>
      <c r="T122" s="120"/>
      <c r="U122" s="130"/>
      <c r="V122" s="131"/>
      <c r="W122" s="126"/>
      <c r="X122" s="127"/>
      <c r="Y122" s="12"/>
      <c r="Z122" s="198"/>
      <c r="AA122" s="337"/>
      <c r="AB122" s="338"/>
      <c r="AC122" s="12"/>
      <c r="AD122" s="198"/>
      <c r="AE122" s="165"/>
      <c r="AF122" s="125"/>
      <c r="AG122" s="333"/>
    </row>
    <row r="123" spans="1:33" ht="15.75" customHeight="1" thickBot="1">
      <c r="A123" s="324"/>
      <c r="B123" s="133" t="s">
        <v>115</v>
      </c>
      <c r="C123" s="358"/>
      <c r="D123" s="358"/>
      <c r="E123" s="134"/>
      <c r="F123" s="167"/>
      <c r="G123" s="135"/>
      <c r="H123" s="69"/>
      <c r="I123" s="136">
        <f t="shared" ref="I123:J123" si="49">AVERAGE(I107:I122)</f>
        <v>19.666666666666668</v>
      </c>
      <c r="J123" s="137">
        <f t="shared" si="49"/>
        <v>2000</v>
      </c>
      <c r="K123" s="138">
        <f t="shared" ref="K123" si="50">J123/I123</f>
        <v>101.69491525423729</v>
      </c>
      <c r="L123" s="136">
        <f t="shared" ref="L123:M123" si="51">AVERAGE(L107:L122)</f>
        <v>18.666666666666668</v>
      </c>
      <c r="M123" s="137">
        <f t="shared" si="51"/>
        <v>1790</v>
      </c>
      <c r="N123" s="138">
        <f>M123/L123</f>
        <v>95.892857142857139</v>
      </c>
      <c r="O123" s="139">
        <f>L123-I123</f>
        <v>-1</v>
      </c>
      <c r="P123" s="140">
        <f>N123-K123</f>
        <v>-5.8020581113801484</v>
      </c>
      <c r="Q123" s="141">
        <f>N123/K123</f>
        <v>0.94294642857142852</v>
      </c>
      <c r="R123" s="329"/>
      <c r="S123" s="142">
        <v>0.70833333333333337</v>
      </c>
      <c r="T123" s="143">
        <v>0.82003472222222218</v>
      </c>
      <c r="U123" s="144"/>
      <c r="V123" s="166"/>
      <c r="W123" s="167"/>
      <c r="X123" s="138"/>
      <c r="Y123" s="179">
        <f t="shared" ref="Y123:Z123" si="52">SUM(Y107:Y122)</f>
        <v>0</v>
      </c>
      <c r="Z123" s="180">
        <f t="shared" si="52"/>
        <v>0</v>
      </c>
      <c r="AA123" s="359"/>
      <c r="AB123" s="360"/>
      <c r="AC123" s="179">
        <f t="shared" ref="AC123:AD123" si="53">SUM(AC107:AC122)</f>
        <v>0</v>
      </c>
      <c r="AD123" s="180">
        <f t="shared" si="53"/>
        <v>0</v>
      </c>
      <c r="AE123" s="168">
        <f>M123-J123</f>
        <v>-210</v>
      </c>
      <c r="AF123" s="141">
        <f>M123/J123</f>
        <v>0.89500000000000002</v>
      </c>
      <c r="AG123" s="334"/>
    </row>
    <row r="124" spans="1:33" ht="15.75" customHeight="1">
      <c r="A124" s="361" t="s">
        <v>182</v>
      </c>
      <c r="B124" s="146" t="s">
        <v>171</v>
      </c>
      <c r="C124" s="325" t="s">
        <v>185</v>
      </c>
      <c r="D124" s="326"/>
      <c r="E124" s="147">
        <v>47.6</v>
      </c>
      <c r="F124" s="159">
        <v>1776</v>
      </c>
      <c r="G124" s="148">
        <f t="shared" ref="G124:G126" si="54">E124*F124</f>
        <v>84537.600000000006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1796.6132557002493</v>
      </c>
      <c r="N124" s="152">
        <f>M124/L124</f>
        <v>78.113619813054314</v>
      </c>
      <c r="O124" s="154">
        <f>L124-I124</f>
        <v>0</v>
      </c>
      <c r="P124" s="155">
        <f>N124-K124</f>
        <v>-8.8429019260761237</v>
      </c>
      <c r="Q124" s="156">
        <f>N124/K124</f>
        <v>0.89830662785012461</v>
      </c>
      <c r="R124" s="327">
        <f>Q140</f>
        <v>0.89743774130078002</v>
      </c>
      <c r="S124" s="157">
        <v>0.70833333333333337</v>
      </c>
      <c r="T124" s="158">
        <v>0.74951388888888892</v>
      </c>
      <c r="U124" s="159"/>
      <c r="V124" s="160">
        <v>59.311596228019084</v>
      </c>
      <c r="W124" s="97"/>
      <c r="X124" s="98"/>
      <c r="Y124" s="196"/>
      <c r="Z124" s="197"/>
      <c r="AA124" s="330"/>
      <c r="AB124" s="331"/>
      <c r="AC124" s="196"/>
      <c r="AD124" s="197"/>
      <c r="AE124" s="115">
        <f>M124-J124</f>
        <v>-203.38674429975072</v>
      </c>
      <c r="AF124" s="156">
        <f>M124/J124</f>
        <v>0.89830662785012461</v>
      </c>
      <c r="AG124" s="381">
        <f>AF140</f>
        <v>0.89743774130078002</v>
      </c>
    </row>
    <row r="125" spans="1:33" ht="15.75" customHeight="1">
      <c r="A125" s="362"/>
      <c r="B125" s="163" t="s">
        <v>171</v>
      </c>
      <c r="C125" s="335" t="s">
        <v>184</v>
      </c>
      <c r="D125" s="336"/>
      <c r="E125" s="101">
        <v>56.87</v>
      </c>
      <c r="F125" s="111">
        <v>1490</v>
      </c>
      <c r="G125" s="103">
        <f t="shared" si="54"/>
        <v>84736.3</v>
      </c>
      <c r="H125" s="26"/>
      <c r="I125" s="104">
        <v>23</v>
      </c>
      <c r="J125" s="105">
        <v>2000</v>
      </c>
      <c r="K125" s="106">
        <f t="shared" ref="K125:K126" si="55">J125/I125</f>
        <v>86.956521739130437</v>
      </c>
      <c r="L125" s="107">
        <v>23</v>
      </c>
      <c r="M125" s="105">
        <f>F125/V125*60</f>
        <v>1793.9607611406509</v>
      </c>
      <c r="N125" s="106">
        <f>M125/L125</f>
        <v>77.998293962636993</v>
      </c>
      <c r="O125" s="108">
        <f>L125-I125</f>
        <v>0</v>
      </c>
      <c r="P125" s="109">
        <f>N125-K125</f>
        <v>-8.9582277764934446</v>
      </c>
      <c r="Q125" s="110">
        <f>N125/K125</f>
        <v>0.89698038057032536</v>
      </c>
      <c r="R125" s="328"/>
      <c r="S125" s="47">
        <v>0.75347222222222221</v>
      </c>
      <c r="T125" s="48">
        <v>0.7880787037037037</v>
      </c>
      <c r="U125" s="111">
        <v>5.6999999999999318</v>
      </c>
      <c r="V125" s="112">
        <v>49.833865899696129</v>
      </c>
      <c r="W125" s="113"/>
      <c r="X125" s="116"/>
      <c r="Y125" s="12"/>
      <c r="Z125" s="198"/>
      <c r="AA125" s="337"/>
      <c r="AB125" s="338"/>
      <c r="AC125" s="12"/>
      <c r="AD125" s="198"/>
      <c r="AE125" s="117">
        <f>M125-J125</f>
        <v>-206.0392388593491</v>
      </c>
      <c r="AF125" s="110">
        <f>M125/J125</f>
        <v>0.89698038057032548</v>
      </c>
      <c r="AG125" s="374"/>
    </row>
    <row r="126" spans="1:33" ht="15.75" customHeight="1">
      <c r="A126" s="362"/>
      <c r="B126" s="163" t="s">
        <v>171</v>
      </c>
      <c r="C126" s="335" t="s">
        <v>183</v>
      </c>
      <c r="D126" s="336"/>
      <c r="E126" s="101">
        <v>56.79</v>
      </c>
      <c r="F126" s="111">
        <v>2001</v>
      </c>
      <c r="G126" s="103">
        <f t="shared" si="54"/>
        <v>113636.79</v>
      </c>
      <c r="H126" s="26"/>
      <c r="I126" s="104">
        <v>23</v>
      </c>
      <c r="J126" s="105">
        <v>2000</v>
      </c>
      <c r="K126" s="106">
        <f t="shared" si="55"/>
        <v>86.956521739130437</v>
      </c>
      <c r="L126" s="107">
        <v>23</v>
      </c>
      <c r="M126" s="105">
        <f>F126/V126*60</f>
        <v>1794.0524309637794</v>
      </c>
      <c r="N126" s="106">
        <f>M126/L126</f>
        <v>78.00227960712084</v>
      </c>
      <c r="O126" s="108">
        <f>L126-I126</f>
        <v>0</v>
      </c>
      <c r="P126" s="109">
        <f>N126-K126</f>
        <v>-8.9542421320095968</v>
      </c>
      <c r="Q126" s="110">
        <f>N126/K126</f>
        <v>0.89702621548188965</v>
      </c>
      <c r="R126" s="328"/>
      <c r="S126" s="47">
        <v>0.79097222222222219</v>
      </c>
      <c r="T126" s="48">
        <v>0.83744212962962961</v>
      </c>
      <c r="U126" s="111">
        <v>5</v>
      </c>
      <c r="V126" s="112">
        <v>66.921121104305072</v>
      </c>
      <c r="W126" s="113"/>
      <c r="X126" s="116"/>
      <c r="Y126" s="12"/>
      <c r="Z126" s="198"/>
      <c r="AA126" s="337"/>
      <c r="AB126" s="338"/>
      <c r="AC126" s="12"/>
      <c r="AD126" s="198"/>
      <c r="AE126" s="117">
        <f>M126-J126</f>
        <v>-205.94756903622056</v>
      </c>
      <c r="AF126" s="110">
        <f>M126/J126</f>
        <v>0.89702621548188977</v>
      </c>
      <c r="AG126" s="374"/>
    </row>
    <row r="127" spans="1:33" ht="15.75" customHeight="1">
      <c r="A127" s="362"/>
      <c r="B127" s="163"/>
      <c r="C127" s="335"/>
      <c r="D127" s="336"/>
      <c r="E127" s="101"/>
      <c r="F127" s="111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328"/>
      <c r="S127" s="47"/>
      <c r="T127" s="48"/>
      <c r="U127" s="111"/>
      <c r="V127" s="112"/>
      <c r="W127" s="113"/>
      <c r="X127" s="116"/>
      <c r="Y127" s="12"/>
      <c r="Z127" s="198"/>
      <c r="AA127" s="337"/>
      <c r="AB127" s="338"/>
      <c r="AC127" s="12"/>
      <c r="AD127" s="198"/>
      <c r="AE127" s="117"/>
      <c r="AF127" s="110"/>
      <c r="AG127" s="374"/>
    </row>
    <row r="128" spans="1:33" ht="15.75" customHeight="1">
      <c r="A128" s="363"/>
      <c r="B128" s="163"/>
      <c r="C128" s="335"/>
      <c r="D128" s="336"/>
      <c r="E128" s="101"/>
      <c r="F128" s="111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328"/>
      <c r="S128" s="47"/>
      <c r="T128" s="48"/>
      <c r="U128" s="111"/>
      <c r="V128" s="112"/>
      <c r="W128" s="113"/>
      <c r="X128" s="116"/>
      <c r="Y128" s="12"/>
      <c r="Z128" s="198"/>
      <c r="AA128" s="337"/>
      <c r="AB128" s="338"/>
      <c r="AC128" s="12"/>
      <c r="AD128" s="198"/>
      <c r="AE128" s="117"/>
      <c r="AF128" s="110"/>
      <c r="AG128" s="374"/>
    </row>
    <row r="129" spans="1:33" ht="15.75" customHeight="1">
      <c r="A129" s="363"/>
      <c r="B129" s="163"/>
      <c r="C129" s="335"/>
      <c r="D129" s="336"/>
      <c r="E129" s="101"/>
      <c r="F129" s="111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28"/>
      <c r="S129" s="47"/>
      <c r="T129" s="120"/>
      <c r="U129" s="111"/>
      <c r="V129" s="112"/>
      <c r="W129" s="113"/>
      <c r="X129" s="116"/>
      <c r="Y129" s="12"/>
      <c r="Z129" s="198"/>
      <c r="AA129" s="337"/>
      <c r="AB129" s="338"/>
      <c r="AC129" s="12"/>
      <c r="AD129" s="198"/>
      <c r="AE129" s="117"/>
      <c r="AF129" s="110"/>
      <c r="AG129" s="374"/>
    </row>
    <row r="130" spans="1:33" ht="15.75" customHeight="1">
      <c r="A130" s="363"/>
      <c r="B130" s="163"/>
      <c r="C130" s="335"/>
      <c r="D130" s="336"/>
      <c r="E130" s="101"/>
      <c r="F130" s="111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328"/>
      <c r="S130" s="47"/>
      <c r="T130" s="120"/>
      <c r="U130" s="111"/>
      <c r="V130" s="112"/>
      <c r="W130" s="113"/>
      <c r="X130" s="116"/>
      <c r="Y130" s="12"/>
      <c r="Z130" s="198"/>
      <c r="AA130" s="337"/>
      <c r="AB130" s="338"/>
      <c r="AC130" s="12"/>
      <c r="AD130" s="198"/>
      <c r="AE130" s="117"/>
      <c r="AF130" s="110"/>
      <c r="AG130" s="374"/>
    </row>
    <row r="131" spans="1:33" ht="15.75" customHeight="1">
      <c r="A131" s="363"/>
      <c r="B131" s="163"/>
      <c r="C131" s="335"/>
      <c r="D131" s="336"/>
      <c r="E131" s="101"/>
      <c r="F131" s="111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28"/>
      <c r="S131" s="47"/>
      <c r="T131" s="120"/>
      <c r="U131" s="111"/>
      <c r="V131" s="112"/>
      <c r="W131" s="113"/>
      <c r="X131" s="116"/>
      <c r="Y131" s="12"/>
      <c r="Z131" s="198"/>
      <c r="AA131" s="337"/>
      <c r="AB131" s="338"/>
      <c r="AC131" s="12"/>
      <c r="AD131" s="198"/>
      <c r="AE131" s="117"/>
      <c r="AF131" s="110"/>
      <c r="AG131" s="374"/>
    </row>
    <row r="132" spans="1:33" ht="15.75" customHeight="1">
      <c r="A132" s="363"/>
      <c r="B132" s="163"/>
      <c r="C132" s="335"/>
      <c r="D132" s="336"/>
      <c r="E132" s="101"/>
      <c r="F132" s="111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28"/>
      <c r="S132" s="47"/>
      <c r="T132" s="120"/>
      <c r="U132" s="111"/>
      <c r="V132" s="112"/>
      <c r="W132" s="113"/>
      <c r="X132" s="116"/>
      <c r="Y132" s="12"/>
      <c r="Z132" s="198"/>
      <c r="AA132" s="337"/>
      <c r="AB132" s="338"/>
      <c r="AC132" s="12"/>
      <c r="AD132" s="198"/>
      <c r="AE132" s="117"/>
      <c r="AF132" s="110"/>
      <c r="AG132" s="374"/>
    </row>
    <row r="133" spans="1:33" ht="15.75" customHeight="1">
      <c r="A133" s="363"/>
      <c r="B133" s="163"/>
      <c r="C133" s="335"/>
      <c r="D133" s="336"/>
      <c r="E133" s="101"/>
      <c r="F133" s="111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28"/>
      <c r="S133" s="47"/>
      <c r="T133" s="120"/>
      <c r="U133" s="111"/>
      <c r="V133" s="112"/>
      <c r="W133" s="113"/>
      <c r="X133" s="116"/>
      <c r="Y133" s="12"/>
      <c r="Z133" s="198"/>
      <c r="AA133" s="337"/>
      <c r="AB133" s="338"/>
      <c r="AC133" s="12"/>
      <c r="AD133" s="198"/>
      <c r="AE133" s="117"/>
      <c r="AF133" s="110"/>
      <c r="AG133" s="374"/>
    </row>
    <row r="134" spans="1:33" ht="15.75" customHeight="1">
      <c r="A134" s="363"/>
      <c r="B134" s="163"/>
      <c r="C134" s="335"/>
      <c r="D134" s="336"/>
      <c r="E134" s="101"/>
      <c r="F134" s="111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28"/>
      <c r="S134" s="47"/>
      <c r="T134" s="120"/>
      <c r="U134" s="111"/>
      <c r="V134" s="112"/>
      <c r="W134" s="113"/>
      <c r="X134" s="116"/>
      <c r="Y134" s="12"/>
      <c r="Z134" s="198"/>
      <c r="AA134" s="337"/>
      <c r="AB134" s="338"/>
      <c r="AC134" s="12"/>
      <c r="AD134" s="198"/>
      <c r="AE134" s="117"/>
      <c r="AF134" s="110"/>
      <c r="AG134" s="374"/>
    </row>
    <row r="135" spans="1:33" ht="15.75" customHeight="1">
      <c r="A135" s="363"/>
      <c r="B135" s="163"/>
      <c r="C135" s="335"/>
      <c r="D135" s="336"/>
      <c r="E135" s="101"/>
      <c r="F135" s="111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28"/>
      <c r="S135" s="47"/>
      <c r="T135" s="120"/>
      <c r="U135" s="111"/>
      <c r="V135" s="112"/>
      <c r="W135" s="113"/>
      <c r="X135" s="116"/>
      <c r="Y135" s="12"/>
      <c r="Z135" s="198"/>
      <c r="AA135" s="337"/>
      <c r="AB135" s="338"/>
      <c r="AC135" s="12"/>
      <c r="AD135" s="198"/>
      <c r="AE135" s="117"/>
      <c r="AF135" s="110"/>
      <c r="AG135" s="374"/>
    </row>
    <row r="136" spans="1:33" ht="15.75" customHeight="1">
      <c r="A136" s="363"/>
      <c r="B136" s="163"/>
      <c r="C136" s="335"/>
      <c r="D136" s="336"/>
      <c r="E136" s="101"/>
      <c r="F136" s="111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8"/>
      <c r="S136" s="47"/>
      <c r="T136" s="120"/>
      <c r="U136" s="111"/>
      <c r="V136" s="112"/>
      <c r="W136" s="113"/>
      <c r="X136" s="116"/>
      <c r="Y136" s="12"/>
      <c r="Z136" s="198"/>
      <c r="AA136" s="337"/>
      <c r="AB136" s="338"/>
      <c r="AC136" s="12"/>
      <c r="AD136" s="198"/>
      <c r="AE136" s="117"/>
      <c r="AF136" s="110"/>
      <c r="AG136" s="374"/>
    </row>
    <row r="137" spans="1:33" ht="15.75" customHeight="1">
      <c r="A137" s="363"/>
      <c r="B137" s="163"/>
      <c r="C137" s="335"/>
      <c r="D137" s="336"/>
      <c r="E137" s="101"/>
      <c r="F137" s="111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8"/>
      <c r="S137" s="47"/>
      <c r="T137" s="120"/>
      <c r="U137" s="111"/>
      <c r="V137" s="112"/>
      <c r="W137" s="183"/>
      <c r="X137" s="184"/>
      <c r="Y137" s="12"/>
      <c r="Z137" s="198"/>
      <c r="AA137" s="337"/>
      <c r="AB137" s="338"/>
      <c r="AC137" s="12"/>
      <c r="AD137" s="198"/>
      <c r="AE137" s="117"/>
      <c r="AF137" s="110"/>
      <c r="AG137" s="374"/>
    </row>
    <row r="138" spans="1:33" ht="15.75" customHeight="1">
      <c r="A138" s="363"/>
      <c r="B138" s="163"/>
      <c r="C138" s="335"/>
      <c r="D138" s="336"/>
      <c r="E138" s="101"/>
      <c r="F138" s="111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8"/>
      <c r="S138" s="47"/>
      <c r="T138" s="120"/>
      <c r="U138" s="111"/>
      <c r="V138" s="112"/>
      <c r="W138" s="185"/>
      <c r="X138" s="186"/>
      <c r="Y138" s="12"/>
      <c r="Z138" s="198"/>
      <c r="AA138" s="337"/>
      <c r="AB138" s="338"/>
      <c r="AC138" s="12"/>
      <c r="AD138" s="198"/>
      <c r="AE138" s="117"/>
      <c r="AF138" s="110"/>
      <c r="AG138" s="374"/>
    </row>
    <row r="139" spans="1:33" ht="15.75" customHeight="1">
      <c r="A139" s="363"/>
      <c r="B139" s="100"/>
      <c r="C139" s="335"/>
      <c r="D139" s="336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8"/>
      <c r="S139" s="47"/>
      <c r="T139" s="120"/>
      <c r="U139" s="130"/>
      <c r="V139" s="112"/>
      <c r="W139" s="185"/>
      <c r="X139" s="186"/>
      <c r="Y139" s="12"/>
      <c r="Z139" s="198"/>
      <c r="AA139" s="337"/>
      <c r="AB139" s="338"/>
      <c r="AC139" s="12"/>
      <c r="AD139" s="198"/>
      <c r="AE139" s="117"/>
      <c r="AF139" s="110"/>
      <c r="AG139" s="374"/>
    </row>
    <row r="140" spans="1:33" ht="15.75" customHeight="1" thickBot="1">
      <c r="A140" s="364"/>
      <c r="B140" s="133" t="s">
        <v>115</v>
      </c>
      <c r="C140" s="358"/>
      <c r="D140" s="358"/>
      <c r="E140" s="134"/>
      <c r="F140" s="167"/>
      <c r="G140" s="135"/>
      <c r="H140" s="69"/>
      <c r="I140" s="136">
        <f t="shared" ref="I140:J140" si="56">AVERAGE(I124:I139)</f>
        <v>23</v>
      </c>
      <c r="J140" s="137">
        <f t="shared" si="56"/>
        <v>2000</v>
      </c>
      <c r="K140" s="138">
        <f t="shared" ref="K140" si="57">J140/I140</f>
        <v>86.956521739130437</v>
      </c>
      <c r="L140" s="136">
        <f t="shared" ref="L140:M140" si="58">AVERAGE(L124:L139)</f>
        <v>23</v>
      </c>
      <c r="M140" s="137">
        <f t="shared" si="58"/>
        <v>1794.87548260156</v>
      </c>
      <c r="N140" s="138">
        <f>M140/L140</f>
        <v>78.038064460937392</v>
      </c>
      <c r="O140" s="139">
        <f>L140-I140</f>
        <v>0</v>
      </c>
      <c r="P140" s="140">
        <f>N140-K140</f>
        <v>-8.9184572781930456</v>
      </c>
      <c r="Q140" s="141">
        <f>N140/K140</f>
        <v>0.89743774130078002</v>
      </c>
      <c r="R140" s="329"/>
      <c r="S140" s="142">
        <v>0.70833333333333337</v>
      </c>
      <c r="T140" s="143">
        <v>0.83744212962962961</v>
      </c>
      <c r="U140" s="144"/>
      <c r="V140" s="166"/>
      <c r="W140" s="187"/>
      <c r="X140" s="188"/>
      <c r="Y140" s="179">
        <f t="shared" ref="Y140:Z140" si="59">SUM(Y124:Y139)</f>
        <v>0</v>
      </c>
      <c r="Z140" s="180">
        <f t="shared" si="59"/>
        <v>0</v>
      </c>
      <c r="AA140" s="359"/>
      <c r="AB140" s="360"/>
      <c r="AC140" s="179">
        <f t="shared" ref="AC140:AD140" si="60">SUM(AC124:AC139)</f>
        <v>0</v>
      </c>
      <c r="AD140" s="180">
        <f t="shared" si="60"/>
        <v>0</v>
      </c>
      <c r="AE140" s="168">
        <f>M140-J140</f>
        <v>-205.12451739844005</v>
      </c>
      <c r="AF140" s="141">
        <f>M140/J140</f>
        <v>0.89743774130078002</v>
      </c>
      <c r="AG140" s="375"/>
    </row>
    <row r="142" spans="1:33">
      <c r="AA142" s="365" t="s">
        <v>149</v>
      </c>
      <c r="AB142" s="365"/>
    </row>
    <row r="143" spans="1:33">
      <c r="AA143" s="365" t="s">
        <v>150</v>
      </c>
      <c r="AB143" s="365"/>
    </row>
    <row r="144" spans="1:33">
      <c r="AA144" s="365" t="s">
        <v>151</v>
      </c>
      <c r="AB144" s="365"/>
    </row>
    <row r="145" spans="27:28">
      <c r="AA145" s="365" t="s">
        <v>152</v>
      </c>
      <c r="AB145" s="365"/>
    </row>
    <row r="146" spans="27:28">
      <c r="AA146" s="365" t="s">
        <v>153</v>
      </c>
      <c r="AB146" s="365"/>
    </row>
    <row r="147" spans="27:28">
      <c r="AA147" s="365" t="s">
        <v>154</v>
      </c>
      <c r="AB147" s="365"/>
    </row>
    <row r="148" spans="27:28">
      <c r="AA148" s="365" t="s">
        <v>155</v>
      </c>
      <c r="AB148" s="365"/>
    </row>
    <row r="149" spans="27:28">
      <c r="AA149" s="365" t="s">
        <v>156</v>
      </c>
      <c r="AB149" s="365"/>
    </row>
    <row r="150" spans="27:28">
      <c r="AA150" s="365" t="s">
        <v>157</v>
      </c>
      <c r="AB150" s="365"/>
    </row>
    <row r="151" spans="27:28">
      <c r="AA151" s="365" t="s">
        <v>158</v>
      </c>
      <c r="AB151" s="365"/>
    </row>
    <row r="152" spans="27:28">
      <c r="AA152" s="365" t="s">
        <v>159</v>
      </c>
      <c r="AB152" s="365"/>
    </row>
    <row r="153" spans="27:28">
      <c r="AA153" s="365" t="s">
        <v>160</v>
      </c>
      <c r="AB153" s="365"/>
    </row>
    <row r="154" spans="27:28">
      <c r="AA154" s="365" t="s">
        <v>161</v>
      </c>
      <c r="AB154" s="365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570" priority="2" operator="greaterThan">
      <formula>0</formula>
    </cfRule>
  </conditionalFormatting>
  <conditionalFormatting sqref="P5:P140 AE5:AE140">
    <cfRule type="cellIs" dxfId="569" priority="5" operator="lessThan">
      <formula>0</formula>
    </cfRule>
  </conditionalFormatting>
  <conditionalFormatting sqref="Q5:Q140 AF5:AF140">
    <cfRule type="cellIs" dxfId="568" priority="3" operator="greaterThan">
      <formula>1</formula>
    </cfRule>
    <cfRule type="cellIs" dxfId="567" priority="4" operator="lessThan">
      <formula>0.8</formula>
    </cfRule>
  </conditionalFormatting>
  <conditionalFormatting sqref="AG5 R5:R140 AG107:AG124">
    <cfRule type="cellIs" dxfId="566" priority="6" operator="lessThan">
      <formula>0.8</formula>
    </cfRule>
  </conditionalFormatting>
  <conditionalFormatting sqref="AG22">
    <cfRule type="cellIs" dxfId="565" priority="11" operator="lessThan">
      <formula>0.8</formula>
    </cfRule>
  </conditionalFormatting>
  <conditionalFormatting sqref="AG37">
    <cfRule type="cellIs" dxfId="564" priority="10" operator="lessThan">
      <formula>0.8</formula>
    </cfRule>
  </conditionalFormatting>
  <conditionalFormatting sqref="AG39:AG74">
    <cfRule type="cellIs" dxfId="563" priority="8" operator="lessThan">
      <formula>0.8</formula>
    </cfRule>
  </conditionalFormatting>
  <conditionalFormatting sqref="AG80:AG88">
    <cfRule type="cellIs" dxfId="562" priority="9" operator="lessThan">
      <formula>0.8</formula>
    </cfRule>
  </conditionalFormatting>
  <conditionalFormatting sqref="AG90:AG95">
    <cfRule type="cellIs" dxfId="561" priority="7" operator="lessThan">
      <formula>0.8</formula>
    </cfRule>
  </conditionalFormatting>
  <conditionalFormatting sqref="AG139">
    <cfRule type="cellIs" dxfId="560" priority="1" operator="lessThan">
      <formula>0.8</formula>
    </cfRule>
  </conditionalFormatting>
  <dataValidations count="1">
    <dataValidation type="list" allowBlank="1" showInputMessage="1" showErrorMessage="1" sqref="AA5:AB140" xr:uid="{B9913532-E405-429A-A01F-2915C531E31F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EB3A5-4FF3-4474-8C3D-76D940C7BEA4}">
  <sheetPr>
    <tabColor theme="8" tint="0.59999389629810485"/>
  </sheetPr>
  <dimension ref="B1:AR42"/>
  <sheetViews>
    <sheetView zoomScale="70" zoomScaleNormal="70" workbookViewId="0">
      <selection activeCell="B11" sqref="B11:O26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11" t="s">
        <v>0</v>
      </c>
      <c r="C1" s="211"/>
      <c r="D1" s="211"/>
      <c r="E1" s="211"/>
      <c r="F1" s="211"/>
      <c r="G1" s="211"/>
      <c r="H1" s="211"/>
      <c r="I1" s="211"/>
      <c r="J1" s="211"/>
      <c r="K1" s="1"/>
      <c r="L1" s="1"/>
      <c r="M1" s="1"/>
      <c r="N1" s="1"/>
      <c r="O1" s="1"/>
      <c r="P1" s="1"/>
    </row>
    <row r="2" spans="2:34" ht="27.75" customHeight="1">
      <c r="B2" s="212"/>
      <c r="C2" s="212"/>
      <c r="D2" s="212"/>
      <c r="E2" s="212"/>
      <c r="F2" s="212"/>
      <c r="G2" s="212"/>
      <c r="H2" s="212"/>
      <c r="I2" s="212"/>
      <c r="J2" s="212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13" t="s">
        <v>263</v>
      </c>
      <c r="D3" s="214"/>
      <c r="E3" s="3" t="s">
        <v>2</v>
      </c>
      <c r="F3" s="215">
        <f>'0724(18度C)'!D1+'0724(4度C)'!D1</f>
        <v>164279</v>
      </c>
      <c r="G3" s="216"/>
      <c r="H3" s="3" t="s">
        <v>3</v>
      </c>
      <c r="I3" s="217">
        <f>'0724(18度C)'!F1+'0724(4度C)'!F1</f>
        <v>5136735.6099999994</v>
      </c>
      <c r="J3" s="218"/>
      <c r="K3" s="4"/>
      <c r="L3" s="5"/>
      <c r="M3" s="1"/>
      <c r="N3" s="1"/>
      <c r="O3" s="1"/>
      <c r="P3" s="1"/>
    </row>
    <row r="4" spans="2:34" ht="28.5" customHeight="1">
      <c r="B4" s="219" t="s">
        <v>4</v>
      </c>
      <c r="C4" s="222" t="s">
        <v>5</v>
      </c>
      <c r="D4" s="223"/>
      <c r="E4" s="224" t="s">
        <v>6</v>
      </c>
      <c r="F4" s="225"/>
      <c r="G4" s="224" t="s">
        <v>7</v>
      </c>
      <c r="H4" s="225"/>
      <c r="I4" s="224" t="s">
        <v>8</v>
      </c>
      <c r="J4" s="225"/>
      <c r="K4" s="226" t="s">
        <v>9</v>
      </c>
      <c r="L4" s="227"/>
      <c r="M4" s="226" t="s">
        <v>10</v>
      </c>
      <c r="N4" s="227"/>
      <c r="O4" s="228" t="s">
        <v>11</v>
      </c>
      <c r="P4" s="229"/>
      <c r="Q4" s="229" t="s">
        <v>12</v>
      </c>
      <c r="R4" s="229"/>
    </row>
    <row r="5" spans="2:34" ht="28.5" customHeight="1">
      <c r="B5" s="220"/>
      <c r="C5" s="222" t="s">
        <v>13</v>
      </c>
      <c r="D5" s="223"/>
      <c r="E5" s="230" t="s">
        <v>14</v>
      </c>
      <c r="F5" s="231"/>
      <c r="G5" s="232" t="s">
        <v>15</v>
      </c>
      <c r="H5" s="233"/>
      <c r="I5" s="234" t="s">
        <v>16</v>
      </c>
      <c r="J5" s="235"/>
      <c r="K5" s="236" t="s">
        <v>17</v>
      </c>
      <c r="L5" s="237"/>
      <c r="M5" s="238" t="s">
        <v>18</v>
      </c>
      <c r="N5" s="23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20"/>
      <c r="C6" s="222" t="s">
        <v>22</v>
      </c>
      <c r="D6" s="223"/>
      <c r="E6" s="250">
        <f>AVERAGE(D14:O14,D32:X32)</f>
        <v>498.80406725189943</v>
      </c>
      <c r="F6" s="251" t="e">
        <f>AVERAGE(#REF!,D14:K14)</f>
        <v>#REF!</v>
      </c>
      <c r="G6" s="252">
        <f>AVERAGE(D14:K14)</f>
        <v>288.20652898144073</v>
      </c>
      <c r="H6" s="253"/>
      <c r="I6" s="252">
        <f>AVERAGE(L14:O14)</f>
        <v>94.325718496683862</v>
      </c>
      <c r="J6" s="253"/>
      <c r="K6" s="252">
        <f>AVERAGE(D32:O32)</f>
        <v>733.13492063492072</v>
      </c>
      <c r="L6" s="253"/>
      <c r="M6" s="252">
        <f>AVERAGE(P32:X32)</f>
        <v>782.60869565217388</v>
      </c>
      <c r="N6" s="253"/>
      <c r="O6" s="241">
        <f>'0724(4度C)'!Y2</f>
        <v>0</v>
      </c>
      <c r="P6" s="241">
        <f>'0724(4度C)'!Z2</f>
        <v>0</v>
      </c>
      <c r="Q6" s="241">
        <f>'0724(4度C)'!AC2</f>
        <v>0</v>
      </c>
      <c r="R6" s="241">
        <f>'0724(4度C)'!AD2</f>
        <v>0</v>
      </c>
    </row>
    <row r="7" spans="2:34" ht="28.5" customHeight="1">
      <c r="B7" s="220"/>
      <c r="C7" s="244" t="s">
        <v>23</v>
      </c>
      <c r="D7" s="245"/>
      <c r="E7" s="246">
        <f>AVERAGE(D15:O15,D33:X33)</f>
        <v>444.54608191581366</v>
      </c>
      <c r="F7" s="247" t="e">
        <f>AVERAGE(#REF!,D15:K15)</f>
        <v>#REF!</v>
      </c>
      <c r="G7" s="248">
        <f>AVERAGE(D15:K15)</f>
        <v>251.1826300444784</v>
      </c>
      <c r="H7" s="249"/>
      <c r="I7" s="248">
        <f>AVERAGE(L15:O15)</f>
        <v>86.959663700448004</v>
      </c>
      <c r="J7" s="249"/>
      <c r="K7" s="248">
        <f>AVERAGE(D33:O33)</f>
        <v>655.78366698973525</v>
      </c>
      <c r="L7" s="249"/>
      <c r="M7" s="248">
        <f>AVERAGE(P33:X33)</f>
        <v>702.14688375657784</v>
      </c>
      <c r="N7" s="249"/>
      <c r="O7" s="242"/>
      <c r="P7" s="242"/>
      <c r="Q7" s="242"/>
      <c r="R7" s="242"/>
    </row>
    <row r="8" spans="2:34" ht="28.5" customHeight="1">
      <c r="B8" s="221"/>
      <c r="C8" s="244" t="s">
        <v>24</v>
      </c>
      <c r="D8" s="245"/>
      <c r="E8" s="265">
        <f>AVERAGE(D16:O16,D34:X34)</f>
        <v>0.89522456487149171</v>
      </c>
      <c r="F8" s="266" t="e">
        <f>AVERAGE(D16:K16,#REF!)</f>
        <v>#REF!</v>
      </c>
      <c r="G8" s="254">
        <f>AVERAGE(D16:K16)</f>
        <v>0.88768522481039647</v>
      </c>
      <c r="H8" s="255"/>
      <c r="I8" s="254">
        <f>AVERAGE(L16:O16)</f>
        <v>0.92012541826943761</v>
      </c>
      <c r="J8" s="255"/>
      <c r="K8" s="254">
        <f>AVERAGE(D34:O34)</f>
        <v>0.89195862698147454</v>
      </c>
      <c r="L8" s="255"/>
      <c r="M8" s="254">
        <f>AVERAGE(P34:X34)</f>
        <v>0.89734908615417897</v>
      </c>
      <c r="N8" s="255"/>
      <c r="O8" s="243"/>
      <c r="P8" s="243"/>
      <c r="Q8" s="243"/>
      <c r="R8" s="243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6" t="s">
        <v>26</v>
      </c>
      <c r="C11" s="257"/>
      <c r="D11" s="258" t="s">
        <v>27</v>
      </c>
      <c r="E11" s="259"/>
      <c r="F11" s="259"/>
      <c r="G11" s="259"/>
      <c r="H11" s="259"/>
      <c r="I11" s="259"/>
      <c r="J11" s="259"/>
      <c r="K11" s="259"/>
      <c r="L11" s="260" t="s">
        <v>28</v>
      </c>
      <c r="M11" s="261"/>
      <c r="N11" s="261"/>
      <c r="O11" s="262"/>
    </row>
    <row r="12" spans="2:34" ht="17.25" customHeight="1">
      <c r="B12" s="263" t="s">
        <v>29</v>
      </c>
      <c r="C12" s="264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63"/>
      <c r="C13" s="264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0" t="s">
        <v>40</v>
      </c>
      <c r="C14" s="26" t="s">
        <v>41</v>
      </c>
      <c r="D14" s="27" t="s">
        <v>42</v>
      </c>
      <c r="E14" s="28">
        <v>100.62992125984252</v>
      </c>
      <c r="F14" s="28">
        <v>114.42307692307692</v>
      </c>
      <c r="G14" s="28">
        <v>89.171974522292999</v>
      </c>
      <c r="H14" s="28">
        <v>170.41420118343194</v>
      </c>
      <c r="I14" s="28">
        <v>654.6</v>
      </c>
      <c r="J14" s="28">
        <v>600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0"/>
      <c r="C15" s="33" t="s">
        <v>43</v>
      </c>
      <c r="D15" s="34" t="s">
        <v>42</v>
      </c>
      <c r="E15" s="35">
        <v>91.086452804436774</v>
      </c>
      <c r="F15" s="35">
        <v>103.13146756356373</v>
      </c>
      <c r="G15" s="35">
        <v>80.018757731329188</v>
      </c>
      <c r="H15" s="35">
        <v>152.90496177684261</v>
      </c>
      <c r="I15" s="35">
        <v>538.78603653544315</v>
      </c>
      <c r="J15" s="35">
        <v>541.16810385525503</v>
      </c>
      <c r="K15" s="36" t="s">
        <v>42</v>
      </c>
      <c r="L15" s="34" t="s">
        <v>42</v>
      </c>
      <c r="M15" s="37">
        <v>95.892857142857139</v>
      </c>
      <c r="N15" s="35">
        <v>78.026470258038856</v>
      </c>
      <c r="O15" s="38" t="s">
        <v>42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40"/>
      <c r="C16" s="41" t="s">
        <v>44</v>
      </c>
      <c r="D16" s="42" t="s">
        <v>42</v>
      </c>
      <c r="E16" s="43">
        <f t="shared" ref="E16:J16" si="0">E15/E14</f>
        <v>0.90516271566224338</v>
      </c>
      <c r="F16" s="43">
        <f t="shared" si="0"/>
        <v>0.90131702744627129</v>
      </c>
      <c r="G16" s="43">
        <f t="shared" si="0"/>
        <v>0.89735321170133442</v>
      </c>
      <c r="H16" s="43">
        <f t="shared" si="0"/>
        <v>0.89725481042661126</v>
      </c>
      <c r="I16" s="43">
        <f t="shared" si="0"/>
        <v>0.82307674386716034</v>
      </c>
      <c r="J16" s="43">
        <f t="shared" si="0"/>
        <v>0.90194683975875833</v>
      </c>
      <c r="K16" s="44" t="s">
        <v>42</v>
      </c>
      <c r="L16" s="42" t="s">
        <v>42</v>
      </c>
      <c r="M16" s="45">
        <f t="shared" ref="M16:N16" si="1">M15/M14</f>
        <v>0.94294642857142852</v>
      </c>
      <c r="N16" s="43">
        <f t="shared" si="1"/>
        <v>0.89730440796744682</v>
      </c>
      <c r="O16" s="46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7" t="s">
        <v>45</v>
      </c>
      <c r="C17" s="13" t="s">
        <v>46</v>
      </c>
      <c r="D17" s="47" t="s">
        <v>42</v>
      </c>
      <c r="E17" s="48">
        <v>0.16666666666666666</v>
      </c>
      <c r="F17" s="48">
        <v>0.16666666666666666</v>
      </c>
      <c r="G17" s="48">
        <v>0.16666666666666666</v>
      </c>
      <c r="H17" s="48">
        <v>0.20833333333333334</v>
      </c>
      <c r="I17" s="48">
        <v>0.16666666666666666</v>
      </c>
      <c r="J17" s="48">
        <v>0.29166666666666669</v>
      </c>
      <c r="K17" s="48" t="s">
        <v>42</v>
      </c>
      <c r="L17" s="47" t="s">
        <v>42</v>
      </c>
      <c r="M17" s="49">
        <v>0.70833333333333337</v>
      </c>
      <c r="N17" s="48">
        <v>0.70833333333333337</v>
      </c>
      <c r="O17" s="50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63"/>
      <c r="C18" s="13" t="s">
        <v>47</v>
      </c>
      <c r="D18" s="47" t="s">
        <v>42</v>
      </c>
      <c r="E18" s="48">
        <v>0.53824074074074069</v>
      </c>
      <c r="F18" s="48">
        <v>0.47925925925925927</v>
      </c>
      <c r="G18" s="48">
        <v>0.5602893518518518</v>
      </c>
      <c r="H18" s="48">
        <v>0.58282407407407399</v>
      </c>
      <c r="I18" s="48">
        <v>0.35568287037037033</v>
      </c>
      <c r="J18" s="48">
        <v>0.36752314814814813</v>
      </c>
      <c r="K18" s="48" t="s">
        <v>42</v>
      </c>
      <c r="L18" s="47" t="s">
        <v>42</v>
      </c>
      <c r="M18" s="49">
        <v>0.79775462962962973</v>
      </c>
      <c r="N18" s="48">
        <v>0.81755787037037042</v>
      </c>
      <c r="O18" s="50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8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69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68" t="s">
        <v>51</v>
      </c>
      <c r="C21" s="51" t="s">
        <v>49</v>
      </c>
      <c r="D21" s="54"/>
      <c r="E21" s="52"/>
      <c r="F21" s="52"/>
      <c r="G21" s="52"/>
      <c r="H21" s="52"/>
      <c r="I21" s="52"/>
      <c r="J21" s="52"/>
      <c r="K21" s="53"/>
      <c r="L21" s="54"/>
      <c r="M21" s="55"/>
      <c r="N21" s="52"/>
      <c r="O21" s="56"/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69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63" t="s">
        <v>53</v>
      </c>
      <c r="C23" s="264"/>
      <c r="D23" s="57" t="s">
        <v>42</v>
      </c>
      <c r="E23" s="58">
        <v>22.666666666666668</v>
      </c>
      <c r="F23" s="58">
        <v>17.333333333333332</v>
      </c>
      <c r="G23" s="58">
        <v>22.428571428571427</v>
      </c>
      <c r="H23" s="58">
        <v>21.125</v>
      </c>
      <c r="I23" s="58">
        <v>5.5</v>
      </c>
      <c r="J23" s="58">
        <v>6</v>
      </c>
      <c r="K23" s="59" t="s">
        <v>42</v>
      </c>
      <c r="L23" s="57" t="s">
        <v>42</v>
      </c>
      <c r="M23" s="60">
        <v>18.666666666666668</v>
      </c>
      <c r="N23" s="58">
        <v>23</v>
      </c>
      <c r="O23" s="61" t="s">
        <v>42</v>
      </c>
    </row>
    <row r="24" spans="2:44" ht="17.25" customHeight="1">
      <c r="B24" s="270" t="s">
        <v>54</v>
      </c>
      <c r="C24" s="271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70" t="s">
        <v>59</v>
      </c>
      <c r="C25" s="271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72" t="s">
        <v>60</v>
      </c>
      <c r="C26" s="273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56" t="s">
        <v>26</v>
      </c>
      <c r="C29" s="257"/>
      <c r="D29" s="274" t="s">
        <v>64</v>
      </c>
      <c r="E29" s="275"/>
      <c r="F29" s="275"/>
      <c r="G29" s="275"/>
      <c r="H29" s="275"/>
      <c r="I29" s="275"/>
      <c r="J29" s="275"/>
      <c r="K29" s="275"/>
      <c r="L29" s="275"/>
      <c r="M29" s="275"/>
      <c r="N29" s="275"/>
      <c r="O29" s="276"/>
      <c r="P29" s="277" t="s">
        <v>65</v>
      </c>
      <c r="Q29" s="278"/>
      <c r="R29" s="278"/>
      <c r="S29" s="278"/>
      <c r="T29" s="278"/>
      <c r="U29" s="278"/>
      <c r="V29" s="278"/>
      <c r="W29" s="278"/>
      <c r="X29" s="279"/>
    </row>
    <row r="30" spans="2:44" ht="17.25" customHeight="1">
      <c r="B30" s="263" t="s">
        <v>29</v>
      </c>
      <c r="C30" s="264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63"/>
      <c r="C31" s="264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40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321.42857142857144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911.11111111111109</v>
      </c>
      <c r="O32" s="28">
        <v>875</v>
      </c>
      <c r="P32" s="27">
        <v>490.90909090909093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709.09090909090901</v>
      </c>
      <c r="W32" s="28">
        <v>991.30434782608711</v>
      </c>
      <c r="X32" s="31">
        <v>939.13043478260863</v>
      </c>
    </row>
    <row r="33" spans="2:24" ht="39.6" customHeight="1">
      <c r="B33" s="240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281.95528048420368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747.72009838737665</v>
      </c>
      <c r="N33" s="35">
        <v>812.06474257120908</v>
      </c>
      <c r="O33" s="35">
        <v>781.39454651615154</v>
      </c>
      <c r="P33" s="34">
        <v>438.50774546968825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643.86171883689826</v>
      </c>
      <c r="W33" s="35">
        <v>891.68973997675971</v>
      </c>
      <c r="X33" s="38">
        <v>834.5283307429653</v>
      </c>
    </row>
    <row r="34" spans="2:24" ht="40.15" customHeight="1">
      <c r="B34" s="240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0.87719420595085584</v>
      </c>
      <c r="H34" s="43" t="s">
        <v>42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0.90632739198469903</v>
      </c>
      <c r="N34" s="43">
        <f>N33/N32</f>
        <v>0.89129057111474175</v>
      </c>
      <c r="O34" s="43">
        <f>O33/O32</f>
        <v>0.89302233887560178</v>
      </c>
      <c r="P34" s="42">
        <f>P33/P32</f>
        <v>0.89325651854936494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0.90801011630844641</v>
      </c>
      <c r="W34" s="43">
        <f>W33/W32</f>
        <v>0.89951157980111707</v>
      </c>
      <c r="X34" s="46">
        <f>X33/X32</f>
        <v>0.88861812995778722</v>
      </c>
    </row>
    <row r="35" spans="2:24" ht="17.25" customHeight="1">
      <c r="B35" s="267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0.16666666666666666</v>
      </c>
      <c r="H35" s="48" t="s">
        <v>42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0.38611111111111107</v>
      </c>
      <c r="N35" s="48">
        <v>0.25</v>
      </c>
      <c r="O35" s="48">
        <v>0.25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0.73263888888888884</v>
      </c>
      <c r="X35" s="50">
        <v>0.73819444444444438</v>
      </c>
    </row>
    <row r="36" spans="2:24" ht="17.25" customHeight="1">
      <c r="B36" s="263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0.35568287037037033</v>
      </c>
      <c r="H36" s="48" t="s">
        <v>42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0.45817129629629627</v>
      </c>
      <c r="N36" s="48">
        <v>0.48567129629629641</v>
      </c>
      <c r="O36" s="48">
        <v>0.50547453703703715</v>
      </c>
      <c r="P36" s="47">
        <v>0.75418981481481473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0.84866898148148151</v>
      </c>
      <c r="W36" s="48">
        <v>1.0369560185185183</v>
      </c>
      <c r="X36" s="50">
        <v>1.0498726851851847</v>
      </c>
    </row>
    <row r="37" spans="2:24" ht="17.25" customHeight="1">
      <c r="B37" s="263" t="s">
        <v>53</v>
      </c>
      <c r="C37" s="264"/>
      <c r="D37" s="58" t="s">
        <v>42</v>
      </c>
      <c r="E37" s="58" t="s">
        <v>42</v>
      </c>
      <c r="F37" s="58" t="s">
        <v>42</v>
      </c>
      <c r="G37" s="58">
        <v>11.2</v>
      </c>
      <c r="H37" s="58" t="s">
        <v>42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4</v>
      </c>
      <c r="N37" s="58">
        <v>3.8571428571428572</v>
      </c>
      <c r="O37" s="58">
        <v>4</v>
      </c>
      <c r="P37" s="57">
        <v>7.333333333333333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4.4000000000000004</v>
      </c>
      <c r="W37" s="58">
        <v>3.2857142857142856</v>
      </c>
      <c r="X37" s="61">
        <v>3.8333333333333335</v>
      </c>
    </row>
    <row r="38" spans="2:24" ht="17.25" customHeight="1">
      <c r="B38" s="270" t="s">
        <v>54</v>
      </c>
      <c r="C38" s="271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70" t="s">
        <v>59</v>
      </c>
      <c r="C39" s="271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72" t="s">
        <v>60</v>
      </c>
      <c r="C40" s="273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7FEC2-B788-4354-9995-1A833A5284EA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N42" sqref="N42"/>
      <selection pane="bottomLeft" activeCell="N42" sqref="N42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SUM(F5:F140)</f>
        <v>88574</v>
      </c>
      <c r="E1" s="88" t="s">
        <v>3</v>
      </c>
      <c r="F1" s="89">
        <f>SUM(G5:G140)</f>
        <v>1814965.1099999996</v>
      </c>
      <c r="G1" s="90" t="s">
        <v>84</v>
      </c>
      <c r="H1" s="91">
        <f>L21+L38+L55+L72+L89+L106+L123+L140</f>
        <v>41.909523809523812</v>
      </c>
      <c r="I1" s="284" t="s">
        <v>85</v>
      </c>
      <c r="J1" s="280"/>
      <c r="K1" s="309"/>
      <c r="L1" s="313" t="s">
        <v>86</v>
      </c>
      <c r="M1" s="314"/>
      <c r="N1" s="315"/>
      <c r="O1" s="280" t="s">
        <v>87</v>
      </c>
      <c r="P1" s="280"/>
      <c r="Q1" s="280"/>
      <c r="R1" s="281"/>
      <c r="S1" s="284" t="s">
        <v>88</v>
      </c>
      <c r="T1" s="280"/>
      <c r="U1" s="280"/>
      <c r="V1" s="280"/>
      <c r="W1" s="280"/>
      <c r="X1" s="281"/>
      <c r="Y1" s="280" t="s">
        <v>89</v>
      </c>
      <c r="Z1" s="280"/>
      <c r="AA1" s="284" t="s">
        <v>90</v>
      </c>
      <c r="AB1" s="286"/>
      <c r="AC1" s="287"/>
    </row>
    <row r="2" spans="1:29" ht="26.25" customHeight="1" thickBot="1">
      <c r="A2" s="299">
        <v>46227</v>
      </c>
      <c r="B2" s="300"/>
      <c r="C2" s="92" t="s">
        <v>40</v>
      </c>
      <c r="D2" s="93">
        <f>AVERAGE(N21,N38,N55,N72,N89,N106,N123,N140)</f>
        <v>678.9652753731566</v>
      </c>
      <c r="E2" s="93" t="s">
        <v>91</v>
      </c>
      <c r="F2" s="94">
        <f>F1/D1</f>
        <v>20.490946666064531</v>
      </c>
      <c r="G2" s="95" t="s">
        <v>92</v>
      </c>
      <c r="H2" s="96">
        <f>COUNT(H5:H140)</f>
        <v>9</v>
      </c>
      <c r="I2" s="310"/>
      <c r="J2" s="311"/>
      <c r="K2" s="312"/>
      <c r="L2" s="316"/>
      <c r="M2" s="282"/>
      <c r="N2" s="317"/>
      <c r="O2" s="282"/>
      <c r="P2" s="282"/>
      <c r="Q2" s="282"/>
      <c r="R2" s="283"/>
      <c r="S2" s="285"/>
      <c r="T2" s="282"/>
      <c r="U2" s="282"/>
      <c r="V2" s="282"/>
      <c r="W2" s="282"/>
      <c r="X2" s="283"/>
      <c r="Y2" s="282"/>
      <c r="Z2" s="282"/>
      <c r="AA2" s="288"/>
      <c r="AB2" s="289"/>
      <c r="AC2" s="290"/>
    </row>
    <row r="3" spans="1:29" ht="23.25" customHeight="1">
      <c r="A3" s="301" t="s">
        <v>93</v>
      </c>
      <c r="B3" s="303" t="s">
        <v>94</v>
      </c>
      <c r="C3" s="305" t="s">
        <v>95</v>
      </c>
      <c r="D3" s="305"/>
      <c r="E3" s="307" t="s">
        <v>96</v>
      </c>
      <c r="F3" s="305" t="s">
        <v>97</v>
      </c>
      <c r="G3" s="307" t="s">
        <v>98</v>
      </c>
      <c r="H3" s="356" t="s">
        <v>99</v>
      </c>
      <c r="I3" s="291" t="s">
        <v>100</v>
      </c>
      <c r="J3" s="293" t="s">
        <v>101</v>
      </c>
      <c r="K3" s="295" t="s">
        <v>40</v>
      </c>
      <c r="L3" s="297" t="s">
        <v>100</v>
      </c>
      <c r="M3" s="293" t="s">
        <v>101</v>
      </c>
      <c r="N3" s="295" t="s">
        <v>40</v>
      </c>
      <c r="O3" s="291" t="s">
        <v>100</v>
      </c>
      <c r="P3" s="350" t="s">
        <v>40</v>
      </c>
      <c r="Q3" s="352" t="s">
        <v>102</v>
      </c>
      <c r="R3" s="354" t="s">
        <v>103</v>
      </c>
      <c r="S3" s="339" t="s">
        <v>104</v>
      </c>
      <c r="T3" s="340"/>
      <c r="U3" s="341" t="s">
        <v>105</v>
      </c>
      <c r="V3" s="341" t="s">
        <v>106</v>
      </c>
      <c r="W3" s="305" t="s">
        <v>107</v>
      </c>
      <c r="X3" s="343"/>
      <c r="Y3" s="344" t="s">
        <v>108</v>
      </c>
      <c r="Z3" s="345"/>
      <c r="AA3" s="348" t="s">
        <v>101</v>
      </c>
      <c r="AB3" s="318" t="s">
        <v>102</v>
      </c>
      <c r="AC3" s="320" t="s">
        <v>109</v>
      </c>
    </row>
    <row r="4" spans="1:29" ht="17.25" customHeight="1" thickBot="1">
      <c r="A4" s="302"/>
      <c r="B4" s="304"/>
      <c r="C4" s="306"/>
      <c r="D4" s="306"/>
      <c r="E4" s="308"/>
      <c r="F4" s="306"/>
      <c r="G4" s="308"/>
      <c r="H4" s="357"/>
      <c r="I4" s="292"/>
      <c r="J4" s="294"/>
      <c r="K4" s="296"/>
      <c r="L4" s="298"/>
      <c r="M4" s="294"/>
      <c r="N4" s="296"/>
      <c r="O4" s="292"/>
      <c r="P4" s="351"/>
      <c r="Q4" s="353"/>
      <c r="R4" s="355"/>
      <c r="S4" s="203" t="s">
        <v>110</v>
      </c>
      <c r="T4" s="204" t="s">
        <v>111</v>
      </c>
      <c r="U4" s="342"/>
      <c r="V4" s="342"/>
      <c r="W4" s="99" t="s">
        <v>112</v>
      </c>
      <c r="X4" s="69" t="s">
        <v>113</v>
      </c>
      <c r="Y4" s="346"/>
      <c r="Z4" s="347"/>
      <c r="AA4" s="349"/>
      <c r="AB4" s="319"/>
      <c r="AC4" s="321"/>
    </row>
    <row r="5" spans="1:29" ht="15.75" customHeight="1">
      <c r="A5" s="322" t="s">
        <v>116</v>
      </c>
      <c r="B5" s="146" t="s">
        <v>114</v>
      </c>
      <c r="C5" s="325" t="s">
        <v>117</v>
      </c>
      <c r="D5" s="326"/>
      <c r="E5" s="147">
        <v>25.64</v>
      </c>
      <c r="F5" s="97">
        <v>1477</v>
      </c>
      <c r="G5" s="148">
        <f t="shared" ref="G5:G9" si="0">E5*F5</f>
        <v>37870.28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3218.3295511531869</v>
      </c>
      <c r="N5" s="152">
        <f>M5/L5</f>
        <v>321.83295511531867</v>
      </c>
      <c r="O5" s="154">
        <f>L5-I5</f>
        <v>0</v>
      </c>
      <c r="P5" s="155">
        <f>N5-K5</f>
        <v>-38.167044884681331</v>
      </c>
      <c r="Q5" s="156">
        <f>N5/K5</f>
        <v>0.89398043087588519</v>
      </c>
      <c r="R5" s="327">
        <f>Q21</f>
        <v>0.87719420595085584</v>
      </c>
      <c r="S5" s="157">
        <v>0.16666666666666666</v>
      </c>
      <c r="T5" s="158">
        <v>0.18578703703703703</v>
      </c>
      <c r="U5" s="159"/>
      <c r="V5" s="160">
        <v>27.536024074428862</v>
      </c>
      <c r="W5" s="161"/>
      <c r="X5" s="162"/>
      <c r="Y5" s="330"/>
      <c r="Z5" s="331"/>
      <c r="AA5" s="115">
        <f>M5-J5</f>
        <v>-381.67044884681309</v>
      </c>
      <c r="AB5" s="156">
        <f>M5/J5</f>
        <v>0.8939804308758853</v>
      </c>
      <c r="AC5" s="332">
        <f>AB21</f>
        <v>0.87719420595085595</v>
      </c>
    </row>
    <row r="6" spans="1:29" ht="15.75" customHeight="1">
      <c r="A6" s="323"/>
      <c r="B6" s="100" t="s">
        <v>114</v>
      </c>
      <c r="C6" s="335" t="s">
        <v>198</v>
      </c>
      <c r="D6" s="336"/>
      <c r="E6" s="101">
        <v>29.52</v>
      </c>
      <c r="F6" s="102">
        <v>2141</v>
      </c>
      <c r="G6" s="103">
        <f t="shared" si="0"/>
        <v>63202.32</v>
      </c>
      <c r="H6" s="26"/>
      <c r="I6" s="104">
        <v>11</v>
      </c>
      <c r="J6" s="105">
        <v>3600</v>
      </c>
      <c r="K6" s="106">
        <f t="shared" ref="K6:K9" si="1">J6/I6</f>
        <v>327.27272727272725</v>
      </c>
      <c r="L6" s="107">
        <v>11</v>
      </c>
      <c r="M6" s="105">
        <f>F6/V6*60</f>
        <v>3157.2143818200084</v>
      </c>
      <c r="N6" s="106">
        <f>M6/L6</f>
        <v>287.01948925636441</v>
      </c>
      <c r="O6" s="108">
        <f>L6-I6</f>
        <v>0</v>
      </c>
      <c r="P6" s="109">
        <f>N6-K6</f>
        <v>-40.253238016362843</v>
      </c>
      <c r="Q6" s="110">
        <f>N6/K6</f>
        <v>0.87700399495000236</v>
      </c>
      <c r="R6" s="328"/>
      <c r="S6" s="47">
        <v>0.18958333333333333</v>
      </c>
      <c r="T6" s="48">
        <v>0.21783564814814815</v>
      </c>
      <c r="U6" s="111">
        <v>5.4666666666666686</v>
      </c>
      <c r="V6" s="112">
        <v>40.687766006547811</v>
      </c>
      <c r="W6" s="113"/>
      <c r="X6" s="116"/>
      <c r="Y6" s="337"/>
      <c r="Z6" s="338"/>
      <c r="AA6" s="117">
        <f>M6-J6</f>
        <v>-442.78561817999162</v>
      </c>
      <c r="AB6" s="110">
        <f>M6/J6</f>
        <v>0.87700399495000236</v>
      </c>
      <c r="AC6" s="333"/>
    </row>
    <row r="7" spans="1:29" ht="15.75" customHeight="1">
      <c r="A7" s="323"/>
      <c r="B7" s="100" t="s">
        <v>114</v>
      </c>
      <c r="C7" s="335" t="s">
        <v>199</v>
      </c>
      <c r="D7" s="336"/>
      <c r="E7" s="101">
        <v>29.85</v>
      </c>
      <c r="F7" s="102">
        <v>2534</v>
      </c>
      <c r="G7" s="103">
        <f t="shared" si="0"/>
        <v>75639.900000000009</v>
      </c>
      <c r="H7" s="26"/>
      <c r="I7" s="104">
        <v>11</v>
      </c>
      <c r="J7" s="105">
        <v>3600</v>
      </c>
      <c r="K7" s="106">
        <f t="shared" si="1"/>
        <v>327.27272727272725</v>
      </c>
      <c r="L7" s="107">
        <v>11</v>
      </c>
      <c r="M7" s="105">
        <f>F7/V7*60</f>
        <v>3157.1901535696766</v>
      </c>
      <c r="N7" s="106">
        <f>M7/L7</f>
        <v>287.01728668815241</v>
      </c>
      <c r="O7" s="108">
        <f>L7-I7</f>
        <v>0</v>
      </c>
      <c r="P7" s="109">
        <f>N7-K7</f>
        <v>-40.255440584574842</v>
      </c>
      <c r="Q7" s="110">
        <f>N7/K7</f>
        <v>0.8769972648804657</v>
      </c>
      <c r="R7" s="328"/>
      <c r="S7" s="47">
        <v>0.22083333333333333</v>
      </c>
      <c r="T7" s="48">
        <v>0.25427083333333333</v>
      </c>
      <c r="U7" s="111">
        <v>5</v>
      </c>
      <c r="V7" s="112">
        <v>48.156744638296807</v>
      </c>
      <c r="W7" s="113"/>
      <c r="X7" s="116"/>
      <c r="Y7" s="337"/>
      <c r="Z7" s="338"/>
      <c r="AA7" s="117">
        <f>M7-J7</f>
        <v>-442.80984643032343</v>
      </c>
      <c r="AB7" s="110">
        <f>M7/J7</f>
        <v>0.8769972648804657</v>
      </c>
      <c r="AC7" s="333"/>
    </row>
    <row r="8" spans="1:29" ht="15.75" customHeight="1">
      <c r="A8" s="323"/>
      <c r="B8" s="100" t="s">
        <v>114</v>
      </c>
      <c r="C8" s="335" t="s">
        <v>258</v>
      </c>
      <c r="D8" s="336"/>
      <c r="E8" s="101">
        <v>30</v>
      </c>
      <c r="F8" s="102">
        <v>3778</v>
      </c>
      <c r="G8" s="103">
        <f t="shared" si="0"/>
        <v>113340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3135.6998762575167</v>
      </c>
      <c r="N8" s="106">
        <f>M8/L8</f>
        <v>261.30832302145973</v>
      </c>
      <c r="O8" s="108">
        <f>L8-I8</f>
        <v>0</v>
      </c>
      <c r="P8" s="109">
        <f>N8-K8</f>
        <v>-38.691676978540272</v>
      </c>
      <c r="Q8" s="110">
        <f>N8/K8</f>
        <v>0.87102774340486577</v>
      </c>
      <c r="R8" s="328"/>
      <c r="S8" s="47">
        <v>0.25763888888888886</v>
      </c>
      <c r="T8" s="48">
        <v>0.30783564814814812</v>
      </c>
      <c r="U8" s="111">
        <v>4.8499999999999588</v>
      </c>
      <c r="V8" s="112">
        <v>72.290081623036073</v>
      </c>
      <c r="W8" s="113"/>
      <c r="X8" s="116"/>
      <c r="Y8" s="337"/>
      <c r="Z8" s="338"/>
      <c r="AA8" s="117">
        <f>M8-J8</f>
        <v>-464.30012374248327</v>
      </c>
      <c r="AB8" s="110">
        <f>M8/J8</f>
        <v>0.87102774340486577</v>
      </c>
      <c r="AC8" s="333"/>
    </row>
    <row r="9" spans="1:29" ht="15.75" customHeight="1">
      <c r="A9" s="323"/>
      <c r="B9" s="100" t="s">
        <v>118</v>
      </c>
      <c r="C9" s="335" t="s">
        <v>119</v>
      </c>
      <c r="D9" s="336"/>
      <c r="E9" s="101">
        <v>28.57</v>
      </c>
      <c r="F9" s="102">
        <v>1215</v>
      </c>
      <c r="G9" s="103">
        <f t="shared" si="0"/>
        <v>34712.550000000003</v>
      </c>
      <c r="H9" s="13"/>
      <c r="I9" s="104">
        <v>12</v>
      </c>
      <c r="J9" s="105">
        <v>3600</v>
      </c>
      <c r="K9" s="106">
        <f t="shared" si="1"/>
        <v>300</v>
      </c>
      <c r="L9" s="107">
        <v>12</v>
      </c>
      <c r="M9" s="105">
        <f>F9/V9*60</f>
        <v>3121.0617443150163</v>
      </c>
      <c r="N9" s="106">
        <f>M9/L9</f>
        <v>260.08847869291804</v>
      </c>
      <c r="O9" s="108">
        <f>L9-I9</f>
        <v>0</v>
      </c>
      <c r="P9" s="109">
        <f>N9-K9</f>
        <v>-39.911521307081955</v>
      </c>
      <c r="Q9" s="110">
        <f>N9/K9</f>
        <v>0.86696159564306019</v>
      </c>
      <c r="R9" s="328"/>
      <c r="S9" s="47">
        <v>0.3118055555555555</v>
      </c>
      <c r="T9" s="48">
        <v>0.32802083333333326</v>
      </c>
      <c r="U9" s="111">
        <v>5.7166666666666277</v>
      </c>
      <c r="V9" s="112">
        <v>23.357436017658621</v>
      </c>
      <c r="W9" s="113"/>
      <c r="X9" s="116"/>
      <c r="Y9" s="337"/>
      <c r="Z9" s="338"/>
      <c r="AA9" s="117">
        <f>M9-J9</f>
        <v>-478.93825568498369</v>
      </c>
      <c r="AB9" s="110">
        <f>M9/J9</f>
        <v>0.86696159564306008</v>
      </c>
      <c r="AC9" s="333"/>
    </row>
    <row r="10" spans="1:29" ht="15.75" customHeight="1">
      <c r="A10" s="323"/>
      <c r="B10" s="100"/>
      <c r="C10" s="335"/>
      <c r="D10" s="336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28"/>
      <c r="S10" s="47"/>
      <c r="T10" s="120"/>
      <c r="U10" s="111"/>
      <c r="V10" s="112"/>
      <c r="W10" s="113"/>
      <c r="X10" s="116"/>
      <c r="Y10" s="337"/>
      <c r="Z10" s="338"/>
      <c r="AA10" s="117"/>
      <c r="AB10" s="110"/>
      <c r="AC10" s="333"/>
    </row>
    <row r="11" spans="1:29" ht="15.75" customHeight="1">
      <c r="A11" s="323"/>
      <c r="B11" s="100"/>
      <c r="C11" s="335"/>
      <c r="D11" s="336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8"/>
      <c r="S11" s="47"/>
      <c r="T11" s="120"/>
      <c r="U11" s="111"/>
      <c r="V11" s="112"/>
      <c r="W11" s="113"/>
      <c r="X11" s="116"/>
      <c r="Y11" s="337"/>
      <c r="Z11" s="338"/>
      <c r="AA11" s="117"/>
      <c r="AB11" s="110"/>
      <c r="AC11" s="333"/>
    </row>
    <row r="12" spans="1:29" ht="15.75" customHeight="1">
      <c r="A12" s="323"/>
      <c r="B12" s="100"/>
      <c r="C12" s="335"/>
      <c r="D12" s="33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8"/>
      <c r="S12" s="47"/>
      <c r="T12" s="120"/>
      <c r="U12" s="111"/>
      <c r="V12" s="112"/>
      <c r="W12" s="113"/>
      <c r="X12" s="116"/>
      <c r="Y12" s="337"/>
      <c r="Z12" s="338"/>
      <c r="AA12" s="117"/>
      <c r="AB12" s="110"/>
      <c r="AC12" s="333"/>
    </row>
    <row r="13" spans="1:29" ht="15.75" customHeight="1">
      <c r="A13" s="323"/>
      <c r="B13" s="100"/>
      <c r="C13" s="335"/>
      <c r="D13" s="33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8"/>
      <c r="S13" s="47"/>
      <c r="T13" s="120"/>
      <c r="U13" s="111"/>
      <c r="V13" s="112"/>
      <c r="W13" s="113"/>
      <c r="X13" s="127"/>
      <c r="Y13" s="337"/>
      <c r="Z13" s="338"/>
      <c r="AA13" s="117"/>
      <c r="AB13" s="110"/>
      <c r="AC13" s="333"/>
    </row>
    <row r="14" spans="1:29" ht="15.75" customHeight="1">
      <c r="A14" s="323"/>
      <c r="B14" s="100"/>
      <c r="C14" s="335"/>
      <c r="D14" s="33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8"/>
      <c r="S14" s="47"/>
      <c r="T14" s="120"/>
      <c r="U14" s="111"/>
      <c r="V14" s="112"/>
      <c r="W14" s="113"/>
      <c r="X14" s="127"/>
      <c r="Y14" s="337"/>
      <c r="Z14" s="338"/>
      <c r="AA14" s="117"/>
      <c r="AB14" s="110"/>
      <c r="AC14" s="333"/>
    </row>
    <row r="15" spans="1:29" ht="15.75" customHeight="1">
      <c r="A15" s="323"/>
      <c r="B15" s="100"/>
      <c r="C15" s="335"/>
      <c r="D15" s="33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8"/>
      <c r="S15" s="47"/>
      <c r="T15" s="120"/>
      <c r="U15" s="111"/>
      <c r="V15" s="112"/>
      <c r="W15" s="113"/>
      <c r="X15" s="127"/>
      <c r="Y15" s="337"/>
      <c r="Z15" s="338"/>
      <c r="AA15" s="117"/>
      <c r="AB15" s="110"/>
      <c r="AC15" s="333"/>
    </row>
    <row r="16" spans="1:29" ht="15.75" customHeight="1">
      <c r="A16" s="323"/>
      <c r="B16" s="100"/>
      <c r="C16" s="335"/>
      <c r="D16" s="33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8"/>
      <c r="S16" s="47"/>
      <c r="T16" s="120"/>
      <c r="U16" s="111"/>
      <c r="V16" s="112"/>
      <c r="W16" s="113"/>
      <c r="X16" s="127"/>
      <c r="Y16" s="337"/>
      <c r="Z16" s="338"/>
      <c r="AA16" s="117"/>
      <c r="AB16" s="110"/>
      <c r="AC16" s="333"/>
    </row>
    <row r="17" spans="1:29" ht="15.75" customHeight="1">
      <c r="A17" s="323"/>
      <c r="B17" s="100"/>
      <c r="C17" s="335"/>
      <c r="D17" s="33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8"/>
      <c r="S17" s="47"/>
      <c r="T17" s="120"/>
      <c r="U17" s="111"/>
      <c r="V17" s="112"/>
      <c r="W17" s="113"/>
      <c r="X17" s="127"/>
      <c r="Y17" s="337"/>
      <c r="Z17" s="338"/>
      <c r="AA17" s="117"/>
      <c r="AB17" s="110"/>
      <c r="AC17" s="333"/>
    </row>
    <row r="18" spans="1:29" ht="15.75" customHeight="1">
      <c r="A18" s="323"/>
      <c r="B18" s="100"/>
      <c r="C18" s="335"/>
      <c r="D18" s="33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8"/>
      <c r="S18" s="47"/>
      <c r="T18" s="120"/>
      <c r="U18" s="111"/>
      <c r="V18" s="112"/>
      <c r="W18" s="113"/>
      <c r="X18" s="127"/>
      <c r="Y18" s="337"/>
      <c r="Z18" s="338"/>
      <c r="AA18" s="117"/>
      <c r="AB18" s="110"/>
      <c r="AC18" s="333"/>
    </row>
    <row r="19" spans="1:29" ht="15.75" customHeight="1">
      <c r="A19" s="323"/>
      <c r="B19" s="100"/>
      <c r="C19" s="335"/>
      <c r="D19" s="33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8"/>
      <c r="S19" s="47"/>
      <c r="T19" s="120"/>
      <c r="U19" s="111"/>
      <c r="V19" s="112"/>
      <c r="W19" s="113"/>
      <c r="X19" s="127"/>
      <c r="Y19" s="337"/>
      <c r="Z19" s="338"/>
      <c r="AA19" s="117"/>
      <c r="AB19" s="110"/>
      <c r="AC19" s="333"/>
    </row>
    <row r="20" spans="1:29" ht="15.75" customHeight="1">
      <c r="A20" s="323"/>
      <c r="B20" s="163"/>
      <c r="C20" s="335"/>
      <c r="D20" s="336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8"/>
      <c r="S20" s="119"/>
      <c r="T20" s="120"/>
      <c r="U20" s="130"/>
      <c r="V20" s="131"/>
      <c r="W20" s="126"/>
      <c r="X20" s="127"/>
      <c r="Y20" s="337"/>
      <c r="Z20" s="338"/>
      <c r="AA20" s="165"/>
      <c r="AB20" s="125"/>
      <c r="AC20" s="333"/>
    </row>
    <row r="21" spans="1:29" ht="15.75" customHeight="1" thickBot="1">
      <c r="A21" s="324"/>
      <c r="B21" s="133" t="s">
        <v>115</v>
      </c>
      <c r="C21" s="358"/>
      <c r="D21" s="358"/>
      <c r="E21" s="134"/>
      <c r="F21" s="167"/>
      <c r="G21" s="135"/>
      <c r="H21" s="69"/>
      <c r="I21" s="136">
        <f t="shared" ref="I21:J21" si="2">AVERAGE(I5:I20)</f>
        <v>11.2</v>
      </c>
      <c r="J21" s="137">
        <f t="shared" si="2"/>
        <v>3600</v>
      </c>
      <c r="K21" s="138">
        <f t="shared" ref="K21" si="3">J21/I21</f>
        <v>321.42857142857144</v>
      </c>
      <c r="L21" s="136">
        <f t="shared" ref="L21:M21" si="4">AVERAGE(L5:L20)</f>
        <v>11.2</v>
      </c>
      <c r="M21" s="137">
        <f t="shared" si="4"/>
        <v>3157.8991414230813</v>
      </c>
      <c r="N21" s="138">
        <f>M21/L21</f>
        <v>281.95528048420368</v>
      </c>
      <c r="O21" s="139">
        <f>L21-I21</f>
        <v>0</v>
      </c>
      <c r="P21" s="140">
        <f>N21-K21</f>
        <v>-39.473290944367761</v>
      </c>
      <c r="Q21" s="141">
        <f>N21/K21</f>
        <v>0.87719420595085584</v>
      </c>
      <c r="R21" s="329"/>
      <c r="S21" s="142">
        <v>0.16666666666666666</v>
      </c>
      <c r="T21" s="143">
        <v>0.35568287037037033</v>
      </c>
      <c r="U21" s="144"/>
      <c r="V21" s="166"/>
      <c r="W21" s="167"/>
      <c r="X21" s="138"/>
      <c r="Y21" s="359"/>
      <c r="Z21" s="360"/>
      <c r="AA21" s="168">
        <f>M21-J21</f>
        <v>-442.10085857691865</v>
      </c>
      <c r="AB21" s="141">
        <f>M21/J21</f>
        <v>0.87719420595085595</v>
      </c>
      <c r="AC21" s="334"/>
    </row>
    <row r="22" spans="1:29" ht="15.75" customHeight="1">
      <c r="A22" s="361" t="s">
        <v>121</v>
      </c>
      <c r="B22" s="114" t="s">
        <v>118</v>
      </c>
      <c r="C22" s="325" t="s">
        <v>186</v>
      </c>
      <c r="D22" s="326"/>
      <c r="E22" s="147">
        <v>18.53</v>
      </c>
      <c r="F22" s="97">
        <v>1887</v>
      </c>
      <c r="G22" s="148">
        <f t="shared" ref="G22:G24" si="5">E22*F22</f>
        <v>34966.11</v>
      </c>
      <c r="H22" s="149"/>
      <c r="I22" s="150">
        <v>3</v>
      </c>
      <c r="J22" s="151">
        <v>3300</v>
      </c>
      <c r="K22" s="152">
        <f>J22/I22</f>
        <v>1100</v>
      </c>
      <c r="L22" s="153">
        <v>3</v>
      </c>
      <c r="M22" s="151">
        <f>F22/V22*60</f>
        <v>2992.4286165473577</v>
      </c>
      <c r="N22" s="152">
        <f>M22/L22</f>
        <v>997.47620551578586</v>
      </c>
      <c r="O22" s="154">
        <f>L22-I22</f>
        <v>0</v>
      </c>
      <c r="P22" s="155">
        <f>N22-K22</f>
        <v>-102.52379448421414</v>
      </c>
      <c r="Q22" s="156">
        <f>N22/K22</f>
        <v>0.90679655046889629</v>
      </c>
      <c r="R22" s="327">
        <f>Q38</f>
        <v>0.90632739198469903</v>
      </c>
      <c r="S22" s="157">
        <v>0.38611111111111107</v>
      </c>
      <c r="T22" s="158">
        <v>0.4123842592592592</v>
      </c>
      <c r="U22" s="159"/>
      <c r="V22" s="112">
        <v>37.835488998441811</v>
      </c>
      <c r="W22" s="161"/>
      <c r="X22" s="162"/>
      <c r="Y22" s="330"/>
      <c r="Z22" s="331"/>
      <c r="AA22" s="115">
        <f>M22-J22</f>
        <v>-307.57138345264229</v>
      </c>
      <c r="AB22" s="156">
        <f>M22/J22</f>
        <v>0.90679655046889629</v>
      </c>
      <c r="AC22" s="332">
        <f>AB38</f>
        <v>0.90632739198469903</v>
      </c>
    </row>
    <row r="23" spans="1:29" ht="15.75" customHeight="1">
      <c r="A23" s="362"/>
      <c r="B23" s="100" t="s">
        <v>118</v>
      </c>
      <c r="C23" s="335" t="s">
        <v>122</v>
      </c>
      <c r="D23" s="336"/>
      <c r="E23" s="101">
        <v>22.28</v>
      </c>
      <c r="F23" s="102">
        <v>680</v>
      </c>
      <c r="G23" s="103">
        <f t="shared" si="5"/>
        <v>15150.400000000001</v>
      </c>
      <c r="H23" s="26"/>
      <c r="I23" s="104">
        <v>5</v>
      </c>
      <c r="J23" s="105">
        <v>3300</v>
      </c>
      <c r="K23" s="106">
        <f t="shared" ref="K23:K24" si="6">J23/I23</f>
        <v>660</v>
      </c>
      <c r="L23" s="107">
        <v>5</v>
      </c>
      <c r="M23" s="105">
        <f>F23/V23*60</f>
        <v>2989.646628883957</v>
      </c>
      <c r="N23" s="106">
        <f>M23/L23</f>
        <v>597.92932577679142</v>
      </c>
      <c r="O23" s="108">
        <f>L23-I23</f>
        <v>0</v>
      </c>
      <c r="P23" s="109">
        <f>N23-K23</f>
        <v>-62.070674223208584</v>
      </c>
      <c r="Q23" s="110">
        <f>N23/K23</f>
        <v>0.90595352390422945</v>
      </c>
      <c r="R23" s="328"/>
      <c r="S23" s="47">
        <v>0.41527777777777775</v>
      </c>
      <c r="T23" s="48">
        <v>0.42474537037037036</v>
      </c>
      <c r="U23" s="111">
        <v>5</v>
      </c>
      <c r="V23" s="112">
        <v>13.647097822805483</v>
      </c>
      <c r="W23" s="113"/>
      <c r="X23" s="116"/>
      <c r="Y23" s="337"/>
      <c r="Z23" s="338"/>
      <c r="AA23" s="117">
        <f>M23-J23</f>
        <v>-310.35337111604304</v>
      </c>
      <c r="AB23" s="110">
        <f>M23/J23</f>
        <v>0.90595352390422934</v>
      </c>
      <c r="AC23" s="333"/>
    </row>
    <row r="24" spans="1:29" ht="15.75" customHeight="1">
      <c r="A24" s="362"/>
      <c r="B24" s="100" t="s">
        <v>118</v>
      </c>
      <c r="C24" s="335" t="s">
        <v>123</v>
      </c>
      <c r="D24" s="336"/>
      <c r="E24" s="101">
        <v>17.89</v>
      </c>
      <c r="F24" s="102">
        <v>2182</v>
      </c>
      <c r="G24" s="103">
        <f t="shared" si="5"/>
        <v>39035.980000000003</v>
      </c>
      <c r="H24" s="26"/>
      <c r="I24" s="104">
        <v>4</v>
      </c>
      <c r="J24" s="105">
        <v>3300</v>
      </c>
      <c r="K24" s="106">
        <f t="shared" si="6"/>
        <v>825</v>
      </c>
      <c r="L24" s="107">
        <v>4</v>
      </c>
      <c r="M24" s="105">
        <f>F24/V24*60</f>
        <v>2990.5659352172038</v>
      </c>
      <c r="N24" s="106">
        <f>M24/L24</f>
        <v>747.64148380430095</v>
      </c>
      <c r="O24" s="108">
        <f>L24-I24</f>
        <v>0</v>
      </c>
      <c r="P24" s="109">
        <f>N24-K24</f>
        <v>-77.358516195699053</v>
      </c>
      <c r="Q24" s="110">
        <f>N24/K24</f>
        <v>0.90623210158097089</v>
      </c>
      <c r="R24" s="328"/>
      <c r="S24" s="47">
        <v>0.42777777777777776</v>
      </c>
      <c r="T24" s="48">
        <v>0.45817129629629627</v>
      </c>
      <c r="U24" s="111">
        <v>5</v>
      </c>
      <c r="V24" s="112">
        <v>43.777667115870265</v>
      </c>
      <c r="W24" s="113"/>
      <c r="X24" s="116"/>
      <c r="Y24" s="337"/>
      <c r="Z24" s="338"/>
      <c r="AA24" s="117">
        <f>M24-J24</f>
        <v>-309.43406478279621</v>
      </c>
      <c r="AB24" s="110">
        <f>M24/J24</f>
        <v>0.90623210158097089</v>
      </c>
      <c r="AC24" s="333"/>
    </row>
    <row r="25" spans="1:29" ht="15.75" customHeight="1">
      <c r="A25" s="362"/>
      <c r="B25" s="100"/>
      <c r="C25" s="335"/>
      <c r="D25" s="336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28"/>
      <c r="S25" s="47"/>
      <c r="T25" s="48"/>
      <c r="U25" s="111"/>
      <c r="V25" s="112"/>
      <c r="W25" s="113"/>
      <c r="X25" s="116"/>
      <c r="Y25" s="337"/>
      <c r="Z25" s="338"/>
      <c r="AA25" s="117"/>
      <c r="AB25" s="110"/>
      <c r="AC25" s="333"/>
    </row>
    <row r="26" spans="1:29" ht="15.75" customHeight="1">
      <c r="A26" s="363"/>
      <c r="B26" s="100"/>
      <c r="C26" s="335"/>
      <c r="D26" s="336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328"/>
      <c r="S26" s="47"/>
      <c r="T26" s="48"/>
      <c r="U26" s="111"/>
      <c r="V26" s="112"/>
      <c r="W26" s="113"/>
      <c r="X26" s="116"/>
      <c r="Y26" s="337"/>
      <c r="Z26" s="338"/>
      <c r="AA26" s="117"/>
      <c r="AB26" s="110"/>
      <c r="AC26" s="333"/>
    </row>
    <row r="27" spans="1:29" ht="15.75" customHeight="1">
      <c r="A27" s="363"/>
      <c r="B27" s="100"/>
      <c r="C27" s="335"/>
      <c r="D27" s="336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28"/>
      <c r="S27" s="47"/>
      <c r="T27" s="120"/>
      <c r="U27" s="111"/>
      <c r="V27" s="112"/>
      <c r="W27" s="113"/>
      <c r="X27" s="116"/>
      <c r="Y27" s="337"/>
      <c r="Z27" s="338"/>
      <c r="AA27" s="117"/>
      <c r="AB27" s="110"/>
      <c r="AC27" s="333"/>
    </row>
    <row r="28" spans="1:29" ht="15.75" customHeight="1">
      <c r="A28" s="363"/>
      <c r="B28" s="100"/>
      <c r="C28" s="335"/>
      <c r="D28" s="336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328"/>
      <c r="S28" s="47"/>
      <c r="T28" s="120"/>
      <c r="U28" s="111"/>
      <c r="V28" s="112"/>
      <c r="W28" s="113"/>
      <c r="X28" s="116"/>
      <c r="Y28" s="337"/>
      <c r="Z28" s="338"/>
      <c r="AA28" s="117"/>
      <c r="AB28" s="110"/>
      <c r="AC28" s="333"/>
    </row>
    <row r="29" spans="1:29" ht="15.75" customHeight="1">
      <c r="A29" s="363"/>
      <c r="B29" s="100"/>
      <c r="C29" s="335"/>
      <c r="D29" s="336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28"/>
      <c r="S29" s="47"/>
      <c r="T29" s="120"/>
      <c r="U29" s="111"/>
      <c r="V29" s="112"/>
      <c r="W29" s="113"/>
      <c r="X29" s="116"/>
      <c r="Y29" s="337"/>
      <c r="Z29" s="338"/>
      <c r="AA29" s="117"/>
      <c r="AB29" s="110"/>
      <c r="AC29" s="333"/>
    </row>
    <row r="30" spans="1:29" ht="15.75" customHeight="1">
      <c r="A30" s="363"/>
      <c r="B30" s="100"/>
      <c r="C30" s="335"/>
      <c r="D30" s="336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28"/>
      <c r="S30" s="47"/>
      <c r="T30" s="120"/>
      <c r="U30" s="111"/>
      <c r="V30" s="112"/>
      <c r="W30" s="113"/>
      <c r="X30" s="116"/>
      <c r="Y30" s="337"/>
      <c r="Z30" s="338"/>
      <c r="AA30" s="117"/>
      <c r="AB30" s="110"/>
      <c r="AC30" s="333"/>
    </row>
    <row r="31" spans="1:29" ht="15.75" customHeight="1">
      <c r="A31" s="363"/>
      <c r="B31" s="100"/>
      <c r="C31" s="335"/>
      <c r="D31" s="336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28"/>
      <c r="S31" s="47"/>
      <c r="T31" s="120"/>
      <c r="U31" s="111"/>
      <c r="V31" s="112"/>
      <c r="W31" s="113"/>
      <c r="X31" s="116"/>
      <c r="Y31" s="337"/>
      <c r="Z31" s="338"/>
      <c r="AA31" s="117"/>
      <c r="AB31" s="110"/>
      <c r="AC31" s="333"/>
    </row>
    <row r="32" spans="1:29" ht="15.75" customHeight="1">
      <c r="A32" s="363"/>
      <c r="B32" s="100"/>
      <c r="C32" s="335"/>
      <c r="D32" s="336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28"/>
      <c r="S32" s="47"/>
      <c r="T32" s="120"/>
      <c r="U32" s="111"/>
      <c r="V32" s="112"/>
      <c r="W32" s="113"/>
      <c r="X32" s="116"/>
      <c r="Y32" s="337"/>
      <c r="Z32" s="338"/>
      <c r="AA32" s="117"/>
      <c r="AB32" s="110"/>
      <c r="AC32" s="333"/>
    </row>
    <row r="33" spans="1:29" ht="15.75" customHeight="1">
      <c r="A33" s="363"/>
      <c r="B33" s="100"/>
      <c r="C33" s="335"/>
      <c r="D33" s="336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28"/>
      <c r="S33" s="47"/>
      <c r="T33" s="120"/>
      <c r="U33" s="111"/>
      <c r="V33" s="112"/>
      <c r="W33" s="113"/>
      <c r="X33" s="116"/>
      <c r="Y33" s="337"/>
      <c r="Z33" s="338"/>
      <c r="AA33" s="117"/>
      <c r="AB33" s="110"/>
      <c r="AC33" s="333"/>
    </row>
    <row r="34" spans="1:29" ht="15.75" customHeight="1">
      <c r="A34" s="363"/>
      <c r="B34" s="100"/>
      <c r="C34" s="335"/>
      <c r="D34" s="336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28"/>
      <c r="S34" s="47"/>
      <c r="T34" s="120"/>
      <c r="U34" s="111"/>
      <c r="V34" s="112"/>
      <c r="W34" s="113"/>
      <c r="X34" s="116"/>
      <c r="Y34" s="337"/>
      <c r="Z34" s="338"/>
      <c r="AA34" s="117"/>
      <c r="AB34" s="110"/>
      <c r="AC34" s="333"/>
    </row>
    <row r="35" spans="1:29" ht="15.75" customHeight="1">
      <c r="A35" s="363"/>
      <c r="B35" s="100"/>
      <c r="C35" s="335"/>
      <c r="D35" s="336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28"/>
      <c r="S35" s="47"/>
      <c r="T35" s="120"/>
      <c r="U35" s="111"/>
      <c r="V35" s="112"/>
      <c r="W35" s="113"/>
      <c r="X35" s="116"/>
      <c r="Y35" s="337"/>
      <c r="Z35" s="338"/>
      <c r="AA35" s="117"/>
      <c r="AB35" s="110"/>
      <c r="AC35" s="333"/>
    </row>
    <row r="36" spans="1:29" ht="15.75" customHeight="1">
      <c r="A36" s="363"/>
      <c r="B36" s="100"/>
      <c r="C36" s="335"/>
      <c r="D36" s="336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28"/>
      <c r="S36" s="47"/>
      <c r="T36" s="120"/>
      <c r="U36" s="111"/>
      <c r="V36" s="112"/>
      <c r="W36" s="113"/>
      <c r="X36" s="116"/>
      <c r="Y36" s="337"/>
      <c r="Z36" s="338"/>
      <c r="AA36" s="117"/>
      <c r="AB36" s="110"/>
      <c r="AC36" s="333"/>
    </row>
    <row r="37" spans="1:29" ht="15.75" customHeight="1">
      <c r="A37" s="363"/>
      <c r="B37" s="100"/>
      <c r="C37" s="335"/>
      <c r="D37" s="336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28"/>
      <c r="S37" s="119"/>
      <c r="T37" s="120"/>
      <c r="U37" s="130"/>
      <c r="V37" s="131"/>
      <c r="W37" s="126"/>
      <c r="X37" s="127"/>
      <c r="Y37" s="337"/>
      <c r="Z37" s="338"/>
      <c r="AA37" s="165"/>
      <c r="AB37" s="125"/>
      <c r="AC37" s="333"/>
    </row>
    <row r="38" spans="1:29" ht="15.75" customHeight="1" thickBot="1">
      <c r="A38" s="364"/>
      <c r="B38" s="133" t="s">
        <v>115</v>
      </c>
      <c r="C38" s="358"/>
      <c r="D38" s="358"/>
      <c r="E38" s="134"/>
      <c r="F38" s="99"/>
      <c r="G38" s="135"/>
      <c r="H38" s="69"/>
      <c r="I38" s="136">
        <f t="shared" ref="I38:J38" si="7">AVERAGE(I22:I37)</f>
        <v>4</v>
      </c>
      <c r="J38" s="137">
        <f t="shared" si="7"/>
        <v>3300</v>
      </c>
      <c r="K38" s="138">
        <f t="shared" ref="K38" si="8">J38/I38</f>
        <v>825</v>
      </c>
      <c r="L38" s="136">
        <f t="shared" ref="L38:M38" si="9">AVERAGE(L22:L37)</f>
        <v>4</v>
      </c>
      <c r="M38" s="137">
        <f t="shared" si="9"/>
        <v>2990.8803935495066</v>
      </c>
      <c r="N38" s="138">
        <f t="shared" ref="N38:N45" si="10">M38/L38</f>
        <v>747.72009838737665</v>
      </c>
      <c r="O38" s="139">
        <f t="shared" ref="O38:O45" si="11">L38-I38</f>
        <v>0</v>
      </c>
      <c r="P38" s="140">
        <f t="shared" ref="P38:P45" si="12">N38-K38</f>
        <v>-77.279901612623348</v>
      </c>
      <c r="Q38" s="141">
        <f t="shared" ref="Q38:Q45" si="13">N38/K38</f>
        <v>0.90632739198469903</v>
      </c>
      <c r="R38" s="329"/>
      <c r="S38" s="142">
        <v>0.38611111111111107</v>
      </c>
      <c r="T38" s="143">
        <v>0.45817129629629627</v>
      </c>
      <c r="U38" s="144"/>
      <c r="V38" s="166"/>
      <c r="W38" s="99"/>
      <c r="X38" s="69"/>
      <c r="Y38" s="359"/>
      <c r="Z38" s="360"/>
      <c r="AA38" s="168">
        <f t="shared" ref="AA38:AA45" si="14">M38-J38</f>
        <v>-309.11960645049339</v>
      </c>
      <c r="AB38" s="141">
        <f t="shared" ref="AB38:AB45" si="15">M38/J38</f>
        <v>0.90632739198469903</v>
      </c>
      <c r="AC38" s="334"/>
    </row>
    <row r="39" spans="1:29" ht="15.75" customHeight="1">
      <c r="A39" s="322" t="s">
        <v>71</v>
      </c>
      <c r="B39" s="114" t="s">
        <v>118</v>
      </c>
      <c r="C39" s="325" t="s">
        <v>129</v>
      </c>
      <c r="D39" s="326"/>
      <c r="E39" s="147">
        <v>25.03</v>
      </c>
      <c r="F39" s="97">
        <v>797</v>
      </c>
      <c r="G39" s="148">
        <f t="shared" ref="G39:G45" si="16">E39*F39</f>
        <v>19948.91</v>
      </c>
      <c r="H39" s="149"/>
      <c r="I39" s="150">
        <v>5</v>
      </c>
      <c r="J39" s="151">
        <v>3600</v>
      </c>
      <c r="K39" s="152">
        <f>J39/I39</f>
        <v>720</v>
      </c>
      <c r="L39" s="153">
        <v>5</v>
      </c>
      <c r="M39" s="151">
        <f t="shared" ref="M39:M45" si="17">F39/V39*60</f>
        <v>3195.6561676975371</v>
      </c>
      <c r="N39" s="152">
        <f t="shared" si="10"/>
        <v>639.13123353950743</v>
      </c>
      <c r="O39" s="154">
        <f t="shared" si="11"/>
        <v>0</v>
      </c>
      <c r="P39" s="155">
        <f t="shared" si="12"/>
        <v>-80.868766460492566</v>
      </c>
      <c r="Q39" s="156">
        <f t="shared" si="13"/>
        <v>0.88768226880487144</v>
      </c>
      <c r="R39" s="327">
        <f>Q55</f>
        <v>0.89129057111474175</v>
      </c>
      <c r="S39" s="157">
        <v>0.25</v>
      </c>
      <c r="T39" s="158">
        <v>0.26038194444444446</v>
      </c>
      <c r="U39" s="159"/>
      <c r="V39" s="160">
        <v>14.964062931230238</v>
      </c>
      <c r="W39" s="161"/>
      <c r="X39" s="162"/>
      <c r="Y39" s="330"/>
      <c r="Z39" s="331"/>
      <c r="AA39" s="115">
        <f t="shared" si="14"/>
        <v>-404.34383230246294</v>
      </c>
      <c r="AB39" s="156">
        <f t="shared" si="15"/>
        <v>0.88768226880487144</v>
      </c>
      <c r="AC39" s="332">
        <f>AB55</f>
        <v>0.89129057111474175</v>
      </c>
    </row>
    <row r="40" spans="1:29" ht="15.75" customHeight="1">
      <c r="A40" s="323"/>
      <c r="B40" s="100" t="s">
        <v>118</v>
      </c>
      <c r="C40" s="335" t="s">
        <v>125</v>
      </c>
      <c r="D40" s="336"/>
      <c r="E40" s="101">
        <v>18.18</v>
      </c>
      <c r="F40" s="102">
        <v>902</v>
      </c>
      <c r="G40" s="103">
        <f t="shared" si="16"/>
        <v>16398.36</v>
      </c>
      <c r="H40" s="26"/>
      <c r="I40" s="104">
        <v>3</v>
      </c>
      <c r="J40" s="105">
        <v>3600</v>
      </c>
      <c r="K40" s="106">
        <f t="shared" ref="K40:K75" si="18">J40/I40</f>
        <v>1200</v>
      </c>
      <c r="L40" s="107">
        <v>3</v>
      </c>
      <c r="M40" s="105">
        <f t="shared" si="17"/>
        <v>3198.0343093214647</v>
      </c>
      <c r="N40" s="106">
        <f t="shared" si="10"/>
        <v>1066.0114364404883</v>
      </c>
      <c r="O40" s="108">
        <f t="shared" si="11"/>
        <v>0</v>
      </c>
      <c r="P40" s="109">
        <f t="shared" si="12"/>
        <v>-133.9885635595117</v>
      </c>
      <c r="Q40" s="110">
        <f t="shared" si="13"/>
        <v>0.88834286370040694</v>
      </c>
      <c r="R40" s="328"/>
      <c r="S40" s="47">
        <v>0.27013888888888893</v>
      </c>
      <c r="T40" s="48">
        <v>0.28188657407407414</v>
      </c>
      <c r="U40" s="111">
        <v>15</v>
      </c>
      <c r="V40" s="112">
        <v>16.922895368024612</v>
      </c>
      <c r="W40" s="113"/>
      <c r="X40" s="116"/>
      <c r="Y40" s="337"/>
      <c r="Z40" s="338"/>
      <c r="AA40" s="117">
        <f t="shared" si="14"/>
        <v>-401.96569067853534</v>
      </c>
      <c r="AB40" s="110">
        <f t="shared" si="15"/>
        <v>0.88834286370040683</v>
      </c>
      <c r="AC40" s="333"/>
    </row>
    <row r="41" spans="1:29" ht="15.75" customHeight="1">
      <c r="A41" s="323"/>
      <c r="B41" s="100" t="s">
        <v>118</v>
      </c>
      <c r="C41" s="335" t="s">
        <v>202</v>
      </c>
      <c r="D41" s="336"/>
      <c r="E41" s="101">
        <v>23.72</v>
      </c>
      <c r="F41" s="102">
        <v>608</v>
      </c>
      <c r="G41" s="103">
        <f t="shared" si="16"/>
        <v>14421.759999999998</v>
      </c>
      <c r="H41" s="26"/>
      <c r="I41" s="104">
        <v>5</v>
      </c>
      <c r="J41" s="105">
        <v>3600</v>
      </c>
      <c r="K41" s="106">
        <f t="shared" si="18"/>
        <v>720</v>
      </c>
      <c r="L41" s="107">
        <v>5</v>
      </c>
      <c r="M41" s="105">
        <f t="shared" si="17"/>
        <v>3203.8311494849399</v>
      </c>
      <c r="N41" s="106">
        <f t="shared" si="10"/>
        <v>640.76622989698797</v>
      </c>
      <c r="O41" s="108">
        <f t="shared" si="11"/>
        <v>0</v>
      </c>
      <c r="P41" s="109">
        <f t="shared" si="12"/>
        <v>-79.233770103012034</v>
      </c>
      <c r="Q41" s="110">
        <f t="shared" si="13"/>
        <v>0.88995309707914994</v>
      </c>
      <c r="R41" s="328"/>
      <c r="S41" s="47">
        <v>0.29166666666666674</v>
      </c>
      <c r="T41" s="48">
        <v>0.29957175925925933</v>
      </c>
      <c r="U41" s="111">
        <v>15</v>
      </c>
      <c r="V41" s="112">
        <v>11.386367850835292</v>
      </c>
      <c r="W41" s="113"/>
      <c r="X41" s="116"/>
      <c r="Y41" s="337"/>
      <c r="Z41" s="338"/>
      <c r="AA41" s="117">
        <f t="shared" si="14"/>
        <v>-396.16885051506006</v>
      </c>
      <c r="AB41" s="110">
        <f t="shared" si="15"/>
        <v>0.88995309707914994</v>
      </c>
      <c r="AC41" s="333"/>
    </row>
    <row r="42" spans="1:29" ht="15.75" customHeight="1">
      <c r="A42" s="323"/>
      <c r="B42" s="100" t="s">
        <v>118</v>
      </c>
      <c r="C42" s="335" t="s">
        <v>130</v>
      </c>
      <c r="D42" s="336"/>
      <c r="E42" s="101">
        <v>24.82</v>
      </c>
      <c r="F42" s="102">
        <v>1100</v>
      </c>
      <c r="G42" s="103">
        <f t="shared" si="16"/>
        <v>27302</v>
      </c>
      <c r="H42" s="26"/>
      <c r="I42" s="104">
        <v>5</v>
      </c>
      <c r="J42" s="105">
        <v>3600</v>
      </c>
      <c r="K42" s="106">
        <f t="shared" si="18"/>
        <v>720</v>
      </c>
      <c r="L42" s="107">
        <v>5</v>
      </c>
      <c r="M42" s="105">
        <f t="shared" si="17"/>
        <v>3205.1276587174339</v>
      </c>
      <c r="N42" s="106">
        <f t="shared" si="10"/>
        <v>641.02553174348679</v>
      </c>
      <c r="O42" s="108">
        <f t="shared" si="11"/>
        <v>0</v>
      </c>
      <c r="P42" s="109">
        <f t="shared" si="12"/>
        <v>-78.974468256513205</v>
      </c>
      <c r="Q42" s="110">
        <f t="shared" si="13"/>
        <v>0.89031323853262057</v>
      </c>
      <c r="R42" s="328"/>
      <c r="S42" s="47">
        <v>0.30972222222222229</v>
      </c>
      <c r="T42" s="48">
        <v>0.32401620370370376</v>
      </c>
      <c r="U42" s="111">
        <v>14.61666666666666</v>
      </c>
      <c r="V42" s="112">
        <v>20.592003510528066</v>
      </c>
      <c r="W42" s="113"/>
      <c r="X42" s="116"/>
      <c r="Y42" s="337"/>
      <c r="Z42" s="338"/>
      <c r="AA42" s="117">
        <f t="shared" si="14"/>
        <v>-394.87234128256614</v>
      </c>
      <c r="AB42" s="110">
        <f t="shared" si="15"/>
        <v>0.89031323853262057</v>
      </c>
      <c r="AC42" s="333"/>
    </row>
    <row r="43" spans="1:29" ht="15.75" customHeight="1">
      <c r="A43" s="323"/>
      <c r="B43" s="100" t="s">
        <v>118</v>
      </c>
      <c r="C43" s="335" t="s">
        <v>215</v>
      </c>
      <c r="D43" s="336"/>
      <c r="E43" s="101">
        <v>20.72</v>
      </c>
      <c r="F43" s="102">
        <v>1340</v>
      </c>
      <c r="G43" s="103">
        <f t="shared" si="16"/>
        <v>27764.799999999999</v>
      </c>
      <c r="H43" s="13"/>
      <c r="I43" s="104">
        <v>3</v>
      </c>
      <c r="J43" s="105">
        <v>3600</v>
      </c>
      <c r="K43" s="106">
        <f t="shared" si="18"/>
        <v>1200</v>
      </c>
      <c r="L43" s="107">
        <v>3</v>
      </c>
      <c r="M43" s="105">
        <f t="shared" si="17"/>
        <v>3196.7440511463396</v>
      </c>
      <c r="N43" s="106">
        <f t="shared" si="10"/>
        <v>1065.5813503821132</v>
      </c>
      <c r="O43" s="108">
        <f t="shared" si="11"/>
        <v>0</v>
      </c>
      <c r="P43" s="109">
        <f t="shared" si="12"/>
        <v>-134.41864961788679</v>
      </c>
      <c r="Q43" s="110">
        <f t="shared" si="13"/>
        <v>0.88798445865176101</v>
      </c>
      <c r="R43" s="328"/>
      <c r="S43" s="47">
        <v>0.33402777777777787</v>
      </c>
      <c r="T43" s="48">
        <v>0.35149305555555566</v>
      </c>
      <c r="U43" s="111">
        <v>15</v>
      </c>
      <c r="V43" s="112">
        <v>25.150590323666634</v>
      </c>
      <c r="W43" s="113"/>
      <c r="X43" s="116"/>
      <c r="Y43" s="337"/>
      <c r="Z43" s="338"/>
      <c r="AA43" s="117">
        <f t="shared" si="14"/>
        <v>-403.25594885366036</v>
      </c>
      <c r="AB43" s="110">
        <f t="shared" si="15"/>
        <v>0.88798445865176101</v>
      </c>
      <c r="AC43" s="333"/>
    </row>
    <row r="44" spans="1:29" ht="15.75" customHeight="1">
      <c r="A44" s="323"/>
      <c r="B44" s="100" t="s">
        <v>118</v>
      </c>
      <c r="C44" s="335" t="s">
        <v>128</v>
      </c>
      <c r="D44" s="336"/>
      <c r="E44" s="101">
        <v>14.28</v>
      </c>
      <c r="F44" s="102">
        <v>4594</v>
      </c>
      <c r="G44" s="121">
        <f t="shared" si="16"/>
        <v>65602.319999999992</v>
      </c>
      <c r="H44" s="122"/>
      <c r="I44" s="104">
        <v>3</v>
      </c>
      <c r="J44" s="105">
        <v>3600</v>
      </c>
      <c r="K44" s="106">
        <f t="shared" si="18"/>
        <v>1200</v>
      </c>
      <c r="L44" s="107">
        <v>3</v>
      </c>
      <c r="M44" s="105">
        <f t="shared" si="17"/>
        <v>3197.740361660758</v>
      </c>
      <c r="N44" s="106">
        <f t="shared" si="10"/>
        <v>1065.9134538869193</v>
      </c>
      <c r="O44" s="108">
        <f t="shared" si="11"/>
        <v>0</v>
      </c>
      <c r="P44" s="109">
        <f t="shared" si="12"/>
        <v>-134.08654611308066</v>
      </c>
      <c r="Q44" s="110">
        <f t="shared" si="13"/>
        <v>0.88826121157243276</v>
      </c>
      <c r="R44" s="328"/>
      <c r="S44" s="47">
        <v>0.36180555555555566</v>
      </c>
      <c r="T44" s="120">
        <v>0.42165509259259271</v>
      </c>
      <c r="U44" s="111">
        <v>14.850000000000003</v>
      </c>
      <c r="V44" s="112">
        <v>86.198367855245564</v>
      </c>
      <c r="W44" s="113"/>
      <c r="X44" s="116"/>
      <c r="Y44" s="337"/>
      <c r="Z44" s="338"/>
      <c r="AA44" s="117">
        <f t="shared" si="14"/>
        <v>-402.25963833924197</v>
      </c>
      <c r="AB44" s="110">
        <f t="shared" si="15"/>
        <v>0.88826121157243276</v>
      </c>
      <c r="AC44" s="333"/>
    </row>
    <row r="45" spans="1:29" ht="15.75" customHeight="1">
      <c r="A45" s="323"/>
      <c r="B45" s="100" t="s">
        <v>118</v>
      </c>
      <c r="C45" s="335" t="s">
        <v>126</v>
      </c>
      <c r="D45" s="336"/>
      <c r="E45" s="101">
        <v>14.03</v>
      </c>
      <c r="F45" s="102">
        <v>3519</v>
      </c>
      <c r="G45" s="121">
        <f t="shared" si="16"/>
        <v>49371.57</v>
      </c>
      <c r="H45" s="62"/>
      <c r="I45" s="104">
        <v>3</v>
      </c>
      <c r="J45" s="105">
        <v>3000</v>
      </c>
      <c r="K45" s="106">
        <f t="shared" si="18"/>
        <v>1000</v>
      </c>
      <c r="L45" s="107">
        <v>3</v>
      </c>
      <c r="M45" s="105">
        <f t="shared" si="17"/>
        <v>2728.6143513941752</v>
      </c>
      <c r="N45" s="106">
        <f t="shared" si="10"/>
        <v>909.53811713139169</v>
      </c>
      <c r="O45" s="123">
        <f t="shared" si="11"/>
        <v>0</v>
      </c>
      <c r="P45" s="124">
        <f t="shared" si="12"/>
        <v>-90.461882868608313</v>
      </c>
      <c r="Q45" s="125">
        <f t="shared" si="13"/>
        <v>0.90953811713139165</v>
      </c>
      <c r="R45" s="328"/>
      <c r="S45" s="47">
        <v>0.43194444444444458</v>
      </c>
      <c r="T45" s="120">
        <v>0.48567129629629641</v>
      </c>
      <c r="U45" s="111">
        <v>14.816666666666691</v>
      </c>
      <c r="V45" s="112">
        <v>77.379934578193073</v>
      </c>
      <c r="W45" s="113"/>
      <c r="X45" s="116"/>
      <c r="Y45" s="337"/>
      <c r="Z45" s="338"/>
      <c r="AA45" s="117">
        <f t="shared" si="14"/>
        <v>-271.38564860582483</v>
      </c>
      <c r="AB45" s="110">
        <f t="shared" si="15"/>
        <v>0.90953811713139177</v>
      </c>
      <c r="AC45" s="333"/>
    </row>
    <row r="46" spans="1:29" ht="15.75" customHeight="1">
      <c r="A46" s="323"/>
      <c r="B46" s="100"/>
      <c r="C46" s="335"/>
      <c r="D46" s="336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28"/>
      <c r="S46" s="47"/>
      <c r="T46" s="120"/>
      <c r="U46" s="111"/>
      <c r="V46" s="112"/>
      <c r="W46" s="113"/>
      <c r="X46" s="116"/>
      <c r="Y46" s="337"/>
      <c r="Z46" s="338"/>
      <c r="AA46" s="117"/>
      <c r="AB46" s="110"/>
      <c r="AC46" s="333"/>
    </row>
    <row r="47" spans="1:29" ht="15.75" customHeight="1">
      <c r="A47" s="323"/>
      <c r="B47" s="100"/>
      <c r="C47" s="335"/>
      <c r="D47" s="336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8"/>
      <c r="S47" s="47"/>
      <c r="T47" s="120"/>
      <c r="U47" s="111"/>
      <c r="V47" s="112"/>
      <c r="W47" s="113"/>
      <c r="X47" s="116"/>
      <c r="Y47" s="337"/>
      <c r="Z47" s="338"/>
      <c r="AA47" s="117"/>
      <c r="AB47" s="110"/>
      <c r="AC47" s="333"/>
    </row>
    <row r="48" spans="1:29" ht="15.75" customHeight="1">
      <c r="A48" s="323"/>
      <c r="B48" s="100"/>
      <c r="C48" s="335"/>
      <c r="D48" s="336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8"/>
      <c r="S48" s="47"/>
      <c r="T48" s="120"/>
      <c r="U48" s="111"/>
      <c r="V48" s="112"/>
      <c r="W48" s="113"/>
      <c r="X48" s="116"/>
      <c r="Y48" s="337"/>
      <c r="Z48" s="338"/>
      <c r="AA48" s="117"/>
      <c r="AB48" s="110"/>
      <c r="AC48" s="333"/>
    </row>
    <row r="49" spans="1:29" ht="15.75" customHeight="1">
      <c r="A49" s="323"/>
      <c r="B49" s="100"/>
      <c r="C49" s="335"/>
      <c r="D49" s="336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8"/>
      <c r="S49" s="47"/>
      <c r="T49" s="120"/>
      <c r="U49" s="111"/>
      <c r="V49" s="112"/>
      <c r="W49" s="126"/>
      <c r="X49" s="127"/>
      <c r="Y49" s="337"/>
      <c r="Z49" s="338"/>
      <c r="AA49" s="117"/>
      <c r="AB49" s="110"/>
      <c r="AC49" s="333"/>
    </row>
    <row r="50" spans="1:29" ht="15.75" customHeight="1">
      <c r="A50" s="323"/>
      <c r="B50" s="100"/>
      <c r="C50" s="335"/>
      <c r="D50" s="336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8"/>
      <c r="S50" s="47"/>
      <c r="T50" s="120"/>
      <c r="U50" s="111"/>
      <c r="V50" s="112"/>
      <c r="W50" s="126"/>
      <c r="X50" s="127"/>
      <c r="Y50" s="337"/>
      <c r="Z50" s="338"/>
      <c r="AA50" s="117"/>
      <c r="AB50" s="110"/>
      <c r="AC50" s="333"/>
    </row>
    <row r="51" spans="1:29" ht="15.75" customHeight="1">
      <c r="A51" s="323"/>
      <c r="B51" s="100"/>
      <c r="C51" s="335"/>
      <c r="D51" s="336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8"/>
      <c r="S51" s="47"/>
      <c r="T51" s="120"/>
      <c r="U51" s="111"/>
      <c r="V51" s="112"/>
      <c r="W51" s="126"/>
      <c r="X51" s="127"/>
      <c r="Y51" s="337"/>
      <c r="Z51" s="338"/>
      <c r="AA51" s="117"/>
      <c r="AB51" s="110"/>
      <c r="AC51" s="333"/>
    </row>
    <row r="52" spans="1:29" ht="15.75" customHeight="1">
      <c r="A52" s="323"/>
      <c r="B52" s="100"/>
      <c r="C52" s="335"/>
      <c r="D52" s="336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8"/>
      <c r="S52" s="47"/>
      <c r="T52" s="120"/>
      <c r="U52" s="111"/>
      <c r="V52" s="112"/>
      <c r="W52" s="126"/>
      <c r="X52" s="127"/>
      <c r="Y52" s="337"/>
      <c r="Z52" s="338"/>
      <c r="AA52" s="117"/>
      <c r="AB52" s="110"/>
      <c r="AC52" s="333"/>
    </row>
    <row r="53" spans="1:29" ht="15.75" customHeight="1">
      <c r="A53" s="323"/>
      <c r="B53" s="100"/>
      <c r="C53" s="335"/>
      <c r="D53" s="336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8"/>
      <c r="S53" s="47"/>
      <c r="T53" s="120"/>
      <c r="U53" s="111"/>
      <c r="V53" s="112"/>
      <c r="W53" s="126"/>
      <c r="X53" s="127"/>
      <c r="Y53" s="337"/>
      <c r="Z53" s="338"/>
      <c r="AA53" s="117"/>
      <c r="AB53" s="110"/>
      <c r="AC53" s="333"/>
    </row>
    <row r="54" spans="1:29" ht="15.75" customHeight="1">
      <c r="A54" s="323"/>
      <c r="B54" s="100"/>
      <c r="C54" s="335"/>
      <c r="D54" s="336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8"/>
      <c r="S54" s="119"/>
      <c r="T54" s="120"/>
      <c r="U54" s="130"/>
      <c r="V54" s="131"/>
      <c r="W54" s="126"/>
      <c r="X54" s="127"/>
      <c r="Y54" s="337"/>
      <c r="Z54" s="338"/>
      <c r="AA54" s="165"/>
      <c r="AB54" s="125"/>
      <c r="AC54" s="333"/>
    </row>
    <row r="55" spans="1:29" ht="15.75" customHeight="1" thickBot="1">
      <c r="A55" s="324"/>
      <c r="B55" s="133" t="s">
        <v>115</v>
      </c>
      <c r="C55" s="358"/>
      <c r="D55" s="358"/>
      <c r="E55" s="134"/>
      <c r="F55" s="99"/>
      <c r="G55" s="135"/>
      <c r="H55" s="69"/>
      <c r="I55" s="136">
        <f t="shared" ref="I55:J55" si="19">AVERAGE(I39:I54)</f>
        <v>3.8571428571428572</v>
      </c>
      <c r="J55" s="137">
        <f t="shared" si="19"/>
        <v>3514.2857142857142</v>
      </c>
      <c r="K55" s="138">
        <f t="shared" ref="K55" si="20">J55/I55</f>
        <v>911.11111111111109</v>
      </c>
      <c r="L55" s="136">
        <f t="shared" ref="L55:M55" si="21">AVERAGE(L39:L54)</f>
        <v>3.8571428571428572</v>
      </c>
      <c r="M55" s="137">
        <f t="shared" si="21"/>
        <v>3132.2497213460924</v>
      </c>
      <c r="N55" s="138">
        <f t="shared" ref="N55:N61" si="22">M55/L55</f>
        <v>812.06474257120908</v>
      </c>
      <c r="O55" s="139">
        <f t="shared" ref="O55:O61" si="23">L55-I55</f>
        <v>0</v>
      </c>
      <c r="P55" s="140">
        <f t="shared" ref="P55:P61" si="24">N55-K55</f>
        <v>-99.046368539902005</v>
      </c>
      <c r="Q55" s="141">
        <f t="shared" ref="Q55:Q61" si="25">N55/K55</f>
        <v>0.89129057111474175</v>
      </c>
      <c r="R55" s="329"/>
      <c r="S55" s="142">
        <v>0.25</v>
      </c>
      <c r="T55" s="143">
        <v>0.48567129629629641</v>
      </c>
      <c r="U55" s="144"/>
      <c r="V55" s="166"/>
      <c r="W55" s="99"/>
      <c r="X55" s="69"/>
      <c r="Y55" s="359"/>
      <c r="Z55" s="360"/>
      <c r="AA55" s="168">
        <f t="shared" ref="AA55:AA61" si="26">M55-J55</f>
        <v>-382.03599293962179</v>
      </c>
      <c r="AB55" s="141">
        <f t="shared" ref="AB55:AB61" si="27">M55/J55</f>
        <v>0.89129057111474175</v>
      </c>
      <c r="AC55" s="334"/>
    </row>
    <row r="56" spans="1:29" ht="15.75" customHeight="1">
      <c r="A56" s="361" t="s">
        <v>78</v>
      </c>
      <c r="B56" s="114" t="s">
        <v>118</v>
      </c>
      <c r="C56" s="325" t="s">
        <v>211</v>
      </c>
      <c r="D56" s="326"/>
      <c r="E56" s="147">
        <v>17.07</v>
      </c>
      <c r="F56" s="97">
        <v>1706</v>
      </c>
      <c r="G56" s="148">
        <f t="shared" ref="G56:G61" si="28">E56*F56</f>
        <v>29121.420000000002</v>
      </c>
      <c r="H56" s="149"/>
      <c r="I56" s="150">
        <v>3</v>
      </c>
      <c r="J56" s="151">
        <v>3300</v>
      </c>
      <c r="K56" s="152">
        <f>J56/I56</f>
        <v>1100</v>
      </c>
      <c r="L56" s="153">
        <v>3</v>
      </c>
      <c r="M56" s="151">
        <f t="shared" ref="M56:M61" si="29">F56/V56*60</f>
        <v>2988.5799299906598</v>
      </c>
      <c r="N56" s="152">
        <f t="shared" si="22"/>
        <v>996.19330999688657</v>
      </c>
      <c r="O56" s="154">
        <f t="shared" si="23"/>
        <v>0</v>
      </c>
      <c r="P56" s="155">
        <f t="shared" si="24"/>
        <v>-103.80669000311343</v>
      </c>
      <c r="Q56" s="156">
        <f t="shared" si="25"/>
        <v>0.90563028181535143</v>
      </c>
      <c r="R56" s="327">
        <f>Q72</f>
        <v>0.89302233887560178</v>
      </c>
      <c r="S56" s="157">
        <v>0.25</v>
      </c>
      <c r="T56" s="158">
        <v>0.27378472222222222</v>
      </c>
      <c r="U56" s="159"/>
      <c r="V56" s="160">
        <v>34.250380581361902</v>
      </c>
      <c r="W56" s="158"/>
      <c r="X56" s="169"/>
      <c r="Y56" s="330"/>
      <c r="Z56" s="331"/>
      <c r="AA56" s="115">
        <f t="shared" si="26"/>
        <v>-311.42007000934018</v>
      </c>
      <c r="AB56" s="156">
        <f t="shared" si="27"/>
        <v>0.90563028181535143</v>
      </c>
      <c r="AC56" s="332">
        <f>AB72</f>
        <v>0.89302233887560178</v>
      </c>
    </row>
    <row r="57" spans="1:29" ht="15.75" customHeight="1">
      <c r="A57" s="362"/>
      <c r="B57" s="100" t="s">
        <v>118</v>
      </c>
      <c r="C57" s="335" t="s">
        <v>131</v>
      </c>
      <c r="D57" s="336"/>
      <c r="E57" s="101">
        <v>30</v>
      </c>
      <c r="F57" s="102">
        <v>1550</v>
      </c>
      <c r="G57" s="103">
        <f t="shared" si="28"/>
        <v>46500</v>
      </c>
      <c r="H57" s="26"/>
      <c r="I57" s="104">
        <v>4</v>
      </c>
      <c r="J57" s="105">
        <v>3600</v>
      </c>
      <c r="K57" s="106">
        <f t="shared" si="18"/>
        <v>900</v>
      </c>
      <c r="L57" s="107">
        <v>4</v>
      </c>
      <c r="M57" s="105">
        <f t="shared" si="29"/>
        <v>3196.9605999704281</v>
      </c>
      <c r="N57" s="106">
        <f t="shared" si="22"/>
        <v>799.24014999260703</v>
      </c>
      <c r="O57" s="108">
        <f t="shared" si="23"/>
        <v>0</v>
      </c>
      <c r="P57" s="109">
        <f t="shared" si="24"/>
        <v>-100.75985000739297</v>
      </c>
      <c r="Q57" s="110">
        <f t="shared" si="25"/>
        <v>0.88804461110289667</v>
      </c>
      <c r="R57" s="328"/>
      <c r="S57" s="47">
        <v>0.28402777777777782</v>
      </c>
      <c r="T57" s="48">
        <v>0.30422453703703706</v>
      </c>
      <c r="U57" s="111">
        <v>14.750000000000068</v>
      </c>
      <c r="V57" s="112">
        <v>29.090130169530475</v>
      </c>
      <c r="W57" s="113"/>
      <c r="X57" s="13"/>
      <c r="Y57" s="337"/>
      <c r="Z57" s="338"/>
      <c r="AA57" s="117">
        <f t="shared" si="26"/>
        <v>-403.03940002957188</v>
      </c>
      <c r="AB57" s="110">
        <f t="shared" si="27"/>
        <v>0.88804461110289667</v>
      </c>
      <c r="AC57" s="333"/>
    </row>
    <row r="58" spans="1:29" ht="15.75" customHeight="1">
      <c r="A58" s="362"/>
      <c r="B58" s="100" t="s">
        <v>118</v>
      </c>
      <c r="C58" s="335" t="s">
        <v>250</v>
      </c>
      <c r="D58" s="336"/>
      <c r="E58" s="101">
        <v>30</v>
      </c>
      <c r="F58" s="102">
        <v>2909</v>
      </c>
      <c r="G58" s="103">
        <f t="shared" si="28"/>
        <v>87270</v>
      </c>
      <c r="H58" s="26"/>
      <c r="I58" s="104">
        <v>4</v>
      </c>
      <c r="J58" s="105">
        <v>3300</v>
      </c>
      <c r="K58" s="106">
        <f t="shared" si="18"/>
        <v>825</v>
      </c>
      <c r="L58" s="107">
        <v>4</v>
      </c>
      <c r="M58" s="105">
        <f t="shared" si="29"/>
        <v>2988.3024782038628</v>
      </c>
      <c r="N58" s="106">
        <f t="shared" si="22"/>
        <v>747.07561955096571</v>
      </c>
      <c r="O58" s="108">
        <f t="shared" si="23"/>
        <v>0</v>
      </c>
      <c r="P58" s="109">
        <f t="shared" si="24"/>
        <v>-77.924380449034288</v>
      </c>
      <c r="Q58" s="110">
        <f t="shared" si="25"/>
        <v>0.90554620551632203</v>
      </c>
      <c r="R58" s="328"/>
      <c r="S58" s="47">
        <v>0.31458333333333338</v>
      </c>
      <c r="T58" s="48">
        <v>0.35513888888888895</v>
      </c>
      <c r="U58" s="111">
        <v>14.916666666666707</v>
      </c>
      <c r="V58" s="112">
        <v>58.407741944820899</v>
      </c>
      <c r="W58" s="113"/>
      <c r="X58" s="13"/>
      <c r="Y58" s="337"/>
      <c r="Z58" s="338"/>
      <c r="AA58" s="117">
        <f t="shared" si="26"/>
        <v>-311.69752179613715</v>
      </c>
      <c r="AB58" s="110">
        <f t="shared" si="27"/>
        <v>0.90554620551632203</v>
      </c>
      <c r="AC58" s="333"/>
    </row>
    <row r="59" spans="1:29" ht="15.75" customHeight="1">
      <c r="A59" s="362"/>
      <c r="B59" s="100" t="s">
        <v>118</v>
      </c>
      <c r="C59" s="335" t="s">
        <v>124</v>
      </c>
      <c r="D59" s="336"/>
      <c r="E59" s="101">
        <v>16.66</v>
      </c>
      <c r="F59" s="102">
        <v>3814</v>
      </c>
      <c r="G59" s="103">
        <f t="shared" si="28"/>
        <v>63541.24</v>
      </c>
      <c r="H59" s="26"/>
      <c r="I59" s="104">
        <v>5</v>
      </c>
      <c r="J59" s="105">
        <v>3600</v>
      </c>
      <c r="K59" s="106">
        <f t="shared" si="18"/>
        <v>720</v>
      </c>
      <c r="L59" s="107">
        <v>5</v>
      </c>
      <c r="M59" s="105">
        <f t="shared" si="29"/>
        <v>3201.9758276693342</v>
      </c>
      <c r="N59" s="106">
        <f t="shared" si="22"/>
        <v>640.39516553386682</v>
      </c>
      <c r="O59" s="108">
        <f t="shared" si="23"/>
        <v>0</v>
      </c>
      <c r="P59" s="109">
        <f t="shared" si="24"/>
        <v>-79.604834466133184</v>
      </c>
      <c r="Q59" s="110">
        <f t="shared" si="25"/>
        <v>0.8894377299081484</v>
      </c>
      <c r="R59" s="328"/>
      <c r="S59" s="47">
        <v>0.36527777777777787</v>
      </c>
      <c r="T59" s="48">
        <v>0.4149074074074075</v>
      </c>
      <c r="U59" s="111">
        <v>14.600000000000044</v>
      </c>
      <c r="V59" s="112">
        <v>71.468372129020381</v>
      </c>
      <c r="W59" s="113"/>
      <c r="X59" s="116"/>
      <c r="Y59" s="337"/>
      <c r="Z59" s="338"/>
      <c r="AA59" s="117">
        <f t="shared" si="26"/>
        <v>-398.02417233066581</v>
      </c>
      <c r="AB59" s="110">
        <f t="shared" si="27"/>
        <v>0.8894377299081484</v>
      </c>
      <c r="AC59" s="333"/>
    </row>
    <row r="60" spans="1:29" ht="15.75" customHeight="1">
      <c r="A60" s="363"/>
      <c r="B60" s="100" t="s">
        <v>118</v>
      </c>
      <c r="C60" s="335" t="s">
        <v>127</v>
      </c>
      <c r="D60" s="336"/>
      <c r="E60" s="101">
        <v>18.18</v>
      </c>
      <c r="F60" s="102">
        <v>1636</v>
      </c>
      <c r="G60" s="103">
        <f t="shared" si="28"/>
        <v>29742.48</v>
      </c>
      <c r="H60" s="13"/>
      <c r="I60" s="104">
        <v>3</v>
      </c>
      <c r="J60" s="105">
        <v>3600</v>
      </c>
      <c r="K60" s="106">
        <f t="shared" si="18"/>
        <v>1200</v>
      </c>
      <c r="L60" s="107">
        <v>3</v>
      </c>
      <c r="M60" s="105">
        <f t="shared" si="29"/>
        <v>3204.598286445997</v>
      </c>
      <c r="N60" s="106">
        <f t="shared" si="22"/>
        <v>1068.1994288153323</v>
      </c>
      <c r="O60" s="108">
        <f t="shared" si="23"/>
        <v>0</v>
      </c>
      <c r="P60" s="109">
        <f t="shared" si="24"/>
        <v>-131.80057118466766</v>
      </c>
      <c r="Q60" s="110">
        <f t="shared" si="25"/>
        <v>0.89016619067944358</v>
      </c>
      <c r="R60" s="328"/>
      <c r="S60" s="47">
        <v>0.4250000000000001</v>
      </c>
      <c r="T60" s="48">
        <v>0.44626157407407419</v>
      </c>
      <c r="U60" s="111">
        <v>14.53333333333334</v>
      </c>
      <c r="V60" s="112">
        <v>30.630984362430837</v>
      </c>
      <c r="W60" s="113"/>
      <c r="X60" s="116"/>
      <c r="Y60" s="337"/>
      <c r="Z60" s="338"/>
      <c r="AA60" s="117">
        <f t="shared" si="26"/>
        <v>-395.40171355400298</v>
      </c>
      <c r="AB60" s="110">
        <f t="shared" si="27"/>
        <v>0.89016619067944358</v>
      </c>
      <c r="AC60" s="333"/>
    </row>
    <row r="61" spans="1:29" ht="15.75" customHeight="1">
      <c r="A61" s="363"/>
      <c r="B61" s="100" t="s">
        <v>118</v>
      </c>
      <c r="C61" s="335" t="s">
        <v>259</v>
      </c>
      <c r="D61" s="336"/>
      <c r="E61" s="101">
        <v>27.48</v>
      </c>
      <c r="F61" s="102">
        <v>3749</v>
      </c>
      <c r="G61" s="121">
        <f t="shared" si="28"/>
        <v>103022.52</v>
      </c>
      <c r="H61" s="122"/>
      <c r="I61" s="104">
        <v>5</v>
      </c>
      <c r="J61" s="105">
        <v>3600</v>
      </c>
      <c r="K61" s="106">
        <f t="shared" si="18"/>
        <v>720</v>
      </c>
      <c r="L61" s="107">
        <v>5</v>
      </c>
      <c r="M61" s="105">
        <f t="shared" si="29"/>
        <v>3173.0519941073553</v>
      </c>
      <c r="N61" s="106">
        <f t="shared" si="22"/>
        <v>634.61039882147111</v>
      </c>
      <c r="O61" s="108">
        <f t="shared" si="23"/>
        <v>0</v>
      </c>
      <c r="P61" s="109">
        <f t="shared" si="24"/>
        <v>-85.389601178528892</v>
      </c>
      <c r="Q61" s="110">
        <f t="shared" si="25"/>
        <v>0.88140333169648766</v>
      </c>
      <c r="R61" s="328"/>
      <c r="S61" s="47">
        <v>0.4562500000000001</v>
      </c>
      <c r="T61" s="120">
        <v>0.50547453703703715</v>
      </c>
      <c r="U61" s="111">
        <v>15</v>
      </c>
      <c r="V61" s="112">
        <v>70.890738764361231</v>
      </c>
      <c r="W61" s="113"/>
      <c r="X61" s="50"/>
      <c r="Y61" s="337"/>
      <c r="Z61" s="338"/>
      <c r="AA61" s="117">
        <f t="shared" si="26"/>
        <v>-426.94800589264469</v>
      </c>
      <c r="AB61" s="110">
        <f t="shared" si="27"/>
        <v>0.88140333169648755</v>
      </c>
      <c r="AC61" s="333"/>
    </row>
    <row r="62" spans="1:29" ht="15.75" customHeight="1">
      <c r="A62" s="363"/>
      <c r="B62" s="100"/>
      <c r="C62" s="335"/>
      <c r="D62" s="336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328"/>
      <c r="S62" s="47"/>
      <c r="T62" s="120"/>
      <c r="U62" s="111"/>
      <c r="V62" s="112"/>
      <c r="W62" s="113"/>
      <c r="X62" s="116"/>
      <c r="Y62" s="337"/>
      <c r="Z62" s="338"/>
      <c r="AA62" s="117"/>
      <c r="AB62" s="110"/>
      <c r="AC62" s="333"/>
    </row>
    <row r="63" spans="1:29" ht="15.75" customHeight="1">
      <c r="A63" s="363"/>
      <c r="B63" s="100"/>
      <c r="C63" s="335"/>
      <c r="D63" s="336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28"/>
      <c r="S63" s="47"/>
      <c r="T63" s="120"/>
      <c r="U63" s="111"/>
      <c r="V63" s="112"/>
      <c r="W63" s="113"/>
      <c r="X63" s="116"/>
      <c r="Y63" s="337"/>
      <c r="Z63" s="338"/>
      <c r="AA63" s="117"/>
      <c r="AB63" s="110"/>
      <c r="AC63" s="333"/>
    </row>
    <row r="64" spans="1:29" ht="15.75" customHeight="1">
      <c r="A64" s="363"/>
      <c r="B64" s="100"/>
      <c r="C64" s="335"/>
      <c r="D64" s="336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28"/>
      <c r="S64" s="47"/>
      <c r="T64" s="120"/>
      <c r="U64" s="111"/>
      <c r="V64" s="112"/>
      <c r="W64" s="126"/>
      <c r="X64" s="127"/>
      <c r="Y64" s="337"/>
      <c r="Z64" s="338"/>
      <c r="AA64" s="117"/>
      <c r="AB64" s="110"/>
      <c r="AC64" s="333"/>
    </row>
    <row r="65" spans="1:29" ht="15.75" customHeight="1">
      <c r="A65" s="363"/>
      <c r="B65" s="100"/>
      <c r="C65" s="335"/>
      <c r="D65" s="336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28"/>
      <c r="S65" s="47"/>
      <c r="T65" s="120"/>
      <c r="U65" s="111"/>
      <c r="V65" s="112"/>
      <c r="W65" s="126"/>
      <c r="X65" s="127"/>
      <c r="Y65" s="337"/>
      <c r="Z65" s="338"/>
      <c r="AA65" s="117"/>
      <c r="AB65" s="110"/>
      <c r="AC65" s="333"/>
    </row>
    <row r="66" spans="1:29" ht="15.75" customHeight="1">
      <c r="A66" s="363"/>
      <c r="B66" s="100"/>
      <c r="C66" s="335"/>
      <c r="D66" s="336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28"/>
      <c r="S66" s="47"/>
      <c r="T66" s="120"/>
      <c r="U66" s="111"/>
      <c r="V66" s="112"/>
      <c r="W66" s="126"/>
      <c r="X66" s="127"/>
      <c r="Y66" s="337"/>
      <c r="Z66" s="338"/>
      <c r="AA66" s="117"/>
      <c r="AB66" s="110"/>
      <c r="AC66" s="333"/>
    </row>
    <row r="67" spans="1:29" ht="15.75" customHeight="1">
      <c r="A67" s="363"/>
      <c r="B67" s="100"/>
      <c r="C67" s="335"/>
      <c r="D67" s="336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28"/>
      <c r="S67" s="47"/>
      <c r="T67" s="120"/>
      <c r="U67" s="111"/>
      <c r="V67" s="112"/>
      <c r="W67" s="126"/>
      <c r="X67" s="127"/>
      <c r="Y67" s="337"/>
      <c r="Z67" s="338"/>
      <c r="AA67" s="117"/>
      <c r="AB67" s="110"/>
      <c r="AC67" s="333"/>
    </row>
    <row r="68" spans="1:29" ht="15.75" customHeight="1">
      <c r="A68" s="363"/>
      <c r="B68" s="100"/>
      <c r="C68" s="335"/>
      <c r="D68" s="336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28"/>
      <c r="S68" s="47"/>
      <c r="T68" s="120"/>
      <c r="U68" s="111"/>
      <c r="V68" s="112"/>
      <c r="W68" s="126"/>
      <c r="X68" s="127"/>
      <c r="Y68" s="337"/>
      <c r="Z68" s="338"/>
      <c r="AA68" s="117"/>
      <c r="AB68" s="110"/>
      <c r="AC68" s="333"/>
    </row>
    <row r="69" spans="1:29" ht="15.75" customHeight="1">
      <c r="A69" s="363"/>
      <c r="B69" s="100"/>
      <c r="C69" s="335"/>
      <c r="D69" s="336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28"/>
      <c r="S69" s="47"/>
      <c r="T69" s="120"/>
      <c r="U69" s="111"/>
      <c r="V69" s="112"/>
      <c r="W69" s="126"/>
      <c r="X69" s="127"/>
      <c r="Y69" s="337"/>
      <c r="Z69" s="338"/>
      <c r="AA69" s="117"/>
      <c r="AB69" s="110"/>
      <c r="AC69" s="333"/>
    </row>
    <row r="70" spans="1:29" ht="15.75" customHeight="1">
      <c r="A70" s="363"/>
      <c r="B70" s="100"/>
      <c r="C70" s="335"/>
      <c r="D70" s="336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8"/>
      <c r="S70" s="47"/>
      <c r="T70" s="120"/>
      <c r="U70" s="111"/>
      <c r="V70" s="112"/>
      <c r="W70" s="126"/>
      <c r="X70" s="127"/>
      <c r="Y70" s="337"/>
      <c r="Z70" s="338"/>
      <c r="AA70" s="117"/>
      <c r="AB70" s="110"/>
      <c r="AC70" s="333"/>
    </row>
    <row r="71" spans="1:29" ht="15.75" customHeight="1">
      <c r="A71" s="363"/>
      <c r="B71" s="100"/>
      <c r="C71" s="335"/>
      <c r="D71" s="336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8"/>
      <c r="S71" s="119"/>
      <c r="T71" s="120"/>
      <c r="U71" s="130"/>
      <c r="V71" s="131"/>
      <c r="W71" s="126"/>
      <c r="X71" s="127"/>
      <c r="Y71" s="337"/>
      <c r="Z71" s="338"/>
      <c r="AA71" s="165"/>
      <c r="AB71" s="125"/>
      <c r="AC71" s="333"/>
    </row>
    <row r="72" spans="1:29" ht="15.75" customHeight="1" thickBot="1">
      <c r="A72" s="364"/>
      <c r="B72" s="133" t="s">
        <v>115</v>
      </c>
      <c r="C72" s="358"/>
      <c r="D72" s="358"/>
      <c r="E72" s="134"/>
      <c r="F72" s="167"/>
      <c r="G72" s="135"/>
      <c r="H72" s="69"/>
      <c r="I72" s="136">
        <f t="shared" ref="I72:J72" si="30">AVERAGE(I56:I71)</f>
        <v>4</v>
      </c>
      <c r="J72" s="137">
        <f t="shared" si="30"/>
        <v>3500</v>
      </c>
      <c r="K72" s="138">
        <f t="shared" ref="K72" si="31">J72/I72</f>
        <v>875</v>
      </c>
      <c r="L72" s="136">
        <f t="shared" ref="L72:M72" si="32">AVERAGE(L56:L71)</f>
        <v>4</v>
      </c>
      <c r="M72" s="137">
        <f t="shared" si="32"/>
        <v>3125.5781860646061</v>
      </c>
      <c r="N72" s="138">
        <f>M72/L72</f>
        <v>781.39454651615154</v>
      </c>
      <c r="O72" s="139">
        <f>L72-I72</f>
        <v>0</v>
      </c>
      <c r="P72" s="140">
        <f>N72-K72</f>
        <v>-93.605453483848464</v>
      </c>
      <c r="Q72" s="141">
        <f>N72/K72</f>
        <v>0.89302233887560178</v>
      </c>
      <c r="R72" s="329"/>
      <c r="S72" s="142">
        <v>0.25</v>
      </c>
      <c r="T72" s="143">
        <v>0.50547453703703715</v>
      </c>
      <c r="U72" s="144"/>
      <c r="V72" s="166"/>
      <c r="W72" s="167"/>
      <c r="X72" s="138"/>
      <c r="Y72" s="359"/>
      <c r="Z72" s="360"/>
      <c r="AA72" s="168">
        <f>M72-J72</f>
        <v>-374.42181393539386</v>
      </c>
      <c r="AB72" s="141">
        <f>M72/J72</f>
        <v>0.89302233887560178</v>
      </c>
      <c r="AC72" s="334"/>
    </row>
    <row r="73" spans="1:29" ht="15.75" customHeight="1">
      <c r="A73" s="322" t="s">
        <v>132</v>
      </c>
      <c r="B73" s="114" t="s">
        <v>118</v>
      </c>
      <c r="C73" s="325" t="s">
        <v>133</v>
      </c>
      <c r="D73" s="326"/>
      <c r="E73" s="147">
        <v>28.57</v>
      </c>
      <c r="F73" s="97">
        <v>1207</v>
      </c>
      <c r="G73" s="148">
        <f t="shared" ref="G73:G75" si="33">E73*F73</f>
        <v>34483.99</v>
      </c>
      <c r="H73" s="149"/>
      <c r="I73" s="150">
        <v>12</v>
      </c>
      <c r="J73" s="151">
        <v>3600</v>
      </c>
      <c r="K73" s="152">
        <f>J73/I73</f>
        <v>300</v>
      </c>
      <c r="L73" s="153">
        <v>12</v>
      </c>
      <c r="M73" s="151">
        <f>F73/V73*60</f>
        <v>3120.5349008496319</v>
      </c>
      <c r="N73" s="152">
        <f>M73/L73</f>
        <v>260.04457507080264</v>
      </c>
      <c r="O73" s="154">
        <f>L73-I73</f>
        <v>0</v>
      </c>
      <c r="P73" s="155">
        <f>N73-K73</f>
        <v>-39.955424929197363</v>
      </c>
      <c r="Q73" s="156">
        <f>N73/K73</f>
        <v>0.86681525023600881</v>
      </c>
      <c r="R73" s="327">
        <f>Q89</f>
        <v>0.89325651854936494</v>
      </c>
      <c r="S73" s="157">
        <v>0.70833333333333337</v>
      </c>
      <c r="T73" s="158">
        <v>0.72444444444444445</v>
      </c>
      <c r="U73" s="159"/>
      <c r="V73" s="160">
        <v>23.20755969762816</v>
      </c>
      <c r="W73" s="158"/>
      <c r="X73" s="169"/>
      <c r="Y73" s="330"/>
      <c r="Z73" s="331"/>
      <c r="AA73" s="115">
        <f>M73-J73</f>
        <v>-479.46509915036813</v>
      </c>
      <c r="AB73" s="156">
        <f>M73/J73</f>
        <v>0.86681525023600881</v>
      </c>
      <c r="AC73" s="332">
        <f>AB89</f>
        <v>0.89325651854936494</v>
      </c>
    </row>
    <row r="74" spans="1:29" ht="15.75" customHeight="1">
      <c r="A74" s="323"/>
      <c r="B74" s="100" t="s">
        <v>118</v>
      </c>
      <c r="C74" s="335" t="s">
        <v>229</v>
      </c>
      <c r="D74" s="336"/>
      <c r="E74" s="101">
        <v>17.71</v>
      </c>
      <c r="F74" s="102">
        <v>684</v>
      </c>
      <c r="G74" s="103">
        <f t="shared" si="33"/>
        <v>12113.640000000001</v>
      </c>
      <c r="H74" s="26"/>
      <c r="I74" s="104">
        <v>5</v>
      </c>
      <c r="J74" s="105">
        <v>3600</v>
      </c>
      <c r="K74" s="106">
        <f t="shared" si="18"/>
        <v>720</v>
      </c>
      <c r="L74" s="107">
        <v>5</v>
      </c>
      <c r="M74" s="105">
        <f>F74/V74*60</f>
        <v>3263.5413009844192</v>
      </c>
      <c r="N74" s="106">
        <f>M74/L74</f>
        <v>652.70826019688388</v>
      </c>
      <c r="O74" s="108">
        <f>L74-I74</f>
        <v>0</v>
      </c>
      <c r="P74" s="109">
        <f>N74-K74</f>
        <v>-67.291739803116116</v>
      </c>
      <c r="Q74" s="110">
        <f>N74/K74</f>
        <v>0.90653925027344984</v>
      </c>
      <c r="R74" s="328"/>
      <c r="S74" s="47">
        <v>0.72777777777777775</v>
      </c>
      <c r="T74" s="48">
        <v>0.73650462962962959</v>
      </c>
      <c r="U74" s="111">
        <v>4.799999999999951</v>
      </c>
      <c r="V74" s="112">
        <v>12.575296653246165</v>
      </c>
      <c r="W74" s="113"/>
      <c r="X74" s="13"/>
      <c r="Y74" s="337"/>
      <c r="Z74" s="338"/>
      <c r="AA74" s="117">
        <f>M74-J74</f>
        <v>-336.45869901558081</v>
      </c>
      <c r="AB74" s="110">
        <f>M74/J74</f>
        <v>0.90653925027344973</v>
      </c>
      <c r="AC74" s="333"/>
    </row>
    <row r="75" spans="1:29" ht="15.75" customHeight="1">
      <c r="A75" s="323"/>
      <c r="B75" s="100" t="s">
        <v>118</v>
      </c>
      <c r="C75" s="335" t="s">
        <v>227</v>
      </c>
      <c r="D75" s="336"/>
      <c r="E75" s="101">
        <v>18.920000000000002</v>
      </c>
      <c r="F75" s="102">
        <v>1090</v>
      </c>
      <c r="G75" s="103">
        <f t="shared" si="33"/>
        <v>20622.800000000003</v>
      </c>
      <c r="H75" s="26"/>
      <c r="I75" s="104">
        <v>5</v>
      </c>
      <c r="J75" s="105">
        <v>3600</v>
      </c>
      <c r="K75" s="106">
        <f t="shared" si="18"/>
        <v>720</v>
      </c>
      <c r="L75" s="107">
        <v>5</v>
      </c>
      <c r="M75" s="105">
        <f>F75/V75*60</f>
        <v>3263.0941984990909</v>
      </c>
      <c r="N75" s="106">
        <f>M75/L75</f>
        <v>652.61883969981818</v>
      </c>
      <c r="O75" s="108">
        <f>L75-I75</f>
        <v>0</v>
      </c>
      <c r="P75" s="109">
        <f>N75-K75</f>
        <v>-67.381160300181818</v>
      </c>
      <c r="Q75" s="110">
        <f>N75/K75</f>
        <v>0.90641505513863641</v>
      </c>
      <c r="R75" s="328"/>
      <c r="S75" s="47">
        <v>0.7402777777777777</v>
      </c>
      <c r="T75" s="48">
        <v>0.75418981481481473</v>
      </c>
      <c r="U75" s="111">
        <v>5.4333333333332767</v>
      </c>
      <c r="V75" s="112">
        <v>20.042326706376333</v>
      </c>
      <c r="W75" s="113"/>
      <c r="X75" s="13"/>
      <c r="Y75" s="337"/>
      <c r="Z75" s="338"/>
      <c r="AA75" s="117">
        <f>M75-J75</f>
        <v>-336.90580150090909</v>
      </c>
      <c r="AB75" s="110">
        <f>M75/J75</f>
        <v>0.90641505513863641</v>
      </c>
      <c r="AC75" s="333"/>
    </row>
    <row r="76" spans="1:29" ht="15.75" customHeight="1">
      <c r="A76" s="323"/>
      <c r="B76" s="100"/>
      <c r="C76" s="335"/>
      <c r="D76" s="336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8"/>
      <c r="S76" s="47"/>
      <c r="T76" s="48"/>
      <c r="U76" s="111"/>
      <c r="V76" s="112"/>
      <c r="W76" s="113"/>
      <c r="X76" s="116"/>
      <c r="Y76" s="337"/>
      <c r="Z76" s="338"/>
      <c r="AA76" s="117"/>
      <c r="AB76" s="110"/>
      <c r="AC76" s="333"/>
    </row>
    <row r="77" spans="1:29" ht="15.75" customHeight="1">
      <c r="A77" s="323"/>
      <c r="B77" s="100"/>
      <c r="C77" s="335"/>
      <c r="D77" s="336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8"/>
      <c r="S77" s="47"/>
      <c r="T77" s="48"/>
      <c r="U77" s="111"/>
      <c r="V77" s="112"/>
      <c r="W77" s="113"/>
      <c r="X77" s="116"/>
      <c r="Y77" s="337"/>
      <c r="Z77" s="338"/>
      <c r="AA77" s="117"/>
      <c r="AB77" s="110"/>
      <c r="AC77" s="333"/>
    </row>
    <row r="78" spans="1:29" ht="15.75" customHeight="1">
      <c r="A78" s="323"/>
      <c r="B78" s="100"/>
      <c r="C78" s="335"/>
      <c r="D78" s="336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8"/>
      <c r="S78" s="47"/>
      <c r="T78" s="120"/>
      <c r="U78" s="111"/>
      <c r="V78" s="112"/>
      <c r="W78" s="113"/>
      <c r="X78" s="50"/>
      <c r="Y78" s="337"/>
      <c r="Z78" s="338"/>
      <c r="AA78" s="117"/>
      <c r="AB78" s="110"/>
      <c r="AC78" s="333"/>
    </row>
    <row r="79" spans="1:29" ht="15.75" customHeight="1">
      <c r="A79" s="323"/>
      <c r="B79" s="100"/>
      <c r="C79" s="335"/>
      <c r="D79" s="336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8"/>
      <c r="S79" s="47"/>
      <c r="T79" s="120"/>
      <c r="U79" s="111"/>
      <c r="V79" s="112"/>
      <c r="W79" s="113"/>
      <c r="X79" s="116"/>
      <c r="Y79" s="337"/>
      <c r="Z79" s="338"/>
      <c r="AA79" s="117"/>
      <c r="AB79" s="110"/>
      <c r="AC79" s="333"/>
    </row>
    <row r="80" spans="1:29" ht="15.75" customHeight="1">
      <c r="A80" s="323"/>
      <c r="B80" s="100"/>
      <c r="C80" s="335"/>
      <c r="D80" s="336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8"/>
      <c r="S80" s="47"/>
      <c r="T80" s="120"/>
      <c r="U80" s="111"/>
      <c r="V80" s="112"/>
      <c r="W80" s="113"/>
      <c r="X80" s="116"/>
      <c r="Y80" s="337"/>
      <c r="Z80" s="338"/>
      <c r="AA80" s="117"/>
      <c r="AB80" s="110"/>
      <c r="AC80" s="333"/>
    </row>
    <row r="81" spans="1:29" ht="15.75" customHeight="1">
      <c r="A81" s="323"/>
      <c r="B81" s="100"/>
      <c r="C81" s="335"/>
      <c r="D81" s="336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8"/>
      <c r="S81" s="47"/>
      <c r="T81" s="120"/>
      <c r="U81" s="111"/>
      <c r="V81" s="112"/>
      <c r="W81" s="126"/>
      <c r="X81" s="127"/>
      <c r="Y81" s="337"/>
      <c r="Z81" s="338"/>
      <c r="AA81" s="117"/>
      <c r="AB81" s="110"/>
      <c r="AC81" s="333"/>
    </row>
    <row r="82" spans="1:29" ht="15.75" customHeight="1">
      <c r="A82" s="323"/>
      <c r="B82" s="100"/>
      <c r="C82" s="335"/>
      <c r="D82" s="336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8"/>
      <c r="S82" s="47"/>
      <c r="T82" s="120"/>
      <c r="U82" s="111"/>
      <c r="V82" s="112"/>
      <c r="W82" s="126"/>
      <c r="X82" s="127"/>
      <c r="Y82" s="337"/>
      <c r="Z82" s="338"/>
      <c r="AA82" s="117"/>
      <c r="AB82" s="110"/>
      <c r="AC82" s="333"/>
    </row>
    <row r="83" spans="1:29" ht="15.75" customHeight="1">
      <c r="A83" s="323"/>
      <c r="B83" s="100"/>
      <c r="C83" s="335"/>
      <c r="D83" s="336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8"/>
      <c r="S83" s="47"/>
      <c r="T83" s="120"/>
      <c r="U83" s="111"/>
      <c r="V83" s="112"/>
      <c r="W83" s="126"/>
      <c r="X83" s="127"/>
      <c r="Y83" s="337"/>
      <c r="Z83" s="338"/>
      <c r="AA83" s="117"/>
      <c r="AB83" s="110"/>
      <c r="AC83" s="333"/>
    </row>
    <row r="84" spans="1:29" ht="15.75" customHeight="1">
      <c r="A84" s="323"/>
      <c r="B84" s="100"/>
      <c r="C84" s="335"/>
      <c r="D84" s="336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8"/>
      <c r="S84" s="47"/>
      <c r="T84" s="120"/>
      <c r="U84" s="111"/>
      <c r="V84" s="112"/>
      <c r="W84" s="126"/>
      <c r="X84" s="127"/>
      <c r="Y84" s="337"/>
      <c r="Z84" s="338"/>
      <c r="AA84" s="117"/>
      <c r="AB84" s="110"/>
      <c r="AC84" s="333"/>
    </row>
    <row r="85" spans="1:29" ht="15.75" customHeight="1">
      <c r="A85" s="323"/>
      <c r="B85" s="100"/>
      <c r="C85" s="335"/>
      <c r="D85" s="336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8"/>
      <c r="S85" s="47"/>
      <c r="T85" s="120"/>
      <c r="U85" s="111"/>
      <c r="V85" s="112"/>
      <c r="W85" s="126"/>
      <c r="X85" s="127"/>
      <c r="Y85" s="337"/>
      <c r="Z85" s="338"/>
      <c r="AA85" s="117"/>
      <c r="AB85" s="110"/>
      <c r="AC85" s="333"/>
    </row>
    <row r="86" spans="1:29" ht="15.75" customHeight="1">
      <c r="A86" s="323"/>
      <c r="B86" s="100"/>
      <c r="C86" s="335"/>
      <c r="D86" s="336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8"/>
      <c r="S86" s="47"/>
      <c r="T86" s="120"/>
      <c r="U86" s="111"/>
      <c r="V86" s="112"/>
      <c r="W86" s="126"/>
      <c r="X86" s="127"/>
      <c r="Y86" s="337"/>
      <c r="Z86" s="338"/>
      <c r="AA86" s="117"/>
      <c r="AB86" s="110"/>
      <c r="AC86" s="333"/>
    </row>
    <row r="87" spans="1:29" ht="15.75" customHeight="1">
      <c r="A87" s="323"/>
      <c r="B87" s="100"/>
      <c r="C87" s="335"/>
      <c r="D87" s="336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8"/>
      <c r="S87" s="47"/>
      <c r="T87" s="120"/>
      <c r="U87" s="111"/>
      <c r="V87" s="112"/>
      <c r="W87" s="126"/>
      <c r="X87" s="127"/>
      <c r="Y87" s="337"/>
      <c r="Z87" s="338"/>
      <c r="AA87" s="117"/>
      <c r="AB87" s="110"/>
      <c r="AC87" s="333"/>
    </row>
    <row r="88" spans="1:29" ht="15.75" customHeight="1">
      <c r="A88" s="323"/>
      <c r="B88" s="100"/>
      <c r="C88" s="335"/>
      <c r="D88" s="336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8"/>
      <c r="S88" s="119"/>
      <c r="T88" s="120"/>
      <c r="U88" s="130"/>
      <c r="V88" s="131"/>
      <c r="W88" s="126"/>
      <c r="X88" s="127"/>
      <c r="Y88" s="337"/>
      <c r="Z88" s="338"/>
      <c r="AA88" s="165"/>
      <c r="AB88" s="125"/>
      <c r="AC88" s="333"/>
    </row>
    <row r="89" spans="1:29" ht="15.75" customHeight="1" thickBot="1">
      <c r="A89" s="324"/>
      <c r="B89" s="133" t="s">
        <v>115</v>
      </c>
      <c r="C89" s="358"/>
      <c r="D89" s="358"/>
      <c r="E89" s="134"/>
      <c r="F89" s="167"/>
      <c r="G89" s="135"/>
      <c r="H89" s="69"/>
      <c r="I89" s="136">
        <f t="shared" ref="I89:J89" si="34">AVERAGE(I73:I88)</f>
        <v>7.333333333333333</v>
      </c>
      <c r="J89" s="137">
        <f t="shared" si="34"/>
        <v>3600</v>
      </c>
      <c r="K89" s="138">
        <f t="shared" ref="K89" si="35">J89/I89</f>
        <v>490.90909090909093</v>
      </c>
      <c r="L89" s="136">
        <f t="shared" ref="L89:M89" si="36">AVERAGE(L73:L88)</f>
        <v>7.333333333333333</v>
      </c>
      <c r="M89" s="137">
        <f t="shared" si="36"/>
        <v>3215.7234667777138</v>
      </c>
      <c r="N89" s="138">
        <f t="shared" ref="N89:N94" si="37">M89/L89</f>
        <v>438.50774546968825</v>
      </c>
      <c r="O89" s="139">
        <f t="shared" ref="O89:O94" si="38">L89-I89</f>
        <v>0</v>
      </c>
      <c r="P89" s="140">
        <f t="shared" ref="P89:P94" si="39">N89-K89</f>
        <v>-52.401345439402689</v>
      </c>
      <c r="Q89" s="141">
        <f t="shared" ref="Q89:Q94" si="40">N89/K89</f>
        <v>0.89325651854936494</v>
      </c>
      <c r="R89" s="329"/>
      <c r="S89" s="142">
        <v>0.70833333333333337</v>
      </c>
      <c r="T89" s="143">
        <v>0.75418981481481473</v>
      </c>
      <c r="U89" s="144"/>
      <c r="V89" s="166"/>
      <c r="W89" s="167"/>
      <c r="X89" s="138"/>
      <c r="Y89" s="359"/>
      <c r="Z89" s="360"/>
      <c r="AA89" s="168">
        <f t="shared" ref="AA89:AA94" si="41">M89-J89</f>
        <v>-384.27653322228616</v>
      </c>
      <c r="AB89" s="141">
        <f t="shared" ref="AB89:AB94" si="42">M89/J89</f>
        <v>0.89325651854936494</v>
      </c>
      <c r="AC89" s="334"/>
    </row>
    <row r="90" spans="1:29" ht="15.75" customHeight="1">
      <c r="A90" s="361" t="s">
        <v>137</v>
      </c>
      <c r="B90" s="114" t="s">
        <v>118</v>
      </c>
      <c r="C90" s="325" t="s">
        <v>197</v>
      </c>
      <c r="D90" s="326"/>
      <c r="E90" s="147">
        <v>23.27</v>
      </c>
      <c r="F90" s="97">
        <v>492</v>
      </c>
      <c r="G90" s="148">
        <f t="shared" ref="G90:G94" si="43">E90*F90</f>
        <v>11448.84</v>
      </c>
      <c r="H90" s="149"/>
      <c r="I90" s="150">
        <v>5</v>
      </c>
      <c r="J90" s="151">
        <v>3000</v>
      </c>
      <c r="K90" s="152">
        <f>J90/I90</f>
        <v>600</v>
      </c>
      <c r="L90" s="153">
        <v>5</v>
      </c>
      <c r="M90" s="151">
        <f>F90/V90*60</f>
        <v>2725.2005940949089</v>
      </c>
      <c r="N90" s="152">
        <f t="shared" si="37"/>
        <v>545.0401188189818</v>
      </c>
      <c r="O90" s="154">
        <f t="shared" si="38"/>
        <v>0</v>
      </c>
      <c r="P90" s="155">
        <f t="shared" si="39"/>
        <v>-54.959881181018204</v>
      </c>
      <c r="Q90" s="156">
        <f t="shared" si="40"/>
        <v>0.9084001980316363</v>
      </c>
      <c r="R90" s="327">
        <f>Q106</f>
        <v>0.90801011630844641</v>
      </c>
      <c r="S90" s="157">
        <v>0.70833333333333337</v>
      </c>
      <c r="T90" s="158">
        <v>0.71584490740740747</v>
      </c>
      <c r="U90" s="159"/>
      <c r="V90" s="160">
        <v>10.832230135266117</v>
      </c>
      <c r="W90" s="161"/>
      <c r="X90" s="162"/>
      <c r="Y90" s="330"/>
      <c r="Z90" s="331"/>
      <c r="AA90" s="115">
        <f t="shared" si="41"/>
        <v>-274.79940590509113</v>
      </c>
      <c r="AB90" s="156">
        <f t="shared" si="42"/>
        <v>0.9084001980316363</v>
      </c>
      <c r="AC90" s="332">
        <f>AB106</f>
        <v>0.9080101163084463</v>
      </c>
    </row>
    <row r="91" spans="1:29" ht="15.75" customHeight="1">
      <c r="A91" s="362"/>
      <c r="B91" s="100" t="s">
        <v>118</v>
      </c>
      <c r="C91" s="335" t="s">
        <v>136</v>
      </c>
      <c r="D91" s="336"/>
      <c r="E91" s="101">
        <v>24.54</v>
      </c>
      <c r="F91" s="102">
        <v>1241</v>
      </c>
      <c r="G91" s="103">
        <f t="shared" si="43"/>
        <v>30454.14</v>
      </c>
      <c r="H91" s="26"/>
      <c r="I91" s="104">
        <v>4</v>
      </c>
      <c r="J91" s="105">
        <v>3000</v>
      </c>
      <c r="K91" s="106">
        <f t="shared" ref="K91:K135" si="44">J91/I91</f>
        <v>750</v>
      </c>
      <c r="L91" s="107">
        <v>4</v>
      </c>
      <c r="M91" s="105">
        <f>F91/V91*60</f>
        <v>2727.1786774566444</v>
      </c>
      <c r="N91" s="106">
        <f t="shared" si="37"/>
        <v>681.79466936416111</v>
      </c>
      <c r="O91" s="108">
        <f t="shared" si="38"/>
        <v>0</v>
      </c>
      <c r="P91" s="109">
        <f t="shared" si="39"/>
        <v>-68.205330635838891</v>
      </c>
      <c r="Q91" s="110">
        <f t="shared" si="40"/>
        <v>0.90905955915221481</v>
      </c>
      <c r="R91" s="328"/>
      <c r="S91" s="47">
        <v>0.71875</v>
      </c>
      <c r="T91" s="48">
        <v>0.7377083333333333</v>
      </c>
      <c r="U91" s="111">
        <v>5</v>
      </c>
      <c r="V91" s="112">
        <v>27.302941540097802</v>
      </c>
      <c r="W91" s="113"/>
      <c r="X91" s="116"/>
      <c r="Y91" s="337"/>
      <c r="Z91" s="338"/>
      <c r="AA91" s="117">
        <f t="shared" si="41"/>
        <v>-272.82132254335556</v>
      </c>
      <c r="AB91" s="110">
        <f t="shared" si="42"/>
        <v>0.90905955915221481</v>
      </c>
      <c r="AC91" s="333"/>
    </row>
    <row r="92" spans="1:29" ht="15.75" customHeight="1">
      <c r="A92" s="362"/>
      <c r="B92" s="100" t="s">
        <v>118</v>
      </c>
      <c r="C92" s="335" t="s">
        <v>230</v>
      </c>
      <c r="D92" s="336"/>
      <c r="E92" s="101">
        <v>24.33</v>
      </c>
      <c r="F92" s="102">
        <v>1543</v>
      </c>
      <c r="G92" s="103">
        <f t="shared" si="43"/>
        <v>37541.189999999995</v>
      </c>
      <c r="H92" s="26"/>
      <c r="I92" s="104">
        <v>4</v>
      </c>
      <c r="J92" s="105">
        <v>3000</v>
      </c>
      <c r="K92" s="106">
        <f t="shared" si="44"/>
        <v>750</v>
      </c>
      <c r="L92" s="107">
        <v>4</v>
      </c>
      <c r="M92" s="105">
        <f>F92/V92*60</f>
        <v>2725.7185428602111</v>
      </c>
      <c r="N92" s="106">
        <f t="shared" si="37"/>
        <v>681.42963571505277</v>
      </c>
      <c r="O92" s="108">
        <f t="shared" si="38"/>
        <v>0</v>
      </c>
      <c r="P92" s="109">
        <f t="shared" si="39"/>
        <v>-68.570364284947232</v>
      </c>
      <c r="Q92" s="110">
        <f t="shared" si="40"/>
        <v>0.9085728476200704</v>
      </c>
      <c r="R92" s="328"/>
      <c r="S92" s="47">
        <v>0.7416666666666667</v>
      </c>
      <c r="T92" s="48">
        <v>0.76524305555555561</v>
      </c>
      <c r="U92" s="111">
        <v>5.7000000000000917</v>
      </c>
      <c r="V92" s="112">
        <v>33.965355756376781</v>
      </c>
      <c r="W92" s="113"/>
      <c r="X92" s="116"/>
      <c r="Y92" s="337"/>
      <c r="Z92" s="338"/>
      <c r="AA92" s="117">
        <f t="shared" si="41"/>
        <v>-274.28145713978893</v>
      </c>
      <c r="AB92" s="110">
        <f t="shared" si="42"/>
        <v>0.9085728476200704</v>
      </c>
      <c r="AC92" s="333"/>
    </row>
    <row r="93" spans="1:29" ht="15.75" customHeight="1">
      <c r="A93" s="362"/>
      <c r="B93" s="100" t="s">
        <v>118</v>
      </c>
      <c r="C93" s="335" t="s">
        <v>135</v>
      </c>
      <c r="D93" s="336"/>
      <c r="E93" s="101">
        <v>22.28</v>
      </c>
      <c r="F93" s="102">
        <v>1349</v>
      </c>
      <c r="G93" s="103">
        <f t="shared" si="43"/>
        <v>30055.72</v>
      </c>
      <c r="H93" s="26"/>
      <c r="I93" s="104">
        <v>5</v>
      </c>
      <c r="J93" s="105">
        <v>3300</v>
      </c>
      <c r="K93" s="106">
        <f t="shared" si="44"/>
        <v>660</v>
      </c>
      <c r="L93" s="107">
        <v>5</v>
      </c>
      <c r="M93" s="105">
        <f>F93/V93*60</f>
        <v>2994.4199999999978</v>
      </c>
      <c r="N93" s="106">
        <f t="shared" si="37"/>
        <v>598.88399999999956</v>
      </c>
      <c r="O93" s="108">
        <f t="shared" si="38"/>
        <v>0</v>
      </c>
      <c r="P93" s="109">
        <f t="shared" si="39"/>
        <v>-61.11600000000044</v>
      </c>
      <c r="Q93" s="110">
        <f t="shared" si="40"/>
        <v>0.90739999999999932</v>
      </c>
      <c r="R93" s="328"/>
      <c r="S93" s="47">
        <v>0.76875000000000004</v>
      </c>
      <c r="T93" s="48">
        <v>0.78751157407407413</v>
      </c>
      <c r="U93" s="111">
        <v>5.0499999999999901</v>
      </c>
      <c r="V93" s="112">
        <v>27.030276313943958</v>
      </c>
      <c r="W93" s="113"/>
      <c r="X93" s="116"/>
      <c r="Y93" s="337"/>
      <c r="Z93" s="338"/>
      <c r="AA93" s="117">
        <f t="shared" si="41"/>
        <v>-305.5800000000022</v>
      </c>
      <c r="AB93" s="110">
        <f t="shared" si="42"/>
        <v>0.90739999999999932</v>
      </c>
      <c r="AC93" s="333"/>
    </row>
    <row r="94" spans="1:29" ht="15.75" customHeight="1">
      <c r="A94" s="363"/>
      <c r="B94" s="100" t="s">
        <v>118</v>
      </c>
      <c r="C94" s="335" t="s">
        <v>138</v>
      </c>
      <c r="D94" s="336"/>
      <c r="E94" s="101">
        <v>17.89</v>
      </c>
      <c r="F94" s="102">
        <v>4144</v>
      </c>
      <c r="G94" s="103">
        <f t="shared" si="43"/>
        <v>74136.160000000003</v>
      </c>
      <c r="H94" s="13"/>
      <c r="I94" s="104">
        <v>4</v>
      </c>
      <c r="J94" s="105">
        <v>3300</v>
      </c>
      <c r="K94" s="106">
        <f t="shared" si="44"/>
        <v>825</v>
      </c>
      <c r="L94" s="107">
        <v>4</v>
      </c>
      <c r="M94" s="105">
        <f>F94/V94*60</f>
        <v>2992.4399999999996</v>
      </c>
      <c r="N94" s="106">
        <f t="shared" si="37"/>
        <v>748.1099999999999</v>
      </c>
      <c r="O94" s="108">
        <f t="shared" si="38"/>
        <v>0</v>
      </c>
      <c r="P94" s="109">
        <f t="shared" si="39"/>
        <v>-76.8900000000001</v>
      </c>
      <c r="Q94" s="110">
        <f t="shared" si="40"/>
        <v>0.90679999999999983</v>
      </c>
      <c r="R94" s="328"/>
      <c r="S94" s="47">
        <v>0.7909722222222223</v>
      </c>
      <c r="T94" s="48">
        <v>0.84866898148148151</v>
      </c>
      <c r="U94" s="111">
        <v>4.9833333333333663</v>
      </c>
      <c r="V94" s="112">
        <v>83.089385250832109</v>
      </c>
      <c r="W94" s="113"/>
      <c r="X94" s="116"/>
      <c r="Y94" s="337"/>
      <c r="Z94" s="338"/>
      <c r="AA94" s="117">
        <f t="shared" si="41"/>
        <v>-307.5600000000004</v>
      </c>
      <c r="AB94" s="110">
        <f t="shared" si="42"/>
        <v>0.90679999999999983</v>
      </c>
      <c r="AC94" s="333"/>
    </row>
    <row r="95" spans="1:29" ht="15.75" customHeight="1">
      <c r="A95" s="363"/>
      <c r="B95" s="100"/>
      <c r="C95" s="335"/>
      <c r="D95" s="336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8"/>
      <c r="S95" s="47"/>
      <c r="T95" s="120"/>
      <c r="U95" s="111"/>
      <c r="V95" s="112"/>
      <c r="W95" s="113"/>
      <c r="X95" s="116"/>
      <c r="Y95" s="337"/>
      <c r="Z95" s="338"/>
      <c r="AA95" s="117"/>
      <c r="AB95" s="110"/>
      <c r="AC95" s="333"/>
    </row>
    <row r="96" spans="1:29" ht="15.75" customHeight="1">
      <c r="A96" s="363"/>
      <c r="B96" s="100"/>
      <c r="C96" s="335"/>
      <c r="D96" s="336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8"/>
      <c r="S96" s="47"/>
      <c r="T96" s="120"/>
      <c r="U96" s="111"/>
      <c r="V96" s="112"/>
      <c r="W96" s="113"/>
      <c r="X96" s="116"/>
      <c r="Y96" s="337"/>
      <c r="Z96" s="338"/>
      <c r="AA96" s="117"/>
      <c r="AB96" s="110"/>
      <c r="AC96" s="333"/>
    </row>
    <row r="97" spans="1:29" ht="15.75" customHeight="1">
      <c r="A97" s="363"/>
      <c r="B97" s="100"/>
      <c r="C97" s="335"/>
      <c r="D97" s="336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8"/>
      <c r="S97" s="47"/>
      <c r="T97" s="120"/>
      <c r="U97" s="111"/>
      <c r="V97" s="112"/>
      <c r="W97" s="113"/>
      <c r="X97" s="116"/>
      <c r="Y97" s="337"/>
      <c r="Z97" s="338"/>
      <c r="AA97" s="117"/>
      <c r="AB97" s="110"/>
      <c r="AC97" s="333"/>
    </row>
    <row r="98" spans="1:29" ht="15.75" customHeight="1">
      <c r="A98" s="363"/>
      <c r="B98" s="100"/>
      <c r="C98" s="335"/>
      <c r="D98" s="336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8"/>
      <c r="S98" s="47"/>
      <c r="T98" s="120"/>
      <c r="U98" s="111"/>
      <c r="V98" s="112"/>
      <c r="W98" s="113"/>
      <c r="X98" s="116"/>
      <c r="Y98" s="337"/>
      <c r="Z98" s="338"/>
      <c r="AA98" s="117"/>
      <c r="AB98" s="110"/>
      <c r="AC98" s="333"/>
    </row>
    <row r="99" spans="1:29" ht="15.75" customHeight="1">
      <c r="A99" s="363"/>
      <c r="B99" s="100"/>
      <c r="C99" s="335"/>
      <c r="D99" s="336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8"/>
      <c r="S99" s="47"/>
      <c r="T99" s="120"/>
      <c r="U99" s="111"/>
      <c r="V99" s="112"/>
      <c r="W99" s="113"/>
      <c r="X99" s="116"/>
      <c r="Y99" s="337"/>
      <c r="Z99" s="338"/>
      <c r="AA99" s="117"/>
      <c r="AB99" s="110"/>
      <c r="AC99" s="333"/>
    </row>
    <row r="100" spans="1:29" ht="15.75" customHeight="1">
      <c r="A100" s="363"/>
      <c r="B100" s="100"/>
      <c r="C100" s="335"/>
      <c r="D100" s="336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8"/>
      <c r="S100" s="47"/>
      <c r="T100" s="120"/>
      <c r="U100" s="111"/>
      <c r="V100" s="112"/>
      <c r="W100" s="126"/>
      <c r="X100" s="127"/>
      <c r="Y100" s="337"/>
      <c r="Z100" s="338"/>
      <c r="AA100" s="117"/>
      <c r="AB100" s="110"/>
      <c r="AC100" s="333"/>
    </row>
    <row r="101" spans="1:29" ht="15.75" customHeight="1">
      <c r="A101" s="363"/>
      <c r="B101" s="100"/>
      <c r="C101" s="335"/>
      <c r="D101" s="336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8"/>
      <c r="S101" s="47"/>
      <c r="T101" s="120"/>
      <c r="U101" s="111"/>
      <c r="V101" s="112"/>
      <c r="W101" s="126"/>
      <c r="X101" s="127"/>
      <c r="Y101" s="337"/>
      <c r="Z101" s="338"/>
      <c r="AA101" s="117"/>
      <c r="AB101" s="110"/>
      <c r="AC101" s="333"/>
    </row>
    <row r="102" spans="1:29" ht="15.75" customHeight="1">
      <c r="A102" s="363"/>
      <c r="B102" s="100"/>
      <c r="C102" s="335"/>
      <c r="D102" s="336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8"/>
      <c r="S102" s="47"/>
      <c r="T102" s="120"/>
      <c r="U102" s="111"/>
      <c r="V102" s="112"/>
      <c r="W102" s="126"/>
      <c r="X102" s="127"/>
      <c r="Y102" s="337"/>
      <c r="Z102" s="338"/>
      <c r="AA102" s="117"/>
      <c r="AB102" s="110"/>
      <c r="AC102" s="333"/>
    </row>
    <row r="103" spans="1:29" ht="15.75" customHeight="1">
      <c r="A103" s="363"/>
      <c r="B103" s="100"/>
      <c r="C103" s="335"/>
      <c r="D103" s="336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8"/>
      <c r="S103" s="47"/>
      <c r="T103" s="120"/>
      <c r="U103" s="111"/>
      <c r="V103" s="112"/>
      <c r="W103" s="126"/>
      <c r="X103" s="127"/>
      <c r="Y103" s="337"/>
      <c r="Z103" s="338"/>
      <c r="AA103" s="117"/>
      <c r="AB103" s="110"/>
      <c r="AC103" s="333"/>
    </row>
    <row r="104" spans="1:29" ht="15.75" customHeight="1">
      <c r="A104" s="363"/>
      <c r="B104" s="100"/>
      <c r="C104" s="335"/>
      <c r="D104" s="336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8"/>
      <c r="S104" s="47"/>
      <c r="T104" s="120"/>
      <c r="U104" s="111"/>
      <c r="V104" s="112"/>
      <c r="W104" s="126"/>
      <c r="X104" s="127"/>
      <c r="Y104" s="337"/>
      <c r="Z104" s="338"/>
      <c r="AA104" s="117"/>
      <c r="AB104" s="110"/>
      <c r="AC104" s="333"/>
    </row>
    <row r="105" spans="1:29" ht="15.75" customHeight="1">
      <c r="A105" s="363"/>
      <c r="B105" s="100"/>
      <c r="C105" s="335"/>
      <c r="D105" s="336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8"/>
      <c r="S105" s="119"/>
      <c r="T105" s="120"/>
      <c r="U105" s="130"/>
      <c r="V105" s="131"/>
      <c r="W105" s="126"/>
      <c r="X105" s="127"/>
      <c r="Y105" s="337"/>
      <c r="Z105" s="338"/>
      <c r="AA105" s="165"/>
      <c r="AB105" s="125"/>
      <c r="AC105" s="333"/>
    </row>
    <row r="106" spans="1:29" ht="15.75" customHeight="1" thickBot="1">
      <c r="A106" s="364"/>
      <c r="B106" s="133" t="s">
        <v>115</v>
      </c>
      <c r="C106" s="358"/>
      <c r="D106" s="358"/>
      <c r="E106" s="134"/>
      <c r="F106" s="99"/>
      <c r="G106" s="135"/>
      <c r="H106" s="69"/>
      <c r="I106" s="136">
        <f t="shared" ref="I106:J106" si="45">AVERAGE(I90:I105)</f>
        <v>4.4000000000000004</v>
      </c>
      <c r="J106" s="137">
        <f t="shared" si="45"/>
        <v>3120</v>
      </c>
      <c r="K106" s="138">
        <f t="shared" ref="K106" si="46">J106/I106</f>
        <v>709.09090909090901</v>
      </c>
      <c r="L106" s="136">
        <f t="shared" ref="L106:M106" si="47">AVERAGE(L90:L105)</f>
        <v>4.4000000000000004</v>
      </c>
      <c r="M106" s="137">
        <f t="shared" si="47"/>
        <v>2832.9915628823524</v>
      </c>
      <c r="N106" s="138">
        <f t="shared" ref="N106:N113" si="48">M106/L106</f>
        <v>643.86171883689826</v>
      </c>
      <c r="O106" s="139">
        <f t="shared" ref="O106:O113" si="49">L106-I106</f>
        <v>0</v>
      </c>
      <c r="P106" s="140">
        <f t="shared" ref="P106:P113" si="50">N106-K106</f>
        <v>-65.229190254010746</v>
      </c>
      <c r="Q106" s="141">
        <f t="shared" ref="Q106:Q113" si="51">N106/K106</f>
        <v>0.90801011630844641</v>
      </c>
      <c r="R106" s="329"/>
      <c r="S106" s="142">
        <v>0.70833333333333337</v>
      </c>
      <c r="T106" s="143">
        <v>0.84866898148148151</v>
      </c>
      <c r="U106" s="144"/>
      <c r="V106" s="166"/>
      <c r="W106" s="99"/>
      <c r="X106" s="69"/>
      <c r="Y106" s="359"/>
      <c r="Z106" s="360"/>
      <c r="AA106" s="168">
        <f t="shared" ref="AA106:AA113" si="52">M106-J106</f>
        <v>-287.00843711764765</v>
      </c>
      <c r="AB106" s="141">
        <f t="shared" ref="AB106:AB113" si="53">M106/J106</f>
        <v>0.9080101163084463</v>
      </c>
      <c r="AC106" s="334"/>
    </row>
    <row r="107" spans="1:29" ht="15.75" customHeight="1">
      <c r="A107" s="322" t="s">
        <v>140</v>
      </c>
      <c r="B107" s="114" t="s">
        <v>118</v>
      </c>
      <c r="C107" s="325" t="s">
        <v>142</v>
      </c>
      <c r="D107" s="326"/>
      <c r="E107" s="147">
        <v>18.18</v>
      </c>
      <c r="F107" s="97">
        <v>506</v>
      </c>
      <c r="G107" s="148">
        <f t="shared" ref="G107:G113" si="54">E107*F107</f>
        <v>9199.08</v>
      </c>
      <c r="H107" s="149">
        <v>2</v>
      </c>
      <c r="I107" s="150">
        <v>3</v>
      </c>
      <c r="J107" s="151">
        <v>3000</v>
      </c>
      <c r="K107" s="152">
        <f>J107/I107</f>
        <v>1000</v>
      </c>
      <c r="L107" s="153">
        <v>3</v>
      </c>
      <c r="M107" s="151">
        <f t="shared" ref="M107:M113" si="55">F107/V107*60</f>
        <v>2726.0084514413738</v>
      </c>
      <c r="N107" s="152">
        <f t="shared" si="48"/>
        <v>908.66948381379132</v>
      </c>
      <c r="O107" s="154">
        <f t="shared" si="49"/>
        <v>0</v>
      </c>
      <c r="P107" s="155">
        <f t="shared" si="50"/>
        <v>-91.330516186208683</v>
      </c>
      <c r="Q107" s="156">
        <f t="shared" si="51"/>
        <v>0.90866948381379131</v>
      </c>
      <c r="R107" s="327">
        <f>Q123</f>
        <v>0.89951157980111707</v>
      </c>
      <c r="S107" s="157">
        <v>0.73263888888888884</v>
      </c>
      <c r="T107" s="158">
        <v>0.74037037037037035</v>
      </c>
      <c r="U107" s="159"/>
      <c r="V107" s="160">
        <v>11.13716283012519</v>
      </c>
      <c r="W107" s="161"/>
      <c r="X107" s="162"/>
      <c r="Y107" s="330"/>
      <c r="Z107" s="331"/>
      <c r="AA107" s="115">
        <f t="shared" si="52"/>
        <v>-273.99154855862616</v>
      </c>
      <c r="AB107" s="156">
        <f t="shared" si="53"/>
        <v>0.90866948381379131</v>
      </c>
      <c r="AC107" s="332">
        <f>AB123</f>
        <v>0.89951157980111718</v>
      </c>
    </row>
    <row r="108" spans="1:29" ht="15.75" customHeight="1">
      <c r="A108" s="323"/>
      <c r="B108" s="100" t="s">
        <v>118</v>
      </c>
      <c r="C108" s="335" t="s">
        <v>148</v>
      </c>
      <c r="D108" s="336"/>
      <c r="E108" s="101">
        <v>25.03</v>
      </c>
      <c r="F108" s="102">
        <v>1305</v>
      </c>
      <c r="G108" s="103">
        <f t="shared" si="54"/>
        <v>32664.15</v>
      </c>
      <c r="H108" s="26"/>
      <c r="I108" s="104">
        <v>5</v>
      </c>
      <c r="J108" s="105">
        <v>3600</v>
      </c>
      <c r="K108" s="106">
        <f t="shared" si="44"/>
        <v>720</v>
      </c>
      <c r="L108" s="107">
        <v>5</v>
      </c>
      <c r="M108" s="105">
        <f t="shared" si="55"/>
        <v>3201.5887436999587</v>
      </c>
      <c r="N108" s="106">
        <f t="shared" si="48"/>
        <v>640.31774873999177</v>
      </c>
      <c r="O108" s="108">
        <f t="shared" si="49"/>
        <v>0</v>
      </c>
      <c r="P108" s="109">
        <f t="shared" si="50"/>
        <v>-79.682251260008229</v>
      </c>
      <c r="Q108" s="110">
        <f t="shared" si="51"/>
        <v>0.88933020658332196</v>
      </c>
      <c r="R108" s="328"/>
      <c r="S108" s="47">
        <v>0.75069444444444433</v>
      </c>
      <c r="T108" s="48">
        <v>0.76767361111111099</v>
      </c>
      <c r="U108" s="111">
        <v>14.866666666666539</v>
      </c>
      <c r="V108" s="112">
        <v>24.456607724548519</v>
      </c>
      <c r="W108" s="113"/>
      <c r="X108" s="116"/>
      <c r="Y108" s="337"/>
      <c r="Z108" s="338"/>
      <c r="AA108" s="117">
        <f t="shared" si="52"/>
        <v>-398.41125630004126</v>
      </c>
      <c r="AB108" s="110">
        <f t="shared" si="53"/>
        <v>0.88933020658332185</v>
      </c>
      <c r="AC108" s="333"/>
    </row>
    <row r="109" spans="1:29" ht="15.75" customHeight="1">
      <c r="A109" s="323"/>
      <c r="B109" s="100" t="s">
        <v>118</v>
      </c>
      <c r="C109" s="335" t="s">
        <v>141</v>
      </c>
      <c r="D109" s="336"/>
      <c r="E109" s="101">
        <v>14.03</v>
      </c>
      <c r="F109" s="102">
        <v>1809</v>
      </c>
      <c r="G109" s="103">
        <f t="shared" si="54"/>
        <v>25380.27</v>
      </c>
      <c r="H109" s="26">
        <v>2</v>
      </c>
      <c r="I109" s="104">
        <v>3</v>
      </c>
      <c r="J109" s="105">
        <v>3000</v>
      </c>
      <c r="K109" s="106">
        <f t="shared" si="44"/>
        <v>1000</v>
      </c>
      <c r="L109" s="107">
        <v>3</v>
      </c>
      <c r="M109" s="105">
        <f t="shared" si="55"/>
        <v>2728.6401003867827</v>
      </c>
      <c r="N109" s="106">
        <f t="shared" si="48"/>
        <v>909.54670012892757</v>
      </c>
      <c r="O109" s="108">
        <f t="shared" si="49"/>
        <v>0</v>
      </c>
      <c r="P109" s="109">
        <f t="shared" si="50"/>
        <v>-90.453299871072431</v>
      </c>
      <c r="Q109" s="110">
        <f t="shared" si="51"/>
        <v>0.90954670012892758</v>
      </c>
      <c r="R109" s="328"/>
      <c r="S109" s="47">
        <v>0.77777777777777768</v>
      </c>
      <c r="T109" s="48">
        <v>0.80539351851851837</v>
      </c>
      <c r="U109" s="111">
        <v>14.550000000000036</v>
      </c>
      <c r="V109" s="112">
        <v>39.7780564701862</v>
      </c>
      <c r="W109" s="113"/>
      <c r="X109" s="116"/>
      <c r="Y109" s="337"/>
      <c r="Z109" s="338"/>
      <c r="AA109" s="117">
        <f t="shared" si="52"/>
        <v>-271.35989961321729</v>
      </c>
      <c r="AB109" s="110">
        <f t="shared" si="53"/>
        <v>0.90954670012892758</v>
      </c>
      <c r="AC109" s="333"/>
    </row>
    <row r="110" spans="1:29" ht="15.75" customHeight="1">
      <c r="A110" s="323"/>
      <c r="B110" s="100" t="s">
        <v>118</v>
      </c>
      <c r="C110" s="335" t="s">
        <v>143</v>
      </c>
      <c r="D110" s="336"/>
      <c r="E110" s="101">
        <v>14.28</v>
      </c>
      <c r="F110" s="102">
        <v>2139</v>
      </c>
      <c r="G110" s="103">
        <f t="shared" si="54"/>
        <v>30544.92</v>
      </c>
      <c r="H110" s="26">
        <v>2</v>
      </c>
      <c r="I110" s="104">
        <v>3</v>
      </c>
      <c r="J110" s="105">
        <v>3600</v>
      </c>
      <c r="K110" s="106">
        <f t="shared" si="44"/>
        <v>1200</v>
      </c>
      <c r="L110" s="107">
        <v>3</v>
      </c>
      <c r="M110" s="105">
        <f t="shared" si="55"/>
        <v>3198.8770283583654</v>
      </c>
      <c r="N110" s="106">
        <f t="shared" si="48"/>
        <v>1066.2923427861217</v>
      </c>
      <c r="O110" s="108">
        <f t="shared" si="49"/>
        <v>0</v>
      </c>
      <c r="P110" s="109">
        <f t="shared" si="50"/>
        <v>-133.70765721387829</v>
      </c>
      <c r="Q110" s="110">
        <f t="shared" si="51"/>
        <v>0.88857695232176814</v>
      </c>
      <c r="R110" s="328"/>
      <c r="S110" s="47">
        <v>0.81527777777777766</v>
      </c>
      <c r="T110" s="48">
        <v>0.84313657407407394</v>
      </c>
      <c r="U110" s="111">
        <v>15</v>
      </c>
      <c r="V110" s="112">
        <v>40.120329372543253</v>
      </c>
      <c r="W110" s="113"/>
      <c r="X110" s="116"/>
      <c r="Y110" s="337"/>
      <c r="Z110" s="338"/>
      <c r="AA110" s="117">
        <f t="shared" si="52"/>
        <v>-401.12297164163465</v>
      </c>
      <c r="AB110" s="110">
        <f t="shared" si="53"/>
        <v>0.88857695232176814</v>
      </c>
      <c r="AC110" s="333"/>
    </row>
    <row r="111" spans="1:29" ht="15.75" customHeight="1">
      <c r="A111" s="323"/>
      <c r="B111" s="100" t="s">
        <v>118</v>
      </c>
      <c r="C111" s="335" t="s">
        <v>142</v>
      </c>
      <c r="D111" s="336"/>
      <c r="E111" s="101">
        <v>18.18</v>
      </c>
      <c r="F111" s="102">
        <v>1108</v>
      </c>
      <c r="G111" s="103">
        <f t="shared" si="54"/>
        <v>20143.439999999999</v>
      </c>
      <c r="H111" s="13"/>
      <c r="I111" s="104">
        <v>3</v>
      </c>
      <c r="J111" s="105">
        <v>3000</v>
      </c>
      <c r="K111" s="106">
        <f t="shared" si="44"/>
        <v>1000</v>
      </c>
      <c r="L111" s="107">
        <v>3</v>
      </c>
      <c r="M111" s="105">
        <f t="shared" si="55"/>
        <v>2726.0084514413738</v>
      </c>
      <c r="N111" s="106">
        <f t="shared" si="48"/>
        <v>908.66948381379132</v>
      </c>
      <c r="O111" s="108">
        <f t="shared" si="49"/>
        <v>0</v>
      </c>
      <c r="P111" s="109">
        <f t="shared" si="50"/>
        <v>-91.330516186208683</v>
      </c>
      <c r="Q111" s="110">
        <f t="shared" si="51"/>
        <v>0.90866948381379131</v>
      </c>
      <c r="R111" s="328"/>
      <c r="S111" s="47">
        <v>0.85347222222222208</v>
      </c>
      <c r="T111" s="48">
        <v>0.87040509259259247</v>
      </c>
      <c r="U111" s="111">
        <v>14.883333333333315</v>
      </c>
      <c r="V111" s="112">
        <v>24.387305169523145</v>
      </c>
      <c r="W111" s="113"/>
      <c r="X111" s="116"/>
      <c r="Y111" s="337"/>
      <c r="Z111" s="338"/>
      <c r="AA111" s="117">
        <f t="shared" si="52"/>
        <v>-273.99154855862616</v>
      </c>
      <c r="AB111" s="110">
        <f t="shared" si="53"/>
        <v>0.90866948381379131</v>
      </c>
      <c r="AC111" s="333"/>
    </row>
    <row r="112" spans="1:29" ht="15.75" customHeight="1">
      <c r="A112" s="323"/>
      <c r="B112" s="100" t="s">
        <v>118</v>
      </c>
      <c r="C112" s="335" t="s">
        <v>141</v>
      </c>
      <c r="D112" s="336"/>
      <c r="E112" s="101">
        <v>14.03</v>
      </c>
      <c r="F112" s="102">
        <v>4665</v>
      </c>
      <c r="G112" s="121">
        <f t="shared" si="54"/>
        <v>65449.95</v>
      </c>
      <c r="H112" s="122"/>
      <c r="I112" s="104">
        <v>3</v>
      </c>
      <c r="J112" s="105">
        <v>3000</v>
      </c>
      <c r="K112" s="106">
        <f t="shared" si="44"/>
        <v>1000</v>
      </c>
      <c r="L112" s="107">
        <v>3</v>
      </c>
      <c r="M112" s="105">
        <f t="shared" si="55"/>
        <v>2728.8642157792515</v>
      </c>
      <c r="N112" s="106">
        <f t="shared" si="48"/>
        <v>909.62140525975053</v>
      </c>
      <c r="O112" s="108">
        <f t="shared" si="49"/>
        <v>0</v>
      </c>
      <c r="P112" s="109">
        <f t="shared" si="50"/>
        <v>-90.378594740249468</v>
      </c>
      <c r="Q112" s="110">
        <f t="shared" si="51"/>
        <v>0.90962140525975055</v>
      </c>
      <c r="R112" s="328"/>
      <c r="S112" s="47">
        <v>0.88055555555555542</v>
      </c>
      <c r="T112" s="120">
        <v>0.95178240740740727</v>
      </c>
      <c r="U112" s="111">
        <v>14.61666666666666</v>
      </c>
      <c r="V112" s="112">
        <v>102.57014562377999</v>
      </c>
      <c r="W112" s="113"/>
      <c r="X112" s="116"/>
      <c r="Y112" s="337"/>
      <c r="Z112" s="338"/>
      <c r="AA112" s="117">
        <f t="shared" si="52"/>
        <v>-271.13578422074852</v>
      </c>
      <c r="AB112" s="110">
        <f t="shared" si="53"/>
        <v>0.90962140525975055</v>
      </c>
      <c r="AC112" s="333"/>
    </row>
    <row r="113" spans="1:29" ht="15.75" customHeight="1">
      <c r="A113" s="323"/>
      <c r="B113" s="100" t="s">
        <v>118</v>
      </c>
      <c r="C113" s="335" t="s">
        <v>143</v>
      </c>
      <c r="D113" s="336"/>
      <c r="E113" s="101">
        <v>14.28</v>
      </c>
      <c r="F113" s="102">
        <v>5770</v>
      </c>
      <c r="G113" s="121">
        <f t="shared" si="54"/>
        <v>82395.599999999991</v>
      </c>
      <c r="H113" s="62"/>
      <c r="I113" s="104">
        <v>3</v>
      </c>
      <c r="J113" s="105">
        <v>3600</v>
      </c>
      <c r="K113" s="106">
        <f t="shared" si="44"/>
        <v>1200</v>
      </c>
      <c r="L113" s="107">
        <v>3</v>
      </c>
      <c r="M113" s="105">
        <f t="shared" si="55"/>
        <v>3198.8770283583654</v>
      </c>
      <c r="N113" s="106">
        <f t="shared" si="48"/>
        <v>1066.2923427861217</v>
      </c>
      <c r="O113" s="123">
        <f t="shared" si="49"/>
        <v>0</v>
      </c>
      <c r="P113" s="124">
        <f t="shared" si="50"/>
        <v>-133.70765721387829</v>
      </c>
      <c r="Q113" s="125">
        <f t="shared" si="51"/>
        <v>0.88857695232176814</v>
      </c>
      <c r="R113" s="328"/>
      <c r="S113" s="47">
        <v>0.96180555555555536</v>
      </c>
      <c r="T113" s="120">
        <v>1.0369560185185183</v>
      </c>
      <c r="U113" s="111">
        <v>15</v>
      </c>
      <c r="V113" s="112">
        <v>108.22547942009096</v>
      </c>
      <c r="W113" s="113"/>
      <c r="X113" s="116"/>
      <c r="Y113" s="337"/>
      <c r="Z113" s="338"/>
      <c r="AA113" s="117">
        <f t="shared" si="52"/>
        <v>-401.12297164163465</v>
      </c>
      <c r="AB113" s="110">
        <f t="shared" si="53"/>
        <v>0.88857695232176814</v>
      </c>
      <c r="AC113" s="333"/>
    </row>
    <row r="114" spans="1:29" ht="15.75" customHeight="1">
      <c r="A114" s="323"/>
      <c r="B114" s="100"/>
      <c r="C114" s="335"/>
      <c r="D114" s="336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28"/>
      <c r="S114" s="47"/>
      <c r="T114" s="120"/>
      <c r="U114" s="111"/>
      <c r="V114" s="112"/>
      <c r="W114" s="113"/>
      <c r="X114" s="116"/>
      <c r="Y114" s="337"/>
      <c r="Z114" s="338"/>
      <c r="AA114" s="117"/>
      <c r="AB114" s="110"/>
      <c r="AC114" s="333"/>
    </row>
    <row r="115" spans="1:29" ht="15.75" customHeight="1">
      <c r="A115" s="323"/>
      <c r="B115" s="100"/>
      <c r="C115" s="335"/>
      <c r="D115" s="336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8"/>
      <c r="S115" s="47"/>
      <c r="T115" s="120"/>
      <c r="U115" s="111"/>
      <c r="V115" s="112"/>
      <c r="W115" s="113"/>
      <c r="X115" s="116"/>
      <c r="Y115" s="337"/>
      <c r="Z115" s="338"/>
      <c r="AA115" s="117"/>
      <c r="AB115" s="110"/>
      <c r="AC115" s="333"/>
    </row>
    <row r="116" spans="1:29" ht="15.75" customHeight="1">
      <c r="A116" s="323"/>
      <c r="B116" s="100"/>
      <c r="C116" s="335"/>
      <c r="D116" s="336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8"/>
      <c r="S116" s="47"/>
      <c r="T116" s="120"/>
      <c r="U116" s="111"/>
      <c r="V116" s="112"/>
      <c r="W116" s="113"/>
      <c r="X116" s="116"/>
      <c r="Y116" s="337"/>
      <c r="Z116" s="338"/>
      <c r="AA116" s="117"/>
      <c r="AB116" s="110"/>
      <c r="AC116" s="333"/>
    </row>
    <row r="117" spans="1:29" ht="15.75" customHeight="1">
      <c r="A117" s="323"/>
      <c r="B117" s="100"/>
      <c r="C117" s="335"/>
      <c r="D117" s="336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8"/>
      <c r="S117" s="47"/>
      <c r="T117" s="120"/>
      <c r="U117" s="111"/>
      <c r="V117" s="112"/>
      <c r="W117" s="126"/>
      <c r="X117" s="127"/>
      <c r="Y117" s="337"/>
      <c r="Z117" s="338"/>
      <c r="AA117" s="117"/>
      <c r="AB117" s="110"/>
      <c r="AC117" s="333"/>
    </row>
    <row r="118" spans="1:29" ht="15.75" customHeight="1">
      <c r="A118" s="323"/>
      <c r="B118" s="100"/>
      <c r="C118" s="335"/>
      <c r="D118" s="336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8"/>
      <c r="S118" s="47"/>
      <c r="T118" s="120"/>
      <c r="U118" s="111"/>
      <c r="V118" s="112"/>
      <c r="W118" s="126"/>
      <c r="X118" s="127"/>
      <c r="Y118" s="337"/>
      <c r="Z118" s="338"/>
      <c r="AA118" s="117"/>
      <c r="AB118" s="110"/>
      <c r="AC118" s="333"/>
    </row>
    <row r="119" spans="1:29" ht="15.75" customHeight="1">
      <c r="A119" s="323"/>
      <c r="B119" s="100"/>
      <c r="C119" s="335"/>
      <c r="D119" s="336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8"/>
      <c r="S119" s="47"/>
      <c r="T119" s="120"/>
      <c r="U119" s="111"/>
      <c r="V119" s="112"/>
      <c r="W119" s="126"/>
      <c r="X119" s="127"/>
      <c r="Y119" s="337"/>
      <c r="Z119" s="338"/>
      <c r="AA119" s="117"/>
      <c r="AB119" s="110"/>
      <c r="AC119" s="333"/>
    </row>
    <row r="120" spans="1:29" ht="15.75" customHeight="1">
      <c r="A120" s="323"/>
      <c r="B120" s="100"/>
      <c r="C120" s="335"/>
      <c r="D120" s="336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8"/>
      <c r="S120" s="47"/>
      <c r="T120" s="120"/>
      <c r="U120" s="111"/>
      <c r="V120" s="112"/>
      <c r="W120" s="126"/>
      <c r="X120" s="127"/>
      <c r="Y120" s="337"/>
      <c r="Z120" s="338"/>
      <c r="AA120" s="117"/>
      <c r="AB120" s="110"/>
      <c r="AC120" s="333"/>
    </row>
    <row r="121" spans="1:29" ht="15.75" customHeight="1">
      <c r="A121" s="323"/>
      <c r="B121" s="100"/>
      <c r="C121" s="335"/>
      <c r="D121" s="336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8"/>
      <c r="S121" s="47"/>
      <c r="T121" s="120"/>
      <c r="U121" s="111"/>
      <c r="V121" s="112"/>
      <c r="W121" s="126"/>
      <c r="X121" s="127"/>
      <c r="Y121" s="337"/>
      <c r="Z121" s="338"/>
      <c r="AA121" s="117"/>
      <c r="AB121" s="110"/>
      <c r="AC121" s="333"/>
    </row>
    <row r="122" spans="1:29" ht="15.75" customHeight="1">
      <c r="A122" s="323"/>
      <c r="B122" s="100"/>
      <c r="C122" s="335"/>
      <c r="D122" s="336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8"/>
      <c r="S122" s="119"/>
      <c r="T122" s="120"/>
      <c r="U122" s="130"/>
      <c r="V122" s="131"/>
      <c r="W122" s="126"/>
      <c r="X122" s="127"/>
      <c r="Y122" s="337"/>
      <c r="Z122" s="338"/>
      <c r="AA122" s="165"/>
      <c r="AB122" s="125"/>
      <c r="AC122" s="333"/>
    </row>
    <row r="123" spans="1:29" ht="15.75" customHeight="1" thickBot="1">
      <c r="A123" s="324"/>
      <c r="B123" s="133" t="s">
        <v>115</v>
      </c>
      <c r="C123" s="358"/>
      <c r="D123" s="358"/>
      <c r="E123" s="134"/>
      <c r="F123" s="99"/>
      <c r="G123" s="135"/>
      <c r="H123" s="69"/>
      <c r="I123" s="136">
        <f t="shared" ref="I123:J123" si="56">AVERAGE(I107:I122)</f>
        <v>3.2857142857142856</v>
      </c>
      <c r="J123" s="137">
        <f t="shared" si="56"/>
        <v>3257.1428571428573</v>
      </c>
      <c r="K123" s="138">
        <f t="shared" ref="K123" si="57">J123/I123</f>
        <v>991.30434782608711</v>
      </c>
      <c r="L123" s="136">
        <f t="shared" ref="L123:M123" si="58">AVERAGE(L107:L122)</f>
        <v>3.2857142857142856</v>
      </c>
      <c r="M123" s="137">
        <f t="shared" si="58"/>
        <v>2929.8377170664962</v>
      </c>
      <c r="N123" s="138">
        <f t="shared" ref="N123:N135" si="59">M123/L123</f>
        <v>891.68973997675971</v>
      </c>
      <c r="O123" s="139">
        <f t="shared" ref="O123:O135" si="60">L123-I123</f>
        <v>0</v>
      </c>
      <c r="P123" s="140">
        <f t="shared" ref="P123:P135" si="61">N123-K123</f>
        <v>-99.614607849327399</v>
      </c>
      <c r="Q123" s="141">
        <f t="shared" ref="Q123:Q135" si="62">N123/K123</f>
        <v>0.89951157980111707</v>
      </c>
      <c r="R123" s="329"/>
      <c r="S123" s="142">
        <v>0.73263888888888884</v>
      </c>
      <c r="T123" s="143">
        <v>1.0369560185185183</v>
      </c>
      <c r="U123" s="144"/>
      <c r="V123" s="166"/>
      <c r="W123" s="99"/>
      <c r="X123" s="69"/>
      <c r="Y123" s="359"/>
      <c r="Z123" s="360"/>
      <c r="AA123" s="168">
        <f t="shared" ref="AA123:AA135" si="63">M123-J123</f>
        <v>-327.30514007636111</v>
      </c>
      <c r="AB123" s="141">
        <f t="shared" ref="AB123:AB135" si="64">M123/J123</f>
        <v>0.89951157980111718</v>
      </c>
      <c r="AC123" s="334"/>
    </row>
    <row r="124" spans="1:29" ht="15.75" customHeight="1">
      <c r="A124" s="361" t="s">
        <v>144</v>
      </c>
      <c r="B124" s="114" t="s">
        <v>118</v>
      </c>
      <c r="C124" s="325" t="s">
        <v>146</v>
      </c>
      <c r="D124" s="326"/>
      <c r="E124" s="147">
        <v>18.18</v>
      </c>
      <c r="F124" s="97">
        <v>319</v>
      </c>
      <c r="G124" s="148">
        <f t="shared" ref="G124:G135" si="65">E124*F124</f>
        <v>5799.42</v>
      </c>
      <c r="H124" s="149">
        <v>2</v>
      </c>
      <c r="I124" s="150">
        <v>3</v>
      </c>
      <c r="J124" s="151">
        <v>3600</v>
      </c>
      <c r="K124" s="152">
        <f>J124/I124</f>
        <v>1200</v>
      </c>
      <c r="L124" s="153">
        <v>3</v>
      </c>
      <c r="M124" s="151">
        <f t="shared" ref="M124:M135" si="66">F124/V124*60</f>
        <v>3202.0829425386719</v>
      </c>
      <c r="N124" s="152">
        <f t="shared" si="59"/>
        <v>1067.360980846224</v>
      </c>
      <c r="O124" s="154">
        <f t="shared" si="60"/>
        <v>0</v>
      </c>
      <c r="P124" s="155">
        <f t="shared" si="61"/>
        <v>-132.63901915377596</v>
      </c>
      <c r="Q124" s="156">
        <f t="shared" si="62"/>
        <v>0.88946748403852005</v>
      </c>
      <c r="R124" s="327">
        <f>Q140</f>
        <v>0.88861812995778722</v>
      </c>
      <c r="S124" s="157">
        <v>0.73819444444444438</v>
      </c>
      <c r="T124" s="158">
        <v>0.74233796296296295</v>
      </c>
      <c r="U124" s="159"/>
      <c r="V124" s="160">
        <v>5.9773592200661252</v>
      </c>
      <c r="W124" s="158"/>
      <c r="X124" s="169"/>
      <c r="Y124" s="330"/>
      <c r="Z124" s="331"/>
      <c r="AA124" s="171">
        <f t="shared" si="63"/>
        <v>-397.91705746132811</v>
      </c>
      <c r="AB124" s="156">
        <f t="shared" si="64"/>
        <v>0.88946748403851994</v>
      </c>
      <c r="AC124" s="332">
        <f>AB140</f>
        <v>0.88861812995778711</v>
      </c>
    </row>
    <row r="125" spans="1:29" ht="15.75" customHeight="1">
      <c r="A125" s="362"/>
      <c r="B125" s="100" t="s">
        <v>118</v>
      </c>
      <c r="C125" s="335" t="s">
        <v>134</v>
      </c>
      <c r="D125" s="336"/>
      <c r="E125" s="101">
        <v>16.7</v>
      </c>
      <c r="F125" s="102">
        <v>357</v>
      </c>
      <c r="G125" s="103">
        <f t="shared" si="65"/>
        <v>5961.9</v>
      </c>
      <c r="H125" s="26">
        <v>2</v>
      </c>
      <c r="I125" s="104">
        <v>3</v>
      </c>
      <c r="J125" s="105">
        <v>3600</v>
      </c>
      <c r="K125" s="106">
        <f t="shared" si="44"/>
        <v>1200</v>
      </c>
      <c r="L125" s="107">
        <v>3</v>
      </c>
      <c r="M125" s="105">
        <f t="shared" si="66"/>
        <v>3199.2263117313819</v>
      </c>
      <c r="N125" s="106">
        <f t="shared" si="59"/>
        <v>1066.4087705771274</v>
      </c>
      <c r="O125" s="108">
        <f t="shared" si="60"/>
        <v>0</v>
      </c>
      <c r="P125" s="109">
        <f t="shared" si="61"/>
        <v>-133.59122942287263</v>
      </c>
      <c r="Q125" s="110">
        <f t="shared" si="62"/>
        <v>0.88867397548093952</v>
      </c>
      <c r="R125" s="328"/>
      <c r="S125" s="47">
        <v>0.75208333333333321</v>
      </c>
      <c r="T125" s="48">
        <v>0.7567245370370369</v>
      </c>
      <c r="U125" s="111">
        <v>15</v>
      </c>
      <c r="V125" s="112">
        <v>6.6953687900896766</v>
      </c>
      <c r="W125" s="113"/>
      <c r="X125" s="13"/>
      <c r="Y125" s="337"/>
      <c r="Z125" s="338"/>
      <c r="AA125" s="172">
        <f t="shared" si="63"/>
        <v>-400.77368826861812</v>
      </c>
      <c r="AB125" s="110">
        <f t="shared" si="64"/>
        <v>0.8886739754809394</v>
      </c>
      <c r="AC125" s="333"/>
    </row>
    <row r="126" spans="1:29" ht="15.75" customHeight="1">
      <c r="A126" s="362"/>
      <c r="B126" s="100" t="s">
        <v>118</v>
      </c>
      <c r="C126" s="335" t="s">
        <v>201</v>
      </c>
      <c r="D126" s="336"/>
      <c r="E126" s="101">
        <v>30</v>
      </c>
      <c r="F126" s="102">
        <v>574</v>
      </c>
      <c r="G126" s="103">
        <f t="shared" si="65"/>
        <v>17220</v>
      </c>
      <c r="H126" s="26">
        <v>2</v>
      </c>
      <c r="I126" s="104">
        <v>4</v>
      </c>
      <c r="J126" s="105">
        <v>3600</v>
      </c>
      <c r="K126" s="106">
        <f t="shared" si="44"/>
        <v>900</v>
      </c>
      <c r="L126" s="107">
        <v>4</v>
      </c>
      <c r="M126" s="105">
        <f t="shared" si="66"/>
        <v>3199.8000309830345</v>
      </c>
      <c r="N126" s="106">
        <f t="shared" si="59"/>
        <v>799.95000774575863</v>
      </c>
      <c r="O126" s="108">
        <f t="shared" si="60"/>
        <v>0</v>
      </c>
      <c r="P126" s="109">
        <f t="shared" si="61"/>
        <v>-100.04999225424137</v>
      </c>
      <c r="Q126" s="110">
        <f t="shared" si="62"/>
        <v>0.88883334193973185</v>
      </c>
      <c r="R126" s="328"/>
      <c r="S126" s="47">
        <v>0.7666666666666665</v>
      </c>
      <c r="T126" s="48">
        <v>0.77413194444444422</v>
      </c>
      <c r="U126" s="111">
        <v>15</v>
      </c>
      <c r="V126" s="112">
        <v>10.763172594075957</v>
      </c>
      <c r="W126" s="113"/>
      <c r="X126" s="13"/>
      <c r="Y126" s="337"/>
      <c r="Z126" s="338"/>
      <c r="AA126" s="172">
        <f t="shared" si="63"/>
        <v>-400.1999690169655</v>
      </c>
      <c r="AB126" s="110">
        <f t="shared" si="64"/>
        <v>0.88883334193973185</v>
      </c>
      <c r="AC126" s="333"/>
    </row>
    <row r="127" spans="1:29" ht="15.75" customHeight="1">
      <c r="A127" s="362"/>
      <c r="B127" s="100" t="s">
        <v>118</v>
      </c>
      <c r="C127" s="335" t="s">
        <v>147</v>
      </c>
      <c r="D127" s="336"/>
      <c r="E127" s="101">
        <v>24.82</v>
      </c>
      <c r="F127" s="102">
        <v>589</v>
      </c>
      <c r="G127" s="103">
        <f t="shared" si="65"/>
        <v>14618.98</v>
      </c>
      <c r="H127" s="26">
        <v>2</v>
      </c>
      <c r="I127" s="104">
        <v>5</v>
      </c>
      <c r="J127" s="105">
        <v>3600</v>
      </c>
      <c r="K127" s="106">
        <f t="shared" si="44"/>
        <v>720</v>
      </c>
      <c r="L127" s="107">
        <v>5</v>
      </c>
      <c r="M127" s="105">
        <f t="shared" si="66"/>
        <v>3197.9231777718896</v>
      </c>
      <c r="N127" s="106">
        <f t="shared" si="59"/>
        <v>639.58463555437788</v>
      </c>
      <c r="O127" s="108">
        <f t="shared" si="60"/>
        <v>0</v>
      </c>
      <c r="P127" s="109">
        <f t="shared" si="61"/>
        <v>-80.415364445622117</v>
      </c>
      <c r="Q127" s="110">
        <f t="shared" si="62"/>
        <v>0.88831199382552484</v>
      </c>
      <c r="R127" s="328"/>
      <c r="S127" s="47">
        <v>0.78402777777777755</v>
      </c>
      <c r="T127" s="48">
        <v>0.79170138888888864</v>
      </c>
      <c r="U127" s="111">
        <v>15</v>
      </c>
      <c r="V127" s="112">
        <v>11.050922125222119</v>
      </c>
      <c r="W127" s="113"/>
      <c r="X127" s="13"/>
      <c r="Y127" s="337"/>
      <c r="Z127" s="338"/>
      <c r="AA127" s="172">
        <f t="shared" si="63"/>
        <v>-402.07682222811036</v>
      </c>
      <c r="AB127" s="110">
        <f t="shared" si="64"/>
        <v>0.88831199382552495</v>
      </c>
      <c r="AC127" s="333"/>
    </row>
    <row r="128" spans="1:29" ht="15.75" customHeight="1">
      <c r="A128" s="363"/>
      <c r="B128" s="100" t="s">
        <v>118</v>
      </c>
      <c r="C128" s="335" t="s">
        <v>145</v>
      </c>
      <c r="D128" s="336"/>
      <c r="E128" s="101">
        <v>18.18</v>
      </c>
      <c r="F128" s="102">
        <v>814</v>
      </c>
      <c r="G128" s="103">
        <f t="shared" si="65"/>
        <v>14798.52</v>
      </c>
      <c r="H128" s="26">
        <v>2</v>
      </c>
      <c r="I128" s="104">
        <v>3</v>
      </c>
      <c r="J128" s="105">
        <v>3600</v>
      </c>
      <c r="K128" s="106">
        <f t="shared" si="44"/>
        <v>1200</v>
      </c>
      <c r="L128" s="107">
        <v>3</v>
      </c>
      <c r="M128" s="105">
        <f t="shared" si="66"/>
        <v>3197.4598013882587</v>
      </c>
      <c r="N128" s="106">
        <f t="shared" si="59"/>
        <v>1065.8199337960862</v>
      </c>
      <c r="O128" s="108">
        <f t="shared" si="60"/>
        <v>0</v>
      </c>
      <c r="P128" s="109">
        <f t="shared" si="61"/>
        <v>-134.18006620391384</v>
      </c>
      <c r="Q128" s="110">
        <f t="shared" si="62"/>
        <v>0.88818327816340514</v>
      </c>
      <c r="R128" s="328"/>
      <c r="S128" s="47">
        <v>0.80208333333333304</v>
      </c>
      <c r="T128" s="48">
        <v>0.81268518518518484</v>
      </c>
      <c r="U128" s="111">
        <v>14.949999999999939</v>
      </c>
      <c r="V128" s="112">
        <v>15.274625181775505</v>
      </c>
      <c r="W128" s="113"/>
      <c r="X128" s="116"/>
      <c r="Y128" s="337"/>
      <c r="Z128" s="338"/>
      <c r="AA128" s="172">
        <f t="shared" si="63"/>
        <v>-402.54019861174129</v>
      </c>
      <c r="AB128" s="110">
        <f t="shared" si="64"/>
        <v>0.88818327816340514</v>
      </c>
      <c r="AC128" s="333"/>
    </row>
    <row r="129" spans="1:29" ht="15.75" customHeight="1">
      <c r="A129" s="363"/>
      <c r="B129" s="100" t="s">
        <v>118</v>
      </c>
      <c r="C129" s="335" t="s">
        <v>139</v>
      </c>
      <c r="D129" s="336"/>
      <c r="E129" s="101">
        <v>16.66</v>
      </c>
      <c r="F129" s="102">
        <v>1775</v>
      </c>
      <c r="G129" s="121">
        <f t="shared" si="65"/>
        <v>29571.5</v>
      </c>
      <c r="H129" s="26">
        <v>2</v>
      </c>
      <c r="I129" s="104">
        <v>5</v>
      </c>
      <c r="J129" s="105">
        <v>3600</v>
      </c>
      <c r="K129" s="106">
        <f t="shared" si="44"/>
        <v>720</v>
      </c>
      <c r="L129" s="107">
        <v>5</v>
      </c>
      <c r="M129" s="105">
        <f t="shared" si="66"/>
        <v>3197.6593426749664</v>
      </c>
      <c r="N129" s="106">
        <f t="shared" si="59"/>
        <v>639.53186853499324</v>
      </c>
      <c r="O129" s="108">
        <f t="shared" si="60"/>
        <v>0</v>
      </c>
      <c r="P129" s="109">
        <f t="shared" si="61"/>
        <v>-80.468131465006763</v>
      </c>
      <c r="Q129" s="110">
        <f t="shared" si="62"/>
        <v>0.88823870629860169</v>
      </c>
      <c r="R129" s="328"/>
      <c r="S129" s="47">
        <v>0.8229166666666663</v>
      </c>
      <c r="T129" s="120">
        <v>0.84604166666666625</v>
      </c>
      <c r="U129" s="111">
        <v>14.733333333333292</v>
      </c>
      <c r="V129" s="112">
        <v>33.305611569901814</v>
      </c>
      <c r="W129" s="113"/>
      <c r="X129" s="50"/>
      <c r="Y129" s="337"/>
      <c r="Z129" s="338"/>
      <c r="AA129" s="172">
        <f t="shared" si="63"/>
        <v>-402.34065732503359</v>
      </c>
      <c r="AB129" s="110">
        <f t="shared" si="64"/>
        <v>0.8882387062986018</v>
      </c>
      <c r="AC129" s="333"/>
    </row>
    <row r="130" spans="1:29" ht="15.75" customHeight="1">
      <c r="A130" s="363"/>
      <c r="B130" s="100" t="s">
        <v>118</v>
      </c>
      <c r="C130" s="335" t="s">
        <v>146</v>
      </c>
      <c r="D130" s="336"/>
      <c r="E130" s="101">
        <v>18.18</v>
      </c>
      <c r="F130" s="102">
        <v>724</v>
      </c>
      <c r="G130" s="121">
        <f t="shared" si="65"/>
        <v>13162.32</v>
      </c>
      <c r="H130" s="26"/>
      <c r="I130" s="104">
        <v>3</v>
      </c>
      <c r="J130" s="105">
        <v>3600</v>
      </c>
      <c r="K130" s="106">
        <f t="shared" si="44"/>
        <v>1200</v>
      </c>
      <c r="L130" s="107">
        <v>3</v>
      </c>
      <c r="M130" s="105">
        <f t="shared" si="66"/>
        <v>3202.0829425386719</v>
      </c>
      <c r="N130" s="106">
        <f t="shared" si="59"/>
        <v>1067.360980846224</v>
      </c>
      <c r="O130" s="123">
        <f t="shared" si="60"/>
        <v>0</v>
      </c>
      <c r="P130" s="124">
        <f t="shared" si="61"/>
        <v>-132.63901915377596</v>
      </c>
      <c r="Q130" s="125">
        <f t="shared" si="62"/>
        <v>0.88946748403852005</v>
      </c>
      <c r="R130" s="328"/>
      <c r="S130" s="47">
        <v>0.85624999999999962</v>
      </c>
      <c r="T130" s="120">
        <v>0.86565972222222187</v>
      </c>
      <c r="U130" s="111">
        <v>14.70000000000006</v>
      </c>
      <c r="V130" s="112">
        <v>13.566169515134403</v>
      </c>
      <c r="W130" s="113"/>
      <c r="X130" s="116"/>
      <c r="Y130" s="337"/>
      <c r="Z130" s="338"/>
      <c r="AA130" s="172">
        <f t="shared" si="63"/>
        <v>-397.91705746132811</v>
      </c>
      <c r="AB130" s="110">
        <f t="shared" si="64"/>
        <v>0.88946748403851994</v>
      </c>
      <c r="AC130" s="333"/>
    </row>
    <row r="131" spans="1:29" ht="15.75" customHeight="1">
      <c r="A131" s="363"/>
      <c r="B131" s="100" t="s">
        <v>118</v>
      </c>
      <c r="C131" s="335" t="s">
        <v>134</v>
      </c>
      <c r="D131" s="336"/>
      <c r="E131" s="101">
        <v>16.7</v>
      </c>
      <c r="F131" s="102">
        <v>859</v>
      </c>
      <c r="G131" s="121">
        <f t="shared" si="65"/>
        <v>14345.3</v>
      </c>
      <c r="H131" s="26"/>
      <c r="I131" s="104">
        <v>3</v>
      </c>
      <c r="J131" s="105">
        <v>3600</v>
      </c>
      <c r="K131" s="106">
        <f t="shared" si="44"/>
        <v>1200</v>
      </c>
      <c r="L131" s="118">
        <v>3</v>
      </c>
      <c r="M131" s="105">
        <f t="shared" si="66"/>
        <v>3199.2263117313814</v>
      </c>
      <c r="N131" s="106">
        <f t="shared" si="59"/>
        <v>1066.4087705771271</v>
      </c>
      <c r="O131" s="123">
        <f t="shared" si="60"/>
        <v>0</v>
      </c>
      <c r="P131" s="124">
        <f t="shared" si="61"/>
        <v>-133.59122942287286</v>
      </c>
      <c r="Q131" s="125">
        <f t="shared" si="62"/>
        <v>0.88867397548093929</v>
      </c>
      <c r="R131" s="328"/>
      <c r="S131" s="47">
        <v>0.875694444444444</v>
      </c>
      <c r="T131" s="120">
        <v>0.88687499999999952</v>
      </c>
      <c r="U131" s="111">
        <v>15</v>
      </c>
      <c r="V131" s="112">
        <v>16.110145071952473</v>
      </c>
      <c r="W131" s="113"/>
      <c r="X131" s="116"/>
      <c r="Y131" s="337"/>
      <c r="Z131" s="338"/>
      <c r="AA131" s="172">
        <f t="shared" si="63"/>
        <v>-400.77368826861857</v>
      </c>
      <c r="AB131" s="110">
        <f t="shared" si="64"/>
        <v>0.88867397548093929</v>
      </c>
      <c r="AC131" s="333"/>
    </row>
    <row r="132" spans="1:29" ht="15.75" customHeight="1">
      <c r="A132" s="363"/>
      <c r="B132" s="100" t="s">
        <v>118</v>
      </c>
      <c r="C132" s="335" t="s">
        <v>201</v>
      </c>
      <c r="D132" s="336"/>
      <c r="E132" s="101">
        <v>30</v>
      </c>
      <c r="F132" s="102">
        <v>1371</v>
      </c>
      <c r="G132" s="121">
        <f t="shared" si="65"/>
        <v>41130</v>
      </c>
      <c r="H132" s="26"/>
      <c r="I132" s="104">
        <v>4</v>
      </c>
      <c r="J132" s="105">
        <v>3600</v>
      </c>
      <c r="K132" s="106">
        <f t="shared" si="44"/>
        <v>900</v>
      </c>
      <c r="L132" s="118">
        <v>4</v>
      </c>
      <c r="M132" s="105">
        <f t="shared" si="66"/>
        <v>3199.800030983034</v>
      </c>
      <c r="N132" s="106">
        <f t="shared" si="59"/>
        <v>799.95000774575851</v>
      </c>
      <c r="O132" s="123">
        <f t="shared" si="60"/>
        <v>0</v>
      </c>
      <c r="P132" s="124">
        <f t="shared" si="61"/>
        <v>-100.04999225424149</v>
      </c>
      <c r="Q132" s="125">
        <f t="shared" si="62"/>
        <v>0.88883334193973162</v>
      </c>
      <c r="R132" s="328"/>
      <c r="S132" s="47">
        <v>0.8972222222222217</v>
      </c>
      <c r="T132" s="120">
        <v>0.91506944444444394</v>
      </c>
      <c r="U132" s="111">
        <v>14.899999999999931</v>
      </c>
      <c r="V132" s="112">
        <v>25.707856492122197</v>
      </c>
      <c r="W132" s="126"/>
      <c r="X132" s="127"/>
      <c r="Y132" s="337"/>
      <c r="Z132" s="338"/>
      <c r="AA132" s="172">
        <f t="shared" si="63"/>
        <v>-400.19996901696595</v>
      </c>
      <c r="AB132" s="110">
        <f t="shared" si="64"/>
        <v>0.88883334193973162</v>
      </c>
      <c r="AC132" s="333"/>
    </row>
    <row r="133" spans="1:29" ht="15.75" customHeight="1">
      <c r="A133" s="363"/>
      <c r="B133" s="100" t="s">
        <v>118</v>
      </c>
      <c r="C133" s="335" t="s">
        <v>147</v>
      </c>
      <c r="D133" s="336"/>
      <c r="E133" s="101">
        <v>24.82</v>
      </c>
      <c r="F133" s="102">
        <v>1342</v>
      </c>
      <c r="G133" s="121">
        <f t="shared" si="65"/>
        <v>33308.44</v>
      </c>
      <c r="H133" s="26"/>
      <c r="I133" s="104">
        <v>5</v>
      </c>
      <c r="J133" s="105">
        <v>3600</v>
      </c>
      <c r="K133" s="106">
        <f t="shared" si="44"/>
        <v>720</v>
      </c>
      <c r="L133" s="118">
        <v>5</v>
      </c>
      <c r="M133" s="105">
        <f t="shared" si="66"/>
        <v>3197.9231777718892</v>
      </c>
      <c r="N133" s="106">
        <f t="shared" si="59"/>
        <v>639.58463555437788</v>
      </c>
      <c r="O133" s="123">
        <f t="shared" si="60"/>
        <v>0</v>
      </c>
      <c r="P133" s="124">
        <f t="shared" si="61"/>
        <v>-80.415364445622117</v>
      </c>
      <c r="Q133" s="125">
        <f t="shared" si="62"/>
        <v>0.88831199382552484</v>
      </c>
      <c r="R133" s="328"/>
      <c r="S133" s="47">
        <v>0.92499999999999949</v>
      </c>
      <c r="T133" s="120">
        <v>0.94247685185185137</v>
      </c>
      <c r="U133" s="111">
        <v>15</v>
      </c>
      <c r="V133" s="112">
        <v>25.178841242866021</v>
      </c>
      <c r="W133" s="126"/>
      <c r="X133" s="127"/>
      <c r="Y133" s="337"/>
      <c r="Z133" s="338"/>
      <c r="AA133" s="172">
        <f t="shared" si="63"/>
        <v>-402.07682222811081</v>
      </c>
      <c r="AB133" s="110">
        <f t="shared" si="64"/>
        <v>0.88831199382552473</v>
      </c>
      <c r="AC133" s="333"/>
    </row>
    <row r="134" spans="1:29" ht="15.75" customHeight="1">
      <c r="A134" s="363"/>
      <c r="B134" s="100" t="s">
        <v>118</v>
      </c>
      <c r="C134" s="335" t="s">
        <v>145</v>
      </c>
      <c r="D134" s="336"/>
      <c r="E134" s="101">
        <v>18.18</v>
      </c>
      <c r="F134" s="102">
        <v>2106</v>
      </c>
      <c r="G134" s="121">
        <f t="shared" si="65"/>
        <v>38287.08</v>
      </c>
      <c r="H134" s="26"/>
      <c r="I134" s="104">
        <v>3</v>
      </c>
      <c r="J134" s="105">
        <v>3600</v>
      </c>
      <c r="K134" s="106">
        <f t="shared" si="44"/>
        <v>1200</v>
      </c>
      <c r="L134" s="118">
        <v>3</v>
      </c>
      <c r="M134" s="105">
        <f t="shared" si="66"/>
        <v>3197.4598013882587</v>
      </c>
      <c r="N134" s="106">
        <f t="shared" si="59"/>
        <v>1065.8199337960862</v>
      </c>
      <c r="O134" s="123">
        <f t="shared" si="60"/>
        <v>0</v>
      </c>
      <c r="P134" s="124">
        <f t="shared" si="61"/>
        <v>-134.18006620391384</v>
      </c>
      <c r="Q134" s="125">
        <f t="shared" si="62"/>
        <v>0.88818327816340514</v>
      </c>
      <c r="R134" s="328"/>
      <c r="S134" s="47">
        <v>0.95277777777777728</v>
      </c>
      <c r="T134" s="120">
        <v>0.98021990740740694</v>
      </c>
      <c r="U134" s="111">
        <v>14.833333333333307</v>
      </c>
      <c r="V134" s="112">
        <v>39.51887055628896</v>
      </c>
      <c r="W134" s="126"/>
      <c r="X134" s="127"/>
      <c r="Y134" s="337"/>
      <c r="Z134" s="338"/>
      <c r="AA134" s="172">
        <f t="shared" si="63"/>
        <v>-402.54019861174129</v>
      </c>
      <c r="AB134" s="110">
        <f t="shared" si="64"/>
        <v>0.88818327816340514</v>
      </c>
      <c r="AC134" s="333"/>
    </row>
    <row r="135" spans="1:29" ht="15.75" customHeight="1">
      <c r="A135" s="363"/>
      <c r="B135" s="100" t="s">
        <v>118</v>
      </c>
      <c r="C135" s="335" t="s">
        <v>139</v>
      </c>
      <c r="D135" s="336"/>
      <c r="E135" s="101">
        <v>16.66</v>
      </c>
      <c r="F135" s="102">
        <v>4574</v>
      </c>
      <c r="G135" s="121">
        <f t="shared" si="65"/>
        <v>76202.84</v>
      </c>
      <c r="H135" s="62"/>
      <c r="I135" s="104">
        <v>5</v>
      </c>
      <c r="J135" s="105">
        <v>3600</v>
      </c>
      <c r="K135" s="106">
        <f t="shared" si="44"/>
        <v>720</v>
      </c>
      <c r="L135" s="118">
        <v>5</v>
      </c>
      <c r="M135" s="105">
        <f t="shared" si="66"/>
        <v>3197.659342674966</v>
      </c>
      <c r="N135" s="106">
        <f t="shared" si="59"/>
        <v>639.53186853499324</v>
      </c>
      <c r="O135" s="123">
        <f t="shared" si="60"/>
        <v>0</v>
      </c>
      <c r="P135" s="124">
        <f t="shared" si="61"/>
        <v>-80.468131465006763</v>
      </c>
      <c r="Q135" s="125">
        <f t="shared" si="62"/>
        <v>0.88823870629860169</v>
      </c>
      <c r="R135" s="328"/>
      <c r="S135" s="47">
        <v>0.99027777777777726</v>
      </c>
      <c r="T135" s="120">
        <v>1.0498726851851847</v>
      </c>
      <c r="U135" s="111">
        <v>15</v>
      </c>
      <c r="V135" s="112">
        <v>85.825277363792068</v>
      </c>
      <c r="W135" s="126"/>
      <c r="X135" s="127"/>
      <c r="Y135" s="337"/>
      <c r="Z135" s="338"/>
      <c r="AA135" s="172">
        <f t="shared" si="63"/>
        <v>-402.34065732503404</v>
      </c>
      <c r="AB135" s="110">
        <f t="shared" si="64"/>
        <v>0.88823870629860169</v>
      </c>
      <c r="AC135" s="333"/>
    </row>
    <row r="136" spans="1:29" ht="15.75" customHeight="1">
      <c r="A136" s="363"/>
      <c r="B136" s="100"/>
      <c r="C136" s="335"/>
      <c r="D136" s="336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8"/>
      <c r="S136" s="47"/>
      <c r="T136" s="120"/>
      <c r="U136" s="111"/>
      <c r="V136" s="112"/>
      <c r="W136" s="126"/>
      <c r="X136" s="127"/>
      <c r="Y136" s="337"/>
      <c r="Z136" s="338"/>
      <c r="AA136" s="172"/>
      <c r="AB136" s="110"/>
      <c r="AC136" s="333"/>
    </row>
    <row r="137" spans="1:29" ht="15.75" customHeight="1">
      <c r="A137" s="363"/>
      <c r="B137" s="100"/>
      <c r="C137" s="335"/>
      <c r="D137" s="336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8"/>
      <c r="S137" s="47"/>
      <c r="T137" s="120"/>
      <c r="U137" s="111"/>
      <c r="V137" s="112"/>
      <c r="W137" s="113"/>
      <c r="X137" s="116"/>
      <c r="Y137" s="337"/>
      <c r="Z137" s="338"/>
      <c r="AA137" s="172"/>
      <c r="AB137" s="110"/>
      <c r="AC137" s="333"/>
    </row>
    <row r="138" spans="1:29" ht="15.75" customHeight="1">
      <c r="A138" s="363"/>
      <c r="B138" s="100"/>
      <c r="C138" s="335"/>
      <c r="D138" s="336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8"/>
      <c r="S138" s="47"/>
      <c r="T138" s="120"/>
      <c r="U138" s="111"/>
      <c r="V138" s="112"/>
      <c r="W138" s="126"/>
      <c r="X138" s="127"/>
      <c r="Y138" s="337"/>
      <c r="Z138" s="338"/>
      <c r="AA138" s="172"/>
      <c r="AB138" s="110"/>
      <c r="AC138" s="333"/>
    </row>
    <row r="139" spans="1:29" ht="15.75" customHeight="1">
      <c r="A139" s="363"/>
      <c r="B139" s="100"/>
      <c r="C139" s="335"/>
      <c r="D139" s="336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8"/>
      <c r="S139" s="119"/>
      <c r="T139" s="120"/>
      <c r="U139" s="130"/>
      <c r="V139" s="131"/>
      <c r="W139" s="126"/>
      <c r="X139" s="127"/>
      <c r="Y139" s="337"/>
      <c r="Z139" s="338"/>
      <c r="AA139" s="173"/>
      <c r="AB139" s="125"/>
      <c r="AC139" s="333"/>
    </row>
    <row r="140" spans="1:29" ht="15.75" customHeight="1" thickBot="1">
      <c r="A140" s="364"/>
      <c r="B140" s="133" t="s">
        <v>115</v>
      </c>
      <c r="C140" s="358"/>
      <c r="D140" s="358"/>
      <c r="E140" s="134"/>
      <c r="F140" s="167"/>
      <c r="G140" s="135"/>
      <c r="H140" s="69"/>
      <c r="I140" s="136">
        <f t="shared" ref="I140:J140" si="67">AVERAGE(I124:I139)</f>
        <v>3.8333333333333335</v>
      </c>
      <c r="J140" s="137">
        <f t="shared" si="67"/>
        <v>3600</v>
      </c>
      <c r="K140" s="138">
        <f t="shared" ref="K140" si="68">J140/I140</f>
        <v>939.13043478260863</v>
      </c>
      <c r="L140" s="136">
        <f t="shared" ref="L140:M140" si="69">AVERAGE(L124:L139)</f>
        <v>3.8333333333333335</v>
      </c>
      <c r="M140" s="137">
        <f t="shared" si="69"/>
        <v>3199.0252678480338</v>
      </c>
      <c r="N140" s="138">
        <f>M140/L140</f>
        <v>834.5283307429653</v>
      </c>
      <c r="O140" s="139">
        <f>L140-I140</f>
        <v>0</v>
      </c>
      <c r="P140" s="140">
        <f>N140-K140</f>
        <v>-104.60210403964334</v>
      </c>
      <c r="Q140" s="141">
        <f>N140/K140</f>
        <v>0.88861812995778722</v>
      </c>
      <c r="R140" s="329"/>
      <c r="S140" s="142">
        <v>0.73819444444444438</v>
      </c>
      <c r="T140" s="143">
        <v>1.0498726851851847</v>
      </c>
      <c r="U140" s="144"/>
      <c r="V140" s="166"/>
      <c r="W140" s="167"/>
      <c r="X140" s="138"/>
      <c r="Y140" s="359"/>
      <c r="Z140" s="360"/>
      <c r="AA140" s="174">
        <f>M140-J140</f>
        <v>-400.97473215196624</v>
      </c>
      <c r="AB140" s="141">
        <f>M140/J140</f>
        <v>0.88861812995778711</v>
      </c>
      <c r="AC140" s="334"/>
    </row>
    <row r="142" spans="1:29">
      <c r="Y142" s="365" t="s">
        <v>149</v>
      </c>
      <c r="Z142" s="365"/>
    </row>
    <row r="143" spans="1:29">
      <c r="Y143" s="365" t="s">
        <v>150</v>
      </c>
      <c r="Z143" s="365"/>
    </row>
    <row r="144" spans="1:29">
      <c r="Y144" s="365" t="s">
        <v>151</v>
      </c>
      <c r="Z144" s="365"/>
    </row>
    <row r="145" spans="25:26">
      <c r="Y145" s="365" t="s">
        <v>152</v>
      </c>
      <c r="Z145" s="365"/>
    </row>
    <row r="146" spans="25:26">
      <c r="Y146" s="365" t="s">
        <v>153</v>
      </c>
      <c r="Z146" s="365"/>
    </row>
    <row r="147" spans="25:26">
      <c r="Y147" s="365" t="s">
        <v>154</v>
      </c>
      <c r="Z147" s="365"/>
    </row>
    <row r="148" spans="25:26">
      <c r="Y148" s="365" t="s">
        <v>155</v>
      </c>
      <c r="Z148" s="365"/>
    </row>
    <row r="149" spans="25:26">
      <c r="Y149" s="365" t="s">
        <v>156</v>
      </c>
      <c r="Z149" s="365"/>
    </row>
    <row r="150" spans="25:26">
      <c r="Y150" s="365" t="s">
        <v>157</v>
      </c>
      <c r="Z150" s="365"/>
    </row>
    <row r="151" spans="25:26">
      <c r="Y151" s="365" t="s">
        <v>158</v>
      </c>
      <c r="Z151" s="365"/>
    </row>
    <row r="152" spans="25:26">
      <c r="Y152" s="365" t="s">
        <v>159</v>
      </c>
      <c r="Z152" s="365"/>
    </row>
    <row r="153" spans="25:26">
      <c r="Y153" s="365" t="s">
        <v>160</v>
      </c>
      <c r="Z153" s="365"/>
    </row>
    <row r="154" spans="25:26">
      <c r="Y154" s="365" t="s">
        <v>161</v>
      </c>
      <c r="Z154" s="365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559" priority="1" operator="greaterThan">
      <formula>0</formula>
    </cfRule>
  </conditionalFormatting>
  <conditionalFormatting sqref="P5:P140 AA5:AA140">
    <cfRule type="cellIs" dxfId="558" priority="4" operator="lessThan">
      <formula>0</formula>
    </cfRule>
  </conditionalFormatting>
  <conditionalFormatting sqref="Q5:Q140 AB5:AB140">
    <cfRule type="cellIs" dxfId="557" priority="2" operator="greaterThan">
      <formula>1</formula>
    </cfRule>
    <cfRule type="cellIs" dxfId="556" priority="3" operator="lessThan">
      <formula>0.8</formula>
    </cfRule>
  </conditionalFormatting>
  <conditionalFormatting sqref="AC5:AC6 R5:R140 AC73:AC78">
    <cfRule type="cellIs" dxfId="555" priority="5" operator="lessThan">
      <formula>0.8</formula>
    </cfRule>
  </conditionalFormatting>
  <conditionalFormatting sqref="AC12:AC20">
    <cfRule type="cellIs" dxfId="554" priority="12" operator="lessThan">
      <formula>0.8</formula>
    </cfRule>
  </conditionalFormatting>
  <conditionalFormatting sqref="AC22">
    <cfRule type="cellIs" dxfId="553" priority="11" operator="lessThan">
      <formula>0.8</formula>
    </cfRule>
  </conditionalFormatting>
  <conditionalFormatting sqref="AC39">
    <cfRule type="cellIs" dxfId="552" priority="7" operator="lessThan">
      <formula>0.8</formula>
    </cfRule>
  </conditionalFormatting>
  <conditionalFormatting sqref="AC56:AC61">
    <cfRule type="cellIs" dxfId="551" priority="6" operator="lessThan">
      <formula>0.8</formula>
    </cfRule>
  </conditionalFormatting>
  <conditionalFormatting sqref="AC90">
    <cfRule type="cellIs" dxfId="550" priority="10" operator="lessThan">
      <formula>0.8</formula>
    </cfRule>
  </conditionalFormatting>
  <conditionalFormatting sqref="AC107">
    <cfRule type="cellIs" dxfId="549" priority="9" operator="lessThan">
      <formula>0.8</formula>
    </cfRule>
  </conditionalFormatting>
  <conditionalFormatting sqref="AC124:AC129">
    <cfRule type="cellIs" dxfId="548" priority="8" operator="lessThan">
      <formula>0.8</formula>
    </cfRule>
  </conditionalFormatting>
  <dataValidations count="1">
    <dataValidation type="list" allowBlank="1" showInputMessage="1" showErrorMessage="1" sqref="Y5:Z140" xr:uid="{3B2919D3-D1A7-4B2A-B983-4FED1F2AA4FE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DC6B7-05EF-4D40-8A5A-72210950C1D0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N42" sqref="N42"/>
      <selection pane="bottomLeft" activeCell="O78" sqref="O78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SUM(F5:F140)</f>
        <v>75705</v>
      </c>
      <c r="E1" s="88" t="s">
        <v>3</v>
      </c>
      <c r="F1" s="89">
        <f>SUM(G5:G140)</f>
        <v>3321770.5</v>
      </c>
      <c r="G1" s="90" t="s">
        <v>84</v>
      </c>
      <c r="H1" s="91">
        <f>L21+L38+L55+L72+L89+L106+L123+L140</f>
        <v>136.7202380952381</v>
      </c>
      <c r="I1" s="284" t="s">
        <v>85</v>
      </c>
      <c r="J1" s="280"/>
      <c r="K1" s="309"/>
      <c r="L1" s="313" t="s">
        <v>86</v>
      </c>
      <c r="M1" s="314"/>
      <c r="N1" s="315"/>
      <c r="O1" s="280" t="s">
        <v>87</v>
      </c>
      <c r="P1" s="280"/>
      <c r="Q1" s="280"/>
      <c r="R1" s="281"/>
      <c r="S1" s="284" t="s">
        <v>88</v>
      </c>
      <c r="T1" s="280"/>
      <c r="U1" s="280"/>
      <c r="V1" s="280"/>
      <c r="W1" s="280"/>
      <c r="X1" s="281"/>
      <c r="Y1" s="192" t="s">
        <v>187</v>
      </c>
      <c r="Z1" s="192" t="s">
        <v>188</v>
      </c>
      <c r="AA1" s="366" t="s">
        <v>163</v>
      </c>
      <c r="AB1" s="367"/>
      <c r="AC1" s="176" t="s">
        <v>19</v>
      </c>
      <c r="AD1" s="177" t="s">
        <v>162</v>
      </c>
      <c r="AE1" s="284" t="s">
        <v>90</v>
      </c>
      <c r="AF1" s="286"/>
      <c r="AG1" s="287"/>
    </row>
    <row r="2" spans="1:33" ht="26.25" customHeight="1" thickBot="1">
      <c r="A2" s="299">
        <v>46227</v>
      </c>
      <c r="B2" s="300"/>
      <c r="C2" s="92" t="s">
        <v>40</v>
      </c>
      <c r="D2" s="93">
        <f>AVERAGE(N21,N38,N55,N72,N89,N106,N123,N140)</f>
        <v>210.1268884584708</v>
      </c>
      <c r="E2" s="93" t="s">
        <v>91</v>
      </c>
      <c r="F2" s="94">
        <f>F1/D1</f>
        <v>43.877821808334986</v>
      </c>
      <c r="G2" s="95" t="s">
        <v>92</v>
      </c>
      <c r="H2" s="96">
        <f>COUNT(H5:H140)</f>
        <v>1</v>
      </c>
      <c r="I2" s="310"/>
      <c r="J2" s="311"/>
      <c r="K2" s="312"/>
      <c r="L2" s="316"/>
      <c r="M2" s="282"/>
      <c r="N2" s="317"/>
      <c r="O2" s="282"/>
      <c r="P2" s="282"/>
      <c r="Q2" s="282"/>
      <c r="R2" s="283"/>
      <c r="S2" s="285"/>
      <c r="T2" s="282"/>
      <c r="U2" s="282"/>
      <c r="V2" s="282"/>
      <c r="W2" s="282"/>
      <c r="X2" s="283"/>
      <c r="Y2" s="193">
        <f>SUM(Y21,Y38,Y55,Y72,Y89,Y106,Y123,Y140)</f>
        <v>0</v>
      </c>
      <c r="Z2" s="193">
        <f>SUM(Z21,Z38,Z55,Z72,Z89,Z106,Z123,Z140)</f>
        <v>0</v>
      </c>
      <c r="AA2" s="368"/>
      <c r="AB2" s="369"/>
      <c r="AC2" s="201">
        <f>SUM(AC21,AC38,AC55,AC72,AC89,AC106,AC123,AC140)</f>
        <v>0</v>
      </c>
      <c r="AD2" s="202">
        <f>SUM(AD21,AD38,AD55,AD72,AD89,AD106,AD123,AD140)</f>
        <v>0</v>
      </c>
      <c r="AE2" s="288"/>
      <c r="AF2" s="289"/>
      <c r="AG2" s="290"/>
    </row>
    <row r="3" spans="1:33" ht="23.25" customHeight="1">
      <c r="A3" s="301" t="s">
        <v>93</v>
      </c>
      <c r="B3" s="303" t="s">
        <v>94</v>
      </c>
      <c r="C3" s="305" t="s">
        <v>95</v>
      </c>
      <c r="D3" s="305"/>
      <c r="E3" s="307" t="s">
        <v>96</v>
      </c>
      <c r="F3" s="305" t="s">
        <v>97</v>
      </c>
      <c r="G3" s="307" t="s">
        <v>98</v>
      </c>
      <c r="H3" s="356" t="s">
        <v>99</v>
      </c>
      <c r="I3" s="291" t="s">
        <v>100</v>
      </c>
      <c r="J3" s="293" t="s">
        <v>101</v>
      </c>
      <c r="K3" s="295" t="s">
        <v>40</v>
      </c>
      <c r="L3" s="297" t="s">
        <v>100</v>
      </c>
      <c r="M3" s="293" t="s">
        <v>101</v>
      </c>
      <c r="N3" s="295" t="s">
        <v>40</v>
      </c>
      <c r="O3" s="291" t="s">
        <v>100</v>
      </c>
      <c r="P3" s="350" t="s">
        <v>40</v>
      </c>
      <c r="Q3" s="352" t="s">
        <v>102</v>
      </c>
      <c r="R3" s="354" t="s">
        <v>103</v>
      </c>
      <c r="S3" s="339" t="s">
        <v>104</v>
      </c>
      <c r="T3" s="340"/>
      <c r="U3" s="341" t="s">
        <v>105</v>
      </c>
      <c r="V3" s="341" t="s">
        <v>106</v>
      </c>
      <c r="W3" s="305" t="s">
        <v>107</v>
      </c>
      <c r="X3" s="343"/>
      <c r="Y3" s="370" t="s">
        <v>189</v>
      </c>
      <c r="Z3" s="371"/>
      <c r="AA3" s="377" t="s">
        <v>108</v>
      </c>
      <c r="AB3" s="378"/>
      <c r="AC3" s="370" t="s">
        <v>190</v>
      </c>
      <c r="AD3" s="371"/>
      <c r="AE3" s="348" t="s">
        <v>101</v>
      </c>
      <c r="AF3" s="318" t="s">
        <v>102</v>
      </c>
      <c r="AG3" s="320" t="s">
        <v>109</v>
      </c>
    </row>
    <row r="4" spans="1:33" ht="17.25" customHeight="1" thickBot="1">
      <c r="A4" s="302"/>
      <c r="B4" s="304"/>
      <c r="C4" s="306"/>
      <c r="D4" s="306"/>
      <c r="E4" s="308"/>
      <c r="F4" s="306"/>
      <c r="G4" s="308"/>
      <c r="H4" s="357"/>
      <c r="I4" s="292"/>
      <c r="J4" s="294"/>
      <c r="K4" s="296"/>
      <c r="L4" s="298"/>
      <c r="M4" s="294"/>
      <c r="N4" s="296"/>
      <c r="O4" s="292"/>
      <c r="P4" s="351"/>
      <c r="Q4" s="353"/>
      <c r="R4" s="355"/>
      <c r="S4" s="203" t="s">
        <v>110</v>
      </c>
      <c r="T4" s="204" t="s">
        <v>111</v>
      </c>
      <c r="U4" s="342"/>
      <c r="V4" s="342"/>
      <c r="W4" s="99" t="s">
        <v>112</v>
      </c>
      <c r="X4" s="69" t="s">
        <v>113</v>
      </c>
      <c r="Y4" s="194" t="s">
        <v>49</v>
      </c>
      <c r="Z4" s="195" t="s">
        <v>50</v>
      </c>
      <c r="AA4" s="379"/>
      <c r="AB4" s="380"/>
      <c r="AC4" s="194" t="s">
        <v>164</v>
      </c>
      <c r="AD4" s="195" t="s">
        <v>165</v>
      </c>
      <c r="AE4" s="349"/>
      <c r="AF4" s="319"/>
      <c r="AG4" s="321"/>
    </row>
    <row r="5" spans="1:33" ht="15.75" customHeight="1">
      <c r="A5" s="322" t="s">
        <v>170</v>
      </c>
      <c r="B5" s="114" t="s">
        <v>166</v>
      </c>
      <c r="C5" s="372" t="s">
        <v>167</v>
      </c>
      <c r="D5" s="372"/>
      <c r="E5" s="147">
        <v>19.7</v>
      </c>
      <c r="F5" s="151">
        <v>3396</v>
      </c>
      <c r="G5" s="148">
        <f t="shared" ref="G5:G10" si="0">E5*F5</f>
        <v>66901.2</v>
      </c>
      <c r="H5" s="149"/>
      <c r="I5" s="150">
        <v>13</v>
      </c>
      <c r="J5" s="151">
        <v>1200</v>
      </c>
      <c r="K5" s="152">
        <f>J5/I5</f>
        <v>92.307692307692307</v>
      </c>
      <c r="L5" s="107">
        <v>13</v>
      </c>
      <c r="M5" s="151">
        <f t="shared" ref="M5:M10" si="1">F5/V5*60</f>
        <v>1082.4504896674571</v>
      </c>
      <c r="N5" s="152">
        <f t="shared" ref="N5:N10" si="2">M5/L5</f>
        <v>83.265422282112084</v>
      </c>
      <c r="O5" s="154">
        <f t="shared" ref="O5:O10" si="3">L5-I5</f>
        <v>0</v>
      </c>
      <c r="P5" s="155">
        <f t="shared" ref="P5:P10" si="4">N5-K5</f>
        <v>-9.0422700255802226</v>
      </c>
      <c r="Q5" s="156">
        <f t="shared" ref="Q5:Q10" si="5">N5/K5</f>
        <v>0.90204207472288089</v>
      </c>
      <c r="R5" s="327">
        <f>Q21</f>
        <v>0.90516271566224338</v>
      </c>
      <c r="S5" s="157">
        <v>0.16666666666666666</v>
      </c>
      <c r="T5" s="158">
        <v>0.29738425925925926</v>
      </c>
      <c r="U5" s="159"/>
      <c r="V5" s="160">
        <v>188.23955640003246</v>
      </c>
      <c r="W5" s="181"/>
      <c r="X5" s="152"/>
      <c r="Y5" s="12"/>
      <c r="Z5" s="198"/>
      <c r="AA5" s="330"/>
      <c r="AB5" s="331"/>
      <c r="AC5" s="12"/>
      <c r="AD5" s="198"/>
      <c r="AE5" s="178">
        <f t="shared" ref="AE5:AE10" si="6">M5-J5</f>
        <v>-117.54951033254292</v>
      </c>
      <c r="AF5" s="132">
        <f t="shared" ref="AF5:AF10" si="7">M5/J5</f>
        <v>0.90204207472288089</v>
      </c>
      <c r="AG5" s="373">
        <f>AF21</f>
        <v>0.96930810496114261</v>
      </c>
    </row>
    <row r="6" spans="1:33" ht="15.75" customHeight="1">
      <c r="A6" s="323"/>
      <c r="B6" s="100" t="s">
        <v>173</v>
      </c>
      <c r="C6" s="376" t="s">
        <v>174</v>
      </c>
      <c r="D6" s="376"/>
      <c r="E6" s="101">
        <v>77.34</v>
      </c>
      <c r="F6" s="102">
        <v>1421</v>
      </c>
      <c r="G6" s="103">
        <f t="shared" si="0"/>
        <v>109900.14</v>
      </c>
      <c r="H6" s="26"/>
      <c r="I6" s="104">
        <v>23</v>
      </c>
      <c r="J6" s="105">
        <v>2000</v>
      </c>
      <c r="K6" s="106">
        <f t="shared" ref="K6:K45" si="8">J6/I6</f>
        <v>86.956521739130437</v>
      </c>
      <c r="L6" s="107">
        <v>23</v>
      </c>
      <c r="M6" s="105">
        <f t="shared" si="1"/>
        <v>1793.4192297084617</v>
      </c>
      <c r="N6" s="106">
        <f t="shared" si="2"/>
        <v>77.974749117759202</v>
      </c>
      <c r="O6" s="108">
        <f t="shared" si="3"/>
        <v>0</v>
      </c>
      <c r="P6" s="109">
        <f t="shared" si="4"/>
        <v>-8.9817726213712348</v>
      </c>
      <c r="Q6" s="110">
        <f t="shared" si="5"/>
        <v>0.89670961485423084</v>
      </c>
      <c r="R6" s="328"/>
      <c r="S6" s="47">
        <v>0.30069444444444443</v>
      </c>
      <c r="T6" s="48">
        <v>0.33370370370370367</v>
      </c>
      <c r="U6" s="111">
        <v>4.7666666666666391</v>
      </c>
      <c r="V6" s="112">
        <v>47.540473854437181</v>
      </c>
      <c r="W6" s="113"/>
      <c r="X6" s="116"/>
      <c r="Y6" s="12"/>
      <c r="Z6" s="198"/>
      <c r="AA6" s="337"/>
      <c r="AB6" s="338"/>
      <c r="AC6" s="12"/>
      <c r="AD6" s="198"/>
      <c r="AE6" s="117">
        <f t="shared" si="6"/>
        <v>-206.58077029153833</v>
      </c>
      <c r="AF6" s="110">
        <f t="shared" si="7"/>
        <v>0.89670961485423084</v>
      </c>
      <c r="AG6" s="374"/>
    </row>
    <row r="7" spans="1:33" ht="15.75" customHeight="1">
      <c r="A7" s="323"/>
      <c r="B7" s="100" t="s">
        <v>171</v>
      </c>
      <c r="C7" s="376" t="s">
        <v>172</v>
      </c>
      <c r="D7" s="376"/>
      <c r="E7" s="101">
        <v>56.43</v>
      </c>
      <c r="F7" s="102">
        <v>3548</v>
      </c>
      <c r="G7" s="103">
        <f t="shared" si="0"/>
        <v>200213.63999999998</v>
      </c>
      <c r="H7" s="26"/>
      <c r="I7" s="104">
        <v>24</v>
      </c>
      <c r="J7" s="105">
        <v>2000</v>
      </c>
      <c r="K7" s="106">
        <f t="shared" si="8"/>
        <v>83.333333333333329</v>
      </c>
      <c r="L7" s="107">
        <v>24</v>
      </c>
      <c r="M7" s="105">
        <f t="shared" si="1"/>
        <v>1789.140301446389</v>
      </c>
      <c r="N7" s="106">
        <f t="shared" si="2"/>
        <v>74.547512560266213</v>
      </c>
      <c r="O7" s="108">
        <f t="shared" si="3"/>
        <v>0</v>
      </c>
      <c r="P7" s="109">
        <f t="shared" si="4"/>
        <v>-8.7858207730671154</v>
      </c>
      <c r="Q7" s="110">
        <f t="shared" si="5"/>
        <v>0.89457015072319457</v>
      </c>
      <c r="R7" s="328"/>
      <c r="S7" s="47">
        <v>0.33749999999999997</v>
      </c>
      <c r="T7" s="48">
        <v>0.4201273148148148</v>
      </c>
      <c r="U7" s="111">
        <v>5.4666666666666686</v>
      </c>
      <c r="V7" s="112">
        <v>118.98452001103664</v>
      </c>
      <c r="W7" s="113"/>
      <c r="X7" s="116"/>
      <c r="Y7" s="12"/>
      <c r="Z7" s="198"/>
      <c r="AA7" s="337"/>
      <c r="AB7" s="338"/>
      <c r="AC7" s="12"/>
      <c r="AD7" s="198"/>
      <c r="AE7" s="117">
        <f t="shared" si="6"/>
        <v>-210.859698553611</v>
      </c>
      <c r="AF7" s="110">
        <f t="shared" si="7"/>
        <v>0.89457015072319446</v>
      </c>
      <c r="AG7" s="374"/>
    </row>
    <row r="8" spans="1:33" ht="15.75" customHeight="1">
      <c r="A8" s="323"/>
      <c r="B8" s="100" t="s">
        <v>173</v>
      </c>
      <c r="C8" s="376" t="s">
        <v>196</v>
      </c>
      <c r="D8" s="376"/>
      <c r="E8" s="101">
        <v>77.349999999999994</v>
      </c>
      <c r="F8" s="102">
        <v>449</v>
      </c>
      <c r="G8" s="103">
        <f t="shared" si="0"/>
        <v>34730.149999999994</v>
      </c>
      <c r="H8" s="26"/>
      <c r="I8" s="104">
        <v>25</v>
      </c>
      <c r="J8" s="105">
        <v>2000</v>
      </c>
      <c r="K8" s="106">
        <f t="shared" si="8"/>
        <v>80</v>
      </c>
      <c r="L8" s="107">
        <v>25</v>
      </c>
      <c r="M8" s="105">
        <f t="shared" si="1"/>
        <v>1792.7860221195549</v>
      </c>
      <c r="N8" s="106">
        <f t="shared" si="2"/>
        <v>71.711440884782192</v>
      </c>
      <c r="O8" s="108">
        <f t="shared" si="3"/>
        <v>0</v>
      </c>
      <c r="P8" s="109">
        <f t="shared" si="4"/>
        <v>-8.288559115217808</v>
      </c>
      <c r="Q8" s="110">
        <f t="shared" si="5"/>
        <v>0.89639301105977742</v>
      </c>
      <c r="R8" s="328"/>
      <c r="S8" s="47">
        <v>0.42291666666666661</v>
      </c>
      <c r="T8" s="48">
        <v>0.43334490740740733</v>
      </c>
      <c r="U8" s="111">
        <v>5</v>
      </c>
      <c r="V8" s="112">
        <v>15.026890921510912</v>
      </c>
      <c r="W8" s="113"/>
      <c r="X8" s="116"/>
      <c r="Y8" s="12"/>
      <c r="Z8" s="198"/>
      <c r="AA8" s="337"/>
      <c r="AB8" s="338"/>
      <c r="AC8" s="12"/>
      <c r="AD8" s="198"/>
      <c r="AE8" s="117">
        <f t="shared" si="6"/>
        <v>-207.2139778804451</v>
      </c>
      <c r="AF8" s="110">
        <f t="shared" si="7"/>
        <v>0.89639301105977742</v>
      </c>
      <c r="AG8" s="374"/>
    </row>
    <row r="9" spans="1:33" ht="15.75" customHeight="1">
      <c r="A9" s="323"/>
      <c r="B9" s="100" t="s">
        <v>168</v>
      </c>
      <c r="C9" s="376" t="s">
        <v>240</v>
      </c>
      <c r="D9" s="376"/>
      <c r="E9" s="101">
        <v>29.23</v>
      </c>
      <c r="F9" s="102">
        <v>2944</v>
      </c>
      <c r="G9" s="103">
        <f t="shared" si="0"/>
        <v>86053.119999999995</v>
      </c>
      <c r="H9" s="13"/>
      <c r="I9" s="104">
        <v>21</v>
      </c>
      <c r="J9" s="105">
        <v>2790</v>
      </c>
      <c r="K9" s="106">
        <f t="shared" si="8"/>
        <v>132.85714285714286</v>
      </c>
      <c r="L9" s="107">
        <v>26</v>
      </c>
      <c r="M9" s="105">
        <f t="shared" si="1"/>
        <v>2964.9807692307691</v>
      </c>
      <c r="N9" s="106">
        <f t="shared" si="2"/>
        <v>114.03772189349112</v>
      </c>
      <c r="O9" s="108">
        <f t="shared" si="3"/>
        <v>5</v>
      </c>
      <c r="P9" s="109">
        <f t="shared" si="4"/>
        <v>-18.819420963651737</v>
      </c>
      <c r="Q9" s="110">
        <f t="shared" si="5"/>
        <v>0.85834844435961055</v>
      </c>
      <c r="R9" s="328"/>
      <c r="S9" s="47">
        <v>0.4368055555555555</v>
      </c>
      <c r="T9" s="48">
        <v>0.47817129629629623</v>
      </c>
      <c r="U9" s="111">
        <v>4.9833333333333663</v>
      </c>
      <c r="V9" s="112">
        <v>59.575428560309774</v>
      </c>
      <c r="W9" s="113">
        <v>0.47817129629629623</v>
      </c>
      <c r="X9" s="116">
        <v>0.51666666666666661</v>
      </c>
      <c r="Y9" s="12"/>
      <c r="Z9" s="198"/>
      <c r="AA9" s="337"/>
      <c r="AB9" s="338"/>
      <c r="AC9" s="12"/>
      <c r="AD9" s="198"/>
      <c r="AE9" s="117">
        <f t="shared" si="6"/>
        <v>174.98076923076906</v>
      </c>
      <c r="AF9" s="110">
        <f t="shared" si="7"/>
        <v>1.0627171215880893</v>
      </c>
      <c r="AG9" s="374"/>
    </row>
    <row r="10" spans="1:33" ht="15.75" customHeight="1">
      <c r="A10" s="323"/>
      <c r="B10" s="100" t="s">
        <v>168</v>
      </c>
      <c r="C10" s="376" t="s">
        <v>169</v>
      </c>
      <c r="D10" s="376"/>
      <c r="E10" s="101">
        <v>29.97</v>
      </c>
      <c r="F10" s="102">
        <v>1536</v>
      </c>
      <c r="G10" s="121">
        <f t="shared" si="0"/>
        <v>46033.919999999998</v>
      </c>
      <c r="H10" s="122"/>
      <c r="I10" s="104">
        <v>21</v>
      </c>
      <c r="J10" s="105">
        <v>2790</v>
      </c>
      <c r="K10" s="106">
        <f t="shared" si="8"/>
        <v>132.85714285714286</v>
      </c>
      <c r="L10" s="107">
        <v>25</v>
      </c>
      <c r="M10" s="105">
        <f t="shared" si="1"/>
        <v>2964.9807692307695</v>
      </c>
      <c r="N10" s="106">
        <f t="shared" si="2"/>
        <v>118.59923076923079</v>
      </c>
      <c r="O10" s="108">
        <f t="shared" si="3"/>
        <v>4</v>
      </c>
      <c r="P10" s="109">
        <f t="shared" si="4"/>
        <v>-14.257912087912075</v>
      </c>
      <c r="Q10" s="110">
        <f t="shared" si="5"/>
        <v>0.89268238213399509</v>
      </c>
      <c r="R10" s="328"/>
      <c r="S10" s="47">
        <v>0.51666666666666661</v>
      </c>
      <c r="T10" s="120">
        <v>0.53824074074074069</v>
      </c>
      <c r="U10" s="111">
        <v>55.433333333333337</v>
      </c>
      <c r="V10" s="112">
        <v>31.082832292335532</v>
      </c>
      <c r="W10" s="113"/>
      <c r="X10" s="116"/>
      <c r="Y10" s="12"/>
      <c r="Z10" s="198"/>
      <c r="AA10" s="337"/>
      <c r="AB10" s="338"/>
      <c r="AC10" s="12"/>
      <c r="AD10" s="198"/>
      <c r="AE10" s="117">
        <f t="shared" si="6"/>
        <v>174.98076923076951</v>
      </c>
      <c r="AF10" s="110">
        <f t="shared" si="7"/>
        <v>1.0627171215880895</v>
      </c>
      <c r="AG10" s="374"/>
    </row>
    <row r="11" spans="1:33" ht="15.75" customHeight="1">
      <c r="A11" s="323"/>
      <c r="B11" s="100"/>
      <c r="C11" s="376"/>
      <c r="D11" s="376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8"/>
      <c r="S11" s="47"/>
      <c r="T11" s="120"/>
      <c r="U11" s="111"/>
      <c r="V11" s="112"/>
      <c r="W11" s="113"/>
      <c r="X11" s="116"/>
      <c r="Y11" s="12"/>
      <c r="Z11" s="198"/>
      <c r="AA11" s="337"/>
      <c r="AB11" s="338"/>
      <c r="AC11" s="12"/>
      <c r="AD11" s="198"/>
      <c r="AE11" s="117"/>
      <c r="AF11" s="110"/>
      <c r="AG11" s="374"/>
    </row>
    <row r="12" spans="1:33" ht="15.75" customHeight="1">
      <c r="A12" s="323"/>
      <c r="B12" s="100"/>
      <c r="C12" s="376"/>
      <c r="D12" s="376"/>
      <c r="E12" s="101"/>
      <c r="F12" s="102"/>
      <c r="G12" s="121"/>
      <c r="H12" s="62"/>
      <c r="I12" s="104"/>
      <c r="J12" s="105"/>
      <c r="K12" s="106"/>
      <c r="L12" s="107"/>
      <c r="M12" s="105"/>
      <c r="N12" s="106"/>
      <c r="O12" s="123"/>
      <c r="P12" s="124"/>
      <c r="Q12" s="125"/>
      <c r="R12" s="328"/>
      <c r="S12" s="47"/>
      <c r="T12" s="120"/>
      <c r="U12" s="111"/>
      <c r="V12" s="112"/>
      <c r="W12" s="113"/>
      <c r="X12" s="116"/>
      <c r="Y12" s="12"/>
      <c r="Z12" s="198"/>
      <c r="AA12" s="337"/>
      <c r="AB12" s="338"/>
      <c r="AC12" s="12"/>
      <c r="AD12" s="198"/>
      <c r="AE12" s="117"/>
      <c r="AF12" s="110"/>
      <c r="AG12" s="374"/>
    </row>
    <row r="13" spans="1:33" ht="15.75" customHeight="1">
      <c r="A13" s="323"/>
      <c r="B13" s="100"/>
      <c r="C13" s="376"/>
      <c r="D13" s="376"/>
      <c r="E13" s="101"/>
      <c r="F13" s="102"/>
      <c r="G13" s="121"/>
      <c r="H13" s="62"/>
      <c r="I13" s="104"/>
      <c r="J13" s="105"/>
      <c r="K13" s="106"/>
      <c r="L13" s="107"/>
      <c r="M13" s="105"/>
      <c r="N13" s="106"/>
      <c r="O13" s="123"/>
      <c r="P13" s="124"/>
      <c r="Q13" s="125"/>
      <c r="R13" s="328"/>
      <c r="S13" s="47"/>
      <c r="T13" s="120"/>
      <c r="U13" s="111"/>
      <c r="V13" s="112"/>
      <c r="W13" s="113"/>
      <c r="X13" s="116"/>
      <c r="Y13" s="12"/>
      <c r="Z13" s="198"/>
      <c r="AA13" s="337"/>
      <c r="AB13" s="338"/>
      <c r="AC13" s="12"/>
      <c r="AD13" s="198"/>
      <c r="AE13" s="117"/>
      <c r="AF13" s="110"/>
      <c r="AG13" s="374"/>
    </row>
    <row r="14" spans="1:33" ht="15.75" customHeight="1">
      <c r="A14" s="323"/>
      <c r="B14" s="100"/>
      <c r="C14" s="376"/>
      <c r="D14" s="376"/>
      <c r="E14" s="101"/>
      <c r="F14" s="102"/>
      <c r="G14" s="121"/>
      <c r="H14" s="62"/>
      <c r="I14" s="104"/>
      <c r="J14" s="105"/>
      <c r="K14" s="106"/>
      <c r="L14" s="107"/>
      <c r="M14" s="105"/>
      <c r="N14" s="106"/>
      <c r="O14" s="123"/>
      <c r="P14" s="124"/>
      <c r="Q14" s="125"/>
      <c r="R14" s="328"/>
      <c r="S14" s="47"/>
      <c r="T14" s="120"/>
      <c r="U14" s="111"/>
      <c r="V14" s="112"/>
      <c r="W14" s="113"/>
      <c r="X14" s="116"/>
      <c r="Y14" s="12"/>
      <c r="Z14" s="198"/>
      <c r="AA14" s="337"/>
      <c r="AB14" s="338"/>
      <c r="AC14" s="12"/>
      <c r="AD14" s="198"/>
      <c r="AE14" s="117"/>
      <c r="AF14" s="110"/>
      <c r="AG14" s="374"/>
    </row>
    <row r="15" spans="1:33" ht="15.75" customHeight="1">
      <c r="A15" s="323"/>
      <c r="B15" s="100"/>
      <c r="C15" s="376"/>
      <c r="D15" s="376"/>
      <c r="E15" s="101"/>
      <c r="F15" s="102"/>
      <c r="G15" s="121"/>
      <c r="H15" s="62"/>
      <c r="I15" s="104"/>
      <c r="J15" s="105"/>
      <c r="K15" s="106"/>
      <c r="L15" s="107"/>
      <c r="M15" s="105"/>
      <c r="N15" s="106"/>
      <c r="O15" s="123"/>
      <c r="P15" s="124"/>
      <c r="Q15" s="125"/>
      <c r="R15" s="328"/>
      <c r="S15" s="47"/>
      <c r="T15" s="120"/>
      <c r="U15" s="111"/>
      <c r="V15" s="112"/>
      <c r="W15" s="113"/>
      <c r="X15" s="116"/>
      <c r="Y15" s="12"/>
      <c r="Z15" s="198"/>
      <c r="AA15" s="337"/>
      <c r="AB15" s="338"/>
      <c r="AC15" s="12"/>
      <c r="AD15" s="198"/>
      <c r="AE15" s="117"/>
      <c r="AF15" s="110"/>
      <c r="AG15" s="374"/>
    </row>
    <row r="16" spans="1:33" ht="15.75" customHeight="1">
      <c r="A16" s="323"/>
      <c r="B16" s="100"/>
      <c r="C16" s="376"/>
      <c r="D16" s="376"/>
      <c r="E16" s="101"/>
      <c r="F16" s="102"/>
      <c r="G16" s="121"/>
      <c r="H16" s="62"/>
      <c r="I16" s="104"/>
      <c r="J16" s="105"/>
      <c r="K16" s="106"/>
      <c r="L16" s="107"/>
      <c r="M16" s="105"/>
      <c r="N16" s="106"/>
      <c r="O16" s="123"/>
      <c r="P16" s="124"/>
      <c r="Q16" s="125"/>
      <c r="R16" s="328"/>
      <c r="S16" s="47"/>
      <c r="T16" s="120"/>
      <c r="U16" s="111"/>
      <c r="V16" s="112"/>
      <c r="W16" s="113"/>
      <c r="X16" s="116"/>
      <c r="Y16" s="12"/>
      <c r="Z16" s="198"/>
      <c r="AA16" s="337"/>
      <c r="AB16" s="338"/>
      <c r="AC16" s="12"/>
      <c r="AD16" s="198"/>
      <c r="AE16" s="117"/>
      <c r="AF16" s="110"/>
      <c r="AG16" s="374"/>
    </row>
    <row r="17" spans="1:33" ht="15.75" customHeight="1">
      <c r="A17" s="323"/>
      <c r="B17" s="100"/>
      <c r="C17" s="376"/>
      <c r="D17" s="376"/>
      <c r="E17" s="101"/>
      <c r="F17" s="102"/>
      <c r="G17" s="121"/>
      <c r="H17" s="62"/>
      <c r="I17" s="104"/>
      <c r="J17" s="105"/>
      <c r="K17" s="106"/>
      <c r="L17" s="107"/>
      <c r="M17" s="105"/>
      <c r="N17" s="106"/>
      <c r="O17" s="123"/>
      <c r="P17" s="124"/>
      <c r="Q17" s="125"/>
      <c r="R17" s="328"/>
      <c r="S17" s="47"/>
      <c r="T17" s="120"/>
      <c r="U17" s="111"/>
      <c r="V17" s="112"/>
      <c r="W17" s="113"/>
      <c r="X17" s="116"/>
      <c r="Y17" s="12"/>
      <c r="Z17" s="198"/>
      <c r="AA17" s="337"/>
      <c r="AB17" s="338"/>
      <c r="AC17" s="12"/>
      <c r="AD17" s="198"/>
      <c r="AE17" s="117"/>
      <c r="AF17" s="110"/>
      <c r="AG17" s="374"/>
    </row>
    <row r="18" spans="1:33" ht="15.75" customHeight="1">
      <c r="A18" s="323"/>
      <c r="B18" s="100"/>
      <c r="C18" s="376"/>
      <c r="D18" s="37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8"/>
      <c r="S18" s="47"/>
      <c r="T18" s="120"/>
      <c r="U18" s="111"/>
      <c r="V18" s="112"/>
      <c r="W18" s="113"/>
      <c r="X18" s="116"/>
      <c r="Y18" s="12"/>
      <c r="Z18" s="198"/>
      <c r="AA18" s="337"/>
      <c r="AB18" s="338"/>
      <c r="AC18" s="12"/>
      <c r="AD18" s="198"/>
      <c r="AE18" s="117"/>
      <c r="AF18" s="110"/>
      <c r="AG18" s="374"/>
    </row>
    <row r="19" spans="1:33" ht="15.75" customHeight="1">
      <c r="A19" s="323"/>
      <c r="B19" s="100"/>
      <c r="C19" s="376"/>
      <c r="D19" s="37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8"/>
      <c r="S19" s="47"/>
      <c r="T19" s="120"/>
      <c r="U19" s="111"/>
      <c r="V19" s="112"/>
      <c r="W19" s="113"/>
      <c r="X19" s="116"/>
      <c r="Y19" s="12"/>
      <c r="Z19" s="198"/>
      <c r="AA19" s="337"/>
      <c r="AB19" s="338"/>
      <c r="AC19" s="12"/>
      <c r="AD19" s="198"/>
      <c r="AE19" s="117"/>
      <c r="AF19" s="110"/>
      <c r="AG19" s="374"/>
    </row>
    <row r="20" spans="1:33" ht="15.75" customHeight="1">
      <c r="A20" s="323"/>
      <c r="B20" s="100"/>
      <c r="C20" s="376"/>
      <c r="D20" s="376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8"/>
      <c r="S20" s="47"/>
      <c r="T20" s="120"/>
      <c r="U20" s="130"/>
      <c r="V20" s="112"/>
      <c r="W20" s="113"/>
      <c r="X20" s="116"/>
      <c r="Y20" s="12"/>
      <c r="Z20" s="198"/>
      <c r="AA20" s="337"/>
      <c r="AB20" s="338"/>
      <c r="AC20" s="12"/>
      <c r="AD20" s="198"/>
      <c r="AE20" s="117"/>
      <c r="AF20" s="110"/>
      <c r="AG20" s="374"/>
    </row>
    <row r="21" spans="1:33" ht="15.75" customHeight="1" thickBot="1">
      <c r="A21" s="324"/>
      <c r="B21" s="133" t="s">
        <v>115</v>
      </c>
      <c r="C21" s="358"/>
      <c r="D21" s="358"/>
      <c r="E21" s="134"/>
      <c r="F21" s="167"/>
      <c r="G21" s="135"/>
      <c r="H21" s="69"/>
      <c r="I21" s="136">
        <f t="shared" ref="I21:J21" si="9">AVERAGE(I5:I20)</f>
        <v>21.166666666666668</v>
      </c>
      <c r="J21" s="137">
        <f t="shared" si="9"/>
        <v>2130</v>
      </c>
      <c r="K21" s="138">
        <f t="shared" ref="K21" si="10">J21/I21</f>
        <v>100.62992125984252</v>
      </c>
      <c r="L21" s="136">
        <f t="shared" ref="L21:M21" si="11">AVERAGE(L5:L20)</f>
        <v>22.666666666666668</v>
      </c>
      <c r="M21" s="137">
        <f t="shared" si="11"/>
        <v>2064.6262635672338</v>
      </c>
      <c r="N21" s="138">
        <f t="shared" ref="N21:N27" si="12">M21/L21</f>
        <v>91.086452804436774</v>
      </c>
      <c r="O21" s="139">
        <f t="shared" ref="O21:O27" si="13">L21-I21</f>
        <v>1.5</v>
      </c>
      <c r="P21" s="140">
        <f t="shared" ref="P21:P27" si="14">N21-K21</f>
        <v>-9.5434684554057441</v>
      </c>
      <c r="Q21" s="141">
        <f t="shared" ref="Q21:Q27" si="15">N21/K21</f>
        <v>0.90516271566224338</v>
      </c>
      <c r="R21" s="329"/>
      <c r="S21" s="142">
        <v>0.16666666666666666</v>
      </c>
      <c r="T21" s="143">
        <v>0.53824074074074069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359"/>
      <c r="AB21" s="360"/>
      <c r="AC21" s="179">
        <f>SUM(AC5:AC20)</f>
        <v>0</v>
      </c>
      <c r="AD21" s="180">
        <f>SUM(AD5:AD20)</f>
        <v>0</v>
      </c>
      <c r="AE21" s="168">
        <f t="shared" ref="AE21:AE27" si="16">M21-J21</f>
        <v>-65.373736432766236</v>
      </c>
      <c r="AF21" s="141">
        <f t="shared" ref="AF21:AF27" si="17">M21/J21</f>
        <v>0.96930810496114261</v>
      </c>
      <c r="AG21" s="375"/>
    </row>
    <row r="22" spans="1:33" ht="15.75" customHeight="1">
      <c r="A22" s="361" t="s">
        <v>177</v>
      </c>
      <c r="B22" s="146" t="s">
        <v>192</v>
      </c>
      <c r="C22" s="325" t="s">
        <v>218</v>
      </c>
      <c r="D22" s="326"/>
      <c r="E22" s="147">
        <v>36.450000000000003</v>
      </c>
      <c r="F22" s="159">
        <v>1955</v>
      </c>
      <c r="G22" s="148">
        <f t="shared" ref="G22:G27" si="18">E22*F22</f>
        <v>71259.75</v>
      </c>
      <c r="H22" s="149"/>
      <c r="I22" s="153">
        <v>20</v>
      </c>
      <c r="J22" s="151">
        <v>2100</v>
      </c>
      <c r="K22" s="152">
        <f>J22/I22</f>
        <v>105</v>
      </c>
      <c r="L22" s="153">
        <v>20</v>
      </c>
      <c r="M22" s="151">
        <f t="shared" ref="M22:M27" si="19">F22/V22*60</f>
        <v>1893.0683422374971</v>
      </c>
      <c r="N22" s="152">
        <f t="shared" si="12"/>
        <v>94.653417111874859</v>
      </c>
      <c r="O22" s="154">
        <f t="shared" si="13"/>
        <v>0</v>
      </c>
      <c r="P22" s="155">
        <f t="shared" si="14"/>
        <v>-10.346582888125141</v>
      </c>
      <c r="Q22" s="156">
        <f t="shared" si="15"/>
        <v>0.90146111535118911</v>
      </c>
      <c r="R22" s="327">
        <f>Q38</f>
        <v>0.90131702744627129</v>
      </c>
      <c r="S22" s="157">
        <v>0.16666666666666666</v>
      </c>
      <c r="T22" s="158">
        <v>0.2096875</v>
      </c>
      <c r="U22" s="159"/>
      <c r="V22" s="160">
        <v>61.962897684590828</v>
      </c>
      <c r="W22" s="97"/>
      <c r="X22" s="98"/>
      <c r="Y22" s="12"/>
      <c r="Z22" s="198"/>
      <c r="AA22" s="330"/>
      <c r="AB22" s="331"/>
      <c r="AC22" s="12"/>
      <c r="AD22" s="198"/>
      <c r="AE22" s="115">
        <f t="shared" si="16"/>
        <v>-206.93165776250294</v>
      </c>
      <c r="AF22" s="156">
        <f t="shared" si="17"/>
        <v>0.90146111535118911</v>
      </c>
      <c r="AG22" s="381">
        <f>AF38</f>
        <v>0.90131702744627129</v>
      </c>
    </row>
    <row r="23" spans="1:33" ht="15.75" customHeight="1">
      <c r="A23" s="362"/>
      <c r="B23" s="163" t="s">
        <v>166</v>
      </c>
      <c r="C23" s="335" t="s">
        <v>221</v>
      </c>
      <c r="D23" s="336"/>
      <c r="E23" s="101">
        <v>31.72</v>
      </c>
      <c r="F23" s="111">
        <v>1331</v>
      </c>
      <c r="G23" s="103">
        <f t="shared" si="18"/>
        <v>42219.32</v>
      </c>
      <c r="H23" s="26"/>
      <c r="I23" s="107">
        <v>22</v>
      </c>
      <c r="J23" s="105">
        <v>2000</v>
      </c>
      <c r="K23" s="106">
        <f t="shared" si="8"/>
        <v>90.909090909090907</v>
      </c>
      <c r="L23" s="107">
        <v>22</v>
      </c>
      <c r="M23" s="105">
        <f t="shared" si="19"/>
        <v>1799.1629033819247</v>
      </c>
      <c r="N23" s="106">
        <f t="shared" si="12"/>
        <v>81.780131971905675</v>
      </c>
      <c r="O23" s="108">
        <f t="shared" si="13"/>
        <v>0</v>
      </c>
      <c r="P23" s="109">
        <f t="shared" si="14"/>
        <v>-9.1289589371852315</v>
      </c>
      <c r="Q23" s="110">
        <f t="shared" si="15"/>
        <v>0.89958145169096249</v>
      </c>
      <c r="R23" s="328"/>
      <c r="S23" s="47">
        <v>0.21319444444444444</v>
      </c>
      <c r="T23" s="48">
        <v>0.24401620370370369</v>
      </c>
      <c r="U23" s="111">
        <v>5.0499999999999901</v>
      </c>
      <c r="V23" s="112">
        <v>44.387309147985135</v>
      </c>
      <c r="W23" s="113"/>
      <c r="X23" s="116"/>
      <c r="Y23" s="12"/>
      <c r="Z23" s="198"/>
      <c r="AA23" s="337"/>
      <c r="AB23" s="338"/>
      <c r="AC23" s="12"/>
      <c r="AD23" s="198"/>
      <c r="AE23" s="117">
        <f t="shared" si="16"/>
        <v>-200.83709661807529</v>
      </c>
      <c r="AF23" s="110">
        <f t="shared" si="17"/>
        <v>0.89958145169096237</v>
      </c>
      <c r="AG23" s="374"/>
    </row>
    <row r="24" spans="1:33" ht="15.75" customHeight="1">
      <c r="A24" s="362"/>
      <c r="B24" s="163" t="s">
        <v>166</v>
      </c>
      <c r="C24" s="335" t="s">
        <v>222</v>
      </c>
      <c r="D24" s="336"/>
      <c r="E24" s="101">
        <v>34.79</v>
      </c>
      <c r="F24" s="111">
        <v>1282</v>
      </c>
      <c r="G24" s="103">
        <f t="shared" si="18"/>
        <v>44600.78</v>
      </c>
      <c r="H24" s="26"/>
      <c r="I24" s="107">
        <v>11</v>
      </c>
      <c r="J24" s="105">
        <v>2000</v>
      </c>
      <c r="K24" s="106">
        <f t="shared" si="8"/>
        <v>181.81818181818181</v>
      </c>
      <c r="L24" s="107">
        <v>11</v>
      </c>
      <c r="M24" s="105">
        <f t="shared" si="19"/>
        <v>1807.6749008060206</v>
      </c>
      <c r="N24" s="106">
        <f t="shared" si="12"/>
        <v>164.33408189145641</v>
      </c>
      <c r="O24" s="108">
        <f t="shared" si="13"/>
        <v>0</v>
      </c>
      <c r="P24" s="109">
        <f t="shared" si="14"/>
        <v>-17.484099926725406</v>
      </c>
      <c r="Q24" s="110">
        <f t="shared" si="15"/>
        <v>0.90383745040301022</v>
      </c>
      <c r="R24" s="328"/>
      <c r="S24" s="47">
        <v>0.24791666666666667</v>
      </c>
      <c r="T24" s="48">
        <v>0.2774652777777778</v>
      </c>
      <c r="U24" s="111">
        <v>5.616666666666692</v>
      </c>
      <c r="V24" s="112">
        <v>42.551899108463751</v>
      </c>
      <c r="W24" s="113"/>
      <c r="X24" s="116"/>
      <c r="Y24" s="12"/>
      <c r="Z24" s="198"/>
      <c r="AA24" s="337"/>
      <c r="AB24" s="338"/>
      <c r="AC24" s="12"/>
      <c r="AD24" s="198"/>
      <c r="AE24" s="117">
        <f t="shared" si="16"/>
        <v>-192.32509919397944</v>
      </c>
      <c r="AF24" s="110">
        <f t="shared" si="17"/>
        <v>0.90383745040301033</v>
      </c>
      <c r="AG24" s="374"/>
    </row>
    <row r="25" spans="1:33" ht="15.75" customHeight="1">
      <c r="A25" s="362"/>
      <c r="B25" s="163" t="s">
        <v>166</v>
      </c>
      <c r="C25" s="335" t="s">
        <v>220</v>
      </c>
      <c r="D25" s="336"/>
      <c r="E25" s="101">
        <v>33.200000000000003</v>
      </c>
      <c r="F25" s="111">
        <v>2250</v>
      </c>
      <c r="G25" s="103">
        <f t="shared" si="18"/>
        <v>74700</v>
      </c>
      <c r="H25" s="26"/>
      <c r="I25" s="107">
        <v>11</v>
      </c>
      <c r="J25" s="105">
        <v>2000</v>
      </c>
      <c r="K25" s="106">
        <f t="shared" si="8"/>
        <v>181.81818181818181</v>
      </c>
      <c r="L25" s="107">
        <v>11</v>
      </c>
      <c r="M25" s="105">
        <f t="shared" si="19"/>
        <v>1806.5724640015378</v>
      </c>
      <c r="N25" s="106">
        <f t="shared" si="12"/>
        <v>164.23386036377616</v>
      </c>
      <c r="O25" s="108">
        <f t="shared" si="13"/>
        <v>0</v>
      </c>
      <c r="P25" s="109">
        <f t="shared" si="14"/>
        <v>-17.584321454405654</v>
      </c>
      <c r="Q25" s="110">
        <f t="shared" si="15"/>
        <v>0.90328623200076885</v>
      </c>
      <c r="R25" s="328"/>
      <c r="S25" s="47">
        <v>0.28055555555555556</v>
      </c>
      <c r="T25" s="48">
        <v>0.3324421296296296</v>
      </c>
      <c r="U25" s="111">
        <v>5</v>
      </c>
      <c r="V25" s="112">
        <v>74.727143632520836</v>
      </c>
      <c r="W25" s="113"/>
      <c r="X25" s="116"/>
      <c r="Y25" s="12"/>
      <c r="Z25" s="198"/>
      <c r="AA25" s="337"/>
      <c r="AB25" s="338"/>
      <c r="AC25" s="12"/>
      <c r="AD25" s="198"/>
      <c r="AE25" s="117">
        <f t="shared" si="16"/>
        <v>-193.42753599846219</v>
      </c>
      <c r="AF25" s="110">
        <f t="shared" si="17"/>
        <v>0.90328623200076885</v>
      </c>
      <c r="AG25" s="374"/>
    </row>
    <row r="26" spans="1:33" ht="15.75" customHeight="1">
      <c r="A26" s="363"/>
      <c r="B26" s="163" t="s">
        <v>171</v>
      </c>
      <c r="C26" s="335" t="s">
        <v>241</v>
      </c>
      <c r="D26" s="336"/>
      <c r="E26" s="101">
        <v>46.34</v>
      </c>
      <c r="F26" s="111">
        <v>2898</v>
      </c>
      <c r="G26" s="103">
        <f t="shared" si="18"/>
        <v>134293.32</v>
      </c>
      <c r="H26" s="13"/>
      <c r="I26" s="118">
        <v>21</v>
      </c>
      <c r="J26" s="105">
        <v>1800</v>
      </c>
      <c r="K26" s="106">
        <f t="shared" si="8"/>
        <v>85.714285714285708</v>
      </c>
      <c r="L26" s="107">
        <v>21</v>
      </c>
      <c r="M26" s="105">
        <f t="shared" si="19"/>
        <v>1621.4554846734359</v>
      </c>
      <c r="N26" s="106">
        <f t="shared" si="12"/>
        <v>77.212165936830274</v>
      </c>
      <c r="O26" s="108">
        <f t="shared" si="13"/>
        <v>0</v>
      </c>
      <c r="P26" s="109">
        <f t="shared" si="14"/>
        <v>-8.5021197774554338</v>
      </c>
      <c r="Q26" s="110">
        <f t="shared" si="15"/>
        <v>0.90080860259635331</v>
      </c>
      <c r="R26" s="328"/>
      <c r="S26" s="47">
        <v>0.36249999999999999</v>
      </c>
      <c r="T26" s="48">
        <v>0.4369675925925926</v>
      </c>
      <c r="U26" s="111"/>
      <c r="V26" s="112">
        <v>107.23698654916805</v>
      </c>
      <c r="W26" s="113"/>
      <c r="X26" s="116"/>
      <c r="Y26" s="12"/>
      <c r="Z26" s="198"/>
      <c r="AA26" s="337"/>
      <c r="AB26" s="338"/>
      <c r="AC26" s="12"/>
      <c r="AD26" s="198"/>
      <c r="AE26" s="117">
        <f t="shared" si="16"/>
        <v>-178.54451532656412</v>
      </c>
      <c r="AF26" s="110">
        <f t="shared" si="17"/>
        <v>0.90080860259635331</v>
      </c>
      <c r="AG26" s="374"/>
    </row>
    <row r="27" spans="1:33" ht="15.75" customHeight="1">
      <c r="A27" s="363"/>
      <c r="B27" s="163" t="s">
        <v>166</v>
      </c>
      <c r="C27" s="335" t="s">
        <v>225</v>
      </c>
      <c r="D27" s="336"/>
      <c r="E27" s="101">
        <v>51.44</v>
      </c>
      <c r="F27" s="111">
        <v>1682</v>
      </c>
      <c r="G27" s="121">
        <f t="shared" si="18"/>
        <v>86522.08</v>
      </c>
      <c r="H27" s="122"/>
      <c r="I27" s="107">
        <v>19</v>
      </c>
      <c r="J27" s="105">
        <v>2000</v>
      </c>
      <c r="K27" s="106">
        <f t="shared" si="8"/>
        <v>105.26315789473684</v>
      </c>
      <c r="L27" s="107">
        <v>19</v>
      </c>
      <c r="M27" s="105">
        <f t="shared" si="19"/>
        <v>1797.7385315102101</v>
      </c>
      <c r="N27" s="106">
        <f t="shared" si="12"/>
        <v>94.617817447905793</v>
      </c>
      <c r="O27" s="108">
        <f t="shared" si="13"/>
        <v>0</v>
      </c>
      <c r="P27" s="109">
        <f t="shared" si="14"/>
        <v>-10.645340446831042</v>
      </c>
      <c r="Q27" s="110">
        <f t="shared" si="15"/>
        <v>0.89886926575510506</v>
      </c>
      <c r="R27" s="328"/>
      <c r="S27" s="47">
        <v>0.44027777777777777</v>
      </c>
      <c r="T27" s="120">
        <v>0.47925925925925927</v>
      </c>
      <c r="U27" s="111">
        <v>4.7666666666666391</v>
      </c>
      <c r="V27" s="112">
        <v>56.137195833045332</v>
      </c>
      <c r="W27" s="113"/>
      <c r="X27" s="116"/>
      <c r="Y27" s="12"/>
      <c r="Z27" s="198"/>
      <c r="AA27" s="337"/>
      <c r="AB27" s="338"/>
      <c r="AC27" s="12"/>
      <c r="AD27" s="198"/>
      <c r="AE27" s="117">
        <f t="shared" si="16"/>
        <v>-202.26146848978988</v>
      </c>
      <c r="AF27" s="110">
        <f t="shared" si="17"/>
        <v>0.89886926575510506</v>
      </c>
      <c r="AG27" s="374"/>
    </row>
    <row r="28" spans="1:33" ht="15.75" customHeight="1">
      <c r="A28" s="363"/>
      <c r="B28" s="163"/>
      <c r="C28" s="335"/>
      <c r="D28" s="336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328"/>
      <c r="S28" s="47"/>
      <c r="T28" s="120"/>
      <c r="U28" s="111"/>
      <c r="V28" s="112"/>
      <c r="W28" s="113"/>
      <c r="X28" s="116"/>
      <c r="Y28" s="12"/>
      <c r="Z28" s="198"/>
      <c r="AA28" s="337"/>
      <c r="AB28" s="338"/>
      <c r="AC28" s="12"/>
      <c r="AD28" s="198"/>
      <c r="AE28" s="117"/>
      <c r="AF28" s="110"/>
      <c r="AG28" s="374"/>
    </row>
    <row r="29" spans="1:33" ht="15.75" customHeight="1">
      <c r="A29" s="363"/>
      <c r="B29" s="163"/>
      <c r="C29" s="335"/>
      <c r="D29" s="336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328"/>
      <c r="S29" s="47"/>
      <c r="T29" s="120"/>
      <c r="U29" s="111"/>
      <c r="V29" s="112"/>
      <c r="W29" s="113"/>
      <c r="X29" s="116"/>
      <c r="Y29" s="12"/>
      <c r="Z29" s="198"/>
      <c r="AA29" s="337"/>
      <c r="AB29" s="338"/>
      <c r="AC29" s="12"/>
      <c r="AD29" s="198"/>
      <c r="AE29" s="117"/>
      <c r="AF29" s="110"/>
      <c r="AG29" s="374"/>
    </row>
    <row r="30" spans="1:33" ht="15.75" customHeight="1">
      <c r="A30" s="363"/>
      <c r="B30" s="163"/>
      <c r="C30" s="335"/>
      <c r="D30" s="336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328"/>
      <c r="S30" s="47"/>
      <c r="T30" s="120"/>
      <c r="U30" s="111"/>
      <c r="V30" s="112"/>
      <c r="W30" s="113"/>
      <c r="X30" s="116"/>
      <c r="Y30" s="12"/>
      <c r="Z30" s="198"/>
      <c r="AA30" s="337"/>
      <c r="AB30" s="338"/>
      <c r="AC30" s="12"/>
      <c r="AD30" s="198"/>
      <c r="AE30" s="117"/>
      <c r="AF30" s="110"/>
      <c r="AG30" s="374"/>
    </row>
    <row r="31" spans="1:33" ht="15.75" customHeight="1">
      <c r="A31" s="363"/>
      <c r="B31" s="163"/>
      <c r="C31" s="335"/>
      <c r="D31" s="336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328"/>
      <c r="S31" s="47"/>
      <c r="T31" s="120"/>
      <c r="U31" s="111"/>
      <c r="V31" s="112"/>
      <c r="W31" s="113"/>
      <c r="X31" s="116"/>
      <c r="Y31" s="12"/>
      <c r="Z31" s="198"/>
      <c r="AA31" s="337"/>
      <c r="AB31" s="338"/>
      <c r="AC31" s="12"/>
      <c r="AD31" s="198"/>
      <c r="AE31" s="117"/>
      <c r="AF31" s="110"/>
      <c r="AG31" s="374"/>
    </row>
    <row r="32" spans="1:33" ht="15.75" customHeight="1">
      <c r="A32" s="363"/>
      <c r="B32" s="163"/>
      <c r="C32" s="335"/>
      <c r="D32" s="336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328"/>
      <c r="S32" s="47"/>
      <c r="T32" s="120"/>
      <c r="U32" s="111"/>
      <c r="V32" s="112"/>
      <c r="W32" s="113"/>
      <c r="X32" s="116"/>
      <c r="Y32" s="12"/>
      <c r="Z32" s="198"/>
      <c r="AA32" s="337"/>
      <c r="AB32" s="338"/>
      <c r="AC32" s="12"/>
      <c r="AD32" s="198"/>
      <c r="AE32" s="117"/>
      <c r="AF32" s="110"/>
      <c r="AG32" s="374"/>
    </row>
    <row r="33" spans="1:33" ht="15.75" customHeight="1">
      <c r="A33" s="363"/>
      <c r="B33" s="163"/>
      <c r="C33" s="335"/>
      <c r="D33" s="336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328"/>
      <c r="S33" s="47"/>
      <c r="T33" s="120"/>
      <c r="U33" s="111"/>
      <c r="V33" s="112"/>
      <c r="W33" s="113"/>
      <c r="X33" s="116"/>
      <c r="Y33" s="12"/>
      <c r="Z33" s="198"/>
      <c r="AA33" s="337"/>
      <c r="AB33" s="338"/>
      <c r="AC33" s="12"/>
      <c r="AD33" s="198"/>
      <c r="AE33" s="117"/>
      <c r="AF33" s="110"/>
      <c r="AG33" s="374"/>
    </row>
    <row r="34" spans="1:33" ht="15.75" customHeight="1">
      <c r="A34" s="363"/>
      <c r="B34" s="163"/>
      <c r="C34" s="335"/>
      <c r="D34" s="336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28"/>
      <c r="S34" s="47"/>
      <c r="T34" s="120"/>
      <c r="U34" s="111"/>
      <c r="V34" s="112"/>
      <c r="W34" s="113"/>
      <c r="X34" s="116"/>
      <c r="Y34" s="12"/>
      <c r="Z34" s="198"/>
      <c r="AA34" s="337"/>
      <c r="AB34" s="338"/>
      <c r="AC34" s="12"/>
      <c r="AD34" s="198"/>
      <c r="AE34" s="117"/>
      <c r="AF34" s="110"/>
      <c r="AG34" s="374"/>
    </row>
    <row r="35" spans="1:33" ht="15.75" customHeight="1">
      <c r="A35" s="363"/>
      <c r="B35" s="163"/>
      <c r="C35" s="335"/>
      <c r="D35" s="336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28"/>
      <c r="S35" s="47"/>
      <c r="T35" s="120"/>
      <c r="U35" s="111"/>
      <c r="V35" s="112"/>
      <c r="W35" s="183"/>
      <c r="X35" s="184"/>
      <c r="Y35" s="12"/>
      <c r="Z35" s="198"/>
      <c r="AA35" s="337"/>
      <c r="AB35" s="338"/>
      <c r="AC35" s="12"/>
      <c r="AD35" s="198"/>
      <c r="AE35" s="117"/>
      <c r="AF35" s="110"/>
      <c r="AG35" s="374"/>
    </row>
    <row r="36" spans="1:33" ht="15.75" customHeight="1">
      <c r="A36" s="363"/>
      <c r="B36" s="163"/>
      <c r="C36" s="335"/>
      <c r="D36" s="336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28"/>
      <c r="S36" s="47"/>
      <c r="T36" s="120"/>
      <c r="U36" s="111"/>
      <c r="V36" s="112"/>
      <c r="W36" s="185"/>
      <c r="X36" s="186"/>
      <c r="Y36" s="12"/>
      <c r="Z36" s="198"/>
      <c r="AA36" s="337"/>
      <c r="AB36" s="338"/>
      <c r="AC36" s="12"/>
      <c r="AD36" s="198"/>
      <c r="AE36" s="117"/>
      <c r="AF36" s="110"/>
      <c r="AG36" s="374"/>
    </row>
    <row r="37" spans="1:33" ht="15.75" customHeight="1">
      <c r="A37" s="363"/>
      <c r="B37" s="100"/>
      <c r="C37" s="335"/>
      <c r="D37" s="336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28"/>
      <c r="S37" s="47"/>
      <c r="T37" s="120"/>
      <c r="U37" s="130"/>
      <c r="V37" s="112"/>
      <c r="W37" s="185"/>
      <c r="X37" s="186"/>
      <c r="Y37" s="12"/>
      <c r="Z37" s="198"/>
      <c r="AA37" s="337"/>
      <c r="AB37" s="338"/>
      <c r="AC37" s="12"/>
      <c r="AD37" s="198"/>
      <c r="AE37" s="117"/>
      <c r="AF37" s="110"/>
      <c r="AG37" s="374"/>
    </row>
    <row r="38" spans="1:33" ht="15.75" customHeight="1" thickBot="1">
      <c r="A38" s="364"/>
      <c r="B38" s="133" t="s">
        <v>115</v>
      </c>
      <c r="C38" s="358"/>
      <c r="D38" s="358"/>
      <c r="E38" s="134"/>
      <c r="F38" s="167"/>
      <c r="G38" s="135"/>
      <c r="H38" s="69"/>
      <c r="I38" s="136">
        <f t="shared" ref="I38:J38" si="20">AVERAGE(I22:I37)</f>
        <v>17.333333333333332</v>
      </c>
      <c r="J38" s="137">
        <f t="shared" si="20"/>
        <v>1983.3333333333333</v>
      </c>
      <c r="K38" s="138">
        <f t="shared" ref="K38" si="21">J38/I38</f>
        <v>114.42307692307692</v>
      </c>
      <c r="L38" s="136">
        <f t="shared" ref="L38:M38" si="22">AVERAGE(L22:L37)</f>
        <v>17.333333333333332</v>
      </c>
      <c r="M38" s="137">
        <f t="shared" si="22"/>
        <v>1787.6121044351046</v>
      </c>
      <c r="N38" s="138">
        <f t="shared" ref="N38:N45" si="23">M38/L38</f>
        <v>103.13146756356373</v>
      </c>
      <c r="O38" s="139">
        <f t="shared" ref="O38:O45" si="24">L38-I38</f>
        <v>0</v>
      </c>
      <c r="P38" s="140">
        <f t="shared" ref="P38:P45" si="25">N38-K38</f>
        <v>-11.291609359513188</v>
      </c>
      <c r="Q38" s="141">
        <f t="shared" ref="Q38:Q45" si="26">N38/K38</f>
        <v>0.90131702744627129</v>
      </c>
      <c r="R38" s="329"/>
      <c r="S38" s="142">
        <v>0.16666666666666666</v>
      </c>
      <c r="T38" s="143">
        <v>0.47925925925925927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359"/>
      <c r="AB38" s="360"/>
      <c r="AC38" s="179">
        <f>SUM(AC22:AC37)</f>
        <v>0</v>
      </c>
      <c r="AD38" s="180">
        <f>SUM(AD22:AD37)</f>
        <v>0</v>
      </c>
      <c r="AE38" s="168">
        <f t="shared" ref="AE38:AE45" si="27">M38-J38</f>
        <v>-195.72122889822867</v>
      </c>
      <c r="AF38" s="141">
        <f t="shared" ref="AF38:AF45" si="28">M38/J38</f>
        <v>0.90131702744627129</v>
      </c>
      <c r="AG38" s="375"/>
    </row>
    <row r="39" spans="1:33" ht="15.75" customHeight="1">
      <c r="A39" s="322" t="s">
        <v>178</v>
      </c>
      <c r="B39" s="146" t="s">
        <v>173</v>
      </c>
      <c r="C39" s="325" t="s">
        <v>180</v>
      </c>
      <c r="D39" s="326"/>
      <c r="E39" s="147">
        <v>53.76</v>
      </c>
      <c r="F39" s="97">
        <v>2247</v>
      </c>
      <c r="G39" s="148">
        <f t="shared" ref="G39:G45" si="29">E39*F39</f>
        <v>120798.72</v>
      </c>
      <c r="H39" s="149"/>
      <c r="I39" s="150">
        <v>20</v>
      </c>
      <c r="J39" s="151">
        <v>2000</v>
      </c>
      <c r="K39" s="152">
        <f>J39/I39</f>
        <v>100</v>
      </c>
      <c r="L39" s="153">
        <v>20</v>
      </c>
      <c r="M39" s="151">
        <f t="shared" ref="M39:M45" si="30">F39/V39*60</f>
        <v>1792.6629745447656</v>
      </c>
      <c r="N39" s="152">
        <f t="shared" si="23"/>
        <v>89.633148727238279</v>
      </c>
      <c r="O39" s="154">
        <f t="shared" si="24"/>
        <v>0</v>
      </c>
      <c r="P39" s="155">
        <f t="shared" si="25"/>
        <v>-10.366851272761721</v>
      </c>
      <c r="Q39" s="156">
        <f t="shared" si="26"/>
        <v>0.89633148727238277</v>
      </c>
      <c r="R39" s="327">
        <f>Q55</f>
        <v>0.89735321170133442</v>
      </c>
      <c r="S39" s="157">
        <v>0.16666666666666666</v>
      </c>
      <c r="T39" s="158">
        <v>0.21888888888888888</v>
      </c>
      <c r="U39" s="159"/>
      <c r="V39" s="160">
        <v>75.206551323031931</v>
      </c>
      <c r="W39" s="158"/>
      <c r="X39" s="169"/>
      <c r="Y39" s="12"/>
      <c r="Z39" s="198"/>
      <c r="AA39" s="330"/>
      <c r="AB39" s="331"/>
      <c r="AC39" s="12"/>
      <c r="AD39" s="198"/>
      <c r="AE39" s="115">
        <f t="shared" si="27"/>
        <v>-207.33702545523442</v>
      </c>
      <c r="AF39" s="156">
        <f t="shared" si="28"/>
        <v>0.89633148727238277</v>
      </c>
      <c r="AG39" s="332">
        <f>AF55</f>
        <v>0.89735321170133442</v>
      </c>
    </row>
    <row r="40" spans="1:33" ht="15.75" customHeight="1">
      <c r="A40" s="323"/>
      <c r="B40" s="163" t="s">
        <v>173</v>
      </c>
      <c r="C40" s="335" t="s">
        <v>181</v>
      </c>
      <c r="D40" s="336"/>
      <c r="E40" s="101">
        <v>71.55</v>
      </c>
      <c r="F40" s="102">
        <v>1554</v>
      </c>
      <c r="G40" s="103">
        <f t="shared" si="29"/>
        <v>111188.7</v>
      </c>
      <c r="H40" s="26"/>
      <c r="I40" s="104">
        <v>22</v>
      </c>
      <c r="J40" s="105">
        <v>2000</v>
      </c>
      <c r="K40" s="106">
        <f t="shared" si="8"/>
        <v>90.909090909090907</v>
      </c>
      <c r="L40" s="107">
        <v>22</v>
      </c>
      <c r="M40" s="105">
        <f t="shared" si="30"/>
        <v>1793.1511049214391</v>
      </c>
      <c r="N40" s="106">
        <f t="shared" si="23"/>
        <v>81.506868405519967</v>
      </c>
      <c r="O40" s="108">
        <f t="shared" si="24"/>
        <v>0</v>
      </c>
      <c r="P40" s="109">
        <f t="shared" si="25"/>
        <v>-9.4022225035709397</v>
      </c>
      <c r="Q40" s="110">
        <f t="shared" si="26"/>
        <v>0.89657555246071963</v>
      </c>
      <c r="R40" s="328"/>
      <c r="S40" s="47">
        <v>0.22291666666666668</v>
      </c>
      <c r="T40" s="48">
        <v>0.25901620370370371</v>
      </c>
      <c r="U40" s="111">
        <v>5.8000000000000274</v>
      </c>
      <c r="V40" s="112">
        <v>51.997848783683516</v>
      </c>
      <c r="W40" s="113"/>
      <c r="X40" s="116"/>
      <c r="Y40" s="12"/>
      <c r="Z40" s="198"/>
      <c r="AA40" s="337"/>
      <c r="AB40" s="338"/>
      <c r="AC40" s="12"/>
      <c r="AD40" s="198"/>
      <c r="AE40" s="117">
        <f t="shared" si="27"/>
        <v>-206.84889507856087</v>
      </c>
      <c r="AF40" s="110">
        <f t="shared" si="28"/>
        <v>0.89657555246071952</v>
      </c>
      <c r="AG40" s="333"/>
    </row>
    <row r="41" spans="1:33" ht="15.75" customHeight="1">
      <c r="A41" s="323"/>
      <c r="B41" s="163" t="s">
        <v>173</v>
      </c>
      <c r="C41" s="335" t="s">
        <v>231</v>
      </c>
      <c r="D41" s="336"/>
      <c r="E41" s="101">
        <v>63.92</v>
      </c>
      <c r="F41" s="102">
        <v>1303</v>
      </c>
      <c r="G41" s="103">
        <f t="shared" si="29"/>
        <v>83287.760000000009</v>
      </c>
      <c r="H41" s="26"/>
      <c r="I41" s="104">
        <v>24</v>
      </c>
      <c r="J41" s="105">
        <v>2000</v>
      </c>
      <c r="K41" s="106">
        <f t="shared" si="8"/>
        <v>83.333333333333329</v>
      </c>
      <c r="L41" s="107">
        <v>24</v>
      </c>
      <c r="M41" s="105">
        <f t="shared" si="30"/>
        <v>1792.9779613499124</v>
      </c>
      <c r="N41" s="106">
        <f t="shared" si="23"/>
        <v>74.707415056246347</v>
      </c>
      <c r="O41" s="108">
        <f t="shared" si="24"/>
        <v>0</v>
      </c>
      <c r="P41" s="109">
        <f t="shared" si="25"/>
        <v>-8.6259182770869813</v>
      </c>
      <c r="Q41" s="110">
        <f t="shared" si="26"/>
        <v>0.89648898067495619</v>
      </c>
      <c r="R41" s="328"/>
      <c r="S41" s="47">
        <v>0.26180555555555557</v>
      </c>
      <c r="T41" s="48">
        <v>0.29208333333333336</v>
      </c>
      <c r="U41" s="111">
        <v>5</v>
      </c>
      <c r="V41" s="112">
        <v>43.603436118723501</v>
      </c>
      <c r="W41" s="113"/>
      <c r="X41" s="116"/>
      <c r="Y41" s="12"/>
      <c r="Z41" s="198"/>
      <c r="AA41" s="337"/>
      <c r="AB41" s="338"/>
      <c r="AC41" s="12"/>
      <c r="AD41" s="198"/>
      <c r="AE41" s="117">
        <f t="shared" si="27"/>
        <v>-207.02203865008755</v>
      </c>
      <c r="AF41" s="110">
        <f t="shared" si="28"/>
        <v>0.89648898067495619</v>
      </c>
      <c r="AG41" s="333"/>
    </row>
    <row r="42" spans="1:33" ht="15.75" customHeight="1">
      <c r="A42" s="323"/>
      <c r="B42" s="163" t="s">
        <v>173</v>
      </c>
      <c r="C42" s="335" t="s">
        <v>175</v>
      </c>
      <c r="D42" s="336"/>
      <c r="E42" s="101">
        <v>58.67</v>
      </c>
      <c r="F42" s="102">
        <v>2073</v>
      </c>
      <c r="G42" s="103">
        <f t="shared" si="29"/>
        <v>121622.91</v>
      </c>
      <c r="H42" s="26"/>
      <c r="I42" s="104">
        <v>23</v>
      </c>
      <c r="J42" s="105">
        <v>2000</v>
      </c>
      <c r="K42" s="106">
        <f t="shared" si="8"/>
        <v>86.956521739130437</v>
      </c>
      <c r="L42" s="107">
        <v>23</v>
      </c>
      <c r="M42" s="105">
        <f t="shared" si="30"/>
        <v>1793.3380609972271</v>
      </c>
      <c r="N42" s="106">
        <f t="shared" si="23"/>
        <v>77.971220043357704</v>
      </c>
      <c r="O42" s="108">
        <f t="shared" si="24"/>
        <v>0</v>
      </c>
      <c r="P42" s="109">
        <f t="shared" si="25"/>
        <v>-8.9853016957727334</v>
      </c>
      <c r="Q42" s="110">
        <f t="shared" si="26"/>
        <v>0.89666903049861357</v>
      </c>
      <c r="R42" s="328"/>
      <c r="S42" s="47">
        <v>0.29583333333333334</v>
      </c>
      <c r="T42" s="48">
        <v>0.34399305555555554</v>
      </c>
      <c r="U42" s="111">
        <v>5.3999999999999648</v>
      </c>
      <c r="V42" s="112">
        <v>69.356694482263777</v>
      </c>
      <c r="W42" s="113"/>
      <c r="X42" s="116"/>
      <c r="Y42" s="12"/>
      <c r="Z42" s="198"/>
      <c r="AA42" s="337"/>
      <c r="AB42" s="338"/>
      <c r="AC42" s="12"/>
      <c r="AD42" s="198"/>
      <c r="AE42" s="117">
        <f t="shared" si="27"/>
        <v>-206.6619390027729</v>
      </c>
      <c r="AF42" s="110">
        <f t="shared" si="28"/>
        <v>0.89666903049861357</v>
      </c>
      <c r="AG42" s="333"/>
    </row>
    <row r="43" spans="1:33" ht="15.75" customHeight="1">
      <c r="A43" s="323"/>
      <c r="B43" s="163" t="s">
        <v>173</v>
      </c>
      <c r="C43" s="335" t="s">
        <v>176</v>
      </c>
      <c r="D43" s="336"/>
      <c r="E43" s="101">
        <v>59.52</v>
      </c>
      <c r="F43" s="102">
        <v>3197</v>
      </c>
      <c r="G43" s="103">
        <f t="shared" si="29"/>
        <v>190285.44</v>
      </c>
      <c r="H43" s="13"/>
      <c r="I43" s="104">
        <v>25</v>
      </c>
      <c r="J43" s="105">
        <v>2000</v>
      </c>
      <c r="K43" s="106">
        <f t="shared" si="8"/>
        <v>80</v>
      </c>
      <c r="L43" s="107">
        <v>25</v>
      </c>
      <c r="M43" s="105">
        <f t="shared" si="30"/>
        <v>1796.6116725059724</v>
      </c>
      <c r="N43" s="106">
        <f t="shared" si="23"/>
        <v>71.864466900238895</v>
      </c>
      <c r="O43" s="108">
        <f t="shared" si="24"/>
        <v>0</v>
      </c>
      <c r="P43" s="109">
        <f t="shared" si="25"/>
        <v>-8.1355330997611048</v>
      </c>
      <c r="Q43" s="110">
        <f t="shared" si="26"/>
        <v>0.89830583625298621</v>
      </c>
      <c r="R43" s="328"/>
      <c r="S43" s="47">
        <v>0.34722222222222221</v>
      </c>
      <c r="T43" s="48">
        <v>0.42136574074074074</v>
      </c>
      <c r="U43" s="111">
        <v>4.6500000000000075</v>
      </c>
      <c r="V43" s="112">
        <v>106.7676465290038</v>
      </c>
      <c r="W43" s="113"/>
      <c r="X43" s="116"/>
      <c r="Y43" s="12"/>
      <c r="Z43" s="198"/>
      <c r="AA43" s="337"/>
      <c r="AB43" s="338"/>
      <c r="AC43" s="12"/>
      <c r="AD43" s="198"/>
      <c r="AE43" s="117">
        <f t="shared" si="27"/>
        <v>-203.38832749402764</v>
      </c>
      <c r="AF43" s="110">
        <f t="shared" si="28"/>
        <v>0.89830583625298621</v>
      </c>
      <c r="AG43" s="333"/>
    </row>
    <row r="44" spans="1:33" ht="15.75" customHeight="1">
      <c r="A44" s="323"/>
      <c r="B44" s="163" t="s">
        <v>173</v>
      </c>
      <c r="C44" s="335" t="s">
        <v>179</v>
      </c>
      <c r="D44" s="336"/>
      <c r="E44" s="101">
        <v>59.54</v>
      </c>
      <c r="F44" s="102">
        <v>1937</v>
      </c>
      <c r="G44" s="121">
        <f t="shared" si="29"/>
        <v>115328.98</v>
      </c>
      <c r="H44" s="122"/>
      <c r="I44" s="104">
        <v>23</v>
      </c>
      <c r="J44" s="105">
        <v>2000</v>
      </c>
      <c r="K44" s="106">
        <f t="shared" si="8"/>
        <v>86.956521739130437</v>
      </c>
      <c r="L44" s="107">
        <v>23</v>
      </c>
      <c r="M44" s="105">
        <f t="shared" si="30"/>
        <v>1795.4576036313938</v>
      </c>
      <c r="N44" s="106">
        <f t="shared" si="23"/>
        <v>78.063374070930166</v>
      </c>
      <c r="O44" s="108">
        <f t="shared" si="24"/>
        <v>0</v>
      </c>
      <c r="P44" s="109">
        <f t="shared" si="25"/>
        <v>-8.893147668200271</v>
      </c>
      <c r="Q44" s="110">
        <f t="shared" si="26"/>
        <v>0.89772880181569692</v>
      </c>
      <c r="R44" s="328"/>
      <c r="S44" s="47">
        <v>0.42499999999999999</v>
      </c>
      <c r="T44" s="120">
        <v>0.46994212962962961</v>
      </c>
      <c r="U44" s="111">
        <v>5.2333333333333254</v>
      </c>
      <c r="V44" s="112">
        <v>64.730016328394399</v>
      </c>
      <c r="W44" s="113">
        <v>0.46994212962962961</v>
      </c>
      <c r="X44" s="116">
        <v>0.5083333333333333</v>
      </c>
      <c r="Y44" s="12"/>
      <c r="Z44" s="198"/>
      <c r="AA44" s="337"/>
      <c r="AB44" s="338"/>
      <c r="AC44" s="12"/>
      <c r="AD44" s="198"/>
      <c r="AE44" s="117">
        <f t="shared" si="27"/>
        <v>-204.54239636860621</v>
      </c>
      <c r="AF44" s="110">
        <f t="shared" si="28"/>
        <v>0.89772880181569692</v>
      </c>
      <c r="AG44" s="333"/>
    </row>
    <row r="45" spans="1:33" ht="15.75" customHeight="1">
      <c r="A45" s="323"/>
      <c r="B45" s="163" t="s">
        <v>173</v>
      </c>
      <c r="C45" s="335" t="s">
        <v>212</v>
      </c>
      <c r="D45" s="336"/>
      <c r="E45" s="101">
        <v>61.09</v>
      </c>
      <c r="F45" s="102">
        <v>2243</v>
      </c>
      <c r="G45" s="121">
        <f t="shared" si="29"/>
        <v>137024.87</v>
      </c>
      <c r="H45" s="62"/>
      <c r="I45" s="104">
        <v>20</v>
      </c>
      <c r="J45" s="105">
        <v>2000</v>
      </c>
      <c r="K45" s="106">
        <f t="shared" si="8"/>
        <v>100</v>
      </c>
      <c r="L45" s="107">
        <v>20</v>
      </c>
      <c r="M45" s="105">
        <f t="shared" si="30"/>
        <v>1798.7455858679712</v>
      </c>
      <c r="N45" s="106">
        <f t="shared" si="23"/>
        <v>89.937279293398561</v>
      </c>
      <c r="O45" s="123">
        <f t="shared" si="24"/>
        <v>0</v>
      </c>
      <c r="P45" s="124">
        <f t="shared" si="25"/>
        <v>-10.062720706601439</v>
      </c>
      <c r="Q45" s="125">
        <f t="shared" si="26"/>
        <v>0.89937279293398564</v>
      </c>
      <c r="R45" s="328"/>
      <c r="S45" s="119">
        <v>0.5083333333333333</v>
      </c>
      <c r="T45" s="120">
        <v>0.5602893518518518</v>
      </c>
      <c r="U45" s="111">
        <v>55.283333333333317</v>
      </c>
      <c r="V45" s="112">
        <v>74.818807649809699</v>
      </c>
      <c r="W45" s="120"/>
      <c r="X45" s="189"/>
      <c r="Y45" s="12"/>
      <c r="Z45" s="198"/>
      <c r="AA45" s="337"/>
      <c r="AB45" s="338"/>
      <c r="AC45" s="12"/>
      <c r="AD45" s="198"/>
      <c r="AE45" s="117">
        <f t="shared" si="27"/>
        <v>-201.25441413202884</v>
      </c>
      <c r="AF45" s="110">
        <f t="shared" si="28"/>
        <v>0.89937279293398553</v>
      </c>
      <c r="AG45" s="333"/>
    </row>
    <row r="46" spans="1:33" ht="15.75" customHeight="1">
      <c r="A46" s="323"/>
      <c r="B46" s="163"/>
      <c r="C46" s="335"/>
      <c r="D46" s="336"/>
      <c r="E46" s="101"/>
      <c r="F46" s="102"/>
      <c r="G46" s="121"/>
      <c r="H46" s="62"/>
      <c r="I46" s="104"/>
      <c r="J46" s="105"/>
      <c r="K46" s="106"/>
      <c r="L46" s="107"/>
      <c r="M46" s="105"/>
      <c r="N46" s="106"/>
      <c r="O46" s="123"/>
      <c r="P46" s="124"/>
      <c r="Q46" s="125"/>
      <c r="R46" s="328"/>
      <c r="S46" s="119"/>
      <c r="T46" s="120"/>
      <c r="U46" s="111"/>
      <c r="V46" s="112"/>
      <c r="W46" s="120"/>
      <c r="X46" s="189"/>
      <c r="Y46" s="12"/>
      <c r="Z46" s="198"/>
      <c r="AA46" s="337"/>
      <c r="AB46" s="338"/>
      <c r="AC46" s="12"/>
      <c r="AD46" s="198"/>
      <c r="AE46" s="117"/>
      <c r="AF46" s="110"/>
      <c r="AG46" s="333"/>
    </row>
    <row r="47" spans="1:33" ht="15.75" customHeight="1">
      <c r="A47" s="323"/>
      <c r="B47" s="163"/>
      <c r="C47" s="335"/>
      <c r="D47" s="336"/>
      <c r="E47" s="101"/>
      <c r="F47" s="102"/>
      <c r="G47" s="121"/>
      <c r="H47" s="62"/>
      <c r="I47" s="104"/>
      <c r="J47" s="105"/>
      <c r="K47" s="106"/>
      <c r="L47" s="107"/>
      <c r="M47" s="105"/>
      <c r="N47" s="106"/>
      <c r="O47" s="123"/>
      <c r="P47" s="124"/>
      <c r="Q47" s="125"/>
      <c r="R47" s="328"/>
      <c r="S47" s="119"/>
      <c r="T47" s="120"/>
      <c r="U47" s="111"/>
      <c r="V47" s="112"/>
      <c r="W47" s="120"/>
      <c r="X47" s="189"/>
      <c r="Y47" s="12"/>
      <c r="Z47" s="198"/>
      <c r="AA47" s="337"/>
      <c r="AB47" s="338"/>
      <c r="AC47" s="12"/>
      <c r="AD47" s="198"/>
      <c r="AE47" s="117"/>
      <c r="AF47" s="110"/>
      <c r="AG47" s="333"/>
    </row>
    <row r="48" spans="1:33" ht="15.75" customHeight="1">
      <c r="A48" s="323"/>
      <c r="B48" s="163"/>
      <c r="C48" s="335"/>
      <c r="D48" s="336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8"/>
      <c r="S48" s="119"/>
      <c r="T48" s="120"/>
      <c r="U48" s="111"/>
      <c r="V48" s="112"/>
      <c r="W48" s="120"/>
      <c r="X48" s="189"/>
      <c r="Y48" s="12"/>
      <c r="Z48" s="198"/>
      <c r="AA48" s="337"/>
      <c r="AB48" s="338"/>
      <c r="AC48" s="12"/>
      <c r="AD48" s="198"/>
      <c r="AE48" s="117"/>
      <c r="AF48" s="110"/>
      <c r="AG48" s="333"/>
    </row>
    <row r="49" spans="1:33" ht="15.75" customHeight="1">
      <c r="A49" s="323"/>
      <c r="B49" s="163"/>
      <c r="C49" s="335"/>
      <c r="D49" s="336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8"/>
      <c r="S49" s="119"/>
      <c r="T49" s="120"/>
      <c r="U49" s="111"/>
      <c r="V49" s="112"/>
      <c r="W49" s="120"/>
      <c r="X49" s="189"/>
      <c r="Y49" s="12"/>
      <c r="Z49" s="198"/>
      <c r="AA49" s="337"/>
      <c r="AB49" s="338"/>
      <c r="AC49" s="12"/>
      <c r="AD49" s="198"/>
      <c r="AE49" s="117"/>
      <c r="AF49" s="110"/>
      <c r="AG49" s="333"/>
    </row>
    <row r="50" spans="1:33" ht="15.75" customHeight="1">
      <c r="A50" s="323"/>
      <c r="B50" s="163"/>
      <c r="C50" s="335"/>
      <c r="D50" s="336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8"/>
      <c r="S50" s="119"/>
      <c r="T50" s="120"/>
      <c r="U50" s="111"/>
      <c r="V50" s="112"/>
      <c r="W50" s="120"/>
      <c r="X50" s="189"/>
      <c r="Y50" s="12"/>
      <c r="Z50" s="198"/>
      <c r="AA50" s="337"/>
      <c r="AB50" s="338"/>
      <c r="AC50" s="12"/>
      <c r="AD50" s="198"/>
      <c r="AE50" s="117"/>
      <c r="AF50" s="110"/>
      <c r="AG50" s="333"/>
    </row>
    <row r="51" spans="1:33" ht="15.75" customHeight="1">
      <c r="A51" s="323"/>
      <c r="B51" s="163"/>
      <c r="C51" s="335"/>
      <c r="D51" s="336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8"/>
      <c r="S51" s="119"/>
      <c r="T51" s="120"/>
      <c r="U51" s="111"/>
      <c r="V51" s="112"/>
      <c r="W51" s="120"/>
      <c r="X51" s="189"/>
      <c r="Y51" s="12"/>
      <c r="Z51" s="198"/>
      <c r="AA51" s="337"/>
      <c r="AB51" s="338"/>
      <c r="AC51" s="12"/>
      <c r="AD51" s="198"/>
      <c r="AE51" s="117"/>
      <c r="AF51" s="110"/>
      <c r="AG51" s="333"/>
    </row>
    <row r="52" spans="1:33" ht="15.75" customHeight="1">
      <c r="A52" s="323"/>
      <c r="B52" s="163"/>
      <c r="C52" s="335"/>
      <c r="D52" s="336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8"/>
      <c r="S52" s="119"/>
      <c r="T52" s="120"/>
      <c r="U52" s="111"/>
      <c r="V52" s="112"/>
      <c r="W52" s="120"/>
      <c r="X52" s="189"/>
      <c r="Y52" s="12"/>
      <c r="Z52" s="198"/>
      <c r="AA52" s="337"/>
      <c r="AB52" s="338"/>
      <c r="AC52" s="12"/>
      <c r="AD52" s="198"/>
      <c r="AE52" s="117"/>
      <c r="AF52" s="110"/>
      <c r="AG52" s="333"/>
    </row>
    <row r="53" spans="1:33" ht="15.75" customHeight="1">
      <c r="A53" s="323"/>
      <c r="B53" s="163"/>
      <c r="C53" s="335"/>
      <c r="D53" s="336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8"/>
      <c r="S53" s="119"/>
      <c r="T53" s="120"/>
      <c r="U53" s="111"/>
      <c r="V53" s="112"/>
      <c r="W53" s="120"/>
      <c r="X53" s="189"/>
      <c r="Y53" s="12"/>
      <c r="Z53" s="198"/>
      <c r="AA53" s="337"/>
      <c r="AB53" s="338"/>
      <c r="AC53" s="12"/>
      <c r="AD53" s="198"/>
      <c r="AE53" s="117"/>
      <c r="AF53" s="110"/>
      <c r="AG53" s="333"/>
    </row>
    <row r="54" spans="1:33" ht="15.75" customHeight="1">
      <c r="A54" s="323"/>
      <c r="B54" s="163"/>
      <c r="C54" s="335"/>
      <c r="D54" s="336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8"/>
      <c r="S54" s="119"/>
      <c r="T54" s="120"/>
      <c r="U54" s="130"/>
      <c r="V54" s="131"/>
      <c r="W54" s="126"/>
      <c r="X54" s="127"/>
      <c r="Y54" s="12"/>
      <c r="Z54" s="198"/>
      <c r="AA54" s="337"/>
      <c r="AB54" s="338"/>
      <c r="AC54" s="12"/>
      <c r="AD54" s="198"/>
      <c r="AE54" s="165"/>
      <c r="AF54" s="125"/>
      <c r="AG54" s="333"/>
    </row>
    <row r="55" spans="1:33" ht="15.75" customHeight="1" thickBot="1">
      <c r="A55" s="324"/>
      <c r="B55" s="133" t="s">
        <v>115</v>
      </c>
      <c r="C55" s="358"/>
      <c r="D55" s="358"/>
      <c r="E55" s="134"/>
      <c r="F55" s="167"/>
      <c r="G55" s="135"/>
      <c r="H55" s="69"/>
      <c r="I55" s="136">
        <f t="shared" ref="I55:J55" si="31">AVERAGE(I39:I54)</f>
        <v>22.428571428571427</v>
      </c>
      <c r="J55" s="137">
        <f t="shared" si="31"/>
        <v>2000</v>
      </c>
      <c r="K55" s="138">
        <f t="shared" ref="K55" si="32">J55/I55</f>
        <v>89.171974522292999</v>
      </c>
      <c r="L55" s="136">
        <f t="shared" ref="L55:M55" si="33">AVERAGE(L39:L54)</f>
        <v>22.428571428571427</v>
      </c>
      <c r="M55" s="137">
        <f t="shared" si="33"/>
        <v>1794.7064234026689</v>
      </c>
      <c r="N55" s="138">
        <f t="shared" ref="N55:N63" si="34">M55/L55</f>
        <v>80.018757731329188</v>
      </c>
      <c r="O55" s="139">
        <f t="shared" ref="O55:O63" si="35">L55-I55</f>
        <v>0</v>
      </c>
      <c r="P55" s="140">
        <f t="shared" ref="P55:P63" si="36">N55-K55</f>
        <v>-9.1532167909638105</v>
      </c>
      <c r="Q55" s="141">
        <f t="shared" ref="Q55:Q63" si="37">N55/K55</f>
        <v>0.89735321170133442</v>
      </c>
      <c r="R55" s="329"/>
      <c r="S55" s="142">
        <v>0.16666666666666666</v>
      </c>
      <c r="T55" s="143">
        <v>0.5602893518518518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359"/>
      <c r="AB55" s="360"/>
      <c r="AC55" s="179">
        <f>SUM(AC39:AC54)</f>
        <v>0</v>
      </c>
      <c r="AD55" s="191">
        <f>SUM(AD39:AD54)</f>
        <v>0</v>
      </c>
      <c r="AE55" s="168">
        <f t="shared" ref="AE55:AE63" si="38">M55-J55</f>
        <v>-205.29357659733114</v>
      </c>
      <c r="AF55" s="141">
        <f t="shared" ref="AF55:AF63" si="39">M55/J55</f>
        <v>0.89735321170133442</v>
      </c>
      <c r="AG55" s="334"/>
    </row>
    <row r="56" spans="1:33" ht="15.75" customHeight="1">
      <c r="A56" s="361" t="s">
        <v>191</v>
      </c>
      <c r="B56" s="114" t="s">
        <v>203</v>
      </c>
      <c r="C56" s="372" t="s">
        <v>204</v>
      </c>
      <c r="D56" s="372"/>
      <c r="E56" s="147">
        <v>28.86</v>
      </c>
      <c r="F56" s="97">
        <v>1960</v>
      </c>
      <c r="G56" s="148">
        <f t="shared" ref="G56:G63" si="40">E56*F56</f>
        <v>56565.599999999999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3" si="41">F56/V56*60</f>
        <v>3193.6379423240032</v>
      </c>
      <c r="N56" s="152">
        <f t="shared" si="34"/>
        <v>168.08620749073702</v>
      </c>
      <c r="O56" s="154">
        <f t="shared" si="35"/>
        <v>0</v>
      </c>
      <c r="P56" s="155">
        <f t="shared" si="36"/>
        <v>-21.387476719789305</v>
      </c>
      <c r="Q56" s="156">
        <f t="shared" si="37"/>
        <v>0.88712165064555648</v>
      </c>
      <c r="R56" s="327">
        <f>Q72</f>
        <v>0.89725481042661126</v>
      </c>
      <c r="S56" s="157">
        <v>0.20833333333333334</v>
      </c>
      <c r="T56" s="158">
        <v>0.23390046296296296</v>
      </c>
      <c r="U56" s="159"/>
      <c r="V56" s="160">
        <v>36.823209807691207</v>
      </c>
      <c r="W56" s="158"/>
      <c r="X56" s="169"/>
      <c r="Y56" s="12"/>
      <c r="Z56" s="198"/>
      <c r="AA56" s="330"/>
      <c r="AB56" s="331"/>
      <c r="AC56" s="12"/>
      <c r="AD56" s="198"/>
      <c r="AE56" s="115">
        <f t="shared" si="38"/>
        <v>-406.36205767599677</v>
      </c>
      <c r="AF56" s="156">
        <f t="shared" si="39"/>
        <v>0.88712165064555648</v>
      </c>
      <c r="AG56" s="332">
        <f>AF72</f>
        <v>0.89725481042661104</v>
      </c>
    </row>
    <row r="57" spans="1:33" ht="15.75" customHeight="1">
      <c r="A57" s="362"/>
      <c r="B57" s="100" t="s">
        <v>203</v>
      </c>
      <c r="C57" s="376" t="s">
        <v>219</v>
      </c>
      <c r="D57" s="376"/>
      <c r="E57" s="101">
        <v>35.89</v>
      </c>
      <c r="F57" s="102">
        <v>2977</v>
      </c>
      <c r="G57" s="103">
        <f t="shared" si="40"/>
        <v>106844.53</v>
      </c>
      <c r="H57" s="26"/>
      <c r="I57" s="104">
        <v>19</v>
      </c>
      <c r="J57" s="105">
        <v>3600</v>
      </c>
      <c r="K57" s="106">
        <f t="shared" ref="K57:K92" si="42">J57/I57</f>
        <v>189.47368421052633</v>
      </c>
      <c r="L57" s="107">
        <v>19</v>
      </c>
      <c r="M57" s="105">
        <f t="shared" si="41"/>
        <v>3192.3823507936572</v>
      </c>
      <c r="N57" s="106">
        <f t="shared" si="34"/>
        <v>168.02012372598196</v>
      </c>
      <c r="O57" s="108">
        <f t="shared" si="35"/>
        <v>0</v>
      </c>
      <c r="P57" s="109">
        <f t="shared" si="36"/>
        <v>-21.453560484544369</v>
      </c>
      <c r="Q57" s="110">
        <f t="shared" si="37"/>
        <v>0.88677287522046033</v>
      </c>
      <c r="R57" s="328"/>
      <c r="S57" s="47">
        <v>0.23750000000000002</v>
      </c>
      <c r="T57" s="48">
        <v>0.27635416666666668</v>
      </c>
      <c r="U57" s="111">
        <v>5.1833333333333576</v>
      </c>
      <c r="V57" s="112">
        <v>55.951944464169003</v>
      </c>
      <c r="W57" s="113"/>
      <c r="X57" s="116"/>
      <c r="Y57" s="12"/>
      <c r="Z57" s="198"/>
      <c r="AA57" s="337"/>
      <c r="AB57" s="338"/>
      <c r="AC57" s="12"/>
      <c r="AD57" s="198"/>
      <c r="AE57" s="117">
        <f t="shared" si="38"/>
        <v>-407.61764920634278</v>
      </c>
      <c r="AF57" s="110">
        <f t="shared" si="39"/>
        <v>0.88677287522046033</v>
      </c>
      <c r="AG57" s="333"/>
    </row>
    <row r="58" spans="1:33" ht="15.75" customHeight="1">
      <c r="A58" s="362"/>
      <c r="B58" s="100" t="s">
        <v>203</v>
      </c>
      <c r="C58" s="376" t="s">
        <v>223</v>
      </c>
      <c r="D58" s="376"/>
      <c r="E58" s="101">
        <v>43.96</v>
      </c>
      <c r="F58" s="102">
        <v>1593</v>
      </c>
      <c r="G58" s="103">
        <f t="shared" si="40"/>
        <v>70028.28</v>
      </c>
      <c r="H58" s="26"/>
      <c r="I58" s="104">
        <v>24</v>
      </c>
      <c r="J58" s="105">
        <v>3600</v>
      </c>
      <c r="K58" s="106">
        <f t="shared" si="42"/>
        <v>150</v>
      </c>
      <c r="L58" s="107">
        <v>24</v>
      </c>
      <c r="M58" s="105">
        <f t="shared" si="41"/>
        <v>3264.5848111128134</v>
      </c>
      <c r="N58" s="106">
        <f t="shared" si="34"/>
        <v>136.02436712970055</v>
      </c>
      <c r="O58" s="108">
        <f t="shared" si="35"/>
        <v>0</v>
      </c>
      <c r="P58" s="109">
        <f t="shared" si="36"/>
        <v>-13.975632870299449</v>
      </c>
      <c r="Q58" s="110">
        <f t="shared" si="37"/>
        <v>0.90682911419800372</v>
      </c>
      <c r="R58" s="328"/>
      <c r="S58" s="47">
        <v>0.27986111111111112</v>
      </c>
      <c r="T58" s="48">
        <v>0.30018518518518517</v>
      </c>
      <c r="U58" s="111">
        <v>5.0499999999999901</v>
      </c>
      <c r="V58" s="112">
        <v>29.277842522161105</v>
      </c>
      <c r="W58" s="113"/>
      <c r="X58" s="116"/>
      <c r="Y58" s="12"/>
      <c r="Z58" s="198"/>
      <c r="AA58" s="337"/>
      <c r="AB58" s="338"/>
      <c r="AC58" s="12"/>
      <c r="AD58" s="198"/>
      <c r="AE58" s="117">
        <f t="shared" si="38"/>
        <v>-335.41518888718656</v>
      </c>
      <c r="AF58" s="110">
        <f t="shared" si="39"/>
        <v>0.90682911419800372</v>
      </c>
      <c r="AG58" s="333"/>
    </row>
    <row r="59" spans="1:33" ht="15.75" customHeight="1">
      <c r="A59" s="362"/>
      <c r="B59" s="100" t="s">
        <v>203</v>
      </c>
      <c r="C59" s="376" t="s">
        <v>242</v>
      </c>
      <c r="D59" s="376"/>
      <c r="E59" s="101">
        <v>36.729999999999997</v>
      </c>
      <c r="F59" s="102">
        <v>3058</v>
      </c>
      <c r="G59" s="103">
        <f t="shared" si="40"/>
        <v>112320.34</v>
      </c>
      <c r="H59" s="26"/>
      <c r="I59" s="104">
        <v>20</v>
      </c>
      <c r="J59" s="105">
        <v>3600</v>
      </c>
      <c r="K59" s="106">
        <f t="shared" si="42"/>
        <v>180</v>
      </c>
      <c r="L59" s="107">
        <v>20</v>
      </c>
      <c r="M59" s="105">
        <f t="shared" si="41"/>
        <v>3259.5177071877592</v>
      </c>
      <c r="N59" s="106">
        <f t="shared" si="34"/>
        <v>162.97588535938797</v>
      </c>
      <c r="O59" s="108">
        <f t="shared" si="35"/>
        <v>0</v>
      </c>
      <c r="P59" s="109">
        <f t="shared" si="36"/>
        <v>-17.024114640612027</v>
      </c>
      <c r="Q59" s="110">
        <f t="shared" si="37"/>
        <v>0.90542158532993322</v>
      </c>
      <c r="R59" s="328"/>
      <c r="S59" s="47">
        <v>0.30416666666666664</v>
      </c>
      <c r="T59" s="48">
        <v>0.34325231481481477</v>
      </c>
      <c r="U59" s="111">
        <v>5.7333333333333236</v>
      </c>
      <c r="V59" s="112">
        <v>56.290536356160047</v>
      </c>
      <c r="W59" s="113"/>
      <c r="X59" s="116"/>
      <c r="Y59" s="12"/>
      <c r="Z59" s="198"/>
      <c r="AA59" s="337"/>
      <c r="AB59" s="338"/>
      <c r="AC59" s="12"/>
      <c r="AD59" s="198"/>
      <c r="AE59" s="199">
        <f t="shared" si="38"/>
        <v>-340.48229281224076</v>
      </c>
      <c r="AF59" s="200">
        <f t="shared" si="39"/>
        <v>0.90542158532993311</v>
      </c>
      <c r="AG59" s="333"/>
    </row>
    <row r="60" spans="1:33" ht="15.75" customHeight="1">
      <c r="A60" s="363"/>
      <c r="B60" s="100" t="s">
        <v>203</v>
      </c>
      <c r="C60" s="376" t="s">
        <v>260</v>
      </c>
      <c r="D60" s="376"/>
      <c r="E60" s="101">
        <v>48.4</v>
      </c>
      <c r="F60" s="105">
        <v>2638</v>
      </c>
      <c r="G60" s="103">
        <f t="shared" si="40"/>
        <v>127679.2</v>
      </c>
      <c r="H60" s="13"/>
      <c r="I60" s="104">
        <v>22</v>
      </c>
      <c r="J60" s="105">
        <v>3600</v>
      </c>
      <c r="K60" s="106">
        <f t="shared" si="42"/>
        <v>163.63636363636363</v>
      </c>
      <c r="L60" s="107">
        <v>22</v>
      </c>
      <c r="M60" s="105">
        <f t="shared" si="41"/>
        <v>3138.9908400000004</v>
      </c>
      <c r="N60" s="106">
        <f t="shared" si="34"/>
        <v>142.68140181818183</v>
      </c>
      <c r="O60" s="108">
        <f t="shared" si="35"/>
        <v>0</v>
      </c>
      <c r="P60" s="109">
        <f t="shared" si="36"/>
        <v>-20.9549618181818</v>
      </c>
      <c r="Q60" s="110">
        <f t="shared" si="37"/>
        <v>0.87194190000000005</v>
      </c>
      <c r="R60" s="328"/>
      <c r="S60" s="47">
        <v>0.35694444444444445</v>
      </c>
      <c r="T60" s="48">
        <v>0.39195601851851852</v>
      </c>
      <c r="U60" s="111"/>
      <c r="V60" s="112">
        <v>50.423848959049522</v>
      </c>
      <c r="W60" s="113"/>
      <c r="X60" s="116"/>
      <c r="Y60" s="12"/>
      <c r="Z60" s="198"/>
      <c r="AA60" s="337"/>
      <c r="AB60" s="338"/>
      <c r="AC60" s="12"/>
      <c r="AD60" s="198"/>
      <c r="AE60" s="199">
        <f t="shared" si="38"/>
        <v>-461.00915999999961</v>
      </c>
      <c r="AF60" s="200">
        <f t="shared" si="39"/>
        <v>0.87194190000000016</v>
      </c>
      <c r="AG60" s="333"/>
    </row>
    <row r="61" spans="1:33" ht="15.75" customHeight="1">
      <c r="A61" s="363"/>
      <c r="B61" s="100" t="s">
        <v>203</v>
      </c>
      <c r="C61" s="376" t="s">
        <v>205</v>
      </c>
      <c r="D61" s="376"/>
      <c r="E61" s="101">
        <v>38.479999999999997</v>
      </c>
      <c r="F61" s="105">
        <v>4495</v>
      </c>
      <c r="G61" s="121">
        <f t="shared" si="40"/>
        <v>172967.59999999998</v>
      </c>
      <c r="H61" s="122"/>
      <c r="I61" s="104">
        <v>20</v>
      </c>
      <c r="J61" s="105">
        <v>3600</v>
      </c>
      <c r="K61" s="106">
        <f t="shared" si="42"/>
        <v>180</v>
      </c>
      <c r="L61" s="107">
        <v>20</v>
      </c>
      <c r="M61" s="105">
        <f t="shared" si="41"/>
        <v>3267.6991811573871</v>
      </c>
      <c r="N61" s="106">
        <f t="shared" si="34"/>
        <v>163.38495905786937</v>
      </c>
      <c r="O61" s="108">
        <f t="shared" si="35"/>
        <v>0</v>
      </c>
      <c r="P61" s="109">
        <f t="shared" si="36"/>
        <v>-16.615040942130634</v>
      </c>
      <c r="Q61" s="110">
        <f t="shared" si="37"/>
        <v>0.90769421698816311</v>
      </c>
      <c r="R61" s="328"/>
      <c r="S61" s="47">
        <v>0.39513888888888887</v>
      </c>
      <c r="T61" s="120">
        <v>0.45245370370370369</v>
      </c>
      <c r="U61" s="111">
        <v>4.5833333333333037</v>
      </c>
      <c r="V61" s="112">
        <v>82.535137124976998</v>
      </c>
      <c r="W61" s="113"/>
      <c r="X61" s="116"/>
      <c r="Y61" s="12"/>
      <c r="Z61" s="198"/>
      <c r="AA61" s="337"/>
      <c r="AB61" s="338"/>
      <c r="AC61" s="12"/>
      <c r="AD61" s="198"/>
      <c r="AE61" s="199">
        <f t="shared" si="38"/>
        <v>-332.3008188426129</v>
      </c>
      <c r="AF61" s="200">
        <f t="shared" si="39"/>
        <v>0.90769421698816311</v>
      </c>
      <c r="AG61" s="333"/>
    </row>
    <row r="62" spans="1:33" ht="15.75" customHeight="1">
      <c r="A62" s="363"/>
      <c r="B62" s="100" t="s">
        <v>203</v>
      </c>
      <c r="C62" s="376" t="s">
        <v>216</v>
      </c>
      <c r="D62" s="376"/>
      <c r="E62" s="101">
        <v>46.93</v>
      </c>
      <c r="F62" s="105">
        <v>1214</v>
      </c>
      <c r="G62" s="121">
        <f t="shared" si="40"/>
        <v>56973.02</v>
      </c>
      <c r="H62" s="62"/>
      <c r="I62" s="104">
        <v>24</v>
      </c>
      <c r="J62" s="105">
        <v>3600</v>
      </c>
      <c r="K62" s="106">
        <f t="shared" si="42"/>
        <v>150</v>
      </c>
      <c r="L62" s="107">
        <v>24</v>
      </c>
      <c r="M62" s="105">
        <f t="shared" si="41"/>
        <v>3264.325707710776</v>
      </c>
      <c r="N62" s="106">
        <f t="shared" si="34"/>
        <v>136.01357115461568</v>
      </c>
      <c r="O62" s="123">
        <f t="shared" si="35"/>
        <v>0</v>
      </c>
      <c r="P62" s="124">
        <f t="shared" si="36"/>
        <v>-13.986428845384324</v>
      </c>
      <c r="Q62" s="125">
        <f t="shared" si="37"/>
        <v>0.90675714103077121</v>
      </c>
      <c r="R62" s="328"/>
      <c r="S62" s="47">
        <v>0.45624999999999999</v>
      </c>
      <c r="T62" s="120">
        <v>0.47173611111111108</v>
      </c>
      <c r="U62" s="111">
        <v>5.4666666666666686</v>
      </c>
      <c r="V62" s="112">
        <v>22.313949808360771</v>
      </c>
      <c r="W62" s="113">
        <v>0.47173611111111108</v>
      </c>
      <c r="X62" s="116">
        <v>0.51041666666666663</v>
      </c>
      <c r="Y62" s="12"/>
      <c r="Z62" s="198"/>
      <c r="AA62" s="337"/>
      <c r="AB62" s="338"/>
      <c r="AC62" s="12"/>
      <c r="AD62" s="198"/>
      <c r="AE62" s="199">
        <f t="shared" si="38"/>
        <v>-335.67429228922401</v>
      </c>
      <c r="AF62" s="200">
        <f t="shared" si="39"/>
        <v>0.9067571410307711</v>
      </c>
      <c r="AG62" s="333"/>
    </row>
    <row r="63" spans="1:33" ht="15.75" customHeight="1">
      <c r="A63" s="363"/>
      <c r="B63" s="100" t="s">
        <v>203</v>
      </c>
      <c r="C63" s="376" t="s">
        <v>206</v>
      </c>
      <c r="D63" s="376"/>
      <c r="E63" s="101">
        <v>37.799999999999997</v>
      </c>
      <c r="F63" s="105">
        <v>5665</v>
      </c>
      <c r="G63" s="121">
        <f t="shared" si="40"/>
        <v>214136.99999999997</v>
      </c>
      <c r="H63" s="62"/>
      <c r="I63" s="104">
        <v>21</v>
      </c>
      <c r="J63" s="105">
        <v>3600</v>
      </c>
      <c r="K63" s="106">
        <f t="shared" si="42"/>
        <v>171.42857142857142</v>
      </c>
      <c r="L63" s="107">
        <v>21</v>
      </c>
      <c r="M63" s="105">
        <f t="shared" si="41"/>
        <v>3259.7999999999997</v>
      </c>
      <c r="N63" s="106">
        <f t="shared" si="34"/>
        <v>155.22857142857143</v>
      </c>
      <c r="O63" s="123">
        <f t="shared" si="35"/>
        <v>0</v>
      </c>
      <c r="P63" s="124">
        <f t="shared" si="36"/>
        <v>-16.199999999999989</v>
      </c>
      <c r="Q63" s="125">
        <f t="shared" si="37"/>
        <v>0.90550000000000008</v>
      </c>
      <c r="R63" s="328"/>
      <c r="S63" s="47">
        <v>0.51041666666666663</v>
      </c>
      <c r="T63" s="120">
        <v>0.58282407407407399</v>
      </c>
      <c r="U63" s="111">
        <v>55.699999999999996</v>
      </c>
      <c r="V63" s="112">
        <v>104.27020062580527</v>
      </c>
      <c r="W63" s="113"/>
      <c r="X63" s="116"/>
      <c r="Y63" s="12"/>
      <c r="Z63" s="198"/>
      <c r="AA63" s="337"/>
      <c r="AB63" s="338"/>
      <c r="AC63" s="12"/>
      <c r="AD63" s="198"/>
      <c r="AE63" s="199">
        <f t="shared" si="38"/>
        <v>-340.20000000000027</v>
      </c>
      <c r="AF63" s="200">
        <f t="shared" si="39"/>
        <v>0.90549999999999997</v>
      </c>
      <c r="AG63" s="333"/>
    </row>
    <row r="64" spans="1:33" ht="15.75" customHeight="1">
      <c r="A64" s="363"/>
      <c r="B64" s="100"/>
      <c r="C64" s="376"/>
      <c r="D64" s="376"/>
      <c r="E64" s="101"/>
      <c r="F64" s="105"/>
      <c r="G64" s="121"/>
      <c r="H64" s="62"/>
      <c r="I64" s="104"/>
      <c r="J64" s="105"/>
      <c r="K64" s="106"/>
      <c r="L64" s="107"/>
      <c r="M64" s="105"/>
      <c r="N64" s="106"/>
      <c r="O64" s="123"/>
      <c r="P64" s="124"/>
      <c r="Q64" s="125"/>
      <c r="R64" s="328"/>
      <c r="S64" s="47"/>
      <c r="T64" s="120"/>
      <c r="U64" s="111"/>
      <c r="V64" s="112"/>
      <c r="W64" s="113"/>
      <c r="X64" s="116"/>
      <c r="Y64" s="12"/>
      <c r="Z64" s="198"/>
      <c r="AA64" s="337"/>
      <c r="AB64" s="338"/>
      <c r="AC64" s="12"/>
      <c r="AD64" s="198"/>
      <c r="AE64" s="199"/>
      <c r="AF64" s="200"/>
      <c r="AG64" s="333"/>
    </row>
    <row r="65" spans="1:33" ht="15.75" customHeight="1">
      <c r="A65" s="363"/>
      <c r="B65" s="100"/>
      <c r="C65" s="376"/>
      <c r="D65" s="376"/>
      <c r="E65" s="101"/>
      <c r="F65" s="105"/>
      <c r="G65" s="121"/>
      <c r="H65" s="62"/>
      <c r="I65" s="104"/>
      <c r="J65" s="105"/>
      <c r="K65" s="106"/>
      <c r="L65" s="107"/>
      <c r="M65" s="105"/>
      <c r="N65" s="106"/>
      <c r="O65" s="123"/>
      <c r="P65" s="124"/>
      <c r="Q65" s="125"/>
      <c r="R65" s="328"/>
      <c r="S65" s="47"/>
      <c r="T65" s="120"/>
      <c r="U65" s="111"/>
      <c r="V65" s="112"/>
      <c r="W65" s="113"/>
      <c r="X65" s="116"/>
      <c r="Y65" s="12"/>
      <c r="Z65" s="198"/>
      <c r="AA65" s="337"/>
      <c r="AB65" s="338"/>
      <c r="AC65" s="12"/>
      <c r="AD65" s="198"/>
      <c r="AE65" s="199"/>
      <c r="AF65" s="200"/>
      <c r="AG65" s="333"/>
    </row>
    <row r="66" spans="1:33" ht="15.75" customHeight="1">
      <c r="A66" s="363"/>
      <c r="B66" s="100"/>
      <c r="C66" s="376"/>
      <c r="D66" s="376"/>
      <c r="E66" s="101"/>
      <c r="F66" s="105"/>
      <c r="G66" s="121"/>
      <c r="H66" s="62"/>
      <c r="I66" s="104"/>
      <c r="J66" s="105"/>
      <c r="K66" s="106"/>
      <c r="L66" s="107"/>
      <c r="M66" s="105"/>
      <c r="N66" s="106"/>
      <c r="O66" s="123"/>
      <c r="P66" s="124"/>
      <c r="Q66" s="125"/>
      <c r="R66" s="328"/>
      <c r="S66" s="47"/>
      <c r="T66" s="120"/>
      <c r="U66" s="111"/>
      <c r="V66" s="112"/>
      <c r="W66" s="113"/>
      <c r="X66" s="116"/>
      <c r="Y66" s="12"/>
      <c r="Z66" s="198"/>
      <c r="AA66" s="337"/>
      <c r="AB66" s="338"/>
      <c r="AC66" s="12"/>
      <c r="AD66" s="198"/>
      <c r="AE66" s="199"/>
      <c r="AF66" s="200"/>
      <c r="AG66" s="333"/>
    </row>
    <row r="67" spans="1:33" ht="15.75" customHeight="1">
      <c r="A67" s="363"/>
      <c r="B67" s="100"/>
      <c r="C67" s="376"/>
      <c r="D67" s="376"/>
      <c r="E67" s="101"/>
      <c r="F67" s="105"/>
      <c r="G67" s="121"/>
      <c r="H67" s="62"/>
      <c r="I67" s="104"/>
      <c r="J67" s="105"/>
      <c r="K67" s="106"/>
      <c r="L67" s="107"/>
      <c r="M67" s="105"/>
      <c r="N67" s="106"/>
      <c r="O67" s="123"/>
      <c r="P67" s="124"/>
      <c r="Q67" s="125"/>
      <c r="R67" s="328"/>
      <c r="S67" s="47"/>
      <c r="T67" s="120"/>
      <c r="U67" s="111"/>
      <c r="V67" s="112"/>
      <c r="W67" s="113"/>
      <c r="X67" s="116"/>
      <c r="Y67" s="12"/>
      <c r="Z67" s="198"/>
      <c r="AA67" s="337"/>
      <c r="AB67" s="338"/>
      <c r="AC67" s="12"/>
      <c r="AD67" s="198"/>
      <c r="AE67" s="199"/>
      <c r="AF67" s="200"/>
      <c r="AG67" s="333"/>
    </row>
    <row r="68" spans="1:33" ht="15.75" customHeight="1">
      <c r="A68" s="363"/>
      <c r="B68" s="100"/>
      <c r="C68" s="376"/>
      <c r="D68" s="376"/>
      <c r="E68" s="101"/>
      <c r="F68" s="105"/>
      <c r="G68" s="121"/>
      <c r="H68" s="62"/>
      <c r="I68" s="104"/>
      <c r="J68" s="105"/>
      <c r="K68" s="106"/>
      <c r="L68" s="107"/>
      <c r="M68" s="105"/>
      <c r="N68" s="106"/>
      <c r="O68" s="123"/>
      <c r="P68" s="124"/>
      <c r="Q68" s="125"/>
      <c r="R68" s="328"/>
      <c r="S68" s="47"/>
      <c r="T68" s="120"/>
      <c r="U68" s="111"/>
      <c r="V68" s="112"/>
      <c r="W68" s="113"/>
      <c r="X68" s="116"/>
      <c r="Y68" s="12"/>
      <c r="Z68" s="198"/>
      <c r="AA68" s="337"/>
      <c r="AB68" s="338"/>
      <c r="AC68" s="12"/>
      <c r="AD68" s="198"/>
      <c r="AE68" s="199"/>
      <c r="AF68" s="200"/>
      <c r="AG68" s="333"/>
    </row>
    <row r="69" spans="1:33" ht="15.75" customHeight="1">
      <c r="A69" s="363"/>
      <c r="B69" s="100"/>
      <c r="C69" s="376"/>
      <c r="D69" s="376"/>
      <c r="E69" s="101"/>
      <c r="F69" s="105"/>
      <c r="G69" s="121"/>
      <c r="H69" s="62"/>
      <c r="I69" s="104"/>
      <c r="J69" s="105"/>
      <c r="K69" s="106"/>
      <c r="L69" s="107"/>
      <c r="M69" s="105"/>
      <c r="N69" s="106"/>
      <c r="O69" s="123"/>
      <c r="P69" s="124"/>
      <c r="Q69" s="125"/>
      <c r="R69" s="328"/>
      <c r="S69" s="47"/>
      <c r="T69" s="120"/>
      <c r="U69" s="111"/>
      <c r="V69" s="112"/>
      <c r="W69" s="113"/>
      <c r="X69" s="116"/>
      <c r="Y69" s="12"/>
      <c r="Z69" s="198"/>
      <c r="AA69" s="337"/>
      <c r="AB69" s="338"/>
      <c r="AC69" s="12"/>
      <c r="AD69" s="198"/>
      <c r="AE69" s="199"/>
      <c r="AF69" s="200"/>
      <c r="AG69" s="333"/>
    </row>
    <row r="70" spans="1:33" ht="15.75" customHeight="1">
      <c r="A70" s="363"/>
      <c r="B70" s="100"/>
      <c r="C70" s="376"/>
      <c r="D70" s="376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8"/>
      <c r="S70" s="47"/>
      <c r="T70" s="120"/>
      <c r="U70" s="111"/>
      <c r="V70" s="112"/>
      <c r="W70" s="113"/>
      <c r="X70" s="116"/>
      <c r="Y70" s="12"/>
      <c r="Z70" s="198"/>
      <c r="AA70" s="337"/>
      <c r="AB70" s="338"/>
      <c r="AC70" s="12"/>
      <c r="AD70" s="198"/>
      <c r="AE70" s="199"/>
      <c r="AF70" s="200"/>
      <c r="AG70" s="333"/>
    </row>
    <row r="71" spans="1:33" ht="15.75" customHeight="1">
      <c r="A71" s="363"/>
      <c r="B71" s="100"/>
      <c r="C71" s="376"/>
      <c r="D71" s="376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8"/>
      <c r="S71" s="119"/>
      <c r="T71" s="120"/>
      <c r="U71" s="130"/>
      <c r="V71" s="131"/>
      <c r="W71" s="126"/>
      <c r="X71" s="127"/>
      <c r="Y71" s="12"/>
      <c r="Z71" s="198"/>
      <c r="AA71" s="337"/>
      <c r="AB71" s="338"/>
      <c r="AC71" s="12"/>
      <c r="AD71" s="198"/>
      <c r="AE71" s="165"/>
      <c r="AF71" s="125"/>
      <c r="AG71" s="333"/>
    </row>
    <row r="72" spans="1:33" ht="15.75" customHeight="1" thickBot="1">
      <c r="A72" s="364"/>
      <c r="B72" s="133" t="s">
        <v>115</v>
      </c>
      <c r="C72" s="358"/>
      <c r="D72" s="358"/>
      <c r="E72" s="134"/>
      <c r="F72" s="167"/>
      <c r="G72" s="135"/>
      <c r="H72" s="69"/>
      <c r="I72" s="136">
        <f t="shared" ref="I72:J72" si="43">AVERAGE(I56:I71)</f>
        <v>21.125</v>
      </c>
      <c r="J72" s="137">
        <f t="shared" si="43"/>
        <v>3600</v>
      </c>
      <c r="K72" s="138">
        <f t="shared" ref="K72:K74" si="44">J72/I72</f>
        <v>170.41420118343194</v>
      </c>
      <c r="L72" s="136">
        <f t="shared" ref="L72:M72" si="45">AVERAGE(L56:L71)</f>
        <v>21.125</v>
      </c>
      <c r="M72" s="137">
        <f t="shared" si="45"/>
        <v>3230.1173175357999</v>
      </c>
      <c r="N72" s="138">
        <f>M72/L72</f>
        <v>152.90496177684261</v>
      </c>
      <c r="O72" s="139">
        <f>L72-I72</f>
        <v>0</v>
      </c>
      <c r="P72" s="140">
        <f>N72-K72</f>
        <v>-17.50923940658933</v>
      </c>
      <c r="Q72" s="141">
        <f>N72/K72</f>
        <v>0.89725481042661126</v>
      </c>
      <c r="R72" s="329"/>
      <c r="S72" s="142">
        <v>0.20833333333333334</v>
      </c>
      <c r="T72" s="143">
        <v>0.58282407407407399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359"/>
      <c r="AB72" s="360"/>
      <c r="AC72" s="179">
        <f>SUM(AC56:AC71)</f>
        <v>0</v>
      </c>
      <c r="AD72" s="191">
        <f>SUM(AD56:AD71)</f>
        <v>0</v>
      </c>
      <c r="AE72" s="168">
        <f>M72-J72</f>
        <v>-369.88268246420012</v>
      </c>
      <c r="AF72" s="141">
        <f>M72/J72</f>
        <v>0.89725481042661104</v>
      </c>
      <c r="AG72" s="334"/>
    </row>
    <row r="73" spans="1:33" ht="15.75" customHeight="1">
      <c r="A73" s="322" t="s">
        <v>116</v>
      </c>
      <c r="B73" s="100" t="s">
        <v>192</v>
      </c>
      <c r="C73" s="335" t="s">
        <v>217</v>
      </c>
      <c r="D73" s="336"/>
      <c r="E73" s="101">
        <v>27.05</v>
      </c>
      <c r="F73" s="102">
        <v>639</v>
      </c>
      <c r="G73" s="121">
        <f t="shared" ref="G73:G74" si="46">E73*F73</f>
        <v>17284.95</v>
      </c>
      <c r="H73" s="122"/>
      <c r="I73" s="104">
        <v>5</v>
      </c>
      <c r="J73" s="105">
        <v>3273</v>
      </c>
      <c r="K73" s="106">
        <f t="shared" si="44"/>
        <v>654.6</v>
      </c>
      <c r="L73" s="107">
        <v>6</v>
      </c>
      <c r="M73" s="105">
        <f>F73/V73*60</f>
        <v>2961.6418775921861</v>
      </c>
      <c r="N73" s="106">
        <f>M73/L73</f>
        <v>493.60697959869771</v>
      </c>
      <c r="O73" s="108">
        <f>L73-I73</f>
        <v>1</v>
      </c>
      <c r="P73" s="109">
        <f>N73-K73</f>
        <v>-160.99302040130232</v>
      </c>
      <c r="Q73" s="110">
        <f>N73/K73</f>
        <v>0.75405893614222075</v>
      </c>
      <c r="R73" s="327">
        <f>Q89</f>
        <v>0.82307674386716034</v>
      </c>
      <c r="S73" s="47">
        <v>0.33194444444444438</v>
      </c>
      <c r="T73" s="120">
        <v>0.34092592592592585</v>
      </c>
      <c r="U73" s="111">
        <v>5.6500000000000039</v>
      </c>
      <c r="V73" s="112">
        <v>12.945521972146885</v>
      </c>
      <c r="W73" s="113"/>
      <c r="X73" s="162"/>
      <c r="Y73" s="12"/>
      <c r="Z73" s="198"/>
      <c r="AA73" s="330"/>
      <c r="AB73" s="331"/>
      <c r="AC73" s="12"/>
      <c r="AD73" s="198"/>
      <c r="AE73" s="115">
        <f>M73-J73</f>
        <v>-311.35812240781388</v>
      </c>
      <c r="AF73" s="156">
        <f>M73/J73</f>
        <v>0.90487072337066488</v>
      </c>
      <c r="AG73" s="332">
        <f>AF89</f>
        <v>0.90538441825387639</v>
      </c>
    </row>
    <row r="74" spans="1:33" ht="15.75" customHeight="1">
      <c r="A74" s="323"/>
      <c r="B74" s="100" t="s">
        <v>192</v>
      </c>
      <c r="C74" s="335" t="s">
        <v>224</v>
      </c>
      <c r="D74" s="336"/>
      <c r="E74" s="101">
        <v>27.05</v>
      </c>
      <c r="F74" s="102">
        <v>800</v>
      </c>
      <c r="G74" s="121">
        <f t="shared" si="46"/>
        <v>21640</v>
      </c>
      <c r="H74" s="62"/>
      <c r="I74" s="104">
        <v>5</v>
      </c>
      <c r="J74" s="105">
        <v>3273</v>
      </c>
      <c r="K74" s="106">
        <f t="shared" si="44"/>
        <v>654.6</v>
      </c>
      <c r="L74" s="107">
        <v>5</v>
      </c>
      <c r="M74" s="105">
        <f>F74/V74*60</f>
        <v>2965.0045242976885</v>
      </c>
      <c r="N74" s="106">
        <f>M74/L74</f>
        <v>593.00090485953774</v>
      </c>
      <c r="O74" s="123">
        <f>L74-I74</f>
        <v>0</v>
      </c>
      <c r="P74" s="124">
        <f>N74-K74</f>
        <v>-61.599095140462282</v>
      </c>
      <c r="Q74" s="125">
        <f>N74/K74</f>
        <v>0.9058981131370879</v>
      </c>
      <c r="R74" s="328"/>
      <c r="S74" s="47">
        <v>0.34444444444444439</v>
      </c>
      <c r="T74" s="120">
        <v>0.35568287037037033</v>
      </c>
      <c r="U74" s="111">
        <v>5.066666666666686</v>
      </c>
      <c r="V74" s="112">
        <v>16.188845449188516</v>
      </c>
      <c r="W74" s="113"/>
      <c r="X74" s="116"/>
      <c r="Y74" s="12"/>
      <c r="Z74" s="198"/>
      <c r="AA74" s="337"/>
      <c r="AB74" s="338"/>
      <c r="AC74" s="12"/>
      <c r="AD74" s="198"/>
      <c r="AE74" s="117">
        <f>M74-J74</f>
        <v>-307.99547570231152</v>
      </c>
      <c r="AF74" s="110">
        <f>M74/J74</f>
        <v>0.90589811313708779</v>
      </c>
      <c r="AG74" s="333"/>
    </row>
    <row r="75" spans="1:33" ht="15.75" customHeight="1">
      <c r="A75" s="323"/>
      <c r="B75" s="100"/>
      <c r="C75" s="335"/>
      <c r="D75" s="336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28"/>
      <c r="S75" s="47"/>
      <c r="T75" s="48"/>
      <c r="U75" s="111"/>
      <c r="V75" s="112"/>
      <c r="W75" s="113"/>
      <c r="X75" s="116"/>
      <c r="Y75" s="12"/>
      <c r="Z75" s="198"/>
      <c r="AA75" s="337"/>
      <c r="AB75" s="338"/>
      <c r="AC75" s="12"/>
      <c r="AD75" s="198"/>
      <c r="AE75" s="117"/>
      <c r="AF75" s="110"/>
      <c r="AG75" s="333"/>
    </row>
    <row r="76" spans="1:33" ht="15.75" customHeight="1">
      <c r="A76" s="323"/>
      <c r="B76" s="100"/>
      <c r="C76" s="335"/>
      <c r="D76" s="336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8"/>
      <c r="S76" s="47"/>
      <c r="T76" s="48"/>
      <c r="U76" s="111"/>
      <c r="V76" s="112"/>
      <c r="W76" s="113"/>
      <c r="X76" s="116"/>
      <c r="Y76" s="12"/>
      <c r="Z76" s="198"/>
      <c r="AA76" s="337"/>
      <c r="AB76" s="338"/>
      <c r="AC76" s="12"/>
      <c r="AD76" s="198"/>
      <c r="AE76" s="117"/>
      <c r="AF76" s="110"/>
      <c r="AG76" s="333"/>
    </row>
    <row r="77" spans="1:33" ht="15.75" customHeight="1">
      <c r="A77" s="323"/>
      <c r="B77" s="100"/>
      <c r="C77" s="335"/>
      <c r="D77" s="336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8"/>
      <c r="S77" s="47"/>
      <c r="T77" s="48"/>
      <c r="U77" s="111"/>
      <c r="V77" s="112"/>
      <c r="W77" s="113"/>
      <c r="X77" s="116"/>
      <c r="Y77" s="12"/>
      <c r="Z77" s="198"/>
      <c r="AA77" s="337"/>
      <c r="AB77" s="338"/>
      <c r="AC77" s="12"/>
      <c r="AD77" s="198"/>
      <c r="AE77" s="117"/>
      <c r="AF77" s="110"/>
      <c r="AG77" s="333"/>
    </row>
    <row r="78" spans="1:33" ht="15.75" customHeight="1">
      <c r="A78" s="323"/>
      <c r="B78" s="100"/>
      <c r="C78" s="335"/>
      <c r="D78" s="336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8"/>
      <c r="S78" s="47"/>
      <c r="T78" s="120"/>
      <c r="U78" s="111"/>
      <c r="V78" s="112"/>
      <c r="W78" s="113"/>
      <c r="X78" s="116"/>
      <c r="Y78" s="12"/>
      <c r="Z78" s="198"/>
      <c r="AA78" s="337"/>
      <c r="AB78" s="338"/>
      <c r="AC78" s="12"/>
      <c r="AD78" s="198"/>
      <c r="AE78" s="117"/>
      <c r="AF78" s="110"/>
      <c r="AG78" s="333"/>
    </row>
    <row r="79" spans="1:33" ht="15.75" customHeight="1">
      <c r="A79" s="323"/>
      <c r="B79" s="100"/>
      <c r="C79" s="335"/>
      <c r="D79" s="336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8"/>
      <c r="S79" s="47"/>
      <c r="T79" s="120"/>
      <c r="U79" s="111"/>
      <c r="V79" s="112"/>
      <c r="W79" s="113"/>
      <c r="X79" s="116"/>
      <c r="Y79" s="12"/>
      <c r="Z79" s="198"/>
      <c r="AA79" s="337"/>
      <c r="AB79" s="338"/>
      <c r="AC79" s="12"/>
      <c r="AD79" s="198"/>
      <c r="AE79" s="117"/>
      <c r="AF79" s="110"/>
      <c r="AG79" s="333"/>
    </row>
    <row r="80" spans="1:33" ht="15.75" customHeight="1">
      <c r="A80" s="323"/>
      <c r="B80" s="100"/>
      <c r="C80" s="335"/>
      <c r="D80" s="336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8"/>
      <c r="S80" s="47"/>
      <c r="T80" s="120"/>
      <c r="U80" s="111"/>
      <c r="V80" s="112"/>
      <c r="W80" s="113"/>
      <c r="X80" s="116"/>
      <c r="Y80" s="12"/>
      <c r="Z80" s="198"/>
      <c r="AA80" s="337"/>
      <c r="AB80" s="338"/>
      <c r="AC80" s="12"/>
      <c r="AD80" s="198"/>
      <c r="AE80" s="117"/>
      <c r="AF80" s="110"/>
      <c r="AG80" s="333"/>
    </row>
    <row r="81" spans="1:33" ht="15.75" customHeight="1">
      <c r="A81" s="323"/>
      <c r="B81" s="100"/>
      <c r="C81" s="335"/>
      <c r="D81" s="336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8"/>
      <c r="S81" s="47"/>
      <c r="T81" s="120"/>
      <c r="U81" s="111"/>
      <c r="V81" s="112"/>
      <c r="W81" s="113"/>
      <c r="X81" s="127"/>
      <c r="Y81" s="12"/>
      <c r="Z81" s="198"/>
      <c r="AA81" s="337"/>
      <c r="AB81" s="338"/>
      <c r="AC81" s="12"/>
      <c r="AD81" s="198"/>
      <c r="AE81" s="117"/>
      <c r="AF81" s="110"/>
      <c r="AG81" s="333"/>
    </row>
    <row r="82" spans="1:33" ht="15.75" customHeight="1">
      <c r="A82" s="323"/>
      <c r="B82" s="100"/>
      <c r="C82" s="335"/>
      <c r="D82" s="336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8"/>
      <c r="S82" s="47"/>
      <c r="T82" s="120"/>
      <c r="U82" s="111"/>
      <c r="V82" s="112"/>
      <c r="W82" s="113"/>
      <c r="X82" s="127"/>
      <c r="Y82" s="12"/>
      <c r="Z82" s="198"/>
      <c r="AA82" s="337"/>
      <c r="AB82" s="338"/>
      <c r="AC82" s="12"/>
      <c r="AD82" s="198"/>
      <c r="AE82" s="117"/>
      <c r="AF82" s="110"/>
      <c r="AG82" s="333"/>
    </row>
    <row r="83" spans="1:33" ht="15.75" customHeight="1">
      <c r="A83" s="323"/>
      <c r="B83" s="100"/>
      <c r="C83" s="335"/>
      <c r="D83" s="336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8"/>
      <c r="S83" s="47"/>
      <c r="T83" s="120"/>
      <c r="U83" s="111"/>
      <c r="V83" s="112"/>
      <c r="W83" s="113"/>
      <c r="X83" s="127"/>
      <c r="Y83" s="12"/>
      <c r="Z83" s="198"/>
      <c r="AA83" s="337"/>
      <c r="AB83" s="338"/>
      <c r="AC83" s="12"/>
      <c r="AD83" s="198"/>
      <c r="AE83" s="117"/>
      <c r="AF83" s="110"/>
      <c r="AG83" s="333"/>
    </row>
    <row r="84" spans="1:33" ht="15.75" customHeight="1">
      <c r="A84" s="323"/>
      <c r="B84" s="100"/>
      <c r="C84" s="335"/>
      <c r="D84" s="336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8"/>
      <c r="S84" s="47"/>
      <c r="T84" s="120"/>
      <c r="U84" s="111"/>
      <c r="V84" s="112"/>
      <c r="W84" s="113"/>
      <c r="X84" s="127"/>
      <c r="Y84" s="12"/>
      <c r="Z84" s="198"/>
      <c r="AA84" s="337"/>
      <c r="AB84" s="338"/>
      <c r="AC84" s="12"/>
      <c r="AD84" s="198"/>
      <c r="AE84" s="117"/>
      <c r="AF84" s="110"/>
      <c r="AG84" s="333"/>
    </row>
    <row r="85" spans="1:33" ht="15.75" customHeight="1">
      <c r="A85" s="323"/>
      <c r="B85" s="100"/>
      <c r="C85" s="335"/>
      <c r="D85" s="336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8"/>
      <c r="S85" s="47"/>
      <c r="T85" s="120"/>
      <c r="U85" s="111"/>
      <c r="V85" s="112"/>
      <c r="W85" s="113"/>
      <c r="X85" s="127"/>
      <c r="Y85" s="12"/>
      <c r="Z85" s="198"/>
      <c r="AA85" s="337"/>
      <c r="AB85" s="338"/>
      <c r="AC85" s="12"/>
      <c r="AD85" s="198"/>
      <c r="AE85" s="117"/>
      <c r="AF85" s="110"/>
      <c r="AG85" s="333"/>
    </row>
    <row r="86" spans="1:33" ht="15.75" customHeight="1">
      <c r="A86" s="323"/>
      <c r="B86" s="100"/>
      <c r="C86" s="335"/>
      <c r="D86" s="336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8"/>
      <c r="S86" s="47"/>
      <c r="T86" s="120"/>
      <c r="U86" s="111"/>
      <c r="V86" s="112"/>
      <c r="W86" s="113"/>
      <c r="X86" s="127"/>
      <c r="Y86" s="12"/>
      <c r="Z86" s="198"/>
      <c r="AA86" s="337"/>
      <c r="AB86" s="338"/>
      <c r="AC86" s="12"/>
      <c r="AD86" s="198"/>
      <c r="AE86" s="117"/>
      <c r="AF86" s="110"/>
      <c r="AG86" s="333"/>
    </row>
    <row r="87" spans="1:33" ht="15.75" customHeight="1">
      <c r="A87" s="323"/>
      <c r="B87" s="100"/>
      <c r="C87" s="335"/>
      <c r="D87" s="336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8"/>
      <c r="S87" s="47"/>
      <c r="T87" s="120"/>
      <c r="U87" s="111"/>
      <c r="V87" s="112"/>
      <c r="W87" s="113"/>
      <c r="X87" s="127"/>
      <c r="Y87" s="12"/>
      <c r="Z87" s="198"/>
      <c r="AA87" s="337"/>
      <c r="AB87" s="338"/>
      <c r="AC87" s="12"/>
      <c r="AD87" s="198"/>
      <c r="AE87" s="117"/>
      <c r="AF87" s="110"/>
      <c r="AG87" s="333"/>
    </row>
    <row r="88" spans="1:33" ht="15.75" customHeight="1">
      <c r="A88" s="323"/>
      <c r="B88" s="163"/>
      <c r="C88" s="335"/>
      <c r="D88" s="336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8"/>
      <c r="S88" s="119"/>
      <c r="T88" s="120"/>
      <c r="U88" s="130"/>
      <c r="V88" s="131"/>
      <c r="W88" s="126"/>
      <c r="X88" s="127"/>
      <c r="Y88" s="12"/>
      <c r="Z88" s="198"/>
      <c r="AA88" s="337"/>
      <c r="AB88" s="338"/>
      <c r="AC88" s="12"/>
      <c r="AD88" s="198"/>
      <c r="AE88" s="165"/>
      <c r="AF88" s="125"/>
      <c r="AG88" s="333"/>
    </row>
    <row r="89" spans="1:33" ht="15.75" customHeight="1" thickBot="1">
      <c r="A89" s="324"/>
      <c r="B89" s="133" t="s">
        <v>115</v>
      </c>
      <c r="C89" s="358"/>
      <c r="D89" s="358"/>
      <c r="E89" s="134"/>
      <c r="F89" s="167"/>
      <c r="G89" s="135"/>
      <c r="H89" s="69"/>
      <c r="I89" s="136">
        <f t="shared" ref="I89:J89" si="47">AVERAGE(I73:I88)</f>
        <v>5</v>
      </c>
      <c r="J89" s="137">
        <f t="shared" si="47"/>
        <v>3273</v>
      </c>
      <c r="K89" s="138">
        <f t="shared" ref="K89" si="48">J89/I89</f>
        <v>654.6</v>
      </c>
      <c r="L89" s="136">
        <f t="shared" ref="L89:M89" si="49">AVERAGE(L73:L88)</f>
        <v>5.5</v>
      </c>
      <c r="M89" s="137">
        <f t="shared" si="49"/>
        <v>2963.3232009449375</v>
      </c>
      <c r="N89" s="138">
        <f>M89/L89</f>
        <v>538.78603653544315</v>
      </c>
      <c r="O89" s="139">
        <f>L89-I89</f>
        <v>0.5</v>
      </c>
      <c r="P89" s="140">
        <f>N89-K89</f>
        <v>-115.81396346455688</v>
      </c>
      <c r="Q89" s="141">
        <f>N89/K89</f>
        <v>0.82307674386716034</v>
      </c>
      <c r="R89" s="329"/>
      <c r="S89" s="142">
        <v>0.16666666666666666</v>
      </c>
      <c r="T89" s="143">
        <v>0.35568287037037033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359"/>
      <c r="AB89" s="360"/>
      <c r="AC89" s="179">
        <f>SUM(AC73:AC88)</f>
        <v>0</v>
      </c>
      <c r="AD89" s="191">
        <f>SUM(AD73:AD88)</f>
        <v>0</v>
      </c>
      <c r="AE89" s="168">
        <f>M89-J89</f>
        <v>-309.67679905506247</v>
      </c>
      <c r="AF89" s="141">
        <f>M89/J89</f>
        <v>0.90538441825387639</v>
      </c>
      <c r="AG89" s="334"/>
    </row>
    <row r="90" spans="1:33" ht="15.75" customHeight="1">
      <c r="A90" s="361" t="s">
        <v>120</v>
      </c>
      <c r="B90" s="114" t="s">
        <v>192</v>
      </c>
      <c r="C90" s="325" t="s">
        <v>213</v>
      </c>
      <c r="D90" s="326"/>
      <c r="E90" s="147">
        <v>15.51</v>
      </c>
      <c r="F90" s="97">
        <v>1668</v>
      </c>
      <c r="G90" s="148">
        <f t="shared" ref="G90:G92" si="50">E90*F90</f>
        <v>25870.68</v>
      </c>
      <c r="H90" s="149"/>
      <c r="I90" s="150">
        <v>6</v>
      </c>
      <c r="J90" s="151">
        <v>3600</v>
      </c>
      <c r="K90" s="152">
        <f>J90/I90</f>
        <v>600</v>
      </c>
      <c r="L90" s="153">
        <v>6</v>
      </c>
      <c r="M90" s="151">
        <f>F90/V90*60</f>
        <v>3247.920000000001</v>
      </c>
      <c r="N90" s="152">
        <f>M90/L90</f>
        <v>541.32000000000016</v>
      </c>
      <c r="O90" s="154">
        <f>L90-I90</f>
        <v>0</v>
      </c>
      <c r="P90" s="155">
        <f>N90-K90</f>
        <v>-58.679999999999836</v>
      </c>
      <c r="Q90" s="156">
        <f>N90/K90</f>
        <v>0.90220000000000022</v>
      </c>
      <c r="R90" s="327">
        <f>Q106</f>
        <v>0.90194683975875833</v>
      </c>
      <c r="S90" s="157">
        <v>0.29166666666666669</v>
      </c>
      <c r="T90" s="158">
        <v>0.31305555555555559</v>
      </c>
      <c r="U90" s="159"/>
      <c r="V90" s="160">
        <v>30.813566836621582</v>
      </c>
      <c r="W90" s="158"/>
      <c r="X90" s="169"/>
      <c r="Y90" s="12"/>
      <c r="Z90" s="198"/>
      <c r="AA90" s="330"/>
      <c r="AB90" s="331"/>
      <c r="AC90" s="12"/>
      <c r="AD90" s="198"/>
      <c r="AE90" s="115">
        <f>M90-J90</f>
        <v>-352.07999999999902</v>
      </c>
      <c r="AF90" s="156">
        <f>M90/J90</f>
        <v>0.90220000000000022</v>
      </c>
      <c r="AG90" s="332">
        <f>AF106</f>
        <v>0.90194683975875845</v>
      </c>
    </row>
    <row r="91" spans="1:33" ht="15.75" customHeight="1">
      <c r="A91" s="362"/>
      <c r="B91" s="100" t="s">
        <v>192</v>
      </c>
      <c r="C91" s="335" t="s">
        <v>214</v>
      </c>
      <c r="D91" s="336"/>
      <c r="E91" s="101">
        <v>15.01</v>
      </c>
      <c r="F91" s="102">
        <v>1261</v>
      </c>
      <c r="G91" s="103">
        <f t="shared" si="50"/>
        <v>18927.61</v>
      </c>
      <c r="H91" s="26">
        <v>2</v>
      </c>
      <c r="I91" s="104">
        <v>6</v>
      </c>
      <c r="J91" s="105">
        <v>3600</v>
      </c>
      <c r="K91" s="106">
        <f t="shared" si="42"/>
        <v>600</v>
      </c>
      <c r="L91" s="107">
        <v>6</v>
      </c>
      <c r="M91" s="105">
        <f>F91/V91*60</f>
        <v>3246.5529346972944</v>
      </c>
      <c r="N91" s="106">
        <f>M91/L91</f>
        <v>541.0921557828824</v>
      </c>
      <c r="O91" s="108">
        <f>L91-I91</f>
        <v>0</v>
      </c>
      <c r="P91" s="109">
        <f>N91-K91</f>
        <v>-58.907844217117599</v>
      </c>
      <c r="Q91" s="110">
        <f>N91/K91</f>
        <v>0.90182025963813739</v>
      </c>
      <c r="R91" s="328"/>
      <c r="S91" s="47">
        <v>0.31666666666666665</v>
      </c>
      <c r="T91" s="48">
        <v>0.33284722222222218</v>
      </c>
      <c r="U91" s="111">
        <v>5.1999999999999336</v>
      </c>
      <c r="V91" s="112">
        <v>23.304717810508908</v>
      </c>
      <c r="W91" s="113"/>
      <c r="X91" s="13"/>
      <c r="Y91" s="12"/>
      <c r="Z91" s="198"/>
      <c r="AA91" s="337"/>
      <c r="AB91" s="338"/>
      <c r="AC91" s="12"/>
      <c r="AD91" s="198"/>
      <c r="AE91" s="117">
        <f>M91-J91</f>
        <v>-353.4470653027056</v>
      </c>
      <c r="AF91" s="110">
        <f>M91/J91</f>
        <v>0.90182025963813739</v>
      </c>
      <c r="AG91" s="333"/>
    </row>
    <row r="92" spans="1:33" ht="15.75" customHeight="1">
      <c r="A92" s="362"/>
      <c r="B92" s="100" t="s">
        <v>192</v>
      </c>
      <c r="C92" s="335" t="s">
        <v>214</v>
      </c>
      <c r="D92" s="336"/>
      <c r="E92" s="101">
        <v>15.01</v>
      </c>
      <c r="F92" s="102">
        <v>500</v>
      </c>
      <c r="G92" s="103">
        <f t="shared" si="50"/>
        <v>7505</v>
      </c>
      <c r="H92" s="26"/>
      <c r="I92" s="104">
        <v>6</v>
      </c>
      <c r="J92" s="105">
        <v>3600</v>
      </c>
      <c r="K92" s="106">
        <f t="shared" si="42"/>
        <v>600</v>
      </c>
      <c r="L92" s="107">
        <v>6</v>
      </c>
      <c r="M92" s="105">
        <f>F92/V92*60</f>
        <v>3246.5529346972949</v>
      </c>
      <c r="N92" s="106">
        <f>M92/L92</f>
        <v>541.09215578288251</v>
      </c>
      <c r="O92" s="108">
        <f>L92-I92</f>
        <v>0</v>
      </c>
      <c r="P92" s="109">
        <f>N92-K92</f>
        <v>-58.907844217117486</v>
      </c>
      <c r="Q92" s="110">
        <f>N92/K92</f>
        <v>0.9018202596381375</v>
      </c>
      <c r="R92" s="328"/>
      <c r="S92" s="47">
        <v>0.3611111111111111</v>
      </c>
      <c r="T92" s="48">
        <v>0.36752314814814813</v>
      </c>
      <c r="U92" s="111"/>
      <c r="V92" s="112">
        <v>9.2405701072596766</v>
      </c>
      <c r="W92" s="113"/>
      <c r="X92" s="13"/>
      <c r="Y92" s="12"/>
      <c r="Z92" s="198"/>
      <c r="AA92" s="337"/>
      <c r="AB92" s="338"/>
      <c r="AC92" s="12"/>
      <c r="AD92" s="198"/>
      <c r="AE92" s="117">
        <f>M92-J92</f>
        <v>-353.44706530270514</v>
      </c>
      <c r="AF92" s="110">
        <f>M92/J92</f>
        <v>0.9018202596381375</v>
      </c>
      <c r="AG92" s="333"/>
    </row>
    <row r="93" spans="1:33" ht="15.75" customHeight="1">
      <c r="A93" s="362"/>
      <c r="B93" s="100"/>
      <c r="C93" s="335"/>
      <c r="D93" s="336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8"/>
      <c r="S93" s="47"/>
      <c r="T93" s="48"/>
      <c r="U93" s="111"/>
      <c r="V93" s="112"/>
      <c r="W93" s="113"/>
      <c r="X93" s="116"/>
      <c r="Y93" s="12"/>
      <c r="Z93" s="198"/>
      <c r="AA93" s="337"/>
      <c r="AB93" s="338"/>
      <c r="AC93" s="12"/>
      <c r="AD93" s="198"/>
      <c r="AE93" s="117"/>
      <c r="AF93" s="110"/>
      <c r="AG93" s="333"/>
    </row>
    <row r="94" spans="1:33" ht="15.75" customHeight="1">
      <c r="A94" s="363"/>
      <c r="B94" s="100"/>
      <c r="C94" s="335"/>
      <c r="D94" s="336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8"/>
      <c r="S94" s="47"/>
      <c r="T94" s="48"/>
      <c r="U94" s="111"/>
      <c r="V94" s="112"/>
      <c r="W94" s="113"/>
      <c r="X94" s="13"/>
      <c r="Y94" s="12"/>
      <c r="Z94" s="198"/>
      <c r="AA94" s="337"/>
      <c r="AB94" s="338"/>
      <c r="AC94" s="12"/>
      <c r="AD94" s="198"/>
      <c r="AE94" s="117"/>
      <c r="AF94" s="110"/>
      <c r="AG94" s="333"/>
    </row>
    <row r="95" spans="1:33" ht="15.75" customHeight="1">
      <c r="A95" s="363"/>
      <c r="B95" s="100"/>
      <c r="C95" s="335"/>
      <c r="D95" s="336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8"/>
      <c r="S95" s="47"/>
      <c r="T95" s="120"/>
      <c r="U95" s="111"/>
      <c r="V95" s="112"/>
      <c r="W95" s="113"/>
      <c r="X95" s="50"/>
      <c r="Y95" s="12"/>
      <c r="Z95" s="198"/>
      <c r="AA95" s="337"/>
      <c r="AB95" s="338"/>
      <c r="AC95" s="12"/>
      <c r="AD95" s="198"/>
      <c r="AE95" s="117"/>
      <c r="AF95" s="110"/>
      <c r="AG95" s="333"/>
    </row>
    <row r="96" spans="1:33" ht="15.75" customHeight="1">
      <c r="A96" s="363"/>
      <c r="B96" s="100"/>
      <c r="C96" s="335"/>
      <c r="D96" s="336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8"/>
      <c r="S96" s="47"/>
      <c r="T96" s="120"/>
      <c r="U96" s="111"/>
      <c r="V96" s="112"/>
      <c r="W96" s="113"/>
      <c r="X96" s="116"/>
      <c r="Y96" s="12"/>
      <c r="Z96" s="198"/>
      <c r="AA96" s="337"/>
      <c r="AB96" s="338"/>
      <c r="AC96" s="12"/>
      <c r="AD96" s="198"/>
      <c r="AE96" s="117"/>
      <c r="AF96" s="110"/>
      <c r="AG96" s="333"/>
    </row>
    <row r="97" spans="1:33" ht="15.75" customHeight="1">
      <c r="A97" s="363"/>
      <c r="B97" s="100"/>
      <c r="C97" s="335"/>
      <c r="D97" s="336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8"/>
      <c r="S97" s="47"/>
      <c r="T97" s="120"/>
      <c r="U97" s="111"/>
      <c r="V97" s="112"/>
      <c r="W97" s="113"/>
      <c r="X97" s="116"/>
      <c r="Y97" s="12"/>
      <c r="Z97" s="198"/>
      <c r="AA97" s="337"/>
      <c r="AB97" s="338"/>
      <c r="AC97" s="12"/>
      <c r="AD97" s="198"/>
      <c r="AE97" s="117"/>
      <c r="AF97" s="110"/>
      <c r="AG97" s="333"/>
    </row>
    <row r="98" spans="1:33" ht="15.75" customHeight="1">
      <c r="A98" s="363"/>
      <c r="B98" s="100"/>
      <c r="C98" s="335"/>
      <c r="D98" s="336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8"/>
      <c r="S98" s="119"/>
      <c r="T98" s="120"/>
      <c r="U98" s="111"/>
      <c r="V98" s="131"/>
      <c r="W98" s="113"/>
      <c r="X98" s="116"/>
      <c r="Y98" s="12"/>
      <c r="Z98" s="198"/>
      <c r="AA98" s="337"/>
      <c r="AB98" s="338"/>
      <c r="AC98" s="12"/>
      <c r="AD98" s="198"/>
      <c r="AE98" s="117"/>
      <c r="AF98" s="110"/>
      <c r="AG98" s="333"/>
    </row>
    <row r="99" spans="1:33" ht="15.75" customHeight="1">
      <c r="A99" s="363"/>
      <c r="B99" s="100"/>
      <c r="C99" s="335"/>
      <c r="D99" s="336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8"/>
      <c r="S99" s="119"/>
      <c r="T99" s="120"/>
      <c r="U99" s="111"/>
      <c r="V99" s="131"/>
      <c r="W99" s="126"/>
      <c r="X99" s="127"/>
      <c r="Y99" s="12"/>
      <c r="Z99" s="198"/>
      <c r="AA99" s="337"/>
      <c r="AB99" s="338"/>
      <c r="AC99" s="12"/>
      <c r="AD99" s="198"/>
      <c r="AE99" s="117"/>
      <c r="AF99" s="110"/>
      <c r="AG99" s="333"/>
    </row>
    <row r="100" spans="1:33" ht="15.75" customHeight="1">
      <c r="A100" s="363"/>
      <c r="B100" s="100"/>
      <c r="C100" s="335"/>
      <c r="D100" s="336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8"/>
      <c r="S100" s="119"/>
      <c r="T100" s="120"/>
      <c r="U100" s="111"/>
      <c r="V100" s="131"/>
      <c r="W100" s="126"/>
      <c r="X100" s="127"/>
      <c r="Y100" s="12"/>
      <c r="Z100" s="198"/>
      <c r="AA100" s="337"/>
      <c r="AB100" s="338"/>
      <c r="AC100" s="12"/>
      <c r="AD100" s="198"/>
      <c r="AE100" s="117"/>
      <c r="AF100" s="110"/>
      <c r="AG100" s="333"/>
    </row>
    <row r="101" spans="1:33" ht="15.75" customHeight="1">
      <c r="A101" s="363"/>
      <c r="B101" s="100"/>
      <c r="C101" s="335"/>
      <c r="D101" s="336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8"/>
      <c r="S101" s="119"/>
      <c r="T101" s="120"/>
      <c r="U101" s="111"/>
      <c r="V101" s="131"/>
      <c r="W101" s="126"/>
      <c r="X101" s="127"/>
      <c r="Y101" s="12"/>
      <c r="Z101" s="198"/>
      <c r="AA101" s="337"/>
      <c r="AB101" s="338"/>
      <c r="AC101" s="12"/>
      <c r="AD101" s="198"/>
      <c r="AE101" s="117"/>
      <c r="AF101" s="110"/>
      <c r="AG101" s="333"/>
    </row>
    <row r="102" spans="1:33" ht="15.75" customHeight="1">
      <c r="A102" s="363"/>
      <c r="B102" s="100"/>
      <c r="C102" s="335"/>
      <c r="D102" s="336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8"/>
      <c r="S102" s="119"/>
      <c r="T102" s="120"/>
      <c r="U102" s="111"/>
      <c r="V102" s="131"/>
      <c r="W102" s="126"/>
      <c r="X102" s="127"/>
      <c r="Y102" s="12"/>
      <c r="Z102" s="198"/>
      <c r="AA102" s="337"/>
      <c r="AB102" s="338"/>
      <c r="AC102" s="12"/>
      <c r="AD102" s="198"/>
      <c r="AE102" s="117"/>
      <c r="AF102" s="110"/>
      <c r="AG102" s="333"/>
    </row>
    <row r="103" spans="1:33" ht="15.75" customHeight="1">
      <c r="A103" s="363"/>
      <c r="B103" s="100"/>
      <c r="C103" s="335"/>
      <c r="D103" s="336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8"/>
      <c r="S103" s="119"/>
      <c r="T103" s="120"/>
      <c r="U103" s="111"/>
      <c r="V103" s="131"/>
      <c r="W103" s="126"/>
      <c r="X103" s="127"/>
      <c r="Y103" s="12"/>
      <c r="Z103" s="198"/>
      <c r="AA103" s="337"/>
      <c r="AB103" s="338"/>
      <c r="AC103" s="12"/>
      <c r="AD103" s="198"/>
      <c r="AE103" s="117"/>
      <c r="AF103" s="110"/>
      <c r="AG103" s="333"/>
    </row>
    <row r="104" spans="1:33" ht="15.75" customHeight="1">
      <c r="A104" s="363"/>
      <c r="B104" s="100"/>
      <c r="C104" s="335"/>
      <c r="D104" s="336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8"/>
      <c r="S104" s="119"/>
      <c r="T104" s="120"/>
      <c r="U104" s="111"/>
      <c r="V104" s="131"/>
      <c r="W104" s="126"/>
      <c r="X104" s="127"/>
      <c r="Y104" s="12"/>
      <c r="Z104" s="198"/>
      <c r="AA104" s="337"/>
      <c r="AB104" s="338"/>
      <c r="AC104" s="12"/>
      <c r="AD104" s="198"/>
      <c r="AE104" s="117"/>
      <c r="AF104" s="110"/>
      <c r="AG104" s="333"/>
    </row>
    <row r="105" spans="1:33" ht="15.75" customHeight="1">
      <c r="A105" s="363"/>
      <c r="B105" s="100"/>
      <c r="C105" s="335"/>
      <c r="D105" s="336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8"/>
      <c r="S105" s="119"/>
      <c r="T105" s="120"/>
      <c r="U105" s="130"/>
      <c r="V105" s="131"/>
      <c r="W105" s="126"/>
      <c r="X105" s="127"/>
      <c r="Y105" s="12"/>
      <c r="Z105" s="198"/>
      <c r="AA105" s="337"/>
      <c r="AB105" s="338"/>
      <c r="AC105" s="12"/>
      <c r="AD105" s="198"/>
      <c r="AE105" s="165"/>
      <c r="AF105" s="125"/>
      <c r="AG105" s="333"/>
    </row>
    <row r="106" spans="1:33" ht="15.75" customHeight="1" thickBot="1">
      <c r="A106" s="364"/>
      <c r="B106" s="133" t="s">
        <v>115</v>
      </c>
      <c r="C106" s="358"/>
      <c r="D106" s="358"/>
      <c r="E106" s="134"/>
      <c r="F106" s="167"/>
      <c r="G106" s="135"/>
      <c r="H106" s="69"/>
      <c r="I106" s="136">
        <f t="shared" ref="I106:J106" si="51">AVERAGE(I90:I105)</f>
        <v>6</v>
      </c>
      <c r="J106" s="137">
        <f t="shared" si="51"/>
        <v>3600</v>
      </c>
      <c r="K106" s="138">
        <f t="shared" ref="K106" si="52">J106/I106</f>
        <v>600</v>
      </c>
      <c r="L106" s="136">
        <f t="shared" ref="L106:M106" si="53">AVERAGE(L90:L105)</f>
        <v>6</v>
      </c>
      <c r="M106" s="137">
        <f t="shared" si="53"/>
        <v>3247.0086231315304</v>
      </c>
      <c r="N106" s="138">
        <f>M106/L106</f>
        <v>541.16810385525503</v>
      </c>
      <c r="O106" s="139">
        <f>L106-I106</f>
        <v>0</v>
      </c>
      <c r="P106" s="140">
        <f>N106-K106</f>
        <v>-58.831896144744974</v>
      </c>
      <c r="Q106" s="141">
        <f>N106/K106</f>
        <v>0.90194683975875833</v>
      </c>
      <c r="R106" s="329"/>
      <c r="S106" s="142">
        <v>0.29166666666666669</v>
      </c>
      <c r="T106" s="143">
        <v>0.36752314814814813</v>
      </c>
      <c r="U106" s="144"/>
      <c r="V106" s="166"/>
      <c r="W106" s="167"/>
      <c r="X106" s="138"/>
      <c r="Y106" s="179">
        <f>SUM(Y90:Y105)</f>
        <v>0</v>
      </c>
      <c r="Z106" s="180">
        <f>SUM(Z90:Z105)</f>
        <v>0</v>
      </c>
      <c r="AA106" s="359"/>
      <c r="AB106" s="360"/>
      <c r="AC106" s="179">
        <f>SUM(AC90:AC105)</f>
        <v>0</v>
      </c>
      <c r="AD106" s="191">
        <f>SUM(AD90:AD105)</f>
        <v>0</v>
      </c>
      <c r="AE106" s="168">
        <f>M106-J106</f>
        <v>-352.99137686846962</v>
      </c>
      <c r="AF106" s="141">
        <f>M106/J106</f>
        <v>0.90194683975875845</v>
      </c>
      <c r="AG106" s="334"/>
    </row>
    <row r="107" spans="1:33" ht="15.75" customHeight="1">
      <c r="A107" s="322" t="s">
        <v>193</v>
      </c>
      <c r="B107" s="146" t="s">
        <v>171</v>
      </c>
      <c r="C107" s="325" t="s">
        <v>210</v>
      </c>
      <c r="D107" s="326"/>
      <c r="E107" s="147">
        <v>58.17</v>
      </c>
      <c r="F107" s="97">
        <v>1161</v>
      </c>
      <c r="G107" s="148">
        <f t="shared" ref="G107:G109" si="54">E107*F107</f>
        <v>67535.37</v>
      </c>
      <c r="H107" s="149"/>
      <c r="I107" s="150">
        <v>18</v>
      </c>
      <c r="J107" s="151">
        <v>2000</v>
      </c>
      <c r="K107" s="152">
        <f>J107/I107</f>
        <v>111.11111111111111</v>
      </c>
      <c r="L107" s="153">
        <v>17</v>
      </c>
      <c r="M107" s="151">
        <f>F107/V107*60</f>
        <v>1790</v>
      </c>
      <c r="N107" s="152">
        <f>M107/L107</f>
        <v>105.29411764705883</v>
      </c>
      <c r="O107" s="154">
        <f>L107-I107</f>
        <v>-1</v>
      </c>
      <c r="P107" s="155">
        <f>N107-K107</f>
        <v>-5.8169934640522882</v>
      </c>
      <c r="Q107" s="156">
        <f>N107/K107</f>
        <v>0.9476470588235294</v>
      </c>
      <c r="R107" s="327">
        <f>Q123</f>
        <v>0.94294642857142852</v>
      </c>
      <c r="S107" s="157">
        <v>0.70833333333333337</v>
      </c>
      <c r="T107" s="158">
        <v>0.73534722222222226</v>
      </c>
      <c r="U107" s="159"/>
      <c r="V107" s="160">
        <v>38.916201117318437</v>
      </c>
      <c r="W107" s="158"/>
      <c r="X107" s="169"/>
      <c r="Y107" s="196"/>
      <c r="Z107" s="197"/>
      <c r="AA107" s="330"/>
      <c r="AB107" s="331"/>
      <c r="AC107" s="196"/>
      <c r="AD107" s="197"/>
      <c r="AE107" s="115">
        <f>M107-J107</f>
        <v>-210</v>
      </c>
      <c r="AF107" s="156">
        <f>M107/J107</f>
        <v>0.89500000000000002</v>
      </c>
      <c r="AG107" s="332">
        <f>AF123</f>
        <v>0.89500000000000002</v>
      </c>
    </row>
    <row r="108" spans="1:33" ht="15.75" customHeight="1">
      <c r="A108" s="323"/>
      <c r="B108" s="163" t="s">
        <v>171</v>
      </c>
      <c r="C108" s="335" t="s">
        <v>194</v>
      </c>
      <c r="D108" s="336"/>
      <c r="E108" s="101">
        <v>50.67</v>
      </c>
      <c r="F108" s="102">
        <v>1088</v>
      </c>
      <c r="G108" s="103">
        <f t="shared" si="54"/>
        <v>55128.959999999999</v>
      </c>
      <c r="H108" s="26"/>
      <c r="I108" s="104">
        <v>20</v>
      </c>
      <c r="J108" s="105">
        <v>2000</v>
      </c>
      <c r="K108" s="106">
        <f t="shared" ref="K108:K109" si="55">J108/I108</f>
        <v>100</v>
      </c>
      <c r="L108" s="107">
        <v>19</v>
      </c>
      <c r="M108" s="105">
        <f>F108/V108*60</f>
        <v>1789.9999999999998</v>
      </c>
      <c r="N108" s="106">
        <f>M108/L108</f>
        <v>94.210526315789465</v>
      </c>
      <c r="O108" s="108">
        <f>L108-I108</f>
        <v>-1</v>
      </c>
      <c r="P108" s="109">
        <f>N108-K108</f>
        <v>-5.7894736842105345</v>
      </c>
      <c r="Q108" s="110">
        <f>N108/K108</f>
        <v>0.94210526315789467</v>
      </c>
      <c r="R108" s="328"/>
      <c r="S108" s="47">
        <v>0.73819444444444449</v>
      </c>
      <c r="T108" s="48">
        <v>0.7635185185185186</v>
      </c>
      <c r="U108" s="111">
        <v>5</v>
      </c>
      <c r="V108" s="112">
        <v>36.469273743016764</v>
      </c>
      <c r="W108" s="113"/>
      <c r="X108" s="116"/>
      <c r="Y108" s="12"/>
      <c r="Z108" s="198"/>
      <c r="AA108" s="337"/>
      <c r="AB108" s="338"/>
      <c r="AC108" s="12"/>
      <c r="AD108" s="198"/>
      <c r="AE108" s="117">
        <f>M108-J108</f>
        <v>-210.00000000000023</v>
      </c>
      <c r="AF108" s="110">
        <f>M108/J108</f>
        <v>0.89499999999999991</v>
      </c>
      <c r="AG108" s="333"/>
    </row>
    <row r="109" spans="1:33" ht="15.75" customHeight="1">
      <c r="A109" s="323"/>
      <c r="B109" s="163" t="s">
        <v>171</v>
      </c>
      <c r="C109" s="335" t="s">
        <v>228</v>
      </c>
      <c r="D109" s="336"/>
      <c r="E109" s="101">
        <v>57.3</v>
      </c>
      <c r="F109" s="102">
        <v>1336</v>
      </c>
      <c r="G109" s="103">
        <f t="shared" si="54"/>
        <v>76552.800000000003</v>
      </c>
      <c r="H109" s="26"/>
      <c r="I109" s="104">
        <v>21</v>
      </c>
      <c r="J109" s="105">
        <v>2000</v>
      </c>
      <c r="K109" s="106">
        <f t="shared" si="55"/>
        <v>95.238095238095241</v>
      </c>
      <c r="L109" s="107">
        <v>20</v>
      </c>
      <c r="M109" s="105">
        <f>F109/V109*60</f>
        <v>1790</v>
      </c>
      <c r="N109" s="106">
        <f>M109/L109</f>
        <v>89.5</v>
      </c>
      <c r="O109" s="108">
        <f>L109-I109</f>
        <v>-1</v>
      </c>
      <c r="P109" s="109">
        <f>N109-K109</f>
        <v>-5.7380952380952408</v>
      </c>
      <c r="Q109" s="110">
        <f>N109/K109</f>
        <v>0.93974999999999997</v>
      </c>
      <c r="R109" s="328"/>
      <c r="S109" s="47">
        <v>0.76666666666666672</v>
      </c>
      <c r="T109" s="48">
        <v>0.79775462962962973</v>
      </c>
      <c r="U109" s="111">
        <v>4.5333333333332959</v>
      </c>
      <c r="V109" s="112">
        <v>44.782122905027933</v>
      </c>
      <c r="W109" s="113"/>
      <c r="X109" s="116"/>
      <c r="Y109" s="12"/>
      <c r="Z109" s="198"/>
      <c r="AA109" s="337"/>
      <c r="AB109" s="338"/>
      <c r="AC109" s="12"/>
      <c r="AD109" s="198"/>
      <c r="AE109" s="117">
        <f>M109-J109</f>
        <v>-210</v>
      </c>
      <c r="AF109" s="110">
        <f>M109/J109</f>
        <v>0.89500000000000002</v>
      </c>
      <c r="AG109" s="333"/>
    </row>
    <row r="110" spans="1:33" ht="15.75" customHeight="1">
      <c r="A110" s="323"/>
      <c r="B110" s="163"/>
      <c r="C110" s="335"/>
      <c r="D110" s="336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328"/>
      <c r="S110" s="47"/>
      <c r="T110" s="48"/>
      <c r="U110" s="111"/>
      <c r="V110" s="112"/>
      <c r="W110" s="113"/>
      <c r="X110" s="116"/>
      <c r="Y110" s="12"/>
      <c r="Z110" s="198"/>
      <c r="AA110" s="337"/>
      <c r="AB110" s="338"/>
      <c r="AC110" s="12"/>
      <c r="AD110" s="198"/>
      <c r="AE110" s="117"/>
      <c r="AF110" s="110"/>
      <c r="AG110" s="333"/>
    </row>
    <row r="111" spans="1:33" ht="15.75" customHeight="1">
      <c r="A111" s="323"/>
      <c r="B111" s="163"/>
      <c r="C111" s="335"/>
      <c r="D111" s="336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328"/>
      <c r="S111" s="47"/>
      <c r="T111" s="48"/>
      <c r="U111" s="111"/>
      <c r="V111" s="112"/>
      <c r="W111" s="113"/>
      <c r="X111" s="116"/>
      <c r="Y111" s="12"/>
      <c r="Z111" s="198"/>
      <c r="AA111" s="337"/>
      <c r="AB111" s="338"/>
      <c r="AC111" s="12"/>
      <c r="AD111" s="198"/>
      <c r="AE111" s="117"/>
      <c r="AF111" s="110"/>
      <c r="AG111" s="333"/>
    </row>
    <row r="112" spans="1:33" ht="15.75" customHeight="1">
      <c r="A112" s="323"/>
      <c r="B112" s="163"/>
      <c r="C112" s="335"/>
      <c r="D112" s="336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28"/>
      <c r="S112" s="47"/>
      <c r="T112" s="120"/>
      <c r="U112" s="111"/>
      <c r="V112" s="112"/>
      <c r="W112" s="113"/>
      <c r="X112" s="116"/>
      <c r="Y112" s="12"/>
      <c r="Z112" s="198"/>
      <c r="AA112" s="337"/>
      <c r="AB112" s="338"/>
      <c r="AC112" s="12"/>
      <c r="AD112" s="198"/>
      <c r="AE112" s="117"/>
      <c r="AF112" s="110"/>
      <c r="AG112" s="333"/>
    </row>
    <row r="113" spans="1:33" ht="15.75" customHeight="1">
      <c r="A113" s="323"/>
      <c r="B113" s="163"/>
      <c r="C113" s="335"/>
      <c r="D113" s="336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328"/>
      <c r="S113" s="119"/>
      <c r="T113" s="120"/>
      <c r="U113" s="111"/>
      <c r="V113" s="112"/>
      <c r="W113" s="120"/>
      <c r="X113" s="189"/>
      <c r="Y113" s="12"/>
      <c r="Z113" s="198"/>
      <c r="AA113" s="337"/>
      <c r="AB113" s="338"/>
      <c r="AC113" s="12"/>
      <c r="AD113" s="198"/>
      <c r="AE113" s="117"/>
      <c r="AF113" s="110"/>
      <c r="AG113" s="333"/>
    </row>
    <row r="114" spans="1:33" ht="15.75" customHeight="1">
      <c r="A114" s="323"/>
      <c r="B114" s="163"/>
      <c r="C114" s="335"/>
      <c r="D114" s="336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28"/>
      <c r="S114" s="119"/>
      <c r="T114" s="120"/>
      <c r="U114" s="111"/>
      <c r="V114" s="112"/>
      <c r="W114" s="120"/>
      <c r="X114" s="189"/>
      <c r="Y114" s="12"/>
      <c r="Z114" s="198"/>
      <c r="AA114" s="337"/>
      <c r="AB114" s="338"/>
      <c r="AC114" s="12"/>
      <c r="AD114" s="198"/>
      <c r="AE114" s="117"/>
      <c r="AF114" s="110"/>
      <c r="AG114" s="333"/>
    </row>
    <row r="115" spans="1:33" ht="15.75" customHeight="1">
      <c r="A115" s="323"/>
      <c r="B115" s="163"/>
      <c r="C115" s="335"/>
      <c r="D115" s="336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8"/>
      <c r="S115" s="119"/>
      <c r="T115" s="120"/>
      <c r="U115" s="111"/>
      <c r="V115" s="112"/>
      <c r="W115" s="120"/>
      <c r="X115" s="189"/>
      <c r="Y115" s="12"/>
      <c r="Z115" s="198"/>
      <c r="AA115" s="337"/>
      <c r="AB115" s="338"/>
      <c r="AC115" s="12"/>
      <c r="AD115" s="198"/>
      <c r="AE115" s="117"/>
      <c r="AF115" s="110"/>
      <c r="AG115" s="333"/>
    </row>
    <row r="116" spans="1:33" ht="15.75" customHeight="1">
      <c r="A116" s="323"/>
      <c r="B116" s="163"/>
      <c r="C116" s="335"/>
      <c r="D116" s="336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8"/>
      <c r="S116" s="119"/>
      <c r="T116" s="120"/>
      <c r="U116" s="111"/>
      <c r="V116" s="112"/>
      <c r="W116" s="120"/>
      <c r="X116" s="189"/>
      <c r="Y116" s="12"/>
      <c r="Z116" s="198"/>
      <c r="AA116" s="337"/>
      <c r="AB116" s="338"/>
      <c r="AC116" s="12"/>
      <c r="AD116" s="198"/>
      <c r="AE116" s="117"/>
      <c r="AF116" s="110"/>
      <c r="AG116" s="333"/>
    </row>
    <row r="117" spans="1:33" ht="15.75" customHeight="1">
      <c r="A117" s="323"/>
      <c r="B117" s="163"/>
      <c r="C117" s="335"/>
      <c r="D117" s="336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8"/>
      <c r="S117" s="119"/>
      <c r="T117" s="120"/>
      <c r="U117" s="111"/>
      <c r="V117" s="112"/>
      <c r="W117" s="120"/>
      <c r="X117" s="189"/>
      <c r="Y117" s="12"/>
      <c r="Z117" s="198"/>
      <c r="AA117" s="337"/>
      <c r="AB117" s="338"/>
      <c r="AC117" s="12"/>
      <c r="AD117" s="198"/>
      <c r="AE117" s="117"/>
      <c r="AF117" s="110"/>
      <c r="AG117" s="333"/>
    </row>
    <row r="118" spans="1:33" ht="15.75" customHeight="1">
      <c r="A118" s="323"/>
      <c r="B118" s="163"/>
      <c r="C118" s="335"/>
      <c r="D118" s="336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8"/>
      <c r="S118" s="119"/>
      <c r="T118" s="120"/>
      <c r="U118" s="111"/>
      <c r="V118" s="112"/>
      <c r="W118" s="120"/>
      <c r="X118" s="189"/>
      <c r="Y118" s="12"/>
      <c r="Z118" s="198"/>
      <c r="AA118" s="337"/>
      <c r="AB118" s="338"/>
      <c r="AC118" s="12"/>
      <c r="AD118" s="198"/>
      <c r="AE118" s="117"/>
      <c r="AF118" s="110"/>
      <c r="AG118" s="333"/>
    </row>
    <row r="119" spans="1:33" ht="15.75" customHeight="1">
      <c r="A119" s="323"/>
      <c r="B119" s="163"/>
      <c r="C119" s="335"/>
      <c r="D119" s="336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8"/>
      <c r="S119" s="119"/>
      <c r="T119" s="120"/>
      <c r="U119" s="111"/>
      <c r="V119" s="112"/>
      <c r="W119" s="120"/>
      <c r="X119" s="189"/>
      <c r="Y119" s="12"/>
      <c r="Z119" s="198"/>
      <c r="AA119" s="337"/>
      <c r="AB119" s="338"/>
      <c r="AC119" s="12"/>
      <c r="AD119" s="198"/>
      <c r="AE119" s="117"/>
      <c r="AF119" s="110"/>
      <c r="AG119" s="333"/>
    </row>
    <row r="120" spans="1:33" ht="15.75" customHeight="1">
      <c r="A120" s="323"/>
      <c r="B120" s="163"/>
      <c r="C120" s="335"/>
      <c r="D120" s="336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8"/>
      <c r="S120" s="119"/>
      <c r="T120" s="120"/>
      <c r="U120" s="111"/>
      <c r="V120" s="112"/>
      <c r="W120" s="120"/>
      <c r="X120" s="189"/>
      <c r="Y120" s="12"/>
      <c r="Z120" s="198"/>
      <c r="AA120" s="337"/>
      <c r="AB120" s="338"/>
      <c r="AC120" s="12"/>
      <c r="AD120" s="198"/>
      <c r="AE120" s="117"/>
      <c r="AF120" s="110"/>
      <c r="AG120" s="333"/>
    </row>
    <row r="121" spans="1:33" ht="15.75" customHeight="1">
      <c r="A121" s="323"/>
      <c r="B121" s="163"/>
      <c r="C121" s="335"/>
      <c r="D121" s="336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8"/>
      <c r="S121" s="119"/>
      <c r="T121" s="120"/>
      <c r="U121" s="111"/>
      <c r="V121" s="112"/>
      <c r="W121" s="120"/>
      <c r="X121" s="189"/>
      <c r="Y121" s="12"/>
      <c r="Z121" s="198"/>
      <c r="AA121" s="337"/>
      <c r="AB121" s="338"/>
      <c r="AC121" s="12"/>
      <c r="AD121" s="198"/>
      <c r="AE121" s="117"/>
      <c r="AF121" s="110"/>
      <c r="AG121" s="333"/>
    </row>
    <row r="122" spans="1:33" ht="15.75" customHeight="1">
      <c r="A122" s="323"/>
      <c r="B122" s="163"/>
      <c r="C122" s="335"/>
      <c r="D122" s="336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8"/>
      <c r="S122" s="119"/>
      <c r="T122" s="120"/>
      <c r="U122" s="130"/>
      <c r="V122" s="131"/>
      <c r="W122" s="126"/>
      <c r="X122" s="127"/>
      <c r="Y122" s="12"/>
      <c r="Z122" s="198"/>
      <c r="AA122" s="337"/>
      <c r="AB122" s="338"/>
      <c r="AC122" s="12"/>
      <c r="AD122" s="198"/>
      <c r="AE122" s="165"/>
      <c r="AF122" s="125"/>
      <c r="AG122" s="333"/>
    </row>
    <row r="123" spans="1:33" ht="15.75" customHeight="1" thickBot="1">
      <c r="A123" s="324"/>
      <c r="B123" s="133" t="s">
        <v>115</v>
      </c>
      <c r="C123" s="358"/>
      <c r="D123" s="358"/>
      <c r="E123" s="134"/>
      <c r="F123" s="167"/>
      <c r="G123" s="135"/>
      <c r="H123" s="69"/>
      <c r="I123" s="136">
        <f t="shared" ref="I123:J123" si="56">AVERAGE(I107:I122)</f>
        <v>19.666666666666668</v>
      </c>
      <c r="J123" s="137">
        <f t="shared" si="56"/>
        <v>2000</v>
      </c>
      <c r="K123" s="138">
        <f t="shared" ref="K123" si="57">J123/I123</f>
        <v>101.69491525423729</v>
      </c>
      <c r="L123" s="136">
        <f t="shared" ref="L123:M123" si="58">AVERAGE(L107:L122)</f>
        <v>18.666666666666668</v>
      </c>
      <c r="M123" s="137">
        <f t="shared" si="58"/>
        <v>1790</v>
      </c>
      <c r="N123" s="138">
        <f>M123/L123</f>
        <v>95.892857142857139</v>
      </c>
      <c r="O123" s="139">
        <f>L123-I123</f>
        <v>-1</v>
      </c>
      <c r="P123" s="140">
        <f>N123-K123</f>
        <v>-5.8020581113801484</v>
      </c>
      <c r="Q123" s="141">
        <f>N123/K123</f>
        <v>0.94294642857142852</v>
      </c>
      <c r="R123" s="329"/>
      <c r="S123" s="142">
        <v>0.70833333333333337</v>
      </c>
      <c r="T123" s="143">
        <v>0.79775462962962973</v>
      </c>
      <c r="U123" s="144"/>
      <c r="V123" s="166"/>
      <c r="W123" s="167"/>
      <c r="X123" s="138"/>
      <c r="Y123" s="179">
        <f t="shared" ref="Y123:Z123" si="59">SUM(Y107:Y122)</f>
        <v>0</v>
      </c>
      <c r="Z123" s="180">
        <f t="shared" si="59"/>
        <v>0</v>
      </c>
      <c r="AA123" s="359"/>
      <c r="AB123" s="360"/>
      <c r="AC123" s="179">
        <f t="shared" ref="AC123:AD123" si="60">SUM(AC107:AC122)</f>
        <v>0</v>
      </c>
      <c r="AD123" s="180">
        <f t="shared" si="60"/>
        <v>0</v>
      </c>
      <c r="AE123" s="168">
        <f>M123-J123</f>
        <v>-210</v>
      </c>
      <c r="AF123" s="141">
        <f>M123/J123</f>
        <v>0.89500000000000002</v>
      </c>
      <c r="AG123" s="334"/>
    </row>
    <row r="124" spans="1:33" ht="15.75" customHeight="1">
      <c r="A124" s="361" t="s">
        <v>182</v>
      </c>
      <c r="B124" s="146" t="s">
        <v>171</v>
      </c>
      <c r="C124" s="325" t="s">
        <v>185</v>
      </c>
      <c r="D124" s="326"/>
      <c r="E124" s="147">
        <v>47.6</v>
      </c>
      <c r="F124" s="159">
        <v>1466</v>
      </c>
      <c r="G124" s="148">
        <f t="shared" ref="G124:G126" si="61">E124*F124</f>
        <v>69781.600000000006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1796.4132557002492</v>
      </c>
      <c r="N124" s="152">
        <f>M124/L124</f>
        <v>78.104924160880401</v>
      </c>
      <c r="O124" s="154">
        <f>L124-I124</f>
        <v>0</v>
      </c>
      <c r="P124" s="155">
        <f>N124-K124</f>
        <v>-8.8515975782500362</v>
      </c>
      <c r="Q124" s="156">
        <f>N124/K124</f>
        <v>0.89820662785012462</v>
      </c>
      <c r="R124" s="327">
        <f>Q140</f>
        <v>0.89730440796744682</v>
      </c>
      <c r="S124" s="157">
        <v>0.70833333333333337</v>
      </c>
      <c r="T124" s="158">
        <v>0.74232638888888891</v>
      </c>
      <c r="U124" s="159"/>
      <c r="V124" s="160">
        <v>48.964234549534552</v>
      </c>
      <c r="W124" s="97"/>
      <c r="X124" s="98"/>
      <c r="Y124" s="196"/>
      <c r="Z124" s="197"/>
      <c r="AA124" s="330"/>
      <c r="AB124" s="331"/>
      <c r="AC124" s="196"/>
      <c r="AD124" s="197"/>
      <c r="AE124" s="115">
        <f>M124-J124</f>
        <v>-203.58674429975076</v>
      </c>
      <c r="AF124" s="156">
        <f>M124/J124</f>
        <v>0.89820662785012462</v>
      </c>
      <c r="AG124" s="381">
        <f>AF140</f>
        <v>0.89730440796744682</v>
      </c>
    </row>
    <row r="125" spans="1:33" ht="15.75" customHeight="1">
      <c r="A125" s="362"/>
      <c r="B125" s="163" t="s">
        <v>171</v>
      </c>
      <c r="C125" s="335" t="s">
        <v>184</v>
      </c>
      <c r="D125" s="336"/>
      <c r="E125" s="101">
        <v>56.87</v>
      </c>
      <c r="F125" s="111">
        <v>1257</v>
      </c>
      <c r="G125" s="103">
        <f t="shared" si="61"/>
        <v>71485.59</v>
      </c>
      <c r="H125" s="26"/>
      <c r="I125" s="104">
        <v>23</v>
      </c>
      <c r="J125" s="105">
        <v>2000</v>
      </c>
      <c r="K125" s="106">
        <f t="shared" ref="K125:K126" si="62">J125/I125</f>
        <v>86.956521739130437</v>
      </c>
      <c r="L125" s="107">
        <v>23</v>
      </c>
      <c r="M125" s="105">
        <f>F125/V125*60</f>
        <v>1793.560761140651</v>
      </c>
      <c r="N125" s="106">
        <f>M125/L125</f>
        <v>77.980902658289182</v>
      </c>
      <c r="O125" s="108">
        <f>L125-I125</f>
        <v>0</v>
      </c>
      <c r="P125" s="109">
        <f>N125-K125</f>
        <v>-8.9756190808412555</v>
      </c>
      <c r="Q125" s="110">
        <f>N125/K125</f>
        <v>0.89678038057032561</v>
      </c>
      <c r="R125" s="328"/>
      <c r="S125" s="47">
        <v>0.74583333333333335</v>
      </c>
      <c r="T125" s="48">
        <v>0.77503472222222225</v>
      </c>
      <c r="U125" s="111">
        <v>5.0499999999999901</v>
      </c>
      <c r="V125" s="112">
        <v>42.050429310259403</v>
      </c>
      <c r="W125" s="113"/>
      <c r="X125" s="116"/>
      <c r="Y125" s="12"/>
      <c r="Z125" s="198"/>
      <c r="AA125" s="337"/>
      <c r="AB125" s="338"/>
      <c r="AC125" s="12"/>
      <c r="AD125" s="198"/>
      <c r="AE125" s="117">
        <f>M125-J125</f>
        <v>-206.43923885934896</v>
      </c>
      <c r="AF125" s="110">
        <f>M125/J125</f>
        <v>0.8967803805703255</v>
      </c>
      <c r="AG125" s="374"/>
    </row>
    <row r="126" spans="1:33" ht="15.75" customHeight="1">
      <c r="A126" s="362"/>
      <c r="B126" s="163" t="s">
        <v>171</v>
      </c>
      <c r="C126" s="335" t="s">
        <v>183</v>
      </c>
      <c r="D126" s="336"/>
      <c r="E126" s="101">
        <v>56.79</v>
      </c>
      <c r="F126" s="111">
        <v>1683</v>
      </c>
      <c r="G126" s="103">
        <f t="shared" si="61"/>
        <v>95577.569999999992</v>
      </c>
      <c r="H126" s="26"/>
      <c r="I126" s="104">
        <v>23</v>
      </c>
      <c r="J126" s="105">
        <v>2000</v>
      </c>
      <c r="K126" s="106">
        <f t="shared" si="62"/>
        <v>86.956521739130437</v>
      </c>
      <c r="L126" s="107">
        <v>23</v>
      </c>
      <c r="M126" s="105">
        <f>F126/V126*60</f>
        <v>1793.8524309637796</v>
      </c>
      <c r="N126" s="106">
        <f>M126/L126</f>
        <v>77.993583954946942</v>
      </c>
      <c r="O126" s="108">
        <f>L126-I126</f>
        <v>0</v>
      </c>
      <c r="P126" s="109">
        <f>N126-K126</f>
        <v>-8.9629377841834952</v>
      </c>
      <c r="Q126" s="110">
        <f>N126/K126</f>
        <v>0.89692621548188978</v>
      </c>
      <c r="R126" s="328"/>
      <c r="S126" s="47">
        <v>0.77847222222222223</v>
      </c>
      <c r="T126" s="48">
        <v>0.81755787037037042</v>
      </c>
      <c r="U126" s="111">
        <v>4.9499999999999744</v>
      </c>
      <c r="V126" s="112">
        <v>56.292255849466208</v>
      </c>
      <c r="W126" s="113"/>
      <c r="X126" s="116"/>
      <c r="Y126" s="12"/>
      <c r="Z126" s="198"/>
      <c r="AA126" s="337"/>
      <c r="AB126" s="338"/>
      <c r="AC126" s="12"/>
      <c r="AD126" s="198"/>
      <c r="AE126" s="117">
        <f>M126-J126</f>
        <v>-206.14756903622037</v>
      </c>
      <c r="AF126" s="110">
        <f>M126/J126</f>
        <v>0.89692621548188978</v>
      </c>
      <c r="AG126" s="374"/>
    </row>
    <row r="127" spans="1:33" ht="15.75" customHeight="1">
      <c r="A127" s="362"/>
      <c r="B127" s="163"/>
      <c r="C127" s="335"/>
      <c r="D127" s="336"/>
      <c r="E127" s="101"/>
      <c r="F127" s="111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328"/>
      <c r="S127" s="47"/>
      <c r="T127" s="48"/>
      <c r="U127" s="111"/>
      <c r="V127" s="112"/>
      <c r="W127" s="113"/>
      <c r="X127" s="116"/>
      <c r="Y127" s="12"/>
      <c r="Z127" s="198"/>
      <c r="AA127" s="337"/>
      <c r="AB127" s="338"/>
      <c r="AC127" s="12"/>
      <c r="AD127" s="198"/>
      <c r="AE127" s="117"/>
      <c r="AF127" s="110"/>
      <c r="AG127" s="374"/>
    </row>
    <row r="128" spans="1:33" ht="15.75" customHeight="1">
      <c r="A128" s="363"/>
      <c r="B128" s="163"/>
      <c r="C128" s="335"/>
      <c r="D128" s="336"/>
      <c r="E128" s="101"/>
      <c r="F128" s="111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328"/>
      <c r="S128" s="47"/>
      <c r="T128" s="48"/>
      <c r="U128" s="111"/>
      <c r="V128" s="112"/>
      <c r="W128" s="113"/>
      <c r="X128" s="116"/>
      <c r="Y128" s="12"/>
      <c r="Z128" s="198"/>
      <c r="AA128" s="337"/>
      <c r="AB128" s="338"/>
      <c r="AC128" s="12"/>
      <c r="AD128" s="198"/>
      <c r="AE128" s="117"/>
      <c r="AF128" s="110"/>
      <c r="AG128" s="374"/>
    </row>
    <row r="129" spans="1:33" ht="15.75" customHeight="1">
      <c r="A129" s="363"/>
      <c r="B129" s="163"/>
      <c r="C129" s="335"/>
      <c r="D129" s="336"/>
      <c r="E129" s="101"/>
      <c r="F129" s="111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28"/>
      <c r="S129" s="47"/>
      <c r="T129" s="120"/>
      <c r="U129" s="111"/>
      <c r="V129" s="112"/>
      <c r="W129" s="113"/>
      <c r="X129" s="116"/>
      <c r="Y129" s="12"/>
      <c r="Z129" s="198"/>
      <c r="AA129" s="337"/>
      <c r="AB129" s="338"/>
      <c r="AC129" s="12"/>
      <c r="AD129" s="198"/>
      <c r="AE129" s="117"/>
      <c r="AF129" s="110"/>
      <c r="AG129" s="374"/>
    </row>
    <row r="130" spans="1:33" ht="15.75" customHeight="1">
      <c r="A130" s="363"/>
      <c r="B130" s="163"/>
      <c r="C130" s="335"/>
      <c r="D130" s="336"/>
      <c r="E130" s="101"/>
      <c r="F130" s="111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328"/>
      <c r="S130" s="47"/>
      <c r="T130" s="120"/>
      <c r="U130" s="111"/>
      <c r="V130" s="112"/>
      <c r="W130" s="113"/>
      <c r="X130" s="116"/>
      <c r="Y130" s="12"/>
      <c r="Z130" s="198"/>
      <c r="AA130" s="337"/>
      <c r="AB130" s="338"/>
      <c r="AC130" s="12"/>
      <c r="AD130" s="198"/>
      <c r="AE130" s="117"/>
      <c r="AF130" s="110"/>
      <c r="AG130" s="374"/>
    </row>
    <row r="131" spans="1:33" ht="15.75" customHeight="1">
      <c r="A131" s="363"/>
      <c r="B131" s="163"/>
      <c r="C131" s="335"/>
      <c r="D131" s="336"/>
      <c r="E131" s="101"/>
      <c r="F131" s="111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28"/>
      <c r="S131" s="47"/>
      <c r="T131" s="120"/>
      <c r="U131" s="111"/>
      <c r="V131" s="112"/>
      <c r="W131" s="113"/>
      <c r="X131" s="116"/>
      <c r="Y131" s="12"/>
      <c r="Z131" s="198"/>
      <c r="AA131" s="337"/>
      <c r="AB131" s="338"/>
      <c r="AC131" s="12"/>
      <c r="AD131" s="198"/>
      <c r="AE131" s="117"/>
      <c r="AF131" s="110"/>
      <c r="AG131" s="374"/>
    </row>
    <row r="132" spans="1:33" ht="15.75" customHeight="1">
      <c r="A132" s="363"/>
      <c r="B132" s="163"/>
      <c r="C132" s="335"/>
      <c r="D132" s="336"/>
      <c r="E132" s="101"/>
      <c r="F132" s="111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28"/>
      <c r="S132" s="47"/>
      <c r="T132" s="120"/>
      <c r="U132" s="111"/>
      <c r="V132" s="112"/>
      <c r="W132" s="113"/>
      <c r="X132" s="116"/>
      <c r="Y132" s="12"/>
      <c r="Z132" s="198"/>
      <c r="AA132" s="337"/>
      <c r="AB132" s="338"/>
      <c r="AC132" s="12"/>
      <c r="AD132" s="198"/>
      <c r="AE132" s="117"/>
      <c r="AF132" s="110"/>
      <c r="AG132" s="374"/>
    </row>
    <row r="133" spans="1:33" ht="15.75" customHeight="1">
      <c r="A133" s="363"/>
      <c r="B133" s="163"/>
      <c r="C133" s="335"/>
      <c r="D133" s="336"/>
      <c r="E133" s="101"/>
      <c r="F133" s="111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28"/>
      <c r="S133" s="47"/>
      <c r="T133" s="120"/>
      <c r="U133" s="111"/>
      <c r="V133" s="112"/>
      <c r="W133" s="113"/>
      <c r="X133" s="116"/>
      <c r="Y133" s="12"/>
      <c r="Z133" s="198"/>
      <c r="AA133" s="337"/>
      <c r="AB133" s="338"/>
      <c r="AC133" s="12"/>
      <c r="AD133" s="198"/>
      <c r="AE133" s="117"/>
      <c r="AF133" s="110"/>
      <c r="AG133" s="374"/>
    </row>
    <row r="134" spans="1:33" ht="15.75" customHeight="1">
      <c r="A134" s="363"/>
      <c r="B134" s="163"/>
      <c r="C134" s="335"/>
      <c r="D134" s="336"/>
      <c r="E134" s="101"/>
      <c r="F134" s="111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28"/>
      <c r="S134" s="47"/>
      <c r="T134" s="120"/>
      <c r="U134" s="111"/>
      <c r="V134" s="112"/>
      <c r="W134" s="113"/>
      <c r="X134" s="116"/>
      <c r="Y134" s="12"/>
      <c r="Z134" s="198"/>
      <c r="AA134" s="337"/>
      <c r="AB134" s="338"/>
      <c r="AC134" s="12"/>
      <c r="AD134" s="198"/>
      <c r="AE134" s="117"/>
      <c r="AF134" s="110"/>
      <c r="AG134" s="374"/>
    </row>
    <row r="135" spans="1:33" ht="15.75" customHeight="1">
      <c r="A135" s="363"/>
      <c r="B135" s="163"/>
      <c r="C135" s="335"/>
      <c r="D135" s="336"/>
      <c r="E135" s="101"/>
      <c r="F135" s="111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28"/>
      <c r="S135" s="47"/>
      <c r="T135" s="120"/>
      <c r="U135" s="111"/>
      <c r="V135" s="112"/>
      <c r="W135" s="113"/>
      <c r="X135" s="116"/>
      <c r="Y135" s="12"/>
      <c r="Z135" s="198"/>
      <c r="AA135" s="337"/>
      <c r="AB135" s="338"/>
      <c r="AC135" s="12"/>
      <c r="AD135" s="198"/>
      <c r="AE135" s="117"/>
      <c r="AF135" s="110"/>
      <c r="AG135" s="374"/>
    </row>
    <row r="136" spans="1:33" ht="15.75" customHeight="1">
      <c r="A136" s="363"/>
      <c r="B136" s="163"/>
      <c r="C136" s="335"/>
      <c r="D136" s="336"/>
      <c r="E136" s="101"/>
      <c r="F136" s="111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8"/>
      <c r="S136" s="47"/>
      <c r="T136" s="120"/>
      <c r="U136" s="111"/>
      <c r="V136" s="112"/>
      <c r="W136" s="113"/>
      <c r="X136" s="116"/>
      <c r="Y136" s="12"/>
      <c r="Z136" s="198"/>
      <c r="AA136" s="337"/>
      <c r="AB136" s="338"/>
      <c r="AC136" s="12"/>
      <c r="AD136" s="198"/>
      <c r="AE136" s="117"/>
      <c r="AF136" s="110"/>
      <c r="AG136" s="374"/>
    </row>
    <row r="137" spans="1:33" ht="15.75" customHeight="1">
      <c r="A137" s="363"/>
      <c r="B137" s="163"/>
      <c r="C137" s="335"/>
      <c r="D137" s="336"/>
      <c r="E137" s="101"/>
      <c r="F137" s="111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8"/>
      <c r="S137" s="47"/>
      <c r="T137" s="120"/>
      <c r="U137" s="111"/>
      <c r="V137" s="112"/>
      <c r="W137" s="183"/>
      <c r="X137" s="184"/>
      <c r="Y137" s="12"/>
      <c r="Z137" s="198"/>
      <c r="AA137" s="337"/>
      <c r="AB137" s="338"/>
      <c r="AC137" s="12"/>
      <c r="AD137" s="198"/>
      <c r="AE137" s="117"/>
      <c r="AF137" s="110"/>
      <c r="AG137" s="374"/>
    </row>
    <row r="138" spans="1:33" ht="15.75" customHeight="1">
      <c r="A138" s="363"/>
      <c r="B138" s="163"/>
      <c r="C138" s="335"/>
      <c r="D138" s="336"/>
      <c r="E138" s="101"/>
      <c r="F138" s="111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8"/>
      <c r="S138" s="47"/>
      <c r="T138" s="120"/>
      <c r="U138" s="111"/>
      <c r="V138" s="112"/>
      <c r="W138" s="185"/>
      <c r="X138" s="186"/>
      <c r="Y138" s="12"/>
      <c r="Z138" s="198"/>
      <c r="AA138" s="337"/>
      <c r="AB138" s="338"/>
      <c r="AC138" s="12"/>
      <c r="AD138" s="198"/>
      <c r="AE138" s="117"/>
      <c r="AF138" s="110"/>
      <c r="AG138" s="374"/>
    </row>
    <row r="139" spans="1:33" ht="15.75" customHeight="1">
      <c r="A139" s="363"/>
      <c r="B139" s="100"/>
      <c r="C139" s="335"/>
      <c r="D139" s="336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8"/>
      <c r="S139" s="47"/>
      <c r="T139" s="120"/>
      <c r="U139" s="130"/>
      <c r="V139" s="112"/>
      <c r="W139" s="185"/>
      <c r="X139" s="186"/>
      <c r="Y139" s="12"/>
      <c r="Z139" s="198"/>
      <c r="AA139" s="337"/>
      <c r="AB139" s="338"/>
      <c r="AC139" s="12"/>
      <c r="AD139" s="198"/>
      <c r="AE139" s="117"/>
      <c r="AF139" s="110"/>
      <c r="AG139" s="374"/>
    </row>
    <row r="140" spans="1:33" ht="15.75" customHeight="1" thickBot="1">
      <c r="A140" s="364"/>
      <c r="B140" s="133" t="s">
        <v>115</v>
      </c>
      <c r="C140" s="358"/>
      <c r="D140" s="358"/>
      <c r="E140" s="134"/>
      <c r="F140" s="167"/>
      <c r="G140" s="135"/>
      <c r="H140" s="69"/>
      <c r="I140" s="136">
        <f t="shared" ref="I140:J140" si="63">AVERAGE(I124:I139)</f>
        <v>23</v>
      </c>
      <c r="J140" s="137">
        <f t="shared" si="63"/>
        <v>2000</v>
      </c>
      <c r="K140" s="138">
        <f t="shared" ref="K140" si="64">J140/I140</f>
        <v>86.956521739130437</v>
      </c>
      <c r="L140" s="136">
        <f t="shared" ref="L140:M140" si="65">AVERAGE(L124:L139)</f>
        <v>23</v>
      </c>
      <c r="M140" s="137">
        <f t="shared" si="65"/>
        <v>1794.6088159348935</v>
      </c>
      <c r="N140" s="138">
        <f>M140/L140</f>
        <v>78.026470258038856</v>
      </c>
      <c r="O140" s="139">
        <f>L140-I140</f>
        <v>0</v>
      </c>
      <c r="P140" s="140">
        <f>N140-K140</f>
        <v>-8.9300514810915814</v>
      </c>
      <c r="Q140" s="141">
        <f>N140/K140</f>
        <v>0.89730440796744682</v>
      </c>
      <c r="R140" s="329"/>
      <c r="S140" s="142">
        <v>0.70833333333333337</v>
      </c>
      <c r="T140" s="143">
        <v>0.81755787037037042</v>
      </c>
      <c r="U140" s="144"/>
      <c r="V140" s="166"/>
      <c r="W140" s="187"/>
      <c r="X140" s="188"/>
      <c r="Y140" s="179">
        <f t="shared" ref="Y140:Z140" si="66">SUM(Y124:Y139)</f>
        <v>0</v>
      </c>
      <c r="Z140" s="180">
        <f t="shared" si="66"/>
        <v>0</v>
      </c>
      <c r="AA140" s="359"/>
      <c r="AB140" s="360"/>
      <c r="AC140" s="179">
        <f t="shared" ref="AC140:AD140" si="67">SUM(AC124:AC139)</f>
        <v>0</v>
      </c>
      <c r="AD140" s="180">
        <f t="shared" si="67"/>
        <v>0</v>
      </c>
      <c r="AE140" s="168">
        <f>M140-J140</f>
        <v>-205.39118406510647</v>
      </c>
      <c r="AF140" s="141">
        <f>M140/J140</f>
        <v>0.89730440796744682</v>
      </c>
      <c r="AG140" s="375"/>
    </row>
    <row r="142" spans="1:33">
      <c r="AA142" s="365" t="s">
        <v>149</v>
      </c>
      <c r="AB142" s="365"/>
    </row>
    <row r="143" spans="1:33">
      <c r="AA143" s="365" t="s">
        <v>150</v>
      </c>
      <c r="AB143" s="365"/>
    </row>
    <row r="144" spans="1:33">
      <c r="AA144" s="365" t="s">
        <v>151</v>
      </c>
      <c r="AB144" s="365"/>
    </row>
    <row r="145" spans="27:28">
      <c r="AA145" s="365" t="s">
        <v>152</v>
      </c>
      <c r="AB145" s="365"/>
    </row>
    <row r="146" spans="27:28">
      <c r="AA146" s="365" t="s">
        <v>153</v>
      </c>
      <c r="AB146" s="365"/>
    </row>
    <row r="147" spans="27:28">
      <c r="AA147" s="365" t="s">
        <v>154</v>
      </c>
      <c r="AB147" s="365"/>
    </row>
    <row r="148" spans="27:28">
      <c r="AA148" s="365" t="s">
        <v>155</v>
      </c>
      <c r="AB148" s="365"/>
    </row>
    <row r="149" spans="27:28">
      <c r="AA149" s="365" t="s">
        <v>156</v>
      </c>
      <c r="AB149" s="365"/>
    </row>
    <row r="150" spans="27:28">
      <c r="AA150" s="365" t="s">
        <v>157</v>
      </c>
      <c r="AB150" s="365"/>
    </row>
    <row r="151" spans="27:28">
      <c r="AA151" s="365" t="s">
        <v>158</v>
      </c>
      <c r="AB151" s="365"/>
    </row>
    <row r="152" spans="27:28">
      <c r="AA152" s="365" t="s">
        <v>159</v>
      </c>
      <c r="AB152" s="365"/>
    </row>
    <row r="153" spans="27:28">
      <c r="AA153" s="365" t="s">
        <v>160</v>
      </c>
      <c r="AB153" s="365"/>
    </row>
    <row r="154" spans="27:28">
      <c r="AA154" s="365" t="s">
        <v>161</v>
      </c>
      <c r="AB154" s="365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547" priority="2" operator="greaterThan">
      <formula>0</formula>
    </cfRule>
  </conditionalFormatting>
  <conditionalFormatting sqref="P5:P140 AE5:AE140">
    <cfRule type="cellIs" dxfId="546" priority="5" operator="lessThan">
      <formula>0</formula>
    </cfRule>
  </conditionalFormatting>
  <conditionalFormatting sqref="Q5:Q140 AF5:AF140">
    <cfRule type="cellIs" dxfId="545" priority="3" operator="greaterThan">
      <formula>1</formula>
    </cfRule>
    <cfRule type="cellIs" dxfId="544" priority="4" operator="lessThan">
      <formula>0.8</formula>
    </cfRule>
  </conditionalFormatting>
  <conditionalFormatting sqref="AG5 R5:R140 AG107:AG124">
    <cfRule type="cellIs" dxfId="543" priority="6" operator="lessThan">
      <formula>0.8</formula>
    </cfRule>
  </conditionalFormatting>
  <conditionalFormatting sqref="AG22">
    <cfRule type="cellIs" dxfId="542" priority="11" operator="lessThan">
      <formula>0.8</formula>
    </cfRule>
  </conditionalFormatting>
  <conditionalFormatting sqref="AG37">
    <cfRule type="cellIs" dxfId="541" priority="10" operator="lessThan">
      <formula>0.8</formula>
    </cfRule>
  </conditionalFormatting>
  <conditionalFormatting sqref="AG39:AG74">
    <cfRule type="cellIs" dxfId="540" priority="8" operator="lessThan">
      <formula>0.8</formula>
    </cfRule>
  </conditionalFormatting>
  <conditionalFormatting sqref="AG80:AG88">
    <cfRule type="cellIs" dxfId="539" priority="9" operator="lessThan">
      <formula>0.8</formula>
    </cfRule>
  </conditionalFormatting>
  <conditionalFormatting sqref="AG90:AG95">
    <cfRule type="cellIs" dxfId="538" priority="7" operator="lessThan">
      <formula>0.8</formula>
    </cfRule>
  </conditionalFormatting>
  <conditionalFormatting sqref="AG139">
    <cfRule type="cellIs" dxfId="537" priority="1" operator="lessThan">
      <formula>0.8</formula>
    </cfRule>
  </conditionalFormatting>
  <dataValidations count="1">
    <dataValidation type="list" allowBlank="1" showInputMessage="1" showErrorMessage="1" sqref="AA5:AB140" xr:uid="{730F7340-1F54-4F2F-9946-DE2E06B50CC3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0CA16-FFF4-448F-9468-BD83DF3D46B4}">
  <sheetPr>
    <tabColor theme="9" tint="0.59999389629810485"/>
  </sheetPr>
  <dimension ref="B1:AR42"/>
  <sheetViews>
    <sheetView zoomScale="70" zoomScaleNormal="70" workbookViewId="0">
      <selection activeCell="O38" sqref="O38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11" t="s">
        <v>0</v>
      </c>
      <c r="C1" s="211"/>
      <c r="D1" s="211"/>
      <c r="E1" s="211"/>
      <c r="F1" s="211"/>
      <c r="G1" s="211"/>
      <c r="H1" s="211"/>
      <c r="I1" s="211"/>
      <c r="J1" s="211"/>
      <c r="K1" s="1"/>
      <c r="L1" s="1"/>
      <c r="M1" s="1"/>
      <c r="N1" s="1"/>
      <c r="O1" s="1"/>
      <c r="P1" s="1"/>
    </row>
    <row r="2" spans="2:34" ht="27.75" customHeight="1">
      <c r="B2" s="212"/>
      <c r="C2" s="212"/>
      <c r="D2" s="212"/>
      <c r="E2" s="212"/>
      <c r="F2" s="212"/>
      <c r="G2" s="212"/>
      <c r="H2" s="212"/>
      <c r="I2" s="212"/>
      <c r="J2" s="212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13" t="s">
        <v>262</v>
      </c>
      <c r="D3" s="214"/>
      <c r="E3" s="3" t="s">
        <v>2</v>
      </c>
      <c r="F3" s="215">
        <f>'0723(18度C)'!D1+'0723(4度C)'!D1</f>
        <v>194256</v>
      </c>
      <c r="G3" s="216"/>
      <c r="H3" s="3" t="s">
        <v>3</v>
      </c>
      <c r="I3" s="217">
        <f>'0723(18度C)'!F1+'0723(4度C)'!F1</f>
        <v>6072830.7200000007</v>
      </c>
      <c r="J3" s="218"/>
      <c r="K3" s="4"/>
      <c r="L3" s="5"/>
      <c r="M3" s="1"/>
      <c r="N3" s="1"/>
      <c r="O3" s="1"/>
      <c r="P3" s="1"/>
    </row>
    <row r="4" spans="2:34" ht="28.5" customHeight="1">
      <c r="B4" s="219" t="s">
        <v>4</v>
      </c>
      <c r="C4" s="222" t="s">
        <v>5</v>
      </c>
      <c r="D4" s="223"/>
      <c r="E4" s="224" t="s">
        <v>6</v>
      </c>
      <c r="F4" s="225"/>
      <c r="G4" s="224" t="s">
        <v>7</v>
      </c>
      <c r="H4" s="225"/>
      <c r="I4" s="224" t="s">
        <v>8</v>
      </c>
      <c r="J4" s="225"/>
      <c r="K4" s="226" t="s">
        <v>9</v>
      </c>
      <c r="L4" s="227"/>
      <c r="M4" s="226" t="s">
        <v>10</v>
      </c>
      <c r="N4" s="227"/>
      <c r="O4" s="228" t="s">
        <v>11</v>
      </c>
      <c r="P4" s="229"/>
      <c r="Q4" s="229" t="s">
        <v>12</v>
      </c>
      <c r="R4" s="229"/>
    </row>
    <row r="5" spans="2:34" ht="28.5" customHeight="1">
      <c r="B5" s="220"/>
      <c r="C5" s="222" t="s">
        <v>13</v>
      </c>
      <c r="D5" s="223"/>
      <c r="E5" s="230" t="s">
        <v>14</v>
      </c>
      <c r="F5" s="231"/>
      <c r="G5" s="232" t="s">
        <v>15</v>
      </c>
      <c r="H5" s="233"/>
      <c r="I5" s="234" t="s">
        <v>16</v>
      </c>
      <c r="J5" s="235"/>
      <c r="K5" s="236" t="s">
        <v>17</v>
      </c>
      <c r="L5" s="237"/>
      <c r="M5" s="238" t="s">
        <v>18</v>
      </c>
      <c r="N5" s="23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20"/>
      <c r="C6" s="222" t="s">
        <v>22</v>
      </c>
      <c r="D6" s="223"/>
      <c r="E6" s="250">
        <f>AVERAGE(D14:O14,D32:X32)</f>
        <v>494.78380200067426</v>
      </c>
      <c r="F6" s="251" t="e">
        <f>AVERAGE(#REF!,D14:K14)</f>
        <v>#REF!</v>
      </c>
      <c r="G6" s="252">
        <f>AVERAGE(D14:K14)</f>
        <v>285.32887432484955</v>
      </c>
      <c r="H6" s="253"/>
      <c r="I6" s="252">
        <f>AVERAGE(L14:O14)</f>
        <v>94.325718496683862</v>
      </c>
      <c r="J6" s="253"/>
      <c r="K6" s="252">
        <f>AVERAGE(D32:O32)</f>
        <v>733.48214285714289</v>
      </c>
      <c r="L6" s="253"/>
      <c r="M6" s="252">
        <f>AVERAGE(P32:X32)</f>
        <v>770.49689440993791</v>
      </c>
      <c r="N6" s="253"/>
      <c r="O6" s="241">
        <f>'0723(4度C)'!Y2</f>
        <v>0</v>
      </c>
      <c r="P6" s="241">
        <f>'0723(4度C)'!Z2</f>
        <v>0</v>
      </c>
      <c r="Q6" s="241">
        <f>'0723(4度C)'!AC2</f>
        <v>50</v>
      </c>
      <c r="R6" s="241">
        <f>'0723(4度C)'!AD2</f>
        <v>0</v>
      </c>
    </row>
    <row r="7" spans="2:34" ht="28.5" customHeight="1">
      <c r="B7" s="220"/>
      <c r="C7" s="244" t="s">
        <v>23</v>
      </c>
      <c r="D7" s="245"/>
      <c r="E7" s="246">
        <f>AVERAGE(D15:O15,D33:X33)</f>
        <v>440.16549182952321</v>
      </c>
      <c r="F7" s="247" t="e">
        <f>AVERAGE(#REF!,D15:K15)</f>
        <v>#REF!</v>
      </c>
      <c r="G7" s="248">
        <f>AVERAGE(D15:K15)</f>
        <v>247.86072570827935</v>
      </c>
      <c r="H7" s="249"/>
      <c r="I7" s="248">
        <f>AVERAGE(L15:O15)</f>
        <v>86.956765149723367</v>
      </c>
      <c r="J7" s="249"/>
      <c r="K7" s="248">
        <f>AVERAGE(D33:O33)</f>
        <v>654.80030103217462</v>
      </c>
      <c r="L7" s="249"/>
      <c r="M7" s="248">
        <f>AVERAGE(P33:X33)</f>
        <v>690.59219514863764</v>
      </c>
      <c r="N7" s="249"/>
      <c r="O7" s="242"/>
      <c r="P7" s="242"/>
      <c r="Q7" s="242"/>
      <c r="R7" s="242"/>
    </row>
    <row r="8" spans="2:34" ht="28.5" customHeight="1">
      <c r="B8" s="221"/>
      <c r="C8" s="244" t="s">
        <v>24</v>
      </c>
      <c r="D8" s="245"/>
      <c r="E8" s="265">
        <f>AVERAGE(D16:O16,D34:X34)</f>
        <v>0.89244234241698472</v>
      </c>
      <c r="F8" s="266" t="e">
        <f>AVERAGE(D16:K16,#REF!)</f>
        <v>#REF!</v>
      </c>
      <c r="G8" s="254">
        <f>AVERAGE(D16:K16)</f>
        <v>0.88211510555445083</v>
      </c>
      <c r="H8" s="255"/>
      <c r="I8" s="254">
        <f>AVERAGE(L16:O16)</f>
        <v>0.92009208493610428</v>
      </c>
      <c r="J8" s="255"/>
      <c r="K8" s="254">
        <f>AVERAGE(D34:O34)</f>
        <v>0.88996024106331839</v>
      </c>
      <c r="L8" s="255"/>
      <c r="M8" s="254">
        <f>AVERAGE(P34:X34)</f>
        <v>0.89659042780489173</v>
      </c>
      <c r="N8" s="255"/>
      <c r="O8" s="243"/>
      <c r="P8" s="243"/>
      <c r="Q8" s="243"/>
      <c r="R8" s="243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6" t="s">
        <v>26</v>
      </c>
      <c r="C11" s="257"/>
      <c r="D11" s="258" t="s">
        <v>27</v>
      </c>
      <c r="E11" s="259"/>
      <c r="F11" s="259"/>
      <c r="G11" s="259"/>
      <c r="H11" s="259"/>
      <c r="I11" s="259"/>
      <c r="J11" s="259"/>
      <c r="K11" s="259"/>
      <c r="L11" s="260" t="s">
        <v>28</v>
      </c>
      <c r="M11" s="261"/>
      <c r="N11" s="261"/>
      <c r="O11" s="262"/>
    </row>
    <row r="12" spans="2:34" ht="17.25" customHeight="1">
      <c r="B12" s="263" t="s">
        <v>29</v>
      </c>
      <c r="C12" s="264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63"/>
      <c r="C13" s="264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0" t="s">
        <v>40</v>
      </c>
      <c r="C14" s="26" t="s">
        <v>41</v>
      </c>
      <c r="D14" s="27" t="s">
        <v>42</v>
      </c>
      <c r="E14" s="28">
        <v>84.21052631578948</v>
      </c>
      <c r="F14" s="28">
        <v>114.33155080213905</v>
      </c>
      <c r="G14" s="28">
        <v>90.909090909090907</v>
      </c>
      <c r="H14" s="28">
        <v>167.92207792207793</v>
      </c>
      <c r="I14" s="28">
        <v>654.6</v>
      </c>
      <c r="J14" s="28">
        <v>600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0"/>
      <c r="C15" s="33" t="s">
        <v>43</v>
      </c>
      <c r="D15" s="34" t="s">
        <v>42</v>
      </c>
      <c r="E15" s="35">
        <v>75.503669299956584</v>
      </c>
      <c r="F15" s="35">
        <v>102.06798787586801</v>
      </c>
      <c r="G15" s="35">
        <v>81.513940186569059</v>
      </c>
      <c r="H15" s="35">
        <v>148.02762427857985</v>
      </c>
      <c r="I15" s="35">
        <v>538.90505471726135</v>
      </c>
      <c r="J15" s="35">
        <v>541.14607789144122</v>
      </c>
      <c r="K15" s="36" t="s">
        <v>42</v>
      </c>
      <c r="L15" s="34" t="s">
        <v>42</v>
      </c>
      <c r="M15" s="37">
        <v>95.892857142857139</v>
      </c>
      <c r="N15" s="35">
        <v>78.020673156589581</v>
      </c>
      <c r="O15" s="38" t="s">
        <v>42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40"/>
      <c r="C16" s="41" t="s">
        <v>44</v>
      </c>
      <c r="D16" s="42" t="s">
        <v>42</v>
      </c>
      <c r="E16" s="43">
        <f t="shared" ref="E16:J16" si="0">E15/E14</f>
        <v>0.89660607293698436</v>
      </c>
      <c r="F16" s="43">
        <f t="shared" si="0"/>
        <v>0.89273684437733003</v>
      </c>
      <c r="G16" s="43">
        <f t="shared" si="0"/>
        <v>0.89665334205225966</v>
      </c>
      <c r="H16" s="43">
        <f t="shared" si="0"/>
        <v>0.88152568209208415</v>
      </c>
      <c r="I16" s="43">
        <f t="shared" si="0"/>
        <v>0.82325856204897851</v>
      </c>
      <c r="J16" s="43">
        <f t="shared" si="0"/>
        <v>0.90191012981906871</v>
      </c>
      <c r="K16" s="44" t="s">
        <v>42</v>
      </c>
      <c r="L16" s="42" t="s">
        <v>42</v>
      </c>
      <c r="M16" s="45">
        <f t="shared" ref="M16:N16" si="1">M15/M14</f>
        <v>0.94294642857142852</v>
      </c>
      <c r="N16" s="43">
        <f t="shared" si="1"/>
        <v>0.89723774130078016</v>
      </c>
      <c r="O16" s="46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7" t="s">
        <v>45</v>
      </c>
      <c r="C17" s="13" t="s">
        <v>46</v>
      </c>
      <c r="D17" s="47" t="s">
        <v>42</v>
      </c>
      <c r="E17" s="48">
        <v>0.20833333333333334</v>
      </c>
      <c r="F17" s="48">
        <v>0.20833333333333334</v>
      </c>
      <c r="G17" s="48">
        <v>0.20833333333333334</v>
      </c>
      <c r="H17" s="48">
        <v>0.20833333333333334</v>
      </c>
      <c r="I17" s="48">
        <v>0.20833333333333334</v>
      </c>
      <c r="J17" s="48">
        <v>0.25</v>
      </c>
      <c r="K17" s="48" t="s">
        <v>42</v>
      </c>
      <c r="L17" s="47" t="s">
        <v>42</v>
      </c>
      <c r="M17" s="49">
        <v>0.70833333333333337</v>
      </c>
      <c r="N17" s="48">
        <v>0.70833333333333337</v>
      </c>
      <c r="O17" s="50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63"/>
      <c r="C18" s="13" t="s">
        <v>47</v>
      </c>
      <c r="D18" s="47" t="s">
        <v>42</v>
      </c>
      <c r="E18" s="48">
        <v>0.63415509259259251</v>
      </c>
      <c r="F18" s="48">
        <v>0.65311342592592581</v>
      </c>
      <c r="G18" s="48">
        <v>0.58662037037037029</v>
      </c>
      <c r="H18" s="48">
        <v>0.66778935185185162</v>
      </c>
      <c r="I18" s="48">
        <v>0.4214930555555555</v>
      </c>
      <c r="J18" s="48">
        <v>0.31203703703703706</v>
      </c>
      <c r="K18" s="48" t="s">
        <v>42</v>
      </c>
      <c r="L18" s="47" t="s">
        <v>42</v>
      </c>
      <c r="M18" s="49">
        <v>0.8061342592592593</v>
      </c>
      <c r="N18" s="48">
        <v>0.83450231481481474</v>
      </c>
      <c r="O18" s="50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8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69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68" t="s">
        <v>51</v>
      </c>
      <c r="C21" s="51" t="s">
        <v>49</v>
      </c>
      <c r="D21" s="54"/>
      <c r="E21" s="52">
        <v>12</v>
      </c>
      <c r="F21" s="52">
        <v>9</v>
      </c>
      <c r="G21" s="52">
        <v>10</v>
      </c>
      <c r="H21" s="52">
        <v>13</v>
      </c>
      <c r="I21" s="52">
        <v>0</v>
      </c>
      <c r="J21" s="52">
        <v>0</v>
      </c>
      <c r="K21" s="53"/>
      <c r="L21" s="54"/>
      <c r="M21" s="55">
        <v>3</v>
      </c>
      <c r="N21" s="52">
        <v>3</v>
      </c>
      <c r="O21" s="56"/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69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63" t="s">
        <v>53</v>
      </c>
      <c r="C23" s="264"/>
      <c r="D23" s="57" t="s">
        <v>42</v>
      </c>
      <c r="E23" s="58">
        <v>22.166666666666668</v>
      </c>
      <c r="F23" s="58">
        <v>19.100000000000001</v>
      </c>
      <c r="G23" s="58">
        <v>22</v>
      </c>
      <c r="H23" s="58">
        <v>21.363636363636363</v>
      </c>
      <c r="I23" s="58">
        <v>5.5</v>
      </c>
      <c r="J23" s="58">
        <v>6</v>
      </c>
      <c r="K23" s="59" t="s">
        <v>42</v>
      </c>
      <c r="L23" s="57" t="s">
        <v>42</v>
      </c>
      <c r="M23" s="60">
        <v>18.666666666666668</v>
      </c>
      <c r="N23" s="58">
        <v>23</v>
      </c>
      <c r="O23" s="61" t="s">
        <v>42</v>
      </c>
    </row>
    <row r="24" spans="2:44" ht="17.25" customHeight="1">
      <c r="B24" s="270" t="s">
        <v>54</v>
      </c>
      <c r="C24" s="271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70" t="s">
        <v>59</v>
      </c>
      <c r="C25" s="271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72" t="s">
        <v>60</v>
      </c>
      <c r="C26" s="273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56" t="s">
        <v>26</v>
      </c>
      <c r="C29" s="257"/>
      <c r="D29" s="274" t="s">
        <v>64</v>
      </c>
      <c r="E29" s="275"/>
      <c r="F29" s="275"/>
      <c r="G29" s="275"/>
      <c r="H29" s="275"/>
      <c r="I29" s="275"/>
      <c r="J29" s="275"/>
      <c r="K29" s="275"/>
      <c r="L29" s="275"/>
      <c r="M29" s="275"/>
      <c r="N29" s="275"/>
      <c r="O29" s="276"/>
      <c r="P29" s="277" t="s">
        <v>65</v>
      </c>
      <c r="Q29" s="278"/>
      <c r="R29" s="278"/>
      <c r="S29" s="278"/>
      <c r="T29" s="278"/>
      <c r="U29" s="278"/>
      <c r="V29" s="278"/>
      <c r="W29" s="278"/>
      <c r="X29" s="279"/>
    </row>
    <row r="30" spans="2:44" ht="17.25" customHeight="1">
      <c r="B30" s="263" t="s">
        <v>29</v>
      </c>
      <c r="C30" s="264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63"/>
      <c r="C31" s="264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40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321.42857142857144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900</v>
      </c>
      <c r="O32" s="28">
        <v>887.5</v>
      </c>
      <c r="P32" s="27">
        <v>490.90909090909093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709.09090909090901</v>
      </c>
      <c r="W32" s="28">
        <v>942.85714285714289</v>
      </c>
      <c r="X32" s="31">
        <v>939.13043478260863</v>
      </c>
    </row>
    <row r="33" spans="2:24" ht="39.6" customHeight="1">
      <c r="B33" s="240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280.89591778243283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747.58259838737661</v>
      </c>
      <c r="N33" s="35">
        <v>803.97472022573538</v>
      </c>
      <c r="O33" s="35">
        <v>786.74796773315359</v>
      </c>
      <c r="P33" s="34">
        <v>438.40956365150646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643.46929666438132</v>
      </c>
      <c r="W33" s="35">
        <v>846.34807283449061</v>
      </c>
      <c r="X33" s="38">
        <v>834.14184744417196</v>
      </c>
    </row>
    <row r="34" spans="2:24" ht="40.15" customHeight="1">
      <c r="B34" s="240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0.87389841087867992</v>
      </c>
      <c r="H34" s="43" t="s">
        <v>42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0.90616072531803227</v>
      </c>
      <c r="N34" s="43">
        <f>N33/N32</f>
        <v>0.89330524469526151</v>
      </c>
      <c r="O34" s="43">
        <f>O33/O32</f>
        <v>0.88647658336129986</v>
      </c>
      <c r="P34" s="42">
        <f>P33/P32</f>
        <v>0.89305651854936496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0.90745670042412763</v>
      </c>
      <c r="W34" s="43">
        <f>W33/W32</f>
        <v>0.89764189543052031</v>
      </c>
      <c r="X34" s="46">
        <f>X33/X32</f>
        <v>0.88820659681555358</v>
      </c>
    </row>
    <row r="35" spans="2:24" ht="17.25" customHeight="1">
      <c r="B35" s="267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0.20833333333333334</v>
      </c>
      <c r="H35" s="48" t="s">
        <v>42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0.32916666666666666</v>
      </c>
      <c r="N35" s="48">
        <v>0.25</v>
      </c>
      <c r="O35" s="48">
        <v>0.25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0.73402777777777772</v>
      </c>
      <c r="X35" s="50">
        <v>0.74097222222222225</v>
      </c>
    </row>
    <row r="36" spans="2:24" ht="17.25" customHeight="1">
      <c r="B36" s="263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0.4214930555555555</v>
      </c>
      <c r="H36" s="48" t="s">
        <v>42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0.42402777777777773</v>
      </c>
      <c r="N36" s="48">
        <v>0.55960648148148162</v>
      </c>
      <c r="O36" s="48">
        <v>0.54253472222222232</v>
      </c>
      <c r="P36" s="47">
        <v>0.75885416666666672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0.86223379629629637</v>
      </c>
      <c r="W36" s="48">
        <v>1.0734722222222217</v>
      </c>
      <c r="X36" s="50">
        <v>1.073819444444444</v>
      </c>
    </row>
    <row r="37" spans="2:24" ht="17.25" customHeight="1">
      <c r="B37" s="263" t="s">
        <v>53</v>
      </c>
      <c r="C37" s="264"/>
      <c r="D37" s="58" t="s">
        <v>42</v>
      </c>
      <c r="E37" s="58" t="s">
        <v>42</v>
      </c>
      <c r="F37" s="58" t="s">
        <v>42</v>
      </c>
      <c r="G37" s="58">
        <v>11.2</v>
      </c>
      <c r="H37" s="58" t="s">
        <v>42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4</v>
      </c>
      <c r="N37" s="58">
        <v>3.8571428571428572</v>
      </c>
      <c r="O37" s="58">
        <v>4</v>
      </c>
      <c r="P37" s="57">
        <v>7.333333333333333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4.4000000000000004</v>
      </c>
      <c r="W37" s="58">
        <v>3.5</v>
      </c>
      <c r="X37" s="61">
        <v>3.8333333333333335</v>
      </c>
    </row>
    <row r="38" spans="2:24" ht="17.25" customHeight="1">
      <c r="B38" s="270" t="s">
        <v>54</v>
      </c>
      <c r="C38" s="271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70" t="s">
        <v>59</v>
      </c>
      <c r="C39" s="271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72" t="s">
        <v>60</v>
      </c>
      <c r="C40" s="273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3B44C-2DCE-4BD2-8A02-C6556CE6D286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O41" sqref="O41"/>
      <selection pane="bottomLeft" activeCell="O41" sqref="O41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SUM(F5:F140)</f>
        <v>104357</v>
      </c>
      <c r="E1" s="88" t="s">
        <v>3</v>
      </c>
      <c r="F1" s="89">
        <f>SUM(G5:G140)</f>
        <v>2123039.23</v>
      </c>
      <c r="G1" s="90" t="s">
        <v>84</v>
      </c>
      <c r="H1" s="91">
        <f>L21+L38+L55+L72+L89+L106+L123+L140</f>
        <v>42.123809523809527</v>
      </c>
      <c r="I1" s="284" t="s">
        <v>85</v>
      </c>
      <c r="J1" s="280"/>
      <c r="K1" s="309"/>
      <c r="L1" s="313" t="s">
        <v>86</v>
      </c>
      <c r="M1" s="314"/>
      <c r="N1" s="315"/>
      <c r="O1" s="280" t="s">
        <v>87</v>
      </c>
      <c r="P1" s="280"/>
      <c r="Q1" s="280"/>
      <c r="R1" s="281"/>
      <c r="S1" s="284" t="s">
        <v>88</v>
      </c>
      <c r="T1" s="280"/>
      <c r="U1" s="280"/>
      <c r="V1" s="280"/>
      <c r="W1" s="280"/>
      <c r="X1" s="281"/>
      <c r="Y1" s="280" t="s">
        <v>89</v>
      </c>
      <c r="Z1" s="280"/>
      <c r="AA1" s="284" t="s">
        <v>90</v>
      </c>
      <c r="AB1" s="286"/>
      <c r="AC1" s="287"/>
    </row>
    <row r="2" spans="1:29" ht="26.25" customHeight="1" thickBot="1">
      <c r="A2" s="299">
        <v>46226</v>
      </c>
      <c r="B2" s="300"/>
      <c r="C2" s="92" t="s">
        <v>40</v>
      </c>
      <c r="D2" s="93">
        <f>AVERAGE(N21,N38,N55,N72,N89,N106,N123,N140)</f>
        <v>672.69624809040602</v>
      </c>
      <c r="E2" s="93" t="s">
        <v>91</v>
      </c>
      <c r="F2" s="94">
        <f>F1/D1</f>
        <v>20.344004043811147</v>
      </c>
      <c r="G2" s="95" t="s">
        <v>92</v>
      </c>
      <c r="H2" s="96">
        <f>COUNT(H5:H140)</f>
        <v>10</v>
      </c>
      <c r="I2" s="310"/>
      <c r="J2" s="311"/>
      <c r="K2" s="312"/>
      <c r="L2" s="316"/>
      <c r="M2" s="282"/>
      <c r="N2" s="317"/>
      <c r="O2" s="282"/>
      <c r="P2" s="282"/>
      <c r="Q2" s="282"/>
      <c r="R2" s="283"/>
      <c r="S2" s="285"/>
      <c r="T2" s="282"/>
      <c r="U2" s="282"/>
      <c r="V2" s="282"/>
      <c r="W2" s="282"/>
      <c r="X2" s="283"/>
      <c r="Y2" s="282"/>
      <c r="Z2" s="282"/>
      <c r="AA2" s="288"/>
      <c r="AB2" s="289"/>
      <c r="AC2" s="290"/>
    </row>
    <row r="3" spans="1:29" ht="23.25" customHeight="1">
      <c r="A3" s="301" t="s">
        <v>93</v>
      </c>
      <c r="B3" s="303" t="s">
        <v>94</v>
      </c>
      <c r="C3" s="305" t="s">
        <v>95</v>
      </c>
      <c r="D3" s="305"/>
      <c r="E3" s="307" t="s">
        <v>96</v>
      </c>
      <c r="F3" s="305" t="s">
        <v>97</v>
      </c>
      <c r="G3" s="307" t="s">
        <v>98</v>
      </c>
      <c r="H3" s="356" t="s">
        <v>99</v>
      </c>
      <c r="I3" s="291" t="s">
        <v>100</v>
      </c>
      <c r="J3" s="293" t="s">
        <v>101</v>
      </c>
      <c r="K3" s="295" t="s">
        <v>40</v>
      </c>
      <c r="L3" s="297" t="s">
        <v>100</v>
      </c>
      <c r="M3" s="293" t="s">
        <v>101</v>
      </c>
      <c r="N3" s="295" t="s">
        <v>40</v>
      </c>
      <c r="O3" s="291" t="s">
        <v>100</v>
      </c>
      <c r="P3" s="350" t="s">
        <v>40</v>
      </c>
      <c r="Q3" s="352" t="s">
        <v>102</v>
      </c>
      <c r="R3" s="354" t="s">
        <v>103</v>
      </c>
      <c r="S3" s="339" t="s">
        <v>104</v>
      </c>
      <c r="T3" s="340"/>
      <c r="U3" s="341" t="s">
        <v>105</v>
      </c>
      <c r="V3" s="341" t="s">
        <v>106</v>
      </c>
      <c r="W3" s="305" t="s">
        <v>107</v>
      </c>
      <c r="X3" s="343"/>
      <c r="Y3" s="344" t="s">
        <v>108</v>
      </c>
      <c r="Z3" s="345"/>
      <c r="AA3" s="348" t="s">
        <v>101</v>
      </c>
      <c r="AB3" s="318" t="s">
        <v>102</v>
      </c>
      <c r="AC3" s="320" t="s">
        <v>109</v>
      </c>
    </row>
    <row r="4" spans="1:29" ht="17.25" customHeight="1" thickBot="1">
      <c r="A4" s="302"/>
      <c r="B4" s="304"/>
      <c r="C4" s="306"/>
      <c r="D4" s="306"/>
      <c r="E4" s="308"/>
      <c r="F4" s="306"/>
      <c r="G4" s="308"/>
      <c r="H4" s="357"/>
      <c r="I4" s="292"/>
      <c r="J4" s="294"/>
      <c r="K4" s="296"/>
      <c r="L4" s="298"/>
      <c r="M4" s="294"/>
      <c r="N4" s="296"/>
      <c r="O4" s="292"/>
      <c r="P4" s="351"/>
      <c r="Q4" s="353"/>
      <c r="R4" s="355"/>
      <c r="S4" s="203" t="s">
        <v>110</v>
      </c>
      <c r="T4" s="204" t="s">
        <v>111</v>
      </c>
      <c r="U4" s="342"/>
      <c r="V4" s="342"/>
      <c r="W4" s="99" t="s">
        <v>112</v>
      </c>
      <c r="X4" s="69" t="s">
        <v>113</v>
      </c>
      <c r="Y4" s="346"/>
      <c r="Z4" s="347"/>
      <c r="AA4" s="349"/>
      <c r="AB4" s="319"/>
      <c r="AC4" s="321"/>
    </row>
    <row r="5" spans="1:29" ht="15.75" customHeight="1">
      <c r="A5" s="322" t="s">
        <v>116</v>
      </c>
      <c r="B5" s="146" t="s">
        <v>114</v>
      </c>
      <c r="C5" s="325" t="s">
        <v>117</v>
      </c>
      <c r="D5" s="326"/>
      <c r="E5" s="147">
        <v>25.64</v>
      </c>
      <c r="F5" s="97">
        <v>1798</v>
      </c>
      <c r="G5" s="148">
        <f t="shared" ref="G5:G9" si="0">E5*F5</f>
        <v>46100.72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3219.7695511531874</v>
      </c>
      <c r="N5" s="152">
        <f>M5/L5</f>
        <v>321.97695511531873</v>
      </c>
      <c r="O5" s="154">
        <f>L5-I5</f>
        <v>0</v>
      </c>
      <c r="P5" s="155">
        <f>N5-K5</f>
        <v>-38.023044884681269</v>
      </c>
      <c r="Q5" s="156">
        <f>N5/K5</f>
        <v>0.89438043087588537</v>
      </c>
      <c r="R5" s="327">
        <f>Q21</f>
        <v>0.87389841087867992</v>
      </c>
      <c r="S5" s="157">
        <v>0.20833333333333334</v>
      </c>
      <c r="T5" s="158">
        <v>0.23159722222222223</v>
      </c>
      <c r="U5" s="159"/>
      <c r="V5" s="160">
        <v>33.505503510759603</v>
      </c>
      <c r="W5" s="161"/>
      <c r="X5" s="162"/>
      <c r="Y5" s="330"/>
      <c r="Z5" s="331"/>
      <c r="AA5" s="115">
        <f>M5-J5</f>
        <v>-380.23044884681258</v>
      </c>
      <c r="AB5" s="156">
        <f>M5/J5</f>
        <v>0.89438043087588537</v>
      </c>
      <c r="AC5" s="332">
        <f>AB21</f>
        <v>0.87389841087867981</v>
      </c>
    </row>
    <row r="6" spans="1:29" ht="15.75" customHeight="1">
      <c r="A6" s="323"/>
      <c r="B6" s="100" t="s">
        <v>114</v>
      </c>
      <c r="C6" s="335" t="s">
        <v>198</v>
      </c>
      <c r="D6" s="336"/>
      <c r="E6" s="101">
        <v>29.52</v>
      </c>
      <c r="F6" s="102">
        <v>2803</v>
      </c>
      <c r="G6" s="103">
        <f t="shared" si="0"/>
        <v>82744.56</v>
      </c>
      <c r="H6" s="26"/>
      <c r="I6" s="104">
        <v>11</v>
      </c>
      <c r="J6" s="105">
        <v>3600</v>
      </c>
      <c r="K6" s="106">
        <f t="shared" ref="K6:K9" si="1">J6/I6</f>
        <v>327.27272727272725</v>
      </c>
      <c r="L6" s="107">
        <v>11</v>
      </c>
      <c r="M6" s="105">
        <f>F6/V6*60</f>
        <v>3158.6543818200071</v>
      </c>
      <c r="N6" s="106">
        <f>M6/L6</f>
        <v>287.15039834727338</v>
      </c>
      <c r="O6" s="108">
        <f>L6-I6</f>
        <v>0</v>
      </c>
      <c r="P6" s="109">
        <f>N6-K6</f>
        <v>-40.122328925453871</v>
      </c>
      <c r="Q6" s="110">
        <f>N6/K6</f>
        <v>0.8774039949500021</v>
      </c>
      <c r="R6" s="328"/>
      <c r="S6" s="47">
        <v>0.23472222222222222</v>
      </c>
      <c r="T6" s="48">
        <v>0.2716898148148148</v>
      </c>
      <c r="U6" s="111">
        <v>5</v>
      </c>
      <c r="V6" s="112">
        <v>53.244191883727147</v>
      </c>
      <c r="W6" s="113"/>
      <c r="X6" s="116"/>
      <c r="Y6" s="337"/>
      <c r="Z6" s="338"/>
      <c r="AA6" s="117">
        <f>M6-J6</f>
        <v>-441.34561817999293</v>
      </c>
      <c r="AB6" s="110">
        <f>M6/J6</f>
        <v>0.87740399495000199</v>
      </c>
      <c r="AC6" s="333"/>
    </row>
    <row r="7" spans="1:29" ht="15.75" customHeight="1">
      <c r="A7" s="323"/>
      <c r="B7" s="100" t="s">
        <v>114</v>
      </c>
      <c r="C7" s="335" t="s">
        <v>199</v>
      </c>
      <c r="D7" s="336"/>
      <c r="E7" s="101">
        <v>29.85</v>
      </c>
      <c r="F7" s="102">
        <v>3243</v>
      </c>
      <c r="G7" s="103">
        <f t="shared" si="0"/>
        <v>96803.55</v>
      </c>
      <c r="H7" s="26"/>
      <c r="I7" s="104">
        <v>11</v>
      </c>
      <c r="J7" s="105">
        <v>3600</v>
      </c>
      <c r="K7" s="106">
        <f t="shared" si="1"/>
        <v>327.27272727272725</v>
      </c>
      <c r="L7" s="107">
        <v>11</v>
      </c>
      <c r="M7" s="105">
        <f>F7/V7*60</f>
        <v>3158.270153569676</v>
      </c>
      <c r="N7" s="106">
        <f>M7/L7</f>
        <v>287.1154685063342</v>
      </c>
      <c r="O7" s="108">
        <f>L7-I7</f>
        <v>0</v>
      </c>
      <c r="P7" s="109">
        <f>N7-K7</f>
        <v>-40.157258766393056</v>
      </c>
      <c r="Q7" s="110">
        <f>N7/K7</f>
        <v>0.87729726488046567</v>
      </c>
      <c r="R7" s="328"/>
      <c r="S7" s="47">
        <v>0.27569444444444441</v>
      </c>
      <c r="T7" s="48">
        <v>0.31847222222222216</v>
      </c>
      <c r="U7" s="111">
        <v>5.7666666666666355</v>
      </c>
      <c r="V7" s="112">
        <v>61.609675720765502</v>
      </c>
      <c r="W7" s="113"/>
      <c r="X7" s="116"/>
      <c r="Y7" s="337"/>
      <c r="Z7" s="338"/>
      <c r="AA7" s="117">
        <f>M7-J7</f>
        <v>-441.72984643032396</v>
      </c>
      <c r="AB7" s="110">
        <f>M7/J7</f>
        <v>0.87729726488046555</v>
      </c>
      <c r="AC7" s="333"/>
    </row>
    <row r="8" spans="1:29" ht="15.75" customHeight="1">
      <c r="A8" s="323"/>
      <c r="B8" s="100" t="s">
        <v>114</v>
      </c>
      <c r="C8" s="335" t="s">
        <v>258</v>
      </c>
      <c r="D8" s="336"/>
      <c r="E8" s="101">
        <v>30</v>
      </c>
      <c r="F8" s="102">
        <v>3112</v>
      </c>
      <c r="G8" s="103">
        <f t="shared" si="0"/>
        <v>93360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3073.1355649583502</v>
      </c>
      <c r="N8" s="106">
        <f>M8/L8</f>
        <v>256.09463041319583</v>
      </c>
      <c r="O8" s="108">
        <f>L8-I8</f>
        <v>0</v>
      </c>
      <c r="P8" s="109">
        <f>N8-K8</f>
        <v>-43.90536958680417</v>
      </c>
      <c r="Q8" s="110">
        <f>N8/K8</f>
        <v>0.85364876804398615</v>
      </c>
      <c r="R8" s="328"/>
      <c r="S8" s="47">
        <v>0.32152777777777775</v>
      </c>
      <c r="T8" s="48">
        <v>0.36371527777777773</v>
      </c>
      <c r="U8" s="111">
        <v>5</v>
      </c>
      <c r="V8" s="112">
        <v>60.7587905099561</v>
      </c>
      <c r="W8" s="113"/>
      <c r="X8" s="116"/>
      <c r="Y8" s="337"/>
      <c r="Z8" s="338"/>
      <c r="AA8" s="117">
        <f>M8-J8</f>
        <v>-526.86443504164981</v>
      </c>
      <c r="AB8" s="110">
        <f>M8/J8</f>
        <v>0.85364876804398615</v>
      </c>
      <c r="AC8" s="333"/>
    </row>
    <row r="9" spans="1:29" ht="15.75" customHeight="1">
      <c r="A9" s="323"/>
      <c r="B9" s="100" t="s">
        <v>118</v>
      </c>
      <c r="C9" s="335" t="s">
        <v>119</v>
      </c>
      <c r="D9" s="336"/>
      <c r="E9" s="101">
        <v>28.57</v>
      </c>
      <c r="F9" s="102">
        <v>1509</v>
      </c>
      <c r="G9" s="103">
        <f t="shared" si="0"/>
        <v>43112.13</v>
      </c>
      <c r="H9" s="13"/>
      <c r="I9" s="104">
        <v>12</v>
      </c>
      <c r="J9" s="105">
        <v>3600</v>
      </c>
      <c r="K9" s="106">
        <f t="shared" si="1"/>
        <v>300</v>
      </c>
      <c r="L9" s="107">
        <v>12</v>
      </c>
      <c r="M9" s="105">
        <f>F9/V9*60</f>
        <v>3120.3417443150165</v>
      </c>
      <c r="N9" s="106">
        <f>M9/L9</f>
        <v>260.02847869291804</v>
      </c>
      <c r="O9" s="108">
        <f>L9-I9</f>
        <v>0</v>
      </c>
      <c r="P9" s="109">
        <f>N9-K9</f>
        <v>-39.971521307081957</v>
      </c>
      <c r="Q9" s="110">
        <f>N9/K9</f>
        <v>0.8667615956430601</v>
      </c>
      <c r="R9" s="328"/>
      <c r="S9" s="47">
        <v>0.36736111111111108</v>
      </c>
      <c r="T9" s="48">
        <v>0.38749999999999996</v>
      </c>
      <c r="U9" s="111">
        <v>5.2500000000000213</v>
      </c>
      <c r="V9" s="112">
        <v>29.016052541346081</v>
      </c>
      <c r="W9" s="113"/>
      <c r="X9" s="116"/>
      <c r="Y9" s="337"/>
      <c r="Z9" s="338"/>
      <c r="AA9" s="117">
        <f>M9-J9</f>
        <v>-479.65825568498349</v>
      </c>
      <c r="AB9" s="110">
        <f>M9/J9</f>
        <v>0.8667615956430601</v>
      </c>
      <c r="AC9" s="333"/>
    </row>
    <row r="10" spans="1:29" ht="15.75" customHeight="1">
      <c r="A10" s="323"/>
      <c r="B10" s="100"/>
      <c r="C10" s="335"/>
      <c r="D10" s="336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28"/>
      <c r="S10" s="47"/>
      <c r="T10" s="120"/>
      <c r="U10" s="111"/>
      <c r="V10" s="112"/>
      <c r="W10" s="113"/>
      <c r="X10" s="116"/>
      <c r="Y10" s="337"/>
      <c r="Z10" s="338"/>
      <c r="AA10" s="117"/>
      <c r="AB10" s="110"/>
      <c r="AC10" s="333"/>
    </row>
    <row r="11" spans="1:29" ht="15.75" customHeight="1">
      <c r="A11" s="323"/>
      <c r="B11" s="100"/>
      <c r="C11" s="335"/>
      <c r="D11" s="336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8"/>
      <c r="S11" s="47"/>
      <c r="T11" s="120"/>
      <c r="U11" s="111"/>
      <c r="V11" s="112"/>
      <c r="W11" s="113"/>
      <c r="X11" s="116"/>
      <c r="Y11" s="337"/>
      <c r="Z11" s="338"/>
      <c r="AA11" s="117"/>
      <c r="AB11" s="110"/>
      <c r="AC11" s="333"/>
    </row>
    <row r="12" spans="1:29" ht="15.75" customHeight="1">
      <c r="A12" s="323"/>
      <c r="B12" s="100"/>
      <c r="C12" s="335"/>
      <c r="D12" s="33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8"/>
      <c r="S12" s="47"/>
      <c r="T12" s="120"/>
      <c r="U12" s="111"/>
      <c r="V12" s="112"/>
      <c r="W12" s="113"/>
      <c r="X12" s="116"/>
      <c r="Y12" s="337"/>
      <c r="Z12" s="338"/>
      <c r="AA12" s="117"/>
      <c r="AB12" s="110"/>
      <c r="AC12" s="333"/>
    </row>
    <row r="13" spans="1:29" ht="15.75" customHeight="1">
      <c r="A13" s="323"/>
      <c r="B13" s="100"/>
      <c r="C13" s="335"/>
      <c r="D13" s="33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8"/>
      <c r="S13" s="47"/>
      <c r="T13" s="120"/>
      <c r="U13" s="111"/>
      <c r="V13" s="112"/>
      <c r="W13" s="113"/>
      <c r="X13" s="127"/>
      <c r="Y13" s="337"/>
      <c r="Z13" s="338"/>
      <c r="AA13" s="117"/>
      <c r="AB13" s="110"/>
      <c r="AC13" s="333"/>
    </row>
    <row r="14" spans="1:29" ht="15.75" customHeight="1">
      <c r="A14" s="323"/>
      <c r="B14" s="100"/>
      <c r="C14" s="335"/>
      <c r="D14" s="33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8"/>
      <c r="S14" s="47"/>
      <c r="T14" s="120"/>
      <c r="U14" s="111"/>
      <c r="V14" s="112"/>
      <c r="W14" s="113"/>
      <c r="X14" s="127"/>
      <c r="Y14" s="337"/>
      <c r="Z14" s="338"/>
      <c r="AA14" s="117"/>
      <c r="AB14" s="110"/>
      <c r="AC14" s="333"/>
    </row>
    <row r="15" spans="1:29" ht="15.75" customHeight="1">
      <c r="A15" s="323"/>
      <c r="B15" s="100"/>
      <c r="C15" s="335"/>
      <c r="D15" s="33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8"/>
      <c r="S15" s="47"/>
      <c r="T15" s="120"/>
      <c r="U15" s="111"/>
      <c r="V15" s="112"/>
      <c r="W15" s="113"/>
      <c r="X15" s="127"/>
      <c r="Y15" s="337"/>
      <c r="Z15" s="338"/>
      <c r="AA15" s="117"/>
      <c r="AB15" s="110"/>
      <c r="AC15" s="333"/>
    </row>
    <row r="16" spans="1:29" ht="15.75" customHeight="1">
      <c r="A16" s="323"/>
      <c r="B16" s="100"/>
      <c r="C16" s="335"/>
      <c r="D16" s="33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8"/>
      <c r="S16" s="47"/>
      <c r="T16" s="120"/>
      <c r="U16" s="111"/>
      <c r="V16" s="112"/>
      <c r="W16" s="113"/>
      <c r="X16" s="127"/>
      <c r="Y16" s="337"/>
      <c r="Z16" s="338"/>
      <c r="AA16" s="117"/>
      <c r="AB16" s="110"/>
      <c r="AC16" s="333"/>
    </row>
    <row r="17" spans="1:29" ht="15.75" customHeight="1">
      <c r="A17" s="323"/>
      <c r="B17" s="100"/>
      <c r="C17" s="335"/>
      <c r="D17" s="33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8"/>
      <c r="S17" s="47"/>
      <c r="T17" s="120"/>
      <c r="U17" s="111"/>
      <c r="V17" s="112"/>
      <c r="W17" s="113"/>
      <c r="X17" s="127"/>
      <c r="Y17" s="337"/>
      <c r="Z17" s="338"/>
      <c r="AA17" s="117"/>
      <c r="AB17" s="110"/>
      <c r="AC17" s="333"/>
    </row>
    <row r="18" spans="1:29" ht="15.75" customHeight="1">
      <c r="A18" s="323"/>
      <c r="B18" s="100"/>
      <c r="C18" s="335"/>
      <c r="D18" s="33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8"/>
      <c r="S18" s="47"/>
      <c r="T18" s="120"/>
      <c r="U18" s="111"/>
      <c r="V18" s="112"/>
      <c r="W18" s="113"/>
      <c r="X18" s="127"/>
      <c r="Y18" s="337"/>
      <c r="Z18" s="338"/>
      <c r="AA18" s="117"/>
      <c r="AB18" s="110"/>
      <c r="AC18" s="333"/>
    </row>
    <row r="19" spans="1:29" ht="15.75" customHeight="1">
      <c r="A19" s="323"/>
      <c r="B19" s="100"/>
      <c r="C19" s="335"/>
      <c r="D19" s="33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8"/>
      <c r="S19" s="47"/>
      <c r="T19" s="120"/>
      <c r="U19" s="111"/>
      <c r="V19" s="112"/>
      <c r="W19" s="113"/>
      <c r="X19" s="127"/>
      <c r="Y19" s="337"/>
      <c r="Z19" s="338"/>
      <c r="AA19" s="117"/>
      <c r="AB19" s="110"/>
      <c r="AC19" s="333"/>
    </row>
    <row r="20" spans="1:29" ht="15.75" customHeight="1">
      <c r="A20" s="323"/>
      <c r="B20" s="163"/>
      <c r="C20" s="335"/>
      <c r="D20" s="336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8"/>
      <c r="S20" s="119"/>
      <c r="T20" s="120"/>
      <c r="U20" s="130"/>
      <c r="V20" s="131"/>
      <c r="W20" s="126"/>
      <c r="X20" s="127"/>
      <c r="Y20" s="337"/>
      <c r="Z20" s="338"/>
      <c r="AA20" s="165"/>
      <c r="AB20" s="125"/>
      <c r="AC20" s="333"/>
    </row>
    <row r="21" spans="1:29" ht="15.75" customHeight="1" thickBot="1">
      <c r="A21" s="324"/>
      <c r="B21" s="133" t="s">
        <v>115</v>
      </c>
      <c r="C21" s="358"/>
      <c r="D21" s="358"/>
      <c r="E21" s="134"/>
      <c r="F21" s="167"/>
      <c r="G21" s="135"/>
      <c r="H21" s="69"/>
      <c r="I21" s="136">
        <f t="shared" ref="I21:J21" si="2">AVERAGE(I5:I20)</f>
        <v>11.2</v>
      </c>
      <c r="J21" s="137">
        <f t="shared" si="2"/>
        <v>3600</v>
      </c>
      <c r="K21" s="138">
        <f t="shared" ref="K21" si="3">J21/I21</f>
        <v>321.42857142857144</v>
      </c>
      <c r="L21" s="136">
        <f t="shared" ref="L21:M21" si="4">AVERAGE(L5:L20)</f>
        <v>11.2</v>
      </c>
      <c r="M21" s="137">
        <f t="shared" si="4"/>
        <v>3146.0342791632474</v>
      </c>
      <c r="N21" s="138">
        <f>M21/L21</f>
        <v>280.89591778243283</v>
      </c>
      <c r="O21" s="139">
        <f>L21-I21</f>
        <v>0</v>
      </c>
      <c r="P21" s="140">
        <f>N21-K21</f>
        <v>-40.532653646138613</v>
      </c>
      <c r="Q21" s="141">
        <f>N21/K21</f>
        <v>0.87389841087867992</v>
      </c>
      <c r="R21" s="329"/>
      <c r="S21" s="142">
        <v>0.20833333333333334</v>
      </c>
      <c r="T21" s="143">
        <v>0.4214930555555555</v>
      </c>
      <c r="U21" s="144"/>
      <c r="V21" s="166"/>
      <c r="W21" s="167"/>
      <c r="X21" s="138"/>
      <c r="Y21" s="359"/>
      <c r="Z21" s="360"/>
      <c r="AA21" s="168">
        <f>M21-J21</f>
        <v>-453.96572083675255</v>
      </c>
      <c r="AB21" s="141">
        <f>M21/J21</f>
        <v>0.87389841087867981</v>
      </c>
      <c r="AC21" s="334"/>
    </row>
    <row r="22" spans="1:29" ht="15.75" customHeight="1">
      <c r="A22" s="361" t="s">
        <v>121</v>
      </c>
      <c r="B22" s="114" t="s">
        <v>118</v>
      </c>
      <c r="C22" s="325" t="s">
        <v>186</v>
      </c>
      <c r="D22" s="326"/>
      <c r="E22" s="147">
        <v>18.53</v>
      </c>
      <c r="F22" s="97">
        <v>2508</v>
      </c>
      <c r="G22" s="148">
        <f t="shared" ref="G22:G24" si="5">E22*F22</f>
        <v>46473.240000000005</v>
      </c>
      <c r="H22" s="149"/>
      <c r="I22" s="150">
        <v>3</v>
      </c>
      <c r="J22" s="151">
        <v>3300</v>
      </c>
      <c r="K22" s="152">
        <f>J22/I22</f>
        <v>1100</v>
      </c>
      <c r="L22" s="153">
        <v>3</v>
      </c>
      <c r="M22" s="151">
        <f>F22/V22*60</f>
        <v>2992.0986165473578</v>
      </c>
      <c r="N22" s="152">
        <f>M22/L22</f>
        <v>997.36620551578596</v>
      </c>
      <c r="O22" s="154">
        <f>L22-I22</f>
        <v>0</v>
      </c>
      <c r="P22" s="155">
        <f>N22-K22</f>
        <v>-102.63379448421404</v>
      </c>
      <c r="Q22" s="156">
        <f>N22/K22</f>
        <v>0.9066965504688963</v>
      </c>
      <c r="R22" s="327">
        <f>Q38</f>
        <v>0.90616072531803227</v>
      </c>
      <c r="S22" s="157">
        <v>0.32916666666666666</v>
      </c>
      <c r="T22" s="158">
        <v>0.36408564814814814</v>
      </c>
      <c r="U22" s="159"/>
      <c r="V22" s="112">
        <v>50.292460003755444</v>
      </c>
      <c r="W22" s="161"/>
      <c r="X22" s="162"/>
      <c r="Y22" s="330"/>
      <c r="Z22" s="331"/>
      <c r="AA22" s="115">
        <f>M22-J22</f>
        <v>-307.90138345264222</v>
      </c>
      <c r="AB22" s="156">
        <f>M22/J22</f>
        <v>0.9066965504688963</v>
      </c>
      <c r="AC22" s="332">
        <f>AB38</f>
        <v>0.90616072531803227</v>
      </c>
    </row>
    <row r="23" spans="1:29" ht="15.75" customHeight="1">
      <c r="A23" s="362"/>
      <c r="B23" s="100" t="s">
        <v>118</v>
      </c>
      <c r="C23" s="335" t="s">
        <v>122</v>
      </c>
      <c r="D23" s="336"/>
      <c r="E23" s="101">
        <v>22.28</v>
      </c>
      <c r="F23" s="102">
        <v>900</v>
      </c>
      <c r="G23" s="103">
        <f t="shared" si="5"/>
        <v>20052</v>
      </c>
      <c r="H23" s="26"/>
      <c r="I23" s="104">
        <v>5</v>
      </c>
      <c r="J23" s="105">
        <v>3300</v>
      </c>
      <c r="K23" s="106">
        <f t="shared" ref="K23:K24" si="6">J23/I23</f>
        <v>660</v>
      </c>
      <c r="L23" s="107">
        <v>5</v>
      </c>
      <c r="M23" s="105">
        <f>F23/V23*60</f>
        <v>2988.9866288839576</v>
      </c>
      <c r="N23" s="106">
        <f>M23/L23</f>
        <v>597.79732577679147</v>
      </c>
      <c r="O23" s="108">
        <f>L23-I23</f>
        <v>0</v>
      </c>
      <c r="P23" s="109">
        <f>N23-K23</f>
        <v>-62.202674223208533</v>
      </c>
      <c r="Q23" s="110">
        <f>N23/K23</f>
        <v>0.90575352390422947</v>
      </c>
      <c r="R23" s="328"/>
      <c r="S23" s="47">
        <v>0.36736111111111108</v>
      </c>
      <c r="T23" s="48">
        <v>0.37989583333333332</v>
      </c>
      <c r="U23" s="111">
        <v>4.7166666666666313</v>
      </c>
      <c r="V23" s="112">
        <v>18.066323709237462</v>
      </c>
      <c r="W23" s="113"/>
      <c r="X23" s="116"/>
      <c r="Y23" s="337"/>
      <c r="Z23" s="338"/>
      <c r="AA23" s="117">
        <f>M23-J23</f>
        <v>-311.01337111604244</v>
      </c>
      <c r="AB23" s="110">
        <f>M23/J23</f>
        <v>0.90575352390422958</v>
      </c>
      <c r="AC23" s="333"/>
    </row>
    <row r="24" spans="1:29" ht="15.75" customHeight="1">
      <c r="A24" s="362"/>
      <c r="B24" s="100" t="s">
        <v>118</v>
      </c>
      <c r="C24" s="335" t="s">
        <v>123</v>
      </c>
      <c r="D24" s="336"/>
      <c r="E24" s="101">
        <v>17.89</v>
      </c>
      <c r="F24" s="102">
        <v>2871</v>
      </c>
      <c r="G24" s="103">
        <f t="shared" si="5"/>
        <v>51362.19</v>
      </c>
      <c r="H24" s="26"/>
      <c r="I24" s="104">
        <v>4</v>
      </c>
      <c r="J24" s="105">
        <v>3300</v>
      </c>
      <c r="K24" s="106">
        <f t="shared" si="6"/>
        <v>825</v>
      </c>
      <c r="L24" s="107">
        <v>4</v>
      </c>
      <c r="M24" s="105">
        <f>F24/V24*60</f>
        <v>2989.9059352172039</v>
      </c>
      <c r="N24" s="106">
        <f>M24/L24</f>
        <v>747.47648380430098</v>
      </c>
      <c r="O24" s="108">
        <f>L24-I24</f>
        <v>0</v>
      </c>
      <c r="P24" s="109">
        <f>N24-K24</f>
        <v>-77.523516195699017</v>
      </c>
      <c r="Q24" s="110">
        <f>N24/K24</f>
        <v>0.90603210158097092</v>
      </c>
      <c r="R24" s="328"/>
      <c r="S24" s="47">
        <v>0.38402777777777775</v>
      </c>
      <c r="T24" s="48">
        <v>0.42402777777777773</v>
      </c>
      <c r="U24" s="111">
        <v>5.9499999999999709</v>
      </c>
      <c r="V24" s="112">
        <v>57.613852653690941</v>
      </c>
      <c r="W24" s="113"/>
      <c r="X24" s="116"/>
      <c r="Y24" s="337"/>
      <c r="Z24" s="338"/>
      <c r="AA24" s="117">
        <f>M24-J24</f>
        <v>-310.09406478279607</v>
      </c>
      <c r="AB24" s="110">
        <f>M24/J24</f>
        <v>0.90603210158097092</v>
      </c>
      <c r="AC24" s="333"/>
    </row>
    <row r="25" spans="1:29" ht="15.75" customHeight="1">
      <c r="A25" s="362"/>
      <c r="B25" s="100"/>
      <c r="C25" s="335"/>
      <c r="D25" s="336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28"/>
      <c r="S25" s="47"/>
      <c r="T25" s="48"/>
      <c r="U25" s="111"/>
      <c r="V25" s="112"/>
      <c r="W25" s="113"/>
      <c r="X25" s="116"/>
      <c r="Y25" s="337"/>
      <c r="Z25" s="338"/>
      <c r="AA25" s="117"/>
      <c r="AB25" s="110"/>
      <c r="AC25" s="333"/>
    </row>
    <row r="26" spans="1:29" ht="15.75" customHeight="1">
      <c r="A26" s="363"/>
      <c r="B26" s="100"/>
      <c r="C26" s="335"/>
      <c r="D26" s="336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328"/>
      <c r="S26" s="47"/>
      <c r="T26" s="48"/>
      <c r="U26" s="111"/>
      <c r="V26" s="112"/>
      <c r="W26" s="113"/>
      <c r="X26" s="116"/>
      <c r="Y26" s="337"/>
      <c r="Z26" s="338"/>
      <c r="AA26" s="117"/>
      <c r="AB26" s="110"/>
      <c r="AC26" s="333"/>
    </row>
    <row r="27" spans="1:29" ht="15.75" customHeight="1">
      <c r="A27" s="363"/>
      <c r="B27" s="100"/>
      <c r="C27" s="335"/>
      <c r="D27" s="336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28"/>
      <c r="S27" s="47"/>
      <c r="T27" s="120"/>
      <c r="U27" s="111"/>
      <c r="V27" s="112"/>
      <c r="W27" s="113"/>
      <c r="X27" s="116"/>
      <c r="Y27" s="337"/>
      <c r="Z27" s="338"/>
      <c r="AA27" s="117"/>
      <c r="AB27" s="110"/>
      <c r="AC27" s="333"/>
    </row>
    <row r="28" spans="1:29" ht="15.75" customHeight="1">
      <c r="A28" s="363"/>
      <c r="B28" s="100"/>
      <c r="C28" s="335"/>
      <c r="D28" s="336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328"/>
      <c r="S28" s="47"/>
      <c r="T28" s="120"/>
      <c r="U28" s="111"/>
      <c r="V28" s="112"/>
      <c r="W28" s="113"/>
      <c r="X28" s="116"/>
      <c r="Y28" s="337"/>
      <c r="Z28" s="338"/>
      <c r="AA28" s="117"/>
      <c r="AB28" s="110"/>
      <c r="AC28" s="333"/>
    </row>
    <row r="29" spans="1:29" ht="15.75" customHeight="1">
      <c r="A29" s="363"/>
      <c r="B29" s="100"/>
      <c r="C29" s="335"/>
      <c r="D29" s="336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28"/>
      <c r="S29" s="47"/>
      <c r="T29" s="120"/>
      <c r="U29" s="111"/>
      <c r="V29" s="112"/>
      <c r="W29" s="113"/>
      <c r="X29" s="116"/>
      <c r="Y29" s="337"/>
      <c r="Z29" s="338"/>
      <c r="AA29" s="117"/>
      <c r="AB29" s="110"/>
      <c r="AC29" s="333"/>
    </row>
    <row r="30" spans="1:29" ht="15.75" customHeight="1">
      <c r="A30" s="363"/>
      <c r="B30" s="100"/>
      <c r="C30" s="335"/>
      <c r="D30" s="336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28"/>
      <c r="S30" s="47"/>
      <c r="T30" s="120"/>
      <c r="U30" s="111"/>
      <c r="V30" s="112"/>
      <c r="W30" s="113"/>
      <c r="X30" s="116"/>
      <c r="Y30" s="337"/>
      <c r="Z30" s="338"/>
      <c r="AA30" s="117"/>
      <c r="AB30" s="110"/>
      <c r="AC30" s="333"/>
    </row>
    <row r="31" spans="1:29" ht="15.75" customHeight="1">
      <c r="A31" s="363"/>
      <c r="B31" s="100"/>
      <c r="C31" s="335"/>
      <c r="D31" s="336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28"/>
      <c r="S31" s="47"/>
      <c r="T31" s="120"/>
      <c r="U31" s="111"/>
      <c r="V31" s="112"/>
      <c r="W31" s="113"/>
      <c r="X31" s="116"/>
      <c r="Y31" s="337"/>
      <c r="Z31" s="338"/>
      <c r="AA31" s="117"/>
      <c r="AB31" s="110"/>
      <c r="AC31" s="333"/>
    </row>
    <row r="32" spans="1:29" ht="15.75" customHeight="1">
      <c r="A32" s="363"/>
      <c r="B32" s="100"/>
      <c r="C32" s="335"/>
      <c r="D32" s="336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28"/>
      <c r="S32" s="47"/>
      <c r="T32" s="120"/>
      <c r="U32" s="111"/>
      <c r="V32" s="112"/>
      <c r="W32" s="113"/>
      <c r="X32" s="116"/>
      <c r="Y32" s="337"/>
      <c r="Z32" s="338"/>
      <c r="AA32" s="117"/>
      <c r="AB32" s="110"/>
      <c r="AC32" s="333"/>
    </row>
    <row r="33" spans="1:29" ht="15.75" customHeight="1">
      <c r="A33" s="363"/>
      <c r="B33" s="100"/>
      <c r="C33" s="335"/>
      <c r="D33" s="336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28"/>
      <c r="S33" s="47"/>
      <c r="T33" s="120"/>
      <c r="U33" s="111"/>
      <c r="V33" s="112"/>
      <c r="W33" s="113"/>
      <c r="X33" s="116"/>
      <c r="Y33" s="337"/>
      <c r="Z33" s="338"/>
      <c r="AA33" s="117"/>
      <c r="AB33" s="110"/>
      <c r="AC33" s="333"/>
    </row>
    <row r="34" spans="1:29" ht="15.75" customHeight="1">
      <c r="A34" s="363"/>
      <c r="B34" s="100"/>
      <c r="C34" s="335"/>
      <c r="D34" s="336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28"/>
      <c r="S34" s="47"/>
      <c r="T34" s="120"/>
      <c r="U34" s="111"/>
      <c r="V34" s="112"/>
      <c r="W34" s="113"/>
      <c r="X34" s="116"/>
      <c r="Y34" s="337"/>
      <c r="Z34" s="338"/>
      <c r="AA34" s="117"/>
      <c r="AB34" s="110"/>
      <c r="AC34" s="333"/>
    </row>
    <row r="35" spans="1:29" ht="15.75" customHeight="1">
      <c r="A35" s="363"/>
      <c r="B35" s="100"/>
      <c r="C35" s="335"/>
      <c r="D35" s="336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28"/>
      <c r="S35" s="47"/>
      <c r="T35" s="120"/>
      <c r="U35" s="111"/>
      <c r="V35" s="112"/>
      <c r="W35" s="113"/>
      <c r="X35" s="116"/>
      <c r="Y35" s="337"/>
      <c r="Z35" s="338"/>
      <c r="AA35" s="117"/>
      <c r="AB35" s="110"/>
      <c r="AC35" s="333"/>
    </row>
    <row r="36" spans="1:29" ht="15.75" customHeight="1">
      <c r="A36" s="363"/>
      <c r="B36" s="100"/>
      <c r="C36" s="335"/>
      <c r="D36" s="336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28"/>
      <c r="S36" s="47"/>
      <c r="T36" s="120"/>
      <c r="U36" s="111"/>
      <c r="V36" s="112"/>
      <c r="W36" s="113"/>
      <c r="X36" s="116"/>
      <c r="Y36" s="337"/>
      <c r="Z36" s="338"/>
      <c r="AA36" s="117"/>
      <c r="AB36" s="110"/>
      <c r="AC36" s="333"/>
    </row>
    <row r="37" spans="1:29" ht="15.75" customHeight="1">
      <c r="A37" s="363"/>
      <c r="B37" s="100"/>
      <c r="C37" s="335"/>
      <c r="D37" s="336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28"/>
      <c r="S37" s="119"/>
      <c r="T37" s="120"/>
      <c r="U37" s="130"/>
      <c r="V37" s="131"/>
      <c r="W37" s="126"/>
      <c r="X37" s="127"/>
      <c r="Y37" s="337"/>
      <c r="Z37" s="338"/>
      <c r="AA37" s="165"/>
      <c r="AB37" s="125"/>
      <c r="AC37" s="333"/>
    </row>
    <row r="38" spans="1:29" ht="15.75" customHeight="1" thickBot="1">
      <c r="A38" s="364"/>
      <c r="B38" s="133" t="s">
        <v>115</v>
      </c>
      <c r="C38" s="358"/>
      <c r="D38" s="358"/>
      <c r="E38" s="134"/>
      <c r="F38" s="99"/>
      <c r="G38" s="135"/>
      <c r="H38" s="69"/>
      <c r="I38" s="136">
        <f t="shared" ref="I38:J38" si="7">AVERAGE(I22:I37)</f>
        <v>4</v>
      </c>
      <c r="J38" s="137">
        <f t="shared" si="7"/>
        <v>3300</v>
      </c>
      <c r="K38" s="138">
        <f t="shared" ref="K38" si="8">J38/I38</f>
        <v>825</v>
      </c>
      <c r="L38" s="136">
        <f t="shared" ref="L38:M38" si="9">AVERAGE(L22:L37)</f>
        <v>4</v>
      </c>
      <c r="M38" s="137">
        <f t="shared" si="9"/>
        <v>2990.3303935495064</v>
      </c>
      <c r="N38" s="138">
        <f t="shared" ref="N38:N45" si="10">M38/L38</f>
        <v>747.58259838737661</v>
      </c>
      <c r="O38" s="139">
        <f t="shared" ref="O38:O45" si="11">L38-I38</f>
        <v>0</v>
      </c>
      <c r="P38" s="140">
        <f t="shared" ref="P38:P45" si="12">N38-K38</f>
        <v>-77.417401612623394</v>
      </c>
      <c r="Q38" s="141">
        <f t="shared" ref="Q38:Q45" si="13">N38/K38</f>
        <v>0.90616072531803227</v>
      </c>
      <c r="R38" s="329"/>
      <c r="S38" s="142">
        <v>0.32916666666666666</v>
      </c>
      <c r="T38" s="143">
        <v>0.42402777777777773</v>
      </c>
      <c r="U38" s="144"/>
      <c r="V38" s="166"/>
      <c r="W38" s="99"/>
      <c r="X38" s="69"/>
      <c r="Y38" s="359"/>
      <c r="Z38" s="360"/>
      <c r="AA38" s="168">
        <f t="shared" ref="AA38:AA45" si="14">M38-J38</f>
        <v>-309.66960645049357</v>
      </c>
      <c r="AB38" s="141">
        <f t="shared" ref="AB38:AB45" si="15">M38/J38</f>
        <v>0.90616072531803227</v>
      </c>
      <c r="AC38" s="334"/>
    </row>
    <row r="39" spans="1:29" ht="15.75" customHeight="1">
      <c r="A39" s="322" t="s">
        <v>71</v>
      </c>
      <c r="B39" s="114" t="s">
        <v>118</v>
      </c>
      <c r="C39" s="325" t="s">
        <v>129</v>
      </c>
      <c r="D39" s="326"/>
      <c r="E39" s="147">
        <v>25.03</v>
      </c>
      <c r="F39" s="97">
        <v>1158</v>
      </c>
      <c r="G39" s="148">
        <f t="shared" ref="G39:G45" si="16">E39*F39</f>
        <v>28984.74</v>
      </c>
      <c r="H39" s="149"/>
      <c r="I39" s="150">
        <v>5</v>
      </c>
      <c r="J39" s="151">
        <v>3600</v>
      </c>
      <c r="K39" s="152">
        <f>J39/I39</f>
        <v>720</v>
      </c>
      <c r="L39" s="153">
        <v>5</v>
      </c>
      <c r="M39" s="151">
        <f t="shared" ref="M39:M45" si="17">F39/V39*60</f>
        <v>3195.6561676975375</v>
      </c>
      <c r="N39" s="152">
        <f t="shared" si="10"/>
        <v>639.13123353950755</v>
      </c>
      <c r="O39" s="154">
        <f t="shared" si="11"/>
        <v>0</v>
      </c>
      <c r="P39" s="155">
        <f t="shared" si="12"/>
        <v>-80.868766460492452</v>
      </c>
      <c r="Q39" s="156">
        <f t="shared" si="13"/>
        <v>0.88768226880487155</v>
      </c>
      <c r="R39" s="327">
        <f>Q55</f>
        <v>0.89330524469526151</v>
      </c>
      <c r="S39" s="157">
        <v>0.25</v>
      </c>
      <c r="T39" s="158">
        <v>0.2650925925925926</v>
      </c>
      <c r="U39" s="159"/>
      <c r="V39" s="160">
        <v>21.742013644121222</v>
      </c>
      <c r="W39" s="161"/>
      <c r="X39" s="162"/>
      <c r="Y39" s="330"/>
      <c r="Z39" s="331"/>
      <c r="AA39" s="115">
        <f t="shared" si="14"/>
        <v>-404.34383230246249</v>
      </c>
      <c r="AB39" s="156">
        <f t="shared" si="15"/>
        <v>0.88768226880487155</v>
      </c>
      <c r="AC39" s="332">
        <f>AB55</f>
        <v>0.89330524469526151</v>
      </c>
    </row>
    <row r="40" spans="1:29" ht="15.75" customHeight="1">
      <c r="A40" s="323"/>
      <c r="B40" s="100" t="s">
        <v>118</v>
      </c>
      <c r="C40" s="335" t="s">
        <v>125</v>
      </c>
      <c r="D40" s="336"/>
      <c r="E40" s="101">
        <v>18.18</v>
      </c>
      <c r="F40" s="102">
        <v>1255</v>
      </c>
      <c r="G40" s="103">
        <f t="shared" si="16"/>
        <v>22815.9</v>
      </c>
      <c r="H40" s="26"/>
      <c r="I40" s="104">
        <v>3</v>
      </c>
      <c r="J40" s="105">
        <v>3600</v>
      </c>
      <c r="K40" s="106">
        <f t="shared" ref="K40:K75" si="18">J40/I40</f>
        <v>1200</v>
      </c>
      <c r="L40" s="107">
        <v>3</v>
      </c>
      <c r="M40" s="105">
        <f t="shared" si="17"/>
        <v>3196.5943093214646</v>
      </c>
      <c r="N40" s="106">
        <f t="shared" si="10"/>
        <v>1065.5314364404883</v>
      </c>
      <c r="O40" s="108">
        <f t="shared" si="11"/>
        <v>0</v>
      </c>
      <c r="P40" s="109">
        <f t="shared" si="12"/>
        <v>-134.46856355951172</v>
      </c>
      <c r="Q40" s="110">
        <f t="shared" si="13"/>
        <v>0.88794286370040687</v>
      </c>
      <c r="R40" s="328"/>
      <c r="S40" s="47">
        <v>0.27500000000000002</v>
      </c>
      <c r="T40" s="48">
        <v>0.29135416666666669</v>
      </c>
      <c r="U40" s="111">
        <v>15</v>
      </c>
      <c r="V40" s="112">
        <v>23.556320481588983</v>
      </c>
      <c r="W40" s="113"/>
      <c r="X40" s="116"/>
      <c r="Y40" s="337"/>
      <c r="Z40" s="338"/>
      <c r="AA40" s="117">
        <f t="shared" si="14"/>
        <v>-403.40569067853539</v>
      </c>
      <c r="AB40" s="110">
        <f t="shared" si="15"/>
        <v>0.88794286370040687</v>
      </c>
      <c r="AC40" s="333"/>
    </row>
    <row r="41" spans="1:29" ht="15.75" customHeight="1">
      <c r="A41" s="323"/>
      <c r="B41" s="100" t="s">
        <v>118</v>
      </c>
      <c r="C41" s="335" t="s">
        <v>202</v>
      </c>
      <c r="D41" s="336"/>
      <c r="E41" s="101">
        <v>23.72</v>
      </c>
      <c r="F41" s="102">
        <v>966</v>
      </c>
      <c r="G41" s="103">
        <f t="shared" si="16"/>
        <v>22913.52</v>
      </c>
      <c r="H41" s="26"/>
      <c r="I41" s="104">
        <v>5</v>
      </c>
      <c r="J41" s="105">
        <v>3600</v>
      </c>
      <c r="K41" s="106">
        <f t="shared" si="18"/>
        <v>720</v>
      </c>
      <c r="L41" s="107">
        <v>5</v>
      </c>
      <c r="M41" s="105">
        <f t="shared" si="17"/>
        <v>3203.4711494849398</v>
      </c>
      <c r="N41" s="106">
        <f t="shared" si="10"/>
        <v>640.69422989698796</v>
      </c>
      <c r="O41" s="108">
        <f t="shared" si="11"/>
        <v>0</v>
      </c>
      <c r="P41" s="109">
        <f t="shared" si="12"/>
        <v>-79.305770103012037</v>
      </c>
      <c r="Q41" s="110">
        <f t="shared" si="13"/>
        <v>0.88985309707914995</v>
      </c>
      <c r="R41" s="328"/>
      <c r="S41" s="47">
        <v>0.30138888888888893</v>
      </c>
      <c r="T41" s="48">
        <v>0.3139467592592593</v>
      </c>
      <c r="U41" s="111">
        <v>15</v>
      </c>
      <c r="V41" s="112">
        <v>18.09287404049789</v>
      </c>
      <c r="W41" s="113"/>
      <c r="X41" s="116"/>
      <c r="Y41" s="337"/>
      <c r="Z41" s="338"/>
      <c r="AA41" s="117">
        <f t="shared" si="14"/>
        <v>-396.52885051506018</v>
      </c>
      <c r="AB41" s="110">
        <f t="shared" si="15"/>
        <v>0.88985309707914995</v>
      </c>
      <c r="AC41" s="333"/>
    </row>
    <row r="42" spans="1:29" ht="15.75" customHeight="1">
      <c r="A42" s="323"/>
      <c r="B42" s="100" t="s">
        <v>118</v>
      </c>
      <c r="C42" s="335" t="s">
        <v>130</v>
      </c>
      <c r="D42" s="336"/>
      <c r="E42" s="101">
        <v>24.82</v>
      </c>
      <c r="F42" s="102">
        <v>1494</v>
      </c>
      <c r="G42" s="103">
        <f t="shared" si="16"/>
        <v>37081.08</v>
      </c>
      <c r="H42" s="26"/>
      <c r="I42" s="104">
        <v>5</v>
      </c>
      <c r="J42" s="105">
        <v>3600</v>
      </c>
      <c r="K42" s="106">
        <f t="shared" si="18"/>
        <v>720</v>
      </c>
      <c r="L42" s="107">
        <v>5</v>
      </c>
      <c r="M42" s="105">
        <f t="shared" si="17"/>
        <v>3203.3276587174341</v>
      </c>
      <c r="N42" s="106">
        <f t="shared" si="10"/>
        <v>640.66553174348678</v>
      </c>
      <c r="O42" s="108">
        <f t="shared" si="11"/>
        <v>0</v>
      </c>
      <c r="P42" s="109">
        <f t="shared" si="12"/>
        <v>-79.334468256513219</v>
      </c>
      <c r="Q42" s="110">
        <f t="shared" si="13"/>
        <v>0.88981323853262051</v>
      </c>
      <c r="R42" s="328"/>
      <c r="S42" s="47">
        <v>0.32430555555555562</v>
      </c>
      <c r="T42" s="48">
        <v>0.34373842592592602</v>
      </c>
      <c r="U42" s="111">
        <v>14.916666666666707</v>
      </c>
      <c r="V42" s="112">
        <v>27.983400248193952</v>
      </c>
      <c r="W42" s="113"/>
      <c r="X42" s="116"/>
      <c r="Y42" s="337"/>
      <c r="Z42" s="338"/>
      <c r="AA42" s="117">
        <f t="shared" si="14"/>
        <v>-396.67234128256587</v>
      </c>
      <c r="AB42" s="110">
        <f t="shared" si="15"/>
        <v>0.88981323853262062</v>
      </c>
      <c r="AC42" s="333"/>
    </row>
    <row r="43" spans="1:29" ht="15.75" customHeight="1">
      <c r="A43" s="323"/>
      <c r="B43" s="100" t="s">
        <v>118</v>
      </c>
      <c r="C43" s="335" t="s">
        <v>211</v>
      </c>
      <c r="D43" s="336"/>
      <c r="E43" s="101">
        <v>17.07</v>
      </c>
      <c r="F43" s="102">
        <v>2294</v>
      </c>
      <c r="G43" s="103">
        <f t="shared" si="16"/>
        <v>39158.58</v>
      </c>
      <c r="H43" s="13"/>
      <c r="I43" s="104">
        <v>3</v>
      </c>
      <c r="J43" s="105">
        <v>3300</v>
      </c>
      <c r="K43" s="106">
        <f t="shared" si="18"/>
        <v>1100</v>
      </c>
      <c r="L43" s="107">
        <v>3</v>
      </c>
      <c r="M43" s="105">
        <f t="shared" si="17"/>
        <v>2983.2334478185458</v>
      </c>
      <c r="N43" s="106">
        <f t="shared" si="10"/>
        <v>994.41114927284855</v>
      </c>
      <c r="O43" s="108">
        <f t="shared" si="11"/>
        <v>0</v>
      </c>
      <c r="P43" s="109">
        <f t="shared" si="12"/>
        <v>-105.58885072715145</v>
      </c>
      <c r="Q43" s="110">
        <f t="shared" si="13"/>
        <v>0.90401013570258959</v>
      </c>
      <c r="R43" s="328"/>
      <c r="S43" s="47">
        <v>0.3534722222222223</v>
      </c>
      <c r="T43" s="48">
        <v>0.38550925925925933</v>
      </c>
      <c r="U43" s="111">
        <v>15</v>
      </c>
      <c r="V43" s="112">
        <v>46.137857598991332</v>
      </c>
      <c r="W43" s="113"/>
      <c r="X43" s="116"/>
      <c r="Y43" s="337"/>
      <c r="Z43" s="338"/>
      <c r="AA43" s="117">
        <f t="shared" si="14"/>
        <v>-316.76655218145424</v>
      </c>
      <c r="AB43" s="110">
        <f t="shared" si="15"/>
        <v>0.90401013570258959</v>
      </c>
      <c r="AC43" s="333"/>
    </row>
    <row r="44" spans="1:29" ht="15.75" customHeight="1">
      <c r="A44" s="323"/>
      <c r="B44" s="100" t="s">
        <v>118</v>
      </c>
      <c r="C44" s="335" t="s">
        <v>126</v>
      </c>
      <c r="D44" s="336"/>
      <c r="E44" s="101">
        <v>14.03</v>
      </c>
      <c r="F44" s="102">
        <v>4605</v>
      </c>
      <c r="G44" s="121">
        <f t="shared" si="16"/>
        <v>64608.149999999994</v>
      </c>
      <c r="H44" s="122"/>
      <c r="I44" s="104">
        <v>3</v>
      </c>
      <c r="J44" s="105">
        <v>3000</v>
      </c>
      <c r="K44" s="106">
        <f t="shared" si="18"/>
        <v>1000</v>
      </c>
      <c r="L44" s="107">
        <v>3</v>
      </c>
      <c r="M44" s="105">
        <f t="shared" si="17"/>
        <v>2728.0143513941748</v>
      </c>
      <c r="N44" s="106">
        <f t="shared" si="10"/>
        <v>909.33811713139164</v>
      </c>
      <c r="O44" s="108">
        <f t="shared" si="11"/>
        <v>0</v>
      </c>
      <c r="P44" s="109">
        <f t="shared" si="12"/>
        <v>-90.661882868608359</v>
      </c>
      <c r="Q44" s="110">
        <f t="shared" si="13"/>
        <v>0.90933811713139168</v>
      </c>
      <c r="R44" s="328"/>
      <c r="S44" s="47">
        <v>0.39583333333333343</v>
      </c>
      <c r="T44" s="120">
        <v>0.46615740740740752</v>
      </c>
      <c r="U44" s="111">
        <v>14.866666666666699</v>
      </c>
      <c r="V44" s="112">
        <v>101.282458378122</v>
      </c>
      <c r="W44" s="113"/>
      <c r="X44" s="116"/>
      <c r="Y44" s="337"/>
      <c r="Z44" s="338"/>
      <c r="AA44" s="117">
        <f t="shared" si="14"/>
        <v>-271.98564860582519</v>
      </c>
      <c r="AB44" s="110">
        <f t="shared" si="15"/>
        <v>0.90933811713139157</v>
      </c>
      <c r="AC44" s="333"/>
    </row>
    <row r="45" spans="1:29" ht="15.75" customHeight="1">
      <c r="A45" s="323"/>
      <c r="B45" s="100" t="s">
        <v>118</v>
      </c>
      <c r="C45" s="335" t="s">
        <v>128</v>
      </c>
      <c r="D45" s="336"/>
      <c r="E45" s="101">
        <v>14.28</v>
      </c>
      <c r="F45" s="102">
        <v>6386</v>
      </c>
      <c r="G45" s="121">
        <f t="shared" si="16"/>
        <v>91192.08</v>
      </c>
      <c r="H45" s="62"/>
      <c r="I45" s="104">
        <v>3</v>
      </c>
      <c r="J45" s="105">
        <v>3600</v>
      </c>
      <c r="K45" s="106">
        <f t="shared" si="18"/>
        <v>1200</v>
      </c>
      <c r="L45" s="107">
        <v>3</v>
      </c>
      <c r="M45" s="105">
        <f t="shared" si="17"/>
        <v>3197.0203616607578</v>
      </c>
      <c r="N45" s="106">
        <f t="shared" si="10"/>
        <v>1065.6734538869193</v>
      </c>
      <c r="O45" s="123">
        <f t="shared" si="11"/>
        <v>0</v>
      </c>
      <c r="P45" s="124">
        <f t="shared" si="12"/>
        <v>-134.32654611308067</v>
      </c>
      <c r="Q45" s="125">
        <f t="shared" si="13"/>
        <v>0.88806121157243278</v>
      </c>
      <c r="R45" s="328"/>
      <c r="S45" s="47">
        <v>0.47638888888888903</v>
      </c>
      <c r="T45" s="120">
        <v>0.55960648148148162</v>
      </c>
      <c r="U45" s="111">
        <v>14.733333333333372</v>
      </c>
      <c r="V45" s="112">
        <v>119.84909592535709</v>
      </c>
      <c r="W45" s="113"/>
      <c r="X45" s="116"/>
      <c r="Y45" s="337"/>
      <c r="Z45" s="338"/>
      <c r="AA45" s="117">
        <f t="shared" si="14"/>
        <v>-402.97963833924223</v>
      </c>
      <c r="AB45" s="110">
        <f t="shared" si="15"/>
        <v>0.88806121157243267</v>
      </c>
      <c r="AC45" s="333"/>
    </row>
    <row r="46" spans="1:29" ht="15.75" customHeight="1">
      <c r="A46" s="323"/>
      <c r="B46" s="100"/>
      <c r="C46" s="335"/>
      <c r="D46" s="336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28"/>
      <c r="S46" s="47"/>
      <c r="T46" s="120"/>
      <c r="U46" s="111"/>
      <c r="V46" s="112"/>
      <c r="W46" s="113"/>
      <c r="X46" s="116"/>
      <c r="Y46" s="337"/>
      <c r="Z46" s="338"/>
      <c r="AA46" s="117"/>
      <c r="AB46" s="110"/>
      <c r="AC46" s="333"/>
    </row>
    <row r="47" spans="1:29" ht="15.75" customHeight="1">
      <c r="A47" s="323"/>
      <c r="B47" s="100"/>
      <c r="C47" s="335"/>
      <c r="D47" s="336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8"/>
      <c r="S47" s="47"/>
      <c r="T47" s="120"/>
      <c r="U47" s="111"/>
      <c r="V47" s="112"/>
      <c r="W47" s="113"/>
      <c r="X47" s="116"/>
      <c r="Y47" s="337"/>
      <c r="Z47" s="338"/>
      <c r="AA47" s="117"/>
      <c r="AB47" s="110"/>
      <c r="AC47" s="333"/>
    </row>
    <row r="48" spans="1:29" ht="15.75" customHeight="1">
      <c r="A48" s="323"/>
      <c r="B48" s="100"/>
      <c r="C48" s="335"/>
      <c r="D48" s="336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8"/>
      <c r="S48" s="47"/>
      <c r="T48" s="120"/>
      <c r="U48" s="111"/>
      <c r="V48" s="112"/>
      <c r="W48" s="113"/>
      <c r="X48" s="116"/>
      <c r="Y48" s="337"/>
      <c r="Z48" s="338"/>
      <c r="AA48" s="117"/>
      <c r="AB48" s="110"/>
      <c r="AC48" s="333"/>
    </row>
    <row r="49" spans="1:29" ht="15.75" customHeight="1">
      <c r="A49" s="323"/>
      <c r="B49" s="100"/>
      <c r="C49" s="335"/>
      <c r="D49" s="336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8"/>
      <c r="S49" s="47"/>
      <c r="T49" s="120"/>
      <c r="U49" s="111"/>
      <c r="V49" s="112"/>
      <c r="W49" s="126"/>
      <c r="X49" s="127"/>
      <c r="Y49" s="337"/>
      <c r="Z49" s="338"/>
      <c r="AA49" s="117"/>
      <c r="AB49" s="110"/>
      <c r="AC49" s="333"/>
    </row>
    <row r="50" spans="1:29" ht="15.75" customHeight="1">
      <c r="A50" s="323"/>
      <c r="B50" s="100"/>
      <c r="C50" s="335"/>
      <c r="D50" s="336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8"/>
      <c r="S50" s="47"/>
      <c r="T50" s="120"/>
      <c r="U50" s="111"/>
      <c r="V50" s="112"/>
      <c r="W50" s="126"/>
      <c r="X50" s="127"/>
      <c r="Y50" s="337"/>
      <c r="Z50" s="338"/>
      <c r="AA50" s="117"/>
      <c r="AB50" s="110"/>
      <c r="AC50" s="333"/>
    </row>
    <row r="51" spans="1:29" ht="15.75" customHeight="1">
      <c r="A51" s="323"/>
      <c r="B51" s="100"/>
      <c r="C51" s="335"/>
      <c r="D51" s="336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8"/>
      <c r="S51" s="47"/>
      <c r="T51" s="120"/>
      <c r="U51" s="111"/>
      <c r="V51" s="112"/>
      <c r="W51" s="126"/>
      <c r="X51" s="127"/>
      <c r="Y51" s="337"/>
      <c r="Z51" s="338"/>
      <c r="AA51" s="117"/>
      <c r="AB51" s="110"/>
      <c r="AC51" s="333"/>
    </row>
    <row r="52" spans="1:29" ht="15.75" customHeight="1">
      <c r="A52" s="323"/>
      <c r="B52" s="100"/>
      <c r="C52" s="335"/>
      <c r="D52" s="336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8"/>
      <c r="S52" s="47"/>
      <c r="T52" s="120"/>
      <c r="U52" s="111"/>
      <c r="V52" s="112"/>
      <c r="W52" s="126"/>
      <c r="X52" s="127"/>
      <c r="Y52" s="337"/>
      <c r="Z52" s="338"/>
      <c r="AA52" s="117"/>
      <c r="AB52" s="110"/>
      <c r="AC52" s="333"/>
    </row>
    <row r="53" spans="1:29" ht="15.75" customHeight="1">
      <c r="A53" s="323"/>
      <c r="B53" s="100"/>
      <c r="C53" s="335"/>
      <c r="D53" s="336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8"/>
      <c r="S53" s="47"/>
      <c r="T53" s="120"/>
      <c r="U53" s="111"/>
      <c r="V53" s="112"/>
      <c r="W53" s="126"/>
      <c r="X53" s="127"/>
      <c r="Y53" s="337"/>
      <c r="Z53" s="338"/>
      <c r="AA53" s="117"/>
      <c r="AB53" s="110"/>
      <c r="AC53" s="333"/>
    </row>
    <row r="54" spans="1:29" ht="15.75" customHeight="1">
      <c r="A54" s="323"/>
      <c r="B54" s="100"/>
      <c r="C54" s="335"/>
      <c r="D54" s="336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8"/>
      <c r="S54" s="119"/>
      <c r="T54" s="120"/>
      <c r="U54" s="130"/>
      <c r="V54" s="131"/>
      <c r="W54" s="126"/>
      <c r="X54" s="127"/>
      <c r="Y54" s="337"/>
      <c r="Z54" s="338"/>
      <c r="AA54" s="165"/>
      <c r="AB54" s="125"/>
      <c r="AC54" s="333"/>
    </row>
    <row r="55" spans="1:29" ht="15.75" customHeight="1" thickBot="1">
      <c r="A55" s="324"/>
      <c r="B55" s="133" t="s">
        <v>115</v>
      </c>
      <c r="C55" s="358"/>
      <c r="D55" s="358"/>
      <c r="E55" s="134"/>
      <c r="F55" s="99"/>
      <c r="G55" s="135"/>
      <c r="H55" s="69"/>
      <c r="I55" s="136">
        <f t="shared" ref="I55:J55" si="19">AVERAGE(I39:I54)</f>
        <v>3.8571428571428572</v>
      </c>
      <c r="J55" s="137">
        <f t="shared" si="19"/>
        <v>3471.4285714285716</v>
      </c>
      <c r="K55" s="138">
        <f t="shared" ref="K55" si="20">J55/I55</f>
        <v>900</v>
      </c>
      <c r="L55" s="136">
        <f t="shared" ref="L55:M55" si="21">AVERAGE(L39:L54)</f>
        <v>3.8571428571428572</v>
      </c>
      <c r="M55" s="137">
        <f t="shared" si="21"/>
        <v>3101.0453494421222</v>
      </c>
      <c r="N55" s="138">
        <f t="shared" ref="N55:N61" si="22">M55/L55</f>
        <v>803.97472022573538</v>
      </c>
      <c r="O55" s="139">
        <f t="shared" ref="O55:O61" si="23">L55-I55</f>
        <v>0</v>
      </c>
      <c r="P55" s="140">
        <f t="shared" ref="P55:P61" si="24">N55-K55</f>
        <v>-96.025279774264618</v>
      </c>
      <c r="Q55" s="141">
        <f t="shared" ref="Q55:Q61" si="25">N55/K55</f>
        <v>0.89330524469526151</v>
      </c>
      <c r="R55" s="329"/>
      <c r="S55" s="142">
        <v>0.25</v>
      </c>
      <c r="T55" s="143">
        <v>0.55960648148148162</v>
      </c>
      <c r="U55" s="144"/>
      <c r="V55" s="166"/>
      <c r="W55" s="99"/>
      <c r="X55" s="69"/>
      <c r="Y55" s="359"/>
      <c r="Z55" s="360"/>
      <c r="AA55" s="168">
        <f t="shared" ref="AA55:AA61" si="26">M55-J55</f>
        <v>-370.38322198644937</v>
      </c>
      <c r="AB55" s="141">
        <f t="shared" ref="AB55:AB61" si="27">M55/J55</f>
        <v>0.89330524469526151</v>
      </c>
      <c r="AC55" s="334"/>
    </row>
    <row r="56" spans="1:29" ht="15.75" customHeight="1">
      <c r="A56" s="361" t="s">
        <v>78</v>
      </c>
      <c r="B56" s="114" t="s">
        <v>118</v>
      </c>
      <c r="C56" s="325" t="s">
        <v>215</v>
      </c>
      <c r="D56" s="326"/>
      <c r="E56" s="147">
        <v>20.72</v>
      </c>
      <c r="F56" s="97">
        <v>1998</v>
      </c>
      <c r="G56" s="148">
        <f t="shared" ref="G56:G61" si="28">E56*F56</f>
        <v>41398.559999999998</v>
      </c>
      <c r="H56" s="149"/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 t="shared" ref="M56:M61" si="29">F56/V56*60</f>
        <v>3195.6640511463402</v>
      </c>
      <c r="N56" s="152">
        <f t="shared" si="22"/>
        <v>1065.2213503821133</v>
      </c>
      <c r="O56" s="154">
        <f t="shared" si="23"/>
        <v>0</v>
      </c>
      <c r="P56" s="155">
        <f t="shared" si="24"/>
        <v>-134.77864961788669</v>
      </c>
      <c r="Q56" s="156">
        <f t="shared" si="25"/>
        <v>0.88768445865176104</v>
      </c>
      <c r="R56" s="327">
        <f>Q72</f>
        <v>0.88647658336129986</v>
      </c>
      <c r="S56" s="157">
        <v>0.25</v>
      </c>
      <c r="T56" s="158">
        <v>0.27604166666666669</v>
      </c>
      <c r="U56" s="159"/>
      <c r="V56" s="160">
        <v>37.51332996251498</v>
      </c>
      <c r="W56" s="158"/>
      <c r="X56" s="169"/>
      <c r="Y56" s="330"/>
      <c r="Z56" s="331"/>
      <c r="AA56" s="115">
        <f t="shared" si="26"/>
        <v>-404.33594885365983</v>
      </c>
      <c r="AB56" s="156">
        <f t="shared" si="27"/>
        <v>0.88768445865176115</v>
      </c>
      <c r="AC56" s="332">
        <f>AB72</f>
        <v>0.88647658336129986</v>
      </c>
    </row>
    <row r="57" spans="1:29" ht="15.75" customHeight="1">
      <c r="A57" s="362"/>
      <c r="B57" s="100" t="s">
        <v>118</v>
      </c>
      <c r="C57" s="335" t="s">
        <v>131</v>
      </c>
      <c r="D57" s="336"/>
      <c r="E57" s="101">
        <v>30</v>
      </c>
      <c r="F57" s="102">
        <v>2056</v>
      </c>
      <c r="G57" s="103">
        <f t="shared" si="28"/>
        <v>61680</v>
      </c>
      <c r="H57" s="26"/>
      <c r="I57" s="104">
        <v>4</v>
      </c>
      <c r="J57" s="105">
        <v>3600</v>
      </c>
      <c r="K57" s="106">
        <f t="shared" si="18"/>
        <v>900</v>
      </c>
      <c r="L57" s="107">
        <v>4</v>
      </c>
      <c r="M57" s="105">
        <f t="shared" si="29"/>
        <v>3195.5205999704281</v>
      </c>
      <c r="N57" s="106">
        <f t="shared" si="22"/>
        <v>798.88014999260702</v>
      </c>
      <c r="O57" s="108">
        <f t="shared" si="23"/>
        <v>0</v>
      </c>
      <c r="P57" s="109">
        <f t="shared" si="24"/>
        <v>-101.11985000739298</v>
      </c>
      <c r="Q57" s="110">
        <f t="shared" si="25"/>
        <v>0.88764461110289672</v>
      </c>
      <c r="R57" s="328"/>
      <c r="S57" s="47">
        <v>0.28611111111111115</v>
      </c>
      <c r="T57" s="48">
        <v>0.31291666666666673</v>
      </c>
      <c r="U57" s="111">
        <v>14.500000000000028</v>
      </c>
      <c r="V57" s="112">
        <v>38.604038415881782</v>
      </c>
      <c r="W57" s="113"/>
      <c r="X57" s="13"/>
      <c r="Y57" s="337"/>
      <c r="Z57" s="338"/>
      <c r="AA57" s="117">
        <f t="shared" si="26"/>
        <v>-404.47940002957193</v>
      </c>
      <c r="AB57" s="110">
        <f t="shared" si="27"/>
        <v>0.88764461110289672</v>
      </c>
      <c r="AC57" s="333"/>
    </row>
    <row r="58" spans="1:29" ht="15.75" customHeight="1">
      <c r="A58" s="362"/>
      <c r="B58" s="100" t="s">
        <v>118</v>
      </c>
      <c r="C58" s="335" t="s">
        <v>250</v>
      </c>
      <c r="D58" s="336"/>
      <c r="E58" s="101">
        <v>30</v>
      </c>
      <c r="F58" s="102">
        <v>3491</v>
      </c>
      <c r="G58" s="103">
        <f t="shared" si="28"/>
        <v>104730</v>
      </c>
      <c r="H58" s="26"/>
      <c r="I58" s="104">
        <v>4</v>
      </c>
      <c r="J58" s="105">
        <v>3300</v>
      </c>
      <c r="K58" s="106">
        <f t="shared" si="18"/>
        <v>825</v>
      </c>
      <c r="L58" s="107">
        <v>4</v>
      </c>
      <c r="M58" s="105">
        <f t="shared" si="29"/>
        <v>2983.0449123133358</v>
      </c>
      <c r="N58" s="106">
        <f t="shared" si="22"/>
        <v>745.76122807833394</v>
      </c>
      <c r="O58" s="108">
        <f t="shared" si="23"/>
        <v>0</v>
      </c>
      <c r="P58" s="109">
        <f t="shared" si="24"/>
        <v>-79.238771921666057</v>
      </c>
      <c r="Q58" s="110">
        <f t="shared" si="25"/>
        <v>0.90395300373131382</v>
      </c>
      <c r="R58" s="328"/>
      <c r="S58" s="47">
        <v>0.32291666666666674</v>
      </c>
      <c r="T58" s="48">
        <v>0.3716782407407408</v>
      </c>
      <c r="U58" s="111">
        <v>15</v>
      </c>
      <c r="V58" s="112">
        <v>70.216844250449071</v>
      </c>
      <c r="W58" s="113"/>
      <c r="X58" s="13"/>
      <c r="Y58" s="337"/>
      <c r="Z58" s="338"/>
      <c r="AA58" s="117">
        <f t="shared" si="26"/>
        <v>-316.95508768666423</v>
      </c>
      <c r="AB58" s="110">
        <f t="shared" si="27"/>
        <v>0.90395300373131382</v>
      </c>
      <c r="AC58" s="333"/>
    </row>
    <row r="59" spans="1:29" ht="15.75" customHeight="1">
      <c r="A59" s="362"/>
      <c r="B59" s="100" t="s">
        <v>118</v>
      </c>
      <c r="C59" s="335" t="s">
        <v>259</v>
      </c>
      <c r="D59" s="336"/>
      <c r="E59" s="101">
        <v>27.48</v>
      </c>
      <c r="F59" s="102">
        <v>3308</v>
      </c>
      <c r="G59" s="103">
        <f t="shared" si="28"/>
        <v>90903.84</v>
      </c>
      <c r="H59" s="26"/>
      <c r="I59" s="104">
        <v>5</v>
      </c>
      <c r="J59" s="105">
        <v>3600</v>
      </c>
      <c r="K59" s="106">
        <f t="shared" si="18"/>
        <v>720</v>
      </c>
      <c r="L59" s="107">
        <v>5</v>
      </c>
      <c r="M59" s="105">
        <f t="shared" si="29"/>
        <v>3103.3075480502498</v>
      </c>
      <c r="N59" s="106">
        <f t="shared" si="22"/>
        <v>620.66150961004996</v>
      </c>
      <c r="O59" s="108">
        <f t="shared" si="23"/>
        <v>0</v>
      </c>
      <c r="P59" s="109">
        <f t="shared" si="24"/>
        <v>-99.338490389950039</v>
      </c>
      <c r="Q59" s="110">
        <f t="shared" si="25"/>
        <v>0.86202987445840273</v>
      </c>
      <c r="R59" s="328"/>
      <c r="S59" s="47">
        <v>0.38194444444444453</v>
      </c>
      <c r="T59" s="48">
        <v>0.42635416666666676</v>
      </c>
      <c r="U59" s="111">
        <v>14.783333333333379</v>
      </c>
      <c r="V59" s="112">
        <v>63.957566862717577</v>
      </c>
      <c r="W59" s="113"/>
      <c r="X59" s="116"/>
      <c r="Y59" s="337"/>
      <c r="Z59" s="338"/>
      <c r="AA59" s="117">
        <f t="shared" si="26"/>
        <v>-496.69245194975019</v>
      </c>
      <c r="AB59" s="110">
        <f t="shared" si="27"/>
        <v>0.86202987445840273</v>
      </c>
      <c r="AC59" s="333"/>
    </row>
    <row r="60" spans="1:29" ht="15.75" customHeight="1">
      <c r="A60" s="363"/>
      <c r="B60" s="100" t="s">
        <v>118</v>
      </c>
      <c r="C60" s="335" t="s">
        <v>127</v>
      </c>
      <c r="D60" s="336"/>
      <c r="E60" s="101">
        <v>18.18</v>
      </c>
      <c r="F60" s="102">
        <v>2158</v>
      </c>
      <c r="G60" s="103">
        <f t="shared" si="28"/>
        <v>39232.44</v>
      </c>
      <c r="H60" s="13"/>
      <c r="I60" s="104">
        <v>3</v>
      </c>
      <c r="J60" s="105">
        <v>3600</v>
      </c>
      <c r="K60" s="106">
        <f t="shared" si="18"/>
        <v>1200</v>
      </c>
      <c r="L60" s="107">
        <v>3</v>
      </c>
      <c r="M60" s="105">
        <f t="shared" si="29"/>
        <v>3204.2382864459973</v>
      </c>
      <c r="N60" s="106">
        <f t="shared" si="22"/>
        <v>1068.0794288153324</v>
      </c>
      <c r="O60" s="108">
        <f t="shared" si="23"/>
        <v>0</v>
      </c>
      <c r="P60" s="109">
        <f t="shared" si="24"/>
        <v>-131.92057118466755</v>
      </c>
      <c r="Q60" s="110">
        <f t="shared" si="25"/>
        <v>0.8900661906794437</v>
      </c>
      <c r="R60" s="328"/>
      <c r="S60" s="47">
        <v>0.43611111111111123</v>
      </c>
      <c r="T60" s="48">
        <v>0.46416666666666678</v>
      </c>
      <c r="U60" s="111">
        <v>15</v>
      </c>
      <c r="V60" s="112">
        <v>40.408979740271946</v>
      </c>
      <c r="W60" s="113"/>
      <c r="X60" s="116"/>
      <c r="Y60" s="337"/>
      <c r="Z60" s="338"/>
      <c r="AA60" s="117">
        <f t="shared" si="26"/>
        <v>-395.76171355400265</v>
      </c>
      <c r="AB60" s="110">
        <f t="shared" si="27"/>
        <v>0.8900661906794437</v>
      </c>
      <c r="AC60" s="333"/>
    </row>
    <row r="61" spans="1:29" ht="15.75" customHeight="1">
      <c r="A61" s="363"/>
      <c r="B61" s="100" t="s">
        <v>118</v>
      </c>
      <c r="C61" s="335" t="s">
        <v>124</v>
      </c>
      <c r="D61" s="336"/>
      <c r="E61" s="101">
        <v>16.66</v>
      </c>
      <c r="F61" s="102">
        <v>5241</v>
      </c>
      <c r="G61" s="121">
        <f t="shared" si="28"/>
        <v>87315.06</v>
      </c>
      <c r="H61" s="122"/>
      <c r="I61" s="104">
        <v>5</v>
      </c>
      <c r="J61" s="105">
        <v>3600</v>
      </c>
      <c r="K61" s="106">
        <f t="shared" si="18"/>
        <v>720</v>
      </c>
      <c r="L61" s="107">
        <v>5</v>
      </c>
      <c r="M61" s="105">
        <f t="shared" si="29"/>
        <v>3200.1758276693345</v>
      </c>
      <c r="N61" s="106">
        <f t="shared" si="22"/>
        <v>640.03516553386692</v>
      </c>
      <c r="O61" s="108">
        <f t="shared" si="23"/>
        <v>0</v>
      </c>
      <c r="P61" s="109">
        <f t="shared" si="24"/>
        <v>-79.964834466133084</v>
      </c>
      <c r="Q61" s="110">
        <f t="shared" si="25"/>
        <v>0.88893772990814846</v>
      </c>
      <c r="R61" s="328"/>
      <c r="S61" s="47">
        <v>0.4743055555555557</v>
      </c>
      <c r="T61" s="120">
        <v>0.54253472222222232</v>
      </c>
      <c r="U61" s="111">
        <v>14.600000000000044</v>
      </c>
      <c r="V61" s="112">
        <v>98.263350807514541</v>
      </c>
      <c r="W61" s="113"/>
      <c r="X61" s="50"/>
      <c r="Y61" s="337"/>
      <c r="Z61" s="338"/>
      <c r="AA61" s="117">
        <f t="shared" si="26"/>
        <v>-399.82417233066553</v>
      </c>
      <c r="AB61" s="110">
        <f t="shared" si="27"/>
        <v>0.88893772990814846</v>
      </c>
      <c r="AC61" s="333"/>
    </row>
    <row r="62" spans="1:29" ht="15.75" customHeight="1">
      <c r="A62" s="363"/>
      <c r="B62" s="100"/>
      <c r="C62" s="335"/>
      <c r="D62" s="336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328"/>
      <c r="S62" s="47"/>
      <c r="T62" s="120"/>
      <c r="U62" s="111"/>
      <c r="V62" s="112"/>
      <c r="W62" s="113"/>
      <c r="X62" s="116"/>
      <c r="Y62" s="337"/>
      <c r="Z62" s="338"/>
      <c r="AA62" s="117"/>
      <c r="AB62" s="110"/>
      <c r="AC62" s="333"/>
    </row>
    <row r="63" spans="1:29" ht="15.75" customHeight="1">
      <c r="A63" s="363"/>
      <c r="B63" s="100"/>
      <c r="C63" s="335"/>
      <c r="D63" s="336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28"/>
      <c r="S63" s="47"/>
      <c r="T63" s="120"/>
      <c r="U63" s="111"/>
      <c r="V63" s="112"/>
      <c r="W63" s="113"/>
      <c r="X63" s="116"/>
      <c r="Y63" s="337"/>
      <c r="Z63" s="338"/>
      <c r="AA63" s="117"/>
      <c r="AB63" s="110"/>
      <c r="AC63" s="333"/>
    </row>
    <row r="64" spans="1:29" ht="15.75" customHeight="1">
      <c r="A64" s="363"/>
      <c r="B64" s="100"/>
      <c r="C64" s="335"/>
      <c r="D64" s="336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28"/>
      <c r="S64" s="47"/>
      <c r="T64" s="120"/>
      <c r="U64" s="111"/>
      <c r="V64" s="112"/>
      <c r="W64" s="126"/>
      <c r="X64" s="127"/>
      <c r="Y64" s="337"/>
      <c r="Z64" s="338"/>
      <c r="AA64" s="117"/>
      <c r="AB64" s="110"/>
      <c r="AC64" s="333"/>
    </row>
    <row r="65" spans="1:29" ht="15.75" customHeight="1">
      <c r="A65" s="363"/>
      <c r="B65" s="100"/>
      <c r="C65" s="335"/>
      <c r="D65" s="336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28"/>
      <c r="S65" s="47"/>
      <c r="T65" s="120"/>
      <c r="U65" s="111"/>
      <c r="V65" s="112"/>
      <c r="W65" s="126"/>
      <c r="X65" s="127"/>
      <c r="Y65" s="337"/>
      <c r="Z65" s="338"/>
      <c r="AA65" s="117"/>
      <c r="AB65" s="110"/>
      <c r="AC65" s="333"/>
    </row>
    <row r="66" spans="1:29" ht="15.75" customHeight="1">
      <c r="A66" s="363"/>
      <c r="B66" s="100"/>
      <c r="C66" s="335"/>
      <c r="D66" s="336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28"/>
      <c r="S66" s="47"/>
      <c r="T66" s="120"/>
      <c r="U66" s="111"/>
      <c r="V66" s="112"/>
      <c r="W66" s="126"/>
      <c r="X66" s="127"/>
      <c r="Y66" s="337"/>
      <c r="Z66" s="338"/>
      <c r="AA66" s="117"/>
      <c r="AB66" s="110"/>
      <c r="AC66" s="333"/>
    </row>
    <row r="67" spans="1:29" ht="15.75" customHeight="1">
      <c r="A67" s="363"/>
      <c r="B67" s="100"/>
      <c r="C67" s="335"/>
      <c r="D67" s="336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28"/>
      <c r="S67" s="47"/>
      <c r="T67" s="120"/>
      <c r="U67" s="111"/>
      <c r="V67" s="112"/>
      <c r="W67" s="126"/>
      <c r="X67" s="127"/>
      <c r="Y67" s="337"/>
      <c r="Z67" s="338"/>
      <c r="AA67" s="117"/>
      <c r="AB67" s="110"/>
      <c r="AC67" s="333"/>
    </row>
    <row r="68" spans="1:29" ht="15.75" customHeight="1">
      <c r="A68" s="363"/>
      <c r="B68" s="100"/>
      <c r="C68" s="335"/>
      <c r="D68" s="336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28"/>
      <c r="S68" s="47"/>
      <c r="T68" s="120"/>
      <c r="U68" s="111"/>
      <c r="V68" s="112"/>
      <c r="W68" s="126"/>
      <c r="X68" s="127"/>
      <c r="Y68" s="337"/>
      <c r="Z68" s="338"/>
      <c r="AA68" s="117"/>
      <c r="AB68" s="110"/>
      <c r="AC68" s="333"/>
    </row>
    <row r="69" spans="1:29" ht="15.75" customHeight="1">
      <c r="A69" s="363"/>
      <c r="B69" s="100"/>
      <c r="C69" s="335"/>
      <c r="D69" s="336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28"/>
      <c r="S69" s="47"/>
      <c r="T69" s="120"/>
      <c r="U69" s="111"/>
      <c r="V69" s="112"/>
      <c r="W69" s="126"/>
      <c r="X69" s="127"/>
      <c r="Y69" s="337"/>
      <c r="Z69" s="338"/>
      <c r="AA69" s="117"/>
      <c r="AB69" s="110"/>
      <c r="AC69" s="333"/>
    </row>
    <row r="70" spans="1:29" ht="15.75" customHeight="1">
      <c r="A70" s="363"/>
      <c r="B70" s="100"/>
      <c r="C70" s="335"/>
      <c r="D70" s="336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8"/>
      <c r="S70" s="47"/>
      <c r="T70" s="120"/>
      <c r="U70" s="111"/>
      <c r="V70" s="112"/>
      <c r="W70" s="126"/>
      <c r="X70" s="127"/>
      <c r="Y70" s="337"/>
      <c r="Z70" s="338"/>
      <c r="AA70" s="117"/>
      <c r="AB70" s="110"/>
      <c r="AC70" s="333"/>
    </row>
    <row r="71" spans="1:29" ht="15.75" customHeight="1">
      <c r="A71" s="363"/>
      <c r="B71" s="100"/>
      <c r="C71" s="335"/>
      <c r="D71" s="336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8"/>
      <c r="S71" s="119"/>
      <c r="T71" s="120"/>
      <c r="U71" s="130"/>
      <c r="V71" s="131"/>
      <c r="W71" s="126"/>
      <c r="X71" s="127"/>
      <c r="Y71" s="337"/>
      <c r="Z71" s="338"/>
      <c r="AA71" s="165"/>
      <c r="AB71" s="125"/>
      <c r="AC71" s="333"/>
    </row>
    <row r="72" spans="1:29" ht="15.75" customHeight="1" thickBot="1">
      <c r="A72" s="364"/>
      <c r="B72" s="133" t="s">
        <v>115</v>
      </c>
      <c r="C72" s="358"/>
      <c r="D72" s="358"/>
      <c r="E72" s="134"/>
      <c r="F72" s="167"/>
      <c r="G72" s="135"/>
      <c r="H72" s="69"/>
      <c r="I72" s="136">
        <f t="shared" ref="I72:J72" si="30">AVERAGE(I56:I71)</f>
        <v>4</v>
      </c>
      <c r="J72" s="137">
        <f t="shared" si="30"/>
        <v>3550</v>
      </c>
      <c r="K72" s="138">
        <f t="shared" ref="K72" si="31">J72/I72</f>
        <v>887.5</v>
      </c>
      <c r="L72" s="136">
        <f t="shared" ref="L72:M72" si="32">AVERAGE(L56:L71)</f>
        <v>4</v>
      </c>
      <c r="M72" s="137">
        <f t="shared" si="32"/>
        <v>3146.9918709326143</v>
      </c>
      <c r="N72" s="138">
        <f>M72/L72</f>
        <v>786.74796773315359</v>
      </c>
      <c r="O72" s="139">
        <f>L72-I72</f>
        <v>0</v>
      </c>
      <c r="P72" s="140">
        <f>N72-K72</f>
        <v>-100.75203226684641</v>
      </c>
      <c r="Q72" s="141">
        <f>N72/K72</f>
        <v>0.88647658336129986</v>
      </c>
      <c r="R72" s="329"/>
      <c r="S72" s="142">
        <v>0.25</v>
      </c>
      <c r="T72" s="143">
        <v>0.54253472222222232</v>
      </c>
      <c r="U72" s="144"/>
      <c r="V72" s="166"/>
      <c r="W72" s="167"/>
      <c r="X72" s="138"/>
      <c r="Y72" s="359"/>
      <c r="Z72" s="360"/>
      <c r="AA72" s="168">
        <f>M72-J72</f>
        <v>-403.00812906738565</v>
      </c>
      <c r="AB72" s="141">
        <f>M72/J72</f>
        <v>0.88647658336129986</v>
      </c>
      <c r="AC72" s="334"/>
    </row>
    <row r="73" spans="1:29" ht="15.75" customHeight="1">
      <c r="A73" s="322" t="s">
        <v>132</v>
      </c>
      <c r="B73" s="114" t="s">
        <v>118</v>
      </c>
      <c r="C73" s="325" t="s">
        <v>133</v>
      </c>
      <c r="D73" s="326"/>
      <c r="E73" s="147">
        <v>28.57</v>
      </c>
      <c r="F73" s="97">
        <v>1293</v>
      </c>
      <c r="G73" s="148">
        <f t="shared" ref="G73:G75" si="33">E73*F73</f>
        <v>36941.01</v>
      </c>
      <c r="H73" s="149"/>
      <c r="I73" s="150">
        <v>12</v>
      </c>
      <c r="J73" s="151">
        <v>3600</v>
      </c>
      <c r="K73" s="152">
        <f>J73/I73</f>
        <v>300</v>
      </c>
      <c r="L73" s="153">
        <v>12</v>
      </c>
      <c r="M73" s="151">
        <f>F73/V73*60</f>
        <v>3120.5349008496314</v>
      </c>
      <c r="N73" s="152">
        <f>M73/L73</f>
        <v>260.04457507080264</v>
      </c>
      <c r="O73" s="154">
        <f>L73-I73</f>
        <v>0</v>
      </c>
      <c r="P73" s="155">
        <f>N73-K73</f>
        <v>-39.955424929197363</v>
      </c>
      <c r="Q73" s="156">
        <f>N73/K73</f>
        <v>0.86681525023600881</v>
      </c>
      <c r="R73" s="327">
        <f>Q89</f>
        <v>0.89305651854936496</v>
      </c>
      <c r="S73" s="157">
        <v>0.70833333333333337</v>
      </c>
      <c r="T73" s="158">
        <v>0.72559027777777785</v>
      </c>
      <c r="U73" s="159"/>
      <c r="V73" s="160">
        <v>24.861122360425199</v>
      </c>
      <c r="W73" s="158"/>
      <c r="X73" s="169"/>
      <c r="Y73" s="330"/>
      <c r="Z73" s="331"/>
      <c r="AA73" s="115">
        <f>M73-J73</f>
        <v>-479.46509915036859</v>
      </c>
      <c r="AB73" s="156">
        <f>M73/J73</f>
        <v>0.86681525023600869</v>
      </c>
      <c r="AC73" s="332">
        <f>AB89</f>
        <v>0.89305651854936496</v>
      </c>
    </row>
    <row r="74" spans="1:29" ht="15.75" customHeight="1">
      <c r="A74" s="323"/>
      <c r="B74" s="100" t="s">
        <v>118</v>
      </c>
      <c r="C74" s="335" t="s">
        <v>229</v>
      </c>
      <c r="D74" s="336"/>
      <c r="E74" s="101">
        <v>17.71</v>
      </c>
      <c r="F74" s="102">
        <v>828</v>
      </c>
      <c r="G74" s="103">
        <f t="shared" si="33"/>
        <v>14663.880000000001</v>
      </c>
      <c r="H74" s="26"/>
      <c r="I74" s="104">
        <v>5</v>
      </c>
      <c r="J74" s="105">
        <v>3600</v>
      </c>
      <c r="K74" s="106">
        <f t="shared" si="18"/>
        <v>720</v>
      </c>
      <c r="L74" s="107">
        <v>5</v>
      </c>
      <c r="M74" s="105">
        <f>F74/V74*60</f>
        <v>3262.1013009844196</v>
      </c>
      <c r="N74" s="106">
        <f>M74/L74</f>
        <v>652.42026019688387</v>
      </c>
      <c r="O74" s="108">
        <f>L74-I74</f>
        <v>0</v>
      </c>
      <c r="P74" s="109">
        <f>N74-K74</f>
        <v>-67.579739803116126</v>
      </c>
      <c r="Q74" s="110">
        <f>N74/K74</f>
        <v>0.90613925027344977</v>
      </c>
      <c r="R74" s="328"/>
      <c r="S74" s="47">
        <v>0.72916666666666674</v>
      </c>
      <c r="T74" s="48">
        <v>0.73973379629629632</v>
      </c>
      <c r="U74" s="111">
        <v>5.1500000000000057</v>
      </c>
      <c r="V74" s="112">
        <v>15.229447345797579</v>
      </c>
      <c r="W74" s="113"/>
      <c r="X74" s="13"/>
      <c r="Y74" s="337"/>
      <c r="Z74" s="338"/>
      <c r="AA74" s="117">
        <f>M74-J74</f>
        <v>-337.89869901558041</v>
      </c>
      <c r="AB74" s="110">
        <f>M74/J74</f>
        <v>0.90613925027344988</v>
      </c>
      <c r="AC74" s="333"/>
    </row>
    <row r="75" spans="1:29" ht="15.75" customHeight="1">
      <c r="A75" s="323"/>
      <c r="B75" s="100" t="s">
        <v>118</v>
      </c>
      <c r="C75" s="335" t="s">
        <v>227</v>
      </c>
      <c r="D75" s="336"/>
      <c r="E75" s="101">
        <v>18.920000000000002</v>
      </c>
      <c r="F75" s="102">
        <v>1237</v>
      </c>
      <c r="G75" s="103">
        <f t="shared" si="33"/>
        <v>23404.04</v>
      </c>
      <c r="H75" s="26"/>
      <c r="I75" s="104">
        <v>5</v>
      </c>
      <c r="J75" s="105">
        <v>3600</v>
      </c>
      <c r="K75" s="106">
        <f t="shared" si="18"/>
        <v>720</v>
      </c>
      <c r="L75" s="107">
        <v>5</v>
      </c>
      <c r="M75" s="105">
        <f>F75/V75*60</f>
        <v>3262.3741984990907</v>
      </c>
      <c r="N75" s="106">
        <f>M75/L75</f>
        <v>652.47483969981818</v>
      </c>
      <c r="O75" s="108">
        <f>L75-I75</f>
        <v>0</v>
      </c>
      <c r="P75" s="109">
        <f>N75-K75</f>
        <v>-67.525160300181824</v>
      </c>
      <c r="Q75" s="110">
        <f>N75/K75</f>
        <v>0.90621505513863632</v>
      </c>
      <c r="R75" s="328"/>
      <c r="S75" s="47">
        <v>0.74305555555555558</v>
      </c>
      <c r="T75" s="48">
        <v>0.75885416666666672</v>
      </c>
      <c r="U75" s="111">
        <v>4.783333333333335</v>
      </c>
      <c r="V75" s="112">
        <v>22.750302535541795</v>
      </c>
      <c r="W75" s="113"/>
      <c r="X75" s="13"/>
      <c r="Y75" s="337"/>
      <c r="Z75" s="338"/>
      <c r="AA75" s="117">
        <f>M75-J75</f>
        <v>-337.62580150090935</v>
      </c>
      <c r="AB75" s="110">
        <f>M75/J75</f>
        <v>0.90621505513863632</v>
      </c>
      <c r="AC75" s="333"/>
    </row>
    <row r="76" spans="1:29" ht="15.75" customHeight="1">
      <c r="A76" s="323"/>
      <c r="B76" s="100"/>
      <c r="C76" s="335"/>
      <c r="D76" s="336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8"/>
      <c r="S76" s="47"/>
      <c r="T76" s="48"/>
      <c r="U76" s="111"/>
      <c r="V76" s="112"/>
      <c r="W76" s="113"/>
      <c r="X76" s="116"/>
      <c r="Y76" s="337"/>
      <c r="Z76" s="338"/>
      <c r="AA76" s="117"/>
      <c r="AB76" s="110"/>
      <c r="AC76" s="333"/>
    </row>
    <row r="77" spans="1:29" ht="15.75" customHeight="1">
      <c r="A77" s="323"/>
      <c r="B77" s="100"/>
      <c r="C77" s="335"/>
      <c r="D77" s="336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8"/>
      <c r="S77" s="47"/>
      <c r="T77" s="48"/>
      <c r="U77" s="111"/>
      <c r="V77" s="112"/>
      <c r="W77" s="113"/>
      <c r="X77" s="116"/>
      <c r="Y77" s="337"/>
      <c r="Z77" s="338"/>
      <c r="AA77" s="117"/>
      <c r="AB77" s="110"/>
      <c r="AC77" s="333"/>
    </row>
    <row r="78" spans="1:29" ht="15.75" customHeight="1">
      <c r="A78" s="323"/>
      <c r="B78" s="100"/>
      <c r="C78" s="335"/>
      <c r="D78" s="336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8"/>
      <c r="S78" s="47"/>
      <c r="T78" s="120"/>
      <c r="U78" s="111"/>
      <c r="V78" s="112"/>
      <c r="W78" s="113"/>
      <c r="X78" s="50"/>
      <c r="Y78" s="337"/>
      <c r="Z78" s="338"/>
      <c r="AA78" s="117"/>
      <c r="AB78" s="110"/>
      <c r="AC78" s="333"/>
    </row>
    <row r="79" spans="1:29" ht="15.75" customHeight="1">
      <c r="A79" s="323"/>
      <c r="B79" s="100"/>
      <c r="C79" s="335"/>
      <c r="D79" s="336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8"/>
      <c r="S79" s="47"/>
      <c r="T79" s="120"/>
      <c r="U79" s="111"/>
      <c r="V79" s="112"/>
      <c r="W79" s="113"/>
      <c r="X79" s="116"/>
      <c r="Y79" s="337"/>
      <c r="Z79" s="338"/>
      <c r="AA79" s="117"/>
      <c r="AB79" s="110"/>
      <c r="AC79" s="333"/>
    </row>
    <row r="80" spans="1:29" ht="15.75" customHeight="1">
      <c r="A80" s="323"/>
      <c r="B80" s="100"/>
      <c r="C80" s="335"/>
      <c r="D80" s="336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8"/>
      <c r="S80" s="47"/>
      <c r="T80" s="120"/>
      <c r="U80" s="111"/>
      <c r="V80" s="112"/>
      <c r="W80" s="113"/>
      <c r="X80" s="116"/>
      <c r="Y80" s="337"/>
      <c r="Z80" s="338"/>
      <c r="AA80" s="117"/>
      <c r="AB80" s="110"/>
      <c r="AC80" s="333"/>
    </row>
    <row r="81" spans="1:29" ht="15.75" customHeight="1">
      <c r="A81" s="323"/>
      <c r="B81" s="100"/>
      <c r="C81" s="335"/>
      <c r="D81" s="336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8"/>
      <c r="S81" s="47"/>
      <c r="T81" s="120"/>
      <c r="U81" s="111"/>
      <c r="V81" s="112"/>
      <c r="W81" s="126"/>
      <c r="X81" s="127"/>
      <c r="Y81" s="337"/>
      <c r="Z81" s="338"/>
      <c r="AA81" s="117"/>
      <c r="AB81" s="110"/>
      <c r="AC81" s="333"/>
    </row>
    <row r="82" spans="1:29" ht="15.75" customHeight="1">
      <c r="A82" s="323"/>
      <c r="B82" s="100"/>
      <c r="C82" s="335"/>
      <c r="D82" s="336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8"/>
      <c r="S82" s="47"/>
      <c r="T82" s="120"/>
      <c r="U82" s="111"/>
      <c r="V82" s="112"/>
      <c r="W82" s="126"/>
      <c r="X82" s="127"/>
      <c r="Y82" s="337"/>
      <c r="Z82" s="338"/>
      <c r="AA82" s="117"/>
      <c r="AB82" s="110"/>
      <c r="AC82" s="333"/>
    </row>
    <row r="83" spans="1:29" ht="15.75" customHeight="1">
      <c r="A83" s="323"/>
      <c r="B83" s="100"/>
      <c r="C83" s="335"/>
      <c r="D83" s="336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8"/>
      <c r="S83" s="47"/>
      <c r="T83" s="120"/>
      <c r="U83" s="111"/>
      <c r="V83" s="112"/>
      <c r="W83" s="126"/>
      <c r="X83" s="127"/>
      <c r="Y83" s="337"/>
      <c r="Z83" s="338"/>
      <c r="AA83" s="117"/>
      <c r="AB83" s="110"/>
      <c r="AC83" s="333"/>
    </row>
    <row r="84" spans="1:29" ht="15.75" customHeight="1">
      <c r="A84" s="323"/>
      <c r="B84" s="100"/>
      <c r="C84" s="335"/>
      <c r="D84" s="336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8"/>
      <c r="S84" s="47"/>
      <c r="T84" s="120"/>
      <c r="U84" s="111"/>
      <c r="V84" s="112"/>
      <c r="W84" s="126"/>
      <c r="X84" s="127"/>
      <c r="Y84" s="337"/>
      <c r="Z84" s="338"/>
      <c r="AA84" s="117"/>
      <c r="AB84" s="110"/>
      <c r="AC84" s="333"/>
    </row>
    <row r="85" spans="1:29" ht="15.75" customHeight="1">
      <c r="A85" s="323"/>
      <c r="B85" s="100"/>
      <c r="C85" s="335"/>
      <c r="D85" s="336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8"/>
      <c r="S85" s="47"/>
      <c r="T85" s="120"/>
      <c r="U85" s="111"/>
      <c r="V85" s="112"/>
      <c r="W85" s="126"/>
      <c r="X85" s="127"/>
      <c r="Y85" s="337"/>
      <c r="Z85" s="338"/>
      <c r="AA85" s="117"/>
      <c r="AB85" s="110"/>
      <c r="AC85" s="333"/>
    </row>
    <row r="86" spans="1:29" ht="15.75" customHeight="1">
      <c r="A86" s="323"/>
      <c r="B86" s="100"/>
      <c r="C86" s="335"/>
      <c r="D86" s="336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8"/>
      <c r="S86" s="47"/>
      <c r="T86" s="120"/>
      <c r="U86" s="111"/>
      <c r="V86" s="112"/>
      <c r="W86" s="126"/>
      <c r="X86" s="127"/>
      <c r="Y86" s="337"/>
      <c r="Z86" s="338"/>
      <c r="AA86" s="117"/>
      <c r="AB86" s="110"/>
      <c r="AC86" s="333"/>
    </row>
    <row r="87" spans="1:29" ht="15.75" customHeight="1">
      <c r="A87" s="323"/>
      <c r="B87" s="100"/>
      <c r="C87" s="335"/>
      <c r="D87" s="336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8"/>
      <c r="S87" s="47"/>
      <c r="T87" s="120"/>
      <c r="U87" s="111"/>
      <c r="V87" s="112"/>
      <c r="W87" s="126"/>
      <c r="X87" s="127"/>
      <c r="Y87" s="337"/>
      <c r="Z87" s="338"/>
      <c r="AA87" s="117"/>
      <c r="AB87" s="110"/>
      <c r="AC87" s="333"/>
    </row>
    <row r="88" spans="1:29" ht="15.75" customHeight="1">
      <c r="A88" s="323"/>
      <c r="B88" s="100"/>
      <c r="C88" s="335"/>
      <c r="D88" s="336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8"/>
      <c r="S88" s="119"/>
      <c r="T88" s="120"/>
      <c r="U88" s="130"/>
      <c r="V88" s="131"/>
      <c r="W88" s="126"/>
      <c r="X88" s="127"/>
      <c r="Y88" s="337"/>
      <c r="Z88" s="338"/>
      <c r="AA88" s="165"/>
      <c r="AB88" s="125"/>
      <c r="AC88" s="333"/>
    </row>
    <row r="89" spans="1:29" ht="15.75" customHeight="1" thickBot="1">
      <c r="A89" s="324"/>
      <c r="B89" s="133" t="s">
        <v>115</v>
      </c>
      <c r="C89" s="358"/>
      <c r="D89" s="358"/>
      <c r="E89" s="134"/>
      <c r="F89" s="167"/>
      <c r="G89" s="135"/>
      <c r="H89" s="69"/>
      <c r="I89" s="136">
        <f t="shared" ref="I89:J89" si="34">AVERAGE(I73:I88)</f>
        <v>7.333333333333333</v>
      </c>
      <c r="J89" s="137">
        <f t="shared" si="34"/>
        <v>3600</v>
      </c>
      <c r="K89" s="138">
        <f t="shared" ref="K89" si="35">J89/I89</f>
        <v>490.90909090909093</v>
      </c>
      <c r="L89" s="136">
        <f t="shared" ref="L89:M89" si="36">AVERAGE(L73:L88)</f>
        <v>7.333333333333333</v>
      </c>
      <c r="M89" s="137">
        <f t="shared" si="36"/>
        <v>3215.003466777714</v>
      </c>
      <c r="N89" s="138">
        <f t="shared" ref="N89:N94" si="37">M89/L89</f>
        <v>438.40956365150646</v>
      </c>
      <c r="O89" s="139">
        <f t="shared" ref="O89:O94" si="38">L89-I89</f>
        <v>0</v>
      </c>
      <c r="P89" s="140">
        <f t="shared" ref="P89:P94" si="39">N89-K89</f>
        <v>-52.499527257584475</v>
      </c>
      <c r="Q89" s="141">
        <f t="shared" ref="Q89:Q94" si="40">N89/K89</f>
        <v>0.89305651854936496</v>
      </c>
      <c r="R89" s="329"/>
      <c r="S89" s="142">
        <v>0.70833333333333337</v>
      </c>
      <c r="T89" s="143">
        <v>0.75885416666666672</v>
      </c>
      <c r="U89" s="144"/>
      <c r="V89" s="166"/>
      <c r="W89" s="167"/>
      <c r="X89" s="138"/>
      <c r="Y89" s="359"/>
      <c r="Z89" s="360"/>
      <c r="AA89" s="168">
        <f t="shared" ref="AA89:AA94" si="41">M89-J89</f>
        <v>-384.99653322228596</v>
      </c>
      <c r="AB89" s="141">
        <f t="shared" ref="AB89:AB94" si="42">M89/J89</f>
        <v>0.89305651854936496</v>
      </c>
      <c r="AC89" s="334"/>
    </row>
    <row r="90" spans="1:29" ht="15.75" customHeight="1">
      <c r="A90" s="361" t="s">
        <v>137</v>
      </c>
      <c r="B90" s="114" t="s">
        <v>118</v>
      </c>
      <c r="C90" s="325" t="s">
        <v>197</v>
      </c>
      <c r="D90" s="326"/>
      <c r="E90" s="147">
        <v>23.27</v>
      </c>
      <c r="F90" s="97">
        <v>601</v>
      </c>
      <c r="G90" s="148">
        <f t="shared" ref="G90:G94" si="43">E90*F90</f>
        <v>13985.27</v>
      </c>
      <c r="H90" s="149"/>
      <c r="I90" s="150">
        <v>5</v>
      </c>
      <c r="J90" s="151">
        <v>3000</v>
      </c>
      <c r="K90" s="152">
        <f>J90/I90</f>
        <v>600</v>
      </c>
      <c r="L90" s="153">
        <v>5</v>
      </c>
      <c r="M90" s="151">
        <f>F90/V90*60</f>
        <v>2724.000594094909</v>
      </c>
      <c r="N90" s="152">
        <f t="shared" si="37"/>
        <v>544.80011881898179</v>
      </c>
      <c r="O90" s="154">
        <f t="shared" si="38"/>
        <v>0</v>
      </c>
      <c r="P90" s="155">
        <f t="shared" si="39"/>
        <v>-55.199881181018213</v>
      </c>
      <c r="Q90" s="156">
        <f t="shared" si="40"/>
        <v>0.90800019803163634</v>
      </c>
      <c r="R90" s="327">
        <f>Q106</f>
        <v>0.90745670042412763</v>
      </c>
      <c r="S90" s="157">
        <v>0.70833333333333337</v>
      </c>
      <c r="T90" s="158">
        <v>0.71752314814814822</v>
      </c>
      <c r="U90" s="159"/>
      <c r="V90" s="160">
        <v>13.237882575419</v>
      </c>
      <c r="W90" s="161"/>
      <c r="X90" s="162"/>
      <c r="Y90" s="330"/>
      <c r="Z90" s="331"/>
      <c r="AA90" s="115">
        <f t="shared" si="41"/>
        <v>-275.99940590509095</v>
      </c>
      <c r="AB90" s="156">
        <f t="shared" si="42"/>
        <v>0.90800019803163634</v>
      </c>
      <c r="AC90" s="332">
        <f>AB106</f>
        <v>0.90745670042412763</v>
      </c>
    </row>
    <row r="91" spans="1:29" ht="15.75" customHeight="1">
      <c r="A91" s="362"/>
      <c r="B91" s="100" t="s">
        <v>118</v>
      </c>
      <c r="C91" s="335" t="s">
        <v>136</v>
      </c>
      <c r="D91" s="336"/>
      <c r="E91" s="101">
        <v>24.54</v>
      </c>
      <c r="F91" s="102">
        <v>1354</v>
      </c>
      <c r="G91" s="103">
        <f t="shared" si="43"/>
        <v>33227.159999999996</v>
      </c>
      <c r="H91" s="26"/>
      <c r="I91" s="104">
        <v>4</v>
      </c>
      <c r="J91" s="105">
        <v>3000</v>
      </c>
      <c r="K91" s="106">
        <f t="shared" ref="K91:K135" si="44">J91/I91</f>
        <v>750</v>
      </c>
      <c r="L91" s="107">
        <v>4</v>
      </c>
      <c r="M91" s="105">
        <f>F91/V91*60</f>
        <v>2723.2853896612714</v>
      </c>
      <c r="N91" s="106">
        <f t="shared" si="37"/>
        <v>680.82134741531786</v>
      </c>
      <c r="O91" s="108">
        <f t="shared" si="38"/>
        <v>0</v>
      </c>
      <c r="P91" s="109">
        <f t="shared" si="39"/>
        <v>-69.178652584682141</v>
      </c>
      <c r="Q91" s="110">
        <f t="shared" si="40"/>
        <v>0.90776179655375711</v>
      </c>
      <c r="R91" s="328"/>
      <c r="S91" s="47">
        <v>0.72152777777777777</v>
      </c>
      <c r="T91" s="48">
        <v>0.74223379629629627</v>
      </c>
      <c r="U91" s="111">
        <v>5.7666666666665556</v>
      </c>
      <c r="V91" s="112">
        <v>29.831614530163076</v>
      </c>
      <c r="W91" s="113"/>
      <c r="X91" s="116"/>
      <c r="Y91" s="337"/>
      <c r="Z91" s="338"/>
      <c r="AA91" s="117">
        <f t="shared" si="41"/>
        <v>-276.71461033872856</v>
      </c>
      <c r="AB91" s="110">
        <f t="shared" si="42"/>
        <v>0.90776179655375711</v>
      </c>
      <c r="AC91" s="333"/>
    </row>
    <row r="92" spans="1:29" ht="15.75" customHeight="1">
      <c r="A92" s="362"/>
      <c r="B92" s="100" t="s">
        <v>118</v>
      </c>
      <c r="C92" s="335" t="s">
        <v>230</v>
      </c>
      <c r="D92" s="336"/>
      <c r="E92" s="101">
        <v>24.33</v>
      </c>
      <c r="F92" s="102">
        <v>1708</v>
      </c>
      <c r="G92" s="103">
        <f t="shared" si="43"/>
        <v>41555.64</v>
      </c>
      <c r="H92" s="26"/>
      <c r="I92" s="104">
        <v>4</v>
      </c>
      <c r="J92" s="105">
        <v>3000</v>
      </c>
      <c r="K92" s="106">
        <f t="shared" si="44"/>
        <v>750</v>
      </c>
      <c r="L92" s="107">
        <v>4</v>
      </c>
      <c r="M92" s="105">
        <f>F92/V92*60</f>
        <v>2724.818542860211</v>
      </c>
      <c r="N92" s="106">
        <f t="shared" si="37"/>
        <v>681.20463571505275</v>
      </c>
      <c r="O92" s="108">
        <f t="shared" si="38"/>
        <v>0</v>
      </c>
      <c r="P92" s="109">
        <f t="shared" si="39"/>
        <v>-68.795364284947254</v>
      </c>
      <c r="Q92" s="110">
        <f t="shared" si="40"/>
        <v>0.90827284762007032</v>
      </c>
      <c r="R92" s="328"/>
      <c r="S92" s="47">
        <v>0.74513888888888891</v>
      </c>
      <c r="T92" s="48">
        <v>0.77124999999999999</v>
      </c>
      <c r="U92" s="111">
        <v>5</v>
      </c>
      <c r="V92" s="112">
        <v>37.609843880623295</v>
      </c>
      <c r="W92" s="113"/>
      <c r="X92" s="116"/>
      <c r="Y92" s="337"/>
      <c r="Z92" s="338"/>
      <c r="AA92" s="117">
        <f t="shared" si="41"/>
        <v>-275.18145713978902</v>
      </c>
      <c r="AB92" s="110">
        <f t="shared" si="42"/>
        <v>0.90827284762007032</v>
      </c>
      <c r="AC92" s="333"/>
    </row>
    <row r="93" spans="1:29" ht="15.75" customHeight="1">
      <c r="A93" s="362"/>
      <c r="B93" s="100" t="s">
        <v>118</v>
      </c>
      <c r="C93" s="335" t="s">
        <v>135</v>
      </c>
      <c r="D93" s="336"/>
      <c r="E93" s="101">
        <v>22.28</v>
      </c>
      <c r="F93" s="102">
        <v>1504</v>
      </c>
      <c r="G93" s="103">
        <f t="shared" si="43"/>
        <v>33509.120000000003</v>
      </c>
      <c r="H93" s="26"/>
      <c r="I93" s="104">
        <v>5</v>
      </c>
      <c r="J93" s="105">
        <v>3300</v>
      </c>
      <c r="K93" s="106">
        <f t="shared" si="44"/>
        <v>660</v>
      </c>
      <c r="L93" s="107">
        <v>5</v>
      </c>
      <c r="M93" s="105">
        <f>F93/V93*60</f>
        <v>2993.0999999999976</v>
      </c>
      <c r="N93" s="106">
        <f t="shared" si="37"/>
        <v>598.61999999999955</v>
      </c>
      <c r="O93" s="108">
        <f t="shared" si="38"/>
        <v>0</v>
      </c>
      <c r="P93" s="109">
        <f t="shared" si="39"/>
        <v>-61.38000000000045</v>
      </c>
      <c r="Q93" s="110">
        <f t="shared" si="40"/>
        <v>0.90699999999999936</v>
      </c>
      <c r="R93" s="328"/>
      <c r="S93" s="47">
        <v>0.77500000000000002</v>
      </c>
      <c r="T93" s="48">
        <v>0.79592592592592593</v>
      </c>
      <c r="U93" s="111">
        <v>5.4000000000000448</v>
      </c>
      <c r="V93" s="112">
        <v>30.149343490027086</v>
      </c>
      <c r="W93" s="113"/>
      <c r="X93" s="116"/>
      <c r="Y93" s="337"/>
      <c r="Z93" s="338"/>
      <c r="AA93" s="117">
        <f t="shared" si="41"/>
        <v>-306.90000000000236</v>
      </c>
      <c r="AB93" s="110">
        <f t="shared" si="42"/>
        <v>0.90699999999999925</v>
      </c>
      <c r="AC93" s="333"/>
    </row>
    <row r="94" spans="1:29" ht="15.75" customHeight="1">
      <c r="A94" s="363"/>
      <c r="B94" s="100" t="s">
        <v>118</v>
      </c>
      <c r="C94" s="335" t="s">
        <v>138</v>
      </c>
      <c r="D94" s="336"/>
      <c r="E94" s="101">
        <v>17.89</v>
      </c>
      <c r="F94" s="102">
        <v>4518</v>
      </c>
      <c r="G94" s="103">
        <f t="shared" si="43"/>
        <v>80827.02</v>
      </c>
      <c r="H94" s="13"/>
      <c r="I94" s="104">
        <v>4</v>
      </c>
      <c r="J94" s="105">
        <v>3300</v>
      </c>
      <c r="K94" s="106">
        <f t="shared" si="44"/>
        <v>825</v>
      </c>
      <c r="L94" s="107">
        <v>4</v>
      </c>
      <c r="M94" s="105">
        <f>F94/V94*60</f>
        <v>2991.12</v>
      </c>
      <c r="N94" s="106">
        <f t="shared" si="37"/>
        <v>747.78</v>
      </c>
      <c r="O94" s="108">
        <f t="shared" si="38"/>
        <v>0</v>
      </c>
      <c r="P94" s="109">
        <f t="shared" si="39"/>
        <v>-77.220000000000027</v>
      </c>
      <c r="Q94" s="110">
        <f t="shared" si="40"/>
        <v>0.90639999999999998</v>
      </c>
      <c r="R94" s="328"/>
      <c r="S94" s="47">
        <v>0.7993055555555556</v>
      </c>
      <c r="T94" s="48">
        <v>0.86223379629629637</v>
      </c>
      <c r="U94" s="111">
        <v>4.8666666666667346</v>
      </c>
      <c r="V94" s="112">
        <v>90.628259648559748</v>
      </c>
      <c r="W94" s="113"/>
      <c r="X94" s="116"/>
      <c r="Y94" s="337"/>
      <c r="Z94" s="338"/>
      <c r="AA94" s="117">
        <f t="shared" si="41"/>
        <v>-308.88000000000011</v>
      </c>
      <c r="AB94" s="110">
        <f t="shared" si="42"/>
        <v>0.90639999999999998</v>
      </c>
      <c r="AC94" s="333"/>
    </row>
    <row r="95" spans="1:29" ht="15.75" customHeight="1">
      <c r="A95" s="363"/>
      <c r="B95" s="100"/>
      <c r="C95" s="335"/>
      <c r="D95" s="336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8"/>
      <c r="S95" s="47"/>
      <c r="T95" s="120"/>
      <c r="U95" s="111"/>
      <c r="V95" s="112"/>
      <c r="W95" s="113"/>
      <c r="X95" s="116"/>
      <c r="Y95" s="337"/>
      <c r="Z95" s="338"/>
      <c r="AA95" s="117"/>
      <c r="AB95" s="110"/>
      <c r="AC95" s="333"/>
    </row>
    <row r="96" spans="1:29" ht="15.75" customHeight="1">
      <c r="A96" s="363"/>
      <c r="B96" s="100"/>
      <c r="C96" s="335"/>
      <c r="D96" s="336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8"/>
      <c r="S96" s="47"/>
      <c r="T96" s="120"/>
      <c r="U96" s="111"/>
      <c r="V96" s="112"/>
      <c r="W96" s="113"/>
      <c r="X96" s="116"/>
      <c r="Y96" s="337"/>
      <c r="Z96" s="338"/>
      <c r="AA96" s="117"/>
      <c r="AB96" s="110"/>
      <c r="AC96" s="333"/>
    </row>
    <row r="97" spans="1:29" ht="15.75" customHeight="1">
      <c r="A97" s="363"/>
      <c r="B97" s="100"/>
      <c r="C97" s="335"/>
      <c r="D97" s="336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8"/>
      <c r="S97" s="47"/>
      <c r="T97" s="120"/>
      <c r="U97" s="111"/>
      <c r="V97" s="112"/>
      <c r="W97" s="113"/>
      <c r="X97" s="116"/>
      <c r="Y97" s="337"/>
      <c r="Z97" s="338"/>
      <c r="AA97" s="117"/>
      <c r="AB97" s="110"/>
      <c r="AC97" s="333"/>
    </row>
    <row r="98" spans="1:29" ht="15.75" customHeight="1">
      <c r="A98" s="363"/>
      <c r="B98" s="100"/>
      <c r="C98" s="335"/>
      <c r="D98" s="336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8"/>
      <c r="S98" s="47"/>
      <c r="T98" s="120"/>
      <c r="U98" s="111"/>
      <c r="V98" s="112"/>
      <c r="W98" s="113"/>
      <c r="X98" s="116"/>
      <c r="Y98" s="337"/>
      <c r="Z98" s="338"/>
      <c r="AA98" s="117"/>
      <c r="AB98" s="110"/>
      <c r="AC98" s="333"/>
    </row>
    <row r="99" spans="1:29" ht="15.75" customHeight="1">
      <c r="A99" s="363"/>
      <c r="B99" s="100"/>
      <c r="C99" s="335"/>
      <c r="D99" s="336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8"/>
      <c r="S99" s="47"/>
      <c r="T99" s="120"/>
      <c r="U99" s="111"/>
      <c r="V99" s="112"/>
      <c r="W99" s="113"/>
      <c r="X99" s="116"/>
      <c r="Y99" s="337"/>
      <c r="Z99" s="338"/>
      <c r="AA99" s="117"/>
      <c r="AB99" s="110"/>
      <c r="AC99" s="333"/>
    </row>
    <row r="100" spans="1:29" ht="15.75" customHeight="1">
      <c r="A100" s="363"/>
      <c r="B100" s="100"/>
      <c r="C100" s="335"/>
      <c r="D100" s="336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8"/>
      <c r="S100" s="47"/>
      <c r="T100" s="120"/>
      <c r="U100" s="111"/>
      <c r="V100" s="112"/>
      <c r="W100" s="126"/>
      <c r="X100" s="127"/>
      <c r="Y100" s="337"/>
      <c r="Z100" s="338"/>
      <c r="AA100" s="117"/>
      <c r="AB100" s="110"/>
      <c r="AC100" s="333"/>
    </row>
    <row r="101" spans="1:29" ht="15.75" customHeight="1">
      <c r="A101" s="363"/>
      <c r="B101" s="100"/>
      <c r="C101" s="335"/>
      <c r="D101" s="336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8"/>
      <c r="S101" s="47"/>
      <c r="T101" s="120"/>
      <c r="U101" s="111"/>
      <c r="V101" s="112"/>
      <c r="W101" s="126"/>
      <c r="X101" s="127"/>
      <c r="Y101" s="337"/>
      <c r="Z101" s="338"/>
      <c r="AA101" s="117"/>
      <c r="AB101" s="110"/>
      <c r="AC101" s="333"/>
    </row>
    <row r="102" spans="1:29" ht="15.75" customHeight="1">
      <c r="A102" s="363"/>
      <c r="B102" s="100"/>
      <c r="C102" s="335"/>
      <c r="D102" s="336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8"/>
      <c r="S102" s="47"/>
      <c r="T102" s="120"/>
      <c r="U102" s="111"/>
      <c r="V102" s="112"/>
      <c r="W102" s="126"/>
      <c r="X102" s="127"/>
      <c r="Y102" s="337"/>
      <c r="Z102" s="338"/>
      <c r="AA102" s="117"/>
      <c r="AB102" s="110"/>
      <c r="AC102" s="333"/>
    </row>
    <row r="103" spans="1:29" ht="15.75" customHeight="1">
      <c r="A103" s="363"/>
      <c r="B103" s="100"/>
      <c r="C103" s="335"/>
      <c r="D103" s="336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8"/>
      <c r="S103" s="47"/>
      <c r="T103" s="120"/>
      <c r="U103" s="111"/>
      <c r="V103" s="112"/>
      <c r="W103" s="126"/>
      <c r="X103" s="127"/>
      <c r="Y103" s="337"/>
      <c r="Z103" s="338"/>
      <c r="AA103" s="117"/>
      <c r="AB103" s="110"/>
      <c r="AC103" s="333"/>
    </row>
    <row r="104" spans="1:29" ht="15.75" customHeight="1">
      <c r="A104" s="363"/>
      <c r="B104" s="100"/>
      <c r="C104" s="335"/>
      <c r="D104" s="336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8"/>
      <c r="S104" s="47"/>
      <c r="T104" s="120"/>
      <c r="U104" s="111"/>
      <c r="V104" s="112"/>
      <c r="W104" s="126"/>
      <c r="X104" s="127"/>
      <c r="Y104" s="337"/>
      <c r="Z104" s="338"/>
      <c r="AA104" s="117"/>
      <c r="AB104" s="110"/>
      <c r="AC104" s="333"/>
    </row>
    <row r="105" spans="1:29" ht="15.75" customHeight="1">
      <c r="A105" s="363"/>
      <c r="B105" s="100"/>
      <c r="C105" s="335"/>
      <c r="D105" s="336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8"/>
      <c r="S105" s="119"/>
      <c r="T105" s="120"/>
      <c r="U105" s="130"/>
      <c r="V105" s="131"/>
      <c r="W105" s="126"/>
      <c r="X105" s="127"/>
      <c r="Y105" s="337"/>
      <c r="Z105" s="338"/>
      <c r="AA105" s="165"/>
      <c r="AB105" s="125"/>
      <c r="AC105" s="333"/>
    </row>
    <row r="106" spans="1:29" ht="15.75" customHeight="1" thickBot="1">
      <c r="A106" s="364"/>
      <c r="B106" s="133" t="s">
        <v>115</v>
      </c>
      <c r="C106" s="358"/>
      <c r="D106" s="358"/>
      <c r="E106" s="134"/>
      <c r="F106" s="99"/>
      <c r="G106" s="135"/>
      <c r="H106" s="69"/>
      <c r="I106" s="136">
        <f t="shared" ref="I106:J106" si="45">AVERAGE(I90:I105)</f>
        <v>4.4000000000000004</v>
      </c>
      <c r="J106" s="137">
        <f t="shared" si="45"/>
        <v>3120</v>
      </c>
      <c r="K106" s="138">
        <f t="shared" ref="K106" si="46">J106/I106</f>
        <v>709.09090909090901</v>
      </c>
      <c r="L106" s="136">
        <f t="shared" ref="L106:M106" si="47">AVERAGE(L90:L105)</f>
        <v>4.4000000000000004</v>
      </c>
      <c r="M106" s="137">
        <f t="shared" si="47"/>
        <v>2831.2649053232781</v>
      </c>
      <c r="N106" s="138">
        <f t="shared" ref="N106:N114" si="48">M106/L106</f>
        <v>643.46929666438132</v>
      </c>
      <c r="O106" s="139">
        <f t="shared" ref="O106:O114" si="49">L106-I106</f>
        <v>0</v>
      </c>
      <c r="P106" s="140">
        <f t="shared" ref="P106:P114" si="50">N106-K106</f>
        <v>-65.62161242652769</v>
      </c>
      <c r="Q106" s="141">
        <f t="shared" ref="Q106:Q114" si="51">N106/K106</f>
        <v>0.90745670042412763</v>
      </c>
      <c r="R106" s="329"/>
      <c r="S106" s="142">
        <v>0.70833333333333337</v>
      </c>
      <c r="T106" s="143">
        <v>0.86223379629629637</v>
      </c>
      <c r="U106" s="144"/>
      <c r="V106" s="166"/>
      <c r="W106" s="99"/>
      <c r="X106" s="69"/>
      <c r="Y106" s="359"/>
      <c r="Z106" s="360"/>
      <c r="AA106" s="168">
        <f t="shared" ref="AA106:AA114" si="52">M106-J106</f>
        <v>-288.73509467672193</v>
      </c>
      <c r="AB106" s="141">
        <f t="shared" ref="AB106:AB114" si="53">M106/J106</f>
        <v>0.90745670042412763</v>
      </c>
      <c r="AC106" s="334"/>
    </row>
    <row r="107" spans="1:29" ht="15.75" customHeight="1">
      <c r="A107" s="322" t="s">
        <v>140</v>
      </c>
      <c r="B107" s="114" t="s">
        <v>118</v>
      </c>
      <c r="C107" s="325" t="s">
        <v>142</v>
      </c>
      <c r="D107" s="326"/>
      <c r="E107" s="147">
        <v>18.18</v>
      </c>
      <c r="F107" s="97">
        <v>562</v>
      </c>
      <c r="G107" s="148">
        <f t="shared" ref="G107:G114" si="54">E107*F107</f>
        <v>10217.16</v>
      </c>
      <c r="H107" s="149">
        <v>2</v>
      </c>
      <c r="I107" s="150">
        <v>3</v>
      </c>
      <c r="J107" s="151">
        <v>3000</v>
      </c>
      <c r="K107" s="152">
        <f>J107/I107</f>
        <v>1000</v>
      </c>
      <c r="L107" s="153">
        <v>3</v>
      </c>
      <c r="M107" s="151">
        <f t="shared" ref="M107:M114" si="55">F107/V107*60</f>
        <v>2724.5084514413738</v>
      </c>
      <c r="N107" s="152">
        <f t="shared" si="48"/>
        <v>908.16948381379132</v>
      </c>
      <c r="O107" s="154">
        <f t="shared" si="49"/>
        <v>0</v>
      </c>
      <c r="P107" s="155">
        <f t="shared" si="50"/>
        <v>-91.830516186208683</v>
      </c>
      <c r="Q107" s="156">
        <f t="shared" si="51"/>
        <v>0.90816948381379137</v>
      </c>
      <c r="R107" s="327">
        <f>Q123</f>
        <v>0.89764189543052031</v>
      </c>
      <c r="S107" s="157">
        <v>0.73402777777777772</v>
      </c>
      <c r="T107" s="158">
        <v>0.74261574074074066</v>
      </c>
      <c r="U107" s="159"/>
      <c r="V107" s="160">
        <v>12.3765444670068</v>
      </c>
      <c r="W107" s="161"/>
      <c r="X107" s="162"/>
      <c r="Y107" s="330"/>
      <c r="Z107" s="331"/>
      <c r="AA107" s="115">
        <f t="shared" si="52"/>
        <v>-275.49154855862616</v>
      </c>
      <c r="AB107" s="156">
        <f t="shared" si="53"/>
        <v>0.90816948381379126</v>
      </c>
      <c r="AC107" s="332">
        <f>AB123</f>
        <v>0.89764189543052042</v>
      </c>
    </row>
    <row r="108" spans="1:29" ht="15.75" customHeight="1">
      <c r="A108" s="323"/>
      <c r="B108" s="100" t="s">
        <v>118</v>
      </c>
      <c r="C108" s="335" t="s">
        <v>148</v>
      </c>
      <c r="D108" s="336"/>
      <c r="E108" s="101">
        <v>25.03</v>
      </c>
      <c r="F108" s="102">
        <v>452</v>
      </c>
      <c r="G108" s="103">
        <f t="shared" si="54"/>
        <v>11313.560000000001</v>
      </c>
      <c r="H108" s="26">
        <v>2</v>
      </c>
      <c r="I108" s="104">
        <v>5</v>
      </c>
      <c r="J108" s="105">
        <v>3600</v>
      </c>
      <c r="K108" s="106">
        <f t="shared" si="44"/>
        <v>720</v>
      </c>
      <c r="L108" s="107">
        <v>5</v>
      </c>
      <c r="M108" s="105">
        <f t="shared" si="55"/>
        <v>3201.2287436999591</v>
      </c>
      <c r="N108" s="106">
        <f t="shared" si="48"/>
        <v>640.24574873999177</v>
      </c>
      <c r="O108" s="108">
        <f t="shared" si="49"/>
        <v>0</v>
      </c>
      <c r="P108" s="109">
        <f t="shared" si="50"/>
        <v>-79.754251260008232</v>
      </c>
      <c r="Q108" s="110">
        <f t="shared" si="51"/>
        <v>0.88923020658332186</v>
      </c>
      <c r="R108" s="328"/>
      <c r="S108" s="47">
        <v>0.75277777777777766</v>
      </c>
      <c r="T108" s="48">
        <v>0.75865740740740728</v>
      </c>
      <c r="U108" s="111">
        <v>14.633333333333276</v>
      </c>
      <c r="V108" s="112">
        <v>8.4717469982025975</v>
      </c>
      <c r="W108" s="113"/>
      <c r="X108" s="116"/>
      <c r="Y108" s="337"/>
      <c r="Z108" s="338"/>
      <c r="AA108" s="117">
        <f t="shared" si="52"/>
        <v>-398.77125630004093</v>
      </c>
      <c r="AB108" s="110">
        <f t="shared" si="53"/>
        <v>0.88923020658332197</v>
      </c>
      <c r="AC108" s="333"/>
    </row>
    <row r="109" spans="1:29" ht="15.75" customHeight="1">
      <c r="A109" s="323"/>
      <c r="B109" s="100" t="s">
        <v>118</v>
      </c>
      <c r="C109" s="335" t="s">
        <v>141</v>
      </c>
      <c r="D109" s="336"/>
      <c r="E109" s="101">
        <v>14.03</v>
      </c>
      <c r="F109" s="102">
        <v>2005</v>
      </c>
      <c r="G109" s="103">
        <f t="shared" si="54"/>
        <v>28130.149999999998</v>
      </c>
      <c r="H109" s="26">
        <v>2</v>
      </c>
      <c r="I109" s="104">
        <v>3</v>
      </c>
      <c r="J109" s="105">
        <v>3000</v>
      </c>
      <c r="K109" s="106">
        <f t="shared" si="44"/>
        <v>1000</v>
      </c>
      <c r="L109" s="107">
        <v>3</v>
      </c>
      <c r="M109" s="105">
        <f t="shared" si="55"/>
        <v>2726.3688574958514</v>
      </c>
      <c r="N109" s="106">
        <f t="shared" si="48"/>
        <v>908.78961916528385</v>
      </c>
      <c r="O109" s="108">
        <f t="shared" si="49"/>
        <v>0</v>
      </c>
      <c r="P109" s="109">
        <f t="shared" si="50"/>
        <v>-91.210380834716148</v>
      </c>
      <c r="Q109" s="110">
        <f t="shared" si="51"/>
        <v>0.90878961916528389</v>
      </c>
      <c r="R109" s="328"/>
      <c r="S109" s="47">
        <v>0.76874999999999982</v>
      </c>
      <c r="T109" s="48">
        <v>0.79938657407407387</v>
      </c>
      <c r="U109" s="111">
        <v>14.53333333333326</v>
      </c>
      <c r="V109" s="112">
        <v>44.124623735063722</v>
      </c>
      <c r="W109" s="113"/>
      <c r="X109" s="116"/>
      <c r="Y109" s="337"/>
      <c r="Z109" s="338"/>
      <c r="AA109" s="117">
        <f t="shared" si="52"/>
        <v>-273.63114250414856</v>
      </c>
      <c r="AB109" s="110">
        <f t="shared" si="53"/>
        <v>0.90878961916528378</v>
      </c>
      <c r="AC109" s="333"/>
    </row>
    <row r="110" spans="1:29" ht="15.75" customHeight="1">
      <c r="A110" s="323"/>
      <c r="B110" s="100" t="s">
        <v>118</v>
      </c>
      <c r="C110" s="335" t="s">
        <v>143</v>
      </c>
      <c r="D110" s="336"/>
      <c r="E110" s="101">
        <v>14.28</v>
      </c>
      <c r="F110" s="102">
        <v>2346</v>
      </c>
      <c r="G110" s="103">
        <f t="shared" si="54"/>
        <v>33500.879999999997</v>
      </c>
      <c r="H110" s="26">
        <v>2</v>
      </c>
      <c r="I110" s="104">
        <v>3</v>
      </c>
      <c r="J110" s="105">
        <v>3600</v>
      </c>
      <c r="K110" s="106">
        <f t="shared" si="44"/>
        <v>1200</v>
      </c>
      <c r="L110" s="107">
        <v>3</v>
      </c>
      <c r="M110" s="105">
        <f t="shared" si="55"/>
        <v>3198.8770283583649</v>
      </c>
      <c r="N110" s="106">
        <f t="shared" si="48"/>
        <v>1066.2923427861217</v>
      </c>
      <c r="O110" s="108">
        <f t="shared" si="49"/>
        <v>0</v>
      </c>
      <c r="P110" s="109">
        <f t="shared" si="50"/>
        <v>-133.70765721387829</v>
      </c>
      <c r="Q110" s="110">
        <f t="shared" si="51"/>
        <v>0.88857695232176814</v>
      </c>
      <c r="R110" s="328"/>
      <c r="S110" s="47">
        <v>0.80972222222222201</v>
      </c>
      <c r="T110" s="48">
        <v>0.84027777777777757</v>
      </c>
      <c r="U110" s="111">
        <v>14.883333333333315</v>
      </c>
      <c r="V110" s="112">
        <v>44.002941892466801</v>
      </c>
      <c r="W110" s="113"/>
      <c r="X110" s="116"/>
      <c r="Y110" s="337"/>
      <c r="Z110" s="338"/>
      <c r="AA110" s="117">
        <f t="shared" si="52"/>
        <v>-401.1229716416351</v>
      </c>
      <c r="AB110" s="110">
        <f t="shared" si="53"/>
        <v>0.88857695232176803</v>
      </c>
      <c r="AC110" s="333"/>
    </row>
    <row r="111" spans="1:29" ht="15.75" customHeight="1">
      <c r="A111" s="323"/>
      <c r="B111" s="100" t="s">
        <v>118</v>
      </c>
      <c r="C111" s="335" t="s">
        <v>142</v>
      </c>
      <c r="D111" s="336"/>
      <c r="E111" s="101">
        <v>18.18</v>
      </c>
      <c r="F111" s="102">
        <v>1247</v>
      </c>
      <c r="G111" s="103">
        <f t="shared" si="54"/>
        <v>22670.46</v>
      </c>
      <c r="H111" s="13"/>
      <c r="I111" s="104">
        <v>3</v>
      </c>
      <c r="J111" s="105">
        <v>3000</v>
      </c>
      <c r="K111" s="106">
        <f t="shared" si="44"/>
        <v>1000</v>
      </c>
      <c r="L111" s="107">
        <v>3</v>
      </c>
      <c r="M111" s="105">
        <f t="shared" si="55"/>
        <v>2723.299746890727</v>
      </c>
      <c r="N111" s="106">
        <f t="shared" si="48"/>
        <v>907.76658229690895</v>
      </c>
      <c r="O111" s="108">
        <f t="shared" si="49"/>
        <v>0</v>
      </c>
      <c r="P111" s="109">
        <f t="shared" si="50"/>
        <v>-92.23341770309105</v>
      </c>
      <c r="Q111" s="110">
        <f t="shared" si="51"/>
        <v>0.90776658229690899</v>
      </c>
      <c r="R111" s="328"/>
      <c r="S111" s="47">
        <v>0.8506944444444442</v>
      </c>
      <c r="T111" s="48">
        <v>0.86976851851851822</v>
      </c>
      <c r="U111" s="111">
        <v>14.999999999999947</v>
      </c>
      <c r="V111" s="112">
        <v>27.4740230433408</v>
      </c>
      <c r="W111" s="113"/>
      <c r="X111" s="116"/>
      <c r="Y111" s="337"/>
      <c r="Z111" s="338"/>
      <c r="AA111" s="117">
        <f t="shared" si="52"/>
        <v>-276.70025310927304</v>
      </c>
      <c r="AB111" s="110">
        <f t="shared" si="53"/>
        <v>0.90776658229690899</v>
      </c>
      <c r="AC111" s="333"/>
    </row>
    <row r="112" spans="1:29" ht="15.75" customHeight="1">
      <c r="A112" s="323"/>
      <c r="B112" s="100" t="s">
        <v>118</v>
      </c>
      <c r="C112" s="335" t="s">
        <v>148</v>
      </c>
      <c r="D112" s="336"/>
      <c r="E112" s="101">
        <v>25.03</v>
      </c>
      <c r="F112" s="102">
        <v>1025</v>
      </c>
      <c r="G112" s="121">
        <f t="shared" si="54"/>
        <v>25655.75</v>
      </c>
      <c r="H112" s="122"/>
      <c r="I112" s="104">
        <v>5</v>
      </c>
      <c r="J112" s="105">
        <v>3600</v>
      </c>
      <c r="K112" s="106">
        <f t="shared" si="44"/>
        <v>720</v>
      </c>
      <c r="L112" s="107">
        <v>5</v>
      </c>
      <c r="M112" s="105">
        <f t="shared" si="55"/>
        <v>3201.2287436999591</v>
      </c>
      <c r="N112" s="106">
        <f t="shared" si="48"/>
        <v>640.24574873999177</v>
      </c>
      <c r="O112" s="108">
        <f t="shared" si="49"/>
        <v>0</v>
      </c>
      <c r="P112" s="109">
        <f t="shared" si="50"/>
        <v>-79.754251260008232</v>
      </c>
      <c r="Q112" s="110">
        <f t="shared" si="51"/>
        <v>0.88923020658332186</v>
      </c>
      <c r="R112" s="328"/>
      <c r="S112" s="47">
        <v>0.87986111111111087</v>
      </c>
      <c r="T112" s="120">
        <v>0.89319444444444418</v>
      </c>
      <c r="U112" s="111">
        <v>14.53333333333342</v>
      </c>
      <c r="V112" s="112">
        <v>19.211373170702792</v>
      </c>
      <c r="W112" s="113"/>
      <c r="X112" s="116"/>
      <c r="Y112" s="337"/>
      <c r="Z112" s="338"/>
      <c r="AA112" s="117">
        <f t="shared" si="52"/>
        <v>-398.77125630004093</v>
      </c>
      <c r="AB112" s="110">
        <f t="shared" si="53"/>
        <v>0.88923020658332197</v>
      </c>
      <c r="AC112" s="333"/>
    </row>
    <row r="113" spans="1:29" ht="15.75" customHeight="1">
      <c r="A113" s="323"/>
      <c r="B113" s="100" t="s">
        <v>118</v>
      </c>
      <c r="C113" s="335" t="s">
        <v>141</v>
      </c>
      <c r="D113" s="336"/>
      <c r="E113" s="101">
        <v>14.03</v>
      </c>
      <c r="F113" s="102">
        <v>5069</v>
      </c>
      <c r="G113" s="121">
        <f t="shared" si="54"/>
        <v>71118.069999999992</v>
      </c>
      <c r="H113" s="62"/>
      <c r="I113" s="104">
        <v>3</v>
      </c>
      <c r="J113" s="105">
        <v>3000</v>
      </c>
      <c r="K113" s="106">
        <f t="shared" si="44"/>
        <v>1000</v>
      </c>
      <c r="L113" s="107">
        <v>3</v>
      </c>
      <c r="M113" s="105">
        <f t="shared" si="55"/>
        <v>2726.3688574958514</v>
      </c>
      <c r="N113" s="106">
        <f t="shared" si="48"/>
        <v>908.78961916528385</v>
      </c>
      <c r="O113" s="123">
        <f t="shared" si="49"/>
        <v>0</v>
      </c>
      <c r="P113" s="124">
        <f t="shared" si="50"/>
        <v>-91.210380834716148</v>
      </c>
      <c r="Q113" s="125">
        <f t="shared" si="51"/>
        <v>0.90878961916528389</v>
      </c>
      <c r="R113" s="328"/>
      <c r="S113" s="47">
        <v>0.9034722222222219</v>
      </c>
      <c r="T113" s="120">
        <v>0.98093749999999968</v>
      </c>
      <c r="U113" s="111">
        <v>14.799999999999915</v>
      </c>
      <c r="V113" s="112">
        <v>111.55497142794911</v>
      </c>
      <c r="W113" s="113"/>
      <c r="X113" s="116"/>
      <c r="Y113" s="337"/>
      <c r="Z113" s="338"/>
      <c r="AA113" s="117">
        <f t="shared" si="52"/>
        <v>-273.63114250414856</v>
      </c>
      <c r="AB113" s="110">
        <f t="shared" si="53"/>
        <v>0.90878961916528378</v>
      </c>
      <c r="AC113" s="333"/>
    </row>
    <row r="114" spans="1:29" ht="15.75" customHeight="1">
      <c r="A114" s="323"/>
      <c r="B114" s="100" t="s">
        <v>118</v>
      </c>
      <c r="C114" s="335" t="s">
        <v>143</v>
      </c>
      <c r="D114" s="336"/>
      <c r="E114" s="101">
        <v>14.28</v>
      </c>
      <c r="F114" s="102">
        <v>6328</v>
      </c>
      <c r="G114" s="121">
        <f t="shared" si="54"/>
        <v>90363.839999999997</v>
      </c>
      <c r="H114" s="62"/>
      <c r="I114" s="104">
        <v>3</v>
      </c>
      <c r="J114" s="105">
        <v>3600</v>
      </c>
      <c r="K114" s="106">
        <f t="shared" si="44"/>
        <v>1200</v>
      </c>
      <c r="L114" s="118">
        <v>3</v>
      </c>
      <c r="M114" s="105">
        <f t="shared" si="55"/>
        <v>3195.865610283654</v>
      </c>
      <c r="N114" s="106">
        <f t="shared" si="48"/>
        <v>1065.288536761218</v>
      </c>
      <c r="O114" s="123">
        <f t="shared" si="49"/>
        <v>0</v>
      </c>
      <c r="P114" s="124">
        <f t="shared" si="50"/>
        <v>-134.71146323878202</v>
      </c>
      <c r="Q114" s="125">
        <f t="shared" si="51"/>
        <v>0.88774044730101498</v>
      </c>
      <c r="R114" s="328"/>
      <c r="S114" s="47">
        <v>0.99097222222222181</v>
      </c>
      <c r="T114" s="120">
        <v>1.0734722222222217</v>
      </c>
      <c r="U114" s="111">
        <v>15</v>
      </c>
      <c r="V114" s="112">
        <v>118.80349373211</v>
      </c>
      <c r="W114" s="113"/>
      <c r="X114" s="116"/>
      <c r="Y114" s="337"/>
      <c r="Z114" s="338"/>
      <c r="AA114" s="117">
        <f t="shared" si="52"/>
        <v>-404.13438971634605</v>
      </c>
      <c r="AB114" s="110">
        <f t="shared" si="53"/>
        <v>0.88774044730101498</v>
      </c>
      <c r="AC114" s="333"/>
    </row>
    <row r="115" spans="1:29" ht="15.75" customHeight="1">
      <c r="A115" s="323"/>
      <c r="B115" s="100"/>
      <c r="C115" s="335"/>
      <c r="D115" s="336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8"/>
      <c r="S115" s="47"/>
      <c r="T115" s="120"/>
      <c r="U115" s="111"/>
      <c r="V115" s="112"/>
      <c r="W115" s="113"/>
      <c r="X115" s="116"/>
      <c r="Y115" s="337"/>
      <c r="Z115" s="338"/>
      <c r="AA115" s="117"/>
      <c r="AB115" s="110"/>
      <c r="AC115" s="333"/>
    </row>
    <row r="116" spans="1:29" ht="15.75" customHeight="1">
      <c r="A116" s="323"/>
      <c r="B116" s="100"/>
      <c r="C116" s="335"/>
      <c r="D116" s="336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8"/>
      <c r="S116" s="47"/>
      <c r="T116" s="120"/>
      <c r="U116" s="111"/>
      <c r="V116" s="112"/>
      <c r="W116" s="113"/>
      <c r="X116" s="116"/>
      <c r="Y116" s="337"/>
      <c r="Z116" s="338"/>
      <c r="AA116" s="117"/>
      <c r="AB116" s="110"/>
      <c r="AC116" s="333"/>
    </row>
    <row r="117" spans="1:29" ht="15.75" customHeight="1">
      <c r="A117" s="323"/>
      <c r="B117" s="100"/>
      <c r="C117" s="335"/>
      <c r="D117" s="336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8"/>
      <c r="S117" s="47"/>
      <c r="T117" s="120"/>
      <c r="U117" s="111"/>
      <c r="V117" s="112"/>
      <c r="W117" s="126"/>
      <c r="X117" s="127"/>
      <c r="Y117" s="337"/>
      <c r="Z117" s="338"/>
      <c r="AA117" s="117"/>
      <c r="AB117" s="110"/>
      <c r="AC117" s="333"/>
    </row>
    <row r="118" spans="1:29" ht="15.75" customHeight="1">
      <c r="A118" s="323"/>
      <c r="B118" s="100"/>
      <c r="C118" s="335"/>
      <c r="D118" s="336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8"/>
      <c r="S118" s="47"/>
      <c r="T118" s="120"/>
      <c r="U118" s="111"/>
      <c r="V118" s="112"/>
      <c r="W118" s="126"/>
      <c r="X118" s="127"/>
      <c r="Y118" s="337"/>
      <c r="Z118" s="338"/>
      <c r="AA118" s="117"/>
      <c r="AB118" s="110"/>
      <c r="AC118" s="333"/>
    </row>
    <row r="119" spans="1:29" ht="15.75" customHeight="1">
      <c r="A119" s="323"/>
      <c r="B119" s="100"/>
      <c r="C119" s="335"/>
      <c r="D119" s="336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8"/>
      <c r="S119" s="47"/>
      <c r="T119" s="120"/>
      <c r="U119" s="111"/>
      <c r="V119" s="112"/>
      <c r="W119" s="126"/>
      <c r="X119" s="127"/>
      <c r="Y119" s="337"/>
      <c r="Z119" s="338"/>
      <c r="AA119" s="117"/>
      <c r="AB119" s="110"/>
      <c r="AC119" s="333"/>
    </row>
    <row r="120" spans="1:29" ht="15.75" customHeight="1">
      <c r="A120" s="323"/>
      <c r="B120" s="100"/>
      <c r="C120" s="335"/>
      <c r="D120" s="336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8"/>
      <c r="S120" s="47"/>
      <c r="T120" s="120"/>
      <c r="U120" s="111"/>
      <c r="V120" s="112"/>
      <c r="W120" s="126"/>
      <c r="X120" s="127"/>
      <c r="Y120" s="337"/>
      <c r="Z120" s="338"/>
      <c r="AA120" s="117"/>
      <c r="AB120" s="110"/>
      <c r="AC120" s="333"/>
    </row>
    <row r="121" spans="1:29" ht="15.75" customHeight="1">
      <c r="A121" s="323"/>
      <c r="B121" s="100"/>
      <c r="C121" s="335"/>
      <c r="D121" s="336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8"/>
      <c r="S121" s="47"/>
      <c r="T121" s="120"/>
      <c r="U121" s="111"/>
      <c r="V121" s="112"/>
      <c r="W121" s="126"/>
      <c r="X121" s="127"/>
      <c r="Y121" s="337"/>
      <c r="Z121" s="338"/>
      <c r="AA121" s="117"/>
      <c r="AB121" s="110"/>
      <c r="AC121" s="333"/>
    </row>
    <row r="122" spans="1:29" ht="15.75" customHeight="1">
      <c r="A122" s="323"/>
      <c r="B122" s="100"/>
      <c r="C122" s="335"/>
      <c r="D122" s="336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8"/>
      <c r="S122" s="119"/>
      <c r="T122" s="120"/>
      <c r="U122" s="130"/>
      <c r="V122" s="131"/>
      <c r="W122" s="126"/>
      <c r="X122" s="127"/>
      <c r="Y122" s="337"/>
      <c r="Z122" s="338"/>
      <c r="AA122" s="165"/>
      <c r="AB122" s="125"/>
      <c r="AC122" s="333"/>
    </row>
    <row r="123" spans="1:29" ht="15.75" customHeight="1" thickBot="1">
      <c r="A123" s="324"/>
      <c r="B123" s="133" t="s">
        <v>115</v>
      </c>
      <c r="C123" s="358"/>
      <c r="D123" s="358"/>
      <c r="E123" s="134"/>
      <c r="F123" s="99"/>
      <c r="G123" s="135"/>
      <c r="H123" s="69"/>
      <c r="I123" s="136">
        <f t="shared" ref="I123:J123" si="56">AVERAGE(I107:I122)</f>
        <v>3.5</v>
      </c>
      <c r="J123" s="137">
        <f t="shared" si="56"/>
        <v>3300</v>
      </c>
      <c r="K123" s="138">
        <f t="shared" ref="K123" si="57">J123/I123</f>
        <v>942.85714285714289</v>
      </c>
      <c r="L123" s="136">
        <f t="shared" ref="L123:M123" si="58">AVERAGE(L107:L122)</f>
        <v>3.5</v>
      </c>
      <c r="M123" s="137">
        <f t="shared" si="58"/>
        <v>2962.2182549207173</v>
      </c>
      <c r="N123" s="138">
        <f t="shared" ref="N123:N135" si="59">M123/L123</f>
        <v>846.34807283449061</v>
      </c>
      <c r="O123" s="139">
        <f t="shared" ref="O123:O135" si="60">L123-I123</f>
        <v>0</v>
      </c>
      <c r="P123" s="140">
        <f t="shared" ref="P123:P135" si="61">N123-K123</f>
        <v>-96.509070022652281</v>
      </c>
      <c r="Q123" s="141">
        <f t="shared" ref="Q123:Q135" si="62">N123/K123</f>
        <v>0.89764189543052031</v>
      </c>
      <c r="R123" s="329"/>
      <c r="S123" s="142">
        <v>0.73402777777777772</v>
      </c>
      <c r="T123" s="143">
        <v>1.0734722222222217</v>
      </c>
      <c r="U123" s="144"/>
      <c r="V123" s="166"/>
      <c r="W123" s="99"/>
      <c r="X123" s="69"/>
      <c r="Y123" s="359"/>
      <c r="Z123" s="360"/>
      <c r="AA123" s="168">
        <f t="shared" ref="AA123:AA135" si="63">M123-J123</f>
        <v>-337.7817450792827</v>
      </c>
      <c r="AB123" s="141">
        <f t="shared" ref="AB123:AB135" si="64">M123/J123</f>
        <v>0.89764189543052042</v>
      </c>
      <c r="AC123" s="334"/>
    </row>
    <row r="124" spans="1:29" ht="15.75" customHeight="1">
      <c r="A124" s="361" t="s">
        <v>144</v>
      </c>
      <c r="B124" s="114" t="s">
        <v>118</v>
      </c>
      <c r="C124" s="325" t="s">
        <v>146</v>
      </c>
      <c r="D124" s="326"/>
      <c r="E124" s="147">
        <v>18.18</v>
      </c>
      <c r="F124" s="97">
        <v>352</v>
      </c>
      <c r="G124" s="148">
        <f t="shared" ref="G124:G135" si="65">E124*F124</f>
        <v>6399.36</v>
      </c>
      <c r="H124" s="149">
        <v>2</v>
      </c>
      <c r="I124" s="150">
        <v>3</v>
      </c>
      <c r="J124" s="151">
        <v>3600</v>
      </c>
      <c r="K124" s="152">
        <f>J124/I124</f>
        <v>1200</v>
      </c>
      <c r="L124" s="153">
        <v>3</v>
      </c>
      <c r="M124" s="151">
        <f t="shared" ref="M124:M135" si="66">F124/V124*60</f>
        <v>3200.2829425386726</v>
      </c>
      <c r="N124" s="152">
        <f t="shared" si="59"/>
        <v>1066.7609808462241</v>
      </c>
      <c r="O124" s="154">
        <f t="shared" si="60"/>
        <v>0</v>
      </c>
      <c r="P124" s="155">
        <f t="shared" si="61"/>
        <v>-133.23901915377587</v>
      </c>
      <c r="Q124" s="156">
        <f t="shared" si="62"/>
        <v>0.88896748403852011</v>
      </c>
      <c r="R124" s="327">
        <f>Q140</f>
        <v>0.88820659681555358</v>
      </c>
      <c r="S124" s="157">
        <v>0.74097222222222225</v>
      </c>
      <c r="T124" s="158">
        <v>0.74554398148148149</v>
      </c>
      <c r="U124" s="159"/>
      <c r="V124" s="160">
        <v>6.599416482608329</v>
      </c>
      <c r="W124" s="158"/>
      <c r="X124" s="169"/>
      <c r="Y124" s="330"/>
      <c r="Z124" s="331"/>
      <c r="AA124" s="171">
        <f t="shared" si="63"/>
        <v>-399.71705746132739</v>
      </c>
      <c r="AB124" s="156">
        <f t="shared" si="64"/>
        <v>0.88896748403852022</v>
      </c>
      <c r="AC124" s="332">
        <f>AB140</f>
        <v>0.88820659681555347</v>
      </c>
    </row>
    <row r="125" spans="1:29" ht="15.75" customHeight="1">
      <c r="A125" s="362"/>
      <c r="B125" s="100" t="s">
        <v>118</v>
      </c>
      <c r="C125" s="335" t="s">
        <v>134</v>
      </c>
      <c r="D125" s="336"/>
      <c r="E125" s="101">
        <v>16.7</v>
      </c>
      <c r="F125" s="102">
        <v>421</v>
      </c>
      <c r="G125" s="103">
        <f t="shared" si="65"/>
        <v>7030.7</v>
      </c>
      <c r="H125" s="26">
        <v>2</v>
      </c>
      <c r="I125" s="104">
        <v>3</v>
      </c>
      <c r="J125" s="105">
        <v>3600</v>
      </c>
      <c r="K125" s="106">
        <f t="shared" si="44"/>
        <v>1200</v>
      </c>
      <c r="L125" s="107">
        <v>3</v>
      </c>
      <c r="M125" s="105">
        <f t="shared" si="66"/>
        <v>3198.5063117313812</v>
      </c>
      <c r="N125" s="106">
        <f t="shared" si="59"/>
        <v>1066.1687705771271</v>
      </c>
      <c r="O125" s="108">
        <f t="shared" si="60"/>
        <v>0</v>
      </c>
      <c r="P125" s="109">
        <f t="shared" si="61"/>
        <v>-133.83122942287287</v>
      </c>
      <c r="Q125" s="110">
        <f t="shared" si="62"/>
        <v>0.88847397548093932</v>
      </c>
      <c r="R125" s="328"/>
      <c r="S125" s="47">
        <v>0.75555555555555554</v>
      </c>
      <c r="T125" s="48">
        <v>0.76103009259259258</v>
      </c>
      <c r="U125" s="111">
        <v>15</v>
      </c>
      <c r="V125" s="112">
        <v>7.8974363462570532</v>
      </c>
      <c r="W125" s="113"/>
      <c r="X125" s="13"/>
      <c r="Y125" s="337"/>
      <c r="Z125" s="338"/>
      <c r="AA125" s="172">
        <f t="shared" si="63"/>
        <v>-401.49368826861883</v>
      </c>
      <c r="AB125" s="110">
        <f t="shared" si="64"/>
        <v>0.8884739754809392</v>
      </c>
      <c r="AC125" s="333"/>
    </row>
    <row r="126" spans="1:29" ht="15.75" customHeight="1">
      <c r="A126" s="362"/>
      <c r="B126" s="100" t="s">
        <v>118</v>
      </c>
      <c r="C126" s="335" t="s">
        <v>201</v>
      </c>
      <c r="D126" s="336"/>
      <c r="E126" s="101">
        <v>30</v>
      </c>
      <c r="F126" s="102">
        <v>656</v>
      </c>
      <c r="G126" s="103">
        <f t="shared" si="65"/>
        <v>19680</v>
      </c>
      <c r="H126" s="26">
        <v>2</v>
      </c>
      <c r="I126" s="104">
        <v>4</v>
      </c>
      <c r="J126" s="105">
        <v>3600</v>
      </c>
      <c r="K126" s="106">
        <f t="shared" si="44"/>
        <v>900</v>
      </c>
      <c r="L126" s="107">
        <v>4</v>
      </c>
      <c r="M126" s="105">
        <f t="shared" si="66"/>
        <v>3199.4400309830348</v>
      </c>
      <c r="N126" s="106">
        <f t="shared" si="59"/>
        <v>799.86000774575871</v>
      </c>
      <c r="O126" s="108">
        <f t="shared" si="60"/>
        <v>0</v>
      </c>
      <c r="P126" s="109">
        <f t="shared" si="61"/>
        <v>-100.13999225424129</v>
      </c>
      <c r="Q126" s="110">
        <f t="shared" si="62"/>
        <v>0.88873334193973186</v>
      </c>
      <c r="R126" s="328"/>
      <c r="S126" s="47">
        <v>0.77083333333333326</v>
      </c>
      <c r="T126" s="48">
        <v>0.77937499999999993</v>
      </c>
      <c r="U126" s="111">
        <v>15</v>
      </c>
      <c r="V126" s="112">
        <v>12.3021527576207</v>
      </c>
      <c r="W126" s="113"/>
      <c r="X126" s="13"/>
      <c r="Y126" s="337"/>
      <c r="Z126" s="338"/>
      <c r="AA126" s="172">
        <f t="shared" si="63"/>
        <v>-400.55996901696517</v>
      </c>
      <c r="AB126" s="110">
        <f t="shared" si="64"/>
        <v>0.88873334193973186</v>
      </c>
      <c r="AC126" s="333"/>
    </row>
    <row r="127" spans="1:29" ht="15.75" customHeight="1">
      <c r="A127" s="362"/>
      <c r="B127" s="100" t="s">
        <v>118</v>
      </c>
      <c r="C127" s="335" t="s">
        <v>147</v>
      </c>
      <c r="D127" s="336"/>
      <c r="E127" s="101">
        <v>24.82</v>
      </c>
      <c r="F127" s="102">
        <v>666</v>
      </c>
      <c r="G127" s="103">
        <f t="shared" si="65"/>
        <v>16530.12</v>
      </c>
      <c r="H127" s="26">
        <v>2</v>
      </c>
      <c r="I127" s="104">
        <v>5</v>
      </c>
      <c r="J127" s="105">
        <v>3600</v>
      </c>
      <c r="K127" s="106">
        <f t="shared" si="44"/>
        <v>720</v>
      </c>
      <c r="L127" s="107">
        <v>5</v>
      </c>
      <c r="M127" s="105">
        <f t="shared" si="66"/>
        <v>3196.4831777718891</v>
      </c>
      <c r="N127" s="106">
        <f t="shared" si="59"/>
        <v>639.29663555437787</v>
      </c>
      <c r="O127" s="108">
        <f t="shared" si="60"/>
        <v>0</v>
      </c>
      <c r="P127" s="109">
        <f t="shared" si="61"/>
        <v>-80.703364445622128</v>
      </c>
      <c r="Q127" s="110">
        <f t="shared" si="62"/>
        <v>0.88791199382552477</v>
      </c>
      <c r="R127" s="328"/>
      <c r="S127" s="47">
        <v>0.78958333333333319</v>
      </c>
      <c r="T127" s="48">
        <v>0.79826388888888877</v>
      </c>
      <c r="U127" s="111">
        <v>14.6999999999999</v>
      </c>
      <c r="V127" s="112">
        <v>12.5012389484415</v>
      </c>
      <c r="W127" s="113"/>
      <c r="X127" s="13"/>
      <c r="Y127" s="337"/>
      <c r="Z127" s="338"/>
      <c r="AA127" s="172">
        <f t="shared" si="63"/>
        <v>-403.51682222811087</v>
      </c>
      <c r="AB127" s="110">
        <f t="shared" si="64"/>
        <v>0.88791199382552477</v>
      </c>
      <c r="AC127" s="333"/>
    </row>
    <row r="128" spans="1:29" ht="15.75" customHeight="1">
      <c r="A128" s="363"/>
      <c r="B128" s="100" t="s">
        <v>118</v>
      </c>
      <c r="C128" s="335" t="s">
        <v>145</v>
      </c>
      <c r="D128" s="336"/>
      <c r="E128" s="101">
        <v>18.18</v>
      </c>
      <c r="F128" s="102">
        <v>897</v>
      </c>
      <c r="G128" s="103">
        <f t="shared" si="65"/>
        <v>16307.46</v>
      </c>
      <c r="H128" s="26">
        <v>2</v>
      </c>
      <c r="I128" s="104">
        <v>3</v>
      </c>
      <c r="J128" s="105">
        <v>3600</v>
      </c>
      <c r="K128" s="106">
        <f t="shared" si="44"/>
        <v>1200</v>
      </c>
      <c r="L128" s="107">
        <v>3</v>
      </c>
      <c r="M128" s="105">
        <f t="shared" si="66"/>
        <v>3196.0198013882591</v>
      </c>
      <c r="N128" s="106">
        <f t="shared" si="59"/>
        <v>1065.3399337960864</v>
      </c>
      <c r="O128" s="108">
        <f t="shared" si="60"/>
        <v>0</v>
      </c>
      <c r="P128" s="109">
        <f t="shared" si="61"/>
        <v>-134.66006620391363</v>
      </c>
      <c r="Q128" s="110">
        <f t="shared" si="62"/>
        <v>0.8877832781634053</v>
      </c>
      <c r="R128" s="328"/>
      <c r="S128" s="47">
        <v>0.80833333333333313</v>
      </c>
      <c r="T128" s="48">
        <v>0.82002314814814792</v>
      </c>
      <c r="U128" s="111">
        <v>15</v>
      </c>
      <c r="V128" s="112">
        <v>16.839695416349468</v>
      </c>
      <c r="W128" s="113"/>
      <c r="X128" s="116"/>
      <c r="Y128" s="337"/>
      <c r="Z128" s="338"/>
      <c r="AA128" s="172">
        <f t="shared" si="63"/>
        <v>-403.98019861174089</v>
      </c>
      <c r="AB128" s="110">
        <f t="shared" si="64"/>
        <v>0.8877832781634053</v>
      </c>
      <c r="AC128" s="333"/>
    </row>
    <row r="129" spans="1:29" ht="15.75" customHeight="1">
      <c r="A129" s="363"/>
      <c r="B129" s="100" t="s">
        <v>118</v>
      </c>
      <c r="C129" s="335" t="s">
        <v>139</v>
      </c>
      <c r="D129" s="336"/>
      <c r="E129" s="101">
        <v>16.66</v>
      </c>
      <c r="F129" s="102">
        <v>1968</v>
      </c>
      <c r="G129" s="121">
        <f t="shared" si="65"/>
        <v>32786.879999999997</v>
      </c>
      <c r="H129" s="26">
        <v>2</v>
      </c>
      <c r="I129" s="104">
        <v>5</v>
      </c>
      <c r="J129" s="105">
        <v>3600</v>
      </c>
      <c r="K129" s="106">
        <f t="shared" si="44"/>
        <v>720</v>
      </c>
      <c r="L129" s="107">
        <v>5</v>
      </c>
      <c r="M129" s="105">
        <f t="shared" si="66"/>
        <v>3196.2193426749668</v>
      </c>
      <c r="N129" s="106">
        <f t="shared" si="59"/>
        <v>639.24386853499334</v>
      </c>
      <c r="O129" s="108">
        <f t="shared" si="60"/>
        <v>0</v>
      </c>
      <c r="P129" s="109">
        <f t="shared" si="61"/>
        <v>-80.756131465006661</v>
      </c>
      <c r="Q129" s="110">
        <f t="shared" si="62"/>
        <v>0.88783870629860184</v>
      </c>
      <c r="R129" s="328"/>
      <c r="S129" s="47">
        <v>0.82986111111111083</v>
      </c>
      <c r="T129" s="120">
        <v>0.85550925925925903</v>
      </c>
      <c r="U129" s="111">
        <v>15</v>
      </c>
      <c r="V129" s="112">
        <v>36.943647272085201</v>
      </c>
      <c r="W129" s="113"/>
      <c r="X129" s="50"/>
      <c r="Y129" s="337"/>
      <c r="Z129" s="338"/>
      <c r="AA129" s="172">
        <f t="shared" si="63"/>
        <v>-403.78065732503319</v>
      </c>
      <c r="AB129" s="110">
        <f t="shared" si="64"/>
        <v>0.88783870629860184</v>
      </c>
      <c r="AC129" s="333"/>
    </row>
    <row r="130" spans="1:29" ht="15.75" customHeight="1">
      <c r="A130" s="363"/>
      <c r="B130" s="100" t="s">
        <v>118</v>
      </c>
      <c r="C130" s="335" t="s">
        <v>146</v>
      </c>
      <c r="D130" s="336"/>
      <c r="E130" s="101">
        <v>18.18</v>
      </c>
      <c r="F130" s="102">
        <v>791</v>
      </c>
      <c r="G130" s="121">
        <f t="shared" si="65"/>
        <v>14380.38</v>
      </c>
      <c r="H130" s="26"/>
      <c r="I130" s="104">
        <v>3</v>
      </c>
      <c r="J130" s="105">
        <v>3600</v>
      </c>
      <c r="K130" s="106">
        <f t="shared" si="44"/>
        <v>1200</v>
      </c>
      <c r="L130" s="107">
        <v>3</v>
      </c>
      <c r="M130" s="105">
        <f t="shared" si="66"/>
        <v>3200.2829425386722</v>
      </c>
      <c r="N130" s="106">
        <f t="shared" si="59"/>
        <v>1066.7609808462241</v>
      </c>
      <c r="O130" s="123">
        <f t="shared" si="60"/>
        <v>0</v>
      </c>
      <c r="P130" s="124">
        <f t="shared" si="61"/>
        <v>-133.23901915377587</v>
      </c>
      <c r="Q130" s="125">
        <f t="shared" si="62"/>
        <v>0.88896748403852011</v>
      </c>
      <c r="R130" s="328"/>
      <c r="S130" s="47">
        <v>0.86527777777777748</v>
      </c>
      <c r="T130" s="120">
        <v>0.87556712962962935</v>
      </c>
      <c r="U130" s="111">
        <v>15</v>
      </c>
      <c r="V130" s="112">
        <v>14.829938743588604</v>
      </c>
      <c r="W130" s="113"/>
      <c r="X130" s="116"/>
      <c r="Y130" s="337"/>
      <c r="Z130" s="338"/>
      <c r="AA130" s="172">
        <f t="shared" si="63"/>
        <v>-399.71705746132784</v>
      </c>
      <c r="AB130" s="110">
        <f t="shared" si="64"/>
        <v>0.88896748403851999</v>
      </c>
      <c r="AC130" s="333"/>
    </row>
    <row r="131" spans="1:29" ht="15.75" customHeight="1">
      <c r="A131" s="363"/>
      <c r="B131" s="100" t="s">
        <v>118</v>
      </c>
      <c r="C131" s="335" t="s">
        <v>134</v>
      </c>
      <c r="D131" s="336"/>
      <c r="E131" s="101">
        <v>16.7</v>
      </c>
      <c r="F131" s="102">
        <v>939</v>
      </c>
      <c r="G131" s="121">
        <f t="shared" si="65"/>
        <v>15681.3</v>
      </c>
      <c r="H131" s="26"/>
      <c r="I131" s="104">
        <v>3</v>
      </c>
      <c r="J131" s="105">
        <v>3600</v>
      </c>
      <c r="K131" s="106">
        <f t="shared" si="44"/>
        <v>1200</v>
      </c>
      <c r="L131" s="118">
        <v>3</v>
      </c>
      <c r="M131" s="105">
        <f t="shared" si="66"/>
        <v>3198.5063117313812</v>
      </c>
      <c r="N131" s="106">
        <f t="shared" si="59"/>
        <v>1066.1687705771271</v>
      </c>
      <c r="O131" s="123">
        <f t="shared" si="60"/>
        <v>0</v>
      </c>
      <c r="P131" s="124">
        <f t="shared" si="61"/>
        <v>-133.83122942287287</v>
      </c>
      <c r="Q131" s="125">
        <f t="shared" si="62"/>
        <v>0.88847397548093932</v>
      </c>
      <c r="R131" s="328"/>
      <c r="S131" s="47">
        <v>0.8854166666666663</v>
      </c>
      <c r="T131" s="120">
        <v>0.89763888888888854</v>
      </c>
      <c r="U131" s="111">
        <v>15</v>
      </c>
      <c r="V131" s="112">
        <v>17.614472040701596</v>
      </c>
      <c r="W131" s="113"/>
      <c r="X131" s="116"/>
      <c r="Y131" s="337"/>
      <c r="Z131" s="338"/>
      <c r="AA131" s="172">
        <f t="shared" si="63"/>
        <v>-401.49368826861883</v>
      </c>
      <c r="AB131" s="110">
        <f t="shared" si="64"/>
        <v>0.8884739754809392</v>
      </c>
      <c r="AC131" s="333"/>
    </row>
    <row r="132" spans="1:29" ht="15.75" customHeight="1">
      <c r="A132" s="363"/>
      <c r="B132" s="100" t="s">
        <v>118</v>
      </c>
      <c r="C132" s="335" t="s">
        <v>201</v>
      </c>
      <c r="D132" s="336"/>
      <c r="E132" s="101">
        <v>30</v>
      </c>
      <c r="F132" s="102">
        <v>1600</v>
      </c>
      <c r="G132" s="121">
        <f t="shared" si="65"/>
        <v>48000</v>
      </c>
      <c r="H132" s="26"/>
      <c r="I132" s="104">
        <v>4</v>
      </c>
      <c r="J132" s="105">
        <v>3600</v>
      </c>
      <c r="K132" s="106">
        <f t="shared" si="44"/>
        <v>900</v>
      </c>
      <c r="L132" s="118">
        <v>4</v>
      </c>
      <c r="M132" s="105">
        <f t="shared" si="66"/>
        <v>3197.4387326146698</v>
      </c>
      <c r="N132" s="106">
        <f t="shared" si="59"/>
        <v>799.35968315366745</v>
      </c>
      <c r="O132" s="123">
        <f t="shared" si="60"/>
        <v>0</v>
      </c>
      <c r="P132" s="124">
        <f t="shared" si="61"/>
        <v>-100.64031684633255</v>
      </c>
      <c r="Q132" s="125">
        <f t="shared" si="62"/>
        <v>0.88817742572629721</v>
      </c>
      <c r="R132" s="328"/>
      <c r="S132" s="47">
        <v>0.90763888888888844</v>
      </c>
      <c r="T132" s="120">
        <v>0.92848379629629585</v>
      </c>
      <c r="U132" s="111">
        <v>15</v>
      </c>
      <c r="V132" s="112">
        <v>30.024031116148102</v>
      </c>
      <c r="W132" s="126"/>
      <c r="X132" s="127"/>
      <c r="Y132" s="337"/>
      <c r="Z132" s="338"/>
      <c r="AA132" s="172">
        <f t="shared" si="63"/>
        <v>-402.56126738533021</v>
      </c>
      <c r="AB132" s="110">
        <f t="shared" si="64"/>
        <v>0.88817742572629721</v>
      </c>
      <c r="AC132" s="333"/>
    </row>
    <row r="133" spans="1:29" ht="15.75" customHeight="1">
      <c r="A133" s="363"/>
      <c r="B133" s="100" t="s">
        <v>118</v>
      </c>
      <c r="C133" s="335" t="s">
        <v>147</v>
      </c>
      <c r="D133" s="336"/>
      <c r="E133" s="101">
        <v>24.82</v>
      </c>
      <c r="F133" s="102">
        <v>1526</v>
      </c>
      <c r="G133" s="121">
        <f t="shared" si="65"/>
        <v>37875.32</v>
      </c>
      <c r="H133" s="26"/>
      <c r="I133" s="104">
        <v>5</v>
      </c>
      <c r="J133" s="105">
        <v>3600</v>
      </c>
      <c r="K133" s="106">
        <f t="shared" si="44"/>
        <v>720</v>
      </c>
      <c r="L133" s="118">
        <v>5</v>
      </c>
      <c r="M133" s="105">
        <f t="shared" si="66"/>
        <v>3196.1581485558245</v>
      </c>
      <c r="N133" s="106">
        <f t="shared" si="59"/>
        <v>639.23162971116494</v>
      </c>
      <c r="O133" s="123">
        <f t="shared" si="60"/>
        <v>0</v>
      </c>
      <c r="P133" s="124">
        <f t="shared" si="61"/>
        <v>-80.768370288835058</v>
      </c>
      <c r="Q133" s="125">
        <f t="shared" si="62"/>
        <v>0.88782170793217352</v>
      </c>
      <c r="R133" s="328"/>
      <c r="S133" s="47">
        <v>0.93888888888888844</v>
      </c>
      <c r="T133" s="120">
        <v>0.95877314814814774</v>
      </c>
      <c r="U133" s="111">
        <v>14.983333333333331</v>
      </c>
      <c r="V133" s="112">
        <v>28.6468928458284</v>
      </c>
      <c r="W133" s="126"/>
      <c r="X133" s="127"/>
      <c r="Y133" s="337"/>
      <c r="Z133" s="338"/>
      <c r="AA133" s="172">
        <f t="shared" si="63"/>
        <v>-403.84185144417552</v>
      </c>
      <c r="AB133" s="110">
        <f t="shared" si="64"/>
        <v>0.88782170793217352</v>
      </c>
      <c r="AC133" s="333"/>
    </row>
    <row r="134" spans="1:29" ht="15.75" customHeight="1">
      <c r="A134" s="363"/>
      <c r="B134" s="100" t="s">
        <v>118</v>
      </c>
      <c r="C134" s="335" t="s">
        <v>145</v>
      </c>
      <c r="D134" s="336"/>
      <c r="E134" s="101">
        <v>18.18</v>
      </c>
      <c r="F134" s="102">
        <v>2288</v>
      </c>
      <c r="G134" s="121">
        <f t="shared" si="65"/>
        <v>41595.839999999997</v>
      </c>
      <c r="H134" s="26"/>
      <c r="I134" s="104">
        <v>3</v>
      </c>
      <c r="J134" s="105">
        <v>3600</v>
      </c>
      <c r="K134" s="106">
        <f t="shared" si="44"/>
        <v>1200</v>
      </c>
      <c r="L134" s="118">
        <v>3</v>
      </c>
      <c r="M134" s="105">
        <f t="shared" si="66"/>
        <v>3196.0198013882587</v>
      </c>
      <c r="N134" s="106">
        <f t="shared" si="59"/>
        <v>1065.3399337960861</v>
      </c>
      <c r="O134" s="123">
        <f t="shared" si="60"/>
        <v>0</v>
      </c>
      <c r="P134" s="124">
        <f t="shared" si="61"/>
        <v>-134.66006620391386</v>
      </c>
      <c r="Q134" s="125">
        <f t="shared" si="62"/>
        <v>0.88778327816340508</v>
      </c>
      <c r="R134" s="328"/>
      <c r="S134" s="47">
        <v>0.96874999999999956</v>
      </c>
      <c r="T134" s="120">
        <v>0.99857638888888844</v>
      </c>
      <c r="U134" s="111">
        <v>15</v>
      </c>
      <c r="V134" s="112">
        <v>42.95342598952908</v>
      </c>
      <c r="W134" s="126"/>
      <c r="X134" s="127"/>
      <c r="Y134" s="337"/>
      <c r="Z134" s="338"/>
      <c r="AA134" s="172">
        <f t="shared" si="63"/>
        <v>-403.98019861174134</v>
      </c>
      <c r="AB134" s="110">
        <f t="shared" si="64"/>
        <v>0.88778327816340519</v>
      </c>
      <c r="AC134" s="333"/>
    </row>
    <row r="135" spans="1:29" ht="15.75" customHeight="1">
      <c r="A135" s="363"/>
      <c r="B135" s="100" t="s">
        <v>118</v>
      </c>
      <c r="C135" s="335" t="s">
        <v>139</v>
      </c>
      <c r="D135" s="336"/>
      <c r="E135" s="101">
        <v>16.66</v>
      </c>
      <c r="F135" s="102">
        <v>5022</v>
      </c>
      <c r="G135" s="121">
        <f t="shared" si="65"/>
        <v>83666.52</v>
      </c>
      <c r="H135" s="62"/>
      <c r="I135" s="104">
        <v>5</v>
      </c>
      <c r="J135" s="105">
        <v>3600</v>
      </c>
      <c r="K135" s="106">
        <f t="shared" si="44"/>
        <v>720</v>
      </c>
      <c r="L135" s="118">
        <v>5</v>
      </c>
      <c r="M135" s="105">
        <f t="shared" si="66"/>
        <v>3195.1674385149049</v>
      </c>
      <c r="N135" s="106">
        <f t="shared" si="59"/>
        <v>639.03348770298101</v>
      </c>
      <c r="O135" s="123">
        <f t="shared" si="60"/>
        <v>0</v>
      </c>
      <c r="P135" s="124">
        <f t="shared" si="61"/>
        <v>-80.966512297018994</v>
      </c>
      <c r="Q135" s="125">
        <f t="shared" si="62"/>
        <v>0.8875465106985847</v>
      </c>
      <c r="R135" s="328"/>
      <c r="S135" s="47">
        <v>1.0083333333333329</v>
      </c>
      <c r="T135" s="120">
        <v>1.073819444444444</v>
      </c>
      <c r="U135" s="111">
        <v>15</v>
      </c>
      <c r="V135" s="112">
        <v>94.304916971753997</v>
      </c>
      <c r="W135" s="126"/>
      <c r="X135" s="127"/>
      <c r="Y135" s="337"/>
      <c r="Z135" s="338"/>
      <c r="AA135" s="172">
        <f t="shared" si="63"/>
        <v>-404.83256148509508</v>
      </c>
      <c r="AB135" s="110">
        <f t="shared" si="64"/>
        <v>0.8875465106985847</v>
      </c>
      <c r="AC135" s="333"/>
    </row>
    <row r="136" spans="1:29" ht="15.75" customHeight="1">
      <c r="A136" s="363"/>
      <c r="B136" s="100"/>
      <c r="C136" s="335"/>
      <c r="D136" s="336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8"/>
      <c r="S136" s="47"/>
      <c r="T136" s="120"/>
      <c r="U136" s="111"/>
      <c r="V136" s="112"/>
      <c r="W136" s="126"/>
      <c r="X136" s="127"/>
      <c r="Y136" s="337"/>
      <c r="Z136" s="338"/>
      <c r="AA136" s="172"/>
      <c r="AB136" s="110"/>
      <c r="AC136" s="333"/>
    </row>
    <row r="137" spans="1:29" ht="15.75" customHeight="1">
      <c r="A137" s="363"/>
      <c r="B137" s="100"/>
      <c r="C137" s="335"/>
      <c r="D137" s="336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8"/>
      <c r="S137" s="47"/>
      <c r="T137" s="120"/>
      <c r="U137" s="111"/>
      <c r="V137" s="112"/>
      <c r="W137" s="113"/>
      <c r="X137" s="116"/>
      <c r="Y137" s="337"/>
      <c r="Z137" s="338"/>
      <c r="AA137" s="172"/>
      <c r="AB137" s="110"/>
      <c r="AC137" s="333"/>
    </row>
    <row r="138" spans="1:29" ht="15.75" customHeight="1">
      <c r="A138" s="363"/>
      <c r="B138" s="100"/>
      <c r="C138" s="335"/>
      <c r="D138" s="336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8"/>
      <c r="S138" s="47"/>
      <c r="T138" s="120"/>
      <c r="U138" s="111"/>
      <c r="V138" s="112"/>
      <c r="W138" s="126"/>
      <c r="X138" s="127"/>
      <c r="Y138" s="337"/>
      <c r="Z138" s="338"/>
      <c r="AA138" s="172"/>
      <c r="AB138" s="110"/>
      <c r="AC138" s="333"/>
    </row>
    <row r="139" spans="1:29" ht="15.75" customHeight="1">
      <c r="A139" s="363"/>
      <c r="B139" s="100"/>
      <c r="C139" s="335"/>
      <c r="D139" s="336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8"/>
      <c r="S139" s="119"/>
      <c r="T139" s="120"/>
      <c r="U139" s="130"/>
      <c r="V139" s="131"/>
      <c r="W139" s="126"/>
      <c r="X139" s="127"/>
      <c r="Y139" s="337"/>
      <c r="Z139" s="338"/>
      <c r="AA139" s="173"/>
      <c r="AB139" s="125"/>
      <c r="AC139" s="333"/>
    </row>
    <row r="140" spans="1:29" ht="15.75" customHeight="1" thickBot="1">
      <c r="A140" s="364"/>
      <c r="B140" s="133" t="s">
        <v>115</v>
      </c>
      <c r="C140" s="358"/>
      <c r="D140" s="358"/>
      <c r="E140" s="134"/>
      <c r="F140" s="167"/>
      <c r="G140" s="135"/>
      <c r="H140" s="69"/>
      <c r="I140" s="136">
        <f t="shared" ref="I140:J140" si="67">AVERAGE(I124:I139)</f>
        <v>3.8333333333333335</v>
      </c>
      <c r="J140" s="137">
        <f t="shared" si="67"/>
        <v>3600</v>
      </c>
      <c r="K140" s="138">
        <f t="shared" ref="K140" si="68">J140/I140</f>
        <v>939.13043478260863</v>
      </c>
      <c r="L140" s="136">
        <f t="shared" ref="L140:M140" si="69">AVERAGE(L124:L139)</f>
        <v>3.8333333333333335</v>
      </c>
      <c r="M140" s="137">
        <f t="shared" si="69"/>
        <v>3197.5437485359926</v>
      </c>
      <c r="N140" s="138">
        <f>M140/L140</f>
        <v>834.14184744417196</v>
      </c>
      <c r="O140" s="139">
        <f>L140-I140</f>
        <v>0</v>
      </c>
      <c r="P140" s="140">
        <f>N140-K140</f>
        <v>-104.98858733843667</v>
      </c>
      <c r="Q140" s="141">
        <f>N140/K140</f>
        <v>0.88820659681555358</v>
      </c>
      <c r="R140" s="329"/>
      <c r="S140" s="142">
        <v>0.74097222222222225</v>
      </c>
      <c r="T140" s="143">
        <v>1.073819444444444</v>
      </c>
      <c r="U140" s="144"/>
      <c r="V140" s="166"/>
      <c r="W140" s="167"/>
      <c r="X140" s="138"/>
      <c r="Y140" s="359"/>
      <c r="Z140" s="360"/>
      <c r="AA140" s="174">
        <f>M140-J140</f>
        <v>-402.45625146400744</v>
      </c>
      <c r="AB140" s="141">
        <f>M140/J140</f>
        <v>0.88820659681555347</v>
      </c>
      <c r="AC140" s="334"/>
    </row>
    <row r="142" spans="1:29">
      <c r="Y142" s="365" t="s">
        <v>149</v>
      </c>
      <c r="Z142" s="365"/>
    </row>
    <row r="143" spans="1:29">
      <c r="Y143" s="365" t="s">
        <v>150</v>
      </c>
      <c r="Z143" s="365"/>
    </row>
    <row r="144" spans="1:29">
      <c r="Y144" s="365" t="s">
        <v>151</v>
      </c>
      <c r="Z144" s="365"/>
    </row>
    <row r="145" spans="25:26">
      <c r="Y145" s="365" t="s">
        <v>152</v>
      </c>
      <c r="Z145" s="365"/>
    </row>
    <row r="146" spans="25:26">
      <c r="Y146" s="365" t="s">
        <v>153</v>
      </c>
      <c r="Z146" s="365"/>
    </row>
    <row r="147" spans="25:26">
      <c r="Y147" s="365" t="s">
        <v>154</v>
      </c>
      <c r="Z147" s="365"/>
    </row>
    <row r="148" spans="25:26">
      <c r="Y148" s="365" t="s">
        <v>155</v>
      </c>
      <c r="Z148" s="365"/>
    </row>
    <row r="149" spans="25:26">
      <c r="Y149" s="365" t="s">
        <v>156</v>
      </c>
      <c r="Z149" s="365"/>
    </row>
    <row r="150" spans="25:26">
      <c r="Y150" s="365" t="s">
        <v>157</v>
      </c>
      <c r="Z150" s="365"/>
    </row>
    <row r="151" spans="25:26">
      <c r="Y151" s="365" t="s">
        <v>158</v>
      </c>
      <c r="Z151" s="365"/>
    </row>
    <row r="152" spans="25:26">
      <c r="Y152" s="365" t="s">
        <v>159</v>
      </c>
      <c r="Z152" s="365"/>
    </row>
    <row r="153" spans="25:26">
      <c r="Y153" s="365" t="s">
        <v>160</v>
      </c>
      <c r="Z153" s="365"/>
    </row>
    <row r="154" spans="25:26">
      <c r="Y154" s="365" t="s">
        <v>161</v>
      </c>
      <c r="Z154" s="365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536" priority="1" operator="greaterThan">
      <formula>0</formula>
    </cfRule>
  </conditionalFormatting>
  <conditionalFormatting sqref="P5:P140 AA5:AA140">
    <cfRule type="cellIs" dxfId="535" priority="4" operator="lessThan">
      <formula>0</formula>
    </cfRule>
  </conditionalFormatting>
  <conditionalFormatting sqref="Q5:Q140 AB5:AB140">
    <cfRule type="cellIs" dxfId="534" priority="2" operator="greaterThan">
      <formula>1</formula>
    </cfRule>
    <cfRule type="cellIs" dxfId="533" priority="3" operator="lessThan">
      <formula>0.8</formula>
    </cfRule>
  </conditionalFormatting>
  <conditionalFormatting sqref="AC5:AC6 R5:R140 AC73:AC78">
    <cfRule type="cellIs" dxfId="532" priority="5" operator="lessThan">
      <formula>0.8</formula>
    </cfRule>
  </conditionalFormatting>
  <conditionalFormatting sqref="AC12:AC20">
    <cfRule type="cellIs" dxfId="531" priority="12" operator="lessThan">
      <formula>0.8</formula>
    </cfRule>
  </conditionalFormatting>
  <conditionalFormatting sqref="AC22">
    <cfRule type="cellIs" dxfId="530" priority="11" operator="lessThan">
      <formula>0.8</formula>
    </cfRule>
  </conditionalFormatting>
  <conditionalFormatting sqref="AC39">
    <cfRule type="cellIs" dxfId="529" priority="7" operator="lessThan">
      <formula>0.8</formula>
    </cfRule>
  </conditionalFormatting>
  <conditionalFormatting sqref="AC56:AC61">
    <cfRule type="cellIs" dxfId="528" priority="6" operator="lessThan">
      <formula>0.8</formula>
    </cfRule>
  </conditionalFormatting>
  <conditionalFormatting sqref="AC90">
    <cfRule type="cellIs" dxfId="527" priority="10" operator="lessThan">
      <formula>0.8</formula>
    </cfRule>
  </conditionalFormatting>
  <conditionalFormatting sqref="AC107">
    <cfRule type="cellIs" dxfId="526" priority="9" operator="lessThan">
      <formula>0.8</formula>
    </cfRule>
  </conditionalFormatting>
  <conditionalFormatting sqref="AC124:AC129">
    <cfRule type="cellIs" dxfId="525" priority="8" operator="lessThan">
      <formula>0.8</formula>
    </cfRule>
  </conditionalFormatting>
  <dataValidations count="1">
    <dataValidation type="list" allowBlank="1" showInputMessage="1" showErrorMessage="1" sqref="Y5:Z140" xr:uid="{3433F992-6D18-4995-ADBB-BB03AA55E0D7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3534E-4396-4418-A803-57D85A1464F5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O41" sqref="O41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SUM(F5:F140)</f>
        <v>89899</v>
      </c>
      <c r="E1" s="88" t="s">
        <v>3</v>
      </c>
      <c r="F1" s="89">
        <f>SUM(G5:G140)</f>
        <v>3949791.4900000012</v>
      </c>
      <c r="G1" s="90" t="s">
        <v>84</v>
      </c>
      <c r="H1" s="91">
        <f>L21+L38+L55+L72+L89+L106+L123+L140</f>
        <v>137.79696969696971</v>
      </c>
      <c r="I1" s="284" t="s">
        <v>85</v>
      </c>
      <c r="J1" s="280"/>
      <c r="K1" s="309"/>
      <c r="L1" s="313" t="s">
        <v>86</v>
      </c>
      <c r="M1" s="314"/>
      <c r="N1" s="315"/>
      <c r="O1" s="280" t="s">
        <v>87</v>
      </c>
      <c r="P1" s="280"/>
      <c r="Q1" s="280"/>
      <c r="R1" s="281"/>
      <c r="S1" s="284" t="s">
        <v>88</v>
      </c>
      <c r="T1" s="280"/>
      <c r="U1" s="280"/>
      <c r="V1" s="280"/>
      <c r="W1" s="280"/>
      <c r="X1" s="281"/>
      <c r="Y1" s="192" t="s">
        <v>187</v>
      </c>
      <c r="Z1" s="192" t="s">
        <v>188</v>
      </c>
      <c r="AA1" s="366" t="s">
        <v>163</v>
      </c>
      <c r="AB1" s="367"/>
      <c r="AC1" s="176" t="s">
        <v>19</v>
      </c>
      <c r="AD1" s="177" t="s">
        <v>162</v>
      </c>
      <c r="AE1" s="284" t="s">
        <v>90</v>
      </c>
      <c r="AF1" s="286"/>
      <c r="AG1" s="287"/>
    </row>
    <row r="2" spans="1:33" ht="26.25" customHeight="1" thickBot="1">
      <c r="A2" s="299">
        <v>46226</v>
      </c>
      <c r="B2" s="300"/>
      <c r="C2" s="92" t="s">
        <v>40</v>
      </c>
      <c r="D2" s="93">
        <f>AVERAGE(N21,N38,N55,N72,N89,N106,N123,N140)</f>
        <v>207.63473556864034</v>
      </c>
      <c r="E2" s="93" t="s">
        <v>91</v>
      </c>
      <c r="F2" s="94">
        <f>F1/D1</f>
        <v>43.93587792967665</v>
      </c>
      <c r="G2" s="95" t="s">
        <v>92</v>
      </c>
      <c r="H2" s="96">
        <f>COUNT(H5:H140)</f>
        <v>6</v>
      </c>
      <c r="I2" s="310"/>
      <c r="J2" s="311"/>
      <c r="K2" s="312"/>
      <c r="L2" s="316"/>
      <c r="M2" s="282"/>
      <c r="N2" s="317"/>
      <c r="O2" s="282"/>
      <c r="P2" s="282"/>
      <c r="Q2" s="282"/>
      <c r="R2" s="283"/>
      <c r="S2" s="285"/>
      <c r="T2" s="282"/>
      <c r="U2" s="282"/>
      <c r="V2" s="282"/>
      <c r="W2" s="282"/>
      <c r="X2" s="283"/>
      <c r="Y2" s="193">
        <f>SUM(Y21,Y38,Y55,Y72,Y89,Y106,Y123,Y140)</f>
        <v>0</v>
      </c>
      <c r="Z2" s="193">
        <f>SUM(Z21,Z38,Z55,Z72,Z89,Z106,Z123,Z140)</f>
        <v>0</v>
      </c>
      <c r="AA2" s="368"/>
      <c r="AB2" s="369"/>
      <c r="AC2" s="201">
        <f>SUM(AC21,AC38,AC55,AC72,AC89,AC106,AC123,AC140)</f>
        <v>50</v>
      </c>
      <c r="AD2" s="202">
        <f>SUM(AD21,AD38,AD55,AD72,AD89,AD106,AD123,AD140)</f>
        <v>0</v>
      </c>
      <c r="AE2" s="288"/>
      <c r="AF2" s="289"/>
      <c r="AG2" s="290"/>
    </row>
    <row r="3" spans="1:33" ht="23.25" customHeight="1">
      <c r="A3" s="301" t="s">
        <v>93</v>
      </c>
      <c r="B3" s="303" t="s">
        <v>94</v>
      </c>
      <c r="C3" s="305" t="s">
        <v>95</v>
      </c>
      <c r="D3" s="305"/>
      <c r="E3" s="307" t="s">
        <v>96</v>
      </c>
      <c r="F3" s="305" t="s">
        <v>97</v>
      </c>
      <c r="G3" s="307" t="s">
        <v>98</v>
      </c>
      <c r="H3" s="356" t="s">
        <v>99</v>
      </c>
      <c r="I3" s="291" t="s">
        <v>100</v>
      </c>
      <c r="J3" s="293" t="s">
        <v>101</v>
      </c>
      <c r="K3" s="295" t="s">
        <v>40</v>
      </c>
      <c r="L3" s="297" t="s">
        <v>100</v>
      </c>
      <c r="M3" s="293" t="s">
        <v>101</v>
      </c>
      <c r="N3" s="295" t="s">
        <v>40</v>
      </c>
      <c r="O3" s="291" t="s">
        <v>100</v>
      </c>
      <c r="P3" s="350" t="s">
        <v>40</v>
      </c>
      <c r="Q3" s="352" t="s">
        <v>102</v>
      </c>
      <c r="R3" s="354" t="s">
        <v>103</v>
      </c>
      <c r="S3" s="339" t="s">
        <v>104</v>
      </c>
      <c r="T3" s="340"/>
      <c r="U3" s="341" t="s">
        <v>105</v>
      </c>
      <c r="V3" s="341" t="s">
        <v>106</v>
      </c>
      <c r="W3" s="305" t="s">
        <v>107</v>
      </c>
      <c r="X3" s="343"/>
      <c r="Y3" s="370" t="s">
        <v>189</v>
      </c>
      <c r="Z3" s="371"/>
      <c r="AA3" s="377" t="s">
        <v>108</v>
      </c>
      <c r="AB3" s="378"/>
      <c r="AC3" s="370" t="s">
        <v>190</v>
      </c>
      <c r="AD3" s="371"/>
      <c r="AE3" s="348" t="s">
        <v>101</v>
      </c>
      <c r="AF3" s="318" t="s">
        <v>102</v>
      </c>
      <c r="AG3" s="320" t="s">
        <v>109</v>
      </c>
    </row>
    <row r="4" spans="1:33" ht="17.25" customHeight="1" thickBot="1">
      <c r="A4" s="302"/>
      <c r="B4" s="304"/>
      <c r="C4" s="306"/>
      <c r="D4" s="306"/>
      <c r="E4" s="308"/>
      <c r="F4" s="306"/>
      <c r="G4" s="308"/>
      <c r="H4" s="357"/>
      <c r="I4" s="292"/>
      <c r="J4" s="294"/>
      <c r="K4" s="296"/>
      <c r="L4" s="298"/>
      <c r="M4" s="294"/>
      <c r="N4" s="296"/>
      <c r="O4" s="292"/>
      <c r="P4" s="351"/>
      <c r="Q4" s="353"/>
      <c r="R4" s="355"/>
      <c r="S4" s="203" t="s">
        <v>110</v>
      </c>
      <c r="T4" s="204" t="s">
        <v>111</v>
      </c>
      <c r="U4" s="342"/>
      <c r="V4" s="342"/>
      <c r="W4" s="99" t="s">
        <v>112</v>
      </c>
      <c r="X4" s="69" t="s">
        <v>113</v>
      </c>
      <c r="Y4" s="194" t="s">
        <v>49</v>
      </c>
      <c r="Z4" s="195" t="s">
        <v>50</v>
      </c>
      <c r="AA4" s="379"/>
      <c r="AB4" s="380"/>
      <c r="AC4" s="194" t="s">
        <v>164</v>
      </c>
      <c r="AD4" s="195" t="s">
        <v>165</v>
      </c>
      <c r="AE4" s="349"/>
      <c r="AF4" s="319"/>
      <c r="AG4" s="321"/>
    </row>
    <row r="5" spans="1:33" ht="15.75" customHeight="1">
      <c r="A5" s="322" t="s">
        <v>170</v>
      </c>
      <c r="B5" s="114" t="s">
        <v>166</v>
      </c>
      <c r="C5" s="372" t="s">
        <v>167</v>
      </c>
      <c r="D5" s="372"/>
      <c r="E5" s="147">
        <v>19.7</v>
      </c>
      <c r="F5" s="151">
        <v>3741</v>
      </c>
      <c r="G5" s="148">
        <f t="shared" ref="G5:G10" si="0">E5*F5</f>
        <v>73697.7</v>
      </c>
      <c r="H5" s="149"/>
      <c r="I5" s="150">
        <v>13</v>
      </c>
      <c r="J5" s="151">
        <v>1200</v>
      </c>
      <c r="K5" s="152">
        <f>J5/I5</f>
        <v>92.307692307692307</v>
      </c>
      <c r="L5" s="107">
        <v>13</v>
      </c>
      <c r="M5" s="151">
        <f t="shared" ref="M5:M10" si="1">F5/V5*60</f>
        <v>1082.6904896674569</v>
      </c>
      <c r="N5" s="152">
        <f t="shared" ref="N5:N10" si="2">M5/L5</f>
        <v>83.283883820573607</v>
      </c>
      <c r="O5" s="154">
        <f t="shared" ref="O5:O10" si="3">L5-I5</f>
        <v>0</v>
      </c>
      <c r="P5" s="155">
        <f t="shared" ref="P5:P10" si="4">N5-K5</f>
        <v>-9.0238084871186999</v>
      </c>
      <c r="Q5" s="156">
        <f t="shared" ref="Q5:Q10" si="5">N5/K5</f>
        <v>0.90224207472288076</v>
      </c>
      <c r="R5" s="327">
        <f>Q21</f>
        <v>0.89660607293698436</v>
      </c>
      <c r="S5" s="157">
        <v>0.20833333333333334</v>
      </c>
      <c r="T5" s="158">
        <v>0.35230324074074071</v>
      </c>
      <c r="U5" s="159"/>
      <c r="V5" s="160">
        <v>207.31686677043021</v>
      </c>
      <c r="W5" s="181"/>
      <c r="X5" s="152"/>
      <c r="Y5" s="12"/>
      <c r="Z5" s="198"/>
      <c r="AA5" s="330"/>
      <c r="AB5" s="331"/>
      <c r="AC5" s="12">
        <v>4</v>
      </c>
      <c r="AD5" s="198"/>
      <c r="AE5" s="178">
        <f t="shared" ref="AE5:AE10" si="6">M5-J5</f>
        <v>-117.30951033254314</v>
      </c>
      <c r="AF5" s="132">
        <f t="shared" ref="AF5:AF10" si="7">M5/J5</f>
        <v>0.90224207472288076</v>
      </c>
      <c r="AG5" s="373">
        <f>AF21</f>
        <v>0.89660607293698447</v>
      </c>
    </row>
    <row r="6" spans="1:33" ht="15.75" customHeight="1">
      <c r="A6" s="323"/>
      <c r="B6" s="100" t="s">
        <v>171</v>
      </c>
      <c r="C6" s="376" t="s">
        <v>172</v>
      </c>
      <c r="D6" s="376"/>
      <c r="E6" s="101">
        <v>56.43</v>
      </c>
      <c r="F6" s="102">
        <v>1545</v>
      </c>
      <c r="G6" s="103">
        <f t="shared" si="0"/>
        <v>87184.35</v>
      </c>
      <c r="H6" s="26">
        <v>2</v>
      </c>
      <c r="I6" s="104">
        <v>24</v>
      </c>
      <c r="J6" s="105">
        <v>2000</v>
      </c>
      <c r="K6" s="106">
        <f t="shared" ref="K6:K44" si="8">J6/I6</f>
        <v>83.333333333333329</v>
      </c>
      <c r="L6" s="107">
        <v>24</v>
      </c>
      <c r="M6" s="105">
        <f t="shared" si="1"/>
        <v>1788.5403014463891</v>
      </c>
      <c r="N6" s="106">
        <f t="shared" si="2"/>
        <v>74.522512560266208</v>
      </c>
      <c r="O6" s="108">
        <f t="shared" si="3"/>
        <v>0</v>
      </c>
      <c r="P6" s="109">
        <f t="shared" si="4"/>
        <v>-8.8108207730671211</v>
      </c>
      <c r="Q6" s="110">
        <f t="shared" si="5"/>
        <v>0.89427015072319449</v>
      </c>
      <c r="R6" s="328"/>
      <c r="S6" s="47">
        <v>0.35624999999999996</v>
      </c>
      <c r="T6" s="48">
        <v>0.39223379629629623</v>
      </c>
      <c r="U6" s="111">
        <v>5.6833333333333158</v>
      </c>
      <c r="V6" s="112">
        <v>51.829975497355967</v>
      </c>
      <c r="W6" s="113"/>
      <c r="X6" s="116"/>
      <c r="Y6" s="12"/>
      <c r="Z6" s="198"/>
      <c r="AA6" s="337"/>
      <c r="AB6" s="338"/>
      <c r="AC6" s="12">
        <v>1</v>
      </c>
      <c r="AD6" s="198"/>
      <c r="AE6" s="117">
        <f t="shared" si="6"/>
        <v>-211.45969855361091</v>
      </c>
      <c r="AF6" s="110">
        <f t="shared" si="7"/>
        <v>0.8942701507231946</v>
      </c>
      <c r="AG6" s="374"/>
    </row>
    <row r="7" spans="1:33" ht="15.75" customHeight="1">
      <c r="A7" s="323"/>
      <c r="B7" s="100" t="s">
        <v>173</v>
      </c>
      <c r="C7" s="376" t="s">
        <v>196</v>
      </c>
      <c r="D7" s="376"/>
      <c r="E7" s="101">
        <v>77.349999999999994</v>
      </c>
      <c r="F7" s="102">
        <v>772</v>
      </c>
      <c r="G7" s="103">
        <f t="shared" si="0"/>
        <v>59714.2</v>
      </c>
      <c r="H7" s="26"/>
      <c r="I7" s="104">
        <v>25</v>
      </c>
      <c r="J7" s="105">
        <v>2000</v>
      </c>
      <c r="K7" s="106">
        <f t="shared" si="8"/>
        <v>80</v>
      </c>
      <c r="L7" s="107">
        <v>25</v>
      </c>
      <c r="M7" s="105">
        <f t="shared" si="1"/>
        <v>1792.5860221195551</v>
      </c>
      <c r="N7" s="106">
        <f t="shared" si="2"/>
        <v>71.703440884782196</v>
      </c>
      <c r="O7" s="108">
        <f t="shared" si="3"/>
        <v>0</v>
      </c>
      <c r="P7" s="109">
        <f t="shared" si="4"/>
        <v>-8.2965591152178035</v>
      </c>
      <c r="Q7" s="110">
        <f t="shared" si="5"/>
        <v>0.89629301105977743</v>
      </c>
      <c r="R7" s="328"/>
      <c r="S7" s="47">
        <v>0.39583333333333326</v>
      </c>
      <c r="T7" s="48">
        <v>0.41377314814814808</v>
      </c>
      <c r="U7" s="111">
        <v>5.1833333333333176</v>
      </c>
      <c r="V7" s="112">
        <v>25.839764133177383</v>
      </c>
      <c r="W7" s="113"/>
      <c r="X7" s="116"/>
      <c r="Y7" s="12"/>
      <c r="Z7" s="198"/>
      <c r="AA7" s="337"/>
      <c r="AB7" s="338"/>
      <c r="AC7" s="12">
        <v>1</v>
      </c>
      <c r="AD7" s="198"/>
      <c r="AE7" s="117">
        <f t="shared" si="6"/>
        <v>-207.41397788044492</v>
      </c>
      <c r="AF7" s="110">
        <f t="shared" si="7"/>
        <v>0.89629301105977754</v>
      </c>
      <c r="AG7" s="374"/>
    </row>
    <row r="8" spans="1:33" ht="15.75" customHeight="1">
      <c r="A8" s="323"/>
      <c r="B8" s="100" t="s">
        <v>173</v>
      </c>
      <c r="C8" s="376" t="s">
        <v>174</v>
      </c>
      <c r="D8" s="376"/>
      <c r="E8" s="101">
        <v>77.34</v>
      </c>
      <c r="F8" s="102">
        <v>1795</v>
      </c>
      <c r="G8" s="103">
        <f t="shared" si="0"/>
        <v>138825.30000000002</v>
      </c>
      <c r="H8" s="26"/>
      <c r="I8" s="104">
        <v>23</v>
      </c>
      <c r="J8" s="105">
        <v>2000</v>
      </c>
      <c r="K8" s="106">
        <f t="shared" si="8"/>
        <v>86.956521739130437</v>
      </c>
      <c r="L8" s="118">
        <v>23</v>
      </c>
      <c r="M8" s="105">
        <f t="shared" si="1"/>
        <v>1793.4192297084621</v>
      </c>
      <c r="N8" s="106">
        <f t="shared" si="2"/>
        <v>77.974749117759217</v>
      </c>
      <c r="O8" s="108">
        <f t="shared" si="3"/>
        <v>0</v>
      </c>
      <c r="P8" s="109">
        <f t="shared" si="4"/>
        <v>-8.9817726213712206</v>
      </c>
      <c r="Q8" s="110">
        <f t="shared" si="5"/>
        <v>0.89670961485423095</v>
      </c>
      <c r="R8" s="328"/>
      <c r="S8" s="47">
        <v>0.41736111111111102</v>
      </c>
      <c r="T8" s="48">
        <v>0.45906249999999993</v>
      </c>
      <c r="U8" s="111">
        <v>5.1666666666666217</v>
      </c>
      <c r="V8" s="112">
        <v>60.052885692269335</v>
      </c>
      <c r="W8" s="113">
        <v>0.45906249999999993</v>
      </c>
      <c r="X8" s="116">
        <v>0.49722222222222212</v>
      </c>
      <c r="Y8" s="12"/>
      <c r="Z8" s="198"/>
      <c r="AA8" s="337"/>
      <c r="AB8" s="338"/>
      <c r="AC8" s="12">
        <v>1</v>
      </c>
      <c r="AD8" s="198"/>
      <c r="AE8" s="117">
        <f t="shared" si="6"/>
        <v>-206.58077029153787</v>
      </c>
      <c r="AF8" s="110">
        <f t="shared" si="7"/>
        <v>0.89670961485423106</v>
      </c>
      <c r="AG8" s="374"/>
    </row>
    <row r="9" spans="1:33" ht="15.75" customHeight="1">
      <c r="A9" s="323"/>
      <c r="B9" s="100" t="s">
        <v>173</v>
      </c>
      <c r="C9" s="376" t="s">
        <v>176</v>
      </c>
      <c r="D9" s="376"/>
      <c r="E9" s="101">
        <v>59.52</v>
      </c>
      <c r="F9" s="102">
        <v>3780</v>
      </c>
      <c r="G9" s="103">
        <f t="shared" si="0"/>
        <v>224985.60000000001</v>
      </c>
      <c r="H9" s="13"/>
      <c r="I9" s="104">
        <v>24</v>
      </c>
      <c r="J9" s="105">
        <v>2000</v>
      </c>
      <c r="K9" s="106">
        <f t="shared" si="8"/>
        <v>83.333333333333329</v>
      </c>
      <c r="L9" s="118">
        <v>24</v>
      </c>
      <c r="M9" s="105">
        <f t="shared" si="1"/>
        <v>1796.2116725059723</v>
      </c>
      <c r="N9" s="106">
        <f t="shared" si="2"/>
        <v>74.842153021082183</v>
      </c>
      <c r="O9" s="108">
        <f t="shared" si="3"/>
        <v>0</v>
      </c>
      <c r="P9" s="109">
        <f t="shared" si="4"/>
        <v>-8.4911803122511458</v>
      </c>
      <c r="Q9" s="110">
        <f t="shared" si="5"/>
        <v>0.89810583625298623</v>
      </c>
      <c r="R9" s="328"/>
      <c r="S9" s="47">
        <v>0.49722222222222212</v>
      </c>
      <c r="T9" s="48">
        <v>0.58489583333333317</v>
      </c>
      <c r="U9" s="111">
        <v>54.94999999999996</v>
      </c>
      <c r="V9" s="112">
        <v>126.26574221265446</v>
      </c>
      <c r="W9" s="113"/>
      <c r="X9" s="116"/>
      <c r="Y9" s="12"/>
      <c r="Z9" s="198"/>
      <c r="AA9" s="337"/>
      <c r="AB9" s="338"/>
      <c r="AC9" s="12">
        <v>3</v>
      </c>
      <c r="AD9" s="198"/>
      <c r="AE9" s="117">
        <f t="shared" si="6"/>
        <v>-203.78832749402773</v>
      </c>
      <c r="AF9" s="110">
        <f t="shared" si="7"/>
        <v>0.89810583625298612</v>
      </c>
      <c r="AG9" s="374"/>
    </row>
    <row r="10" spans="1:33" ht="15.75" customHeight="1">
      <c r="A10" s="323"/>
      <c r="B10" s="100" t="s">
        <v>171</v>
      </c>
      <c r="C10" s="376" t="s">
        <v>172</v>
      </c>
      <c r="D10" s="376"/>
      <c r="E10" s="101">
        <v>56.43</v>
      </c>
      <c r="F10" s="102">
        <v>1973</v>
      </c>
      <c r="G10" s="121">
        <f t="shared" si="0"/>
        <v>111336.39</v>
      </c>
      <c r="H10" s="122"/>
      <c r="I10" s="104">
        <v>24</v>
      </c>
      <c r="J10" s="105">
        <v>2000</v>
      </c>
      <c r="K10" s="106">
        <f t="shared" si="8"/>
        <v>83.333333333333329</v>
      </c>
      <c r="L10" s="118">
        <v>24</v>
      </c>
      <c r="M10" s="105">
        <f t="shared" si="1"/>
        <v>1788.5403014463893</v>
      </c>
      <c r="N10" s="106">
        <f t="shared" si="2"/>
        <v>74.522512560266222</v>
      </c>
      <c r="O10" s="108">
        <f t="shared" si="3"/>
        <v>0</v>
      </c>
      <c r="P10" s="109">
        <f t="shared" si="4"/>
        <v>-8.8108207730671069</v>
      </c>
      <c r="Q10" s="110">
        <f t="shared" si="5"/>
        <v>0.89427015072319471</v>
      </c>
      <c r="R10" s="328"/>
      <c r="S10" s="47">
        <v>0.58819444444444435</v>
      </c>
      <c r="T10" s="120">
        <v>0.63415509259259251</v>
      </c>
      <c r="U10" s="111">
        <v>4.750000000000103</v>
      </c>
      <c r="V10" s="112">
        <v>66.188052851963306</v>
      </c>
      <c r="W10" s="113"/>
      <c r="X10" s="116"/>
      <c r="Y10" s="12"/>
      <c r="Z10" s="198"/>
      <c r="AA10" s="337"/>
      <c r="AB10" s="338"/>
      <c r="AC10" s="12">
        <v>2</v>
      </c>
      <c r="AD10" s="198"/>
      <c r="AE10" s="117">
        <f t="shared" si="6"/>
        <v>-211.45969855361068</v>
      </c>
      <c r="AF10" s="110">
        <f t="shared" si="7"/>
        <v>0.89427015072319471</v>
      </c>
      <c r="AG10" s="374"/>
    </row>
    <row r="11" spans="1:33" ht="15.75" customHeight="1">
      <c r="A11" s="323"/>
      <c r="B11" s="100"/>
      <c r="C11" s="376"/>
      <c r="D11" s="376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28"/>
      <c r="S11" s="47"/>
      <c r="T11" s="120"/>
      <c r="U11" s="111"/>
      <c r="V11" s="112"/>
      <c r="W11" s="113"/>
      <c r="X11" s="116"/>
      <c r="Y11" s="12"/>
      <c r="Z11" s="198"/>
      <c r="AA11" s="337"/>
      <c r="AB11" s="338"/>
      <c r="AC11" s="12"/>
      <c r="AD11" s="198"/>
      <c r="AE11" s="117"/>
      <c r="AF11" s="110"/>
      <c r="AG11" s="374"/>
    </row>
    <row r="12" spans="1:33" ht="15.75" customHeight="1">
      <c r="A12" s="323"/>
      <c r="B12" s="100"/>
      <c r="C12" s="376"/>
      <c r="D12" s="37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8"/>
      <c r="S12" s="47"/>
      <c r="T12" s="120"/>
      <c r="U12" s="111"/>
      <c r="V12" s="112"/>
      <c r="W12" s="113"/>
      <c r="X12" s="116"/>
      <c r="Y12" s="12"/>
      <c r="Z12" s="198"/>
      <c r="AA12" s="337"/>
      <c r="AB12" s="338"/>
      <c r="AC12" s="12"/>
      <c r="AD12" s="198"/>
      <c r="AE12" s="117"/>
      <c r="AF12" s="110"/>
      <c r="AG12" s="374"/>
    </row>
    <row r="13" spans="1:33" ht="15.75" customHeight="1">
      <c r="A13" s="323"/>
      <c r="B13" s="100"/>
      <c r="C13" s="376"/>
      <c r="D13" s="37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8"/>
      <c r="S13" s="47"/>
      <c r="T13" s="120"/>
      <c r="U13" s="111"/>
      <c r="V13" s="112"/>
      <c r="W13" s="113"/>
      <c r="X13" s="116"/>
      <c r="Y13" s="12"/>
      <c r="Z13" s="198"/>
      <c r="AA13" s="337"/>
      <c r="AB13" s="338"/>
      <c r="AC13" s="12"/>
      <c r="AD13" s="198"/>
      <c r="AE13" s="117"/>
      <c r="AF13" s="110"/>
      <c r="AG13" s="374"/>
    </row>
    <row r="14" spans="1:33" ht="15.75" customHeight="1">
      <c r="A14" s="323"/>
      <c r="B14" s="100"/>
      <c r="C14" s="376"/>
      <c r="D14" s="37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8"/>
      <c r="S14" s="47"/>
      <c r="T14" s="120"/>
      <c r="U14" s="111"/>
      <c r="V14" s="112"/>
      <c r="W14" s="113"/>
      <c r="X14" s="116"/>
      <c r="Y14" s="12"/>
      <c r="Z14" s="198"/>
      <c r="AA14" s="337"/>
      <c r="AB14" s="338"/>
      <c r="AC14" s="12"/>
      <c r="AD14" s="198"/>
      <c r="AE14" s="117"/>
      <c r="AF14" s="110"/>
      <c r="AG14" s="374"/>
    </row>
    <row r="15" spans="1:33" ht="15.75" customHeight="1">
      <c r="A15" s="323"/>
      <c r="B15" s="100"/>
      <c r="C15" s="376"/>
      <c r="D15" s="37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8"/>
      <c r="S15" s="47"/>
      <c r="T15" s="120"/>
      <c r="U15" s="111"/>
      <c r="V15" s="112"/>
      <c r="W15" s="113"/>
      <c r="X15" s="116"/>
      <c r="Y15" s="12"/>
      <c r="Z15" s="198"/>
      <c r="AA15" s="337"/>
      <c r="AB15" s="338"/>
      <c r="AC15" s="12"/>
      <c r="AD15" s="198"/>
      <c r="AE15" s="117"/>
      <c r="AF15" s="110"/>
      <c r="AG15" s="374"/>
    </row>
    <row r="16" spans="1:33" ht="15.75" customHeight="1">
      <c r="A16" s="323"/>
      <c r="B16" s="100"/>
      <c r="C16" s="376"/>
      <c r="D16" s="37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8"/>
      <c r="S16" s="47"/>
      <c r="T16" s="120"/>
      <c r="U16" s="111"/>
      <c r="V16" s="112"/>
      <c r="W16" s="113"/>
      <c r="X16" s="116"/>
      <c r="Y16" s="12"/>
      <c r="Z16" s="198"/>
      <c r="AA16" s="337"/>
      <c r="AB16" s="338"/>
      <c r="AC16" s="12"/>
      <c r="AD16" s="198"/>
      <c r="AE16" s="117"/>
      <c r="AF16" s="110"/>
      <c r="AG16" s="374"/>
    </row>
    <row r="17" spans="1:33" ht="15.75" customHeight="1">
      <c r="A17" s="323"/>
      <c r="B17" s="100"/>
      <c r="C17" s="376"/>
      <c r="D17" s="37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8"/>
      <c r="S17" s="47"/>
      <c r="T17" s="120"/>
      <c r="U17" s="111"/>
      <c r="V17" s="112"/>
      <c r="W17" s="113"/>
      <c r="X17" s="116"/>
      <c r="Y17" s="12"/>
      <c r="Z17" s="198"/>
      <c r="AA17" s="337"/>
      <c r="AB17" s="338"/>
      <c r="AC17" s="12"/>
      <c r="AD17" s="198"/>
      <c r="AE17" s="117"/>
      <c r="AF17" s="110"/>
      <c r="AG17" s="374"/>
    </row>
    <row r="18" spans="1:33" ht="15.75" customHeight="1">
      <c r="A18" s="323"/>
      <c r="B18" s="100"/>
      <c r="C18" s="376"/>
      <c r="D18" s="37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8"/>
      <c r="S18" s="47"/>
      <c r="T18" s="120"/>
      <c r="U18" s="111"/>
      <c r="V18" s="112"/>
      <c r="W18" s="113"/>
      <c r="X18" s="116"/>
      <c r="Y18" s="12"/>
      <c r="Z18" s="198"/>
      <c r="AA18" s="337"/>
      <c r="AB18" s="338"/>
      <c r="AC18" s="12"/>
      <c r="AD18" s="198"/>
      <c r="AE18" s="117"/>
      <c r="AF18" s="110"/>
      <c r="AG18" s="374"/>
    </row>
    <row r="19" spans="1:33" ht="15.75" customHeight="1">
      <c r="A19" s="323"/>
      <c r="B19" s="100"/>
      <c r="C19" s="376"/>
      <c r="D19" s="37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8"/>
      <c r="S19" s="47"/>
      <c r="T19" s="120"/>
      <c r="U19" s="111"/>
      <c r="V19" s="112"/>
      <c r="W19" s="113"/>
      <c r="X19" s="116"/>
      <c r="Y19" s="12"/>
      <c r="Z19" s="198"/>
      <c r="AA19" s="337"/>
      <c r="AB19" s="338"/>
      <c r="AC19" s="12"/>
      <c r="AD19" s="198"/>
      <c r="AE19" s="117"/>
      <c r="AF19" s="110"/>
      <c r="AG19" s="374"/>
    </row>
    <row r="20" spans="1:33" ht="15.75" customHeight="1">
      <c r="A20" s="323"/>
      <c r="B20" s="100"/>
      <c r="C20" s="376"/>
      <c r="D20" s="376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8"/>
      <c r="S20" s="47"/>
      <c r="T20" s="120"/>
      <c r="U20" s="130"/>
      <c r="V20" s="112"/>
      <c r="W20" s="113"/>
      <c r="X20" s="116"/>
      <c r="Y20" s="12"/>
      <c r="Z20" s="198"/>
      <c r="AA20" s="337"/>
      <c r="AB20" s="338"/>
      <c r="AC20" s="12"/>
      <c r="AD20" s="198"/>
      <c r="AE20" s="117"/>
      <c r="AF20" s="110"/>
      <c r="AG20" s="374"/>
    </row>
    <row r="21" spans="1:33" ht="15.75" customHeight="1" thickBot="1">
      <c r="A21" s="324"/>
      <c r="B21" s="133" t="s">
        <v>115</v>
      </c>
      <c r="C21" s="358"/>
      <c r="D21" s="358"/>
      <c r="E21" s="134"/>
      <c r="F21" s="167"/>
      <c r="G21" s="135"/>
      <c r="H21" s="69"/>
      <c r="I21" s="136">
        <f t="shared" ref="I21:J21" si="9">AVERAGE(I5:I20)</f>
        <v>22.166666666666668</v>
      </c>
      <c r="J21" s="137">
        <f t="shared" si="9"/>
        <v>1866.6666666666667</v>
      </c>
      <c r="K21" s="138">
        <f t="shared" ref="K21" si="10">J21/I21</f>
        <v>84.21052631578948</v>
      </c>
      <c r="L21" s="136">
        <f t="shared" ref="L21:M21" si="11">AVERAGE(L5:L20)</f>
        <v>22.166666666666668</v>
      </c>
      <c r="M21" s="137">
        <f t="shared" si="11"/>
        <v>1673.664669482371</v>
      </c>
      <c r="N21" s="138">
        <f t="shared" ref="N21:N31" si="12">M21/L21</f>
        <v>75.503669299956584</v>
      </c>
      <c r="O21" s="139">
        <f t="shared" ref="O21:O31" si="13">L21-I21</f>
        <v>0</v>
      </c>
      <c r="P21" s="140">
        <f t="shared" ref="P21:P31" si="14">N21-K21</f>
        <v>-8.7068570158328953</v>
      </c>
      <c r="Q21" s="141">
        <f t="shared" ref="Q21:Q31" si="15">N21/K21</f>
        <v>0.89660607293698436</v>
      </c>
      <c r="R21" s="329"/>
      <c r="S21" s="142">
        <v>0.20833333333333334</v>
      </c>
      <c r="T21" s="143">
        <v>0.63415509259259251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359"/>
      <c r="AB21" s="360"/>
      <c r="AC21" s="179">
        <f>SUM(AC5:AC20)</f>
        <v>12</v>
      </c>
      <c r="AD21" s="180">
        <f>SUM(AD5:AD20)</f>
        <v>0</v>
      </c>
      <c r="AE21" s="168">
        <f t="shared" ref="AE21:AE31" si="16">M21-J21</f>
        <v>-193.00199718429576</v>
      </c>
      <c r="AF21" s="141">
        <f t="shared" ref="AF21:AF31" si="17">M21/J21</f>
        <v>0.89660607293698447</v>
      </c>
      <c r="AG21" s="375"/>
    </row>
    <row r="22" spans="1:33" ht="15.75" customHeight="1">
      <c r="A22" s="361" t="s">
        <v>177</v>
      </c>
      <c r="B22" s="146" t="s">
        <v>192</v>
      </c>
      <c r="C22" s="325" t="s">
        <v>218</v>
      </c>
      <c r="D22" s="326"/>
      <c r="E22" s="147">
        <v>36.450000000000003</v>
      </c>
      <c r="F22" s="159">
        <v>1163</v>
      </c>
      <c r="G22" s="148">
        <f t="shared" ref="G22:G31" si="18">E22*F22</f>
        <v>42391.350000000006</v>
      </c>
      <c r="H22" s="149">
        <v>2</v>
      </c>
      <c r="I22" s="153">
        <v>20</v>
      </c>
      <c r="J22" s="151">
        <v>2100</v>
      </c>
      <c r="K22" s="152">
        <f>J22/I22</f>
        <v>105</v>
      </c>
      <c r="L22" s="153">
        <v>20</v>
      </c>
      <c r="M22" s="151">
        <f t="shared" ref="M22:M31" si="19">F22/V22*60</f>
        <v>1893.4883422374971</v>
      </c>
      <c r="N22" s="152">
        <f t="shared" si="12"/>
        <v>94.67441711187486</v>
      </c>
      <c r="O22" s="154">
        <f t="shared" si="13"/>
        <v>0</v>
      </c>
      <c r="P22" s="155">
        <f t="shared" si="14"/>
        <v>-10.32558288812514</v>
      </c>
      <c r="Q22" s="156">
        <f t="shared" si="15"/>
        <v>0.90166111535118909</v>
      </c>
      <c r="R22" s="327">
        <f>Q38</f>
        <v>0.89273684437733003</v>
      </c>
      <c r="S22" s="157">
        <v>0.20833333333333334</v>
      </c>
      <c r="T22" s="158">
        <v>0.23392361111111112</v>
      </c>
      <c r="U22" s="159"/>
      <c r="V22" s="160">
        <v>36.852616645921557</v>
      </c>
      <c r="W22" s="97"/>
      <c r="X22" s="98"/>
      <c r="Y22" s="12"/>
      <c r="Z22" s="198"/>
      <c r="AA22" s="330"/>
      <c r="AB22" s="331"/>
      <c r="AC22" s="12">
        <v>0</v>
      </c>
      <c r="AD22" s="198"/>
      <c r="AE22" s="115">
        <f t="shared" si="16"/>
        <v>-206.51165776250286</v>
      </c>
      <c r="AF22" s="156">
        <f t="shared" si="17"/>
        <v>0.90166111535118909</v>
      </c>
      <c r="AG22" s="381">
        <f>AF38</f>
        <v>0.91183281965812868</v>
      </c>
    </row>
    <row r="23" spans="1:33" ht="15.75" customHeight="1">
      <c r="A23" s="362"/>
      <c r="B23" s="163" t="s">
        <v>166</v>
      </c>
      <c r="C23" s="335" t="s">
        <v>221</v>
      </c>
      <c r="D23" s="336"/>
      <c r="E23" s="101">
        <v>31.72</v>
      </c>
      <c r="F23" s="111">
        <v>1558</v>
      </c>
      <c r="G23" s="103">
        <f t="shared" si="18"/>
        <v>49419.759999999995</v>
      </c>
      <c r="H23" s="26"/>
      <c r="I23" s="107">
        <v>22</v>
      </c>
      <c r="J23" s="105">
        <v>2000</v>
      </c>
      <c r="K23" s="106">
        <f t="shared" si="8"/>
        <v>90.909090909090907</v>
      </c>
      <c r="L23" s="107">
        <v>22</v>
      </c>
      <c r="M23" s="105">
        <f t="shared" si="19"/>
        <v>1799.7629033819242</v>
      </c>
      <c r="N23" s="106">
        <f t="shared" si="12"/>
        <v>81.807404699178377</v>
      </c>
      <c r="O23" s="108">
        <f t="shared" si="13"/>
        <v>0</v>
      </c>
      <c r="P23" s="109">
        <f t="shared" si="14"/>
        <v>-9.1016862099125291</v>
      </c>
      <c r="Q23" s="110">
        <f t="shared" si="15"/>
        <v>0.89988145169096223</v>
      </c>
      <c r="R23" s="328"/>
      <c r="S23" s="47">
        <v>0.23750000000000002</v>
      </c>
      <c r="T23" s="48">
        <v>0.27356481481481482</v>
      </c>
      <c r="U23" s="111">
        <v>5.1500000000000057</v>
      </c>
      <c r="V23" s="112">
        <v>51.940174911007595</v>
      </c>
      <c r="W23" s="113"/>
      <c r="X23" s="116"/>
      <c r="Y23" s="12"/>
      <c r="Z23" s="198"/>
      <c r="AA23" s="337"/>
      <c r="AB23" s="338"/>
      <c r="AC23" s="12">
        <v>1</v>
      </c>
      <c r="AD23" s="198"/>
      <c r="AE23" s="117">
        <f t="shared" si="16"/>
        <v>-200.23709661807584</v>
      </c>
      <c r="AF23" s="110">
        <f t="shared" si="17"/>
        <v>0.89988145169096212</v>
      </c>
      <c r="AG23" s="374"/>
    </row>
    <row r="24" spans="1:33" ht="15.75" customHeight="1">
      <c r="A24" s="362"/>
      <c r="B24" s="163" t="s">
        <v>166</v>
      </c>
      <c r="C24" s="335" t="s">
        <v>222</v>
      </c>
      <c r="D24" s="336"/>
      <c r="E24" s="101">
        <v>34.79</v>
      </c>
      <c r="F24" s="111">
        <v>1655</v>
      </c>
      <c r="G24" s="103">
        <f t="shared" si="18"/>
        <v>57577.45</v>
      </c>
      <c r="H24" s="26"/>
      <c r="I24" s="107">
        <v>11</v>
      </c>
      <c r="J24" s="105">
        <v>2000</v>
      </c>
      <c r="K24" s="106">
        <f t="shared" si="8"/>
        <v>181.81818181818181</v>
      </c>
      <c r="L24" s="107">
        <v>11</v>
      </c>
      <c r="M24" s="105">
        <f t="shared" si="19"/>
        <v>1807.2749008060202</v>
      </c>
      <c r="N24" s="106">
        <f t="shared" si="12"/>
        <v>164.29771825509275</v>
      </c>
      <c r="O24" s="108">
        <f t="shared" si="13"/>
        <v>0</v>
      </c>
      <c r="P24" s="109">
        <f t="shared" si="14"/>
        <v>-17.520463563089066</v>
      </c>
      <c r="Q24" s="110">
        <f t="shared" si="15"/>
        <v>0.90363745040301013</v>
      </c>
      <c r="R24" s="328"/>
      <c r="S24" s="47">
        <v>0.27638888888888891</v>
      </c>
      <c r="T24" s="48">
        <v>0.31453703703703706</v>
      </c>
      <c r="U24" s="111">
        <v>5</v>
      </c>
      <c r="V24" s="112">
        <v>54.944601928413626</v>
      </c>
      <c r="W24" s="113"/>
      <c r="X24" s="116"/>
      <c r="Y24" s="12"/>
      <c r="Z24" s="198"/>
      <c r="AA24" s="337"/>
      <c r="AB24" s="338"/>
      <c r="AC24" s="12">
        <v>0</v>
      </c>
      <c r="AD24" s="198"/>
      <c r="AE24" s="117">
        <f t="shared" si="16"/>
        <v>-192.72509919397976</v>
      </c>
      <c r="AF24" s="110">
        <f t="shared" si="17"/>
        <v>0.90363745040301013</v>
      </c>
      <c r="AG24" s="374"/>
    </row>
    <row r="25" spans="1:33" ht="15.75" customHeight="1">
      <c r="A25" s="362"/>
      <c r="B25" s="163" t="s">
        <v>166</v>
      </c>
      <c r="C25" s="335" t="s">
        <v>220</v>
      </c>
      <c r="D25" s="336"/>
      <c r="E25" s="101">
        <v>33.200000000000003</v>
      </c>
      <c r="F25" s="111">
        <v>2721</v>
      </c>
      <c r="G25" s="103">
        <f t="shared" si="18"/>
        <v>90337.200000000012</v>
      </c>
      <c r="H25" s="26"/>
      <c r="I25" s="107">
        <v>11</v>
      </c>
      <c r="J25" s="105">
        <v>2000</v>
      </c>
      <c r="K25" s="106">
        <f t="shared" si="8"/>
        <v>181.81818181818181</v>
      </c>
      <c r="L25" s="107">
        <v>11</v>
      </c>
      <c r="M25" s="105">
        <f t="shared" si="19"/>
        <v>1806.3724640015375</v>
      </c>
      <c r="N25" s="106">
        <f t="shared" si="12"/>
        <v>164.21567854559433</v>
      </c>
      <c r="O25" s="108">
        <f t="shared" si="13"/>
        <v>0</v>
      </c>
      <c r="P25" s="109">
        <f t="shared" si="14"/>
        <v>-17.602503272587484</v>
      </c>
      <c r="Q25" s="110">
        <f t="shared" si="15"/>
        <v>0.90318623200076886</v>
      </c>
      <c r="R25" s="328"/>
      <c r="S25" s="47">
        <v>0.31736111111111109</v>
      </c>
      <c r="T25" s="48">
        <v>0.38011574074074073</v>
      </c>
      <c r="U25" s="111">
        <v>5</v>
      </c>
      <c r="V25" s="112">
        <v>90.380031390835597</v>
      </c>
      <c r="W25" s="113"/>
      <c r="X25" s="116"/>
      <c r="Y25" s="12"/>
      <c r="Z25" s="198"/>
      <c r="AA25" s="337"/>
      <c r="AB25" s="338"/>
      <c r="AC25" s="12">
        <v>1</v>
      </c>
      <c r="AD25" s="198"/>
      <c r="AE25" s="117">
        <f t="shared" si="16"/>
        <v>-193.62753599846246</v>
      </c>
      <c r="AF25" s="110">
        <f t="shared" si="17"/>
        <v>0.90318623200076875</v>
      </c>
      <c r="AG25" s="374"/>
    </row>
    <row r="26" spans="1:33" ht="15.75" customHeight="1">
      <c r="A26" s="363"/>
      <c r="B26" s="163" t="s">
        <v>166</v>
      </c>
      <c r="C26" s="335" t="s">
        <v>225</v>
      </c>
      <c r="D26" s="336"/>
      <c r="E26" s="101">
        <v>51.44</v>
      </c>
      <c r="F26" s="111">
        <v>2034</v>
      </c>
      <c r="G26" s="103">
        <f t="shared" si="18"/>
        <v>104628.95999999999</v>
      </c>
      <c r="H26" s="26"/>
      <c r="I26" s="118">
        <v>19</v>
      </c>
      <c r="J26" s="105">
        <v>2000</v>
      </c>
      <c r="K26" s="106">
        <f t="shared" si="8"/>
        <v>105.26315789473684</v>
      </c>
      <c r="L26" s="107">
        <v>19</v>
      </c>
      <c r="M26" s="105">
        <f t="shared" si="19"/>
        <v>1797.33853151021</v>
      </c>
      <c r="N26" s="106">
        <f t="shared" si="12"/>
        <v>94.596764816326839</v>
      </c>
      <c r="O26" s="108">
        <f t="shared" si="13"/>
        <v>0</v>
      </c>
      <c r="P26" s="109">
        <f t="shared" si="14"/>
        <v>-10.666393078409996</v>
      </c>
      <c r="Q26" s="110">
        <f t="shared" si="15"/>
        <v>0.89866926575510508</v>
      </c>
      <c r="R26" s="328"/>
      <c r="S26" s="47">
        <v>0.38402777777777775</v>
      </c>
      <c r="T26" s="48">
        <v>0.43118055555555551</v>
      </c>
      <c r="U26" s="111">
        <v>5</v>
      </c>
      <c r="V26" s="112">
        <v>67.900397092948396</v>
      </c>
      <c r="W26" s="113"/>
      <c r="X26" s="116"/>
      <c r="Y26" s="12"/>
      <c r="Z26" s="198"/>
      <c r="AA26" s="337"/>
      <c r="AB26" s="338"/>
      <c r="AC26" s="12">
        <v>1</v>
      </c>
      <c r="AD26" s="198"/>
      <c r="AE26" s="117">
        <f t="shared" si="16"/>
        <v>-202.66146848978997</v>
      </c>
      <c r="AF26" s="110">
        <f t="shared" si="17"/>
        <v>0.89866926575510497</v>
      </c>
      <c r="AG26" s="374"/>
    </row>
    <row r="27" spans="1:33" ht="15.75" customHeight="1">
      <c r="A27" s="363"/>
      <c r="B27" s="163" t="s">
        <v>171</v>
      </c>
      <c r="C27" s="335" t="s">
        <v>241</v>
      </c>
      <c r="D27" s="336"/>
      <c r="E27" s="101">
        <v>46.34</v>
      </c>
      <c r="F27" s="111">
        <v>1450</v>
      </c>
      <c r="G27" s="121">
        <f t="shared" si="18"/>
        <v>67193</v>
      </c>
      <c r="H27" s="26">
        <v>2</v>
      </c>
      <c r="I27" s="107">
        <v>21</v>
      </c>
      <c r="J27" s="105">
        <v>1800</v>
      </c>
      <c r="K27" s="106">
        <f t="shared" si="8"/>
        <v>85.714285714285708</v>
      </c>
      <c r="L27" s="107">
        <v>21</v>
      </c>
      <c r="M27" s="105">
        <f t="shared" si="19"/>
        <v>1621.9954846734356</v>
      </c>
      <c r="N27" s="106">
        <f t="shared" si="12"/>
        <v>77.237880222544547</v>
      </c>
      <c r="O27" s="108">
        <f t="shared" si="13"/>
        <v>0</v>
      </c>
      <c r="P27" s="109">
        <f t="shared" si="14"/>
        <v>-8.4764054917411613</v>
      </c>
      <c r="Q27" s="110">
        <f t="shared" si="15"/>
        <v>0.90110860259635306</v>
      </c>
      <c r="R27" s="328"/>
      <c r="S27" s="47">
        <v>0.43402777777777773</v>
      </c>
      <c r="T27" s="120">
        <v>0.47127314814814814</v>
      </c>
      <c r="U27" s="111">
        <v>5</v>
      </c>
      <c r="V27" s="112">
        <v>53.637633903473002</v>
      </c>
      <c r="W27" s="113"/>
      <c r="X27" s="116"/>
      <c r="Y27" s="12"/>
      <c r="Z27" s="198"/>
      <c r="AA27" s="337"/>
      <c r="AB27" s="338"/>
      <c r="AC27" s="12">
        <v>1</v>
      </c>
      <c r="AD27" s="198"/>
      <c r="AE27" s="117">
        <f t="shared" si="16"/>
        <v>-178.00451532656439</v>
      </c>
      <c r="AF27" s="110">
        <f t="shared" si="17"/>
        <v>0.90110860259635317</v>
      </c>
      <c r="AG27" s="374"/>
    </row>
    <row r="28" spans="1:33" ht="15.75" customHeight="1">
      <c r="A28" s="363"/>
      <c r="B28" s="163" t="s">
        <v>168</v>
      </c>
      <c r="C28" s="335" t="s">
        <v>240</v>
      </c>
      <c r="D28" s="336"/>
      <c r="E28" s="101">
        <v>29.23</v>
      </c>
      <c r="F28" s="111">
        <v>1364</v>
      </c>
      <c r="G28" s="121">
        <f t="shared" si="18"/>
        <v>39869.72</v>
      </c>
      <c r="H28" s="26">
        <v>2</v>
      </c>
      <c r="I28" s="118">
        <v>21</v>
      </c>
      <c r="J28" s="105">
        <v>2790</v>
      </c>
      <c r="K28" s="106">
        <f t="shared" si="8"/>
        <v>132.85714285714286</v>
      </c>
      <c r="L28" s="107">
        <v>23</v>
      </c>
      <c r="M28" s="105">
        <f t="shared" si="19"/>
        <v>2626.6346153846152</v>
      </c>
      <c r="N28" s="106">
        <f t="shared" si="12"/>
        <v>114.20150501672241</v>
      </c>
      <c r="O28" s="123">
        <f t="shared" si="13"/>
        <v>2</v>
      </c>
      <c r="P28" s="124">
        <f t="shared" si="14"/>
        <v>-18.655637840420454</v>
      </c>
      <c r="Q28" s="125">
        <f t="shared" si="15"/>
        <v>0.85958122055597508</v>
      </c>
      <c r="R28" s="328"/>
      <c r="S28" s="47">
        <v>0.47430555555555548</v>
      </c>
      <c r="T28" s="120">
        <v>0.49593749999999992</v>
      </c>
      <c r="U28" s="111">
        <v>5</v>
      </c>
      <c r="V28" s="112">
        <v>31.1577406010909</v>
      </c>
      <c r="W28" s="113">
        <v>0.49593749999999992</v>
      </c>
      <c r="X28" s="116">
        <v>0.5347222222222221</v>
      </c>
      <c r="Y28" s="12"/>
      <c r="Z28" s="198"/>
      <c r="AA28" s="337"/>
      <c r="AB28" s="338"/>
      <c r="AC28" s="12">
        <v>1</v>
      </c>
      <c r="AD28" s="198"/>
      <c r="AE28" s="117">
        <f t="shared" si="16"/>
        <v>-163.36538461538476</v>
      </c>
      <c r="AF28" s="110">
        <f t="shared" si="17"/>
        <v>0.94144609870416318</v>
      </c>
      <c r="AG28" s="374"/>
    </row>
    <row r="29" spans="1:33" ht="15.75" customHeight="1">
      <c r="A29" s="363"/>
      <c r="B29" s="163" t="s">
        <v>168</v>
      </c>
      <c r="C29" s="335" t="s">
        <v>240</v>
      </c>
      <c r="D29" s="336"/>
      <c r="E29" s="101">
        <v>29.23</v>
      </c>
      <c r="F29" s="111">
        <v>1949</v>
      </c>
      <c r="G29" s="121">
        <f t="shared" si="18"/>
        <v>56969.270000000004</v>
      </c>
      <c r="H29" s="26"/>
      <c r="I29" s="118">
        <v>21</v>
      </c>
      <c r="J29" s="105">
        <v>2790</v>
      </c>
      <c r="K29" s="106">
        <f t="shared" si="8"/>
        <v>132.85714285714286</v>
      </c>
      <c r="L29" s="107">
        <v>23</v>
      </c>
      <c r="M29" s="105">
        <f t="shared" si="19"/>
        <v>2626.6346153846152</v>
      </c>
      <c r="N29" s="106">
        <f t="shared" si="12"/>
        <v>114.20150501672241</v>
      </c>
      <c r="O29" s="123">
        <f t="shared" si="13"/>
        <v>2</v>
      </c>
      <c r="P29" s="124">
        <f t="shared" si="14"/>
        <v>-18.655637840420454</v>
      </c>
      <c r="Q29" s="125">
        <f t="shared" si="15"/>
        <v>0.85958122055597508</v>
      </c>
      <c r="R29" s="328"/>
      <c r="S29" s="47">
        <v>0.5347222222222221</v>
      </c>
      <c r="T29" s="120">
        <v>0.56563657407407397</v>
      </c>
      <c r="U29" s="111">
        <v>55.849999999999937</v>
      </c>
      <c r="V29" s="112">
        <v>44.520847823699533</v>
      </c>
      <c r="W29" s="113"/>
      <c r="X29" s="116"/>
      <c r="Y29" s="12"/>
      <c r="Z29" s="198"/>
      <c r="AA29" s="337"/>
      <c r="AB29" s="338"/>
      <c r="AC29" s="12">
        <v>1</v>
      </c>
      <c r="AD29" s="198"/>
      <c r="AE29" s="117">
        <f t="shared" si="16"/>
        <v>-163.36538461538476</v>
      </c>
      <c r="AF29" s="110">
        <f t="shared" si="17"/>
        <v>0.94144609870416318</v>
      </c>
      <c r="AG29" s="374"/>
    </row>
    <row r="30" spans="1:33" ht="15.75" customHeight="1">
      <c r="A30" s="363"/>
      <c r="B30" s="163" t="s">
        <v>171</v>
      </c>
      <c r="C30" s="335" t="s">
        <v>241</v>
      </c>
      <c r="D30" s="336"/>
      <c r="E30" s="101">
        <v>46.34</v>
      </c>
      <c r="F30" s="111">
        <v>1925</v>
      </c>
      <c r="G30" s="121">
        <f t="shared" si="18"/>
        <v>89204.5</v>
      </c>
      <c r="H30" s="26"/>
      <c r="I30" s="118">
        <v>21</v>
      </c>
      <c r="J30" s="105">
        <v>1800</v>
      </c>
      <c r="K30" s="106">
        <f t="shared" si="8"/>
        <v>85.714285714285708</v>
      </c>
      <c r="L30" s="107">
        <v>21</v>
      </c>
      <c r="M30" s="105">
        <f t="shared" si="19"/>
        <v>1621.9954846734361</v>
      </c>
      <c r="N30" s="106">
        <f t="shared" si="12"/>
        <v>77.237880222544575</v>
      </c>
      <c r="O30" s="123">
        <f t="shared" si="13"/>
        <v>0</v>
      </c>
      <c r="P30" s="124">
        <f t="shared" si="14"/>
        <v>-8.4764054917411329</v>
      </c>
      <c r="Q30" s="125">
        <f t="shared" si="15"/>
        <v>0.90110860259635339</v>
      </c>
      <c r="R30" s="328"/>
      <c r="S30" s="47">
        <v>0.56944444444444431</v>
      </c>
      <c r="T30" s="120">
        <v>0.61888888888888871</v>
      </c>
      <c r="U30" s="111">
        <v>5.4833333333332845</v>
      </c>
      <c r="V30" s="112">
        <v>71.208582940817593</v>
      </c>
      <c r="W30" s="113"/>
      <c r="X30" s="116"/>
      <c r="Y30" s="12"/>
      <c r="Z30" s="198"/>
      <c r="AA30" s="337"/>
      <c r="AB30" s="338"/>
      <c r="AC30" s="12">
        <v>2</v>
      </c>
      <c r="AD30" s="198"/>
      <c r="AE30" s="117">
        <f t="shared" si="16"/>
        <v>-178.00451532656393</v>
      </c>
      <c r="AF30" s="110">
        <f t="shared" si="17"/>
        <v>0.90110860259635339</v>
      </c>
      <c r="AG30" s="374"/>
    </row>
    <row r="31" spans="1:33" ht="15.75" customHeight="1">
      <c r="A31" s="363"/>
      <c r="B31" s="163" t="s">
        <v>192</v>
      </c>
      <c r="C31" s="335" t="s">
        <v>218</v>
      </c>
      <c r="D31" s="336"/>
      <c r="E31" s="101">
        <v>36.450000000000003</v>
      </c>
      <c r="F31" s="111">
        <v>1404</v>
      </c>
      <c r="G31" s="121">
        <f t="shared" si="18"/>
        <v>51175.8</v>
      </c>
      <c r="H31" s="26"/>
      <c r="I31" s="118">
        <v>20</v>
      </c>
      <c r="J31" s="105">
        <v>2100</v>
      </c>
      <c r="K31" s="106">
        <f t="shared" si="8"/>
        <v>105</v>
      </c>
      <c r="L31" s="107">
        <v>20</v>
      </c>
      <c r="M31" s="105">
        <f t="shared" si="19"/>
        <v>1893.4883422374974</v>
      </c>
      <c r="N31" s="106">
        <f t="shared" si="12"/>
        <v>94.674417111874874</v>
      </c>
      <c r="O31" s="123">
        <f t="shared" si="13"/>
        <v>0</v>
      </c>
      <c r="P31" s="124">
        <f t="shared" si="14"/>
        <v>-10.325582888125126</v>
      </c>
      <c r="Q31" s="125">
        <f t="shared" si="15"/>
        <v>0.90166111535118931</v>
      </c>
      <c r="R31" s="328"/>
      <c r="S31" s="47">
        <v>0.62222222222222212</v>
      </c>
      <c r="T31" s="120">
        <v>0.65311342592592581</v>
      </c>
      <c r="U31" s="111">
        <v>4.8000000000001108</v>
      </c>
      <c r="V31" s="112">
        <v>44.489315366185608</v>
      </c>
      <c r="W31" s="113"/>
      <c r="X31" s="116"/>
      <c r="Y31" s="12"/>
      <c r="Z31" s="198"/>
      <c r="AA31" s="337"/>
      <c r="AB31" s="338"/>
      <c r="AC31" s="12">
        <v>1</v>
      </c>
      <c r="AD31" s="198"/>
      <c r="AE31" s="117">
        <f t="shared" si="16"/>
        <v>-206.51165776250264</v>
      </c>
      <c r="AF31" s="110">
        <f t="shared" si="17"/>
        <v>0.9016611153511892</v>
      </c>
      <c r="AG31" s="374"/>
    </row>
    <row r="32" spans="1:33" ht="15.75" customHeight="1">
      <c r="A32" s="363"/>
      <c r="B32" s="163"/>
      <c r="C32" s="335"/>
      <c r="D32" s="336"/>
      <c r="E32" s="101"/>
      <c r="F32" s="111"/>
      <c r="G32" s="121"/>
      <c r="H32" s="26"/>
      <c r="I32" s="118"/>
      <c r="J32" s="105"/>
      <c r="K32" s="106"/>
      <c r="L32" s="107"/>
      <c r="M32" s="105"/>
      <c r="N32" s="106"/>
      <c r="O32" s="123"/>
      <c r="P32" s="124"/>
      <c r="Q32" s="125"/>
      <c r="R32" s="328"/>
      <c r="S32" s="47"/>
      <c r="T32" s="120"/>
      <c r="U32" s="111"/>
      <c r="V32" s="112"/>
      <c r="W32" s="113"/>
      <c r="X32" s="116"/>
      <c r="Y32" s="12"/>
      <c r="Z32" s="198"/>
      <c r="AA32" s="337"/>
      <c r="AB32" s="338"/>
      <c r="AC32" s="12"/>
      <c r="AD32" s="198"/>
      <c r="AE32" s="117"/>
      <c r="AF32" s="110"/>
      <c r="AG32" s="374"/>
    </row>
    <row r="33" spans="1:33" ht="15.75" customHeight="1">
      <c r="A33" s="363"/>
      <c r="B33" s="163"/>
      <c r="C33" s="335"/>
      <c r="D33" s="336"/>
      <c r="E33" s="101"/>
      <c r="F33" s="111"/>
      <c r="G33" s="121"/>
      <c r="H33" s="26"/>
      <c r="I33" s="118"/>
      <c r="J33" s="105"/>
      <c r="K33" s="106"/>
      <c r="L33" s="118"/>
      <c r="M33" s="105"/>
      <c r="N33" s="106"/>
      <c r="O33" s="123"/>
      <c r="P33" s="124"/>
      <c r="Q33" s="125"/>
      <c r="R33" s="328"/>
      <c r="S33" s="47"/>
      <c r="T33" s="120"/>
      <c r="U33" s="111"/>
      <c r="V33" s="112"/>
      <c r="W33" s="113"/>
      <c r="X33" s="116"/>
      <c r="Y33" s="12"/>
      <c r="Z33" s="198"/>
      <c r="AA33" s="337"/>
      <c r="AB33" s="338"/>
      <c r="AC33" s="12"/>
      <c r="AD33" s="198"/>
      <c r="AE33" s="117"/>
      <c r="AF33" s="110"/>
      <c r="AG33" s="374"/>
    </row>
    <row r="34" spans="1:33" ht="15.75" customHeight="1">
      <c r="A34" s="363"/>
      <c r="B34" s="163"/>
      <c r="C34" s="335"/>
      <c r="D34" s="336"/>
      <c r="E34" s="101"/>
      <c r="F34" s="111"/>
      <c r="G34" s="121"/>
      <c r="H34" s="26"/>
      <c r="I34" s="118"/>
      <c r="J34" s="105"/>
      <c r="K34" s="106"/>
      <c r="L34" s="118"/>
      <c r="M34" s="105"/>
      <c r="N34" s="106"/>
      <c r="O34" s="123"/>
      <c r="P34" s="124"/>
      <c r="Q34" s="125"/>
      <c r="R34" s="328"/>
      <c r="S34" s="47"/>
      <c r="T34" s="120"/>
      <c r="U34" s="111"/>
      <c r="V34" s="112"/>
      <c r="W34" s="113"/>
      <c r="X34" s="116"/>
      <c r="Y34" s="12"/>
      <c r="Z34" s="198"/>
      <c r="AA34" s="337"/>
      <c r="AB34" s="338"/>
      <c r="AC34" s="12"/>
      <c r="AD34" s="198"/>
      <c r="AE34" s="117"/>
      <c r="AF34" s="110"/>
      <c r="AG34" s="374"/>
    </row>
    <row r="35" spans="1:33" ht="15.75" customHeight="1">
      <c r="A35" s="363"/>
      <c r="B35" s="163"/>
      <c r="C35" s="335"/>
      <c r="D35" s="336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28"/>
      <c r="S35" s="47"/>
      <c r="T35" s="120"/>
      <c r="U35" s="111"/>
      <c r="V35" s="112"/>
      <c r="W35" s="183"/>
      <c r="X35" s="184"/>
      <c r="Y35" s="12"/>
      <c r="Z35" s="198"/>
      <c r="AA35" s="337"/>
      <c r="AB35" s="338"/>
      <c r="AC35" s="12"/>
      <c r="AD35" s="198"/>
      <c r="AE35" s="117"/>
      <c r="AF35" s="110"/>
      <c r="AG35" s="374"/>
    </row>
    <row r="36" spans="1:33" ht="15.75" customHeight="1">
      <c r="A36" s="363"/>
      <c r="B36" s="163"/>
      <c r="C36" s="335"/>
      <c r="D36" s="336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28"/>
      <c r="S36" s="47"/>
      <c r="T36" s="120"/>
      <c r="U36" s="111"/>
      <c r="V36" s="112"/>
      <c r="W36" s="185"/>
      <c r="X36" s="186"/>
      <c r="Y36" s="12"/>
      <c r="Z36" s="198"/>
      <c r="AA36" s="337"/>
      <c r="AB36" s="338"/>
      <c r="AC36" s="12"/>
      <c r="AD36" s="198"/>
      <c r="AE36" s="117"/>
      <c r="AF36" s="110"/>
      <c r="AG36" s="374"/>
    </row>
    <row r="37" spans="1:33" ht="15.75" customHeight="1">
      <c r="A37" s="363"/>
      <c r="B37" s="100"/>
      <c r="C37" s="335"/>
      <c r="D37" s="336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28"/>
      <c r="S37" s="47"/>
      <c r="T37" s="120"/>
      <c r="U37" s="130"/>
      <c r="V37" s="112"/>
      <c r="W37" s="185"/>
      <c r="X37" s="186"/>
      <c r="Y37" s="12"/>
      <c r="Z37" s="198"/>
      <c r="AA37" s="337"/>
      <c r="AB37" s="338"/>
      <c r="AC37" s="12"/>
      <c r="AD37" s="198"/>
      <c r="AE37" s="117"/>
      <c r="AF37" s="110"/>
      <c r="AG37" s="374"/>
    </row>
    <row r="38" spans="1:33" ht="15.75" customHeight="1" thickBot="1">
      <c r="A38" s="364"/>
      <c r="B38" s="133" t="s">
        <v>115</v>
      </c>
      <c r="C38" s="358"/>
      <c r="D38" s="358"/>
      <c r="E38" s="134"/>
      <c r="F38" s="167"/>
      <c r="G38" s="135"/>
      <c r="H38" s="69"/>
      <c r="I38" s="136">
        <f t="shared" ref="I38:J38" si="20">AVERAGE(I22:I37)</f>
        <v>18.7</v>
      </c>
      <c r="J38" s="137">
        <f t="shared" si="20"/>
        <v>2138</v>
      </c>
      <c r="K38" s="138">
        <f t="shared" ref="K38" si="21">J38/I38</f>
        <v>114.33155080213905</v>
      </c>
      <c r="L38" s="136">
        <f t="shared" ref="L38:M38" si="22">AVERAGE(L22:L37)</f>
        <v>19.100000000000001</v>
      </c>
      <c r="M38" s="137">
        <f t="shared" si="22"/>
        <v>1949.4985684290791</v>
      </c>
      <c r="N38" s="138">
        <f t="shared" ref="N38:N44" si="23">M38/L38</f>
        <v>102.06798787586801</v>
      </c>
      <c r="O38" s="139">
        <f t="shared" ref="O38:O44" si="24">L38-I38</f>
        <v>0.40000000000000213</v>
      </c>
      <c r="P38" s="140">
        <f t="shared" ref="P38:P44" si="25">N38-K38</f>
        <v>-12.263562926271035</v>
      </c>
      <c r="Q38" s="141">
        <f t="shared" ref="Q38:Q44" si="26">N38/K38</f>
        <v>0.89273684437733003</v>
      </c>
      <c r="R38" s="329"/>
      <c r="S38" s="142">
        <v>0.20833333333333334</v>
      </c>
      <c r="T38" s="143">
        <v>0.65311342592592581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359"/>
      <c r="AB38" s="360"/>
      <c r="AC38" s="179">
        <f>SUM(AC22:AC37)</f>
        <v>9</v>
      </c>
      <c r="AD38" s="180">
        <f>SUM(AD22:AD37)</f>
        <v>0</v>
      </c>
      <c r="AE38" s="168">
        <f t="shared" ref="AE38:AE44" si="27">M38-J38</f>
        <v>-188.50143157092089</v>
      </c>
      <c r="AF38" s="141">
        <f t="shared" ref="AF38:AF44" si="28">M38/J38</f>
        <v>0.91183281965812868</v>
      </c>
      <c r="AG38" s="375"/>
    </row>
    <row r="39" spans="1:33" ht="15.75" customHeight="1">
      <c r="A39" s="322" t="s">
        <v>178</v>
      </c>
      <c r="B39" s="146" t="s">
        <v>173</v>
      </c>
      <c r="C39" s="325" t="s">
        <v>180</v>
      </c>
      <c r="D39" s="326"/>
      <c r="E39" s="147">
        <v>53.76</v>
      </c>
      <c r="F39" s="97">
        <v>2566</v>
      </c>
      <c r="G39" s="148">
        <f t="shared" ref="G39:G44" si="29">E39*F39</f>
        <v>137948.16</v>
      </c>
      <c r="H39" s="149"/>
      <c r="I39" s="150">
        <v>20</v>
      </c>
      <c r="J39" s="151">
        <v>2000</v>
      </c>
      <c r="K39" s="152">
        <f>J39/I39</f>
        <v>100</v>
      </c>
      <c r="L39" s="153">
        <v>20</v>
      </c>
      <c r="M39" s="151">
        <f t="shared" ref="M39:M44" si="30">F39/V39*60</f>
        <v>1792.2629745447655</v>
      </c>
      <c r="N39" s="152">
        <f t="shared" si="23"/>
        <v>89.613148727238269</v>
      </c>
      <c r="O39" s="154">
        <f t="shared" si="24"/>
        <v>0</v>
      </c>
      <c r="P39" s="155">
        <f t="shared" si="25"/>
        <v>-10.386851272761731</v>
      </c>
      <c r="Q39" s="156">
        <f t="shared" si="26"/>
        <v>0.89613148727238268</v>
      </c>
      <c r="R39" s="327">
        <f>Q55</f>
        <v>0.89665334205225966</v>
      </c>
      <c r="S39" s="157">
        <v>0.20833333333333334</v>
      </c>
      <c r="T39" s="158">
        <v>0.26798611111111115</v>
      </c>
      <c r="U39" s="159"/>
      <c r="V39" s="160">
        <v>85.902572438682341</v>
      </c>
      <c r="W39" s="158"/>
      <c r="X39" s="169"/>
      <c r="Y39" s="12"/>
      <c r="Z39" s="198"/>
      <c r="AA39" s="330"/>
      <c r="AB39" s="331"/>
      <c r="AC39" s="12">
        <v>2</v>
      </c>
      <c r="AD39" s="198"/>
      <c r="AE39" s="115">
        <f t="shared" si="27"/>
        <v>-207.73702545523452</v>
      </c>
      <c r="AF39" s="156">
        <f t="shared" si="28"/>
        <v>0.89613148727238279</v>
      </c>
      <c r="AG39" s="332">
        <f>AF55</f>
        <v>0.89665334205225966</v>
      </c>
    </row>
    <row r="40" spans="1:33" ht="15.75" customHeight="1">
      <c r="A40" s="323"/>
      <c r="B40" s="163" t="s">
        <v>173</v>
      </c>
      <c r="C40" s="335" t="s">
        <v>181</v>
      </c>
      <c r="D40" s="336"/>
      <c r="E40" s="101">
        <v>71.55</v>
      </c>
      <c r="F40" s="102">
        <v>1935</v>
      </c>
      <c r="G40" s="103">
        <f t="shared" si="29"/>
        <v>138449.25</v>
      </c>
      <c r="H40" s="26"/>
      <c r="I40" s="104">
        <v>22</v>
      </c>
      <c r="J40" s="105">
        <v>2000</v>
      </c>
      <c r="K40" s="106">
        <f t="shared" si="8"/>
        <v>90.909090909090907</v>
      </c>
      <c r="L40" s="107">
        <v>22</v>
      </c>
      <c r="M40" s="105">
        <f t="shared" si="30"/>
        <v>1792.751104921439</v>
      </c>
      <c r="N40" s="106">
        <f t="shared" si="23"/>
        <v>81.488686587338137</v>
      </c>
      <c r="O40" s="108">
        <f t="shared" si="24"/>
        <v>0</v>
      </c>
      <c r="P40" s="109">
        <f t="shared" si="25"/>
        <v>-9.4204043217527698</v>
      </c>
      <c r="Q40" s="110">
        <f t="shared" si="26"/>
        <v>0.89637555246071954</v>
      </c>
      <c r="R40" s="328"/>
      <c r="S40" s="47">
        <v>0.27083333333333331</v>
      </c>
      <c r="T40" s="48">
        <v>0.31579861111111107</v>
      </c>
      <c r="U40" s="111">
        <v>5</v>
      </c>
      <c r="V40" s="112">
        <v>64.760802367536499</v>
      </c>
      <c r="W40" s="113"/>
      <c r="X40" s="116"/>
      <c r="Y40" s="12"/>
      <c r="Z40" s="198"/>
      <c r="AA40" s="337"/>
      <c r="AB40" s="338"/>
      <c r="AC40" s="12">
        <v>1</v>
      </c>
      <c r="AD40" s="198"/>
      <c r="AE40" s="117">
        <f t="shared" si="27"/>
        <v>-207.24889507856096</v>
      </c>
      <c r="AF40" s="110">
        <f t="shared" si="28"/>
        <v>0.89637555246071954</v>
      </c>
      <c r="AG40" s="333"/>
    </row>
    <row r="41" spans="1:33" ht="15.75" customHeight="1">
      <c r="A41" s="323"/>
      <c r="B41" s="163" t="s">
        <v>173</v>
      </c>
      <c r="C41" s="335" t="s">
        <v>231</v>
      </c>
      <c r="D41" s="336"/>
      <c r="E41" s="101">
        <v>63.92</v>
      </c>
      <c r="F41" s="102">
        <v>1747</v>
      </c>
      <c r="G41" s="103">
        <f t="shared" si="29"/>
        <v>111668.24</v>
      </c>
      <c r="H41" s="26"/>
      <c r="I41" s="104">
        <v>24</v>
      </c>
      <c r="J41" s="105">
        <v>2000</v>
      </c>
      <c r="K41" s="106">
        <f t="shared" si="8"/>
        <v>83.333333333333329</v>
      </c>
      <c r="L41" s="107">
        <v>24</v>
      </c>
      <c r="M41" s="105">
        <f t="shared" si="30"/>
        <v>1788.8847746643182</v>
      </c>
      <c r="N41" s="106">
        <f t="shared" si="23"/>
        <v>74.536865611013255</v>
      </c>
      <c r="O41" s="108">
        <f t="shared" si="24"/>
        <v>0</v>
      </c>
      <c r="P41" s="109">
        <f t="shared" si="25"/>
        <v>-8.7964677223200738</v>
      </c>
      <c r="Q41" s="110">
        <f t="shared" si="26"/>
        <v>0.89444238733215908</v>
      </c>
      <c r="R41" s="328"/>
      <c r="S41" s="47">
        <v>0.31944444444444442</v>
      </c>
      <c r="T41" s="48">
        <v>0.3601273148148148</v>
      </c>
      <c r="U41" s="111">
        <v>5.2500000000000213</v>
      </c>
      <c r="V41" s="112">
        <v>58.595165817580025</v>
      </c>
      <c r="W41" s="113"/>
      <c r="X41" s="116"/>
      <c r="Y41" s="12"/>
      <c r="Z41" s="198"/>
      <c r="AA41" s="337"/>
      <c r="AB41" s="338"/>
      <c r="AC41" s="12">
        <v>1</v>
      </c>
      <c r="AD41" s="198"/>
      <c r="AE41" s="117">
        <f t="shared" si="27"/>
        <v>-211.11522533568177</v>
      </c>
      <c r="AF41" s="110">
        <f t="shared" si="28"/>
        <v>0.89444238733215908</v>
      </c>
      <c r="AG41" s="333"/>
    </row>
    <row r="42" spans="1:33" ht="15.75" customHeight="1">
      <c r="A42" s="323"/>
      <c r="B42" s="163" t="s">
        <v>173</v>
      </c>
      <c r="C42" s="335" t="s">
        <v>175</v>
      </c>
      <c r="D42" s="336"/>
      <c r="E42" s="101">
        <v>58.67</v>
      </c>
      <c r="F42" s="102">
        <v>2818</v>
      </c>
      <c r="G42" s="103">
        <f t="shared" si="29"/>
        <v>165332.06</v>
      </c>
      <c r="H42" s="26"/>
      <c r="I42" s="104">
        <v>23</v>
      </c>
      <c r="J42" s="105">
        <v>2000</v>
      </c>
      <c r="K42" s="106">
        <f t="shared" si="8"/>
        <v>86.956521739130437</v>
      </c>
      <c r="L42" s="107">
        <v>23</v>
      </c>
      <c r="M42" s="105">
        <f t="shared" si="30"/>
        <v>1792.7380609972274</v>
      </c>
      <c r="N42" s="106">
        <f t="shared" si="23"/>
        <v>77.94513308683598</v>
      </c>
      <c r="O42" s="108">
        <f t="shared" si="24"/>
        <v>0</v>
      </c>
      <c r="P42" s="109">
        <f t="shared" si="25"/>
        <v>-9.0113886522944568</v>
      </c>
      <c r="Q42" s="110">
        <f t="shared" si="26"/>
        <v>0.89636903049861372</v>
      </c>
      <c r="R42" s="328"/>
      <c r="S42" s="47">
        <v>0.36319444444444443</v>
      </c>
      <c r="T42" s="48">
        <v>0.42868055555555551</v>
      </c>
      <c r="U42" s="111">
        <v>5</v>
      </c>
      <c r="V42" s="112">
        <v>94.313834061149834</v>
      </c>
      <c r="W42" s="113"/>
      <c r="X42" s="116"/>
      <c r="Y42" s="12"/>
      <c r="Z42" s="198"/>
      <c r="AA42" s="337"/>
      <c r="AB42" s="338"/>
      <c r="AC42" s="12">
        <v>2</v>
      </c>
      <c r="AD42" s="198"/>
      <c r="AE42" s="117">
        <f t="shared" si="27"/>
        <v>-207.26193900277258</v>
      </c>
      <c r="AF42" s="110">
        <f t="shared" si="28"/>
        <v>0.89636903049861372</v>
      </c>
      <c r="AG42" s="333"/>
    </row>
    <row r="43" spans="1:33" ht="15.75" customHeight="1">
      <c r="A43" s="323"/>
      <c r="B43" s="163" t="s">
        <v>173</v>
      </c>
      <c r="C43" s="335" t="s">
        <v>179</v>
      </c>
      <c r="D43" s="336"/>
      <c r="E43" s="101">
        <v>59.54</v>
      </c>
      <c r="F43" s="102">
        <v>2392</v>
      </c>
      <c r="G43" s="103">
        <f t="shared" si="29"/>
        <v>142419.68</v>
      </c>
      <c r="H43" s="13"/>
      <c r="I43" s="104">
        <v>23</v>
      </c>
      <c r="J43" s="105">
        <v>2000</v>
      </c>
      <c r="K43" s="106">
        <f t="shared" si="8"/>
        <v>86.956521739130437</v>
      </c>
      <c r="L43" s="107">
        <v>23</v>
      </c>
      <c r="M43" s="105">
        <f t="shared" si="30"/>
        <v>1794.8576036313941</v>
      </c>
      <c r="N43" s="106">
        <f t="shared" si="23"/>
        <v>78.037287114408443</v>
      </c>
      <c r="O43" s="108">
        <f t="shared" si="24"/>
        <v>0</v>
      </c>
      <c r="P43" s="109">
        <f t="shared" si="25"/>
        <v>-8.9192346247219945</v>
      </c>
      <c r="Q43" s="110">
        <f t="shared" si="26"/>
        <v>0.89742880181569706</v>
      </c>
      <c r="R43" s="328"/>
      <c r="S43" s="47">
        <v>0.43263888888888885</v>
      </c>
      <c r="T43" s="48">
        <v>0.4881597222222222</v>
      </c>
      <c r="U43" s="111">
        <v>5.7000000000000117</v>
      </c>
      <c r="V43" s="112">
        <v>79.961775078773542</v>
      </c>
      <c r="W43" s="113">
        <v>0.4881597222222222</v>
      </c>
      <c r="X43" s="116">
        <v>0.5263888888888888</v>
      </c>
      <c r="Y43" s="12"/>
      <c r="Z43" s="198"/>
      <c r="AA43" s="337"/>
      <c r="AB43" s="338"/>
      <c r="AC43" s="12">
        <v>2</v>
      </c>
      <c r="AD43" s="198"/>
      <c r="AE43" s="117">
        <f t="shared" si="27"/>
        <v>-205.14239636860589</v>
      </c>
      <c r="AF43" s="110">
        <f t="shared" si="28"/>
        <v>0.89742880181569706</v>
      </c>
      <c r="AG43" s="333"/>
    </row>
    <row r="44" spans="1:33" ht="15.75" customHeight="1">
      <c r="A44" s="323"/>
      <c r="B44" s="163" t="s">
        <v>173</v>
      </c>
      <c r="C44" s="335" t="s">
        <v>212</v>
      </c>
      <c r="D44" s="336"/>
      <c r="E44" s="101">
        <v>61.09</v>
      </c>
      <c r="F44" s="102">
        <v>2600</v>
      </c>
      <c r="G44" s="121">
        <f t="shared" si="29"/>
        <v>158834</v>
      </c>
      <c r="H44" s="122"/>
      <c r="I44" s="104">
        <v>20</v>
      </c>
      <c r="J44" s="105">
        <v>2000</v>
      </c>
      <c r="K44" s="106">
        <f t="shared" si="8"/>
        <v>100</v>
      </c>
      <c r="L44" s="107">
        <v>20</v>
      </c>
      <c r="M44" s="105">
        <f t="shared" si="30"/>
        <v>1798.3455858679711</v>
      </c>
      <c r="N44" s="106">
        <f t="shared" si="23"/>
        <v>89.917279293398551</v>
      </c>
      <c r="O44" s="108">
        <f t="shared" si="24"/>
        <v>0</v>
      </c>
      <c r="P44" s="109">
        <f t="shared" si="25"/>
        <v>-10.082720706601449</v>
      </c>
      <c r="Q44" s="110">
        <f t="shared" si="26"/>
        <v>0.89917279293398555</v>
      </c>
      <c r="R44" s="328"/>
      <c r="S44" s="47">
        <v>0.5263888888888888</v>
      </c>
      <c r="T44" s="120">
        <v>0.58662037037037029</v>
      </c>
      <c r="U44" s="111">
        <v>55.049999999999891</v>
      </c>
      <c r="V44" s="112">
        <v>86.746396924986271</v>
      </c>
      <c r="W44" s="113"/>
      <c r="X44" s="116"/>
      <c r="Y44" s="12"/>
      <c r="Z44" s="198"/>
      <c r="AA44" s="337"/>
      <c r="AB44" s="338"/>
      <c r="AC44" s="12">
        <v>2</v>
      </c>
      <c r="AD44" s="198"/>
      <c r="AE44" s="117">
        <f t="shared" si="27"/>
        <v>-201.65441413202893</v>
      </c>
      <c r="AF44" s="110">
        <f t="shared" si="28"/>
        <v>0.89917279293398555</v>
      </c>
      <c r="AG44" s="333"/>
    </row>
    <row r="45" spans="1:33" ht="15.75" customHeight="1">
      <c r="A45" s="323"/>
      <c r="B45" s="163"/>
      <c r="C45" s="335"/>
      <c r="D45" s="336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328"/>
      <c r="S45" s="119"/>
      <c r="T45" s="120"/>
      <c r="U45" s="111"/>
      <c r="V45" s="112"/>
      <c r="W45" s="120"/>
      <c r="X45" s="189"/>
      <c r="Y45" s="12"/>
      <c r="Z45" s="198"/>
      <c r="AA45" s="337"/>
      <c r="AB45" s="338"/>
      <c r="AC45" s="12"/>
      <c r="AD45" s="198"/>
      <c r="AE45" s="117"/>
      <c r="AF45" s="110"/>
      <c r="AG45" s="333"/>
    </row>
    <row r="46" spans="1:33" ht="15.75" customHeight="1">
      <c r="A46" s="323"/>
      <c r="B46" s="163"/>
      <c r="C46" s="335"/>
      <c r="D46" s="336"/>
      <c r="E46" s="101"/>
      <c r="F46" s="102"/>
      <c r="G46" s="121"/>
      <c r="H46" s="62"/>
      <c r="I46" s="104"/>
      <c r="J46" s="105"/>
      <c r="K46" s="106"/>
      <c r="L46" s="107"/>
      <c r="M46" s="105"/>
      <c r="N46" s="106"/>
      <c r="O46" s="123"/>
      <c r="P46" s="124"/>
      <c r="Q46" s="125"/>
      <c r="R46" s="328"/>
      <c r="S46" s="119"/>
      <c r="T46" s="120"/>
      <c r="U46" s="111"/>
      <c r="V46" s="112"/>
      <c r="W46" s="120"/>
      <c r="X46" s="189"/>
      <c r="Y46" s="12"/>
      <c r="Z46" s="198"/>
      <c r="AA46" s="337"/>
      <c r="AB46" s="338"/>
      <c r="AC46" s="12"/>
      <c r="AD46" s="198"/>
      <c r="AE46" s="117"/>
      <c r="AF46" s="110"/>
      <c r="AG46" s="333"/>
    </row>
    <row r="47" spans="1:33" ht="15.75" customHeight="1">
      <c r="A47" s="323"/>
      <c r="B47" s="163"/>
      <c r="C47" s="335"/>
      <c r="D47" s="336"/>
      <c r="E47" s="101"/>
      <c r="F47" s="102"/>
      <c r="G47" s="121"/>
      <c r="H47" s="62"/>
      <c r="I47" s="104"/>
      <c r="J47" s="105"/>
      <c r="K47" s="106"/>
      <c r="L47" s="107"/>
      <c r="M47" s="105"/>
      <c r="N47" s="106"/>
      <c r="O47" s="123"/>
      <c r="P47" s="124"/>
      <c r="Q47" s="125"/>
      <c r="R47" s="328"/>
      <c r="S47" s="119"/>
      <c r="T47" s="120"/>
      <c r="U47" s="111"/>
      <c r="V47" s="112"/>
      <c r="W47" s="120"/>
      <c r="X47" s="189"/>
      <c r="Y47" s="12"/>
      <c r="Z47" s="198"/>
      <c r="AA47" s="337"/>
      <c r="AB47" s="338"/>
      <c r="AC47" s="12"/>
      <c r="AD47" s="198"/>
      <c r="AE47" s="117"/>
      <c r="AF47" s="110"/>
      <c r="AG47" s="333"/>
    </row>
    <row r="48" spans="1:33" ht="15.75" customHeight="1">
      <c r="A48" s="323"/>
      <c r="B48" s="163"/>
      <c r="C48" s="335"/>
      <c r="D48" s="336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8"/>
      <c r="S48" s="119"/>
      <c r="T48" s="120"/>
      <c r="U48" s="111"/>
      <c r="V48" s="112"/>
      <c r="W48" s="120"/>
      <c r="X48" s="189"/>
      <c r="Y48" s="12"/>
      <c r="Z48" s="198"/>
      <c r="AA48" s="337"/>
      <c r="AB48" s="338"/>
      <c r="AC48" s="12"/>
      <c r="AD48" s="198"/>
      <c r="AE48" s="117"/>
      <c r="AF48" s="110"/>
      <c r="AG48" s="333"/>
    </row>
    <row r="49" spans="1:33" ht="15.75" customHeight="1">
      <c r="A49" s="323"/>
      <c r="B49" s="163"/>
      <c r="C49" s="335"/>
      <c r="D49" s="336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8"/>
      <c r="S49" s="119"/>
      <c r="T49" s="120"/>
      <c r="U49" s="111"/>
      <c r="V49" s="112"/>
      <c r="W49" s="120"/>
      <c r="X49" s="189"/>
      <c r="Y49" s="12"/>
      <c r="Z49" s="198"/>
      <c r="AA49" s="337"/>
      <c r="AB49" s="338"/>
      <c r="AC49" s="12"/>
      <c r="AD49" s="198"/>
      <c r="AE49" s="117"/>
      <c r="AF49" s="110"/>
      <c r="AG49" s="333"/>
    </row>
    <row r="50" spans="1:33" ht="15.75" customHeight="1">
      <c r="A50" s="323"/>
      <c r="B50" s="163"/>
      <c r="C50" s="335"/>
      <c r="D50" s="336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8"/>
      <c r="S50" s="119"/>
      <c r="T50" s="120"/>
      <c r="U50" s="111"/>
      <c r="V50" s="112"/>
      <c r="W50" s="120"/>
      <c r="X50" s="189"/>
      <c r="Y50" s="12"/>
      <c r="Z50" s="198"/>
      <c r="AA50" s="337"/>
      <c r="AB50" s="338"/>
      <c r="AC50" s="12"/>
      <c r="AD50" s="198"/>
      <c r="AE50" s="117"/>
      <c r="AF50" s="110"/>
      <c r="AG50" s="333"/>
    </row>
    <row r="51" spans="1:33" ht="15.75" customHeight="1">
      <c r="A51" s="323"/>
      <c r="B51" s="163"/>
      <c r="C51" s="335"/>
      <c r="D51" s="336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8"/>
      <c r="S51" s="119"/>
      <c r="T51" s="120"/>
      <c r="U51" s="111"/>
      <c r="V51" s="112"/>
      <c r="W51" s="120"/>
      <c r="X51" s="189"/>
      <c r="Y51" s="12"/>
      <c r="Z51" s="198"/>
      <c r="AA51" s="337"/>
      <c r="AB51" s="338"/>
      <c r="AC51" s="12"/>
      <c r="AD51" s="198"/>
      <c r="AE51" s="117"/>
      <c r="AF51" s="110"/>
      <c r="AG51" s="333"/>
    </row>
    <row r="52" spans="1:33" ht="15.75" customHeight="1">
      <c r="A52" s="323"/>
      <c r="B52" s="163"/>
      <c r="C52" s="335"/>
      <c r="D52" s="336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8"/>
      <c r="S52" s="119"/>
      <c r="T52" s="120"/>
      <c r="U52" s="111"/>
      <c r="V52" s="112"/>
      <c r="W52" s="120"/>
      <c r="X52" s="189"/>
      <c r="Y52" s="12"/>
      <c r="Z52" s="198"/>
      <c r="AA52" s="337"/>
      <c r="AB52" s="338"/>
      <c r="AC52" s="12"/>
      <c r="AD52" s="198"/>
      <c r="AE52" s="117"/>
      <c r="AF52" s="110"/>
      <c r="AG52" s="333"/>
    </row>
    <row r="53" spans="1:33" ht="15.75" customHeight="1">
      <c r="A53" s="323"/>
      <c r="B53" s="163"/>
      <c r="C53" s="335"/>
      <c r="D53" s="336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8"/>
      <c r="S53" s="119"/>
      <c r="T53" s="120"/>
      <c r="U53" s="111"/>
      <c r="V53" s="112"/>
      <c r="W53" s="120"/>
      <c r="X53" s="189"/>
      <c r="Y53" s="12"/>
      <c r="Z53" s="198"/>
      <c r="AA53" s="337"/>
      <c r="AB53" s="338"/>
      <c r="AC53" s="12"/>
      <c r="AD53" s="198"/>
      <c r="AE53" s="117"/>
      <c r="AF53" s="110"/>
      <c r="AG53" s="333"/>
    </row>
    <row r="54" spans="1:33" ht="15.75" customHeight="1">
      <c r="A54" s="323"/>
      <c r="B54" s="163"/>
      <c r="C54" s="335"/>
      <c r="D54" s="336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8"/>
      <c r="S54" s="119"/>
      <c r="T54" s="120"/>
      <c r="U54" s="130"/>
      <c r="V54" s="131"/>
      <c r="W54" s="126"/>
      <c r="X54" s="127"/>
      <c r="Y54" s="12"/>
      <c r="Z54" s="198"/>
      <c r="AA54" s="337"/>
      <c r="AB54" s="338"/>
      <c r="AC54" s="12"/>
      <c r="AD54" s="198"/>
      <c r="AE54" s="165"/>
      <c r="AF54" s="125"/>
      <c r="AG54" s="333"/>
    </row>
    <row r="55" spans="1:33" ht="15.75" customHeight="1" thickBot="1">
      <c r="A55" s="324"/>
      <c r="B55" s="133" t="s">
        <v>115</v>
      </c>
      <c r="C55" s="358"/>
      <c r="D55" s="358"/>
      <c r="E55" s="134"/>
      <c r="F55" s="167"/>
      <c r="G55" s="135"/>
      <c r="H55" s="69"/>
      <c r="I55" s="136">
        <f t="shared" ref="I55:J55" si="31">AVERAGE(I39:I54)</f>
        <v>22</v>
      </c>
      <c r="J55" s="137">
        <f t="shared" si="31"/>
        <v>2000</v>
      </c>
      <c r="K55" s="138">
        <f t="shared" ref="K55" si="32">J55/I55</f>
        <v>90.909090909090907</v>
      </c>
      <c r="L55" s="136">
        <f t="shared" ref="L55:M55" si="33">AVERAGE(L39:L54)</f>
        <v>22</v>
      </c>
      <c r="M55" s="137">
        <f t="shared" si="33"/>
        <v>1793.3066841045193</v>
      </c>
      <c r="N55" s="138">
        <f t="shared" ref="N55:N66" si="34">M55/L55</f>
        <v>81.513940186569059</v>
      </c>
      <c r="O55" s="139">
        <f t="shared" ref="O55:O66" si="35">L55-I55</f>
        <v>0</v>
      </c>
      <c r="P55" s="140">
        <f t="shared" ref="P55:P66" si="36">N55-K55</f>
        <v>-9.3951507225218478</v>
      </c>
      <c r="Q55" s="141">
        <f t="shared" ref="Q55:Q66" si="37">N55/K55</f>
        <v>0.89665334205225966</v>
      </c>
      <c r="R55" s="329"/>
      <c r="S55" s="142">
        <v>0.20833333333333334</v>
      </c>
      <c r="T55" s="143">
        <v>0.58662037037037029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359"/>
      <c r="AB55" s="360"/>
      <c r="AC55" s="179">
        <f>SUM(AC39:AC54)</f>
        <v>10</v>
      </c>
      <c r="AD55" s="191">
        <f>SUM(AD39:AD54)</f>
        <v>0</v>
      </c>
      <c r="AE55" s="168">
        <f t="shared" ref="AE55:AE66" si="38">M55-J55</f>
        <v>-206.69331589548074</v>
      </c>
      <c r="AF55" s="141">
        <f t="shared" ref="AF55:AF66" si="39">M55/J55</f>
        <v>0.89665334205225966</v>
      </c>
      <c r="AG55" s="334"/>
    </row>
    <row r="56" spans="1:33" ht="15.75" customHeight="1">
      <c r="A56" s="361" t="s">
        <v>191</v>
      </c>
      <c r="B56" s="114" t="s">
        <v>203</v>
      </c>
      <c r="C56" s="372" t="s">
        <v>204</v>
      </c>
      <c r="D56" s="372"/>
      <c r="E56" s="147">
        <v>28.86</v>
      </c>
      <c r="F56" s="97">
        <v>2448</v>
      </c>
      <c r="G56" s="148">
        <f t="shared" ref="G56:G66" si="40">E56*F56</f>
        <v>70649.279999999999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6" si="41">F56/V56*60</f>
        <v>3192.5579423240038</v>
      </c>
      <c r="N56" s="152">
        <f t="shared" si="34"/>
        <v>168.02936538547388</v>
      </c>
      <c r="O56" s="154">
        <f t="shared" si="35"/>
        <v>0</v>
      </c>
      <c r="P56" s="155">
        <f t="shared" si="36"/>
        <v>-21.444318825052449</v>
      </c>
      <c r="Q56" s="156">
        <f t="shared" si="37"/>
        <v>0.88682165064555651</v>
      </c>
      <c r="R56" s="327">
        <f>Q72</f>
        <v>0.88152568209208415</v>
      </c>
      <c r="S56" s="157">
        <v>0.20833333333333334</v>
      </c>
      <c r="T56" s="158">
        <v>0.24027777777777778</v>
      </c>
      <c r="U56" s="159"/>
      <c r="V56" s="160">
        <v>46.006995848939724</v>
      </c>
      <c r="W56" s="158"/>
      <c r="X56" s="169"/>
      <c r="Y56" s="12"/>
      <c r="Z56" s="198"/>
      <c r="AA56" s="330"/>
      <c r="AB56" s="331"/>
      <c r="AC56" s="12">
        <v>1</v>
      </c>
      <c r="AD56" s="198"/>
      <c r="AE56" s="115">
        <f t="shared" si="38"/>
        <v>-407.44205767599624</v>
      </c>
      <c r="AF56" s="156">
        <f t="shared" si="39"/>
        <v>0.88682165064555663</v>
      </c>
      <c r="AG56" s="332">
        <f>AF72</f>
        <v>0.89679019606770471</v>
      </c>
    </row>
    <row r="57" spans="1:33" ht="15.75" customHeight="1">
      <c r="A57" s="362"/>
      <c r="B57" s="100" t="s">
        <v>203</v>
      </c>
      <c r="C57" s="376" t="s">
        <v>219</v>
      </c>
      <c r="D57" s="376"/>
      <c r="E57" s="101">
        <v>35.89</v>
      </c>
      <c r="F57" s="102">
        <v>3416</v>
      </c>
      <c r="G57" s="103">
        <f t="shared" si="40"/>
        <v>122600.24</v>
      </c>
      <c r="H57" s="26"/>
      <c r="I57" s="104">
        <v>19</v>
      </c>
      <c r="J57" s="105">
        <v>3600</v>
      </c>
      <c r="K57" s="106">
        <f t="shared" ref="K57:K91" si="42">J57/I57</f>
        <v>189.47368421052633</v>
      </c>
      <c r="L57" s="107">
        <v>19</v>
      </c>
      <c r="M57" s="105">
        <f t="shared" si="41"/>
        <v>3191.6016427545305</v>
      </c>
      <c r="N57" s="106">
        <f t="shared" si="34"/>
        <v>167.97903382918582</v>
      </c>
      <c r="O57" s="108">
        <f t="shared" si="35"/>
        <v>0</v>
      </c>
      <c r="P57" s="109">
        <f t="shared" si="36"/>
        <v>-21.494650381340506</v>
      </c>
      <c r="Q57" s="110">
        <f t="shared" si="37"/>
        <v>0.88655601187625843</v>
      </c>
      <c r="R57" s="328"/>
      <c r="S57" s="47">
        <v>0.24374999999999999</v>
      </c>
      <c r="T57" s="48">
        <v>0.28834490740740742</v>
      </c>
      <c r="U57" s="111">
        <v>4.9999999999999822</v>
      </c>
      <c r="V57" s="112">
        <v>64.218540702062072</v>
      </c>
      <c r="W57" s="113"/>
      <c r="X57" s="116"/>
      <c r="Y57" s="12"/>
      <c r="Z57" s="198"/>
      <c r="AA57" s="337"/>
      <c r="AB57" s="338"/>
      <c r="AC57" s="12">
        <v>1</v>
      </c>
      <c r="AD57" s="198"/>
      <c r="AE57" s="117">
        <f t="shared" si="38"/>
        <v>-408.39835724546947</v>
      </c>
      <c r="AF57" s="110">
        <f t="shared" si="39"/>
        <v>0.88655601187625843</v>
      </c>
      <c r="AG57" s="333"/>
    </row>
    <row r="58" spans="1:33" ht="15.75" customHeight="1">
      <c r="A58" s="362"/>
      <c r="B58" s="100" t="s">
        <v>203</v>
      </c>
      <c r="C58" s="376" t="s">
        <v>223</v>
      </c>
      <c r="D58" s="376"/>
      <c r="E58" s="101">
        <v>43.96</v>
      </c>
      <c r="F58" s="102">
        <v>1887</v>
      </c>
      <c r="G58" s="103">
        <f t="shared" si="40"/>
        <v>82952.52</v>
      </c>
      <c r="H58" s="26"/>
      <c r="I58" s="104">
        <v>24</v>
      </c>
      <c r="J58" s="105">
        <v>3600</v>
      </c>
      <c r="K58" s="106">
        <f t="shared" si="42"/>
        <v>150</v>
      </c>
      <c r="L58" s="107">
        <v>24</v>
      </c>
      <c r="M58" s="105">
        <f t="shared" si="41"/>
        <v>3266.0248111128135</v>
      </c>
      <c r="N58" s="106">
        <f t="shared" si="34"/>
        <v>136.08436712970055</v>
      </c>
      <c r="O58" s="108">
        <f t="shared" si="35"/>
        <v>0</v>
      </c>
      <c r="P58" s="109">
        <f t="shared" si="36"/>
        <v>-13.915632870299447</v>
      </c>
      <c r="Q58" s="110">
        <f t="shared" si="37"/>
        <v>0.90722911419800367</v>
      </c>
      <c r="R58" s="328"/>
      <c r="S58" s="47">
        <v>0.29236111111111107</v>
      </c>
      <c r="T58" s="48">
        <v>0.31642361111111106</v>
      </c>
      <c r="U58" s="111">
        <v>5.7833333333332515</v>
      </c>
      <c r="V58" s="112">
        <v>34.665995069836356</v>
      </c>
      <c r="W58" s="113"/>
      <c r="X58" s="116"/>
      <c r="Y58" s="12"/>
      <c r="Z58" s="198"/>
      <c r="AA58" s="337"/>
      <c r="AB58" s="338"/>
      <c r="AC58" s="12">
        <v>1</v>
      </c>
      <c r="AD58" s="198"/>
      <c r="AE58" s="117">
        <f t="shared" si="38"/>
        <v>-333.9751888871865</v>
      </c>
      <c r="AF58" s="110">
        <f t="shared" si="39"/>
        <v>0.90722911419800378</v>
      </c>
      <c r="AG58" s="333"/>
    </row>
    <row r="59" spans="1:33" ht="15.75" customHeight="1">
      <c r="A59" s="362"/>
      <c r="B59" s="100" t="s">
        <v>203</v>
      </c>
      <c r="C59" s="376" t="s">
        <v>216</v>
      </c>
      <c r="D59" s="376"/>
      <c r="E59" s="101">
        <v>46.93</v>
      </c>
      <c r="F59" s="102">
        <v>1469</v>
      </c>
      <c r="G59" s="103">
        <f t="shared" si="40"/>
        <v>68940.17</v>
      </c>
      <c r="H59" s="26"/>
      <c r="I59" s="104">
        <v>24</v>
      </c>
      <c r="J59" s="105">
        <v>3600</v>
      </c>
      <c r="K59" s="106">
        <f t="shared" si="42"/>
        <v>150</v>
      </c>
      <c r="L59" s="107">
        <v>24</v>
      </c>
      <c r="M59" s="105">
        <f t="shared" si="41"/>
        <v>3265.4057077107755</v>
      </c>
      <c r="N59" s="106">
        <f t="shared" si="34"/>
        <v>136.05857115461563</v>
      </c>
      <c r="O59" s="108">
        <f t="shared" si="35"/>
        <v>0</v>
      </c>
      <c r="P59" s="109">
        <f t="shared" si="36"/>
        <v>-13.941428845384365</v>
      </c>
      <c r="Q59" s="110">
        <f t="shared" si="37"/>
        <v>0.90705714103077095</v>
      </c>
      <c r="R59" s="328"/>
      <c r="S59" s="47">
        <v>0.32013888888888886</v>
      </c>
      <c r="T59" s="48">
        <v>0.33887731481481481</v>
      </c>
      <c r="U59" s="111">
        <v>5.3500000000000369</v>
      </c>
      <c r="V59" s="112">
        <v>26.992051796770721</v>
      </c>
      <c r="W59" s="113"/>
      <c r="X59" s="116"/>
      <c r="Y59" s="12"/>
      <c r="Z59" s="198"/>
      <c r="AA59" s="337"/>
      <c r="AB59" s="338"/>
      <c r="AC59" s="12">
        <v>1</v>
      </c>
      <c r="AD59" s="198"/>
      <c r="AE59" s="199">
        <f t="shared" si="38"/>
        <v>-334.59429228922454</v>
      </c>
      <c r="AF59" s="200">
        <f t="shared" si="39"/>
        <v>0.90705714103077095</v>
      </c>
      <c r="AG59" s="333"/>
    </row>
    <row r="60" spans="1:33" ht="15.75" customHeight="1">
      <c r="A60" s="363"/>
      <c r="B60" s="100" t="s">
        <v>203</v>
      </c>
      <c r="C60" s="376" t="s">
        <v>242</v>
      </c>
      <c r="D60" s="376"/>
      <c r="E60" s="101">
        <v>36.729999999999997</v>
      </c>
      <c r="F60" s="105">
        <v>3300</v>
      </c>
      <c r="G60" s="103">
        <f t="shared" si="40"/>
        <v>121208.99999999999</v>
      </c>
      <c r="H60" s="13"/>
      <c r="I60" s="104">
        <v>20</v>
      </c>
      <c r="J60" s="105">
        <v>3600</v>
      </c>
      <c r="K60" s="106">
        <f t="shared" si="42"/>
        <v>180</v>
      </c>
      <c r="L60" s="107">
        <v>20</v>
      </c>
      <c r="M60" s="105">
        <f t="shared" si="41"/>
        <v>3258.0777071877592</v>
      </c>
      <c r="N60" s="106">
        <f t="shared" si="34"/>
        <v>162.90388535938797</v>
      </c>
      <c r="O60" s="108">
        <f t="shared" si="35"/>
        <v>0</v>
      </c>
      <c r="P60" s="109">
        <f t="shared" si="36"/>
        <v>-17.096114640612029</v>
      </c>
      <c r="Q60" s="110">
        <f t="shared" si="37"/>
        <v>0.90502158532993315</v>
      </c>
      <c r="R60" s="328"/>
      <c r="S60" s="47">
        <v>0.34236111111111106</v>
      </c>
      <c r="T60" s="48">
        <v>0.38456018518518514</v>
      </c>
      <c r="U60" s="111">
        <v>5.0166666666665982</v>
      </c>
      <c r="V60" s="112">
        <v>60.772031177520802</v>
      </c>
      <c r="W60" s="113"/>
      <c r="X60" s="116"/>
      <c r="Y60" s="12"/>
      <c r="Z60" s="198"/>
      <c r="AA60" s="337"/>
      <c r="AB60" s="338"/>
      <c r="AC60" s="12">
        <v>1</v>
      </c>
      <c r="AD60" s="198"/>
      <c r="AE60" s="199">
        <f t="shared" si="38"/>
        <v>-341.92229281224081</v>
      </c>
      <c r="AF60" s="200">
        <f t="shared" si="39"/>
        <v>0.90502158532993315</v>
      </c>
      <c r="AG60" s="333"/>
    </row>
    <row r="61" spans="1:33" ht="15.75" customHeight="1">
      <c r="A61" s="363"/>
      <c r="B61" s="100" t="s">
        <v>203</v>
      </c>
      <c r="C61" s="376" t="s">
        <v>260</v>
      </c>
      <c r="D61" s="376"/>
      <c r="E61" s="101">
        <v>48.4</v>
      </c>
      <c r="F61" s="105">
        <v>3968</v>
      </c>
      <c r="G61" s="121">
        <f t="shared" si="40"/>
        <v>192051.19999999998</v>
      </c>
      <c r="H61" s="26"/>
      <c r="I61" s="104">
        <v>22</v>
      </c>
      <c r="J61" s="105">
        <v>3600</v>
      </c>
      <c r="K61" s="106">
        <f t="shared" si="42"/>
        <v>163.63636363636363</v>
      </c>
      <c r="L61" s="107">
        <v>22</v>
      </c>
      <c r="M61" s="105">
        <f t="shared" si="41"/>
        <v>3077.4420000000005</v>
      </c>
      <c r="N61" s="106">
        <f t="shared" si="34"/>
        <v>139.8837272727273</v>
      </c>
      <c r="O61" s="108">
        <f t="shared" si="35"/>
        <v>0</v>
      </c>
      <c r="P61" s="109">
        <f t="shared" si="36"/>
        <v>-23.752636363636327</v>
      </c>
      <c r="Q61" s="110">
        <f t="shared" si="37"/>
        <v>0.85484500000000019</v>
      </c>
      <c r="R61" s="328"/>
      <c r="S61" s="47">
        <v>0.38749999999999996</v>
      </c>
      <c r="T61" s="120">
        <v>0.44121527777777775</v>
      </c>
      <c r="U61" s="111">
        <v>5</v>
      </c>
      <c r="V61" s="112">
        <v>77.362952738020724</v>
      </c>
      <c r="W61" s="113"/>
      <c r="X61" s="116"/>
      <c r="Y61" s="12"/>
      <c r="Z61" s="198"/>
      <c r="AA61" s="337"/>
      <c r="AB61" s="338"/>
      <c r="AC61" s="12">
        <v>2</v>
      </c>
      <c r="AD61" s="198"/>
      <c r="AE61" s="199">
        <f t="shared" si="38"/>
        <v>-522.55799999999954</v>
      </c>
      <c r="AF61" s="200">
        <f t="shared" si="39"/>
        <v>0.85484500000000008</v>
      </c>
      <c r="AG61" s="333"/>
    </row>
    <row r="62" spans="1:33" ht="15.75" customHeight="1">
      <c r="A62" s="363"/>
      <c r="B62" s="100" t="s">
        <v>203</v>
      </c>
      <c r="C62" s="376" t="s">
        <v>205</v>
      </c>
      <c r="D62" s="376"/>
      <c r="E62" s="101">
        <v>38.479999999999997</v>
      </c>
      <c r="F62" s="105">
        <v>1417</v>
      </c>
      <c r="G62" s="121">
        <f t="shared" si="40"/>
        <v>54526.159999999996</v>
      </c>
      <c r="H62" s="26">
        <v>2</v>
      </c>
      <c r="I62" s="104">
        <v>20</v>
      </c>
      <c r="J62" s="105">
        <v>3600</v>
      </c>
      <c r="K62" s="106">
        <f t="shared" si="42"/>
        <v>180</v>
      </c>
      <c r="L62" s="107">
        <v>21</v>
      </c>
      <c r="M62" s="105">
        <f t="shared" si="41"/>
        <v>3267.3164418752422</v>
      </c>
      <c r="N62" s="106">
        <f t="shared" si="34"/>
        <v>155.58649723215439</v>
      </c>
      <c r="O62" s="123">
        <f t="shared" si="35"/>
        <v>1</v>
      </c>
      <c r="P62" s="124">
        <f t="shared" si="36"/>
        <v>-24.413502767845614</v>
      </c>
      <c r="Q62" s="125">
        <f t="shared" si="37"/>
        <v>0.86436942906752434</v>
      </c>
      <c r="R62" s="328"/>
      <c r="S62" s="47">
        <v>0.44444444444444436</v>
      </c>
      <c r="T62" s="120">
        <v>0.46251157407407401</v>
      </c>
      <c r="U62" s="111">
        <v>4.6499999999999275</v>
      </c>
      <c r="V62" s="112">
        <v>26.021354684336501</v>
      </c>
      <c r="W62" s="113"/>
      <c r="X62" s="116"/>
      <c r="Y62" s="12"/>
      <c r="Z62" s="198"/>
      <c r="AA62" s="337"/>
      <c r="AB62" s="338"/>
      <c r="AC62" s="12">
        <v>1</v>
      </c>
      <c r="AD62" s="198"/>
      <c r="AE62" s="199">
        <f t="shared" si="38"/>
        <v>-332.68355812475784</v>
      </c>
      <c r="AF62" s="200">
        <f t="shared" si="39"/>
        <v>0.90758790052090055</v>
      </c>
      <c r="AG62" s="333"/>
    </row>
    <row r="63" spans="1:33" ht="15.75" customHeight="1">
      <c r="A63" s="363"/>
      <c r="B63" s="100" t="s">
        <v>203</v>
      </c>
      <c r="C63" s="376" t="s">
        <v>206</v>
      </c>
      <c r="D63" s="376"/>
      <c r="E63" s="101">
        <v>37.799999999999997</v>
      </c>
      <c r="F63" s="105">
        <v>1692</v>
      </c>
      <c r="G63" s="121">
        <f t="shared" si="40"/>
        <v>63957.599999999999</v>
      </c>
      <c r="H63" s="26">
        <v>2</v>
      </c>
      <c r="I63" s="104">
        <v>21</v>
      </c>
      <c r="J63" s="105">
        <v>3600</v>
      </c>
      <c r="K63" s="106">
        <f t="shared" si="42"/>
        <v>171.42857142857142</v>
      </c>
      <c r="L63" s="107">
        <v>22</v>
      </c>
      <c r="M63" s="105">
        <f t="shared" si="41"/>
        <v>3259.7999999999997</v>
      </c>
      <c r="N63" s="106">
        <f t="shared" si="34"/>
        <v>148.17272727272726</v>
      </c>
      <c r="O63" s="123">
        <f t="shared" si="35"/>
        <v>1</v>
      </c>
      <c r="P63" s="124">
        <f t="shared" si="36"/>
        <v>-23.255844155844159</v>
      </c>
      <c r="Q63" s="125">
        <f t="shared" si="37"/>
        <v>0.8643409090909091</v>
      </c>
      <c r="R63" s="328"/>
      <c r="S63" s="47">
        <v>0.46597222222222212</v>
      </c>
      <c r="T63" s="120">
        <v>0.48759259259259247</v>
      </c>
      <c r="U63" s="111">
        <v>4.9833333333332863</v>
      </c>
      <c r="V63" s="112">
        <v>31.143014908890116</v>
      </c>
      <c r="W63" s="113">
        <v>0.48759259259259247</v>
      </c>
      <c r="X63" s="116">
        <v>0.52638888888888868</v>
      </c>
      <c r="Y63" s="12"/>
      <c r="Z63" s="198"/>
      <c r="AA63" s="337"/>
      <c r="AB63" s="338"/>
      <c r="AC63" s="12">
        <v>1</v>
      </c>
      <c r="AD63" s="198"/>
      <c r="AE63" s="199">
        <f t="shared" si="38"/>
        <v>-340.20000000000027</v>
      </c>
      <c r="AF63" s="200">
        <f t="shared" si="39"/>
        <v>0.90549999999999997</v>
      </c>
      <c r="AG63" s="333"/>
    </row>
    <row r="64" spans="1:33" ht="15.75" customHeight="1">
      <c r="A64" s="363"/>
      <c r="B64" s="100" t="s">
        <v>168</v>
      </c>
      <c r="C64" s="376" t="s">
        <v>169</v>
      </c>
      <c r="D64" s="376"/>
      <c r="E64" s="101">
        <v>29.97</v>
      </c>
      <c r="F64" s="105">
        <v>1917</v>
      </c>
      <c r="G64" s="121">
        <f t="shared" si="40"/>
        <v>57452.49</v>
      </c>
      <c r="H64" s="26"/>
      <c r="I64" s="104">
        <v>21</v>
      </c>
      <c r="J64" s="105">
        <v>2790</v>
      </c>
      <c r="K64" s="106">
        <f t="shared" si="42"/>
        <v>132.85714285714286</v>
      </c>
      <c r="L64" s="107">
        <v>21</v>
      </c>
      <c r="M64" s="105">
        <f t="shared" si="41"/>
        <v>2484.1730769230767</v>
      </c>
      <c r="N64" s="106">
        <f t="shared" si="34"/>
        <v>118.29395604395603</v>
      </c>
      <c r="O64" s="123">
        <f t="shared" si="35"/>
        <v>0</v>
      </c>
      <c r="P64" s="124">
        <f t="shared" si="36"/>
        <v>-14.563186813186832</v>
      </c>
      <c r="Q64" s="125">
        <f t="shared" si="37"/>
        <v>0.89038461538461522</v>
      </c>
      <c r="R64" s="328"/>
      <c r="S64" s="47">
        <v>0.52638888888888868</v>
      </c>
      <c r="T64" s="120">
        <v>0.55854166666666649</v>
      </c>
      <c r="U64" s="111">
        <v>55.866666666666553</v>
      </c>
      <c r="V64" s="112">
        <v>46.301121716714277</v>
      </c>
      <c r="W64" s="113"/>
      <c r="X64" s="116"/>
      <c r="Y64" s="12"/>
      <c r="Z64" s="198"/>
      <c r="AA64" s="337"/>
      <c r="AB64" s="338"/>
      <c r="AC64" s="12">
        <v>1</v>
      </c>
      <c r="AD64" s="198"/>
      <c r="AE64" s="199">
        <f t="shared" si="38"/>
        <v>-305.82692307692332</v>
      </c>
      <c r="AF64" s="200">
        <f t="shared" si="39"/>
        <v>0.89038461538461533</v>
      </c>
      <c r="AG64" s="333"/>
    </row>
    <row r="65" spans="1:33" ht="15.75" customHeight="1">
      <c r="A65" s="363"/>
      <c r="B65" s="100" t="s">
        <v>203</v>
      </c>
      <c r="C65" s="376" t="s">
        <v>205</v>
      </c>
      <c r="D65" s="376"/>
      <c r="E65" s="101">
        <v>38.479999999999997</v>
      </c>
      <c r="F65" s="105">
        <v>3553</v>
      </c>
      <c r="G65" s="121">
        <f t="shared" si="40"/>
        <v>136719.44</v>
      </c>
      <c r="H65" s="26"/>
      <c r="I65" s="104">
        <v>20</v>
      </c>
      <c r="J65" s="105">
        <v>3600</v>
      </c>
      <c r="K65" s="106">
        <f t="shared" si="42"/>
        <v>180</v>
      </c>
      <c r="L65" s="107">
        <v>21</v>
      </c>
      <c r="M65" s="105">
        <f t="shared" si="41"/>
        <v>3264.2923755780648</v>
      </c>
      <c r="N65" s="106">
        <f t="shared" si="34"/>
        <v>155.44249407514593</v>
      </c>
      <c r="O65" s="123">
        <f t="shared" si="35"/>
        <v>1</v>
      </c>
      <c r="P65" s="124">
        <f t="shared" si="36"/>
        <v>-24.55750592485407</v>
      </c>
      <c r="Q65" s="125">
        <f t="shared" si="37"/>
        <v>0.86356941152858846</v>
      </c>
      <c r="R65" s="328"/>
      <c r="S65" s="47">
        <v>0.56249999999999978</v>
      </c>
      <c r="T65" s="120">
        <v>0.60784722222222198</v>
      </c>
      <c r="U65" s="111">
        <v>5.6999999999999318</v>
      </c>
      <c r="V65" s="112">
        <v>65.306650101233203</v>
      </c>
      <c r="W65" s="113"/>
      <c r="X65" s="116"/>
      <c r="Y65" s="12"/>
      <c r="Z65" s="198"/>
      <c r="AA65" s="337"/>
      <c r="AB65" s="338"/>
      <c r="AC65" s="12">
        <v>1</v>
      </c>
      <c r="AD65" s="198"/>
      <c r="AE65" s="199">
        <f t="shared" si="38"/>
        <v>-335.70762442193518</v>
      </c>
      <c r="AF65" s="200">
        <f t="shared" si="39"/>
        <v>0.906747882105018</v>
      </c>
      <c r="AG65" s="333"/>
    </row>
    <row r="66" spans="1:33" ht="15.75" customHeight="1">
      <c r="A66" s="363"/>
      <c r="B66" s="100" t="s">
        <v>203</v>
      </c>
      <c r="C66" s="376" t="s">
        <v>206</v>
      </c>
      <c r="D66" s="376"/>
      <c r="E66" s="101">
        <v>37.799999999999997</v>
      </c>
      <c r="F66" s="105">
        <v>4380</v>
      </c>
      <c r="G66" s="121">
        <f t="shared" si="40"/>
        <v>165564</v>
      </c>
      <c r="H66" s="26"/>
      <c r="I66" s="104">
        <v>21</v>
      </c>
      <c r="J66" s="105">
        <v>3600</v>
      </c>
      <c r="K66" s="106">
        <f t="shared" si="42"/>
        <v>171.42857142857142</v>
      </c>
      <c r="L66" s="107">
        <v>22</v>
      </c>
      <c r="M66" s="105">
        <f t="shared" si="41"/>
        <v>3259.7999999999993</v>
      </c>
      <c r="N66" s="106">
        <f t="shared" si="34"/>
        <v>148.17272727272723</v>
      </c>
      <c r="O66" s="123">
        <f t="shared" si="35"/>
        <v>1</v>
      </c>
      <c r="P66" s="124">
        <f t="shared" si="36"/>
        <v>-23.255844155844187</v>
      </c>
      <c r="Q66" s="125">
        <f t="shared" si="37"/>
        <v>0.86434090909090888</v>
      </c>
      <c r="R66" s="328"/>
      <c r="S66" s="47">
        <v>0.61180555555555527</v>
      </c>
      <c r="T66" s="120">
        <v>0.66778935185185162</v>
      </c>
      <c r="U66" s="111">
        <v>5.6999999999999318</v>
      </c>
      <c r="V66" s="112">
        <v>80.618442849254563</v>
      </c>
      <c r="W66" s="113"/>
      <c r="X66" s="116"/>
      <c r="Y66" s="12"/>
      <c r="Z66" s="198"/>
      <c r="AA66" s="337"/>
      <c r="AB66" s="338"/>
      <c r="AC66" s="12">
        <v>2</v>
      </c>
      <c r="AD66" s="198"/>
      <c r="AE66" s="199">
        <f t="shared" si="38"/>
        <v>-340.20000000000073</v>
      </c>
      <c r="AF66" s="200">
        <f t="shared" si="39"/>
        <v>0.90549999999999975</v>
      </c>
      <c r="AG66" s="333"/>
    </row>
    <row r="67" spans="1:33" ht="15.75" customHeight="1">
      <c r="A67" s="363"/>
      <c r="B67" s="100"/>
      <c r="C67" s="376"/>
      <c r="D67" s="376"/>
      <c r="E67" s="101"/>
      <c r="F67" s="105"/>
      <c r="G67" s="121"/>
      <c r="H67" s="26"/>
      <c r="I67" s="104"/>
      <c r="J67" s="105"/>
      <c r="K67" s="106"/>
      <c r="L67" s="107"/>
      <c r="M67" s="105"/>
      <c r="N67" s="106"/>
      <c r="O67" s="123"/>
      <c r="P67" s="124"/>
      <c r="Q67" s="125"/>
      <c r="R67" s="328"/>
      <c r="S67" s="47"/>
      <c r="T67" s="120"/>
      <c r="U67" s="111"/>
      <c r="V67" s="112"/>
      <c r="W67" s="113"/>
      <c r="X67" s="116"/>
      <c r="Y67" s="12"/>
      <c r="Z67" s="198"/>
      <c r="AA67" s="337"/>
      <c r="AB67" s="338"/>
      <c r="AC67" s="12"/>
      <c r="AD67" s="198"/>
      <c r="AE67" s="199"/>
      <c r="AF67" s="200"/>
      <c r="AG67" s="333"/>
    </row>
    <row r="68" spans="1:33" ht="15.75" customHeight="1">
      <c r="A68" s="363"/>
      <c r="B68" s="100"/>
      <c r="C68" s="376"/>
      <c r="D68" s="376"/>
      <c r="E68" s="101"/>
      <c r="F68" s="105"/>
      <c r="G68" s="121"/>
      <c r="H68" s="62"/>
      <c r="I68" s="104"/>
      <c r="J68" s="105"/>
      <c r="K68" s="106"/>
      <c r="L68" s="107"/>
      <c r="M68" s="105"/>
      <c r="N68" s="106"/>
      <c r="O68" s="123"/>
      <c r="P68" s="124"/>
      <c r="Q68" s="125"/>
      <c r="R68" s="328"/>
      <c r="S68" s="47"/>
      <c r="T68" s="120"/>
      <c r="U68" s="111"/>
      <c r="V68" s="112"/>
      <c r="W68" s="113"/>
      <c r="X68" s="116"/>
      <c r="Y68" s="12"/>
      <c r="Z68" s="198"/>
      <c r="AA68" s="337"/>
      <c r="AB68" s="338"/>
      <c r="AC68" s="12"/>
      <c r="AD68" s="198"/>
      <c r="AE68" s="199"/>
      <c r="AF68" s="200"/>
      <c r="AG68" s="333"/>
    </row>
    <row r="69" spans="1:33" ht="15.75" customHeight="1">
      <c r="A69" s="363"/>
      <c r="B69" s="100"/>
      <c r="C69" s="376"/>
      <c r="D69" s="376"/>
      <c r="E69" s="101"/>
      <c r="F69" s="105"/>
      <c r="G69" s="121"/>
      <c r="H69" s="62"/>
      <c r="I69" s="104"/>
      <c r="J69" s="105"/>
      <c r="K69" s="106"/>
      <c r="L69" s="107"/>
      <c r="M69" s="105"/>
      <c r="N69" s="106"/>
      <c r="O69" s="123"/>
      <c r="P69" s="124"/>
      <c r="Q69" s="125"/>
      <c r="R69" s="328"/>
      <c r="S69" s="47"/>
      <c r="T69" s="120"/>
      <c r="U69" s="111"/>
      <c r="V69" s="112"/>
      <c r="W69" s="113"/>
      <c r="X69" s="116"/>
      <c r="Y69" s="12"/>
      <c r="Z69" s="198"/>
      <c r="AA69" s="337"/>
      <c r="AB69" s="338"/>
      <c r="AC69" s="12"/>
      <c r="AD69" s="198"/>
      <c r="AE69" s="199"/>
      <c r="AF69" s="200"/>
      <c r="AG69" s="333"/>
    </row>
    <row r="70" spans="1:33" ht="15.75" customHeight="1">
      <c r="A70" s="363"/>
      <c r="B70" s="100"/>
      <c r="C70" s="376"/>
      <c r="D70" s="376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8"/>
      <c r="S70" s="47"/>
      <c r="T70" s="120"/>
      <c r="U70" s="111"/>
      <c r="V70" s="112"/>
      <c r="W70" s="113"/>
      <c r="X70" s="116"/>
      <c r="Y70" s="12"/>
      <c r="Z70" s="198"/>
      <c r="AA70" s="337"/>
      <c r="AB70" s="338"/>
      <c r="AC70" s="12"/>
      <c r="AD70" s="198"/>
      <c r="AE70" s="199"/>
      <c r="AF70" s="200"/>
      <c r="AG70" s="333"/>
    </row>
    <row r="71" spans="1:33" ht="15.75" customHeight="1">
      <c r="A71" s="363"/>
      <c r="B71" s="100"/>
      <c r="C71" s="376"/>
      <c r="D71" s="376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8"/>
      <c r="S71" s="119"/>
      <c r="T71" s="120"/>
      <c r="U71" s="130"/>
      <c r="V71" s="131"/>
      <c r="W71" s="126"/>
      <c r="X71" s="127"/>
      <c r="Y71" s="12"/>
      <c r="Z71" s="198"/>
      <c r="AA71" s="337"/>
      <c r="AB71" s="338"/>
      <c r="AC71" s="12"/>
      <c r="AD71" s="198"/>
      <c r="AE71" s="165"/>
      <c r="AF71" s="125"/>
      <c r="AG71" s="333"/>
    </row>
    <row r="72" spans="1:33" ht="15.75" customHeight="1" thickBot="1">
      <c r="A72" s="364"/>
      <c r="B72" s="133" t="s">
        <v>115</v>
      </c>
      <c r="C72" s="358"/>
      <c r="D72" s="358"/>
      <c r="E72" s="134"/>
      <c r="F72" s="167"/>
      <c r="G72" s="135"/>
      <c r="H72" s="69"/>
      <c r="I72" s="136">
        <f t="shared" ref="I72:J72" si="43">AVERAGE(I56:I71)</f>
        <v>21</v>
      </c>
      <c r="J72" s="137">
        <f t="shared" si="43"/>
        <v>3526.3636363636365</v>
      </c>
      <c r="K72" s="138">
        <f t="shared" ref="K72:K74" si="44">J72/I72</f>
        <v>167.92207792207793</v>
      </c>
      <c r="L72" s="136">
        <f t="shared" ref="L72:M72" si="45">AVERAGE(L56:L71)</f>
        <v>21.363636363636363</v>
      </c>
      <c r="M72" s="137">
        <f t="shared" si="45"/>
        <v>3162.4083368605698</v>
      </c>
      <c r="N72" s="138">
        <f>M72/L72</f>
        <v>148.02762427857985</v>
      </c>
      <c r="O72" s="139">
        <f>L72-I72</f>
        <v>0.36363636363636331</v>
      </c>
      <c r="P72" s="140">
        <f>N72-K72</f>
        <v>-19.894453643498082</v>
      </c>
      <c r="Q72" s="141">
        <f>N72/K72</f>
        <v>0.88152568209208415</v>
      </c>
      <c r="R72" s="329"/>
      <c r="S72" s="142">
        <v>0.20833333333333334</v>
      </c>
      <c r="T72" s="143">
        <v>0.66778935185185162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359"/>
      <c r="AB72" s="360"/>
      <c r="AC72" s="179">
        <f>SUM(AC56:AC71)</f>
        <v>13</v>
      </c>
      <c r="AD72" s="191">
        <f>SUM(AD56:AD71)</f>
        <v>0</v>
      </c>
      <c r="AE72" s="168">
        <f>M72-J72</f>
        <v>-363.95529950306673</v>
      </c>
      <c r="AF72" s="141">
        <f>M72/J72</f>
        <v>0.89679019606770471</v>
      </c>
      <c r="AG72" s="334"/>
    </row>
    <row r="73" spans="1:33" ht="15.75" customHeight="1">
      <c r="A73" s="322" t="s">
        <v>116</v>
      </c>
      <c r="B73" s="100" t="s">
        <v>192</v>
      </c>
      <c r="C73" s="335" t="s">
        <v>217</v>
      </c>
      <c r="D73" s="336"/>
      <c r="E73" s="101">
        <v>27.05</v>
      </c>
      <c r="F73" s="102">
        <v>829</v>
      </c>
      <c r="G73" s="121">
        <f t="shared" ref="G73:G74" si="46">E73*F73</f>
        <v>22424.45</v>
      </c>
      <c r="H73" s="122"/>
      <c r="I73" s="104">
        <v>5</v>
      </c>
      <c r="J73" s="105">
        <v>3273</v>
      </c>
      <c r="K73" s="106">
        <f t="shared" si="44"/>
        <v>654.6</v>
      </c>
      <c r="L73" s="107">
        <v>6</v>
      </c>
      <c r="M73" s="105">
        <f>F73/V73*60</f>
        <v>2961.6418775921861</v>
      </c>
      <c r="N73" s="106">
        <f>M73/L73</f>
        <v>493.60697959869771</v>
      </c>
      <c r="O73" s="108">
        <f>L73-I73</f>
        <v>1</v>
      </c>
      <c r="P73" s="109">
        <f>N73-K73</f>
        <v>-160.99302040130232</v>
      </c>
      <c r="Q73" s="110">
        <f>N73/K73</f>
        <v>0.75405893614222075</v>
      </c>
      <c r="R73" s="327">
        <f>Q89</f>
        <v>0.82325856204897851</v>
      </c>
      <c r="S73" s="47">
        <v>0.39097222222222217</v>
      </c>
      <c r="T73" s="120">
        <v>0.40262731481481473</v>
      </c>
      <c r="U73" s="111">
        <v>4.9999999999999822</v>
      </c>
      <c r="V73" s="112">
        <v>16.794738207996506</v>
      </c>
      <c r="W73" s="161"/>
      <c r="X73" s="162"/>
      <c r="Y73" s="12"/>
      <c r="Z73" s="198"/>
      <c r="AA73" s="330"/>
      <c r="AB73" s="331"/>
      <c r="AC73" s="12">
        <v>0</v>
      </c>
      <c r="AD73" s="198"/>
      <c r="AE73" s="115">
        <f>M73-J73</f>
        <v>-311.35812240781388</v>
      </c>
      <c r="AF73" s="156">
        <f>M73/J73</f>
        <v>0.90487072337066488</v>
      </c>
      <c r="AG73" s="332">
        <f>AF89</f>
        <v>0.90558441825387637</v>
      </c>
    </row>
    <row r="74" spans="1:33" ht="15.75" customHeight="1">
      <c r="A74" s="323"/>
      <c r="B74" s="100" t="s">
        <v>192</v>
      </c>
      <c r="C74" s="335" t="s">
        <v>224</v>
      </c>
      <c r="D74" s="336"/>
      <c r="E74" s="101">
        <v>27.05</v>
      </c>
      <c r="F74" s="102">
        <v>1135</v>
      </c>
      <c r="G74" s="121">
        <f t="shared" si="46"/>
        <v>30701.75</v>
      </c>
      <c r="H74" s="62"/>
      <c r="I74" s="104">
        <v>5</v>
      </c>
      <c r="J74" s="105">
        <v>3273</v>
      </c>
      <c r="K74" s="106">
        <f t="shared" si="44"/>
        <v>654.6</v>
      </c>
      <c r="L74" s="107">
        <v>5</v>
      </c>
      <c r="M74" s="105">
        <f>F74/V74*60</f>
        <v>2966.3137242976886</v>
      </c>
      <c r="N74" s="106">
        <f>M74/L74</f>
        <v>593.26274485953775</v>
      </c>
      <c r="O74" s="123">
        <f>L74-I74</f>
        <v>0</v>
      </c>
      <c r="P74" s="124">
        <f>N74-K74</f>
        <v>-61.337255140462275</v>
      </c>
      <c r="Q74" s="125">
        <f>N74/K74</f>
        <v>0.90629811313708786</v>
      </c>
      <c r="R74" s="328"/>
      <c r="S74" s="47">
        <v>0.4055555555555555</v>
      </c>
      <c r="T74" s="120">
        <v>0.4214930555555555</v>
      </c>
      <c r="U74" s="111">
        <v>5</v>
      </c>
      <c r="V74" s="112">
        <v>22.957787452547191</v>
      </c>
      <c r="W74" s="113"/>
      <c r="X74" s="116"/>
      <c r="Y74" s="12"/>
      <c r="Z74" s="198"/>
      <c r="AA74" s="337"/>
      <c r="AB74" s="338"/>
      <c r="AC74" s="12">
        <v>0</v>
      </c>
      <c r="AD74" s="198"/>
      <c r="AE74" s="117">
        <f>M74-J74</f>
        <v>-306.68627570231138</v>
      </c>
      <c r="AF74" s="110">
        <f>M74/J74</f>
        <v>0.90629811313708786</v>
      </c>
      <c r="AG74" s="333"/>
    </row>
    <row r="75" spans="1:33" ht="15.75" customHeight="1">
      <c r="A75" s="323"/>
      <c r="B75" s="100"/>
      <c r="C75" s="335"/>
      <c r="D75" s="336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28"/>
      <c r="S75" s="47"/>
      <c r="T75" s="48"/>
      <c r="U75" s="111"/>
      <c r="V75" s="112"/>
      <c r="W75" s="113"/>
      <c r="X75" s="116"/>
      <c r="Y75" s="12"/>
      <c r="Z75" s="198"/>
      <c r="AA75" s="337"/>
      <c r="AB75" s="338"/>
      <c r="AC75" s="12"/>
      <c r="AD75" s="198"/>
      <c r="AE75" s="117"/>
      <c r="AF75" s="110"/>
      <c r="AG75" s="333"/>
    </row>
    <row r="76" spans="1:33" ht="15.75" customHeight="1">
      <c r="A76" s="323"/>
      <c r="B76" s="100"/>
      <c r="C76" s="335"/>
      <c r="D76" s="336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8"/>
      <c r="S76" s="47"/>
      <c r="T76" s="48"/>
      <c r="U76" s="111"/>
      <c r="V76" s="112"/>
      <c r="W76" s="113"/>
      <c r="X76" s="116"/>
      <c r="Y76" s="12"/>
      <c r="Z76" s="198"/>
      <c r="AA76" s="337"/>
      <c r="AB76" s="338"/>
      <c r="AC76" s="12"/>
      <c r="AD76" s="198"/>
      <c r="AE76" s="117"/>
      <c r="AF76" s="110"/>
      <c r="AG76" s="333"/>
    </row>
    <row r="77" spans="1:33" ht="15.75" customHeight="1">
      <c r="A77" s="323"/>
      <c r="B77" s="100"/>
      <c r="C77" s="335"/>
      <c r="D77" s="336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8"/>
      <c r="S77" s="47"/>
      <c r="T77" s="48"/>
      <c r="U77" s="111"/>
      <c r="V77" s="112"/>
      <c r="W77" s="113"/>
      <c r="X77" s="116"/>
      <c r="Y77" s="12"/>
      <c r="Z77" s="198"/>
      <c r="AA77" s="337"/>
      <c r="AB77" s="338"/>
      <c r="AC77" s="12"/>
      <c r="AD77" s="198"/>
      <c r="AE77" s="117"/>
      <c r="AF77" s="110"/>
      <c r="AG77" s="333"/>
    </row>
    <row r="78" spans="1:33" ht="15.75" customHeight="1">
      <c r="A78" s="323"/>
      <c r="B78" s="100"/>
      <c r="C78" s="335"/>
      <c r="D78" s="336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8"/>
      <c r="S78" s="47"/>
      <c r="T78" s="120"/>
      <c r="U78" s="111"/>
      <c r="V78" s="112"/>
      <c r="W78" s="113"/>
      <c r="X78" s="116"/>
      <c r="Y78" s="12"/>
      <c r="Z78" s="198"/>
      <c r="AA78" s="337"/>
      <c r="AB78" s="338"/>
      <c r="AC78" s="12"/>
      <c r="AD78" s="198"/>
      <c r="AE78" s="117"/>
      <c r="AF78" s="110"/>
      <c r="AG78" s="333"/>
    </row>
    <row r="79" spans="1:33" ht="15.75" customHeight="1">
      <c r="A79" s="323"/>
      <c r="B79" s="100"/>
      <c r="C79" s="335"/>
      <c r="D79" s="336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8"/>
      <c r="S79" s="47"/>
      <c r="T79" s="120"/>
      <c r="U79" s="111"/>
      <c r="V79" s="112"/>
      <c r="W79" s="113"/>
      <c r="X79" s="116"/>
      <c r="Y79" s="12"/>
      <c r="Z79" s="198"/>
      <c r="AA79" s="337"/>
      <c r="AB79" s="338"/>
      <c r="AC79" s="12"/>
      <c r="AD79" s="198"/>
      <c r="AE79" s="117"/>
      <c r="AF79" s="110"/>
      <c r="AG79" s="333"/>
    </row>
    <row r="80" spans="1:33" ht="15.75" customHeight="1">
      <c r="A80" s="323"/>
      <c r="B80" s="100"/>
      <c r="C80" s="335"/>
      <c r="D80" s="336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8"/>
      <c r="S80" s="47"/>
      <c r="T80" s="120"/>
      <c r="U80" s="111"/>
      <c r="V80" s="112"/>
      <c r="W80" s="113"/>
      <c r="X80" s="116"/>
      <c r="Y80" s="12"/>
      <c r="Z80" s="198"/>
      <c r="AA80" s="337"/>
      <c r="AB80" s="338"/>
      <c r="AC80" s="12"/>
      <c r="AD80" s="198"/>
      <c r="AE80" s="117"/>
      <c r="AF80" s="110"/>
      <c r="AG80" s="333"/>
    </row>
    <row r="81" spans="1:33" ht="15.75" customHeight="1">
      <c r="A81" s="323"/>
      <c r="B81" s="100"/>
      <c r="C81" s="335"/>
      <c r="D81" s="336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8"/>
      <c r="S81" s="47"/>
      <c r="T81" s="120"/>
      <c r="U81" s="111"/>
      <c r="V81" s="112"/>
      <c r="W81" s="113"/>
      <c r="X81" s="127"/>
      <c r="Y81" s="12"/>
      <c r="Z81" s="198"/>
      <c r="AA81" s="337"/>
      <c r="AB81" s="338"/>
      <c r="AC81" s="12"/>
      <c r="AD81" s="198"/>
      <c r="AE81" s="117"/>
      <c r="AF81" s="110"/>
      <c r="AG81" s="333"/>
    </row>
    <row r="82" spans="1:33" ht="15.75" customHeight="1">
      <c r="A82" s="323"/>
      <c r="B82" s="100"/>
      <c r="C82" s="335"/>
      <c r="D82" s="336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8"/>
      <c r="S82" s="47"/>
      <c r="T82" s="120"/>
      <c r="U82" s="111"/>
      <c r="V82" s="112"/>
      <c r="W82" s="113"/>
      <c r="X82" s="127"/>
      <c r="Y82" s="12"/>
      <c r="Z82" s="198"/>
      <c r="AA82" s="337"/>
      <c r="AB82" s="338"/>
      <c r="AC82" s="12"/>
      <c r="AD82" s="198"/>
      <c r="AE82" s="117"/>
      <c r="AF82" s="110"/>
      <c r="AG82" s="333"/>
    </row>
    <row r="83" spans="1:33" ht="15.75" customHeight="1">
      <c r="A83" s="323"/>
      <c r="B83" s="100"/>
      <c r="C83" s="335"/>
      <c r="D83" s="336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8"/>
      <c r="S83" s="47"/>
      <c r="T83" s="120"/>
      <c r="U83" s="111"/>
      <c r="V83" s="112"/>
      <c r="W83" s="113"/>
      <c r="X83" s="127"/>
      <c r="Y83" s="12"/>
      <c r="Z83" s="198"/>
      <c r="AA83" s="337"/>
      <c r="AB83" s="338"/>
      <c r="AC83" s="12"/>
      <c r="AD83" s="198"/>
      <c r="AE83" s="117"/>
      <c r="AF83" s="110"/>
      <c r="AG83" s="333"/>
    </row>
    <row r="84" spans="1:33" ht="15.75" customHeight="1">
      <c r="A84" s="323"/>
      <c r="B84" s="100"/>
      <c r="C84" s="335"/>
      <c r="D84" s="336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8"/>
      <c r="S84" s="47"/>
      <c r="T84" s="120"/>
      <c r="U84" s="111"/>
      <c r="V84" s="112"/>
      <c r="W84" s="113"/>
      <c r="X84" s="127"/>
      <c r="Y84" s="12"/>
      <c r="Z84" s="198"/>
      <c r="AA84" s="337"/>
      <c r="AB84" s="338"/>
      <c r="AC84" s="12"/>
      <c r="AD84" s="198"/>
      <c r="AE84" s="117"/>
      <c r="AF84" s="110"/>
      <c r="AG84" s="333"/>
    </row>
    <row r="85" spans="1:33" ht="15.75" customHeight="1">
      <c r="A85" s="323"/>
      <c r="B85" s="100"/>
      <c r="C85" s="335"/>
      <c r="D85" s="336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8"/>
      <c r="S85" s="47"/>
      <c r="T85" s="120"/>
      <c r="U85" s="111"/>
      <c r="V85" s="112"/>
      <c r="W85" s="113"/>
      <c r="X85" s="127"/>
      <c r="Y85" s="12"/>
      <c r="Z85" s="198"/>
      <c r="AA85" s="337"/>
      <c r="AB85" s="338"/>
      <c r="AC85" s="12"/>
      <c r="AD85" s="198"/>
      <c r="AE85" s="117"/>
      <c r="AF85" s="110"/>
      <c r="AG85" s="333"/>
    </row>
    <row r="86" spans="1:33" ht="15.75" customHeight="1">
      <c r="A86" s="323"/>
      <c r="B86" s="100"/>
      <c r="C86" s="335"/>
      <c r="D86" s="336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8"/>
      <c r="S86" s="47"/>
      <c r="T86" s="120"/>
      <c r="U86" s="111"/>
      <c r="V86" s="112"/>
      <c r="W86" s="113"/>
      <c r="X86" s="127"/>
      <c r="Y86" s="12"/>
      <c r="Z86" s="198"/>
      <c r="AA86" s="337"/>
      <c r="AB86" s="338"/>
      <c r="AC86" s="12"/>
      <c r="AD86" s="198"/>
      <c r="AE86" s="117"/>
      <c r="AF86" s="110"/>
      <c r="AG86" s="333"/>
    </row>
    <row r="87" spans="1:33" ht="15.75" customHeight="1">
      <c r="A87" s="323"/>
      <c r="B87" s="100"/>
      <c r="C87" s="335"/>
      <c r="D87" s="336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8"/>
      <c r="S87" s="47"/>
      <c r="T87" s="120"/>
      <c r="U87" s="111"/>
      <c r="V87" s="112"/>
      <c r="W87" s="113"/>
      <c r="X87" s="127"/>
      <c r="Y87" s="12"/>
      <c r="Z87" s="198"/>
      <c r="AA87" s="337"/>
      <c r="AB87" s="338"/>
      <c r="AC87" s="12"/>
      <c r="AD87" s="198"/>
      <c r="AE87" s="117"/>
      <c r="AF87" s="110"/>
      <c r="AG87" s="333"/>
    </row>
    <row r="88" spans="1:33" ht="15.75" customHeight="1">
      <c r="A88" s="323"/>
      <c r="B88" s="163"/>
      <c r="C88" s="335"/>
      <c r="D88" s="336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8"/>
      <c r="S88" s="119"/>
      <c r="T88" s="120"/>
      <c r="U88" s="130"/>
      <c r="V88" s="131"/>
      <c r="W88" s="126"/>
      <c r="X88" s="127"/>
      <c r="Y88" s="12"/>
      <c r="Z88" s="198"/>
      <c r="AA88" s="337"/>
      <c r="AB88" s="338"/>
      <c r="AC88" s="12"/>
      <c r="AD88" s="198"/>
      <c r="AE88" s="165"/>
      <c r="AF88" s="125"/>
      <c r="AG88" s="333"/>
    </row>
    <row r="89" spans="1:33" ht="15.75" customHeight="1" thickBot="1">
      <c r="A89" s="324"/>
      <c r="B89" s="133" t="s">
        <v>115</v>
      </c>
      <c r="C89" s="358"/>
      <c r="D89" s="358"/>
      <c r="E89" s="134"/>
      <c r="F89" s="167"/>
      <c r="G89" s="135"/>
      <c r="H89" s="69"/>
      <c r="I89" s="136">
        <f t="shared" ref="I89:J89" si="47">AVERAGE(I73:I88)</f>
        <v>5</v>
      </c>
      <c r="J89" s="137">
        <f t="shared" si="47"/>
        <v>3273</v>
      </c>
      <c r="K89" s="138">
        <f t="shared" ref="K89" si="48">J89/I89</f>
        <v>654.6</v>
      </c>
      <c r="L89" s="136">
        <f t="shared" ref="L89:M89" si="49">AVERAGE(L73:L88)</f>
        <v>5.5</v>
      </c>
      <c r="M89" s="137">
        <f t="shared" si="49"/>
        <v>2963.9778009449374</v>
      </c>
      <c r="N89" s="138">
        <f>M89/L89</f>
        <v>538.90505471726135</v>
      </c>
      <c r="O89" s="139">
        <f>L89-I89</f>
        <v>0.5</v>
      </c>
      <c r="P89" s="140">
        <f>N89-K89</f>
        <v>-115.69494528273867</v>
      </c>
      <c r="Q89" s="141">
        <f>N89/K89</f>
        <v>0.82325856204897851</v>
      </c>
      <c r="R89" s="329"/>
      <c r="S89" s="142">
        <v>0.20833333333333334</v>
      </c>
      <c r="T89" s="143">
        <v>0.4214930555555555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359"/>
      <c r="AB89" s="360"/>
      <c r="AC89" s="179">
        <f>SUM(AC73:AC88)</f>
        <v>0</v>
      </c>
      <c r="AD89" s="191">
        <f>SUM(AD73:AD88)</f>
        <v>0</v>
      </c>
      <c r="AE89" s="168">
        <f>M89-J89</f>
        <v>-309.02219905506263</v>
      </c>
      <c r="AF89" s="141">
        <f>M89/J89</f>
        <v>0.90558441825387637</v>
      </c>
      <c r="AG89" s="334"/>
    </row>
    <row r="90" spans="1:33" ht="15.75" customHeight="1">
      <c r="A90" s="361" t="s">
        <v>120</v>
      </c>
      <c r="B90" s="114" t="s">
        <v>192</v>
      </c>
      <c r="C90" s="325" t="s">
        <v>213</v>
      </c>
      <c r="D90" s="326"/>
      <c r="E90" s="147">
        <v>15.51</v>
      </c>
      <c r="F90" s="97">
        <v>2250</v>
      </c>
      <c r="G90" s="148">
        <f t="shared" ref="G90:G91" si="50">E90*F90</f>
        <v>34897.5</v>
      </c>
      <c r="H90" s="149"/>
      <c r="I90" s="150">
        <v>6</v>
      </c>
      <c r="J90" s="151">
        <v>3600</v>
      </c>
      <c r="K90" s="152">
        <f>J90/I90</f>
        <v>600</v>
      </c>
      <c r="L90" s="153">
        <v>6</v>
      </c>
      <c r="M90" s="151">
        <f>F90/V90*60</f>
        <v>3247.920000000001</v>
      </c>
      <c r="N90" s="152">
        <f>M90/L90</f>
        <v>541.32000000000016</v>
      </c>
      <c r="O90" s="154">
        <f>L90-I90</f>
        <v>0</v>
      </c>
      <c r="P90" s="155">
        <f>N90-K90</f>
        <v>-58.679999999999836</v>
      </c>
      <c r="Q90" s="156">
        <f>N90/K90</f>
        <v>0.90220000000000022</v>
      </c>
      <c r="R90" s="327">
        <f>Q106</f>
        <v>0.90191012981906871</v>
      </c>
      <c r="S90" s="157">
        <v>0.25</v>
      </c>
      <c r="T90" s="158">
        <v>0.27885416666666668</v>
      </c>
      <c r="U90" s="159"/>
      <c r="V90" s="160">
        <v>41.565063178896018</v>
      </c>
      <c r="W90" s="158"/>
      <c r="X90" s="169"/>
      <c r="Y90" s="12"/>
      <c r="Z90" s="198"/>
      <c r="AA90" s="330"/>
      <c r="AB90" s="331"/>
      <c r="AC90" s="12">
        <v>0</v>
      </c>
      <c r="AD90" s="198"/>
      <c r="AE90" s="115">
        <f>M90-J90</f>
        <v>-352.07999999999902</v>
      </c>
      <c r="AF90" s="156">
        <f>M90/J90</f>
        <v>0.90220000000000022</v>
      </c>
      <c r="AG90" s="332">
        <f>AF106</f>
        <v>0.90191012981906882</v>
      </c>
    </row>
    <row r="91" spans="1:33" ht="15.75" customHeight="1">
      <c r="A91" s="362"/>
      <c r="B91" s="100" t="s">
        <v>192</v>
      </c>
      <c r="C91" s="335" t="s">
        <v>214</v>
      </c>
      <c r="D91" s="336"/>
      <c r="E91" s="101">
        <v>15.01</v>
      </c>
      <c r="F91" s="102">
        <v>2345</v>
      </c>
      <c r="G91" s="103">
        <f t="shared" si="50"/>
        <v>35198.449999999997</v>
      </c>
      <c r="H91" s="26"/>
      <c r="I91" s="104">
        <v>6</v>
      </c>
      <c r="J91" s="105">
        <v>3600</v>
      </c>
      <c r="K91" s="106">
        <f t="shared" si="42"/>
        <v>600</v>
      </c>
      <c r="L91" s="107">
        <v>6</v>
      </c>
      <c r="M91" s="105">
        <f>F91/V91*60</f>
        <v>3245.8329346972946</v>
      </c>
      <c r="N91" s="106">
        <f>M91/L91</f>
        <v>540.9721557828824</v>
      </c>
      <c r="O91" s="108">
        <f>L91-I91</f>
        <v>0</v>
      </c>
      <c r="P91" s="109">
        <f>N91-K91</f>
        <v>-59.027844217117604</v>
      </c>
      <c r="Q91" s="110">
        <f>N91/K91</f>
        <v>0.9016202596381373</v>
      </c>
      <c r="R91" s="328"/>
      <c r="S91" s="47">
        <v>0.28194444444444444</v>
      </c>
      <c r="T91" s="48">
        <v>0.31203703703703706</v>
      </c>
      <c r="U91" s="111">
        <v>5</v>
      </c>
      <c r="V91" s="112">
        <v>43.347887223629286</v>
      </c>
      <c r="W91" s="113"/>
      <c r="X91" s="13"/>
      <c r="Y91" s="12"/>
      <c r="Z91" s="198"/>
      <c r="AA91" s="337"/>
      <c r="AB91" s="338"/>
      <c r="AC91" s="12">
        <v>0</v>
      </c>
      <c r="AD91" s="198"/>
      <c r="AE91" s="117">
        <f>M91-J91</f>
        <v>-354.1670653027054</v>
      </c>
      <c r="AF91" s="110">
        <f>M91/J91</f>
        <v>0.90162025963813741</v>
      </c>
      <c r="AG91" s="333"/>
    </row>
    <row r="92" spans="1:33" ht="15.75" customHeight="1">
      <c r="A92" s="362"/>
      <c r="B92" s="100"/>
      <c r="C92" s="335"/>
      <c r="D92" s="336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328"/>
      <c r="S92" s="47"/>
      <c r="T92" s="48"/>
      <c r="U92" s="111"/>
      <c r="V92" s="112"/>
      <c r="W92" s="113"/>
      <c r="X92" s="13"/>
      <c r="Y92" s="12"/>
      <c r="Z92" s="198"/>
      <c r="AA92" s="337"/>
      <c r="AB92" s="338"/>
      <c r="AC92" s="12"/>
      <c r="AD92" s="198"/>
      <c r="AE92" s="117"/>
      <c r="AF92" s="110"/>
      <c r="AG92" s="333"/>
    </row>
    <row r="93" spans="1:33" ht="15.75" customHeight="1">
      <c r="A93" s="362"/>
      <c r="B93" s="100"/>
      <c r="C93" s="335"/>
      <c r="D93" s="336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8"/>
      <c r="S93" s="47"/>
      <c r="T93" s="48"/>
      <c r="U93" s="111"/>
      <c r="V93" s="112"/>
      <c r="W93" s="113"/>
      <c r="X93" s="116"/>
      <c r="Y93" s="12"/>
      <c r="Z93" s="198"/>
      <c r="AA93" s="337"/>
      <c r="AB93" s="338"/>
      <c r="AC93" s="12"/>
      <c r="AD93" s="198"/>
      <c r="AE93" s="117"/>
      <c r="AF93" s="110"/>
      <c r="AG93" s="333"/>
    </row>
    <row r="94" spans="1:33" ht="15.75" customHeight="1">
      <c r="A94" s="363"/>
      <c r="B94" s="100"/>
      <c r="C94" s="335"/>
      <c r="D94" s="336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8"/>
      <c r="S94" s="47"/>
      <c r="T94" s="48"/>
      <c r="U94" s="111"/>
      <c r="V94" s="112"/>
      <c r="W94" s="113"/>
      <c r="X94" s="13"/>
      <c r="Y94" s="12"/>
      <c r="Z94" s="198"/>
      <c r="AA94" s="337"/>
      <c r="AB94" s="338"/>
      <c r="AC94" s="12"/>
      <c r="AD94" s="198"/>
      <c r="AE94" s="117"/>
      <c r="AF94" s="110"/>
      <c r="AG94" s="333"/>
    </row>
    <row r="95" spans="1:33" ht="15.75" customHeight="1">
      <c r="A95" s="363"/>
      <c r="B95" s="100"/>
      <c r="C95" s="335"/>
      <c r="D95" s="336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8"/>
      <c r="S95" s="47"/>
      <c r="T95" s="120"/>
      <c r="U95" s="111"/>
      <c r="V95" s="112"/>
      <c r="W95" s="113"/>
      <c r="X95" s="50"/>
      <c r="Y95" s="12"/>
      <c r="Z95" s="198"/>
      <c r="AA95" s="337"/>
      <c r="AB95" s="338"/>
      <c r="AC95" s="12"/>
      <c r="AD95" s="198"/>
      <c r="AE95" s="117"/>
      <c r="AF95" s="110"/>
      <c r="AG95" s="333"/>
    </row>
    <row r="96" spans="1:33" ht="15.75" customHeight="1">
      <c r="A96" s="363"/>
      <c r="B96" s="100"/>
      <c r="C96" s="335"/>
      <c r="D96" s="336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8"/>
      <c r="S96" s="47"/>
      <c r="T96" s="120"/>
      <c r="U96" s="111"/>
      <c r="V96" s="112"/>
      <c r="W96" s="113"/>
      <c r="X96" s="116"/>
      <c r="Y96" s="12"/>
      <c r="Z96" s="198"/>
      <c r="AA96" s="337"/>
      <c r="AB96" s="338"/>
      <c r="AC96" s="12"/>
      <c r="AD96" s="198"/>
      <c r="AE96" s="117"/>
      <c r="AF96" s="110"/>
      <c r="AG96" s="333"/>
    </row>
    <row r="97" spans="1:33" ht="15.75" customHeight="1">
      <c r="A97" s="363"/>
      <c r="B97" s="100"/>
      <c r="C97" s="335"/>
      <c r="D97" s="336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8"/>
      <c r="S97" s="47"/>
      <c r="T97" s="120"/>
      <c r="U97" s="111"/>
      <c r="V97" s="112"/>
      <c r="W97" s="113"/>
      <c r="X97" s="116"/>
      <c r="Y97" s="12"/>
      <c r="Z97" s="198"/>
      <c r="AA97" s="337"/>
      <c r="AB97" s="338"/>
      <c r="AC97" s="12"/>
      <c r="AD97" s="198"/>
      <c r="AE97" s="117"/>
      <c r="AF97" s="110"/>
      <c r="AG97" s="333"/>
    </row>
    <row r="98" spans="1:33" ht="15.75" customHeight="1">
      <c r="A98" s="363"/>
      <c r="B98" s="100"/>
      <c r="C98" s="335"/>
      <c r="D98" s="336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8"/>
      <c r="S98" s="119"/>
      <c r="T98" s="120"/>
      <c r="U98" s="111"/>
      <c r="V98" s="131"/>
      <c r="W98" s="113"/>
      <c r="X98" s="116"/>
      <c r="Y98" s="12"/>
      <c r="Z98" s="198"/>
      <c r="AA98" s="337"/>
      <c r="AB98" s="338"/>
      <c r="AC98" s="12"/>
      <c r="AD98" s="198"/>
      <c r="AE98" s="117"/>
      <c r="AF98" s="110"/>
      <c r="AG98" s="333"/>
    </row>
    <row r="99" spans="1:33" ht="15.75" customHeight="1">
      <c r="A99" s="363"/>
      <c r="B99" s="100"/>
      <c r="C99" s="335"/>
      <c r="D99" s="336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8"/>
      <c r="S99" s="119"/>
      <c r="T99" s="120"/>
      <c r="U99" s="111"/>
      <c r="V99" s="131"/>
      <c r="W99" s="126"/>
      <c r="X99" s="127"/>
      <c r="Y99" s="12"/>
      <c r="Z99" s="198"/>
      <c r="AA99" s="337"/>
      <c r="AB99" s="338"/>
      <c r="AC99" s="12"/>
      <c r="AD99" s="198"/>
      <c r="AE99" s="117"/>
      <c r="AF99" s="110"/>
      <c r="AG99" s="333"/>
    </row>
    <row r="100" spans="1:33" ht="15.75" customHeight="1">
      <c r="A100" s="363"/>
      <c r="B100" s="100"/>
      <c r="C100" s="335"/>
      <c r="D100" s="336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8"/>
      <c r="S100" s="119"/>
      <c r="T100" s="120"/>
      <c r="U100" s="111"/>
      <c r="V100" s="131"/>
      <c r="W100" s="126"/>
      <c r="X100" s="127"/>
      <c r="Y100" s="12"/>
      <c r="Z100" s="198"/>
      <c r="AA100" s="337"/>
      <c r="AB100" s="338"/>
      <c r="AC100" s="12"/>
      <c r="AD100" s="198"/>
      <c r="AE100" s="117"/>
      <c r="AF100" s="110"/>
      <c r="AG100" s="333"/>
    </row>
    <row r="101" spans="1:33" ht="15.75" customHeight="1">
      <c r="A101" s="363"/>
      <c r="B101" s="100"/>
      <c r="C101" s="335"/>
      <c r="D101" s="336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8"/>
      <c r="S101" s="119"/>
      <c r="T101" s="120"/>
      <c r="U101" s="111"/>
      <c r="V101" s="131"/>
      <c r="W101" s="126"/>
      <c r="X101" s="127"/>
      <c r="Y101" s="12"/>
      <c r="Z101" s="198"/>
      <c r="AA101" s="337"/>
      <c r="AB101" s="338"/>
      <c r="AC101" s="12"/>
      <c r="AD101" s="198"/>
      <c r="AE101" s="117"/>
      <c r="AF101" s="110"/>
      <c r="AG101" s="333"/>
    </row>
    <row r="102" spans="1:33" ht="15.75" customHeight="1">
      <c r="A102" s="363"/>
      <c r="B102" s="100"/>
      <c r="C102" s="335"/>
      <c r="D102" s="336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8"/>
      <c r="S102" s="119"/>
      <c r="T102" s="120"/>
      <c r="U102" s="111"/>
      <c r="V102" s="131"/>
      <c r="W102" s="126"/>
      <c r="X102" s="127"/>
      <c r="Y102" s="12"/>
      <c r="Z102" s="198"/>
      <c r="AA102" s="337"/>
      <c r="AB102" s="338"/>
      <c r="AC102" s="12"/>
      <c r="AD102" s="198"/>
      <c r="AE102" s="117"/>
      <c r="AF102" s="110"/>
      <c r="AG102" s="333"/>
    </row>
    <row r="103" spans="1:33" ht="15.75" customHeight="1">
      <c r="A103" s="363"/>
      <c r="B103" s="100"/>
      <c r="C103" s="335"/>
      <c r="D103" s="336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8"/>
      <c r="S103" s="119"/>
      <c r="T103" s="120"/>
      <c r="U103" s="111"/>
      <c r="V103" s="131"/>
      <c r="W103" s="126"/>
      <c r="X103" s="127"/>
      <c r="Y103" s="12"/>
      <c r="Z103" s="198"/>
      <c r="AA103" s="337"/>
      <c r="AB103" s="338"/>
      <c r="AC103" s="12"/>
      <c r="AD103" s="198"/>
      <c r="AE103" s="117"/>
      <c r="AF103" s="110"/>
      <c r="AG103" s="333"/>
    </row>
    <row r="104" spans="1:33" ht="15.75" customHeight="1">
      <c r="A104" s="363"/>
      <c r="B104" s="100"/>
      <c r="C104" s="335"/>
      <c r="D104" s="336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8"/>
      <c r="S104" s="119"/>
      <c r="T104" s="120"/>
      <c r="U104" s="111"/>
      <c r="V104" s="131"/>
      <c r="W104" s="126"/>
      <c r="X104" s="127"/>
      <c r="Y104" s="12"/>
      <c r="Z104" s="198"/>
      <c r="AA104" s="337"/>
      <c r="AB104" s="338"/>
      <c r="AC104" s="12"/>
      <c r="AD104" s="198"/>
      <c r="AE104" s="117"/>
      <c r="AF104" s="110"/>
      <c r="AG104" s="333"/>
    </row>
    <row r="105" spans="1:33" ht="15.75" customHeight="1">
      <c r="A105" s="363"/>
      <c r="B105" s="100"/>
      <c r="C105" s="335"/>
      <c r="D105" s="336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8"/>
      <c r="S105" s="119"/>
      <c r="T105" s="120"/>
      <c r="U105" s="130"/>
      <c r="V105" s="131"/>
      <c r="W105" s="126"/>
      <c r="X105" s="127"/>
      <c r="Y105" s="12"/>
      <c r="Z105" s="198"/>
      <c r="AA105" s="337"/>
      <c r="AB105" s="338"/>
      <c r="AC105" s="12"/>
      <c r="AD105" s="198"/>
      <c r="AE105" s="165"/>
      <c r="AF105" s="125"/>
      <c r="AG105" s="333"/>
    </row>
    <row r="106" spans="1:33" ht="15.75" customHeight="1" thickBot="1">
      <c r="A106" s="364"/>
      <c r="B106" s="133" t="s">
        <v>115</v>
      </c>
      <c r="C106" s="358"/>
      <c r="D106" s="358"/>
      <c r="E106" s="134"/>
      <c r="F106" s="167"/>
      <c r="G106" s="135"/>
      <c r="H106" s="69"/>
      <c r="I106" s="136">
        <f t="shared" ref="I106:J106" si="51">AVERAGE(I90:I105)</f>
        <v>6</v>
      </c>
      <c r="J106" s="137">
        <f t="shared" si="51"/>
        <v>3600</v>
      </c>
      <c r="K106" s="138">
        <f t="shared" ref="K106" si="52">J106/I106</f>
        <v>600</v>
      </c>
      <c r="L106" s="136">
        <f t="shared" ref="L106:M106" si="53">AVERAGE(L90:L105)</f>
        <v>6</v>
      </c>
      <c r="M106" s="137">
        <f t="shared" si="53"/>
        <v>3246.8764673486476</v>
      </c>
      <c r="N106" s="138">
        <f>M106/L106</f>
        <v>541.14607789144122</v>
      </c>
      <c r="O106" s="139">
        <f>L106-I106</f>
        <v>0</v>
      </c>
      <c r="P106" s="140">
        <f>N106-K106</f>
        <v>-58.853922108558777</v>
      </c>
      <c r="Q106" s="141">
        <f>N106/K106</f>
        <v>0.90191012981906871</v>
      </c>
      <c r="R106" s="329"/>
      <c r="S106" s="142">
        <v>0.25</v>
      </c>
      <c r="T106" s="143">
        <v>0.31203703703703706</v>
      </c>
      <c r="U106" s="144"/>
      <c r="V106" s="166"/>
      <c r="W106" s="167"/>
      <c r="X106" s="138"/>
      <c r="Y106" s="179">
        <f>SUM(Y90:Y105)</f>
        <v>0</v>
      </c>
      <c r="Z106" s="180">
        <f>SUM(Z90:Z105)</f>
        <v>0</v>
      </c>
      <c r="AA106" s="359"/>
      <c r="AB106" s="360"/>
      <c r="AC106" s="179">
        <f>SUM(AC90:AC105)</f>
        <v>0</v>
      </c>
      <c r="AD106" s="191">
        <f>SUM(AD90:AD105)</f>
        <v>0</v>
      </c>
      <c r="AE106" s="168">
        <f>M106-J106</f>
        <v>-353.12353265135243</v>
      </c>
      <c r="AF106" s="141">
        <f>M106/J106</f>
        <v>0.90191012981906882</v>
      </c>
      <c r="AG106" s="334"/>
    </row>
    <row r="107" spans="1:33" ht="15.75" customHeight="1">
      <c r="A107" s="322" t="s">
        <v>193</v>
      </c>
      <c r="B107" s="146" t="s">
        <v>171</v>
      </c>
      <c r="C107" s="325" t="s">
        <v>210</v>
      </c>
      <c r="D107" s="326"/>
      <c r="E107" s="147">
        <v>58.17</v>
      </c>
      <c r="F107" s="97">
        <v>1197</v>
      </c>
      <c r="G107" s="148">
        <f t="shared" ref="G107:G109" si="54">E107*F107</f>
        <v>69629.490000000005</v>
      </c>
      <c r="H107" s="149"/>
      <c r="I107" s="150">
        <v>18</v>
      </c>
      <c r="J107" s="151">
        <v>2000</v>
      </c>
      <c r="K107" s="152">
        <f>J107/I107</f>
        <v>111.11111111111111</v>
      </c>
      <c r="L107" s="153">
        <v>17</v>
      </c>
      <c r="M107" s="151">
        <f>F107/V107*60</f>
        <v>1790.0000000000002</v>
      </c>
      <c r="N107" s="152">
        <f>M107/L107</f>
        <v>105.29411764705884</v>
      </c>
      <c r="O107" s="154">
        <f>L107-I107</f>
        <v>-1</v>
      </c>
      <c r="P107" s="155">
        <f>N107-K107</f>
        <v>-5.816993464052274</v>
      </c>
      <c r="Q107" s="156">
        <f>N107/K107</f>
        <v>0.94764705882352951</v>
      </c>
      <c r="R107" s="327">
        <f>Q123</f>
        <v>0.94294642857142852</v>
      </c>
      <c r="S107" s="157">
        <v>0.70833333333333337</v>
      </c>
      <c r="T107" s="158">
        <v>0.73619212962962965</v>
      </c>
      <c r="U107" s="159"/>
      <c r="V107" s="160">
        <v>40.122905027932958</v>
      </c>
      <c r="W107" s="158"/>
      <c r="X107" s="169"/>
      <c r="Y107" s="196"/>
      <c r="Z107" s="197"/>
      <c r="AA107" s="330"/>
      <c r="AB107" s="331"/>
      <c r="AC107" s="196">
        <v>1</v>
      </c>
      <c r="AD107" s="197"/>
      <c r="AE107" s="115">
        <f>M107-J107</f>
        <v>-209.99999999999977</v>
      </c>
      <c r="AF107" s="156">
        <f>M107/J107</f>
        <v>0.89500000000000013</v>
      </c>
      <c r="AG107" s="332">
        <f>AF123</f>
        <v>0.89500000000000002</v>
      </c>
    </row>
    <row r="108" spans="1:33" ht="15.75" customHeight="1">
      <c r="A108" s="323"/>
      <c r="B108" s="163" t="s">
        <v>171</v>
      </c>
      <c r="C108" s="335" t="s">
        <v>194</v>
      </c>
      <c r="D108" s="336"/>
      <c r="E108" s="101">
        <v>50.67</v>
      </c>
      <c r="F108" s="102">
        <v>1187</v>
      </c>
      <c r="G108" s="103">
        <f t="shared" si="54"/>
        <v>60145.29</v>
      </c>
      <c r="H108" s="26"/>
      <c r="I108" s="104">
        <v>20</v>
      </c>
      <c r="J108" s="105">
        <v>2000</v>
      </c>
      <c r="K108" s="106">
        <f t="shared" ref="K108:K109" si="55">J108/I108</f>
        <v>100</v>
      </c>
      <c r="L108" s="107">
        <v>19</v>
      </c>
      <c r="M108" s="105">
        <f>F108/V108*60</f>
        <v>1790</v>
      </c>
      <c r="N108" s="106">
        <f>M108/L108</f>
        <v>94.21052631578948</v>
      </c>
      <c r="O108" s="108">
        <f>L108-I108</f>
        <v>-1</v>
      </c>
      <c r="P108" s="109">
        <f>N108-K108</f>
        <v>-5.7894736842105203</v>
      </c>
      <c r="Q108" s="110">
        <f>N108/K108</f>
        <v>0.94210526315789478</v>
      </c>
      <c r="R108" s="328"/>
      <c r="S108" s="47">
        <v>0.74027777777777781</v>
      </c>
      <c r="T108" s="48">
        <v>0.76790509259259265</v>
      </c>
      <c r="U108" s="111">
        <v>5.8833333333333471</v>
      </c>
      <c r="V108" s="112">
        <v>39.787709497206706</v>
      </c>
      <c r="W108" s="113"/>
      <c r="X108" s="116"/>
      <c r="Y108" s="12"/>
      <c r="Z108" s="198"/>
      <c r="AA108" s="337"/>
      <c r="AB108" s="338"/>
      <c r="AC108" s="12">
        <v>1</v>
      </c>
      <c r="AD108" s="198"/>
      <c r="AE108" s="117">
        <f>M108-J108</f>
        <v>-210</v>
      </c>
      <c r="AF108" s="110">
        <f>M108/J108</f>
        <v>0.89500000000000002</v>
      </c>
      <c r="AG108" s="333"/>
    </row>
    <row r="109" spans="1:33" ht="15.75" customHeight="1">
      <c r="A109" s="323"/>
      <c r="B109" s="163" t="s">
        <v>171</v>
      </c>
      <c r="C109" s="335" t="s">
        <v>228</v>
      </c>
      <c r="D109" s="336"/>
      <c r="E109" s="101">
        <v>57.3</v>
      </c>
      <c r="F109" s="102">
        <v>1487</v>
      </c>
      <c r="G109" s="103">
        <f t="shared" si="54"/>
        <v>85205.099999999991</v>
      </c>
      <c r="H109" s="26"/>
      <c r="I109" s="104">
        <v>21</v>
      </c>
      <c r="J109" s="105">
        <v>2000</v>
      </c>
      <c r="K109" s="106">
        <f t="shared" si="55"/>
        <v>95.238095238095241</v>
      </c>
      <c r="L109" s="107">
        <v>20</v>
      </c>
      <c r="M109" s="105">
        <f>F109/V109*60</f>
        <v>1790.0000000000002</v>
      </c>
      <c r="N109" s="106">
        <f>M109/L109</f>
        <v>89.500000000000014</v>
      </c>
      <c r="O109" s="108">
        <f>L109-I109</f>
        <v>-1</v>
      </c>
      <c r="P109" s="109">
        <f>N109-K109</f>
        <v>-5.7380952380952266</v>
      </c>
      <c r="Q109" s="110">
        <f>N109/K109</f>
        <v>0.93975000000000009</v>
      </c>
      <c r="R109" s="328"/>
      <c r="S109" s="47">
        <v>0.77152777777777781</v>
      </c>
      <c r="T109" s="48">
        <v>0.8061342592592593</v>
      </c>
      <c r="U109" s="111">
        <v>5.2166666666666295</v>
      </c>
      <c r="V109" s="112">
        <v>49.843575418994412</v>
      </c>
      <c r="W109" s="113"/>
      <c r="X109" s="116"/>
      <c r="Y109" s="12"/>
      <c r="Z109" s="198"/>
      <c r="AA109" s="337"/>
      <c r="AB109" s="338"/>
      <c r="AC109" s="12">
        <v>1</v>
      </c>
      <c r="AD109" s="198"/>
      <c r="AE109" s="117">
        <f>M109-J109</f>
        <v>-209.99999999999977</v>
      </c>
      <c r="AF109" s="110">
        <f>M109/J109</f>
        <v>0.89500000000000013</v>
      </c>
      <c r="AG109" s="333"/>
    </row>
    <row r="110" spans="1:33" ht="15.75" customHeight="1">
      <c r="A110" s="323"/>
      <c r="B110" s="163"/>
      <c r="C110" s="335"/>
      <c r="D110" s="336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328"/>
      <c r="S110" s="47"/>
      <c r="T110" s="48"/>
      <c r="U110" s="111"/>
      <c r="V110" s="112"/>
      <c r="W110" s="113"/>
      <c r="X110" s="116"/>
      <c r="Y110" s="12"/>
      <c r="Z110" s="198"/>
      <c r="AA110" s="337"/>
      <c r="AB110" s="338"/>
      <c r="AC110" s="12"/>
      <c r="AD110" s="198"/>
      <c r="AE110" s="117"/>
      <c r="AF110" s="110"/>
      <c r="AG110" s="333"/>
    </row>
    <row r="111" spans="1:33" ht="15.75" customHeight="1">
      <c r="A111" s="323"/>
      <c r="B111" s="163"/>
      <c r="C111" s="335"/>
      <c r="D111" s="336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328"/>
      <c r="S111" s="47"/>
      <c r="T111" s="48"/>
      <c r="U111" s="111"/>
      <c r="V111" s="112"/>
      <c r="W111" s="113"/>
      <c r="X111" s="116"/>
      <c r="Y111" s="12"/>
      <c r="Z111" s="198"/>
      <c r="AA111" s="337"/>
      <c r="AB111" s="338"/>
      <c r="AC111" s="12"/>
      <c r="AD111" s="198"/>
      <c r="AE111" s="117"/>
      <c r="AF111" s="110"/>
      <c r="AG111" s="333"/>
    </row>
    <row r="112" spans="1:33" ht="15.75" customHeight="1">
      <c r="A112" s="323"/>
      <c r="B112" s="163"/>
      <c r="C112" s="335"/>
      <c r="D112" s="336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28"/>
      <c r="S112" s="47"/>
      <c r="T112" s="120"/>
      <c r="U112" s="111"/>
      <c r="V112" s="112"/>
      <c r="W112" s="113"/>
      <c r="X112" s="116"/>
      <c r="Y112" s="12"/>
      <c r="Z112" s="198"/>
      <c r="AA112" s="337"/>
      <c r="AB112" s="338"/>
      <c r="AC112" s="12"/>
      <c r="AD112" s="198"/>
      <c r="AE112" s="117"/>
      <c r="AF112" s="110"/>
      <c r="AG112" s="333"/>
    </row>
    <row r="113" spans="1:33" ht="15.75" customHeight="1">
      <c r="A113" s="323"/>
      <c r="B113" s="163"/>
      <c r="C113" s="335"/>
      <c r="D113" s="336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328"/>
      <c r="S113" s="119"/>
      <c r="T113" s="120"/>
      <c r="U113" s="111"/>
      <c r="V113" s="112"/>
      <c r="W113" s="120"/>
      <c r="X113" s="189"/>
      <c r="Y113" s="12"/>
      <c r="Z113" s="198"/>
      <c r="AA113" s="337"/>
      <c r="AB113" s="338"/>
      <c r="AC113" s="12"/>
      <c r="AD113" s="198"/>
      <c r="AE113" s="117"/>
      <c r="AF113" s="110"/>
      <c r="AG113" s="333"/>
    </row>
    <row r="114" spans="1:33" ht="15.75" customHeight="1">
      <c r="A114" s="323"/>
      <c r="B114" s="163"/>
      <c r="C114" s="335"/>
      <c r="D114" s="336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28"/>
      <c r="S114" s="119"/>
      <c r="T114" s="120"/>
      <c r="U114" s="111"/>
      <c r="V114" s="112"/>
      <c r="W114" s="120"/>
      <c r="X114" s="189"/>
      <c r="Y114" s="12"/>
      <c r="Z114" s="198"/>
      <c r="AA114" s="337"/>
      <c r="AB114" s="338"/>
      <c r="AC114" s="12"/>
      <c r="AD114" s="198"/>
      <c r="AE114" s="117"/>
      <c r="AF114" s="110"/>
      <c r="AG114" s="333"/>
    </row>
    <row r="115" spans="1:33" ht="15.75" customHeight="1">
      <c r="A115" s="323"/>
      <c r="B115" s="163"/>
      <c r="C115" s="335"/>
      <c r="D115" s="336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8"/>
      <c r="S115" s="119"/>
      <c r="T115" s="120"/>
      <c r="U115" s="111"/>
      <c r="V115" s="112"/>
      <c r="W115" s="120"/>
      <c r="X115" s="189"/>
      <c r="Y115" s="12"/>
      <c r="Z115" s="198"/>
      <c r="AA115" s="337"/>
      <c r="AB115" s="338"/>
      <c r="AC115" s="12"/>
      <c r="AD115" s="198"/>
      <c r="AE115" s="117"/>
      <c r="AF115" s="110"/>
      <c r="AG115" s="333"/>
    </row>
    <row r="116" spans="1:33" ht="15.75" customHeight="1">
      <c r="A116" s="323"/>
      <c r="B116" s="163"/>
      <c r="C116" s="335"/>
      <c r="D116" s="336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8"/>
      <c r="S116" s="119"/>
      <c r="T116" s="120"/>
      <c r="U116" s="111"/>
      <c r="V116" s="112"/>
      <c r="W116" s="120"/>
      <c r="X116" s="189"/>
      <c r="Y116" s="12"/>
      <c r="Z116" s="198"/>
      <c r="AA116" s="337"/>
      <c r="AB116" s="338"/>
      <c r="AC116" s="12"/>
      <c r="AD116" s="198"/>
      <c r="AE116" s="117"/>
      <c r="AF116" s="110"/>
      <c r="AG116" s="333"/>
    </row>
    <row r="117" spans="1:33" ht="15.75" customHeight="1">
      <c r="A117" s="323"/>
      <c r="B117" s="163"/>
      <c r="C117" s="335"/>
      <c r="D117" s="336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8"/>
      <c r="S117" s="119"/>
      <c r="T117" s="120"/>
      <c r="U117" s="111"/>
      <c r="V117" s="112"/>
      <c r="W117" s="120"/>
      <c r="X117" s="189"/>
      <c r="Y117" s="12"/>
      <c r="Z117" s="198"/>
      <c r="AA117" s="337"/>
      <c r="AB117" s="338"/>
      <c r="AC117" s="12"/>
      <c r="AD117" s="198"/>
      <c r="AE117" s="117"/>
      <c r="AF117" s="110"/>
      <c r="AG117" s="333"/>
    </row>
    <row r="118" spans="1:33" ht="15.75" customHeight="1">
      <c r="A118" s="323"/>
      <c r="B118" s="163"/>
      <c r="C118" s="335"/>
      <c r="D118" s="336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8"/>
      <c r="S118" s="119"/>
      <c r="T118" s="120"/>
      <c r="U118" s="111"/>
      <c r="V118" s="112"/>
      <c r="W118" s="120"/>
      <c r="X118" s="189"/>
      <c r="Y118" s="12"/>
      <c r="Z118" s="198"/>
      <c r="AA118" s="337"/>
      <c r="AB118" s="338"/>
      <c r="AC118" s="12"/>
      <c r="AD118" s="198"/>
      <c r="AE118" s="117"/>
      <c r="AF118" s="110"/>
      <c r="AG118" s="333"/>
    </row>
    <row r="119" spans="1:33" ht="15.75" customHeight="1">
      <c r="A119" s="323"/>
      <c r="B119" s="163"/>
      <c r="C119" s="335"/>
      <c r="D119" s="336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8"/>
      <c r="S119" s="119"/>
      <c r="T119" s="120"/>
      <c r="U119" s="111"/>
      <c r="V119" s="112"/>
      <c r="W119" s="120"/>
      <c r="X119" s="189"/>
      <c r="Y119" s="12"/>
      <c r="Z119" s="198"/>
      <c r="AA119" s="337"/>
      <c r="AB119" s="338"/>
      <c r="AC119" s="12"/>
      <c r="AD119" s="198"/>
      <c r="AE119" s="117"/>
      <c r="AF119" s="110"/>
      <c r="AG119" s="333"/>
    </row>
    <row r="120" spans="1:33" ht="15.75" customHeight="1">
      <c r="A120" s="323"/>
      <c r="B120" s="163"/>
      <c r="C120" s="335"/>
      <c r="D120" s="336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8"/>
      <c r="S120" s="119"/>
      <c r="T120" s="120"/>
      <c r="U120" s="111"/>
      <c r="V120" s="112"/>
      <c r="W120" s="120"/>
      <c r="X120" s="189"/>
      <c r="Y120" s="12"/>
      <c r="Z120" s="198"/>
      <c r="AA120" s="337"/>
      <c r="AB120" s="338"/>
      <c r="AC120" s="12"/>
      <c r="AD120" s="198"/>
      <c r="AE120" s="117"/>
      <c r="AF120" s="110"/>
      <c r="AG120" s="333"/>
    </row>
    <row r="121" spans="1:33" ht="15.75" customHeight="1">
      <c r="A121" s="323"/>
      <c r="B121" s="163"/>
      <c r="C121" s="335"/>
      <c r="D121" s="336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8"/>
      <c r="S121" s="119"/>
      <c r="T121" s="120"/>
      <c r="U121" s="111"/>
      <c r="V121" s="112"/>
      <c r="W121" s="120"/>
      <c r="X121" s="189"/>
      <c r="Y121" s="12"/>
      <c r="Z121" s="198"/>
      <c r="AA121" s="337"/>
      <c r="AB121" s="338"/>
      <c r="AC121" s="12"/>
      <c r="AD121" s="198"/>
      <c r="AE121" s="117"/>
      <c r="AF121" s="110"/>
      <c r="AG121" s="333"/>
    </row>
    <row r="122" spans="1:33" ht="15.75" customHeight="1">
      <c r="A122" s="323"/>
      <c r="B122" s="163"/>
      <c r="C122" s="335"/>
      <c r="D122" s="336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8"/>
      <c r="S122" s="119"/>
      <c r="T122" s="120"/>
      <c r="U122" s="130"/>
      <c r="V122" s="131"/>
      <c r="W122" s="126"/>
      <c r="X122" s="127"/>
      <c r="Y122" s="12"/>
      <c r="Z122" s="198"/>
      <c r="AA122" s="337"/>
      <c r="AB122" s="338"/>
      <c r="AC122" s="12"/>
      <c r="AD122" s="198"/>
      <c r="AE122" s="165"/>
      <c r="AF122" s="125"/>
      <c r="AG122" s="333"/>
    </row>
    <row r="123" spans="1:33" ht="15.75" customHeight="1" thickBot="1">
      <c r="A123" s="324"/>
      <c r="B123" s="133" t="s">
        <v>115</v>
      </c>
      <c r="C123" s="358"/>
      <c r="D123" s="358"/>
      <c r="E123" s="134"/>
      <c r="F123" s="167"/>
      <c r="G123" s="135"/>
      <c r="H123" s="69"/>
      <c r="I123" s="136">
        <f t="shared" ref="I123:J123" si="56">AVERAGE(I107:I122)</f>
        <v>19.666666666666668</v>
      </c>
      <c r="J123" s="137">
        <f t="shared" si="56"/>
        <v>2000</v>
      </c>
      <c r="K123" s="138">
        <f t="shared" ref="K123" si="57">J123/I123</f>
        <v>101.69491525423729</v>
      </c>
      <c r="L123" s="136">
        <f t="shared" ref="L123:M123" si="58">AVERAGE(L107:L122)</f>
        <v>18.666666666666668</v>
      </c>
      <c r="M123" s="137">
        <f t="shared" si="58"/>
        <v>1790</v>
      </c>
      <c r="N123" s="138">
        <f>M123/L123</f>
        <v>95.892857142857139</v>
      </c>
      <c r="O123" s="139">
        <f>L123-I123</f>
        <v>-1</v>
      </c>
      <c r="P123" s="140">
        <f>N123-K123</f>
        <v>-5.8020581113801484</v>
      </c>
      <c r="Q123" s="141">
        <f>N123/K123</f>
        <v>0.94294642857142852</v>
      </c>
      <c r="R123" s="329"/>
      <c r="S123" s="142">
        <v>0.70833333333333337</v>
      </c>
      <c r="T123" s="143">
        <v>0.8061342592592593</v>
      </c>
      <c r="U123" s="144"/>
      <c r="V123" s="166"/>
      <c r="W123" s="167"/>
      <c r="X123" s="138"/>
      <c r="Y123" s="179">
        <f t="shared" ref="Y123:Z123" si="59">SUM(Y107:Y122)</f>
        <v>0</v>
      </c>
      <c r="Z123" s="180">
        <f t="shared" si="59"/>
        <v>0</v>
      </c>
      <c r="AA123" s="359"/>
      <c r="AB123" s="360"/>
      <c r="AC123" s="179">
        <f t="shared" ref="AC123" si="60">SUM(AC107:AC122)</f>
        <v>3</v>
      </c>
      <c r="AD123" s="180">
        <f t="shared" ref="AD123" si="61">SUM(AD107:AD122)</f>
        <v>0</v>
      </c>
      <c r="AE123" s="168">
        <f>M123-J123</f>
        <v>-210</v>
      </c>
      <c r="AF123" s="141">
        <f>M123/J123</f>
        <v>0.89500000000000002</v>
      </c>
      <c r="AG123" s="334"/>
    </row>
    <row r="124" spans="1:33" ht="15.75" customHeight="1">
      <c r="A124" s="361" t="s">
        <v>182</v>
      </c>
      <c r="B124" s="146" t="s">
        <v>171</v>
      </c>
      <c r="C124" s="325" t="s">
        <v>185</v>
      </c>
      <c r="D124" s="326"/>
      <c r="E124" s="147">
        <v>47.6</v>
      </c>
      <c r="F124" s="159">
        <v>1733</v>
      </c>
      <c r="G124" s="148">
        <f t="shared" ref="G124:G126" si="62">E124*F124</f>
        <v>82490.8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1796.2132557002496</v>
      </c>
      <c r="N124" s="152">
        <f>M124/L124</f>
        <v>78.096228508706503</v>
      </c>
      <c r="O124" s="154">
        <f>L124-I124</f>
        <v>0</v>
      </c>
      <c r="P124" s="155">
        <f>N124-K124</f>
        <v>-8.8602932304239346</v>
      </c>
      <c r="Q124" s="156">
        <f>N124/K124</f>
        <v>0.89810662785012474</v>
      </c>
      <c r="R124" s="327">
        <f>Q140</f>
        <v>0.89723774130078016</v>
      </c>
      <c r="S124" s="157">
        <v>0.70833333333333337</v>
      </c>
      <c r="T124" s="158">
        <v>0.74853009259259262</v>
      </c>
      <c r="U124" s="159"/>
      <c r="V124" s="160">
        <v>57.888449308578132</v>
      </c>
      <c r="W124" s="97"/>
      <c r="X124" s="98"/>
      <c r="Y124" s="196"/>
      <c r="Z124" s="197"/>
      <c r="AA124" s="330"/>
      <c r="AB124" s="331"/>
      <c r="AC124" s="196">
        <v>1</v>
      </c>
      <c r="AD124" s="197"/>
      <c r="AE124" s="115">
        <f>M124-J124</f>
        <v>-203.78674429975035</v>
      </c>
      <c r="AF124" s="156">
        <f>M124/J124</f>
        <v>0.89810662785012485</v>
      </c>
      <c r="AG124" s="381">
        <f>AF140</f>
        <v>0.89723774130078016</v>
      </c>
    </row>
    <row r="125" spans="1:33" ht="15.75" customHeight="1">
      <c r="A125" s="362"/>
      <c r="B125" s="163" t="s">
        <v>171</v>
      </c>
      <c r="C125" s="335" t="s">
        <v>184</v>
      </c>
      <c r="D125" s="336"/>
      <c r="E125" s="101">
        <v>56.87</v>
      </c>
      <c r="F125" s="111">
        <v>1438</v>
      </c>
      <c r="G125" s="103">
        <f t="shared" si="62"/>
        <v>81779.06</v>
      </c>
      <c r="H125" s="26"/>
      <c r="I125" s="104">
        <v>23</v>
      </c>
      <c r="J125" s="105">
        <v>2000</v>
      </c>
      <c r="K125" s="106">
        <f t="shared" ref="K125:K126" si="63">J125/I125</f>
        <v>86.956521739130437</v>
      </c>
      <c r="L125" s="107">
        <v>23</v>
      </c>
      <c r="M125" s="105">
        <f>F125/V125*60</f>
        <v>1793.5607611406513</v>
      </c>
      <c r="N125" s="106">
        <f>M125/L125</f>
        <v>77.980902658289182</v>
      </c>
      <c r="O125" s="108">
        <f>L125-I125</f>
        <v>0</v>
      </c>
      <c r="P125" s="109">
        <f>N125-K125</f>
        <v>-8.9756190808412555</v>
      </c>
      <c r="Q125" s="110">
        <f>N125/K125</f>
        <v>0.89678038057032561</v>
      </c>
      <c r="R125" s="328"/>
      <c r="S125" s="47">
        <v>0.75208333333333333</v>
      </c>
      <c r="T125" s="48">
        <v>0.78548611111111111</v>
      </c>
      <c r="U125" s="111">
        <v>5.1166666666666138</v>
      </c>
      <c r="V125" s="112">
        <v>48.105423506883859</v>
      </c>
      <c r="W125" s="113"/>
      <c r="X125" s="116"/>
      <c r="Y125" s="12"/>
      <c r="Z125" s="198"/>
      <c r="AA125" s="337"/>
      <c r="AB125" s="338"/>
      <c r="AC125" s="12">
        <v>1</v>
      </c>
      <c r="AD125" s="198"/>
      <c r="AE125" s="117">
        <f>M125-J125</f>
        <v>-206.43923885934873</v>
      </c>
      <c r="AF125" s="110">
        <f>M125/J125</f>
        <v>0.89678038057032561</v>
      </c>
      <c r="AG125" s="374"/>
    </row>
    <row r="126" spans="1:33" ht="15.75" customHeight="1">
      <c r="A126" s="362"/>
      <c r="B126" s="163" t="s">
        <v>171</v>
      </c>
      <c r="C126" s="335" t="s">
        <v>183</v>
      </c>
      <c r="D126" s="336"/>
      <c r="E126" s="101">
        <v>56.79</v>
      </c>
      <c r="F126" s="111">
        <v>1964</v>
      </c>
      <c r="G126" s="103">
        <f t="shared" si="62"/>
        <v>111535.56</v>
      </c>
      <c r="H126" s="26"/>
      <c r="I126" s="104">
        <v>23</v>
      </c>
      <c r="J126" s="105">
        <v>2000</v>
      </c>
      <c r="K126" s="106">
        <f t="shared" si="63"/>
        <v>86.956521739130437</v>
      </c>
      <c r="L126" s="107">
        <v>23</v>
      </c>
      <c r="M126" s="105">
        <f>F126/V126*60</f>
        <v>1793.6524309637798</v>
      </c>
      <c r="N126" s="106">
        <f>M126/L126</f>
        <v>77.98488830277303</v>
      </c>
      <c r="O126" s="108">
        <f>L126-I126</f>
        <v>0</v>
      </c>
      <c r="P126" s="109">
        <f>N126-K126</f>
        <v>-8.9716334363574077</v>
      </c>
      <c r="Q126" s="110">
        <f>N126/K126</f>
        <v>0.89682621548188979</v>
      </c>
      <c r="R126" s="328"/>
      <c r="S126" s="47">
        <v>0.78888888888888886</v>
      </c>
      <c r="T126" s="48">
        <v>0.83450231481481474</v>
      </c>
      <c r="U126" s="111">
        <v>4.8999999999999666</v>
      </c>
      <c r="V126" s="112">
        <v>65.698347107684214</v>
      </c>
      <c r="W126" s="113"/>
      <c r="X126" s="116"/>
      <c r="Y126" s="12"/>
      <c r="Z126" s="198"/>
      <c r="AA126" s="337"/>
      <c r="AB126" s="338"/>
      <c r="AC126" s="12">
        <v>1</v>
      </c>
      <c r="AD126" s="198"/>
      <c r="AE126" s="117">
        <f>M126-J126</f>
        <v>-206.34756903622019</v>
      </c>
      <c r="AF126" s="110">
        <f>M126/J126</f>
        <v>0.8968262154818899</v>
      </c>
      <c r="AG126" s="374"/>
    </row>
    <row r="127" spans="1:33" ht="15.75" customHeight="1">
      <c r="A127" s="362"/>
      <c r="B127" s="163"/>
      <c r="C127" s="335"/>
      <c r="D127" s="336"/>
      <c r="E127" s="101"/>
      <c r="F127" s="111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328"/>
      <c r="S127" s="47"/>
      <c r="T127" s="48"/>
      <c r="U127" s="111"/>
      <c r="V127" s="112"/>
      <c r="W127" s="113"/>
      <c r="X127" s="116"/>
      <c r="Y127" s="12"/>
      <c r="Z127" s="198"/>
      <c r="AA127" s="337"/>
      <c r="AB127" s="338"/>
      <c r="AC127" s="12"/>
      <c r="AD127" s="198"/>
      <c r="AE127" s="117"/>
      <c r="AF127" s="110"/>
      <c r="AG127" s="374"/>
    </row>
    <row r="128" spans="1:33" ht="15.75" customHeight="1">
      <c r="A128" s="363"/>
      <c r="B128" s="163"/>
      <c r="C128" s="335"/>
      <c r="D128" s="336"/>
      <c r="E128" s="101"/>
      <c r="F128" s="111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328"/>
      <c r="S128" s="47"/>
      <c r="T128" s="48"/>
      <c r="U128" s="111"/>
      <c r="V128" s="112"/>
      <c r="W128" s="113"/>
      <c r="X128" s="116"/>
      <c r="Y128" s="12"/>
      <c r="Z128" s="198"/>
      <c r="AA128" s="337"/>
      <c r="AB128" s="338"/>
      <c r="AC128" s="12"/>
      <c r="AD128" s="198"/>
      <c r="AE128" s="117"/>
      <c r="AF128" s="110"/>
      <c r="AG128" s="374"/>
    </row>
    <row r="129" spans="1:33" ht="15.75" customHeight="1">
      <c r="A129" s="363"/>
      <c r="B129" s="163"/>
      <c r="C129" s="335"/>
      <c r="D129" s="336"/>
      <c r="E129" s="101"/>
      <c r="F129" s="111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28"/>
      <c r="S129" s="47"/>
      <c r="T129" s="120"/>
      <c r="U129" s="111"/>
      <c r="V129" s="112"/>
      <c r="W129" s="113"/>
      <c r="X129" s="116"/>
      <c r="Y129" s="12"/>
      <c r="Z129" s="198"/>
      <c r="AA129" s="337"/>
      <c r="AB129" s="338"/>
      <c r="AC129" s="12"/>
      <c r="AD129" s="198"/>
      <c r="AE129" s="117"/>
      <c r="AF129" s="110"/>
      <c r="AG129" s="374"/>
    </row>
    <row r="130" spans="1:33" ht="15.75" customHeight="1">
      <c r="A130" s="363"/>
      <c r="B130" s="163"/>
      <c r="C130" s="335"/>
      <c r="D130" s="336"/>
      <c r="E130" s="101"/>
      <c r="F130" s="111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328"/>
      <c r="S130" s="47"/>
      <c r="T130" s="120"/>
      <c r="U130" s="111"/>
      <c r="V130" s="112"/>
      <c r="W130" s="113"/>
      <c r="X130" s="116"/>
      <c r="Y130" s="12"/>
      <c r="Z130" s="198"/>
      <c r="AA130" s="337"/>
      <c r="AB130" s="338"/>
      <c r="AC130" s="12"/>
      <c r="AD130" s="198"/>
      <c r="AE130" s="117"/>
      <c r="AF130" s="110"/>
      <c r="AG130" s="374"/>
    </row>
    <row r="131" spans="1:33" ht="15.75" customHeight="1">
      <c r="A131" s="363"/>
      <c r="B131" s="163"/>
      <c r="C131" s="335"/>
      <c r="D131" s="336"/>
      <c r="E131" s="101"/>
      <c r="F131" s="111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28"/>
      <c r="S131" s="47"/>
      <c r="T131" s="120"/>
      <c r="U131" s="111"/>
      <c r="V131" s="112"/>
      <c r="W131" s="113"/>
      <c r="X131" s="116"/>
      <c r="Y131" s="12"/>
      <c r="Z131" s="198"/>
      <c r="AA131" s="337"/>
      <c r="AB131" s="338"/>
      <c r="AC131" s="12"/>
      <c r="AD131" s="198"/>
      <c r="AE131" s="117"/>
      <c r="AF131" s="110"/>
      <c r="AG131" s="374"/>
    </row>
    <row r="132" spans="1:33" ht="15.75" customHeight="1">
      <c r="A132" s="363"/>
      <c r="B132" s="163"/>
      <c r="C132" s="335"/>
      <c r="D132" s="336"/>
      <c r="E132" s="101"/>
      <c r="F132" s="111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28"/>
      <c r="S132" s="47"/>
      <c r="T132" s="120"/>
      <c r="U132" s="111"/>
      <c r="V132" s="112"/>
      <c r="W132" s="113"/>
      <c r="X132" s="116"/>
      <c r="Y132" s="12"/>
      <c r="Z132" s="198"/>
      <c r="AA132" s="337"/>
      <c r="AB132" s="338"/>
      <c r="AC132" s="12"/>
      <c r="AD132" s="198"/>
      <c r="AE132" s="117"/>
      <c r="AF132" s="110"/>
      <c r="AG132" s="374"/>
    </row>
    <row r="133" spans="1:33" ht="15.75" customHeight="1">
      <c r="A133" s="363"/>
      <c r="B133" s="163"/>
      <c r="C133" s="335"/>
      <c r="D133" s="336"/>
      <c r="E133" s="101"/>
      <c r="F133" s="111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28"/>
      <c r="S133" s="47"/>
      <c r="T133" s="120"/>
      <c r="U133" s="111"/>
      <c r="V133" s="112"/>
      <c r="W133" s="113"/>
      <c r="X133" s="116"/>
      <c r="Y133" s="12"/>
      <c r="Z133" s="198"/>
      <c r="AA133" s="337"/>
      <c r="AB133" s="338"/>
      <c r="AC133" s="12"/>
      <c r="AD133" s="198"/>
      <c r="AE133" s="117"/>
      <c r="AF133" s="110"/>
      <c r="AG133" s="374"/>
    </row>
    <row r="134" spans="1:33" ht="15.75" customHeight="1">
      <c r="A134" s="363"/>
      <c r="B134" s="163"/>
      <c r="C134" s="335"/>
      <c r="D134" s="336"/>
      <c r="E134" s="101"/>
      <c r="F134" s="111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28"/>
      <c r="S134" s="47"/>
      <c r="T134" s="120"/>
      <c r="U134" s="111"/>
      <c r="V134" s="112"/>
      <c r="W134" s="113"/>
      <c r="X134" s="116"/>
      <c r="Y134" s="12"/>
      <c r="Z134" s="198"/>
      <c r="AA134" s="337"/>
      <c r="AB134" s="338"/>
      <c r="AC134" s="12"/>
      <c r="AD134" s="198"/>
      <c r="AE134" s="117"/>
      <c r="AF134" s="110"/>
      <c r="AG134" s="374"/>
    </row>
    <row r="135" spans="1:33" ht="15.75" customHeight="1">
      <c r="A135" s="363"/>
      <c r="B135" s="163"/>
      <c r="C135" s="335"/>
      <c r="D135" s="336"/>
      <c r="E135" s="101"/>
      <c r="F135" s="111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28"/>
      <c r="S135" s="47"/>
      <c r="T135" s="120"/>
      <c r="U135" s="111"/>
      <c r="V135" s="112"/>
      <c r="W135" s="113"/>
      <c r="X135" s="116"/>
      <c r="Y135" s="12"/>
      <c r="Z135" s="198"/>
      <c r="AA135" s="337"/>
      <c r="AB135" s="338"/>
      <c r="AC135" s="12"/>
      <c r="AD135" s="198"/>
      <c r="AE135" s="117"/>
      <c r="AF135" s="110"/>
      <c r="AG135" s="374"/>
    </row>
    <row r="136" spans="1:33" ht="15.75" customHeight="1">
      <c r="A136" s="363"/>
      <c r="B136" s="163"/>
      <c r="C136" s="335"/>
      <c r="D136" s="336"/>
      <c r="E136" s="101"/>
      <c r="F136" s="111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8"/>
      <c r="S136" s="47"/>
      <c r="T136" s="120"/>
      <c r="U136" s="111"/>
      <c r="V136" s="112"/>
      <c r="W136" s="113"/>
      <c r="X136" s="116"/>
      <c r="Y136" s="12"/>
      <c r="Z136" s="198"/>
      <c r="AA136" s="337"/>
      <c r="AB136" s="338"/>
      <c r="AC136" s="12"/>
      <c r="AD136" s="198"/>
      <c r="AE136" s="117"/>
      <c r="AF136" s="110"/>
      <c r="AG136" s="374"/>
    </row>
    <row r="137" spans="1:33" ht="15.75" customHeight="1">
      <c r="A137" s="363"/>
      <c r="B137" s="163"/>
      <c r="C137" s="335"/>
      <c r="D137" s="336"/>
      <c r="E137" s="101"/>
      <c r="F137" s="111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8"/>
      <c r="S137" s="47"/>
      <c r="T137" s="120"/>
      <c r="U137" s="111"/>
      <c r="V137" s="112"/>
      <c r="W137" s="183"/>
      <c r="X137" s="184"/>
      <c r="Y137" s="12"/>
      <c r="Z137" s="198"/>
      <c r="AA137" s="337"/>
      <c r="AB137" s="338"/>
      <c r="AC137" s="12"/>
      <c r="AD137" s="198"/>
      <c r="AE137" s="117"/>
      <c r="AF137" s="110"/>
      <c r="AG137" s="374"/>
    </row>
    <row r="138" spans="1:33" ht="15.75" customHeight="1">
      <c r="A138" s="363"/>
      <c r="B138" s="163"/>
      <c r="C138" s="335"/>
      <c r="D138" s="336"/>
      <c r="E138" s="101"/>
      <c r="F138" s="111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8"/>
      <c r="S138" s="47"/>
      <c r="T138" s="120"/>
      <c r="U138" s="111"/>
      <c r="V138" s="112"/>
      <c r="W138" s="185"/>
      <c r="X138" s="186"/>
      <c r="Y138" s="12"/>
      <c r="Z138" s="198"/>
      <c r="AA138" s="337"/>
      <c r="AB138" s="338"/>
      <c r="AC138" s="12"/>
      <c r="AD138" s="198"/>
      <c r="AE138" s="117"/>
      <c r="AF138" s="110"/>
      <c r="AG138" s="374"/>
    </row>
    <row r="139" spans="1:33" ht="15.75" customHeight="1">
      <c r="A139" s="363"/>
      <c r="B139" s="100"/>
      <c r="C139" s="335"/>
      <c r="D139" s="336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8"/>
      <c r="S139" s="47"/>
      <c r="T139" s="120"/>
      <c r="U139" s="130"/>
      <c r="V139" s="112"/>
      <c r="W139" s="185"/>
      <c r="X139" s="186"/>
      <c r="Y139" s="12"/>
      <c r="Z139" s="198"/>
      <c r="AA139" s="337"/>
      <c r="AB139" s="338"/>
      <c r="AC139" s="12"/>
      <c r="AD139" s="198"/>
      <c r="AE139" s="117"/>
      <c r="AF139" s="110"/>
      <c r="AG139" s="374"/>
    </row>
    <row r="140" spans="1:33" ht="15.75" customHeight="1" thickBot="1">
      <c r="A140" s="364"/>
      <c r="B140" s="133" t="s">
        <v>115</v>
      </c>
      <c r="C140" s="358"/>
      <c r="D140" s="358"/>
      <c r="E140" s="134"/>
      <c r="F140" s="167"/>
      <c r="G140" s="135"/>
      <c r="H140" s="69"/>
      <c r="I140" s="136">
        <f t="shared" ref="I140:J140" si="64">AVERAGE(I124:I139)</f>
        <v>23</v>
      </c>
      <c r="J140" s="137">
        <f t="shared" si="64"/>
        <v>2000</v>
      </c>
      <c r="K140" s="138">
        <f t="shared" ref="K140" si="65">J140/I140</f>
        <v>86.956521739130437</v>
      </c>
      <c r="L140" s="136">
        <f t="shared" ref="L140:M140" si="66">AVERAGE(L124:L139)</f>
        <v>23</v>
      </c>
      <c r="M140" s="137">
        <f t="shared" si="66"/>
        <v>1794.4754826015603</v>
      </c>
      <c r="N140" s="138">
        <f>M140/L140</f>
        <v>78.020673156589581</v>
      </c>
      <c r="O140" s="139">
        <f>L140-I140</f>
        <v>0</v>
      </c>
      <c r="P140" s="140">
        <f>N140-K140</f>
        <v>-8.9358485825408565</v>
      </c>
      <c r="Q140" s="141">
        <f>N140/K140</f>
        <v>0.89723774130078016</v>
      </c>
      <c r="R140" s="329"/>
      <c r="S140" s="142">
        <v>0.70833333333333337</v>
      </c>
      <c r="T140" s="143">
        <v>0.83450231481481474</v>
      </c>
      <c r="U140" s="144"/>
      <c r="V140" s="166"/>
      <c r="W140" s="187"/>
      <c r="X140" s="188"/>
      <c r="Y140" s="179">
        <f t="shared" ref="Y140:Z140" si="67">SUM(Y124:Y139)</f>
        <v>0</v>
      </c>
      <c r="Z140" s="180">
        <f t="shared" si="67"/>
        <v>0</v>
      </c>
      <c r="AA140" s="359"/>
      <c r="AB140" s="360"/>
      <c r="AC140" s="179">
        <f t="shared" ref="AC140" si="68">SUM(AC124:AC139)</f>
        <v>3</v>
      </c>
      <c r="AD140" s="180">
        <f t="shared" ref="AD140" si="69">SUM(AD124:AD139)</f>
        <v>0</v>
      </c>
      <c r="AE140" s="168">
        <f>M140-J140</f>
        <v>-205.52451739843968</v>
      </c>
      <c r="AF140" s="141">
        <f>M140/J140</f>
        <v>0.89723774130078016</v>
      </c>
      <c r="AG140" s="375"/>
    </row>
    <row r="142" spans="1:33">
      <c r="AA142" s="365" t="s">
        <v>149</v>
      </c>
      <c r="AB142" s="365"/>
    </row>
    <row r="143" spans="1:33">
      <c r="AA143" s="365" t="s">
        <v>150</v>
      </c>
      <c r="AB143" s="365"/>
    </row>
    <row r="144" spans="1:33">
      <c r="AA144" s="365" t="s">
        <v>151</v>
      </c>
      <c r="AB144" s="365"/>
    </row>
    <row r="145" spans="27:28">
      <c r="AA145" s="365" t="s">
        <v>152</v>
      </c>
      <c r="AB145" s="365"/>
    </row>
    <row r="146" spans="27:28">
      <c r="AA146" s="365" t="s">
        <v>153</v>
      </c>
      <c r="AB146" s="365"/>
    </row>
    <row r="147" spans="27:28">
      <c r="AA147" s="365" t="s">
        <v>154</v>
      </c>
      <c r="AB147" s="365"/>
    </row>
    <row r="148" spans="27:28">
      <c r="AA148" s="365" t="s">
        <v>155</v>
      </c>
      <c r="AB148" s="365"/>
    </row>
    <row r="149" spans="27:28">
      <c r="AA149" s="365" t="s">
        <v>156</v>
      </c>
      <c r="AB149" s="365"/>
    </row>
    <row r="150" spans="27:28">
      <c r="AA150" s="365" t="s">
        <v>157</v>
      </c>
      <c r="AB150" s="365"/>
    </row>
    <row r="151" spans="27:28">
      <c r="AA151" s="365" t="s">
        <v>158</v>
      </c>
      <c r="AB151" s="365"/>
    </row>
    <row r="152" spans="27:28">
      <c r="AA152" s="365" t="s">
        <v>159</v>
      </c>
      <c r="AB152" s="365"/>
    </row>
    <row r="153" spans="27:28">
      <c r="AA153" s="365" t="s">
        <v>160</v>
      </c>
      <c r="AB153" s="365"/>
    </row>
    <row r="154" spans="27:28">
      <c r="AA154" s="365" t="s">
        <v>161</v>
      </c>
      <c r="AB154" s="365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524" priority="2" operator="greaterThan">
      <formula>0</formula>
    </cfRule>
  </conditionalFormatting>
  <conditionalFormatting sqref="P5:P140 AE5:AE140">
    <cfRule type="cellIs" dxfId="523" priority="5" operator="lessThan">
      <formula>0</formula>
    </cfRule>
  </conditionalFormatting>
  <conditionalFormatting sqref="Q5:Q140 AF5:AF140">
    <cfRule type="cellIs" dxfId="522" priority="3" operator="greaterThan">
      <formula>1</formula>
    </cfRule>
    <cfRule type="cellIs" dxfId="521" priority="4" operator="lessThan">
      <formula>0.8</formula>
    </cfRule>
  </conditionalFormatting>
  <conditionalFormatting sqref="AG5 R5:R140 AG107:AG124">
    <cfRule type="cellIs" dxfId="520" priority="6" operator="lessThan">
      <formula>0.8</formula>
    </cfRule>
  </conditionalFormatting>
  <conditionalFormatting sqref="AG22">
    <cfRule type="cellIs" dxfId="519" priority="11" operator="lessThan">
      <formula>0.8</formula>
    </cfRule>
  </conditionalFormatting>
  <conditionalFormatting sqref="AG37">
    <cfRule type="cellIs" dxfId="518" priority="10" operator="lessThan">
      <formula>0.8</formula>
    </cfRule>
  </conditionalFormatting>
  <conditionalFormatting sqref="AG39:AG74">
    <cfRule type="cellIs" dxfId="517" priority="8" operator="lessThan">
      <formula>0.8</formula>
    </cfRule>
  </conditionalFormatting>
  <conditionalFormatting sqref="AG80:AG88">
    <cfRule type="cellIs" dxfId="516" priority="9" operator="lessThan">
      <formula>0.8</formula>
    </cfRule>
  </conditionalFormatting>
  <conditionalFormatting sqref="AG90:AG95">
    <cfRule type="cellIs" dxfId="515" priority="7" operator="lessThan">
      <formula>0.8</formula>
    </cfRule>
  </conditionalFormatting>
  <conditionalFormatting sqref="AG139">
    <cfRule type="cellIs" dxfId="514" priority="1" operator="lessThan">
      <formula>0.8</formula>
    </cfRule>
  </conditionalFormatting>
  <dataValidations count="1">
    <dataValidation type="list" allowBlank="1" showInputMessage="1" showErrorMessage="1" sqref="AA5:AB140" xr:uid="{A66CBACD-971A-4B17-86D3-88AE2895A70B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C4451-9438-4DCC-A198-622547F9A53B}">
  <sheetPr>
    <tabColor theme="8" tint="0.59999389629810485"/>
  </sheetPr>
  <dimension ref="B1:AR42"/>
  <sheetViews>
    <sheetView zoomScale="70" zoomScaleNormal="70" workbookViewId="0">
      <selection activeCell="S47" sqref="S47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11" t="s">
        <v>0</v>
      </c>
      <c r="C1" s="211"/>
      <c r="D1" s="211"/>
      <c r="E1" s="211"/>
      <c r="F1" s="211"/>
      <c r="G1" s="211"/>
      <c r="H1" s="211"/>
      <c r="I1" s="211"/>
      <c r="J1" s="211"/>
      <c r="K1" s="1"/>
      <c r="L1" s="1"/>
      <c r="M1" s="1"/>
      <c r="N1" s="1"/>
      <c r="O1" s="1"/>
      <c r="P1" s="1"/>
    </row>
    <row r="2" spans="2:34" ht="27.75" customHeight="1">
      <c r="B2" s="212"/>
      <c r="C2" s="212"/>
      <c r="D2" s="212"/>
      <c r="E2" s="212"/>
      <c r="F2" s="212"/>
      <c r="G2" s="212"/>
      <c r="H2" s="212"/>
      <c r="I2" s="212"/>
      <c r="J2" s="212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13" t="s">
        <v>261</v>
      </c>
      <c r="D3" s="214"/>
      <c r="E3" s="3" t="s">
        <v>2</v>
      </c>
      <c r="F3" s="215">
        <f>'0722(18度C)'!D1+'0722(4度C)'!D1</f>
        <v>209827</v>
      </c>
      <c r="G3" s="216"/>
      <c r="H3" s="3" t="s">
        <v>3</v>
      </c>
      <c r="I3" s="217">
        <f>'0722(18度C)'!F1+'0722(4度C)'!F1</f>
        <v>6640513.2299999995</v>
      </c>
      <c r="J3" s="218"/>
      <c r="K3" s="4"/>
      <c r="L3" s="5"/>
      <c r="M3" s="1"/>
      <c r="N3" s="1"/>
      <c r="O3" s="1"/>
      <c r="P3" s="1"/>
    </row>
    <row r="4" spans="2:34" ht="28.5" customHeight="1">
      <c r="B4" s="219" t="s">
        <v>4</v>
      </c>
      <c r="C4" s="222" t="s">
        <v>5</v>
      </c>
      <c r="D4" s="223"/>
      <c r="E4" s="224" t="s">
        <v>6</v>
      </c>
      <c r="F4" s="225"/>
      <c r="G4" s="224" t="s">
        <v>7</v>
      </c>
      <c r="H4" s="225"/>
      <c r="I4" s="224" t="s">
        <v>8</v>
      </c>
      <c r="J4" s="225"/>
      <c r="K4" s="226" t="s">
        <v>9</v>
      </c>
      <c r="L4" s="227"/>
      <c r="M4" s="226" t="s">
        <v>10</v>
      </c>
      <c r="N4" s="227"/>
      <c r="O4" s="228" t="s">
        <v>11</v>
      </c>
      <c r="P4" s="229"/>
      <c r="Q4" s="229" t="s">
        <v>12</v>
      </c>
      <c r="R4" s="229"/>
    </row>
    <row r="5" spans="2:34" ht="28.5" customHeight="1">
      <c r="B5" s="220"/>
      <c r="C5" s="222" t="s">
        <v>13</v>
      </c>
      <c r="D5" s="223"/>
      <c r="E5" s="230" t="s">
        <v>14</v>
      </c>
      <c r="F5" s="231"/>
      <c r="G5" s="232" t="s">
        <v>15</v>
      </c>
      <c r="H5" s="233"/>
      <c r="I5" s="234" t="s">
        <v>16</v>
      </c>
      <c r="J5" s="235"/>
      <c r="K5" s="236" t="s">
        <v>17</v>
      </c>
      <c r="L5" s="237"/>
      <c r="M5" s="238" t="s">
        <v>18</v>
      </c>
      <c r="N5" s="23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20"/>
      <c r="C6" s="222" t="s">
        <v>22</v>
      </c>
      <c r="D6" s="223"/>
      <c r="E6" s="250">
        <f>AVERAGE(D14:O14,D32:X32)</f>
        <v>495.54345061818583</v>
      </c>
      <c r="F6" s="251" t="e">
        <f>AVERAGE(#REF!,D14:K14)</f>
        <v>#REF!</v>
      </c>
      <c r="G6" s="252">
        <f>AVERAGE(D14:K14)</f>
        <v>285.32887432484955</v>
      </c>
      <c r="H6" s="253"/>
      <c r="I6" s="252">
        <f>AVERAGE(L14:O14)</f>
        <v>94.325718496683862</v>
      </c>
      <c r="J6" s="253"/>
      <c r="K6" s="252">
        <f>AVERAGE(D32:O32)</f>
        <v>736.52073732718895</v>
      </c>
      <c r="L6" s="253"/>
      <c r="M6" s="252">
        <f>AVERAGE(P32:X32)</f>
        <v>770.49689440993791</v>
      </c>
      <c r="N6" s="253"/>
      <c r="O6" s="241">
        <f>'0722(4度C)'!Y2</f>
        <v>0</v>
      </c>
      <c r="P6" s="241">
        <f>'0722(4度C)'!Z2</f>
        <v>0</v>
      </c>
      <c r="Q6" s="241">
        <f>'0722(4度C)'!AC2</f>
        <v>58</v>
      </c>
      <c r="R6" s="241">
        <f>'0722(4度C)'!AD2</f>
        <v>0</v>
      </c>
    </row>
    <row r="7" spans="2:34" ht="28.5" customHeight="1">
      <c r="B7" s="220"/>
      <c r="C7" s="244" t="s">
        <v>23</v>
      </c>
      <c r="D7" s="245"/>
      <c r="E7" s="246">
        <f>AVERAGE(D15:O15,D33:X33)</f>
        <v>440.49069103980582</v>
      </c>
      <c r="F7" s="247" t="e">
        <f>AVERAGE(#REF!,D15:K15)</f>
        <v>#REF!</v>
      </c>
      <c r="G7" s="248">
        <f>AVERAGE(D15:K15)</f>
        <v>247.79917231720967</v>
      </c>
      <c r="H7" s="249"/>
      <c r="I7" s="248">
        <f>AVERAGE(L15:O15)</f>
        <v>86.952417323636411</v>
      </c>
      <c r="J7" s="249"/>
      <c r="K7" s="248">
        <f>AVERAGE(D33:O33)</f>
        <v>656.55606351861638</v>
      </c>
      <c r="L7" s="249"/>
      <c r="M7" s="248">
        <f>AVERAGE(P33:X33)</f>
        <v>690.23173350297429</v>
      </c>
      <c r="N7" s="249"/>
      <c r="O7" s="242"/>
      <c r="P7" s="242"/>
      <c r="Q7" s="242"/>
      <c r="R7" s="242"/>
    </row>
    <row r="8" spans="2:34" ht="28.5" customHeight="1">
      <c r="B8" s="221"/>
      <c r="C8" s="244" t="s">
        <v>24</v>
      </c>
      <c r="D8" s="245"/>
      <c r="E8" s="265">
        <f>AVERAGE(D16:O16,D34:X34)</f>
        <v>0.89173717130155117</v>
      </c>
      <c r="F8" s="266" t="e">
        <f>AVERAGE(D16:K16,#REF!)</f>
        <v>#REF!</v>
      </c>
      <c r="G8" s="254">
        <f>AVERAGE(D16:K16)</f>
        <v>0.88176999493654018</v>
      </c>
      <c r="H8" s="255"/>
      <c r="I8" s="254">
        <f>AVERAGE(L16:O16)</f>
        <v>0.9200420849361044</v>
      </c>
      <c r="J8" s="255"/>
      <c r="K8" s="254">
        <f>AVERAGE(D34:O34)</f>
        <v>0.88811115317545164</v>
      </c>
      <c r="L8" s="255"/>
      <c r="M8" s="254">
        <f>AVERAGE(P34:X34)</f>
        <v>0.89616149715789095</v>
      </c>
      <c r="N8" s="255"/>
      <c r="O8" s="243"/>
      <c r="P8" s="243"/>
      <c r="Q8" s="243"/>
      <c r="R8" s="243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6" t="s">
        <v>26</v>
      </c>
      <c r="C11" s="257"/>
      <c r="D11" s="258" t="s">
        <v>27</v>
      </c>
      <c r="E11" s="259"/>
      <c r="F11" s="259"/>
      <c r="G11" s="259"/>
      <c r="H11" s="259"/>
      <c r="I11" s="259"/>
      <c r="J11" s="259"/>
      <c r="K11" s="259"/>
      <c r="L11" s="260" t="s">
        <v>28</v>
      </c>
      <c r="M11" s="261"/>
      <c r="N11" s="261"/>
      <c r="O11" s="262"/>
    </row>
    <row r="12" spans="2:34" ht="17.25" customHeight="1">
      <c r="B12" s="263" t="s">
        <v>29</v>
      </c>
      <c r="C12" s="264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63"/>
      <c r="C13" s="264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0" t="s">
        <v>40</v>
      </c>
      <c r="C14" s="26" t="s">
        <v>41</v>
      </c>
      <c r="D14" s="27" t="s">
        <v>42</v>
      </c>
      <c r="E14" s="28">
        <v>84.21052631578948</v>
      </c>
      <c r="F14" s="28">
        <v>114.33155080213905</v>
      </c>
      <c r="G14" s="28">
        <v>90.909090909090907</v>
      </c>
      <c r="H14" s="28">
        <v>167.92207792207793</v>
      </c>
      <c r="I14" s="28">
        <v>654.6</v>
      </c>
      <c r="J14" s="28">
        <v>600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0"/>
      <c r="C15" s="33" t="s">
        <v>43</v>
      </c>
      <c r="D15" s="34" t="s">
        <v>42</v>
      </c>
      <c r="E15" s="35">
        <v>75.491338472888913</v>
      </c>
      <c r="F15" s="35">
        <v>102.07760810005462</v>
      </c>
      <c r="G15" s="35">
        <v>81.495758368387243</v>
      </c>
      <c r="H15" s="35">
        <v>147.73845998958828</v>
      </c>
      <c r="I15" s="35">
        <v>538.81579108089772</v>
      </c>
      <c r="J15" s="35">
        <v>541.1760778914412</v>
      </c>
      <c r="K15" s="36" t="s">
        <v>42</v>
      </c>
      <c r="L15" s="34" t="s">
        <v>42</v>
      </c>
      <c r="M15" s="37">
        <v>95.892857142857139</v>
      </c>
      <c r="N15" s="35">
        <v>78.011977504415668</v>
      </c>
      <c r="O15" s="38" t="s">
        <v>42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40"/>
      <c r="C16" s="41" t="s">
        <v>44</v>
      </c>
      <c r="D16" s="42" t="s">
        <v>42</v>
      </c>
      <c r="E16" s="43">
        <f t="shared" ref="E16:J16" si="0">E15/E14</f>
        <v>0.89645964436555581</v>
      </c>
      <c r="F16" s="43">
        <f t="shared" si="0"/>
        <v>0.89282098759168438</v>
      </c>
      <c r="G16" s="43">
        <f t="shared" si="0"/>
        <v>0.89645334205225968</v>
      </c>
      <c r="H16" s="43">
        <f t="shared" si="0"/>
        <v>0.87980366737805848</v>
      </c>
      <c r="I16" s="43">
        <f t="shared" si="0"/>
        <v>0.82312219841261491</v>
      </c>
      <c r="J16" s="43">
        <f t="shared" si="0"/>
        <v>0.9019601298190687</v>
      </c>
      <c r="K16" s="44" t="s">
        <v>42</v>
      </c>
      <c r="L16" s="42" t="s">
        <v>42</v>
      </c>
      <c r="M16" s="45">
        <f t="shared" ref="M16:N16" si="1">M15/M14</f>
        <v>0.94294642857142852</v>
      </c>
      <c r="N16" s="43">
        <f t="shared" si="1"/>
        <v>0.89713774130078017</v>
      </c>
      <c r="O16" s="46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7" t="s">
        <v>45</v>
      </c>
      <c r="C17" s="13" t="s">
        <v>46</v>
      </c>
      <c r="D17" s="47" t="s">
        <v>42</v>
      </c>
      <c r="E17" s="48">
        <v>0.16666666666666666</v>
      </c>
      <c r="F17" s="48">
        <v>0.16666666666666666</v>
      </c>
      <c r="G17" s="48">
        <v>0.16666666666666666</v>
      </c>
      <c r="H17" s="48">
        <v>0.16666666666666666</v>
      </c>
      <c r="I17" s="48">
        <v>0.20833333333333334</v>
      </c>
      <c r="J17" s="48">
        <v>0.25</v>
      </c>
      <c r="K17" s="48" t="s">
        <v>42</v>
      </c>
      <c r="L17" s="47" t="s">
        <v>42</v>
      </c>
      <c r="M17" s="49">
        <v>0.70833333333333337</v>
      </c>
      <c r="N17" s="48">
        <v>0.70833333333333337</v>
      </c>
      <c r="O17" s="50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63"/>
      <c r="C18" s="13" t="s">
        <v>47</v>
      </c>
      <c r="D18" s="47" t="s">
        <v>42</v>
      </c>
      <c r="E18" s="48">
        <v>0.64365740740740729</v>
      </c>
      <c r="F18" s="48">
        <v>0.63760416666666653</v>
      </c>
      <c r="G18" s="48">
        <v>0.58252314814814821</v>
      </c>
      <c r="H18" s="48">
        <v>0.64112268518518511</v>
      </c>
      <c r="I18" s="48">
        <v>0.42962962962962953</v>
      </c>
      <c r="J18" s="48">
        <v>0.31168981481481484</v>
      </c>
      <c r="K18" s="48" t="s">
        <v>42</v>
      </c>
      <c r="L18" s="47" t="s">
        <v>42</v>
      </c>
      <c r="M18" s="49">
        <v>0.83903935185185186</v>
      </c>
      <c r="N18" s="48">
        <v>0.8385069444444444</v>
      </c>
      <c r="O18" s="50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8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69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68" t="s">
        <v>51</v>
      </c>
      <c r="C21" s="51" t="s">
        <v>49</v>
      </c>
      <c r="D21" s="54"/>
      <c r="E21" s="52">
        <v>15</v>
      </c>
      <c r="F21" s="52">
        <v>11</v>
      </c>
      <c r="G21" s="52">
        <v>12</v>
      </c>
      <c r="H21" s="52">
        <v>14</v>
      </c>
      <c r="I21" s="52">
        <v>0</v>
      </c>
      <c r="J21" s="52">
        <v>0</v>
      </c>
      <c r="K21" s="53"/>
      <c r="L21" s="54"/>
      <c r="M21" s="55">
        <v>3</v>
      </c>
      <c r="N21" s="52">
        <v>3</v>
      </c>
      <c r="O21" s="56"/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69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63" t="s">
        <v>53</v>
      </c>
      <c r="C23" s="264"/>
      <c r="D23" s="57" t="s">
        <v>42</v>
      </c>
      <c r="E23" s="58">
        <v>22.166666666666668</v>
      </c>
      <c r="F23" s="58">
        <v>19.100000000000001</v>
      </c>
      <c r="G23" s="58">
        <v>22</v>
      </c>
      <c r="H23" s="58">
        <v>21.363636363636363</v>
      </c>
      <c r="I23" s="58">
        <v>5.5</v>
      </c>
      <c r="J23" s="58">
        <v>6</v>
      </c>
      <c r="K23" s="59" t="s">
        <v>42</v>
      </c>
      <c r="L23" s="57" t="s">
        <v>42</v>
      </c>
      <c r="M23" s="60">
        <v>18.666666666666668</v>
      </c>
      <c r="N23" s="58">
        <v>23</v>
      </c>
      <c r="O23" s="61" t="s">
        <v>42</v>
      </c>
    </row>
    <row r="24" spans="2:44" ht="17.25" customHeight="1">
      <c r="B24" s="270" t="s">
        <v>54</v>
      </c>
      <c r="C24" s="271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70" t="s">
        <v>59</v>
      </c>
      <c r="C25" s="271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72" t="s">
        <v>60</v>
      </c>
      <c r="C26" s="273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56" t="s">
        <v>26</v>
      </c>
      <c r="C29" s="257"/>
      <c r="D29" s="274" t="s">
        <v>64</v>
      </c>
      <c r="E29" s="275"/>
      <c r="F29" s="275"/>
      <c r="G29" s="275"/>
      <c r="H29" s="275"/>
      <c r="I29" s="275"/>
      <c r="J29" s="275"/>
      <c r="K29" s="275"/>
      <c r="L29" s="275"/>
      <c r="M29" s="275"/>
      <c r="N29" s="275"/>
      <c r="O29" s="276"/>
      <c r="P29" s="277" t="s">
        <v>65</v>
      </c>
      <c r="Q29" s="278"/>
      <c r="R29" s="278"/>
      <c r="S29" s="278"/>
      <c r="T29" s="278"/>
      <c r="U29" s="278"/>
      <c r="V29" s="278"/>
      <c r="W29" s="278"/>
      <c r="X29" s="279"/>
    </row>
    <row r="30" spans="2:44" ht="17.25" customHeight="1">
      <c r="B30" s="263" t="s">
        <v>29</v>
      </c>
      <c r="C30" s="264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63"/>
      <c r="C31" s="264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40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321.42857142857144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996.42857142857144</v>
      </c>
      <c r="O32" s="28">
        <v>803.22580645161293</v>
      </c>
      <c r="P32" s="27">
        <v>490.90909090909093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709.09090909090901</v>
      </c>
      <c r="W32" s="28">
        <v>942.85714285714289</v>
      </c>
      <c r="X32" s="31">
        <v>939.13043478260863</v>
      </c>
    </row>
    <row r="33" spans="2:24" ht="39.6" customHeight="1">
      <c r="B33" s="240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279.75364080406683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747.33509838737666</v>
      </c>
      <c r="N33" s="35">
        <v>889.21379463678909</v>
      </c>
      <c r="O33" s="35">
        <v>709.92172024623289</v>
      </c>
      <c r="P33" s="34">
        <v>438.27071447066936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643.33020575529042</v>
      </c>
      <c r="W33" s="35">
        <v>845.72625971302864</v>
      </c>
      <c r="X33" s="38">
        <v>833.59975407290858</v>
      </c>
    </row>
    <row r="34" spans="2:24" ht="40.15" customHeight="1">
      <c r="B34" s="240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0.870344660279319</v>
      </c>
      <c r="H34" s="43" t="s">
        <v>42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0.9058607253180323</v>
      </c>
      <c r="N34" s="43">
        <f>N33/N32</f>
        <v>0.89240094085412525</v>
      </c>
      <c r="O34" s="43">
        <f>O33/O32</f>
        <v>0.88383828625033012</v>
      </c>
      <c r="P34" s="42">
        <f>P33/P32</f>
        <v>0.89277367762543758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0.90726054657797373</v>
      </c>
      <c r="W34" s="43">
        <f>W33/W32</f>
        <v>0.89698239666533341</v>
      </c>
      <c r="X34" s="46">
        <f>X33/X32</f>
        <v>0.88762936776281942</v>
      </c>
    </row>
    <row r="35" spans="2:24" ht="17.25" customHeight="1">
      <c r="B35" s="267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0.20833333333333334</v>
      </c>
      <c r="H35" s="48" t="s">
        <v>42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0.3298611111111111</v>
      </c>
      <c r="N35" s="48">
        <v>0.25</v>
      </c>
      <c r="O35" s="48">
        <v>0.25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0.73958333333333337</v>
      </c>
      <c r="X35" s="50">
        <v>0.74583333333333346</v>
      </c>
    </row>
    <row r="36" spans="2:24" ht="17.25" customHeight="1">
      <c r="B36" s="263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0.42962962962962953</v>
      </c>
      <c r="H36" s="48" t="s">
        <v>42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0.42629629629629628</v>
      </c>
      <c r="N36" s="48">
        <v>0.5857986111111112</v>
      </c>
      <c r="O36" s="48">
        <v>0.55657407407407411</v>
      </c>
      <c r="P36" s="47">
        <v>0.7660069444444445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0.87944444444444447</v>
      </c>
      <c r="W36" s="48">
        <v>1.1067129629629626</v>
      </c>
      <c r="X36" s="50">
        <v>1.1049074074074072</v>
      </c>
    </row>
    <row r="37" spans="2:24" ht="17.25" customHeight="1">
      <c r="B37" s="263" t="s">
        <v>53</v>
      </c>
      <c r="C37" s="264"/>
      <c r="D37" s="58" t="s">
        <v>42</v>
      </c>
      <c r="E37" s="58" t="s">
        <v>42</v>
      </c>
      <c r="F37" s="58" t="s">
        <v>42</v>
      </c>
      <c r="G37" s="58">
        <v>11.2</v>
      </c>
      <c r="H37" s="58" t="s">
        <v>42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4</v>
      </c>
      <c r="N37" s="58">
        <v>3.5</v>
      </c>
      <c r="O37" s="58">
        <v>4.4285714285714288</v>
      </c>
      <c r="P37" s="57">
        <v>7.333333333333333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4.4000000000000004</v>
      </c>
      <c r="W37" s="58">
        <v>3.5</v>
      </c>
      <c r="X37" s="61">
        <v>3.8333333333333335</v>
      </c>
    </row>
    <row r="38" spans="2:24" ht="17.25" customHeight="1">
      <c r="B38" s="270" t="s">
        <v>54</v>
      </c>
      <c r="C38" s="271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70" t="s">
        <v>59</v>
      </c>
      <c r="C39" s="271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72" t="s">
        <v>60</v>
      </c>
      <c r="C40" s="273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C3925-A054-442F-A9B8-78CED266E787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P27" sqref="P27"/>
      <selection pane="bottomLeft" activeCell="P27" sqref="P27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SUM(F5:F140)</f>
        <v>112078</v>
      </c>
      <c r="E1" s="88" t="s">
        <v>3</v>
      </c>
      <c r="F1" s="89">
        <f>SUM(G5:G140)</f>
        <v>2278878.91</v>
      </c>
      <c r="G1" s="90" t="s">
        <v>84</v>
      </c>
      <c r="H1" s="91">
        <f>L21+L38+L55+L72+L89+L106+L123+L140</f>
        <v>42.195238095238096</v>
      </c>
      <c r="I1" s="284" t="s">
        <v>85</v>
      </c>
      <c r="J1" s="280"/>
      <c r="K1" s="309"/>
      <c r="L1" s="313" t="s">
        <v>86</v>
      </c>
      <c r="M1" s="314"/>
      <c r="N1" s="315"/>
      <c r="O1" s="280" t="s">
        <v>87</v>
      </c>
      <c r="P1" s="280"/>
      <c r="Q1" s="280"/>
      <c r="R1" s="281"/>
      <c r="S1" s="284" t="s">
        <v>88</v>
      </c>
      <c r="T1" s="280"/>
      <c r="U1" s="280"/>
      <c r="V1" s="280"/>
      <c r="W1" s="280"/>
      <c r="X1" s="281"/>
      <c r="Y1" s="280" t="s">
        <v>89</v>
      </c>
      <c r="Z1" s="280"/>
      <c r="AA1" s="284" t="s">
        <v>90</v>
      </c>
      <c r="AB1" s="286"/>
      <c r="AC1" s="287"/>
    </row>
    <row r="2" spans="1:29" ht="26.25" customHeight="1" thickBot="1">
      <c r="A2" s="299">
        <v>46225</v>
      </c>
      <c r="B2" s="300"/>
      <c r="C2" s="92" t="s">
        <v>40</v>
      </c>
      <c r="D2" s="93">
        <f>AVERAGE(N21,N38,N55,N72,N89,N106,N123,N140)</f>
        <v>673.39389851079534</v>
      </c>
      <c r="E2" s="93" t="s">
        <v>91</v>
      </c>
      <c r="F2" s="94">
        <f>F1/D1</f>
        <v>20.332972661896182</v>
      </c>
      <c r="G2" s="95" t="s">
        <v>92</v>
      </c>
      <c r="H2" s="96">
        <f>COUNT(H5:H140)</f>
        <v>12</v>
      </c>
      <c r="I2" s="310"/>
      <c r="J2" s="311"/>
      <c r="K2" s="312"/>
      <c r="L2" s="316"/>
      <c r="M2" s="282"/>
      <c r="N2" s="317"/>
      <c r="O2" s="282"/>
      <c r="P2" s="282"/>
      <c r="Q2" s="282"/>
      <c r="R2" s="283"/>
      <c r="S2" s="285"/>
      <c r="T2" s="282"/>
      <c r="U2" s="282"/>
      <c r="V2" s="282"/>
      <c r="W2" s="282"/>
      <c r="X2" s="283"/>
      <c r="Y2" s="282"/>
      <c r="Z2" s="282"/>
      <c r="AA2" s="288"/>
      <c r="AB2" s="289"/>
      <c r="AC2" s="290"/>
    </row>
    <row r="3" spans="1:29" ht="23.25" customHeight="1">
      <c r="A3" s="301" t="s">
        <v>93</v>
      </c>
      <c r="B3" s="303" t="s">
        <v>94</v>
      </c>
      <c r="C3" s="305" t="s">
        <v>95</v>
      </c>
      <c r="D3" s="305"/>
      <c r="E3" s="307" t="s">
        <v>96</v>
      </c>
      <c r="F3" s="305" t="s">
        <v>97</v>
      </c>
      <c r="G3" s="307" t="s">
        <v>98</v>
      </c>
      <c r="H3" s="356" t="s">
        <v>99</v>
      </c>
      <c r="I3" s="291" t="s">
        <v>100</v>
      </c>
      <c r="J3" s="293" t="s">
        <v>101</v>
      </c>
      <c r="K3" s="295" t="s">
        <v>40</v>
      </c>
      <c r="L3" s="297" t="s">
        <v>100</v>
      </c>
      <c r="M3" s="293" t="s">
        <v>101</v>
      </c>
      <c r="N3" s="295" t="s">
        <v>40</v>
      </c>
      <c r="O3" s="291" t="s">
        <v>100</v>
      </c>
      <c r="P3" s="350" t="s">
        <v>40</v>
      </c>
      <c r="Q3" s="352" t="s">
        <v>102</v>
      </c>
      <c r="R3" s="354" t="s">
        <v>103</v>
      </c>
      <c r="S3" s="339" t="s">
        <v>104</v>
      </c>
      <c r="T3" s="340"/>
      <c r="U3" s="341" t="s">
        <v>105</v>
      </c>
      <c r="V3" s="341" t="s">
        <v>106</v>
      </c>
      <c r="W3" s="305" t="s">
        <v>107</v>
      </c>
      <c r="X3" s="343"/>
      <c r="Y3" s="344" t="s">
        <v>108</v>
      </c>
      <c r="Z3" s="345"/>
      <c r="AA3" s="348" t="s">
        <v>101</v>
      </c>
      <c r="AB3" s="318" t="s">
        <v>102</v>
      </c>
      <c r="AC3" s="320" t="s">
        <v>109</v>
      </c>
    </row>
    <row r="4" spans="1:29" ht="17.25" customHeight="1" thickBot="1">
      <c r="A4" s="302"/>
      <c r="B4" s="304"/>
      <c r="C4" s="306"/>
      <c r="D4" s="306"/>
      <c r="E4" s="308"/>
      <c r="F4" s="306"/>
      <c r="G4" s="308"/>
      <c r="H4" s="357"/>
      <c r="I4" s="292"/>
      <c r="J4" s="294"/>
      <c r="K4" s="296"/>
      <c r="L4" s="298"/>
      <c r="M4" s="294"/>
      <c r="N4" s="296"/>
      <c r="O4" s="292"/>
      <c r="P4" s="351"/>
      <c r="Q4" s="353"/>
      <c r="R4" s="355"/>
      <c r="S4" s="203" t="s">
        <v>110</v>
      </c>
      <c r="T4" s="204" t="s">
        <v>111</v>
      </c>
      <c r="U4" s="342"/>
      <c r="V4" s="342"/>
      <c r="W4" s="99" t="s">
        <v>112</v>
      </c>
      <c r="X4" s="69" t="s">
        <v>113</v>
      </c>
      <c r="Y4" s="346"/>
      <c r="Z4" s="347"/>
      <c r="AA4" s="349"/>
      <c r="AB4" s="319"/>
      <c r="AC4" s="321"/>
    </row>
    <row r="5" spans="1:29" ht="15.75" customHeight="1">
      <c r="A5" s="322" t="s">
        <v>116</v>
      </c>
      <c r="B5" s="146" t="s">
        <v>114</v>
      </c>
      <c r="C5" s="325" t="s">
        <v>117</v>
      </c>
      <c r="D5" s="326"/>
      <c r="E5" s="147">
        <v>25.64</v>
      </c>
      <c r="F5" s="97">
        <v>1846</v>
      </c>
      <c r="G5" s="148">
        <f t="shared" ref="G5:G9" si="0">E5*F5</f>
        <v>47331.44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3218.3295511531878</v>
      </c>
      <c r="N5" s="152">
        <f>M5/L5</f>
        <v>321.83295511531878</v>
      </c>
      <c r="O5" s="154">
        <f>L5-I5</f>
        <v>0</v>
      </c>
      <c r="P5" s="155">
        <f>N5-K5</f>
        <v>-38.167044884681218</v>
      </c>
      <c r="Q5" s="156">
        <f>N5/K5</f>
        <v>0.89398043087588552</v>
      </c>
      <c r="R5" s="327">
        <f>Q21</f>
        <v>0.870344660279319</v>
      </c>
      <c r="S5" s="157">
        <v>0.20833333333333334</v>
      </c>
      <c r="T5" s="158">
        <v>0.23222222222222222</v>
      </c>
      <c r="U5" s="159"/>
      <c r="V5" s="160">
        <v>34.41536929004446</v>
      </c>
      <c r="W5" s="161"/>
      <c r="X5" s="162"/>
      <c r="Y5" s="330"/>
      <c r="Z5" s="331"/>
      <c r="AA5" s="115">
        <f>M5-J5</f>
        <v>-381.67044884681218</v>
      </c>
      <c r="AB5" s="156">
        <f>M5/J5</f>
        <v>0.89398043087588552</v>
      </c>
      <c r="AC5" s="332">
        <f>AB21</f>
        <v>0.870344660279319</v>
      </c>
    </row>
    <row r="6" spans="1:29" ht="15.75" customHeight="1">
      <c r="A6" s="323"/>
      <c r="B6" s="100" t="s">
        <v>114</v>
      </c>
      <c r="C6" s="335" t="s">
        <v>198</v>
      </c>
      <c r="D6" s="336"/>
      <c r="E6" s="101">
        <v>29.52</v>
      </c>
      <c r="F6" s="102">
        <v>2874</v>
      </c>
      <c r="G6" s="103">
        <f t="shared" si="0"/>
        <v>84840.48</v>
      </c>
      <c r="H6" s="26"/>
      <c r="I6" s="104">
        <v>11</v>
      </c>
      <c r="J6" s="105">
        <v>3600</v>
      </c>
      <c r="K6" s="106">
        <f t="shared" ref="K6:K9" si="1">J6/I6</f>
        <v>327.27272727272725</v>
      </c>
      <c r="L6" s="107">
        <v>11</v>
      </c>
      <c r="M6" s="105">
        <f>F6/V6*60</f>
        <v>3158.2943818200069</v>
      </c>
      <c r="N6" s="106">
        <f>M6/L6</f>
        <v>287.11767107454608</v>
      </c>
      <c r="O6" s="108">
        <f>L6-I6</f>
        <v>0</v>
      </c>
      <c r="P6" s="109">
        <f>N6-K6</f>
        <v>-40.155056198181171</v>
      </c>
      <c r="Q6" s="110">
        <f>N6/K6</f>
        <v>0.877303994950002</v>
      </c>
      <c r="R6" s="328"/>
      <c r="S6" s="47">
        <v>0.23541666666666666</v>
      </c>
      <c r="T6" s="48">
        <v>0.27332175925925928</v>
      </c>
      <c r="U6" s="111">
        <v>4.5999999999999996</v>
      </c>
      <c r="V6" s="112">
        <v>54.599090253464361</v>
      </c>
      <c r="W6" s="113"/>
      <c r="X6" s="116"/>
      <c r="Y6" s="337"/>
      <c r="Z6" s="338"/>
      <c r="AA6" s="117">
        <f>M6-J6</f>
        <v>-441.70561817999305</v>
      </c>
      <c r="AB6" s="110">
        <f>M6/J6</f>
        <v>0.87730399495000189</v>
      </c>
      <c r="AC6" s="333"/>
    </row>
    <row r="7" spans="1:29" ht="15.75" customHeight="1">
      <c r="A7" s="323"/>
      <c r="B7" s="100" t="s">
        <v>114</v>
      </c>
      <c r="C7" s="335" t="s">
        <v>199</v>
      </c>
      <c r="D7" s="336"/>
      <c r="E7" s="101">
        <v>29.85</v>
      </c>
      <c r="F7" s="102">
        <v>3311</v>
      </c>
      <c r="G7" s="103">
        <f t="shared" si="0"/>
        <v>98833.35</v>
      </c>
      <c r="H7" s="26"/>
      <c r="I7" s="104">
        <v>11</v>
      </c>
      <c r="J7" s="105">
        <v>3600</v>
      </c>
      <c r="K7" s="106">
        <f t="shared" si="1"/>
        <v>327.27272727272725</v>
      </c>
      <c r="L7" s="107">
        <v>11</v>
      </c>
      <c r="M7" s="105">
        <f>F7/V7*60</f>
        <v>3160.3219884163573</v>
      </c>
      <c r="N7" s="106">
        <f>M7/L7</f>
        <v>287.30199894694158</v>
      </c>
      <c r="O7" s="108">
        <f>L7-I7</f>
        <v>0</v>
      </c>
      <c r="P7" s="109">
        <f>N7-K7</f>
        <v>-39.970728325785672</v>
      </c>
      <c r="Q7" s="110">
        <f>N7/K7</f>
        <v>0.87786721900454379</v>
      </c>
      <c r="R7" s="328"/>
      <c r="S7" s="47">
        <v>0.27708333333333329</v>
      </c>
      <c r="T7" s="48">
        <v>0.32072916666666662</v>
      </c>
      <c r="U7" s="111">
        <v>5.4166666666665808</v>
      </c>
      <c r="V7" s="112">
        <v>62.860683413954554</v>
      </c>
      <c r="W7" s="113"/>
      <c r="X7" s="116"/>
      <c r="Y7" s="337"/>
      <c r="Z7" s="338"/>
      <c r="AA7" s="117">
        <f>M7-J7</f>
        <v>-439.67801158364273</v>
      </c>
      <c r="AB7" s="110">
        <f>M7/J7</f>
        <v>0.87786721900454368</v>
      </c>
      <c r="AC7" s="333"/>
    </row>
    <row r="8" spans="1:29" ht="15.75" customHeight="1">
      <c r="A8" s="323"/>
      <c r="B8" s="100" t="s">
        <v>114</v>
      </c>
      <c r="C8" s="335" t="s">
        <v>258</v>
      </c>
      <c r="D8" s="336"/>
      <c r="E8" s="101">
        <v>30</v>
      </c>
      <c r="F8" s="102">
        <v>3271</v>
      </c>
      <c r="G8" s="103">
        <f t="shared" si="0"/>
        <v>98130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3007.8362193231756</v>
      </c>
      <c r="N8" s="106">
        <f>M8/L8</f>
        <v>250.65301827693131</v>
      </c>
      <c r="O8" s="108">
        <f>L8-I8</f>
        <v>0</v>
      </c>
      <c r="P8" s="109">
        <f>N8-K8</f>
        <v>-49.346981723068694</v>
      </c>
      <c r="Q8" s="110">
        <f>N8/K8</f>
        <v>0.83551006092310431</v>
      </c>
      <c r="R8" s="328"/>
      <c r="S8" s="47">
        <v>0.32361111111111107</v>
      </c>
      <c r="T8" s="48">
        <v>0.36891203703703701</v>
      </c>
      <c r="U8" s="111">
        <v>5</v>
      </c>
      <c r="V8" s="112">
        <v>65.249563370229808</v>
      </c>
      <c r="W8" s="113"/>
      <c r="X8" s="116"/>
      <c r="Y8" s="337"/>
      <c r="Z8" s="338"/>
      <c r="AA8" s="117">
        <f>M8-J8</f>
        <v>-592.16378067682444</v>
      </c>
      <c r="AB8" s="110">
        <f>M8/J8</f>
        <v>0.83551006092310431</v>
      </c>
      <c r="AC8" s="333"/>
    </row>
    <row r="9" spans="1:29" ht="15.75" customHeight="1">
      <c r="A9" s="323"/>
      <c r="B9" s="100" t="s">
        <v>118</v>
      </c>
      <c r="C9" s="335" t="s">
        <v>119</v>
      </c>
      <c r="D9" s="336"/>
      <c r="E9" s="101">
        <v>28.57</v>
      </c>
      <c r="F9" s="102">
        <v>1563</v>
      </c>
      <c r="G9" s="103">
        <f t="shared" si="0"/>
        <v>44654.91</v>
      </c>
      <c r="H9" s="13"/>
      <c r="I9" s="104">
        <v>12</v>
      </c>
      <c r="J9" s="105">
        <v>3600</v>
      </c>
      <c r="K9" s="106">
        <f t="shared" si="1"/>
        <v>300</v>
      </c>
      <c r="L9" s="107">
        <v>12</v>
      </c>
      <c r="M9" s="105">
        <f>F9/V9*60</f>
        <v>3121.4217443150164</v>
      </c>
      <c r="N9" s="106">
        <f>M9/L9</f>
        <v>260.11847869291802</v>
      </c>
      <c r="O9" s="108">
        <f>L9-I9</f>
        <v>0</v>
      </c>
      <c r="P9" s="109">
        <f>N9-K9</f>
        <v>-39.881521307081982</v>
      </c>
      <c r="Q9" s="110">
        <f>N9/K9</f>
        <v>0.86706159564306007</v>
      </c>
      <c r="R9" s="328"/>
      <c r="S9" s="47">
        <v>0.37222222222222218</v>
      </c>
      <c r="T9" s="48">
        <v>0.39307870370370368</v>
      </c>
      <c r="U9" s="111">
        <v>4.7666666666666391</v>
      </c>
      <c r="V9" s="112">
        <v>30.0440016382918</v>
      </c>
      <c r="W9" s="113"/>
      <c r="X9" s="116"/>
      <c r="Y9" s="337"/>
      <c r="Z9" s="338"/>
      <c r="AA9" s="117">
        <f>M9-J9</f>
        <v>-478.57825568498356</v>
      </c>
      <c r="AB9" s="110">
        <f>M9/J9</f>
        <v>0.86706159564306007</v>
      </c>
      <c r="AC9" s="333"/>
    </row>
    <row r="10" spans="1:29" ht="15.75" customHeight="1">
      <c r="A10" s="323"/>
      <c r="B10" s="100"/>
      <c r="C10" s="335"/>
      <c r="D10" s="336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28"/>
      <c r="S10" s="47"/>
      <c r="T10" s="120"/>
      <c r="U10" s="111"/>
      <c r="V10" s="112"/>
      <c r="W10" s="113"/>
      <c r="X10" s="116"/>
      <c r="Y10" s="337"/>
      <c r="Z10" s="338"/>
      <c r="AA10" s="117"/>
      <c r="AB10" s="110"/>
      <c r="AC10" s="333"/>
    </row>
    <row r="11" spans="1:29" ht="15.75" customHeight="1">
      <c r="A11" s="323"/>
      <c r="B11" s="100"/>
      <c r="C11" s="335"/>
      <c r="D11" s="336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8"/>
      <c r="S11" s="47"/>
      <c r="T11" s="120"/>
      <c r="U11" s="111"/>
      <c r="V11" s="112"/>
      <c r="W11" s="113"/>
      <c r="X11" s="116"/>
      <c r="Y11" s="337"/>
      <c r="Z11" s="338"/>
      <c r="AA11" s="117"/>
      <c r="AB11" s="110"/>
      <c r="AC11" s="333"/>
    </row>
    <row r="12" spans="1:29" ht="15.75" customHeight="1">
      <c r="A12" s="323"/>
      <c r="B12" s="100"/>
      <c r="C12" s="335"/>
      <c r="D12" s="33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8"/>
      <c r="S12" s="47"/>
      <c r="T12" s="120"/>
      <c r="U12" s="111"/>
      <c r="V12" s="112"/>
      <c r="W12" s="113"/>
      <c r="X12" s="116"/>
      <c r="Y12" s="337"/>
      <c r="Z12" s="338"/>
      <c r="AA12" s="117"/>
      <c r="AB12" s="110"/>
      <c r="AC12" s="333"/>
    </row>
    <row r="13" spans="1:29" ht="15.75" customHeight="1">
      <c r="A13" s="323"/>
      <c r="B13" s="100"/>
      <c r="C13" s="335"/>
      <c r="D13" s="33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8"/>
      <c r="S13" s="47"/>
      <c r="T13" s="120"/>
      <c r="U13" s="111"/>
      <c r="V13" s="112"/>
      <c r="W13" s="113"/>
      <c r="X13" s="127"/>
      <c r="Y13" s="337"/>
      <c r="Z13" s="338"/>
      <c r="AA13" s="117"/>
      <c r="AB13" s="110"/>
      <c r="AC13" s="333"/>
    </row>
    <row r="14" spans="1:29" ht="15.75" customHeight="1">
      <c r="A14" s="323"/>
      <c r="B14" s="100"/>
      <c r="C14" s="335"/>
      <c r="D14" s="33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8"/>
      <c r="S14" s="47"/>
      <c r="T14" s="120"/>
      <c r="U14" s="111"/>
      <c r="V14" s="112"/>
      <c r="W14" s="113"/>
      <c r="X14" s="127"/>
      <c r="Y14" s="337"/>
      <c r="Z14" s="338"/>
      <c r="AA14" s="117"/>
      <c r="AB14" s="110"/>
      <c r="AC14" s="333"/>
    </row>
    <row r="15" spans="1:29" ht="15.75" customHeight="1">
      <c r="A15" s="323"/>
      <c r="B15" s="100"/>
      <c r="C15" s="335"/>
      <c r="D15" s="33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8"/>
      <c r="S15" s="47"/>
      <c r="T15" s="120"/>
      <c r="U15" s="111"/>
      <c r="V15" s="112"/>
      <c r="W15" s="113"/>
      <c r="X15" s="127"/>
      <c r="Y15" s="337"/>
      <c r="Z15" s="338"/>
      <c r="AA15" s="117"/>
      <c r="AB15" s="110"/>
      <c r="AC15" s="333"/>
    </row>
    <row r="16" spans="1:29" ht="15.75" customHeight="1">
      <c r="A16" s="323"/>
      <c r="B16" s="100"/>
      <c r="C16" s="335"/>
      <c r="D16" s="33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8"/>
      <c r="S16" s="47"/>
      <c r="T16" s="120"/>
      <c r="U16" s="111"/>
      <c r="V16" s="112"/>
      <c r="W16" s="113"/>
      <c r="X16" s="127"/>
      <c r="Y16" s="337"/>
      <c r="Z16" s="338"/>
      <c r="AA16" s="117"/>
      <c r="AB16" s="110"/>
      <c r="AC16" s="333"/>
    </row>
    <row r="17" spans="1:29" ht="15.75" customHeight="1">
      <c r="A17" s="323"/>
      <c r="B17" s="100"/>
      <c r="C17" s="335"/>
      <c r="D17" s="33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8"/>
      <c r="S17" s="47"/>
      <c r="T17" s="120"/>
      <c r="U17" s="111"/>
      <c r="V17" s="112"/>
      <c r="W17" s="113"/>
      <c r="X17" s="127"/>
      <c r="Y17" s="337"/>
      <c r="Z17" s="338"/>
      <c r="AA17" s="117"/>
      <c r="AB17" s="110"/>
      <c r="AC17" s="333"/>
    </row>
    <row r="18" spans="1:29" ht="15.75" customHeight="1">
      <c r="A18" s="323"/>
      <c r="B18" s="100"/>
      <c r="C18" s="335"/>
      <c r="D18" s="33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8"/>
      <c r="S18" s="47"/>
      <c r="T18" s="120"/>
      <c r="U18" s="111"/>
      <c r="V18" s="112"/>
      <c r="W18" s="113"/>
      <c r="X18" s="127"/>
      <c r="Y18" s="337"/>
      <c r="Z18" s="338"/>
      <c r="AA18" s="117"/>
      <c r="AB18" s="110"/>
      <c r="AC18" s="333"/>
    </row>
    <row r="19" spans="1:29" ht="15.75" customHeight="1">
      <c r="A19" s="323"/>
      <c r="B19" s="100"/>
      <c r="C19" s="335"/>
      <c r="D19" s="33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8"/>
      <c r="S19" s="47"/>
      <c r="T19" s="120"/>
      <c r="U19" s="111"/>
      <c r="V19" s="112"/>
      <c r="W19" s="113"/>
      <c r="X19" s="127"/>
      <c r="Y19" s="337"/>
      <c r="Z19" s="338"/>
      <c r="AA19" s="117"/>
      <c r="AB19" s="110"/>
      <c r="AC19" s="333"/>
    </row>
    <row r="20" spans="1:29" ht="15.75" customHeight="1">
      <c r="A20" s="323"/>
      <c r="B20" s="163"/>
      <c r="C20" s="335"/>
      <c r="D20" s="336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8"/>
      <c r="S20" s="119"/>
      <c r="T20" s="120"/>
      <c r="U20" s="130"/>
      <c r="V20" s="131"/>
      <c r="W20" s="126"/>
      <c r="X20" s="127"/>
      <c r="Y20" s="337"/>
      <c r="Z20" s="338"/>
      <c r="AA20" s="165"/>
      <c r="AB20" s="125"/>
      <c r="AC20" s="333"/>
    </row>
    <row r="21" spans="1:29" ht="15.75" customHeight="1" thickBot="1">
      <c r="A21" s="324"/>
      <c r="B21" s="133" t="s">
        <v>115</v>
      </c>
      <c r="C21" s="358"/>
      <c r="D21" s="358"/>
      <c r="E21" s="134"/>
      <c r="F21" s="167"/>
      <c r="G21" s="135"/>
      <c r="H21" s="69"/>
      <c r="I21" s="136">
        <f t="shared" ref="I21:J21" si="2">AVERAGE(I5:I20)</f>
        <v>11.2</v>
      </c>
      <c r="J21" s="137">
        <f t="shared" si="2"/>
        <v>3600</v>
      </c>
      <c r="K21" s="138">
        <f t="shared" ref="K21" si="3">J21/I21</f>
        <v>321.42857142857144</v>
      </c>
      <c r="L21" s="136">
        <f t="shared" ref="L21:M21" si="4">AVERAGE(L5:L20)</f>
        <v>11.2</v>
      </c>
      <c r="M21" s="137">
        <f t="shared" si="4"/>
        <v>3133.2407770055484</v>
      </c>
      <c r="N21" s="138">
        <f>M21/L21</f>
        <v>279.75364080406683</v>
      </c>
      <c r="O21" s="139">
        <f>L21-I21</f>
        <v>0</v>
      </c>
      <c r="P21" s="140">
        <f>N21-K21</f>
        <v>-41.674930624504611</v>
      </c>
      <c r="Q21" s="141">
        <f>N21/K21</f>
        <v>0.870344660279319</v>
      </c>
      <c r="R21" s="329"/>
      <c r="S21" s="142">
        <v>0.20833333333333334</v>
      </c>
      <c r="T21" s="143">
        <v>0.42962962962962953</v>
      </c>
      <c r="U21" s="144"/>
      <c r="V21" s="166"/>
      <c r="W21" s="167"/>
      <c r="X21" s="138"/>
      <c r="Y21" s="359"/>
      <c r="Z21" s="360"/>
      <c r="AA21" s="168">
        <f>M21-J21</f>
        <v>-466.75922299445165</v>
      </c>
      <c r="AB21" s="141">
        <f>M21/J21</f>
        <v>0.870344660279319</v>
      </c>
      <c r="AC21" s="334"/>
    </row>
    <row r="22" spans="1:29" ht="15.75" customHeight="1">
      <c r="A22" s="361" t="s">
        <v>121</v>
      </c>
      <c r="B22" s="114" t="s">
        <v>118</v>
      </c>
      <c r="C22" s="325" t="s">
        <v>186</v>
      </c>
      <c r="D22" s="326"/>
      <c r="E22" s="147">
        <v>18.53</v>
      </c>
      <c r="F22" s="97">
        <v>2547</v>
      </c>
      <c r="G22" s="148">
        <f t="shared" ref="G22:G24" si="5">E22*F22</f>
        <v>47195.91</v>
      </c>
      <c r="H22" s="149"/>
      <c r="I22" s="150">
        <v>3</v>
      </c>
      <c r="J22" s="151">
        <v>3300</v>
      </c>
      <c r="K22" s="152">
        <f>J22/I22</f>
        <v>1100</v>
      </c>
      <c r="L22" s="153">
        <v>3</v>
      </c>
      <c r="M22" s="151">
        <f>F22/V22*60</f>
        <v>2990.7786165473585</v>
      </c>
      <c r="N22" s="152">
        <f>M22/L22</f>
        <v>996.92620551578614</v>
      </c>
      <c r="O22" s="154">
        <f>L22-I22</f>
        <v>0</v>
      </c>
      <c r="P22" s="155">
        <f>N22-K22</f>
        <v>-103.07379448421386</v>
      </c>
      <c r="Q22" s="156">
        <f>N22/K22</f>
        <v>0.90629655046889646</v>
      </c>
      <c r="R22" s="327">
        <f>Q38</f>
        <v>0.9058607253180323</v>
      </c>
      <c r="S22" s="157">
        <v>0.3298611111111111</v>
      </c>
      <c r="T22" s="158">
        <v>0.36533564814814812</v>
      </c>
      <c r="U22" s="159"/>
      <c r="V22" s="112">
        <v>51.09706186692609</v>
      </c>
      <c r="W22" s="161"/>
      <c r="X22" s="162"/>
      <c r="Y22" s="330"/>
      <c r="Z22" s="331"/>
      <c r="AA22" s="115">
        <f>M22-J22</f>
        <v>-309.22138345264148</v>
      </c>
      <c r="AB22" s="156">
        <f>M22/J22</f>
        <v>0.90629655046889657</v>
      </c>
      <c r="AC22" s="332">
        <f>AB38</f>
        <v>0.9058607253180323</v>
      </c>
    </row>
    <row r="23" spans="1:29" ht="15.75" customHeight="1">
      <c r="A23" s="362"/>
      <c r="B23" s="100" t="s">
        <v>118</v>
      </c>
      <c r="C23" s="335" t="s">
        <v>122</v>
      </c>
      <c r="D23" s="336"/>
      <c r="E23" s="101">
        <v>22.28</v>
      </c>
      <c r="F23" s="102">
        <v>940</v>
      </c>
      <c r="G23" s="103">
        <f t="shared" si="5"/>
        <v>20943.2</v>
      </c>
      <c r="H23" s="26"/>
      <c r="I23" s="104">
        <v>5</v>
      </c>
      <c r="J23" s="105">
        <v>3300</v>
      </c>
      <c r="K23" s="106">
        <f t="shared" ref="K23:K24" si="6">J23/I23</f>
        <v>660</v>
      </c>
      <c r="L23" s="107">
        <v>5</v>
      </c>
      <c r="M23" s="105">
        <f>F23/V23*60</f>
        <v>2988.3266288839582</v>
      </c>
      <c r="N23" s="106">
        <f>M23/L23</f>
        <v>597.66532577679163</v>
      </c>
      <c r="O23" s="108">
        <f>L23-I23</f>
        <v>0</v>
      </c>
      <c r="P23" s="109">
        <f>N23-K23</f>
        <v>-62.334674223208367</v>
      </c>
      <c r="Q23" s="110">
        <f>N23/K23</f>
        <v>0.90555352390422972</v>
      </c>
      <c r="R23" s="328"/>
      <c r="S23" s="47">
        <v>0.36874999999999997</v>
      </c>
      <c r="T23" s="48">
        <v>0.38185185185185183</v>
      </c>
      <c r="U23" s="111">
        <v>4.9166666666666625</v>
      </c>
      <c r="V23" s="112">
        <v>18.873438885448593</v>
      </c>
      <c r="W23" s="113"/>
      <c r="X23" s="116"/>
      <c r="Y23" s="337"/>
      <c r="Z23" s="338"/>
      <c r="AA23" s="117">
        <f>M23-J23</f>
        <v>-311.67337111604184</v>
      </c>
      <c r="AB23" s="110">
        <f>M23/J23</f>
        <v>0.90555352390422972</v>
      </c>
      <c r="AC23" s="333"/>
    </row>
    <row r="24" spans="1:29" ht="15.75" customHeight="1">
      <c r="A24" s="362"/>
      <c r="B24" s="100" t="s">
        <v>118</v>
      </c>
      <c r="C24" s="335" t="s">
        <v>123</v>
      </c>
      <c r="D24" s="336"/>
      <c r="E24" s="101">
        <v>17.89</v>
      </c>
      <c r="F24" s="102">
        <v>2983</v>
      </c>
      <c r="G24" s="103">
        <f t="shared" si="5"/>
        <v>53365.87</v>
      </c>
      <c r="H24" s="26"/>
      <c r="I24" s="104">
        <v>4</v>
      </c>
      <c r="J24" s="105">
        <v>3300</v>
      </c>
      <c r="K24" s="106">
        <f t="shared" si="6"/>
        <v>825</v>
      </c>
      <c r="L24" s="107">
        <v>4</v>
      </c>
      <c r="M24" s="105">
        <f>F24/V24*60</f>
        <v>2988.9159352172042</v>
      </c>
      <c r="N24" s="106">
        <f>M24/L24</f>
        <v>747.22898380430104</v>
      </c>
      <c r="O24" s="108">
        <f>L24-I24</f>
        <v>0</v>
      </c>
      <c r="P24" s="109">
        <f>N24-K24</f>
        <v>-77.771016195698962</v>
      </c>
      <c r="Q24" s="110">
        <f>N24/K24</f>
        <v>0.90573210158097095</v>
      </c>
      <c r="R24" s="328"/>
      <c r="S24" s="47">
        <v>0.38472222222222219</v>
      </c>
      <c r="T24" s="48">
        <v>0.42629629629629628</v>
      </c>
      <c r="U24" s="111">
        <v>5</v>
      </c>
      <c r="V24" s="112">
        <v>59.881242523802712</v>
      </c>
      <c r="W24" s="113"/>
      <c r="X24" s="116"/>
      <c r="Y24" s="337"/>
      <c r="Z24" s="338"/>
      <c r="AA24" s="117">
        <f>M24-J24</f>
        <v>-311.08406478279585</v>
      </c>
      <c r="AB24" s="110">
        <f>M24/J24</f>
        <v>0.90573210158097095</v>
      </c>
      <c r="AC24" s="333"/>
    </row>
    <row r="25" spans="1:29" ht="15.75" customHeight="1">
      <c r="A25" s="362"/>
      <c r="B25" s="100"/>
      <c r="C25" s="335"/>
      <c r="D25" s="336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28"/>
      <c r="S25" s="47"/>
      <c r="T25" s="48"/>
      <c r="U25" s="111"/>
      <c r="V25" s="112"/>
      <c r="W25" s="113"/>
      <c r="X25" s="116"/>
      <c r="Y25" s="337"/>
      <c r="Z25" s="338"/>
      <c r="AA25" s="117"/>
      <c r="AB25" s="110"/>
      <c r="AC25" s="333"/>
    </row>
    <row r="26" spans="1:29" ht="15.75" customHeight="1">
      <c r="A26" s="363"/>
      <c r="B26" s="100"/>
      <c r="C26" s="335"/>
      <c r="D26" s="336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328"/>
      <c r="S26" s="47"/>
      <c r="T26" s="48"/>
      <c r="U26" s="111"/>
      <c r="V26" s="112"/>
      <c r="W26" s="113"/>
      <c r="X26" s="116"/>
      <c r="Y26" s="337"/>
      <c r="Z26" s="338"/>
      <c r="AA26" s="117"/>
      <c r="AB26" s="110"/>
      <c r="AC26" s="333"/>
    </row>
    <row r="27" spans="1:29" ht="15.75" customHeight="1">
      <c r="A27" s="363"/>
      <c r="B27" s="100"/>
      <c r="C27" s="335"/>
      <c r="D27" s="336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28"/>
      <c r="S27" s="47"/>
      <c r="T27" s="120"/>
      <c r="U27" s="111"/>
      <c r="V27" s="112"/>
      <c r="W27" s="113"/>
      <c r="X27" s="116"/>
      <c r="Y27" s="337"/>
      <c r="Z27" s="338"/>
      <c r="AA27" s="117"/>
      <c r="AB27" s="110"/>
      <c r="AC27" s="333"/>
    </row>
    <row r="28" spans="1:29" ht="15.75" customHeight="1">
      <c r="A28" s="363"/>
      <c r="B28" s="100"/>
      <c r="C28" s="335"/>
      <c r="D28" s="336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328"/>
      <c r="S28" s="47"/>
      <c r="T28" s="120"/>
      <c r="U28" s="111"/>
      <c r="V28" s="112"/>
      <c r="W28" s="113"/>
      <c r="X28" s="116"/>
      <c r="Y28" s="337"/>
      <c r="Z28" s="338"/>
      <c r="AA28" s="117"/>
      <c r="AB28" s="110"/>
      <c r="AC28" s="333"/>
    </row>
    <row r="29" spans="1:29" ht="15.75" customHeight="1">
      <c r="A29" s="363"/>
      <c r="B29" s="100"/>
      <c r="C29" s="335"/>
      <c r="D29" s="336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28"/>
      <c r="S29" s="47"/>
      <c r="T29" s="120"/>
      <c r="U29" s="111"/>
      <c r="V29" s="112"/>
      <c r="W29" s="113"/>
      <c r="X29" s="116"/>
      <c r="Y29" s="337"/>
      <c r="Z29" s="338"/>
      <c r="AA29" s="117"/>
      <c r="AB29" s="110"/>
      <c r="AC29" s="333"/>
    </row>
    <row r="30" spans="1:29" ht="15.75" customHeight="1">
      <c r="A30" s="363"/>
      <c r="B30" s="100"/>
      <c r="C30" s="335"/>
      <c r="D30" s="336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28"/>
      <c r="S30" s="47"/>
      <c r="T30" s="120"/>
      <c r="U30" s="111"/>
      <c r="V30" s="112"/>
      <c r="W30" s="113"/>
      <c r="X30" s="116"/>
      <c r="Y30" s="337"/>
      <c r="Z30" s="338"/>
      <c r="AA30" s="117"/>
      <c r="AB30" s="110"/>
      <c r="AC30" s="333"/>
    </row>
    <row r="31" spans="1:29" ht="15.75" customHeight="1">
      <c r="A31" s="363"/>
      <c r="B31" s="100"/>
      <c r="C31" s="335"/>
      <c r="D31" s="336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28"/>
      <c r="S31" s="47"/>
      <c r="T31" s="120"/>
      <c r="U31" s="111"/>
      <c r="V31" s="112"/>
      <c r="W31" s="113"/>
      <c r="X31" s="116"/>
      <c r="Y31" s="337"/>
      <c r="Z31" s="338"/>
      <c r="AA31" s="117"/>
      <c r="AB31" s="110"/>
      <c r="AC31" s="333"/>
    </row>
    <row r="32" spans="1:29" ht="15.75" customHeight="1">
      <c r="A32" s="363"/>
      <c r="B32" s="100"/>
      <c r="C32" s="335"/>
      <c r="D32" s="336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28"/>
      <c r="S32" s="47"/>
      <c r="T32" s="120"/>
      <c r="U32" s="111"/>
      <c r="V32" s="112"/>
      <c r="W32" s="113"/>
      <c r="X32" s="116"/>
      <c r="Y32" s="337"/>
      <c r="Z32" s="338"/>
      <c r="AA32" s="117"/>
      <c r="AB32" s="110"/>
      <c r="AC32" s="333"/>
    </row>
    <row r="33" spans="1:29" ht="15.75" customHeight="1">
      <c r="A33" s="363"/>
      <c r="B33" s="100"/>
      <c r="C33" s="335"/>
      <c r="D33" s="336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28"/>
      <c r="S33" s="47"/>
      <c r="T33" s="120"/>
      <c r="U33" s="111"/>
      <c r="V33" s="112"/>
      <c r="W33" s="113"/>
      <c r="X33" s="116"/>
      <c r="Y33" s="337"/>
      <c r="Z33" s="338"/>
      <c r="AA33" s="117"/>
      <c r="AB33" s="110"/>
      <c r="AC33" s="333"/>
    </row>
    <row r="34" spans="1:29" ht="15.75" customHeight="1">
      <c r="A34" s="363"/>
      <c r="B34" s="100"/>
      <c r="C34" s="335"/>
      <c r="D34" s="336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28"/>
      <c r="S34" s="47"/>
      <c r="T34" s="120"/>
      <c r="U34" s="111"/>
      <c r="V34" s="112"/>
      <c r="W34" s="113"/>
      <c r="X34" s="116"/>
      <c r="Y34" s="337"/>
      <c r="Z34" s="338"/>
      <c r="AA34" s="117"/>
      <c r="AB34" s="110"/>
      <c r="AC34" s="333"/>
    </row>
    <row r="35" spans="1:29" ht="15.75" customHeight="1">
      <c r="A35" s="363"/>
      <c r="B35" s="100"/>
      <c r="C35" s="335"/>
      <c r="D35" s="336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28"/>
      <c r="S35" s="47"/>
      <c r="T35" s="120"/>
      <c r="U35" s="111"/>
      <c r="V35" s="112"/>
      <c r="W35" s="113"/>
      <c r="X35" s="116"/>
      <c r="Y35" s="337"/>
      <c r="Z35" s="338"/>
      <c r="AA35" s="117"/>
      <c r="AB35" s="110"/>
      <c r="AC35" s="333"/>
    </row>
    <row r="36" spans="1:29" ht="15.75" customHeight="1">
      <c r="A36" s="363"/>
      <c r="B36" s="100"/>
      <c r="C36" s="335"/>
      <c r="D36" s="336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28"/>
      <c r="S36" s="47"/>
      <c r="T36" s="120"/>
      <c r="U36" s="111"/>
      <c r="V36" s="112"/>
      <c r="W36" s="113"/>
      <c r="X36" s="116"/>
      <c r="Y36" s="337"/>
      <c r="Z36" s="338"/>
      <c r="AA36" s="117"/>
      <c r="AB36" s="110"/>
      <c r="AC36" s="333"/>
    </row>
    <row r="37" spans="1:29" ht="15.75" customHeight="1">
      <c r="A37" s="363"/>
      <c r="B37" s="100"/>
      <c r="C37" s="335"/>
      <c r="D37" s="336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28"/>
      <c r="S37" s="119"/>
      <c r="T37" s="120"/>
      <c r="U37" s="130"/>
      <c r="V37" s="131"/>
      <c r="W37" s="126"/>
      <c r="X37" s="127"/>
      <c r="Y37" s="337"/>
      <c r="Z37" s="338"/>
      <c r="AA37" s="165"/>
      <c r="AB37" s="125"/>
      <c r="AC37" s="333"/>
    </row>
    <row r="38" spans="1:29" ht="15.75" customHeight="1" thickBot="1">
      <c r="A38" s="364"/>
      <c r="B38" s="133" t="s">
        <v>115</v>
      </c>
      <c r="C38" s="358"/>
      <c r="D38" s="358"/>
      <c r="E38" s="134"/>
      <c r="F38" s="99"/>
      <c r="G38" s="135"/>
      <c r="H38" s="69"/>
      <c r="I38" s="136">
        <f t="shared" ref="I38:J38" si="7">AVERAGE(I22:I37)</f>
        <v>4</v>
      </c>
      <c r="J38" s="137">
        <f t="shared" si="7"/>
        <v>3300</v>
      </c>
      <c r="K38" s="138">
        <f t="shared" ref="K38" si="8">J38/I38</f>
        <v>825</v>
      </c>
      <c r="L38" s="136">
        <f t="shared" ref="L38:M38" si="9">AVERAGE(L22:L37)</f>
        <v>4</v>
      </c>
      <c r="M38" s="137">
        <f t="shared" si="9"/>
        <v>2989.3403935495066</v>
      </c>
      <c r="N38" s="138">
        <f t="shared" ref="N38:N46" si="10">M38/L38</f>
        <v>747.33509838737666</v>
      </c>
      <c r="O38" s="139">
        <f t="shared" ref="O38:O46" si="11">L38-I38</f>
        <v>0</v>
      </c>
      <c r="P38" s="140">
        <f t="shared" ref="P38:P46" si="12">N38-K38</f>
        <v>-77.664901612623339</v>
      </c>
      <c r="Q38" s="141">
        <f t="shared" ref="Q38:Q46" si="13">N38/K38</f>
        <v>0.9058607253180323</v>
      </c>
      <c r="R38" s="329"/>
      <c r="S38" s="142">
        <v>0.3298611111111111</v>
      </c>
      <c r="T38" s="143">
        <v>0.42629629629629628</v>
      </c>
      <c r="U38" s="144"/>
      <c r="V38" s="166"/>
      <c r="W38" s="99"/>
      <c r="X38" s="69"/>
      <c r="Y38" s="359"/>
      <c r="Z38" s="360"/>
      <c r="AA38" s="168">
        <f t="shared" ref="AA38:AA46" si="14">M38-J38</f>
        <v>-310.65960645049336</v>
      </c>
      <c r="AB38" s="141">
        <f t="shared" ref="AB38:AB46" si="15">M38/J38</f>
        <v>0.9058607253180323</v>
      </c>
      <c r="AC38" s="334"/>
    </row>
    <row r="39" spans="1:29" ht="15.75" customHeight="1">
      <c r="A39" s="322" t="s">
        <v>71</v>
      </c>
      <c r="B39" s="114" t="s">
        <v>118</v>
      </c>
      <c r="C39" s="325" t="s">
        <v>129</v>
      </c>
      <c r="D39" s="326"/>
      <c r="E39" s="147">
        <v>25.03</v>
      </c>
      <c r="F39" s="97">
        <v>1229</v>
      </c>
      <c r="G39" s="148">
        <f t="shared" ref="G39:G46" si="16">E39*F39</f>
        <v>30761.870000000003</v>
      </c>
      <c r="H39" s="149"/>
      <c r="I39" s="150">
        <v>5</v>
      </c>
      <c r="J39" s="151">
        <v>3600</v>
      </c>
      <c r="K39" s="152">
        <f>J39/I39</f>
        <v>720</v>
      </c>
      <c r="L39" s="153">
        <v>5</v>
      </c>
      <c r="M39" s="151">
        <f t="shared" ref="M39:M46" si="17">F39/V39*60</f>
        <v>3194.9361676975377</v>
      </c>
      <c r="N39" s="152">
        <f t="shared" si="10"/>
        <v>638.98723353950754</v>
      </c>
      <c r="O39" s="154">
        <f t="shared" si="11"/>
        <v>0</v>
      </c>
      <c r="P39" s="155">
        <f t="shared" si="12"/>
        <v>-81.012766460492458</v>
      </c>
      <c r="Q39" s="156">
        <f t="shared" si="13"/>
        <v>0.88748226880487158</v>
      </c>
      <c r="R39" s="327">
        <f>Q55</f>
        <v>0.89240094085412525</v>
      </c>
      <c r="S39" s="157">
        <v>0.25</v>
      </c>
      <c r="T39" s="158">
        <v>0.26601851851851854</v>
      </c>
      <c r="U39" s="159"/>
      <c r="V39" s="160">
        <v>23.080273323000835</v>
      </c>
      <c r="W39" s="161"/>
      <c r="X39" s="162"/>
      <c r="Y39" s="330"/>
      <c r="Z39" s="331"/>
      <c r="AA39" s="115">
        <f t="shared" si="14"/>
        <v>-405.06383230246229</v>
      </c>
      <c r="AB39" s="156">
        <f t="shared" si="15"/>
        <v>0.88748226880487158</v>
      </c>
      <c r="AC39" s="332">
        <f>AB55</f>
        <v>0.89240094085412525</v>
      </c>
    </row>
    <row r="40" spans="1:29" ht="15.75" customHeight="1">
      <c r="A40" s="323"/>
      <c r="B40" s="100" t="s">
        <v>118</v>
      </c>
      <c r="C40" s="335" t="s">
        <v>125</v>
      </c>
      <c r="D40" s="336"/>
      <c r="E40" s="101">
        <v>18.18</v>
      </c>
      <c r="F40" s="102">
        <v>1283</v>
      </c>
      <c r="G40" s="103">
        <f t="shared" si="16"/>
        <v>23324.94</v>
      </c>
      <c r="H40" s="26"/>
      <c r="I40" s="104">
        <v>3</v>
      </c>
      <c r="J40" s="105">
        <v>3600</v>
      </c>
      <c r="K40" s="106">
        <f t="shared" ref="K40:K75" si="18">J40/I40</f>
        <v>1200</v>
      </c>
      <c r="L40" s="107">
        <v>3</v>
      </c>
      <c r="M40" s="105">
        <f t="shared" si="17"/>
        <v>3196.5943093214642</v>
      </c>
      <c r="N40" s="106">
        <f t="shared" si="10"/>
        <v>1065.5314364404881</v>
      </c>
      <c r="O40" s="108">
        <f t="shared" si="11"/>
        <v>0</v>
      </c>
      <c r="P40" s="109">
        <f t="shared" si="12"/>
        <v>-134.46856355951195</v>
      </c>
      <c r="Q40" s="110">
        <f t="shared" si="13"/>
        <v>0.88794286370040676</v>
      </c>
      <c r="R40" s="328"/>
      <c r="S40" s="47">
        <v>0.27638888888888891</v>
      </c>
      <c r="T40" s="48">
        <v>0.29310185185185189</v>
      </c>
      <c r="U40" s="111">
        <v>14.933333333333323</v>
      </c>
      <c r="V40" s="112">
        <v>24.08187982301089</v>
      </c>
      <c r="W40" s="113"/>
      <c r="X40" s="116"/>
      <c r="Y40" s="337"/>
      <c r="Z40" s="338"/>
      <c r="AA40" s="117">
        <f t="shared" si="14"/>
        <v>-403.40569067853585</v>
      </c>
      <c r="AB40" s="110">
        <f t="shared" si="15"/>
        <v>0.88794286370040676</v>
      </c>
      <c r="AC40" s="333"/>
    </row>
    <row r="41" spans="1:29" ht="15.75" customHeight="1">
      <c r="A41" s="323"/>
      <c r="B41" s="100" t="s">
        <v>118</v>
      </c>
      <c r="C41" s="335" t="s">
        <v>202</v>
      </c>
      <c r="D41" s="336"/>
      <c r="E41" s="101">
        <v>23.72</v>
      </c>
      <c r="F41" s="102">
        <v>1033</v>
      </c>
      <c r="G41" s="103">
        <f t="shared" si="16"/>
        <v>24502.76</v>
      </c>
      <c r="H41" s="26"/>
      <c r="I41" s="104">
        <v>5</v>
      </c>
      <c r="J41" s="105">
        <v>3600</v>
      </c>
      <c r="K41" s="106">
        <f t="shared" si="18"/>
        <v>720</v>
      </c>
      <c r="L41" s="107">
        <v>5</v>
      </c>
      <c r="M41" s="105">
        <f t="shared" si="17"/>
        <v>3202.0311494849398</v>
      </c>
      <c r="N41" s="106">
        <f t="shared" si="10"/>
        <v>640.40622989698795</v>
      </c>
      <c r="O41" s="108">
        <f t="shared" si="11"/>
        <v>0</v>
      </c>
      <c r="P41" s="109">
        <f t="shared" si="12"/>
        <v>-79.593770103012048</v>
      </c>
      <c r="Q41" s="110">
        <f t="shared" si="13"/>
        <v>0.88945309707914988</v>
      </c>
      <c r="R41" s="328"/>
      <c r="S41" s="47">
        <v>0.30347222222222225</v>
      </c>
      <c r="T41" s="48">
        <v>0.31690972222222225</v>
      </c>
      <c r="U41" s="111">
        <v>14.933333333333323</v>
      </c>
      <c r="V41" s="112">
        <v>19.356463790169482</v>
      </c>
      <c r="W41" s="113"/>
      <c r="X41" s="116"/>
      <c r="Y41" s="337"/>
      <c r="Z41" s="338"/>
      <c r="AA41" s="117">
        <f t="shared" si="14"/>
        <v>-397.96885051506024</v>
      </c>
      <c r="AB41" s="110">
        <f t="shared" si="15"/>
        <v>0.88945309707914988</v>
      </c>
      <c r="AC41" s="333"/>
    </row>
    <row r="42" spans="1:29" ht="15.75" customHeight="1">
      <c r="A42" s="323"/>
      <c r="B42" s="100" t="s">
        <v>118</v>
      </c>
      <c r="C42" s="335" t="s">
        <v>127</v>
      </c>
      <c r="D42" s="336"/>
      <c r="E42" s="101">
        <v>18.18</v>
      </c>
      <c r="F42" s="102">
        <v>2240</v>
      </c>
      <c r="G42" s="103">
        <f t="shared" si="16"/>
        <v>40723.199999999997</v>
      </c>
      <c r="H42" s="26"/>
      <c r="I42" s="104">
        <v>3</v>
      </c>
      <c r="J42" s="105">
        <v>3600</v>
      </c>
      <c r="K42" s="106">
        <f t="shared" si="18"/>
        <v>1200</v>
      </c>
      <c r="L42" s="107">
        <v>3</v>
      </c>
      <c r="M42" s="105">
        <f t="shared" si="17"/>
        <v>3202.7982864459973</v>
      </c>
      <c r="N42" s="106">
        <f t="shared" si="10"/>
        <v>1067.5994288153324</v>
      </c>
      <c r="O42" s="108">
        <f t="shared" si="11"/>
        <v>0</v>
      </c>
      <c r="P42" s="109">
        <f t="shared" si="12"/>
        <v>-132.40057118466757</v>
      </c>
      <c r="Q42" s="110">
        <f t="shared" si="13"/>
        <v>0.88966619067944375</v>
      </c>
      <c r="R42" s="328"/>
      <c r="S42" s="47">
        <v>0.32708333333333339</v>
      </c>
      <c r="T42" s="48">
        <v>0.35621527777777784</v>
      </c>
      <c r="U42" s="111">
        <v>14.650000000000052</v>
      </c>
      <c r="V42" s="112">
        <v>41.963304579239576</v>
      </c>
      <c r="W42" s="113"/>
      <c r="X42" s="116"/>
      <c r="Y42" s="337"/>
      <c r="Z42" s="338"/>
      <c r="AA42" s="117">
        <f t="shared" si="14"/>
        <v>-397.20171355400271</v>
      </c>
      <c r="AB42" s="110">
        <f t="shared" si="15"/>
        <v>0.88966619067944375</v>
      </c>
      <c r="AC42" s="333"/>
    </row>
    <row r="43" spans="1:29" ht="15.75" customHeight="1">
      <c r="A43" s="323"/>
      <c r="B43" s="100" t="s">
        <v>118</v>
      </c>
      <c r="C43" s="335" t="s">
        <v>211</v>
      </c>
      <c r="D43" s="336"/>
      <c r="E43" s="101">
        <v>17.07</v>
      </c>
      <c r="F43" s="102">
        <v>2416</v>
      </c>
      <c r="G43" s="103">
        <f t="shared" si="16"/>
        <v>41241.120000000003</v>
      </c>
      <c r="H43" s="13"/>
      <c r="I43" s="104">
        <v>3</v>
      </c>
      <c r="J43" s="105">
        <v>3300</v>
      </c>
      <c r="K43" s="106">
        <f t="shared" si="18"/>
        <v>1100</v>
      </c>
      <c r="L43" s="107">
        <v>3</v>
      </c>
      <c r="M43" s="105">
        <f t="shared" si="17"/>
        <v>2982.5734478185454</v>
      </c>
      <c r="N43" s="106">
        <f t="shared" si="10"/>
        <v>994.19114927284852</v>
      </c>
      <c r="O43" s="108">
        <f t="shared" si="11"/>
        <v>0</v>
      </c>
      <c r="P43" s="109">
        <f t="shared" si="12"/>
        <v>-105.80885072715148</v>
      </c>
      <c r="Q43" s="110">
        <f t="shared" si="13"/>
        <v>0.90381013570258961</v>
      </c>
      <c r="R43" s="328"/>
      <c r="S43" s="47">
        <v>0.36597222222222231</v>
      </c>
      <c r="T43" s="48">
        <v>0.39972222222222231</v>
      </c>
      <c r="U43" s="111">
        <v>15</v>
      </c>
      <c r="V43" s="112">
        <v>48.602323643035099</v>
      </c>
      <c r="W43" s="113"/>
      <c r="X43" s="116"/>
      <c r="Y43" s="337"/>
      <c r="Z43" s="338"/>
      <c r="AA43" s="117">
        <f t="shared" si="14"/>
        <v>-317.42655218145455</v>
      </c>
      <c r="AB43" s="110">
        <f t="shared" si="15"/>
        <v>0.9038101357025895</v>
      </c>
      <c r="AC43" s="333"/>
    </row>
    <row r="44" spans="1:29" ht="15.75" customHeight="1">
      <c r="A44" s="323"/>
      <c r="B44" s="100" t="s">
        <v>118</v>
      </c>
      <c r="C44" s="335" t="s">
        <v>128</v>
      </c>
      <c r="D44" s="336"/>
      <c r="E44" s="101">
        <v>14.28</v>
      </c>
      <c r="F44" s="102">
        <v>1896</v>
      </c>
      <c r="G44" s="121">
        <f t="shared" si="16"/>
        <v>27074.879999999997</v>
      </c>
      <c r="H44" s="122">
        <v>2</v>
      </c>
      <c r="I44" s="104">
        <v>3</v>
      </c>
      <c r="J44" s="105">
        <v>3600</v>
      </c>
      <c r="K44" s="106">
        <f t="shared" si="18"/>
        <v>1200</v>
      </c>
      <c r="L44" s="107">
        <v>3</v>
      </c>
      <c r="M44" s="105">
        <f t="shared" si="17"/>
        <v>3195.5803616607582</v>
      </c>
      <c r="N44" s="106">
        <f t="shared" si="10"/>
        <v>1065.1934538869193</v>
      </c>
      <c r="O44" s="108">
        <f t="shared" si="11"/>
        <v>0</v>
      </c>
      <c r="P44" s="109">
        <f t="shared" si="12"/>
        <v>-134.80654611308069</v>
      </c>
      <c r="Q44" s="110">
        <f t="shared" si="13"/>
        <v>0.88766121157243272</v>
      </c>
      <c r="R44" s="328"/>
      <c r="S44" s="47">
        <v>0.40972222222222232</v>
      </c>
      <c r="T44" s="120">
        <v>0.43443287037037048</v>
      </c>
      <c r="U44" s="111">
        <v>15</v>
      </c>
      <c r="V44" s="112">
        <v>35.599167326487887</v>
      </c>
      <c r="W44" s="113"/>
      <c r="X44" s="116"/>
      <c r="Y44" s="337"/>
      <c r="Z44" s="338"/>
      <c r="AA44" s="117">
        <f t="shared" si="14"/>
        <v>-404.41963833924183</v>
      </c>
      <c r="AB44" s="110">
        <f t="shared" si="15"/>
        <v>0.88766121157243283</v>
      </c>
      <c r="AC44" s="333"/>
    </row>
    <row r="45" spans="1:29" ht="15.75" customHeight="1">
      <c r="A45" s="323"/>
      <c r="B45" s="100" t="s">
        <v>118</v>
      </c>
      <c r="C45" s="335" t="s">
        <v>126</v>
      </c>
      <c r="D45" s="336"/>
      <c r="E45" s="101">
        <v>14.03</v>
      </c>
      <c r="F45" s="102">
        <v>4698</v>
      </c>
      <c r="G45" s="121">
        <f t="shared" si="16"/>
        <v>65912.94</v>
      </c>
      <c r="H45" s="62"/>
      <c r="I45" s="104">
        <v>3</v>
      </c>
      <c r="J45" s="105">
        <v>3000</v>
      </c>
      <c r="K45" s="106">
        <f t="shared" si="18"/>
        <v>1000</v>
      </c>
      <c r="L45" s="107">
        <v>3</v>
      </c>
      <c r="M45" s="105">
        <f t="shared" si="17"/>
        <v>2727.892165740092</v>
      </c>
      <c r="N45" s="106">
        <f t="shared" si="10"/>
        <v>909.29738858003066</v>
      </c>
      <c r="O45" s="123">
        <f t="shared" si="11"/>
        <v>0</v>
      </c>
      <c r="P45" s="124">
        <f t="shared" si="12"/>
        <v>-90.702611419969344</v>
      </c>
      <c r="Q45" s="125">
        <f t="shared" si="13"/>
        <v>0.90929738858003062</v>
      </c>
      <c r="R45" s="328"/>
      <c r="S45" s="47">
        <v>0.44444444444444459</v>
      </c>
      <c r="T45" s="120">
        <v>0.51619212962962979</v>
      </c>
      <c r="U45" s="111">
        <v>15</v>
      </c>
      <c r="V45" s="112">
        <v>103.33253034711672</v>
      </c>
      <c r="W45" s="113"/>
      <c r="X45" s="116"/>
      <c r="Y45" s="337"/>
      <c r="Z45" s="338"/>
      <c r="AA45" s="117">
        <f t="shared" si="14"/>
        <v>-272.10783425990803</v>
      </c>
      <c r="AB45" s="110">
        <f t="shared" si="15"/>
        <v>0.90929738858003062</v>
      </c>
      <c r="AC45" s="333"/>
    </row>
    <row r="46" spans="1:29" ht="15.75" customHeight="1">
      <c r="A46" s="323"/>
      <c r="B46" s="100" t="s">
        <v>118</v>
      </c>
      <c r="C46" s="335" t="s">
        <v>128</v>
      </c>
      <c r="D46" s="336"/>
      <c r="E46" s="101">
        <v>14.28</v>
      </c>
      <c r="F46" s="102">
        <v>4557</v>
      </c>
      <c r="G46" s="121">
        <f t="shared" si="16"/>
        <v>65073.96</v>
      </c>
      <c r="H46" s="62"/>
      <c r="I46" s="104">
        <v>3</v>
      </c>
      <c r="J46" s="105">
        <v>3600</v>
      </c>
      <c r="K46" s="106">
        <f t="shared" si="18"/>
        <v>1200</v>
      </c>
      <c r="L46" s="118">
        <v>3</v>
      </c>
      <c r="M46" s="105">
        <f t="shared" si="17"/>
        <v>3195.5803616607582</v>
      </c>
      <c r="N46" s="106">
        <f t="shared" si="10"/>
        <v>1065.1934538869193</v>
      </c>
      <c r="O46" s="123">
        <f t="shared" si="11"/>
        <v>0</v>
      </c>
      <c r="P46" s="124">
        <f t="shared" si="12"/>
        <v>-134.80654611308069</v>
      </c>
      <c r="Q46" s="125">
        <f t="shared" si="13"/>
        <v>0.88766121157243272</v>
      </c>
      <c r="R46" s="328"/>
      <c r="S46" s="47">
        <v>0.52638888888888902</v>
      </c>
      <c r="T46" s="120">
        <v>0.5857986111111112</v>
      </c>
      <c r="U46" s="111">
        <v>14.683333333333284</v>
      </c>
      <c r="V46" s="112">
        <v>85.561922735656808</v>
      </c>
      <c r="W46" s="113"/>
      <c r="X46" s="116"/>
      <c r="Y46" s="337"/>
      <c r="Z46" s="338"/>
      <c r="AA46" s="117">
        <f t="shared" si="14"/>
        <v>-404.41963833924183</v>
      </c>
      <c r="AB46" s="110">
        <f t="shared" si="15"/>
        <v>0.88766121157243283</v>
      </c>
      <c r="AC46" s="333"/>
    </row>
    <row r="47" spans="1:29" ht="15.75" customHeight="1">
      <c r="A47" s="323"/>
      <c r="B47" s="100"/>
      <c r="C47" s="335"/>
      <c r="D47" s="336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8"/>
      <c r="S47" s="47"/>
      <c r="T47" s="120"/>
      <c r="U47" s="111"/>
      <c r="V47" s="112"/>
      <c r="W47" s="113"/>
      <c r="X47" s="116"/>
      <c r="Y47" s="337"/>
      <c r="Z47" s="338"/>
      <c r="AA47" s="117"/>
      <c r="AB47" s="110"/>
      <c r="AC47" s="333"/>
    </row>
    <row r="48" spans="1:29" ht="15.75" customHeight="1">
      <c r="A48" s="323"/>
      <c r="B48" s="100"/>
      <c r="C48" s="335"/>
      <c r="D48" s="336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8"/>
      <c r="S48" s="47"/>
      <c r="T48" s="120"/>
      <c r="U48" s="111"/>
      <c r="V48" s="112"/>
      <c r="W48" s="113"/>
      <c r="X48" s="116"/>
      <c r="Y48" s="337"/>
      <c r="Z48" s="338"/>
      <c r="AA48" s="117"/>
      <c r="AB48" s="110"/>
      <c r="AC48" s="333"/>
    </row>
    <row r="49" spans="1:29" ht="15.75" customHeight="1">
      <c r="A49" s="323"/>
      <c r="B49" s="100"/>
      <c r="C49" s="335"/>
      <c r="D49" s="336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8"/>
      <c r="S49" s="47"/>
      <c r="T49" s="120"/>
      <c r="U49" s="111"/>
      <c r="V49" s="112"/>
      <c r="W49" s="126"/>
      <c r="X49" s="127"/>
      <c r="Y49" s="337"/>
      <c r="Z49" s="338"/>
      <c r="AA49" s="117"/>
      <c r="AB49" s="110"/>
      <c r="AC49" s="333"/>
    </row>
    <row r="50" spans="1:29" ht="15.75" customHeight="1">
      <c r="A50" s="323"/>
      <c r="B50" s="100"/>
      <c r="C50" s="335"/>
      <c r="D50" s="336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8"/>
      <c r="S50" s="47"/>
      <c r="T50" s="120"/>
      <c r="U50" s="111"/>
      <c r="V50" s="112"/>
      <c r="W50" s="126"/>
      <c r="X50" s="127"/>
      <c r="Y50" s="337"/>
      <c r="Z50" s="338"/>
      <c r="AA50" s="117"/>
      <c r="AB50" s="110"/>
      <c r="AC50" s="333"/>
    </row>
    <row r="51" spans="1:29" ht="15.75" customHeight="1">
      <c r="A51" s="323"/>
      <c r="B51" s="100"/>
      <c r="C51" s="335"/>
      <c r="D51" s="336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8"/>
      <c r="S51" s="47"/>
      <c r="T51" s="120"/>
      <c r="U51" s="111"/>
      <c r="V51" s="112"/>
      <c r="W51" s="126"/>
      <c r="X51" s="127"/>
      <c r="Y51" s="337"/>
      <c r="Z51" s="338"/>
      <c r="AA51" s="117"/>
      <c r="AB51" s="110"/>
      <c r="AC51" s="333"/>
    </row>
    <row r="52" spans="1:29" ht="15.75" customHeight="1">
      <c r="A52" s="323"/>
      <c r="B52" s="100"/>
      <c r="C52" s="335"/>
      <c r="D52" s="336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8"/>
      <c r="S52" s="47"/>
      <c r="T52" s="120"/>
      <c r="U52" s="111"/>
      <c r="V52" s="112"/>
      <c r="W52" s="126"/>
      <c r="X52" s="127"/>
      <c r="Y52" s="337"/>
      <c r="Z52" s="338"/>
      <c r="AA52" s="117"/>
      <c r="AB52" s="110"/>
      <c r="AC52" s="333"/>
    </row>
    <row r="53" spans="1:29" ht="15.75" customHeight="1">
      <c r="A53" s="323"/>
      <c r="B53" s="100"/>
      <c r="C53" s="335"/>
      <c r="D53" s="336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8"/>
      <c r="S53" s="47"/>
      <c r="T53" s="120"/>
      <c r="U53" s="111"/>
      <c r="V53" s="112"/>
      <c r="W53" s="126"/>
      <c r="X53" s="127"/>
      <c r="Y53" s="337"/>
      <c r="Z53" s="338"/>
      <c r="AA53" s="117"/>
      <c r="AB53" s="110"/>
      <c r="AC53" s="333"/>
    </row>
    <row r="54" spans="1:29" ht="15.75" customHeight="1">
      <c r="A54" s="323"/>
      <c r="B54" s="100"/>
      <c r="C54" s="335"/>
      <c r="D54" s="336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8"/>
      <c r="S54" s="119"/>
      <c r="T54" s="120"/>
      <c r="U54" s="130"/>
      <c r="V54" s="131"/>
      <c r="W54" s="126"/>
      <c r="X54" s="127"/>
      <c r="Y54" s="337"/>
      <c r="Z54" s="338"/>
      <c r="AA54" s="165"/>
      <c r="AB54" s="125"/>
      <c r="AC54" s="333"/>
    </row>
    <row r="55" spans="1:29" ht="15.75" customHeight="1" thickBot="1">
      <c r="A55" s="324"/>
      <c r="B55" s="133" t="s">
        <v>115</v>
      </c>
      <c r="C55" s="358"/>
      <c r="D55" s="358"/>
      <c r="E55" s="134"/>
      <c r="F55" s="99"/>
      <c r="G55" s="135"/>
      <c r="H55" s="69"/>
      <c r="I55" s="136">
        <f t="shared" ref="I55:J55" si="19">AVERAGE(I39:I54)</f>
        <v>3.5</v>
      </c>
      <c r="J55" s="137">
        <f t="shared" si="19"/>
        <v>3487.5</v>
      </c>
      <c r="K55" s="138">
        <f t="shared" ref="K55" si="20">J55/I55</f>
        <v>996.42857142857144</v>
      </c>
      <c r="L55" s="136">
        <f t="shared" ref="L55:M55" si="21">AVERAGE(L39:L54)</f>
        <v>3.5</v>
      </c>
      <c r="M55" s="137">
        <f t="shared" si="21"/>
        <v>3112.2482812287617</v>
      </c>
      <c r="N55" s="138">
        <f t="shared" ref="N55:N62" si="22">M55/L55</f>
        <v>889.21379463678909</v>
      </c>
      <c r="O55" s="139">
        <f t="shared" ref="O55:O62" si="23">L55-I55</f>
        <v>0</v>
      </c>
      <c r="P55" s="140">
        <f t="shared" ref="P55:P62" si="24">N55-K55</f>
        <v>-107.21477679178236</v>
      </c>
      <c r="Q55" s="141">
        <f t="shared" ref="Q55:Q62" si="25">N55/K55</f>
        <v>0.89240094085412525</v>
      </c>
      <c r="R55" s="329"/>
      <c r="S55" s="142">
        <v>0.25</v>
      </c>
      <c r="T55" s="143">
        <v>0.5857986111111112</v>
      </c>
      <c r="U55" s="144"/>
      <c r="V55" s="166"/>
      <c r="W55" s="99"/>
      <c r="X55" s="69"/>
      <c r="Y55" s="359"/>
      <c r="Z55" s="360"/>
      <c r="AA55" s="168">
        <f t="shared" ref="AA55:AA62" si="26">M55-J55</f>
        <v>-375.2517187712383</v>
      </c>
      <c r="AB55" s="141">
        <f t="shared" ref="AB55:AB62" si="27">M55/J55</f>
        <v>0.89240094085412525</v>
      </c>
      <c r="AC55" s="334"/>
    </row>
    <row r="56" spans="1:29" ht="15.75" customHeight="1">
      <c r="A56" s="361" t="s">
        <v>78</v>
      </c>
      <c r="B56" s="114" t="s">
        <v>118</v>
      </c>
      <c r="C56" s="325" t="s">
        <v>215</v>
      </c>
      <c r="D56" s="326"/>
      <c r="E56" s="147">
        <v>20.72</v>
      </c>
      <c r="F56" s="97">
        <v>2110</v>
      </c>
      <c r="G56" s="148">
        <f t="shared" ref="G56:G62" si="28">E56*F56</f>
        <v>43719.199999999997</v>
      </c>
      <c r="H56" s="149"/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 t="shared" ref="M56:M62" si="29">F56/V56*60</f>
        <v>3194.2240511463397</v>
      </c>
      <c r="N56" s="152">
        <f t="shared" si="22"/>
        <v>1064.7413503821133</v>
      </c>
      <c r="O56" s="154">
        <f t="shared" si="23"/>
        <v>0</v>
      </c>
      <c r="P56" s="155">
        <f t="shared" si="24"/>
        <v>-135.2586496178867</v>
      </c>
      <c r="Q56" s="156">
        <f t="shared" si="25"/>
        <v>0.88728445865176109</v>
      </c>
      <c r="R56" s="327">
        <f>Q72</f>
        <v>0.88383828625033012</v>
      </c>
      <c r="S56" s="157">
        <v>0.25</v>
      </c>
      <c r="T56" s="158">
        <v>0.27752314814814816</v>
      </c>
      <c r="U56" s="159"/>
      <c r="V56" s="160">
        <v>39.634038806565847</v>
      </c>
      <c r="W56" s="158"/>
      <c r="X56" s="169"/>
      <c r="Y56" s="330"/>
      <c r="Z56" s="331"/>
      <c r="AA56" s="115">
        <f t="shared" si="26"/>
        <v>-405.77594885366034</v>
      </c>
      <c r="AB56" s="156">
        <f t="shared" si="27"/>
        <v>0.88728445865176098</v>
      </c>
      <c r="AC56" s="332">
        <f>AB72</f>
        <v>0.88383828625033012</v>
      </c>
    </row>
    <row r="57" spans="1:29" ht="15.75" customHeight="1">
      <c r="A57" s="362"/>
      <c r="B57" s="100" t="s">
        <v>118</v>
      </c>
      <c r="C57" s="335" t="s">
        <v>130</v>
      </c>
      <c r="D57" s="336"/>
      <c r="E57" s="101">
        <v>24.82</v>
      </c>
      <c r="F57" s="102">
        <v>1537</v>
      </c>
      <c r="G57" s="103">
        <f t="shared" si="28"/>
        <v>38148.340000000004</v>
      </c>
      <c r="H57" s="26"/>
      <c r="I57" s="104">
        <v>5</v>
      </c>
      <c r="J57" s="105">
        <v>3600</v>
      </c>
      <c r="K57" s="106">
        <f t="shared" si="18"/>
        <v>720</v>
      </c>
      <c r="L57" s="107">
        <v>5</v>
      </c>
      <c r="M57" s="105">
        <f t="shared" si="29"/>
        <v>3201.8876587174345</v>
      </c>
      <c r="N57" s="106">
        <f t="shared" si="22"/>
        <v>640.37753174348688</v>
      </c>
      <c r="O57" s="108">
        <f t="shared" si="23"/>
        <v>0</v>
      </c>
      <c r="P57" s="109">
        <f t="shared" si="24"/>
        <v>-79.622468256513116</v>
      </c>
      <c r="Q57" s="110">
        <f t="shared" si="25"/>
        <v>0.88941323853262066</v>
      </c>
      <c r="R57" s="328"/>
      <c r="S57" s="47">
        <v>0.28750000000000003</v>
      </c>
      <c r="T57" s="48">
        <v>0.30750000000000005</v>
      </c>
      <c r="U57" s="111">
        <v>15</v>
      </c>
      <c r="V57" s="112">
        <v>28.801760033311147</v>
      </c>
      <c r="W57" s="113"/>
      <c r="X57" s="13"/>
      <c r="Y57" s="337"/>
      <c r="Z57" s="338"/>
      <c r="AA57" s="117">
        <f t="shared" si="26"/>
        <v>-398.11234128256547</v>
      </c>
      <c r="AB57" s="110">
        <f t="shared" si="27"/>
        <v>0.88941323853262066</v>
      </c>
      <c r="AC57" s="333"/>
    </row>
    <row r="58" spans="1:29" ht="15.75" customHeight="1">
      <c r="A58" s="362"/>
      <c r="B58" s="100" t="s">
        <v>118</v>
      </c>
      <c r="C58" s="335" t="s">
        <v>131</v>
      </c>
      <c r="D58" s="336"/>
      <c r="E58" s="101">
        <v>30</v>
      </c>
      <c r="F58" s="102">
        <v>2144</v>
      </c>
      <c r="G58" s="103">
        <f t="shared" si="28"/>
        <v>64320</v>
      </c>
      <c r="H58" s="26"/>
      <c r="I58" s="104">
        <v>4</v>
      </c>
      <c r="J58" s="105">
        <v>3600</v>
      </c>
      <c r="K58" s="106">
        <f t="shared" si="18"/>
        <v>900</v>
      </c>
      <c r="L58" s="107">
        <v>4</v>
      </c>
      <c r="M58" s="105">
        <f t="shared" si="29"/>
        <v>3195.5205999704281</v>
      </c>
      <c r="N58" s="106">
        <f t="shared" si="22"/>
        <v>798.88014999260702</v>
      </c>
      <c r="O58" s="108">
        <f t="shared" si="23"/>
        <v>0</v>
      </c>
      <c r="P58" s="109">
        <f t="shared" si="24"/>
        <v>-101.11985000739298</v>
      </c>
      <c r="Q58" s="110">
        <f t="shared" si="25"/>
        <v>0.88764461110289672</v>
      </c>
      <c r="R58" s="328"/>
      <c r="S58" s="47">
        <v>0.31736111111111115</v>
      </c>
      <c r="T58" s="48">
        <v>0.34531250000000002</v>
      </c>
      <c r="U58" s="111">
        <v>15</v>
      </c>
      <c r="V58" s="112">
        <v>40.256351344188005</v>
      </c>
      <c r="W58" s="113"/>
      <c r="X58" s="13"/>
      <c r="Y58" s="337"/>
      <c r="Z58" s="338"/>
      <c r="AA58" s="117">
        <f t="shared" si="26"/>
        <v>-404.47940002957193</v>
      </c>
      <c r="AB58" s="110">
        <f t="shared" si="27"/>
        <v>0.88764461110289672</v>
      </c>
      <c r="AC58" s="333"/>
    </row>
    <row r="59" spans="1:29" ht="15.75" customHeight="1">
      <c r="A59" s="362"/>
      <c r="B59" s="100" t="s">
        <v>118</v>
      </c>
      <c r="C59" s="335" t="s">
        <v>250</v>
      </c>
      <c r="D59" s="336"/>
      <c r="E59" s="101">
        <v>30</v>
      </c>
      <c r="F59" s="102">
        <v>3754</v>
      </c>
      <c r="G59" s="103">
        <f t="shared" si="28"/>
        <v>112620</v>
      </c>
      <c r="H59" s="26"/>
      <c r="I59" s="104">
        <v>4</v>
      </c>
      <c r="J59" s="105">
        <v>3300</v>
      </c>
      <c r="K59" s="106">
        <f t="shared" si="18"/>
        <v>825</v>
      </c>
      <c r="L59" s="107">
        <v>4</v>
      </c>
      <c r="M59" s="105">
        <f t="shared" si="29"/>
        <v>2983.0449123133358</v>
      </c>
      <c r="N59" s="106">
        <f t="shared" si="22"/>
        <v>745.76122807833394</v>
      </c>
      <c r="O59" s="108">
        <f t="shared" si="23"/>
        <v>0</v>
      </c>
      <c r="P59" s="109">
        <f t="shared" si="24"/>
        <v>-79.238771921666057</v>
      </c>
      <c r="Q59" s="110">
        <f t="shared" si="25"/>
        <v>0.90395300373131382</v>
      </c>
      <c r="R59" s="328"/>
      <c r="S59" s="47">
        <v>0.35555555555555562</v>
      </c>
      <c r="T59" s="48">
        <v>0.40798611111111116</v>
      </c>
      <c r="U59" s="111">
        <v>14.750000000000068</v>
      </c>
      <c r="V59" s="112">
        <v>75.506741138981894</v>
      </c>
      <c r="W59" s="113"/>
      <c r="X59" s="116"/>
      <c r="Y59" s="337"/>
      <c r="Z59" s="338"/>
      <c r="AA59" s="117">
        <f t="shared" si="26"/>
        <v>-316.95508768666423</v>
      </c>
      <c r="AB59" s="110">
        <f t="shared" si="27"/>
        <v>0.90395300373131382</v>
      </c>
      <c r="AC59" s="333"/>
    </row>
    <row r="60" spans="1:29" ht="15.75" customHeight="1">
      <c r="A60" s="363"/>
      <c r="B60" s="100" t="s">
        <v>118</v>
      </c>
      <c r="C60" s="335" t="s">
        <v>124</v>
      </c>
      <c r="D60" s="336"/>
      <c r="E60" s="101">
        <v>16.66</v>
      </c>
      <c r="F60" s="102">
        <v>1622</v>
      </c>
      <c r="G60" s="103">
        <f t="shared" si="28"/>
        <v>27022.52</v>
      </c>
      <c r="H60" s="13">
        <v>2</v>
      </c>
      <c r="I60" s="104">
        <v>5</v>
      </c>
      <c r="J60" s="105">
        <v>3600</v>
      </c>
      <c r="K60" s="106">
        <f t="shared" si="18"/>
        <v>720</v>
      </c>
      <c r="L60" s="107">
        <v>5</v>
      </c>
      <c r="M60" s="105">
        <f t="shared" si="29"/>
        <v>3199.0958276693341</v>
      </c>
      <c r="N60" s="106">
        <f t="shared" si="22"/>
        <v>639.81916553386679</v>
      </c>
      <c r="O60" s="108">
        <f t="shared" si="23"/>
        <v>0</v>
      </c>
      <c r="P60" s="109">
        <f t="shared" si="24"/>
        <v>-80.180834466133206</v>
      </c>
      <c r="Q60" s="110">
        <f t="shared" si="25"/>
        <v>0.88863772990814838</v>
      </c>
      <c r="R60" s="328"/>
      <c r="S60" s="47">
        <v>0.41805555555555562</v>
      </c>
      <c r="T60" s="48">
        <v>0.4391782407407408</v>
      </c>
      <c r="U60" s="111">
        <v>14.500000000000028</v>
      </c>
      <c r="V60" s="112">
        <v>30.421095597783768</v>
      </c>
      <c r="W60" s="113"/>
      <c r="X60" s="116"/>
      <c r="Y60" s="337"/>
      <c r="Z60" s="338"/>
      <c r="AA60" s="117">
        <f t="shared" si="26"/>
        <v>-400.90417233066592</v>
      </c>
      <c r="AB60" s="110">
        <f t="shared" si="27"/>
        <v>0.88863772990814838</v>
      </c>
      <c r="AC60" s="333"/>
    </row>
    <row r="61" spans="1:29" ht="15.75" customHeight="1">
      <c r="A61" s="363"/>
      <c r="B61" s="100" t="s">
        <v>118</v>
      </c>
      <c r="C61" s="335" t="s">
        <v>259</v>
      </c>
      <c r="D61" s="336"/>
      <c r="E61" s="101">
        <v>27.48</v>
      </c>
      <c r="F61" s="102">
        <v>3647</v>
      </c>
      <c r="G61" s="121">
        <f t="shared" si="28"/>
        <v>100219.56</v>
      </c>
      <c r="H61" s="122"/>
      <c r="I61" s="104">
        <v>5</v>
      </c>
      <c r="J61" s="105">
        <v>3600</v>
      </c>
      <c r="K61" s="106">
        <f t="shared" si="18"/>
        <v>720</v>
      </c>
      <c r="L61" s="107">
        <v>5</v>
      </c>
      <c r="M61" s="105">
        <f t="shared" si="29"/>
        <v>3034.7044501470159</v>
      </c>
      <c r="N61" s="106">
        <f t="shared" si="22"/>
        <v>606.94089002940314</v>
      </c>
      <c r="O61" s="108">
        <f t="shared" si="23"/>
        <v>0</v>
      </c>
      <c r="P61" s="109">
        <f t="shared" si="24"/>
        <v>-113.05910997059686</v>
      </c>
      <c r="Q61" s="110">
        <f t="shared" si="25"/>
        <v>0.84297345837417104</v>
      </c>
      <c r="R61" s="328"/>
      <c r="S61" s="47">
        <v>0.44930555555555562</v>
      </c>
      <c r="T61" s="120">
        <v>0.49937500000000007</v>
      </c>
      <c r="U61" s="111">
        <v>14.583333333333348</v>
      </c>
      <c r="V61" s="112">
        <v>72.1058684938493</v>
      </c>
      <c r="W61" s="113"/>
      <c r="X61" s="50"/>
      <c r="Y61" s="337"/>
      <c r="Z61" s="338"/>
      <c r="AA61" s="117">
        <f t="shared" si="26"/>
        <v>-565.2955498529841</v>
      </c>
      <c r="AB61" s="110">
        <f t="shared" si="27"/>
        <v>0.84297345837417104</v>
      </c>
      <c r="AC61" s="333"/>
    </row>
    <row r="62" spans="1:29" ht="15.75" customHeight="1">
      <c r="A62" s="363"/>
      <c r="B62" s="100" t="s">
        <v>118</v>
      </c>
      <c r="C62" s="335" t="s">
        <v>124</v>
      </c>
      <c r="D62" s="336"/>
      <c r="E62" s="101">
        <v>16.66</v>
      </c>
      <c r="F62" s="102">
        <v>3598</v>
      </c>
      <c r="G62" s="121">
        <f t="shared" si="28"/>
        <v>59942.68</v>
      </c>
      <c r="H62" s="62"/>
      <c r="I62" s="104">
        <v>5</v>
      </c>
      <c r="J62" s="105">
        <v>3600</v>
      </c>
      <c r="K62" s="106">
        <f t="shared" si="18"/>
        <v>720</v>
      </c>
      <c r="L62" s="107">
        <v>5</v>
      </c>
      <c r="M62" s="105">
        <f t="shared" si="29"/>
        <v>3199.0958276693332</v>
      </c>
      <c r="N62" s="106">
        <f t="shared" si="22"/>
        <v>639.81916553386668</v>
      </c>
      <c r="O62" s="123">
        <f t="shared" si="23"/>
        <v>0</v>
      </c>
      <c r="P62" s="124">
        <f t="shared" si="24"/>
        <v>-80.180834466133319</v>
      </c>
      <c r="Q62" s="125">
        <f t="shared" si="25"/>
        <v>0.88863772990814816</v>
      </c>
      <c r="R62" s="328"/>
      <c r="S62" s="47">
        <v>0.5097222222222223</v>
      </c>
      <c r="T62" s="120">
        <v>0.55657407407407411</v>
      </c>
      <c r="U62" s="111">
        <v>14.900000000000011</v>
      </c>
      <c r="V62" s="112">
        <v>67.481567176834787</v>
      </c>
      <c r="W62" s="113"/>
      <c r="X62" s="116"/>
      <c r="Y62" s="337"/>
      <c r="Z62" s="338"/>
      <c r="AA62" s="117">
        <f t="shared" si="26"/>
        <v>-400.90417233066682</v>
      </c>
      <c r="AB62" s="110">
        <f t="shared" si="27"/>
        <v>0.88863772990814816</v>
      </c>
      <c r="AC62" s="333"/>
    </row>
    <row r="63" spans="1:29" ht="15.75" customHeight="1">
      <c r="A63" s="363"/>
      <c r="B63" s="100"/>
      <c r="C63" s="335"/>
      <c r="D63" s="336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28"/>
      <c r="S63" s="47"/>
      <c r="T63" s="120"/>
      <c r="U63" s="111"/>
      <c r="V63" s="112"/>
      <c r="W63" s="113"/>
      <c r="X63" s="116"/>
      <c r="Y63" s="337"/>
      <c r="Z63" s="338"/>
      <c r="AA63" s="117"/>
      <c r="AB63" s="110"/>
      <c r="AC63" s="333"/>
    </row>
    <row r="64" spans="1:29" ht="15.75" customHeight="1">
      <c r="A64" s="363"/>
      <c r="B64" s="100"/>
      <c r="C64" s="335"/>
      <c r="D64" s="336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28"/>
      <c r="S64" s="47"/>
      <c r="T64" s="120"/>
      <c r="U64" s="111"/>
      <c r="V64" s="112"/>
      <c r="W64" s="126"/>
      <c r="X64" s="127"/>
      <c r="Y64" s="337"/>
      <c r="Z64" s="338"/>
      <c r="AA64" s="117"/>
      <c r="AB64" s="110"/>
      <c r="AC64" s="333"/>
    </row>
    <row r="65" spans="1:29" ht="15.75" customHeight="1">
      <c r="A65" s="363"/>
      <c r="B65" s="100"/>
      <c r="C65" s="335"/>
      <c r="D65" s="336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28"/>
      <c r="S65" s="47"/>
      <c r="T65" s="120"/>
      <c r="U65" s="111"/>
      <c r="V65" s="112"/>
      <c r="W65" s="126"/>
      <c r="X65" s="127"/>
      <c r="Y65" s="337"/>
      <c r="Z65" s="338"/>
      <c r="AA65" s="117"/>
      <c r="AB65" s="110"/>
      <c r="AC65" s="333"/>
    </row>
    <row r="66" spans="1:29" ht="15.75" customHeight="1">
      <c r="A66" s="363"/>
      <c r="B66" s="100"/>
      <c r="C66" s="335"/>
      <c r="D66" s="336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28"/>
      <c r="S66" s="47"/>
      <c r="T66" s="120"/>
      <c r="U66" s="111"/>
      <c r="V66" s="112"/>
      <c r="W66" s="126"/>
      <c r="X66" s="127"/>
      <c r="Y66" s="337"/>
      <c r="Z66" s="338"/>
      <c r="AA66" s="117"/>
      <c r="AB66" s="110"/>
      <c r="AC66" s="333"/>
    </row>
    <row r="67" spans="1:29" ht="15.75" customHeight="1">
      <c r="A67" s="363"/>
      <c r="B67" s="100"/>
      <c r="C67" s="335"/>
      <c r="D67" s="336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28"/>
      <c r="S67" s="47"/>
      <c r="T67" s="120"/>
      <c r="U67" s="111"/>
      <c r="V67" s="112"/>
      <c r="W67" s="126"/>
      <c r="X67" s="127"/>
      <c r="Y67" s="337"/>
      <c r="Z67" s="338"/>
      <c r="AA67" s="117"/>
      <c r="AB67" s="110"/>
      <c r="AC67" s="333"/>
    </row>
    <row r="68" spans="1:29" ht="15.75" customHeight="1">
      <c r="A68" s="363"/>
      <c r="B68" s="100"/>
      <c r="C68" s="335"/>
      <c r="D68" s="336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28"/>
      <c r="S68" s="47"/>
      <c r="T68" s="120"/>
      <c r="U68" s="111"/>
      <c r="V68" s="112"/>
      <c r="W68" s="126"/>
      <c r="X68" s="127"/>
      <c r="Y68" s="337"/>
      <c r="Z68" s="338"/>
      <c r="AA68" s="117"/>
      <c r="AB68" s="110"/>
      <c r="AC68" s="333"/>
    </row>
    <row r="69" spans="1:29" ht="15.75" customHeight="1">
      <c r="A69" s="363"/>
      <c r="B69" s="100"/>
      <c r="C69" s="335"/>
      <c r="D69" s="336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28"/>
      <c r="S69" s="47"/>
      <c r="T69" s="120"/>
      <c r="U69" s="111"/>
      <c r="V69" s="112"/>
      <c r="W69" s="126"/>
      <c r="X69" s="127"/>
      <c r="Y69" s="337"/>
      <c r="Z69" s="338"/>
      <c r="AA69" s="117"/>
      <c r="AB69" s="110"/>
      <c r="AC69" s="333"/>
    </row>
    <row r="70" spans="1:29" ht="15.75" customHeight="1">
      <c r="A70" s="363"/>
      <c r="B70" s="100"/>
      <c r="C70" s="335"/>
      <c r="D70" s="336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8"/>
      <c r="S70" s="47"/>
      <c r="T70" s="120"/>
      <c r="U70" s="111"/>
      <c r="V70" s="112"/>
      <c r="W70" s="126"/>
      <c r="X70" s="127"/>
      <c r="Y70" s="337"/>
      <c r="Z70" s="338"/>
      <c r="AA70" s="117"/>
      <c r="AB70" s="110"/>
      <c r="AC70" s="333"/>
    </row>
    <row r="71" spans="1:29" ht="15.75" customHeight="1">
      <c r="A71" s="363"/>
      <c r="B71" s="100"/>
      <c r="C71" s="335"/>
      <c r="D71" s="336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8"/>
      <c r="S71" s="119"/>
      <c r="T71" s="120"/>
      <c r="U71" s="130"/>
      <c r="V71" s="131"/>
      <c r="W71" s="126"/>
      <c r="X71" s="127"/>
      <c r="Y71" s="337"/>
      <c r="Z71" s="338"/>
      <c r="AA71" s="165"/>
      <c r="AB71" s="125"/>
      <c r="AC71" s="333"/>
    </row>
    <row r="72" spans="1:29" ht="15.75" customHeight="1" thickBot="1">
      <c r="A72" s="364"/>
      <c r="B72" s="133" t="s">
        <v>115</v>
      </c>
      <c r="C72" s="358"/>
      <c r="D72" s="358"/>
      <c r="E72" s="134"/>
      <c r="F72" s="167"/>
      <c r="G72" s="135"/>
      <c r="H72" s="69"/>
      <c r="I72" s="136">
        <f t="shared" ref="I72:J72" si="30">AVERAGE(I56:I71)</f>
        <v>4.4285714285714288</v>
      </c>
      <c r="J72" s="137">
        <f t="shared" si="30"/>
        <v>3557.1428571428573</v>
      </c>
      <c r="K72" s="138">
        <f t="shared" ref="K72" si="31">J72/I72</f>
        <v>803.22580645161293</v>
      </c>
      <c r="L72" s="136">
        <f t="shared" ref="L72:M72" si="32">AVERAGE(L56:L71)</f>
        <v>4.4285714285714288</v>
      </c>
      <c r="M72" s="137">
        <f t="shared" si="32"/>
        <v>3143.9390468047459</v>
      </c>
      <c r="N72" s="138">
        <f>M72/L72</f>
        <v>709.92172024623289</v>
      </c>
      <c r="O72" s="139">
        <f>L72-I72</f>
        <v>0</v>
      </c>
      <c r="P72" s="140">
        <f>N72-K72</f>
        <v>-93.304086205380031</v>
      </c>
      <c r="Q72" s="141">
        <f>N72/K72</f>
        <v>0.88383828625033012</v>
      </c>
      <c r="R72" s="329"/>
      <c r="S72" s="142">
        <v>0.25</v>
      </c>
      <c r="T72" s="143">
        <v>0.55657407407407411</v>
      </c>
      <c r="U72" s="144"/>
      <c r="V72" s="166"/>
      <c r="W72" s="167"/>
      <c r="X72" s="138"/>
      <c r="Y72" s="359"/>
      <c r="Z72" s="360"/>
      <c r="AA72" s="168">
        <f>M72-J72</f>
        <v>-413.20381033811145</v>
      </c>
      <c r="AB72" s="141">
        <f>M72/J72</f>
        <v>0.88383828625033012</v>
      </c>
      <c r="AC72" s="334"/>
    </row>
    <row r="73" spans="1:29" ht="15.75" customHeight="1">
      <c r="A73" s="322" t="s">
        <v>132</v>
      </c>
      <c r="B73" s="114" t="s">
        <v>118</v>
      </c>
      <c r="C73" s="325" t="s">
        <v>133</v>
      </c>
      <c r="D73" s="326"/>
      <c r="E73" s="147">
        <v>28.57</v>
      </c>
      <c r="F73" s="97">
        <v>1397</v>
      </c>
      <c r="G73" s="148">
        <f t="shared" ref="G73:G75" si="33">E73*F73</f>
        <v>39912.29</v>
      </c>
      <c r="H73" s="149"/>
      <c r="I73" s="150">
        <v>12</v>
      </c>
      <c r="J73" s="151">
        <v>3600</v>
      </c>
      <c r="K73" s="152">
        <f>J73/I73</f>
        <v>300</v>
      </c>
      <c r="L73" s="153">
        <v>12</v>
      </c>
      <c r="M73" s="151">
        <f>F73/V73*60</f>
        <v>3120.3602188712152</v>
      </c>
      <c r="N73" s="152">
        <f>M73/L73</f>
        <v>260.03001823926792</v>
      </c>
      <c r="O73" s="154">
        <f>L73-I73</f>
        <v>0</v>
      </c>
      <c r="P73" s="155">
        <f>N73-K73</f>
        <v>-39.969981760732082</v>
      </c>
      <c r="Q73" s="156">
        <f>N73/K73</f>
        <v>0.86676672746422634</v>
      </c>
      <c r="R73" s="327">
        <f>Q89</f>
        <v>0.89277367762543758</v>
      </c>
      <c r="S73" s="157">
        <v>0.70833333333333337</v>
      </c>
      <c r="T73" s="158">
        <v>0.72697916666666673</v>
      </c>
      <c r="U73" s="159"/>
      <c r="V73" s="160">
        <v>26.862283236748137</v>
      </c>
      <c r="W73" s="158"/>
      <c r="X73" s="169"/>
      <c r="Y73" s="330"/>
      <c r="Z73" s="331"/>
      <c r="AA73" s="115">
        <f>M73-J73</f>
        <v>-479.63978112878476</v>
      </c>
      <c r="AB73" s="156">
        <f>M73/J73</f>
        <v>0.86676672746422645</v>
      </c>
      <c r="AC73" s="332">
        <f>AB89</f>
        <v>0.89277367762543758</v>
      </c>
    </row>
    <row r="74" spans="1:29" ht="15.75" customHeight="1">
      <c r="A74" s="323"/>
      <c r="B74" s="100" t="s">
        <v>118</v>
      </c>
      <c r="C74" s="335" t="s">
        <v>229</v>
      </c>
      <c r="D74" s="336"/>
      <c r="E74" s="101">
        <v>17.71</v>
      </c>
      <c r="F74" s="102">
        <v>1022</v>
      </c>
      <c r="G74" s="103">
        <f t="shared" si="33"/>
        <v>18099.620000000003</v>
      </c>
      <c r="H74" s="26"/>
      <c r="I74" s="104">
        <v>5</v>
      </c>
      <c r="J74" s="105">
        <v>3600</v>
      </c>
      <c r="K74" s="106">
        <f t="shared" si="18"/>
        <v>720</v>
      </c>
      <c r="L74" s="107">
        <v>5</v>
      </c>
      <c r="M74" s="105">
        <f>F74/V74*60</f>
        <v>3260.3013009844199</v>
      </c>
      <c r="N74" s="106">
        <f>M74/L74</f>
        <v>652.06026019688397</v>
      </c>
      <c r="O74" s="108">
        <f>L74-I74</f>
        <v>0</v>
      </c>
      <c r="P74" s="109">
        <f>N74-K74</f>
        <v>-67.939739803116026</v>
      </c>
      <c r="Q74" s="110">
        <f>N74/K74</f>
        <v>0.90563925027344994</v>
      </c>
      <c r="R74" s="328"/>
      <c r="S74" s="47">
        <v>0.73055555555555562</v>
      </c>
      <c r="T74" s="48">
        <v>0.74361111111111122</v>
      </c>
      <c r="U74" s="111">
        <v>5.1500000000000057</v>
      </c>
      <c r="V74" s="112">
        <v>18.808077640396288</v>
      </c>
      <c r="W74" s="113"/>
      <c r="X74" s="13"/>
      <c r="Y74" s="337"/>
      <c r="Z74" s="338"/>
      <c r="AA74" s="117">
        <f>M74-J74</f>
        <v>-339.69869901558013</v>
      </c>
      <c r="AB74" s="110">
        <f>M74/J74</f>
        <v>0.90563925027344994</v>
      </c>
      <c r="AC74" s="333"/>
    </row>
    <row r="75" spans="1:29" ht="15.75" customHeight="1">
      <c r="A75" s="323"/>
      <c r="B75" s="100" t="s">
        <v>118</v>
      </c>
      <c r="C75" s="335" t="s">
        <v>227</v>
      </c>
      <c r="D75" s="336"/>
      <c r="E75" s="101">
        <v>18.920000000000002</v>
      </c>
      <c r="F75" s="102">
        <v>1471</v>
      </c>
      <c r="G75" s="103">
        <f t="shared" si="33"/>
        <v>27831.320000000003</v>
      </c>
      <c r="H75" s="26"/>
      <c r="I75" s="104">
        <v>5</v>
      </c>
      <c r="J75" s="105">
        <v>3600</v>
      </c>
      <c r="K75" s="106">
        <f t="shared" si="18"/>
        <v>720</v>
      </c>
      <c r="L75" s="107">
        <v>5</v>
      </c>
      <c r="M75" s="105">
        <f>F75/V75*60</f>
        <v>3261.2941984990912</v>
      </c>
      <c r="N75" s="106">
        <f>M75/L75</f>
        <v>652.25883969981828</v>
      </c>
      <c r="O75" s="108">
        <f>L75-I75</f>
        <v>0</v>
      </c>
      <c r="P75" s="109">
        <f>N75-K75</f>
        <v>-67.741160300181718</v>
      </c>
      <c r="Q75" s="110">
        <f>N75/K75</f>
        <v>0.90591505513863646</v>
      </c>
      <c r="R75" s="328"/>
      <c r="S75" s="47">
        <v>0.74722222222222223</v>
      </c>
      <c r="T75" s="48">
        <v>0.7660069444444445</v>
      </c>
      <c r="U75" s="111">
        <v>5.1999999999998536</v>
      </c>
      <c r="V75" s="112">
        <v>27.062875848679617</v>
      </c>
      <c r="W75" s="113"/>
      <c r="X75" s="13"/>
      <c r="Y75" s="337"/>
      <c r="Z75" s="338"/>
      <c r="AA75" s="117">
        <f>M75-J75</f>
        <v>-338.70580150090882</v>
      </c>
      <c r="AB75" s="110">
        <f>M75/J75</f>
        <v>0.90591505513863646</v>
      </c>
      <c r="AC75" s="333"/>
    </row>
    <row r="76" spans="1:29" ht="15.75" customHeight="1">
      <c r="A76" s="323"/>
      <c r="B76" s="100"/>
      <c r="C76" s="335"/>
      <c r="D76" s="336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8"/>
      <c r="S76" s="47"/>
      <c r="T76" s="48"/>
      <c r="U76" s="111"/>
      <c r="V76" s="112"/>
      <c r="W76" s="113"/>
      <c r="X76" s="116"/>
      <c r="Y76" s="337"/>
      <c r="Z76" s="338"/>
      <c r="AA76" s="117"/>
      <c r="AB76" s="110"/>
      <c r="AC76" s="333"/>
    </row>
    <row r="77" spans="1:29" ht="15.75" customHeight="1">
      <c r="A77" s="323"/>
      <c r="B77" s="100"/>
      <c r="C77" s="335"/>
      <c r="D77" s="336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8"/>
      <c r="S77" s="47"/>
      <c r="T77" s="48"/>
      <c r="U77" s="111"/>
      <c r="V77" s="112"/>
      <c r="W77" s="113"/>
      <c r="X77" s="116"/>
      <c r="Y77" s="337"/>
      <c r="Z77" s="338"/>
      <c r="AA77" s="117"/>
      <c r="AB77" s="110"/>
      <c r="AC77" s="333"/>
    </row>
    <row r="78" spans="1:29" ht="15.75" customHeight="1">
      <c r="A78" s="323"/>
      <c r="B78" s="100"/>
      <c r="C78" s="335"/>
      <c r="D78" s="336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8"/>
      <c r="S78" s="47"/>
      <c r="T78" s="120"/>
      <c r="U78" s="111"/>
      <c r="V78" s="112"/>
      <c r="W78" s="113"/>
      <c r="X78" s="50"/>
      <c r="Y78" s="337"/>
      <c r="Z78" s="338"/>
      <c r="AA78" s="117"/>
      <c r="AB78" s="110"/>
      <c r="AC78" s="333"/>
    </row>
    <row r="79" spans="1:29" ht="15.75" customHeight="1">
      <c r="A79" s="323"/>
      <c r="B79" s="100"/>
      <c r="C79" s="335"/>
      <c r="D79" s="336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8"/>
      <c r="S79" s="47"/>
      <c r="T79" s="120"/>
      <c r="U79" s="111"/>
      <c r="V79" s="112"/>
      <c r="W79" s="113"/>
      <c r="X79" s="116"/>
      <c r="Y79" s="337"/>
      <c r="Z79" s="338"/>
      <c r="AA79" s="117"/>
      <c r="AB79" s="110"/>
      <c r="AC79" s="333"/>
    </row>
    <row r="80" spans="1:29" ht="15.75" customHeight="1">
      <c r="A80" s="323"/>
      <c r="B80" s="100"/>
      <c r="C80" s="335"/>
      <c r="D80" s="336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8"/>
      <c r="S80" s="47"/>
      <c r="T80" s="120"/>
      <c r="U80" s="111"/>
      <c r="V80" s="112"/>
      <c r="W80" s="113"/>
      <c r="X80" s="116"/>
      <c r="Y80" s="337"/>
      <c r="Z80" s="338"/>
      <c r="AA80" s="117"/>
      <c r="AB80" s="110"/>
      <c r="AC80" s="333"/>
    </row>
    <row r="81" spans="1:29" ht="15.75" customHeight="1">
      <c r="A81" s="323"/>
      <c r="B81" s="100"/>
      <c r="C81" s="335"/>
      <c r="D81" s="336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8"/>
      <c r="S81" s="47"/>
      <c r="T81" s="120"/>
      <c r="U81" s="111"/>
      <c r="V81" s="112"/>
      <c r="W81" s="126"/>
      <c r="X81" s="127"/>
      <c r="Y81" s="337"/>
      <c r="Z81" s="338"/>
      <c r="AA81" s="117"/>
      <c r="AB81" s="110"/>
      <c r="AC81" s="333"/>
    </row>
    <row r="82" spans="1:29" ht="15.75" customHeight="1">
      <c r="A82" s="323"/>
      <c r="B82" s="100"/>
      <c r="C82" s="335"/>
      <c r="D82" s="336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8"/>
      <c r="S82" s="47"/>
      <c r="T82" s="120"/>
      <c r="U82" s="111"/>
      <c r="V82" s="112"/>
      <c r="W82" s="126"/>
      <c r="X82" s="127"/>
      <c r="Y82" s="337"/>
      <c r="Z82" s="338"/>
      <c r="AA82" s="117"/>
      <c r="AB82" s="110"/>
      <c r="AC82" s="333"/>
    </row>
    <row r="83" spans="1:29" ht="15.75" customHeight="1">
      <c r="A83" s="323"/>
      <c r="B83" s="100"/>
      <c r="C83" s="335"/>
      <c r="D83" s="336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8"/>
      <c r="S83" s="47"/>
      <c r="T83" s="120"/>
      <c r="U83" s="111"/>
      <c r="V83" s="112"/>
      <c r="W83" s="126"/>
      <c r="X83" s="127"/>
      <c r="Y83" s="337"/>
      <c r="Z83" s="338"/>
      <c r="AA83" s="117"/>
      <c r="AB83" s="110"/>
      <c r="AC83" s="333"/>
    </row>
    <row r="84" spans="1:29" ht="15.75" customHeight="1">
      <c r="A84" s="323"/>
      <c r="B84" s="100"/>
      <c r="C84" s="335"/>
      <c r="D84" s="336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8"/>
      <c r="S84" s="47"/>
      <c r="T84" s="120"/>
      <c r="U84" s="111"/>
      <c r="V84" s="112"/>
      <c r="W84" s="126"/>
      <c r="X84" s="127"/>
      <c r="Y84" s="337"/>
      <c r="Z84" s="338"/>
      <c r="AA84" s="117"/>
      <c r="AB84" s="110"/>
      <c r="AC84" s="333"/>
    </row>
    <row r="85" spans="1:29" ht="15.75" customHeight="1">
      <c r="A85" s="323"/>
      <c r="B85" s="100"/>
      <c r="C85" s="335"/>
      <c r="D85" s="336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8"/>
      <c r="S85" s="47"/>
      <c r="T85" s="120"/>
      <c r="U85" s="111"/>
      <c r="V85" s="112"/>
      <c r="W85" s="126"/>
      <c r="X85" s="127"/>
      <c r="Y85" s="337"/>
      <c r="Z85" s="338"/>
      <c r="AA85" s="117"/>
      <c r="AB85" s="110"/>
      <c r="AC85" s="333"/>
    </row>
    <row r="86" spans="1:29" ht="15.75" customHeight="1">
      <c r="A86" s="323"/>
      <c r="B86" s="100"/>
      <c r="C86" s="335"/>
      <c r="D86" s="336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8"/>
      <c r="S86" s="47"/>
      <c r="T86" s="120"/>
      <c r="U86" s="111"/>
      <c r="V86" s="112"/>
      <c r="W86" s="126"/>
      <c r="X86" s="127"/>
      <c r="Y86" s="337"/>
      <c r="Z86" s="338"/>
      <c r="AA86" s="117"/>
      <c r="AB86" s="110"/>
      <c r="AC86" s="333"/>
    </row>
    <row r="87" spans="1:29" ht="15.75" customHeight="1">
      <c r="A87" s="323"/>
      <c r="B87" s="100"/>
      <c r="C87" s="335"/>
      <c r="D87" s="336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8"/>
      <c r="S87" s="47"/>
      <c r="T87" s="120"/>
      <c r="U87" s="111"/>
      <c r="V87" s="112"/>
      <c r="W87" s="126"/>
      <c r="X87" s="127"/>
      <c r="Y87" s="337"/>
      <c r="Z87" s="338"/>
      <c r="AA87" s="117"/>
      <c r="AB87" s="110"/>
      <c r="AC87" s="333"/>
    </row>
    <row r="88" spans="1:29" ht="15.75" customHeight="1">
      <c r="A88" s="323"/>
      <c r="B88" s="100"/>
      <c r="C88" s="335"/>
      <c r="D88" s="336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8"/>
      <c r="S88" s="119"/>
      <c r="T88" s="120"/>
      <c r="U88" s="130"/>
      <c r="V88" s="131"/>
      <c r="W88" s="126"/>
      <c r="X88" s="127"/>
      <c r="Y88" s="337"/>
      <c r="Z88" s="338"/>
      <c r="AA88" s="165"/>
      <c r="AB88" s="125"/>
      <c r="AC88" s="333"/>
    </row>
    <row r="89" spans="1:29" ht="15.75" customHeight="1" thickBot="1">
      <c r="A89" s="324"/>
      <c r="B89" s="133" t="s">
        <v>115</v>
      </c>
      <c r="C89" s="358"/>
      <c r="D89" s="358"/>
      <c r="E89" s="134"/>
      <c r="F89" s="167"/>
      <c r="G89" s="135"/>
      <c r="H89" s="69"/>
      <c r="I89" s="136">
        <f t="shared" ref="I89:J89" si="34">AVERAGE(I73:I88)</f>
        <v>7.333333333333333</v>
      </c>
      <c r="J89" s="137">
        <f t="shared" si="34"/>
        <v>3600</v>
      </c>
      <c r="K89" s="138">
        <f t="shared" ref="K89" si="35">J89/I89</f>
        <v>490.90909090909093</v>
      </c>
      <c r="L89" s="136">
        <f t="shared" ref="L89:M89" si="36">AVERAGE(L73:L88)</f>
        <v>7.333333333333333</v>
      </c>
      <c r="M89" s="137">
        <f t="shared" si="36"/>
        <v>3213.9852394515751</v>
      </c>
      <c r="N89" s="138">
        <f t="shared" ref="N89:N94" si="37">M89/L89</f>
        <v>438.27071447066936</v>
      </c>
      <c r="O89" s="139">
        <f t="shared" ref="O89:O94" si="38">L89-I89</f>
        <v>0</v>
      </c>
      <c r="P89" s="140">
        <f t="shared" ref="P89:P94" si="39">N89-K89</f>
        <v>-52.638376438421574</v>
      </c>
      <c r="Q89" s="141">
        <f t="shared" ref="Q89:Q94" si="40">N89/K89</f>
        <v>0.89277367762543758</v>
      </c>
      <c r="R89" s="329"/>
      <c r="S89" s="142">
        <v>0.70833333333333337</v>
      </c>
      <c r="T89" s="143">
        <v>0.7660069444444445</v>
      </c>
      <c r="U89" s="144"/>
      <c r="V89" s="166"/>
      <c r="W89" s="167"/>
      <c r="X89" s="138"/>
      <c r="Y89" s="359"/>
      <c r="Z89" s="360"/>
      <c r="AA89" s="168">
        <f t="shared" ref="AA89:AA94" si="41">M89-J89</f>
        <v>-386.01476054842487</v>
      </c>
      <c r="AB89" s="141">
        <f t="shared" ref="AB89:AB94" si="42">M89/J89</f>
        <v>0.89277367762543758</v>
      </c>
      <c r="AC89" s="334"/>
    </row>
    <row r="90" spans="1:29" ht="15.75" customHeight="1">
      <c r="A90" s="361" t="s">
        <v>137</v>
      </c>
      <c r="B90" s="114" t="s">
        <v>118</v>
      </c>
      <c r="C90" s="325" t="s">
        <v>197</v>
      </c>
      <c r="D90" s="326"/>
      <c r="E90" s="147">
        <v>23.27</v>
      </c>
      <c r="F90" s="97">
        <v>729</v>
      </c>
      <c r="G90" s="148">
        <f t="shared" ref="G90:G94" si="43">E90*F90</f>
        <v>16963.829999999998</v>
      </c>
      <c r="H90" s="149"/>
      <c r="I90" s="150">
        <v>5</v>
      </c>
      <c r="J90" s="151">
        <v>3000</v>
      </c>
      <c r="K90" s="152">
        <f>J90/I90</f>
        <v>600</v>
      </c>
      <c r="L90" s="153">
        <v>5</v>
      </c>
      <c r="M90" s="151">
        <f>F90/V90*60</f>
        <v>2723.100594094909</v>
      </c>
      <c r="N90" s="152">
        <f t="shared" si="37"/>
        <v>544.62011881898184</v>
      </c>
      <c r="O90" s="154">
        <f t="shared" si="38"/>
        <v>0</v>
      </c>
      <c r="P90" s="155">
        <f t="shared" si="39"/>
        <v>-55.379881181018163</v>
      </c>
      <c r="Q90" s="156">
        <f t="shared" si="40"/>
        <v>0.90770019803163637</v>
      </c>
      <c r="R90" s="327">
        <f>Q106</f>
        <v>0.90726054657797373</v>
      </c>
      <c r="S90" s="157">
        <v>0.70833333333333337</v>
      </c>
      <c r="T90" s="158">
        <v>0.71947916666666667</v>
      </c>
      <c r="U90" s="159"/>
      <c r="V90" s="160">
        <v>16.062572236534688</v>
      </c>
      <c r="W90" s="161"/>
      <c r="X90" s="162"/>
      <c r="Y90" s="330"/>
      <c r="Z90" s="331"/>
      <c r="AA90" s="115">
        <f t="shared" si="41"/>
        <v>-276.89940590509104</v>
      </c>
      <c r="AB90" s="156">
        <f t="shared" si="42"/>
        <v>0.90770019803163637</v>
      </c>
      <c r="AC90" s="332">
        <f>AB106</f>
        <v>0.90726054657797373</v>
      </c>
    </row>
    <row r="91" spans="1:29" ht="15.75" customHeight="1">
      <c r="A91" s="362"/>
      <c r="B91" s="100" t="s">
        <v>118</v>
      </c>
      <c r="C91" s="335" t="s">
        <v>136</v>
      </c>
      <c r="D91" s="336"/>
      <c r="E91" s="101">
        <v>24.54</v>
      </c>
      <c r="F91" s="102">
        <v>1552</v>
      </c>
      <c r="G91" s="103">
        <f t="shared" si="43"/>
        <v>38086.080000000002</v>
      </c>
      <c r="H91" s="26"/>
      <c r="I91" s="104">
        <v>4</v>
      </c>
      <c r="J91" s="105">
        <v>3000</v>
      </c>
      <c r="K91" s="106">
        <f t="shared" ref="K91:K135" si="44">J91/I91</f>
        <v>750</v>
      </c>
      <c r="L91" s="107">
        <v>4</v>
      </c>
      <c r="M91" s="105">
        <f>F91/V91*60</f>
        <v>2722.9853896612713</v>
      </c>
      <c r="N91" s="106">
        <f t="shared" si="37"/>
        <v>680.74634741531781</v>
      </c>
      <c r="O91" s="108">
        <f t="shared" si="38"/>
        <v>0</v>
      </c>
      <c r="P91" s="109">
        <f t="shared" si="39"/>
        <v>-69.253652584682186</v>
      </c>
      <c r="Q91" s="110">
        <f t="shared" si="40"/>
        <v>0.90766179655375712</v>
      </c>
      <c r="R91" s="328"/>
      <c r="S91" s="47">
        <v>0.72291666666666665</v>
      </c>
      <c r="T91" s="48">
        <v>0.74665509259259255</v>
      </c>
      <c r="U91" s="111">
        <v>4.9499999999999744</v>
      </c>
      <c r="V91" s="112">
        <v>34.197759691829916</v>
      </c>
      <c r="W91" s="113"/>
      <c r="X91" s="116"/>
      <c r="Y91" s="337"/>
      <c r="Z91" s="338"/>
      <c r="AA91" s="117">
        <f t="shared" si="41"/>
        <v>-277.01461033872874</v>
      </c>
      <c r="AB91" s="110">
        <f t="shared" si="42"/>
        <v>0.90766179655375712</v>
      </c>
      <c r="AC91" s="333"/>
    </row>
    <row r="92" spans="1:29" ht="15.75" customHeight="1">
      <c r="A92" s="362"/>
      <c r="B92" s="100" t="s">
        <v>118</v>
      </c>
      <c r="C92" s="335" t="s">
        <v>230</v>
      </c>
      <c r="D92" s="336"/>
      <c r="E92" s="101">
        <v>24.33</v>
      </c>
      <c r="F92" s="102">
        <v>1947</v>
      </c>
      <c r="G92" s="103">
        <f t="shared" si="43"/>
        <v>47370.509999999995</v>
      </c>
      <c r="H92" s="26"/>
      <c r="I92" s="104">
        <v>4</v>
      </c>
      <c r="J92" s="105">
        <v>3000</v>
      </c>
      <c r="K92" s="106">
        <f t="shared" si="44"/>
        <v>750</v>
      </c>
      <c r="L92" s="107">
        <v>4</v>
      </c>
      <c r="M92" s="105">
        <f>F92/V92*60</f>
        <v>2723.6185428602116</v>
      </c>
      <c r="N92" s="106">
        <f t="shared" si="37"/>
        <v>680.9046357150529</v>
      </c>
      <c r="O92" s="108">
        <f t="shared" si="38"/>
        <v>0</v>
      </c>
      <c r="P92" s="109">
        <f t="shared" si="39"/>
        <v>-69.095364284947095</v>
      </c>
      <c r="Q92" s="110">
        <f t="shared" si="40"/>
        <v>0.90787284762007059</v>
      </c>
      <c r="R92" s="328"/>
      <c r="S92" s="47">
        <v>0.75</v>
      </c>
      <c r="T92" s="48">
        <v>0.77978009259259262</v>
      </c>
      <c r="U92" s="111">
        <v>4.8166666666667268</v>
      </c>
      <c r="V92" s="112">
        <v>42.891468890251176</v>
      </c>
      <c r="W92" s="113"/>
      <c r="X92" s="116"/>
      <c r="Y92" s="337"/>
      <c r="Z92" s="338"/>
      <c r="AA92" s="117">
        <f t="shared" si="41"/>
        <v>-276.38145713978838</v>
      </c>
      <c r="AB92" s="110">
        <f t="shared" si="42"/>
        <v>0.90787284762007059</v>
      </c>
      <c r="AC92" s="333"/>
    </row>
    <row r="93" spans="1:29" ht="15.75" customHeight="1">
      <c r="A93" s="362"/>
      <c r="B93" s="100" t="s">
        <v>118</v>
      </c>
      <c r="C93" s="335" t="s">
        <v>135</v>
      </c>
      <c r="D93" s="336"/>
      <c r="E93" s="101">
        <v>22.28</v>
      </c>
      <c r="F93" s="102">
        <v>1664</v>
      </c>
      <c r="G93" s="103">
        <f t="shared" si="43"/>
        <v>37073.919999999998</v>
      </c>
      <c r="H93" s="26"/>
      <c r="I93" s="104">
        <v>5</v>
      </c>
      <c r="J93" s="105">
        <v>3300</v>
      </c>
      <c r="K93" s="106">
        <f t="shared" si="44"/>
        <v>660</v>
      </c>
      <c r="L93" s="107">
        <v>5</v>
      </c>
      <c r="M93" s="105">
        <f>F93/V93*60</f>
        <v>2992.7699999999977</v>
      </c>
      <c r="N93" s="106">
        <f t="shared" si="37"/>
        <v>598.55399999999952</v>
      </c>
      <c r="O93" s="108">
        <f t="shared" si="38"/>
        <v>0</v>
      </c>
      <c r="P93" s="109">
        <f t="shared" si="39"/>
        <v>-61.446000000000481</v>
      </c>
      <c r="Q93" s="110">
        <f t="shared" si="40"/>
        <v>0.90689999999999926</v>
      </c>
      <c r="R93" s="328"/>
      <c r="S93" s="47">
        <v>0.78333333333333333</v>
      </c>
      <c r="T93" s="48">
        <v>0.8064930555555555</v>
      </c>
      <c r="U93" s="111">
        <v>5.1166666666666138</v>
      </c>
      <c r="V93" s="112">
        <v>33.360398560530903</v>
      </c>
      <c r="W93" s="113"/>
      <c r="X93" s="116"/>
      <c r="Y93" s="337"/>
      <c r="Z93" s="338"/>
      <c r="AA93" s="117">
        <f t="shared" si="41"/>
        <v>-307.23000000000229</v>
      </c>
      <c r="AB93" s="110">
        <f t="shared" si="42"/>
        <v>0.90689999999999926</v>
      </c>
      <c r="AC93" s="333"/>
    </row>
    <row r="94" spans="1:29" ht="15.75" customHeight="1">
      <c r="A94" s="363"/>
      <c r="B94" s="100" t="s">
        <v>118</v>
      </c>
      <c r="C94" s="335" t="s">
        <v>138</v>
      </c>
      <c r="D94" s="336"/>
      <c r="E94" s="101">
        <v>17.89</v>
      </c>
      <c r="F94" s="102">
        <v>5005</v>
      </c>
      <c r="G94" s="103">
        <f t="shared" si="43"/>
        <v>89539.45</v>
      </c>
      <c r="H94" s="13"/>
      <c r="I94" s="104">
        <v>4</v>
      </c>
      <c r="J94" s="105">
        <v>3300</v>
      </c>
      <c r="K94" s="106">
        <f t="shared" si="44"/>
        <v>825</v>
      </c>
      <c r="L94" s="107">
        <v>4</v>
      </c>
      <c r="M94" s="105">
        <f>F94/V94*60</f>
        <v>2990.79</v>
      </c>
      <c r="N94" s="106">
        <f t="shared" si="37"/>
        <v>747.69749999999999</v>
      </c>
      <c r="O94" s="108">
        <f t="shared" si="38"/>
        <v>0</v>
      </c>
      <c r="P94" s="109">
        <f t="shared" si="39"/>
        <v>-77.302500000000009</v>
      </c>
      <c r="Q94" s="110">
        <f t="shared" si="40"/>
        <v>0.90629999999999999</v>
      </c>
      <c r="R94" s="328"/>
      <c r="S94" s="47">
        <v>0.80972222222222223</v>
      </c>
      <c r="T94" s="48">
        <v>0.87944444444444447</v>
      </c>
      <c r="U94" s="111">
        <v>4.6500000000000874</v>
      </c>
      <c r="V94" s="112">
        <v>100.40825333774688</v>
      </c>
      <c r="W94" s="113"/>
      <c r="X94" s="116"/>
      <c r="Y94" s="337"/>
      <c r="Z94" s="338"/>
      <c r="AA94" s="117">
        <f t="shared" si="41"/>
        <v>-309.21000000000004</v>
      </c>
      <c r="AB94" s="110">
        <f t="shared" si="42"/>
        <v>0.90629999999999999</v>
      </c>
      <c r="AC94" s="333"/>
    </row>
    <row r="95" spans="1:29" ht="15.75" customHeight="1">
      <c r="A95" s="363"/>
      <c r="B95" s="100"/>
      <c r="C95" s="335"/>
      <c r="D95" s="336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8"/>
      <c r="S95" s="47"/>
      <c r="T95" s="120"/>
      <c r="U95" s="111"/>
      <c r="V95" s="112"/>
      <c r="W95" s="113"/>
      <c r="X95" s="116"/>
      <c r="Y95" s="337"/>
      <c r="Z95" s="338"/>
      <c r="AA95" s="117"/>
      <c r="AB95" s="110"/>
      <c r="AC95" s="333"/>
    </row>
    <row r="96" spans="1:29" ht="15.75" customHeight="1">
      <c r="A96" s="363"/>
      <c r="B96" s="100"/>
      <c r="C96" s="335"/>
      <c r="D96" s="336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8"/>
      <c r="S96" s="47"/>
      <c r="T96" s="120"/>
      <c r="U96" s="111"/>
      <c r="V96" s="112"/>
      <c r="W96" s="113"/>
      <c r="X96" s="116"/>
      <c r="Y96" s="337"/>
      <c r="Z96" s="338"/>
      <c r="AA96" s="117"/>
      <c r="AB96" s="110"/>
      <c r="AC96" s="333"/>
    </row>
    <row r="97" spans="1:29" ht="15.75" customHeight="1">
      <c r="A97" s="363"/>
      <c r="B97" s="100"/>
      <c r="C97" s="335"/>
      <c r="D97" s="336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8"/>
      <c r="S97" s="47"/>
      <c r="T97" s="120"/>
      <c r="U97" s="111"/>
      <c r="V97" s="112"/>
      <c r="W97" s="113"/>
      <c r="X97" s="116"/>
      <c r="Y97" s="337"/>
      <c r="Z97" s="338"/>
      <c r="AA97" s="117"/>
      <c r="AB97" s="110"/>
      <c r="AC97" s="333"/>
    </row>
    <row r="98" spans="1:29" ht="15.75" customHeight="1">
      <c r="A98" s="363"/>
      <c r="B98" s="100"/>
      <c r="C98" s="335"/>
      <c r="D98" s="336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8"/>
      <c r="S98" s="47"/>
      <c r="T98" s="120"/>
      <c r="U98" s="111"/>
      <c r="V98" s="112"/>
      <c r="W98" s="113"/>
      <c r="X98" s="116"/>
      <c r="Y98" s="337"/>
      <c r="Z98" s="338"/>
      <c r="AA98" s="117"/>
      <c r="AB98" s="110"/>
      <c r="AC98" s="333"/>
    </row>
    <row r="99" spans="1:29" ht="15.75" customHeight="1">
      <c r="A99" s="363"/>
      <c r="B99" s="100"/>
      <c r="C99" s="335"/>
      <c r="D99" s="336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8"/>
      <c r="S99" s="47"/>
      <c r="T99" s="120"/>
      <c r="U99" s="111"/>
      <c r="V99" s="112"/>
      <c r="W99" s="113"/>
      <c r="X99" s="116"/>
      <c r="Y99" s="337"/>
      <c r="Z99" s="338"/>
      <c r="AA99" s="117"/>
      <c r="AB99" s="110"/>
      <c r="AC99" s="333"/>
    </row>
    <row r="100" spans="1:29" ht="15.75" customHeight="1">
      <c r="A100" s="363"/>
      <c r="B100" s="100"/>
      <c r="C100" s="335"/>
      <c r="D100" s="336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8"/>
      <c r="S100" s="47"/>
      <c r="T100" s="120"/>
      <c r="U100" s="111"/>
      <c r="V100" s="112"/>
      <c r="W100" s="126"/>
      <c r="X100" s="127"/>
      <c r="Y100" s="337"/>
      <c r="Z100" s="338"/>
      <c r="AA100" s="117"/>
      <c r="AB100" s="110"/>
      <c r="AC100" s="333"/>
    </row>
    <row r="101" spans="1:29" ht="15.75" customHeight="1">
      <c r="A101" s="363"/>
      <c r="B101" s="100"/>
      <c r="C101" s="335"/>
      <c r="D101" s="336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8"/>
      <c r="S101" s="47"/>
      <c r="T101" s="120"/>
      <c r="U101" s="111"/>
      <c r="V101" s="112"/>
      <c r="W101" s="126"/>
      <c r="X101" s="127"/>
      <c r="Y101" s="337"/>
      <c r="Z101" s="338"/>
      <c r="AA101" s="117"/>
      <c r="AB101" s="110"/>
      <c r="AC101" s="333"/>
    </row>
    <row r="102" spans="1:29" ht="15.75" customHeight="1">
      <c r="A102" s="363"/>
      <c r="B102" s="100"/>
      <c r="C102" s="335"/>
      <c r="D102" s="336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8"/>
      <c r="S102" s="47"/>
      <c r="T102" s="120"/>
      <c r="U102" s="111"/>
      <c r="V102" s="112"/>
      <c r="W102" s="126"/>
      <c r="X102" s="127"/>
      <c r="Y102" s="337"/>
      <c r="Z102" s="338"/>
      <c r="AA102" s="117"/>
      <c r="AB102" s="110"/>
      <c r="AC102" s="333"/>
    </row>
    <row r="103" spans="1:29" ht="15.75" customHeight="1">
      <c r="A103" s="363"/>
      <c r="B103" s="100"/>
      <c r="C103" s="335"/>
      <c r="D103" s="336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8"/>
      <c r="S103" s="47"/>
      <c r="T103" s="120"/>
      <c r="U103" s="111"/>
      <c r="V103" s="112"/>
      <c r="W103" s="126"/>
      <c r="X103" s="127"/>
      <c r="Y103" s="337"/>
      <c r="Z103" s="338"/>
      <c r="AA103" s="117"/>
      <c r="AB103" s="110"/>
      <c r="AC103" s="333"/>
    </row>
    <row r="104" spans="1:29" ht="15.75" customHeight="1">
      <c r="A104" s="363"/>
      <c r="B104" s="100"/>
      <c r="C104" s="335"/>
      <c r="D104" s="336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8"/>
      <c r="S104" s="47"/>
      <c r="T104" s="120"/>
      <c r="U104" s="111"/>
      <c r="V104" s="112"/>
      <c r="W104" s="126"/>
      <c r="X104" s="127"/>
      <c r="Y104" s="337"/>
      <c r="Z104" s="338"/>
      <c r="AA104" s="117"/>
      <c r="AB104" s="110"/>
      <c r="AC104" s="333"/>
    </row>
    <row r="105" spans="1:29" ht="15.75" customHeight="1">
      <c r="A105" s="363"/>
      <c r="B105" s="100"/>
      <c r="C105" s="335"/>
      <c r="D105" s="336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8"/>
      <c r="S105" s="119"/>
      <c r="T105" s="120"/>
      <c r="U105" s="130"/>
      <c r="V105" s="131"/>
      <c r="W105" s="126"/>
      <c r="X105" s="127"/>
      <c r="Y105" s="337"/>
      <c r="Z105" s="338"/>
      <c r="AA105" s="165"/>
      <c r="AB105" s="125"/>
      <c r="AC105" s="333"/>
    </row>
    <row r="106" spans="1:29" ht="15.75" customHeight="1" thickBot="1">
      <c r="A106" s="364"/>
      <c r="B106" s="133" t="s">
        <v>115</v>
      </c>
      <c r="C106" s="358"/>
      <c r="D106" s="358"/>
      <c r="E106" s="134"/>
      <c r="F106" s="99"/>
      <c r="G106" s="135"/>
      <c r="H106" s="69"/>
      <c r="I106" s="136">
        <f t="shared" ref="I106:J106" si="45">AVERAGE(I90:I105)</f>
        <v>4.4000000000000004</v>
      </c>
      <c r="J106" s="137">
        <f t="shared" si="45"/>
        <v>3120</v>
      </c>
      <c r="K106" s="138">
        <f t="shared" ref="K106" si="46">J106/I106</f>
        <v>709.09090909090901</v>
      </c>
      <c r="L106" s="136">
        <f t="shared" ref="L106:M106" si="47">AVERAGE(L90:L105)</f>
        <v>4.4000000000000004</v>
      </c>
      <c r="M106" s="137">
        <f t="shared" si="47"/>
        <v>2830.652905323278</v>
      </c>
      <c r="N106" s="138">
        <f t="shared" ref="N106:N114" si="48">M106/L106</f>
        <v>643.33020575529042</v>
      </c>
      <c r="O106" s="139">
        <f t="shared" ref="O106:O114" si="49">L106-I106</f>
        <v>0</v>
      </c>
      <c r="P106" s="140">
        <f t="shared" ref="P106:P114" si="50">N106-K106</f>
        <v>-65.760703335618587</v>
      </c>
      <c r="Q106" s="141">
        <f t="shared" ref="Q106:Q114" si="51">N106/K106</f>
        <v>0.90726054657797373</v>
      </c>
      <c r="R106" s="329"/>
      <c r="S106" s="142">
        <v>0.70833333333333337</v>
      </c>
      <c r="T106" s="143">
        <v>0.87944444444444447</v>
      </c>
      <c r="U106" s="144"/>
      <c r="V106" s="166"/>
      <c r="W106" s="99"/>
      <c r="X106" s="69"/>
      <c r="Y106" s="359"/>
      <c r="Z106" s="360"/>
      <c r="AA106" s="168">
        <f t="shared" ref="AA106:AA114" si="52">M106-J106</f>
        <v>-289.34709467672201</v>
      </c>
      <c r="AB106" s="141">
        <f t="shared" ref="AB106:AB114" si="53">M106/J106</f>
        <v>0.90726054657797373</v>
      </c>
      <c r="AC106" s="334"/>
    </row>
    <row r="107" spans="1:29" ht="15.75" customHeight="1">
      <c r="A107" s="322" t="s">
        <v>140</v>
      </c>
      <c r="B107" s="114" t="s">
        <v>118</v>
      </c>
      <c r="C107" s="325" t="s">
        <v>142</v>
      </c>
      <c r="D107" s="326"/>
      <c r="E107" s="147">
        <v>18.18</v>
      </c>
      <c r="F107" s="97">
        <v>638</v>
      </c>
      <c r="G107" s="148">
        <f t="shared" ref="G107:G114" si="54">E107*F107</f>
        <v>11598.84</v>
      </c>
      <c r="H107" s="149">
        <v>2</v>
      </c>
      <c r="I107" s="150">
        <v>3</v>
      </c>
      <c r="J107" s="151">
        <v>3000</v>
      </c>
      <c r="K107" s="152">
        <f>J107/I107</f>
        <v>1000</v>
      </c>
      <c r="L107" s="153">
        <v>3</v>
      </c>
      <c r="M107" s="151">
        <f t="shared" ref="M107:M114" si="55">F107/V107*60</f>
        <v>2720.8088803998239</v>
      </c>
      <c r="N107" s="152">
        <f t="shared" si="48"/>
        <v>906.93629346660794</v>
      </c>
      <c r="O107" s="154">
        <f t="shared" si="49"/>
        <v>0</v>
      </c>
      <c r="P107" s="155">
        <f t="shared" si="50"/>
        <v>-93.063706533392065</v>
      </c>
      <c r="Q107" s="156">
        <f t="shared" si="51"/>
        <v>0.90693629346660798</v>
      </c>
      <c r="R107" s="327">
        <f>Q123</f>
        <v>0.89698239666533341</v>
      </c>
      <c r="S107" s="157">
        <v>0.73958333333333337</v>
      </c>
      <c r="T107" s="158">
        <v>0.74935185185185194</v>
      </c>
      <c r="U107" s="159"/>
      <c r="V107" s="160">
        <v>14.069345434646898</v>
      </c>
      <c r="W107" s="161"/>
      <c r="X107" s="162"/>
      <c r="Y107" s="330"/>
      <c r="Z107" s="331"/>
      <c r="AA107" s="115">
        <f t="shared" si="52"/>
        <v>-279.19111960017608</v>
      </c>
      <c r="AB107" s="156">
        <f t="shared" si="53"/>
        <v>0.90693629346660798</v>
      </c>
      <c r="AC107" s="332">
        <f>AB123</f>
        <v>0.89698239666533341</v>
      </c>
    </row>
    <row r="108" spans="1:29" ht="15.75" customHeight="1">
      <c r="A108" s="323"/>
      <c r="B108" s="100" t="s">
        <v>118</v>
      </c>
      <c r="C108" s="335" t="s">
        <v>148</v>
      </c>
      <c r="D108" s="336"/>
      <c r="E108" s="101">
        <v>25.03</v>
      </c>
      <c r="F108" s="102">
        <v>512</v>
      </c>
      <c r="G108" s="103">
        <f t="shared" si="54"/>
        <v>12815.36</v>
      </c>
      <c r="H108" s="26">
        <v>2</v>
      </c>
      <c r="I108" s="104">
        <v>5</v>
      </c>
      <c r="J108" s="105">
        <v>3600</v>
      </c>
      <c r="K108" s="106">
        <f t="shared" si="44"/>
        <v>720</v>
      </c>
      <c r="L108" s="107">
        <v>5</v>
      </c>
      <c r="M108" s="105">
        <f t="shared" si="55"/>
        <v>3199.7887436999595</v>
      </c>
      <c r="N108" s="106">
        <f t="shared" si="48"/>
        <v>639.95774873999187</v>
      </c>
      <c r="O108" s="108">
        <f t="shared" si="49"/>
        <v>0</v>
      </c>
      <c r="P108" s="109">
        <f t="shared" si="50"/>
        <v>-80.042251260008129</v>
      </c>
      <c r="Q108" s="110">
        <f t="shared" si="51"/>
        <v>0.88883020658332201</v>
      </c>
      <c r="R108" s="328"/>
      <c r="S108" s="47">
        <v>0.75972222222222219</v>
      </c>
      <c r="T108" s="48">
        <v>0.7663888888888889</v>
      </c>
      <c r="U108" s="111">
        <v>14.933333333333163</v>
      </c>
      <c r="V108" s="112">
        <v>9.6006338107427815</v>
      </c>
      <c r="W108" s="113"/>
      <c r="X108" s="116"/>
      <c r="Y108" s="337"/>
      <c r="Z108" s="338"/>
      <c r="AA108" s="117">
        <f t="shared" si="52"/>
        <v>-400.21125630004053</v>
      </c>
      <c r="AB108" s="110">
        <f t="shared" si="53"/>
        <v>0.88883020658332212</v>
      </c>
      <c r="AC108" s="333"/>
    </row>
    <row r="109" spans="1:29" ht="15.75" customHeight="1">
      <c r="A109" s="323"/>
      <c r="B109" s="100" t="s">
        <v>118</v>
      </c>
      <c r="C109" s="335" t="s">
        <v>141</v>
      </c>
      <c r="D109" s="336"/>
      <c r="E109" s="101">
        <v>14.03</v>
      </c>
      <c r="F109" s="102">
        <v>2128</v>
      </c>
      <c r="G109" s="103">
        <f t="shared" si="54"/>
        <v>29855.84</v>
      </c>
      <c r="H109" s="26">
        <v>2</v>
      </c>
      <c r="I109" s="104">
        <v>3</v>
      </c>
      <c r="J109" s="105">
        <v>3000</v>
      </c>
      <c r="K109" s="106">
        <f t="shared" si="44"/>
        <v>1000</v>
      </c>
      <c r="L109" s="107">
        <v>3</v>
      </c>
      <c r="M109" s="105">
        <f t="shared" si="55"/>
        <v>2725.7688574958515</v>
      </c>
      <c r="N109" s="106">
        <f t="shared" si="48"/>
        <v>908.58961916528381</v>
      </c>
      <c r="O109" s="108">
        <f t="shared" si="49"/>
        <v>0</v>
      </c>
      <c r="P109" s="109">
        <f t="shared" si="50"/>
        <v>-91.410380834716193</v>
      </c>
      <c r="Q109" s="110">
        <f t="shared" si="51"/>
        <v>0.9085896191652838</v>
      </c>
      <c r="R109" s="328"/>
      <c r="S109" s="47">
        <v>0.7763888888888888</v>
      </c>
      <c r="T109" s="48">
        <v>0.80891203703703696</v>
      </c>
      <c r="U109" s="111">
        <v>15</v>
      </c>
      <c r="V109" s="112">
        <v>46.841829470932794</v>
      </c>
      <c r="W109" s="113"/>
      <c r="X109" s="116"/>
      <c r="Y109" s="337"/>
      <c r="Z109" s="338"/>
      <c r="AA109" s="117">
        <f t="shared" si="52"/>
        <v>-274.23114250414847</v>
      </c>
      <c r="AB109" s="110">
        <f t="shared" si="53"/>
        <v>0.9085896191652838</v>
      </c>
      <c r="AC109" s="333"/>
    </row>
    <row r="110" spans="1:29" ht="15.75" customHeight="1">
      <c r="A110" s="323"/>
      <c r="B110" s="100" t="s">
        <v>118</v>
      </c>
      <c r="C110" s="335" t="s">
        <v>143</v>
      </c>
      <c r="D110" s="336"/>
      <c r="E110" s="101">
        <v>14.28</v>
      </c>
      <c r="F110" s="102">
        <v>2653</v>
      </c>
      <c r="G110" s="103">
        <f t="shared" si="54"/>
        <v>37884.839999999997</v>
      </c>
      <c r="H110" s="26">
        <v>2</v>
      </c>
      <c r="I110" s="104">
        <v>3</v>
      </c>
      <c r="J110" s="105">
        <v>3600</v>
      </c>
      <c r="K110" s="106">
        <f t="shared" si="44"/>
        <v>1200</v>
      </c>
      <c r="L110" s="107">
        <v>3</v>
      </c>
      <c r="M110" s="105">
        <f t="shared" si="55"/>
        <v>3193.8011543867669</v>
      </c>
      <c r="N110" s="106">
        <f t="shared" si="48"/>
        <v>1064.600384795589</v>
      </c>
      <c r="O110" s="108">
        <f t="shared" si="49"/>
        <v>0</v>
      </c>
      <c r="P110" s="109">
        <f t="shared" si="50"/>
        <v>-135.39961520441102</v>
      </c>
      <c r="Q110" s="110">
        <f t="shared" si="51"/>
        <v>0.88716698732965749</v>
      </c>
      <c r="R110" s="328"/>
      <c r="S110" s="47">
        <v>0.81874999999999987</v>
      </c>
      <c r="T110" s="48">
        <v>0.85335648148148135</v>
      </c>
      <c r="U110" s="111">
        <v>15</v>
      </c>
      <c r="V110" s="112">
        <v>49.840297596912762</v>
      </c>
      <c r="W110" s="113"/>
      <c r="X110" s="116"/>
      <c r="Y110" s="337"/>
      <c r="Z110" s="338"/>
      <c r="AA110" s="117">
        <f t="shared" si="52"/>
        <v>-406.19884561323306</v>
      </c>
      <c r="AB110" s="110">
        <f t="shared" si="53"/>
        <v>0.88716698732965749</v>
      </c>
      <c r="AC110" s="333"/>
    </row>
    <row r="111" spans="1:29" ht="15.75" customHeight="1">
      <c r="A111" s="323"/>
      <c r="B111" s="100" t="s">
        <v>118</v>
      </c>
      <c r="C111" s="335" t="s">
        <v>142</v>
      </c>
      <c r="D111" s="336"/>
      <c r="E111" s="101">
        <v>18.18</v>
      </c>
      <c r="F111" s="102">
        <v>1313</v>
      </c>
      <c r="G111" s="103">
        <f t="shared" si="54"/>
        <v>23870.34</v>
      </c>
      <c r="H111" s="13"/>
      <c r="I111" s="104">
        <v>3</v>
      </c>
      <c r="J111" s="105">
        <v>3000</v>
      </c>
      <c r="K111" s="106">
        <f t="shared" si="44"/>
        <v>1000</v>
      </c>
      <c r="L111" s="107">
        <v>3</v>
      </c>
      <c r="M111" s="105">
        <f t="shared" si="55"/>
        <v>2720.8088803998244</v>
      </c>
      <c r="N111" s="106">
        <f t="shared" si="48"/>
        <v>906.93629346660816</v>
      </c>
      <c r="O111" s="108">
        <f t="shared" si="49"/>
        <v>0</v>
      </c>
      <c r="P111" s="109">
        <f t="shared" si="50"/>
        <v>-93.063706533391837</v>
      </c>
      <c r="Q111" s="110">
        <f t="shared" si="51"/>
        <v>0.9069362934666082</v>
      </c>
      <c r="R111" s="328"/>
      <c r="S111" s="47">
        <v>0.86319444444444426</v>
      </c>
      <c r="T111" s="48">
        <v>0.88329861111111097</v>
      </c>
      <c r="U111" s="111">
        <v>15</v>
      </c>
      <c r="V111" s="112">
        <v>28.954624695441026</v>
      </c>
      <c r="W111" s="113"/>
      <c r="X111" s="116"/>
      <c r="Y111" s="337"/>
      <c r="Z111" s="338"/>
      <c r="AA111" s="117">
        <f t="shared" si="52"/>
        <v>-279.19111960017563</v>
      </c>
      <c r="AB111" s="110">
        <f t="shared" si="53"/>
        <v>0.90693629346660809</v>
      </c>
      <c r="AC111" s="333"/>
    </row>
    <row r="112" spans="1:29" ht="15.75" customHeight="1">
      <c r="A112" s="323"/>
      <c r="B112" s="100" t="s">
        <v>118</v>
      </c>
      <c r="C112" s="335" t="s">
        <v>148</v>
      </c>
      <c r="D112" s="336"/>
      <c r="E112" s="101">
        <v>25.03</v>
      </c>
      <c r="F112" s="102">
        <v>1141</v>
      </c>
      <c r="G112" s="121">
        <f t="shared" si="54"/>
        <v>28559.23</v>
      </c>
      <c r="H112" s="122"/>
      <c r="I112" s="104">
        <v>5</v>
      </c>
      <c r="J112" s="105">
        <v>3600</v>
      </c>
      <c r="K112" s="106">
        <f t="shared" si="44"/>
        <v>720</v>
      </c>
      <c r="L112" s="107">
        <v>5</v>
      </c>
      <c r="M112" s="105">
        <f t="shared" si="55"/>
        <v>3199.788743699959</v>
      </c>
      <c r="N112" s="106">
        <f t="shared" si="48"/>
        <v>639.95774873999176</v>
      </c>
      <c r="O112" s="108">
        <f t="shared" si="49"/>
        <v>0</v>
      </c>
      <c r="P112" s="109">
        <f t="shared" si="50"/>
        <v>-80.042251260008243</v>
      </c>
      <c r="Q112" s="110">
        <f t="shared" si="51"/>
        <v>0.8888302065833219</v>
      </c>
      <c r="R112" s="328"/>
      <c r="S112" s="47">
        <v>0.89305555555555538</v>
      </c>
      <c r="T112" s="120">
        <v>0.90790509259259244</v>
      </c>
      <c r="U112" s="111">
        <v>15</v>
      </c>
      <c r="V112" s="112">
        <v>21.395162457143584</v>
      </c>
      <c r="W112" s="113"/>
      <c r="X112" s="116"/>
      <c r="Y112" s="337"/>
      <c r="Z112" s="338"/>
      <c r="AA112" s="117">
        <f t="shared" si="52"/>
        <v>-400.21125630004099</v>
      </c>
      <c r="AB112" s="110">
        <f t="shared" si="53"/>
        <v>0.8888302065833219</v>
      </c>
      <c r="AC112" s="333"/>
    </row>
    <row r="113" spans="1:29" ht="15.75" customHeight="1">
      <c r="A113" s="323"/>
      <c r="B113" s="100" t="s">
        <v>118</v>
      </c>
      <c r="C113" s="335" t="s">
        <v>141</v>
      </c>
      <c r="D113" s="336"/>
      <c r="E113" s="101">
        <v>14.03</v>
      </c>
      <c r="F113" s="102">
        <v>5705</v>
      </c>
      <c r="G113" s="121">
        <f t="shared" si="54"/>
        <v>80041.149999999994</v>
      </c>
      <c r="H113" s="62"/>
      <c r="I113" s="104">
        <v>3</v>
      </c>
      <c r="J113" s="105">
        <v>3000</v>
      </c>
      <c r="K113" s="106">
        <f t="shared" si="44"/>
        <v>1000</v>
      </c>
      <c r="L113" s="107">
        <v>3</v>
      </c>
      <c r="M113" s="105">
        <f t="shared" si="55"/>
        <v>2725.7688574958515</v>
      </c>
      <c r="N113" s="106">
        <f t="shared" si="48"/>
        <v>908.58961916528381</v>
      </c>
      <c r="O113" s="123">
        <f t="shared" si="49"/>
        <v>0</v>
      </c>
      <c r="P113" s="124">
        <f t="shared" si="50"/>
        <v>-91.410380834716193</v>
      </c>
      <c r="Q113" s="125">
        <f t="shared" si="51"/>
        <v>0.9085896191652838</v>
      </c>
      <c r="R113" s="328"/>
      <c r="S113" s="47">
        <v>0.91805555555555529</v>
      </c>
      <c r="T113" s="120">
        <v>1.0052546296296294</v>
      </c>
      <c r="U113" s="111">
        <v>14.6166666666665</v>
      </c>
      <c r="V113" s="112">
        <v>125.57924677240207</v>
      </c>
      <c r="W113" s="113"/>
      <c r="X113" s="116"/>
      <c r="Y113" s="337"/>
      <c r="Z113" s="338"/>
      <c r="AA113" s="117">
        <f t="shared" si="52"/>
        <v>-274.23114250414847</v>
      </c>
      <c r="AB113" s="110">
        <f t="shared" si="53"/>
        <v>0.9085896191652838</v>
      </c>
      <c r="AC113" s="333"/>
    </row>
    <row r="114" spans="1:29" ht="15.75" customHeight="1">
      <c r="A114" s="323"/>
      <c r="B114" s="100" t="s">
        <v>118</v>
      </c>
      <c r="C114" s="335" t="s">
        <v>143</v>
      </c>
      <c r="D114" s="336"/>
      <c r="E114" s="101">
        <v>14.28</v>
      </c>
      <c r="F114" s="102">
        <v>7009</v>
      </c>
      <c r="G114" s="121">
        <f t="shared" si="54"/>
        <v>100088.51999999999</v>
      </c>
      <c r="H114" s="62"/>
      <c r="I114" s="104">
        <v>3</v>
      </c>
      <c r="J114" s="105">
        <v>3600</v>
      </c>
      <c r="K114" s="106">
        <f t="shared" si="44"/>
        <v>1200</v>
      </c>
      <c r="L114" s="118">
        <v>3</v>
      </c>
      <c r="M114" s="105">
        <f t="shared" si="55"/>
        <v>3193.8011543867669</v>
      </c>
      <c r="N114" s="106">
        <f t="shared" si="48"/>
        <v>1064.600384795589</v>
      </c>
      <c r="O114" s="123">
        <f t="shared" si="49"/>
        <v>0</v>
      </c>
      <c r="P114" s="124">
        <f t="shared" si="50"/>
        <v>-135.39961520441102</v>
      </c>
      <c r="Q114" s="125">
        <f t="shared" si="51"/>
        <v>0.88716698732965749</v>
      </c>
      <c r="R114" s="328"/>
      <c r="S114" s="47">
        <v>1.0152777777777775</v>
      </c>
      <c r="T114" s="120">
        <v>1.1067129629629626</v>
      </c>
      <c r="U114" s="111">
        <v>15</v>
      </c>
      <c r="V114" s="112">
        <v>131.67382052648381</v>
      </c>
      <c r="W114" s="113"/>
      <c r="X114" s="116"/>
      <c r="Y114" s="337"/>
      <c r="Z114" s="338"/>
      <c r="AA114" s="117">
        <f t="shared" si="52"/>
        <v>-406.19884561323306</v>
      </c>
      <c r="AB114" s="110">
        <f t="shared" si="53"/>
        <v>0.88716698732965749</v>
      </c>
      <c r="AC114" s="333"/>
    </row>
    <row r="115" spans="1:29" ht="15.75" customHeight="1">
      <c r="A115" s="323"/>
      <c r="B115" s="100"/>
      <c r="C115" s="335"/>
      <c r="D115" s="336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8"/>
      <c r="S115" s="47"/>
      <c r="T115" s="120"/>
      <c r="U115" s="111"/>
      <c r="V115" s="112"/>
      <c r="W115" s="113"/>
      <c r="X115" s="116"/>
      <c r="Y115" s="337"/>
      <c r="Z115" s="338"/>
      <c r="AA115" s="117"/>
      <c r="AB115" s="110"/>
      <c r="AC115" s="333"/>
    </row>
    <row r="116" spans="1:29" ht="15.75" customHeight="1">
      <c r="A116" s="323"/>
      <c r="B116" s="100"/>
      <c r="C116" s="335"/>
      <c r="D116" s="336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8"/>
      <c r="S116" s="47"/>
      <c r="T116" s="120"/>
      <c r="U116" s="111"/>
      <c r="V116" s="112"/>
      <c r="W116" s="113"/>
      <c r="X116" s="116"/>
      <c r="Y116" s="337"/>
      <c r="Z116" s="338"/>
      <c r="AA116" s="117"/>
      <c r="AB116" s="110"/>
      <c r="AC116" s="333"/>
    </row>
    <row r="117" spans="1:29" ht="15.75" customHeight="1">
      <c r="A117" s="323"/>
      <c r="B117" s="100"/>
      <c r="C117" s="335"/>
      <c r="D117" s="336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8"/>
      <c r="S117" s="47"/>
      <c r="T117" s="120"/>
      <c r="U117" s="111"/>
      <c r="V117" s="112"/>
      <c r="W117" s="126"/>
      <c r="X117" s="127"/>
      <c r="Y117" s="337"/>
      <c r="Z117" s="338"/>
      <c r="AA117" s="117"/>
      <c r="AB117" s="110"/>
      <c r="AC117" s="333"/>
    </row>
    <row r="118" spans="1:29" ht="15.75" customHeight="1">
      <c r="A118" s="323"/>
      <c r="B118" s="100"/>
      <c r="C118" s="335"/>
      <c r="D118" s="336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8"/>
      <c r="S118" s="47"/>
      <c r="T118" s="120"/>
      <c r="U118" s="111"/>
      <c r="V118" s="112"/>
      <c r="W118" s="126"/>
      <c r="X118" s="127"/>
      <c r="Y118" s="337"/>
      <c r="Z118" s="338"/>
      <c r="AA118" s="117"/>
      <c r="AB118" s="110"/>
      <c r="AC118" s="333"/>
    </row>
    <row r="119" spans="1:29" ht="15.75" customHeight="1">
      <c r="A119" s="323"/>
      <c r="B119" s="100"/>
      <c r="C119" s="335"/>
      <c r="D119" s="336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8"/>
      <c r="S119" s="47"/>
      <c r="T119" s="120"/>
      <c r="U119" s="111"/>
      <c r="V119" s="112"/>
      <c r="W119" s="126"/>
      <c r="X119" s="127"/>
      <c r="Y119" s="337"/>
      <c r="Z119" s="338"/>
      <c r="AA119" s="117"/>
      <c r="AB119" s="110"/>
      <c r="AC119" s="333"/>
    </row>
    <row r="120" spans="1:29" ht="15.75" customHeight="1">
      <c r="A120" s="323"/>
      <c r="B120" s="100"/>
      <c r="C120" s="335"/>
      <c r="D120" s="336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8"/>
      <c r="S120" s="47"/>
      <c r="T120" s="120"/>
      <c r="U120" s="111"/>
      <c r="V120" s="112"/>
      <c r="W120" s="126"/>
      <c r="X120" s="127"/>
      <c r="Y120" s="337"/>
      <c r="Z120" s="338"/>
      <c r="AA120" s="117"/>
      <c r="AB120" s="110"/>
      <c r="AC120" s="333"/>
    </row>
    <row r="121" spans="1:29" ht="15.75" customHeight="1">
      <c r="A121" s="323"/>
      <c r="B121" s="100"/>
      <c r="C121" s="335"/>
      <c r="D121" s="336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8"/>
      <c r="S121" s="47"/>
      <c r="T121" s="120"/>
      <c r="U121" s="111"/>
      <c r="V121" s="112"/>
      <c r="W121" s="126"/>
      <c r="X121" s="127"/>
      <c r="Y121" s="337"/>
      <c r="Z121" s="338"/>
      <c r="AA121" s="117"/>
      <c r="AB121" s="110"/>
      <c r="AC121" s="333"/>
    </row>
    <row r="122" spans="1:29" ht="15.75" customHeight="1">
      <c r="A122" s="323"/>
      <c r="B122" s="100"/>
      <c r="C122" s="335"/>
      <c r="D122" s="336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8"/>
      <c r="S122" s="119"/>
      <c r="T122" s="120"/>
      <c r="U122" s="130"/>
      <c r="V122" s="131"/>
      <c r="W122" s="126"/>
      <c r="X122" s="127"/>
      <c r="Y122" s="337"/>
      <c r="Z122" s="338"/>
      <c r="AA122" s="165"/>
      <c r="AB122" s="125"/>
      <c r="AC122" s="333"/>
    </row>
    <row r="123" spans="1:29" ht="15.75" customHeight="1" thickBot="1">
      <c r="A123" s="324"/>
      <c r="B123" s="133" t="s">
        <v>115</v>
      </c>
      <c r="C123" s="358"/>
      <c r="D123" s="358"/>
      <c r="E123" s="134"/>
      <c r="F123" s="99"/>
      <c r="G123" s="135"/>
      <c r="H123" s="69"/>
      <c r="I123" s="136">
        <f t="shared" ref="I123:J123" si="56">AVERAGE(I107:I122)</f>
        <v>3.5</v>
      </c>
      <c r="J123" s="137">
        <f t="shared" si="56"/>
        <v>3300</v>
      </c>
      <c r="K123" s="138">
        <f t="shared" ref="K123" si="57">J123/I123</f>
        <v>942.85714285714289</v>
      </c>
      <c r="L123" s="136">
        <f t="shared" ref="L123:M123" si="58">AVERAGE(L107:L122)</f>
        <v>3.5</v>
      </c>
      <c r="M123" s="137">
        <f t="shared" si="58"/>
        <v>2960.0419089956004</v>
      </c>
      <c r="N123" s="138">
        <f t="shared" ref="N123:N135" si="59">M123/L123</f>
        <v>845.72625971302864</v>
      </c>
      <c r="O123" s="139">
        <f t="shared" ref="O123:O135" si="60">L123-I123</f>
        <v>0</v>
      </c>
      <c r="P123" s="140">
        <f t="shared" ref="P123:P135" si="61">N123-K123</f>
        <v>-97.13088314411425</v>
      </c>
      <c r="Q123" s="141">
        <f t="shared" ref="Q123:Q135" si="62">N123/K123</f>
        <v>0.89698239666533341</v>
      </c>
      <c r="R123" s="329"/>
      <c r="S123" s="142">
        <v>0.73958333333333337</v>
      </c>
      <c r="T123" s="143">
        <v>1.1067129629629626</v>
      </c>
      <c r="U123" s="144"/>
      <c r="V123" s="166"/>
      <c r="W123" s="99"/>
      <c r="X123" s="69"/>
      <c r="Y123" s="359"/>
      <c r="Z123" s="360"/>
      <c r="AA123" s="168">
        <f t="shared" ref="AA123:AA135" si="63">M123-J123</f>
        <v>-339.95809100439965</v>
      </c>
      <c r="AB123" s="141">
        <f t="shared" ref="AB123:AB135" si="64">M123/J123</f>
        <v>0.89698239666533341</v>
      </c>
      <c r="AC123" s="334"/>
    </row>
    <row r="124" spans="1:29" ht="15.75" customHeight="1">
      <c r="A124" s="361" t="s">
        <v>144</v>
      </c>
      <c r="B124" s="114" t="s">
        <v>118</v>
      </c>
      <c r="C124" s="325" t="s">
        <v>146</v>
      </c>
      <c r="D124" s="326"/>
      <c r="E124" s="147">
        <v>18.18</v>
      </c>
      <c r="F124" s="97">
        <v>390</v>
      </c>
      <c r="G124" s="148">
        <f t="shared" ref="G124:G135" si="65">E124*F124</f>
        <v>7090.2</v>
      </c>
      <c r="H124" s="149">
        <v>2</v>
      </c>
      <c r="I124" s="150">
        <v>3</v>
      </c>
      <c r="J124" s="151">
        <v>3600</v>
      </c>
      <c r="K124" s="152">
        <f>J124/I124</f>
        <v>1200</v>
      </c>
      <c r="L124" s="153">
        <v>3</v>
      </c>
      <c r="M124" s="151">
        <f t="shared" ref="M124:M135" si="66">F124/V124*60</f>
        <v>3199.9229425386729</v>
      </c>
      <c r="N124" s="152">
        <f t="shared" si="59"/>
        <v>1066.6409808462242</v>
      </c>
      <c r="O124" s="154">
        <f t="shared" si="60"/>
        <v>0</v>
      </c>
      <c r="P124" s="155">
        <f t="shared" si="61"/>
        <v>-133.35901915377576</v>
      </c>
      <c r="Q124" s="156">
        <f t="shared" si="62"/>
        <v>0.88886748403852023</v>
      </c>
      <c r="R124" s="327">
        <f>Q140</f>
        <v>0.88762936776281942</v>
      </c>
      <c r="S124" s="157">
        <v>0.74583333333333346</v>
      </c>
      <c r="T124" s="158">
        <v>0.75090277777777792</v>
      </c>
      <c r="U124" s="159"/>
      <c r="V124" s="160">
        <v>7.3126760925797498</v>
      </c>
      <c r="W124" s="158"/>
      <c r="X124" s="169"/>
      <c r="Y124" s="330"/>
      <c r="Z124" s="331"/>
      <c r="AA124" s="171">
        <f t="shared" si="63"/>
        <v>-400.07705746132706</v>
      </c>
      <c r="AB124" s="156">
        <f t="shared" si="64"/>
        <v>0.88886748403852023</v>
      </c>
      <c r="AC124" s="332">
        <f>AB140</f>
        <v>0.88762936776281942</v>
      </c>
    </row>
    <row r="125" spans="1:29" ht="15.75" customHeight="1">
      <c r="A125" s="362"/>
      <c r="B125" s="100" t="s">
        <v>118</v>
      </c>
      <c r="C125" s="335" t="s">
        <v>134</v>
      </c>
      <c r="D125" s="336"/>
      <c r="E125" s="101">
        <v>16.7</v>
      </c>
      <c r="F125" s="102">
        <v>467</v>
      </c>
      <c r="G125" s="103">
        <f t="shared" si="65"/>
        <v>7798.9</v>
      </c>
      <c r="H125" s="26">
        <v>2</v>
      </c>
      <c r="I125" s="104">
        <v>3</v>
      </c>
      <c r="J125" s="105">
        <v>3600</v>
      </c>
      <c r="K125" s="106">
        <f t="shared" si="44"/>
        <v>1200</v>
      </c>
      <c r="L125" s="107">
        <v>3</v>
      </c>
      <c r="M125" s="105">
        <f t="shared" si="66"/>
        <v>3197.0663117313816</v>
      </c>
      <c r="N125" s="106">
        <f t="shared" si="59"/>
        <v>1065.6887705771271</v>
      </c>
      <c r="O125" s="108">
        <f t="shared" si="60"/>
        <v>0</v>
      </c>
      <c r="P125" s="109">
        <f t="shared" si="61"/>
        <v>-134.31122942287288</v>
      </c>
      <c r="Q125" s="110">
        <f t="shared" si="62"/>
        <v>0.88807397548093925</v>
      </c>
      <c r="R125" s="328"/>
      <c r="S125" s="47">
        <v>0.76111111111111118</v>
      </c>
      <c r="T125" s="48">
        <v>0.76718750000000002</v>
      </c>
      <c r="U125" s="111">
        <v>14.6999999999999</v>
      </c>
      <c r="V125" s="112">
        <v>8.7642848999355536</v>
      </c>
      <c r="W125" s="113"/>
      <c r="X125" s="13"/>
      <c r="Y125" s="337"/>
      <c r="Z125" s="338"/>
      <c r="AA125" s="172">
        <f t="shared" si="63"/>
        <v>-402.93368826861843</v>
      </c>
      <c r="AB125" s="110">
        <f t="shared" si="64"/>
        <v>0.88807397548093936</v>
      </c>
      <c r="AC125" s="333"/>
    </row>
    <row r="126" spans="1:29" ht="15.75" customHeight="1">
      <c r="A126" s="362"/>
      <c r="B126" s="100" t="s">
        <v>118</v>
      </c>
      <c r="C126" s="335" t="s">
        <v>201</v>
      </c>
      <c r="D126" s="336"/>
      <c r="E126" s="101">
        <v>30</v>
      </c>
      <c r="F126" s="102">
        <v>733</v>
      </c>
      <c r="G126" s="103">
        <f t="shared" si="65"/>
        <v>21990</v>
      </c>
      <c r="H126" s="26">
        <v>2</v>
      </c>
      <c r="I126" s="104">
        <v>4</v>
      </c>
      <c r="J126" s="105">
        <v>3600</v>
      </c>
      <c r="K126" s="106">
        <f t="shared" si="44"/>
        <v>900</v>
      </c>
      <c r="L126" s="107">
        <v>4</v>
      </c>
      <c r="M126" s="105">
        <f t="shared" si="66"/>
        <v>3193.8870422351715</v>
      </c>
      <c r="N126" s="106">
        <f t="shared" si="59"/>
        <v>798.47176055879288</v>
      </c>
      <c r="O126" s="108">
        <f t="shared" si="60"/>
        <v>0</v>
      </c>
      <c r="P126" s="109">
        <f t="shared" si="61"/>
        <v>-101.52823944120712</v>
      </c>
      <c r="Q126" s="110">
        <f t="shared" si="62"/>
        <v>0.88719084506532542</v>
      </c>
      <c r="R126" s="328"/>
      <c r="S126" s="47">
        <v>0.77708333333333335</v>
      </c>
      <c r="T126" s="48">
        <v>0.78664351851851855</v>
      </c>
      <c r="U126" s="111">
        <v>15</v>
      </c>
      <c r="V126" s="112">
        <v>13.770054926307465</v>
      </c>
      <c r="W126" s="113"/>
      <c r="X126" s="13"/>
      <c r="Y126" s="337"/>
      <c r="Z126" s="338"/>
      <c r="AA126" s="172">
        <f t="shared" si="63"/>
        <v>-406.11295776482848</v>
      </c>
      <c r="AB126" s="110">
        <f t="shared" si="64"/>
        <v>0.88719084506532542</v>
      </c>
      <c r="AC126" s="333"/>
    </row>
    <row r="127" spans="1:29" ht="15.75" customHeight="1">
      <c r="A127" s="362"/>
      <c r="B127" s="100" t="s">
        <v>118</v>
      </c>
      <c r="C127" s="335" t="s">
        <v>147</v>
      </c>
      <c r="D127" s="336"/>
      <c r="E127" s="101">
        <v>24.82</v>
      </c>
      <c r="F127" s="102">
        <v>724</v>
      </c>
      <c r="G127" s="103">
        <f t="shared" si="65"/>
        <v>17969.68</v>
      </c>
      <c r="H127" s="26">
        <v>2</v>
      </c>
      <c r="I127" s="104">
        <v>5</v>
      </c>
      <c r="J127" s="105">
        <v>3600</v>
      </c>
      <c r="K127" s="106">
        <f t="shared" si="44"/>
        <v>720</v>
      </c>
      <c r="L127" s="107">
        <v>5</v>
      </c>
      <c r="M127" s="105">
        <f t="shared" si="66"/>
        <v>3193.9282883712931</v>
      </c>
      <c r="N127" s="106">
        <f t="shared" si="59"/>
        <v>638.78565767425857</v>
      </c>
      <c r="O127" s="108">
        <f t="shared" si="60"/>
        <v>0</v>
      </c>
      <c r="P127" s="109">
        <f t="shared" si="61"/>
        <v>-81.214342325741427</v>
      </c>
      <c r="Q127" s="110">
        <f t="shared" si="62"/>
        <v>0.88720230232535913</v>
      </c>
      <c r="R127" s="328"/>
      <c r="S127" s="47">
        <v>0.79652777777777772</v>
      </c>
      <c r="T127" s="48">
        <v>0.8059722222222222</v>
      </c>
      <c r="U127" s="111">
        <v>15</v>
      </c>
      <c r="V127" s="112">
        <v>13.600806304311774</v>
      </c>
      <c r="W127" s="113"/>
      <c r="X127" s="13"/>
      <c r="Y127" s="337"/>
      <c r="Z127" s="338"/>
      <c r="AA127" s="172">
        <f t="shared" si="63"/>
        <v>-406.07171162870691</v>
      </c>
      <c r="AB127" s="110">
        <f t="shared" si="64"/>
        <v>0.88720230232535924</v>
      </c>
      <c r="AC127" s="333"/>
    </row>
    <row r="128" spans="1:29" ht="15.75" customHeight="1">
      <c r="A128" s="363"/>
      <c r="B128" s="100" t="s">
        <v>118</v>
      </c>
      <c r="C128" s="335" t="s">
        <v>145</v>
      </c>
      <c r="D128" s="336"/>
      <c r="E128" s="101">
        <v>18.18</v>
      </c>
      <c r="F128" s="102">
        <v>1007</v>
      </c>
      <c r="G128" s="103">
        <f t="shared" si="65"/>
        <v>18307.259999999998</v>
      </c>
      <c r="H128" s="26">
        <v>2</v>
      </c>
      <c r="I128" s="104">
        <v>3</v>
      </c>
      <c r="J128" s="105">
        <v>3600</v>
      </c>
      <c r="K128" s="106">
        <f t="shared" si="44"/>
        <v>1200</v>
      </c>
      <c r="L128" s="107">
        <v>3</v>
      </c>
      <c r="M128" s="105">
        <f t="shared" si="66"/>
        <v>3194.5798013882591</v>
      </c>
      <c r="N128" s="106">
        <f t="shared" si="59"/>
        <v>1064.8599337960864</v>
      </c>
      <c r="O128" s="108">
        <f t="shared" si="60"/>
        <v>0</v>
      </c>
      <c r="P128" s="109">
        <f t="shared" si="61"/>
        <v>-135.14006620391365</v>
      </c>
      <c r="Q128" s="110">
        <f t="shared" si="62"/>
        <v>0.88738327816340534</v>
      </c>
      <c r="R128" s="328"/>
      <c r="S128" s="47">
        <v>0.8159722222222221</v>
      </c>
      <c r="T128" s="48">
        <v>0.82909722222222215</v>
      </c>
      <c r="U128" s="111">
        <v>15</v>
      </c>
      <c r="V128" s="112">
        <v>18.913285551277657</v>
      </c>
      <c r="W128" s="113"/>
      <c r="X128" s="116"/>
      <c r="Y128" s="337"/>
      <c r="Z128" s="338"/>
      <c r="AA128" s="172">
        <f t="shared" si="63"/>
        <v>-405.42019861174094</v>
      </c>
      <c r="AB128" s="110">
        <f t="shared" si="64"/>
        <v>0.88738327816340534</v>
      </c>
      <c r="AC128" s="333"/>
    </row>
    <row r="129" spans="1:29" ht="15.75" customHeight="1">
      <c r="A129" s="363"/>
      <c r="B129" s="100" t="s">
        <v>118</v>
      </c>
      <c r="C129" s="335" t="s">
        <v>139</v>
      </c>
      <c r="D129" s="336"/>
      <c r="E129" s="101">
        <v>16.66</v>
      </c>
      <c r="F129" s="102">
        <v>2167</v>
      </c>
      <c r="G129" s="121">
        <f t="shared" si="65"/>
        <v>36102.22</v>
      </c>
      <c r="H129" s="26">
        <v>2</v>
      </c>
      <c r="I129" s="104">
        <v>5</v>
      </c>
      <c r="J129" s="105">
        <v>3600</v>
      </c>
      <c r="K129" s="106">
        <f t="shared" si="44"/>
        <v>720</v>
      </c>
      <c r="L129" s="107">
        <v>5</v>
      </c>
      <c r="M129" s="105">
        <f t="shared" si="66"/>
        <v>3193.4099574121178</v>
      </c>
      <c r="N129" s="106">
        <f t="shared" si="59"/>
        <v>638.68199148242354</v>
      </c>
      <c r="O129" s="108">
        <f t="shared" si="60"/>
        <v>0</v>
      </c>
      <c r="P129" s="109">
        <f t="shared" si="61"/>
        <v>-81.318008517576459</v>
      </c>
      <c r="Q129" s="110">
        <f t="shared" si="62"/>
        <v>0.88705832150336605</v>
      </c>
      <c r="R129" s="328"/>
      <c r="S129" s="47">
        <v>0.83888888888888868</v>
      </c>
      <c r="T129" s="120">
        <v>0.86715277777777755</v>
      </c>
      <c r="U129" s="111">
        <v>15</v>
      </c>
      <c r="V129" s="112">
        <v>40.715098197215454</v>
      </c>
      <c r="W129" s="113"/>
      <c r="X129" s="50"/>
      <c r="Y129" s="337"/>
      <c r="Z129" s="338"/>
      <c r="AA129" s="172">
        <f t="shared" si="63"/>
        <v>-406.59004258788218</v>
      </c>
      <c r="AB129" s="110">
        <f t="shared" si="64"/>
        <v>0.88705832150336605</v>
      </c>
      <c r="AC129" s="333"/>
    </row>
    <row r="130" spans="1:29" ht="15.75" customHeight="1">
      <c r="A130" s="363"/>
      <c r="B130" s="100" t="s">
        <v>118</v>
      </c>
      <c r="C130" s="335" t="s">
        <v>146</v>
      </c>
      <c r="D130" s="336"/>
      <c r="E130" s="101">
        <v>18.18</v>
      </c>
      <c r="F130" s="102">
        <v>862</v>
      </c>
      <c r="G130" s="121">
        <f t="shared" si="65"/>
        <v>15671.16</v>
      </c>
      <c r="H130" s="26"/>
      <c r="I130" s="104">
        <v>3</v>
      </c>
      <c r="J130" s="105">
        <v>3600</v>
      </c>
      <c r="K130" s="106">
        <f t="shared" si="44"/>
        <v>1200</v>
      </c>
      <c r="L130" s="107">
        <v>3</v>
      </c>
      <c r="M130" s="105">
        <f t="shared" si="66"/>
        <v>3199.9229425386729</v>
      </c>
      <c r="N130" s="106">
        <f t="shared" si="59"/>
        <v>1066.6409808462242</v>
      </c>
      <c r="O130" s="123">
        <f t="shared" si="60"/>
        <v>0</v>
      </c>
      <c r="P130" s="124">
        <f t="shared" si="61"/>
        <v>-133.35901915377576</v>
      </c>
      <c r="Q130" s="125">
        <f t="shared" si="62"/>
        <v>0.88886748403852023</v>
      </c>
      <c r="R130" s="328"/>
      <c r="S130" s="47">
        <v>0.8770833333333331</v>
      </c>
      <c r="T130" s="120">
        <v>0.88829861111111086</v>
      </c>
      <c r="U130" s="111">
        <v>15</v>
      </c>
      <c r="V130" s="112">
        <v>16.162889209753192</v>
      </c>
      <c r="W130" s="113"/>
      <c r="X130" s="116"/>
      <c r="Y130" s="337"/>
      <c r="Z130" s="338"/>
      <c r="AA130" s="172">
        <f t="shared" si="63"/>
        <v>-400.07705746132706</v>
      </c>
      <c r="AB130" s="110">
        <f t="shared" si="64"/>
        <v>0.88886748403852023</v>
      </c>
      <c r="AC130" s="333"/>
    </row>
    <row r="131" spans="1:29" ht="15.75" customHeight="1">
      <c r="A131" s="363"/>
      <c r="B131" s="100" t="s">
        <v>118</v>
      </c>
      <c r="C131" s="335" t="s">
        <v>134</v>
      </c>
      <c r="D131" s="336"/>
      <c r="E131" s="101">
        <v>16.7</v>
      </c>
      <c r="F131" s="102">
        <v>1034</v>
      </c>
      <c r="G131" s="121">
        <f t="shared" si="65"/>
        <v>17267.8</v>
      </c>
      <c r="H131" s="26"/>
      <c r="I131" s="104">
        <v>3</v>
      </c>
      <c r="J131" s="105">
        <v>3600</v>
      </c>
      <c r="K131" s="106">
        <f t="shared" si="44"/>
        <v>1200</v>
      </c>
      <c r="L131" s="118">
        <v>3</v>
      </c>
      <c r="M131" s="105">
        <f t="shared" si="66"/>
        <v>3197.0663117313816</v>
      </c>
      <c r="N131" s="106">
        <f t="shared" si="59"/>
        <v>1065.6887705771271</v>
      </c>
      <c r="O131" s="123">
        <f t="shared" si="60"/>
        <v>0</v>
      </c>
      <c r="P131" s="124">
        <f t="shared" si="61"/>
        <v>-134.31122942287288</v>
      </c>
      <c r="Q131" s="125">
        <f t="shared" si="62"/>
        <v>0.88807397548093925</v>
      </c>
      <c r="R131" s="328"/>
      <c r="S131" s="47">
        <v>0.89861111111111081</v>
      </c>
      <c r="T131" s="120">
        <v>0.91208333333333302</v>
      </c>
      <c r="U131" s="111">
        <v>14.849999999999923</v>
      </c>
      <c r="V131" s="112">
        <v>19.405290335189211</v>
      </c>
      <c r="W131" s="113"/>
      <c r="X131" s="116"/>
      <c r="Y131" s="337"/>
      <c r="Z131" s="338"/>
      <c r="AA131" s="172">
        <f t="shared" si="63"/>
        <v>-402.93368826861843</v>
      </c>
      <c r="AB131" s="110">
        <f t="shared" si="64"/>
        <v>0.88807397548093936</v>
      </c>
      <c r="AC131" s="333"/>
    </row>
    <row r="132" spans="1:29" ht="15.75" customHeight="1">
      <c r="A132" s="363"/>
      <c r="B132" s="100" t="s">
        <v>118</v>
      </c>
      <c r="C132" s="335" t="s">
        <v>201</v>
      </c>
      <c r="D132" s="336"/>
      <c r="E132" s="101">
        <v>30</v>
      </c>
      <c r="F132" s="102">
        <v>1802</v>
      </c>
      <c r="G132" s="121">
        <f t="shared" si="65"/>
        <v>54060</v>
      </c>
      <c r="H132" s="26"/>
      <c r="I132" s="104">
        <v>4</v>
      </c>
      <c r="J132" s="105">
        <v>3600</v>
      </c>
      <c r="K132" s="106">
        <f t="shared" si="44"/>
        <v>900</v>
      </c>
      <c r="L132" s="118">
        <v>4</v>
      </c>
      <c r="M132" s="105">
        <f t="shared" si="66"/>
        <v>3193.8870422351715</v>
      </c>
      <c r="N132" s="106">
        <f t="shared" si="59"/>
        <v>798.47176055879288</v>
      </c>
      <c r="O132" s="123">
        <f t="shared" si="60"/>
        <v>0</v>
      </c>
      <c r="P132" s="124">
        <f t="shared" si="61"/>
        <v>-101.52823944120712</v>
      </c>
      <c r="Q132" s="125">
        <f t="shared" si="62"/>
        <v>0.88719084506532542</v>
      </c>
      <c r="R132" s="328"/>
      <c r="S132" s="47">
        <v>0.92222222222222183</v>
      </c>
      <c r="T132" s="120">
        <v>0.94572916666666629</v>
      </c>
      <c r="U132" s="111">
        <v>14.599999999999884</v>
      </c>
      <c r="V132" s="112">
        <v>33.852167772450272</v>
      </c>
      <c r="W132" s="126"/>
      <c r="X132" s="127"/>
      <c r="Y132" s="337"/>
      <c r="Z132" s="338"/>
      <c r="AA132" s="172">
        <f t="shared" si="63"/>
        <v>-406.11295776482848</v>
      </c>
      <c r="AB132" s="110">
        <f t="shared" si="64"/>
        <v>0.88719084506532542</v>
      </c>
      <c r="AC132" s="333"/>
    </row>
    <row r="133" spans="1:29" ht="15.75" customHeight="1">
      <c r="A133" s="363"/>
      <c r="B133" s="100" t="s">
        <v>118</v>
      </c>
      <c r="C133" s="335" t="s">
        <v>147</v>
      </c>
      <c r="D133" s="336"/>
      <c r="E133" s="101">
        <v>24.82</v>
      </c>
      <c r="F133" s="102">
        <v>1747</v>
      </c>
      <c r="G133" s="121">
        <f t="shared" si="65"/>
        <v>43360.54</v>
      </c>
      <c r="H133" s="26"/>
      <c r="I133" s="104">
        <v>5</v>
      </c>
      <c r="J133" s="105">
        <v>3600</v>
      </c>
      <c r="K133" s="106">
        <f t="shared" si="44"/>
        <v>720</v>
      </c>
      <c r="L133" s="118">
        <v>5</v>
      </c>
      <c r="M133" s="105">
        <f t="shared" si="66"/>
        <v>3193.9282883712931</v>
      </c>
      <c r="N133" s="106">
        <f t="shared" si="59"/>
        <v>638.78565767425857</v>
      </c>
      <c r="O133" s="123">
        <f t="shared" si="60"/>
        <v>0</v>
      </c>
      <c r="P133" s="124">
        <f t="shared" si="61"/>
        <v>-81.214342325741427</v>
      </c>
      <c r="Q133" s="125">
        <f t="shared" si="62"/>
        <v>0.88720230232535913</v>
      </c>
      <c r="R133" s="328"/>
      <c r="S133" s="47">
        <v>0.95555555555555516</v>
      </c>
      <c r="T133" s="120">
        <v>0.97834490740740698</v>
      </c>
      <c r="U133" s="111">
        <v>15</v>
      </c>
      <c r="V133" s="112">
        <v>32.818520184575512</v>
      </c>
      <c r="W133" s="126"/>
      <c r="X133" s="127"/>
      <c r="Y133" s="337"/>
      <c r="Z133" s="338"/>
      <c r="AA133" s="172">
        <f t="shared" si="63"/>
        <v>-406.07171162870691</v>
      </c>
      <c r="AB133" s="110">
        <f t="shared" si="64"/>
        <v>0.88720230232535924</v>
      </c>
      <c r="AC133" s="333"/>
    </row>
    <row r="134" spans="1:29" ht="15.75" customHeight="1">
      <c r="A134" s="363"/>
      <c r="B134" s="100" t="s">
        <v>118</v>
      </c>
      <c r="C134" s="335" t="s">
        <v>145</v>
      </c>
      <c r="D134" s="336"/>
      <c r="E134" s="101">
        <v>18.18</v>
      </c>
      <c r="F134" s="102">
        <v>2514</v>
      </c>
      <c r="G134" s="121">
        <f t="shared" si="65"/>
        <v>45704.52</v>
      </c>
      <c r="H134" s="62"/>
      <c r="I134" s="104">
        <v>3</v>
      </c>
      <c r="J134" s="105">
        <v>3600</v>
      </c>
      <c r="K134" s="106">
        <f t="shared" si="44"/>
        <v>1200</v>
      </c>
      <c r="L134" s="118">
        <v>3</v>
      </c>
      <c r="M134" s="105">
        <f t="shared" si="66"/>
        <v>3194.5798013882591</v>
      </c>
      <c r="N134" s="106">
        <f t="shared" si="59"/>
        <v>1064.8599337960864</v>
      </c>
      <c r="O134" s="123">
        <f t="shared" si="60"/>
        <v>0</v>
      </c>
      <c r="P134" s="124">
        <f t="shared" si="61"/>
        <v>-135.14006620391365</v>
      </c>
      <c r="Q134" s="125">
        <f t="shared" si="62"/>
        <v>0.88738327816340534</v>
      </c>
      <c r="R134" s="328"/>
      <c r="S134" s="47">
        <v>0.98819444444444404</v>
      </c>
      <c r="T134" s="120">
        <v>1.020983796296296</v>
      </c>
      <c r="U134" s="111">
        <v>15</v>
      </c>
      <c r="V134" s="112">
        <v>47.217477533179768</v>
      </c>
      <c r="W134" s="126"/>
      <c r="X134" s="127"/>
      <c r="Y134" s="337"/>
      <c r="Z134" s="338"/>
      <c r="AA134" s="172">
        <f t="shared" si="63"/>
        <v>-405.42019861174094</v>
      </c>
      <c r="AB134" s="110">
        <f t="shared" si="64"/>
        <v>0.88738327816340534</v>
      </c>
      <c r="AC134" s="333"/>
    </row>
    <row r="135" spans="1:29" ht="15.75" customHeight="1">
      <c r="A135" s="363"/>
      <c r="B135" s="100" t="s">
        <v>118</v>
      </c>
      <c r="C135" s="335" t="s">
        <v>139</v>
      </c>
      <c r="D135" s="336"/>
      <c r="E135" s="101">
        <v>16.66</v>
      </c>
      <c r="F135" s="102">
        <v>5646</v>
      </c>
      <c r="G135" s="121">
        <f t="shared" si="65"/>
        <v>94062.36</v>
      </c>
      <c r="H135" s="62"/>
      <c r="I135" s="104">
        <v>5</v>
      </c>
      <c r="J135" s="105">
        <v>3600</v>
      </c>
      <c r="K135" s="106">
        <f t="shared" si="44"/>
        <v>720</v>
      </c>
      <c r="L135" s="118">
        <v>5</v>
      </c>
      <c r="M135" s="105">
        <f t="shared" si="66"/>
        <v>3193.4099574121183</v>
      </c>
      <c r="N135" s="106">
        <f t="shared" si="59"/>
        <v>638.68199148242365</v>
      </c>
      <c r="O135" s="123">
        <f t="shared" si="60"/>
        <v>0</v>
      </c>
      <c r="P135" s="124">
        <f t="shared" si="61"/>
        <v>-81.318008517576345</v>
      </c>
      <c r="Q135" s="125">
        <f t="shared" si="62"/>
        <v>0.88705832150336617</v>
      </c>
      <c r="R135" s="328"/>
      <c r="S135" s="47">
        <v>1.0312499999999998</v>
      </c>
      <c r="T135" s="120">
        <v>1.1049074074074072</v>
      </c>
      <c r="U135" s="111">
        <v>14.783333333333459</v>
      </c>
      <c r="V135" s="112">
        <v>106.08096189269885</v>
      </c>
      <c r="W135" s="126"/>
      <c r="X135" s="127"/>
      <c r="Y135" s="337"/>
      <c r="Z135" s="338"/>
      <c r="AA135" s="172">
        <f t="shared" si="63"/>
        <v>-406.59004258788173</v>
      </c>
      <c r="AB135" s="110">
        <f t="shared" si="64"/>
        <v>0.88705832150336617</v>
      </c>
      <c r="AC135" s="333"/>
    </row>
    <row r="136" spans="1:29" ht="15.75" customHeight="1">
      <c r="A136" s="363"/>
      <c r="B136" s="100"/>
      <c r="C136" s="335"/>
      <c r="D136" s="336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8"/>
      <c r="S136" s="47"/>
      <c r="T136" s="120"/>
      <c r="U136" s="111"/>
      <c r="V136" s="112"/>
      <c r="W136" s="126"/>
      <c r="X136" s="127"/>
      <c r="Y136" s="337"/>
      <c r="Z136" s="338"/>
      <c r="AA136" s="172"/>
      <c r="AB136" s="110"/>
      <c r="AC136" s="333"/>
    </row>
    <row r="137" spans="1:29" ht="15.75" customHeight="1">
      <c r="A137" s="363"/>
      <c r="B137" s="100"/>
      <c r="C137" s="335"/>
      <c r="D137" s="336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8"/>
      <c r="S137" s="47"/>
      <c r="T137" s="120"/>
      <c r="U137" s="111"/>
      <c r="V137" s="112"/>
      <c r="W137" s="113"/>
      <c r="X137" s="116"/>
      <c r="Y137" s="337"/>
      <c r="Z137" s="338"/>
      <c r="AA137" s="172"/>
      <c r="AB137" s="110"/>
      <c r="AC137" s="333"/>
    </row>
    <row r="138" spans="1:29" ht="15.75" customHeight="1">
      <c r="A138" s="363"/>
      <c r="B138" s="100"/>
      <c r="C138" s="335"/>
      <c r="D138" s="336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8"/>
      <c r="S138" s="47"/>
      <c r="T138" s="120"/>
      <c r="U138" s="111"/>
      <c r="V138" s="112"/>
      <c r="W138" s="126"/>
      <c r="X138" s="127"/>
      <c r="Y138" s="337"/>
      <c r="Z138" s="338"/>
      <c r="AA138" s="172"/>
      <c r="AB138" s="110"/>
      <c r="AC138" s="333"/>
    </row>
    <row r="139" spans="1:29" ht="15.75" customHeight="1">
      <c r="A139" s="363"/>
      <c r="B139" s="100"/>
      <c r="C139" s="335"/>
      <c r="D139" s="336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8"/>
      <c r="S139" s="119"/>
      <c r="T139" s="120"/>
      <c r="U139" s="130"/>
      <c r="V139" s="131"/>
      <c r="W139" s="126"/>
      <c r="X139" s="127"/>
      <c r="Y139" s="337"/>
      <c r="Z139" s="338"/>
      <c r="AA139" s="173"/>
      <c r="AB139" s="125"/>
      <c r="AC139" s="333"/>
    </row>
    <row r="140" spans="1:29" ht="15.75" customHeight="1" thickBot="1">
      <c r="A140" s="364"/>
      <c r="B140" s="133" t="s">
        <v>115</v>
      </c>
      <c r="C140" s="358"/>
      <c r="D140" s="358"/>
      <c r="E140" s="134"/>
      <c r="F140" s="167"/>
      <c r="G140" s="135"/>
      <c r="H140" s="69"/>
      <c r="I140" s="136">
        <f t="shared" ref="I140:J140" si="67">AVERAGE(I124:I139)</f>
        <v>3.8333333333333335</v>
      </c>
      <c r="J140" s="137">
        <f t="shared" si="67"/>
        <v>3600</v>
      </c>
      <c r="K140" s="138">
        <f t="shared" ref="K140" si="68">J140/I140</f>
        <v>939.13043478260863</v>
      </c>
      <c r="L140" s="136">
        <f t="shared" ref="L140:M140" si="69">AVERAGE(L124:L139)</f>
        <v>3.8333333333333335</v>
      </c>
      <c r="M140" s="137">
        <f t="shared" si="69"/>
        <v>3195.4657239461499</v>
      </c>
      <c r="N140" s="138">
        <f>M140/L140</f>
        <v>833.59975407290858</v>
      </c>
      <c r="O140" s="139">
        <f>L140-I140</f>
        <v>0</v>
      </c>
      <c r="P140" s="140">
        <f>N140-K140</f>
        <v>-105.53068070970005</v>
      </c>
      <c r="Q140" s="141">
        <f>N140/K140</f>
        <v>0.88762936776281942</v>
      </c>
      <c r="R140" s="329"/>
      <c r="S140" s="142">
        <v>0.74583333333333346</v>
      </c>
      <c r="T140" s="143">
        <v>1.1049074074074072</v>
      </c>
      <c r="U140" s="144"/>
      <c r="V140" s="166"/>
      <c r="W140" s="167"/>
      <c r="X140" s="138"/>
      <c r="Y140" s="359"/>
      <c r="Z140" s="360"/>
      <c r="AA140" s="174">
        <f>M140-J140</f>
        <v>-404.53427605385014</v>
      </c>
      <c r="AB140" s="141">
        <f>M140/J140</f>
        <v>0.88762936776281942</v>
      </c>
      <c r="AC140" s="334"/>
    </row>
    <row r="142" spans="1:29">
      <c r="Y142" s="365" t="s">
        <v>149</v>
      </c>
      <c r="Z142" s="365"/>
    </row>
    <row r="143" spans="1:29">
      <c r="Y143" s="365" t="s">
        <v>150</v>
      </c>
      <c r="Z143" s="365"/>
    </row>
    <row r="144" spans="1:29">
      <c r="Y144" s="365" t="s">
        <v>151</v>
      </c>
      <c r="Z144" s="365"/>
    </row>
    <row r="145" spans="25:26">
      <c r="Y145" s="365" t="s">
        <v>152</v>
      </c>
      <c r="Z145" s="365"/>
    </row>
    <row r="146" spans="25:26">
      <c r="Y146" s="365" t="s">
        <v>153</v>
      </c>
      <c r="Z146" s="365"/>
    </row>
    <row r="147" spans="25:26">
      <c r="Y147" s="365" t="s">
        <v>154</v>
      </c>
      <c r="Z147" s="365"/>
    </row>
    <row r="148" spans="25:26">
      <c r="Y148" s="365" t="s">
        <v>155</v>
      </c>
      <c r="Z148" s="365"/>
    </row>
    <row r="149" spans="25:26">
      <c r="Y149" s="365" t="s">
        <v>156</v>
      </c>
      <c r="Z149" s="365"/>
    </row>
    <row r="150" spans="25:26">
      <c r="Y150" s="365" t="s">
        <v>157</v>
      </c>
      <c r="Z150" s="365"/>
    </row>
    <row r="151" spans="25:26">
      <c r="Y151" s="365" t="s">
        <v>158</v>
      </c>
      <c r="Z151" s="365"/>
    </row>
    <row r="152" spans="25:26">
      <c r="Y152" s="365" t="s">
        <v>159</v>
      </c>
      <c r="Z152" s="365"/>
    </row>
    <row r="153" spans="25:26">
      <c r="Y153" s="365" t="s">
        <v>160</v>
      </c>
      <c r="Z153" s="365"/>
    </row>
    <row r="154" spans="25:26">
      <c r="Y154" s="365" t="s">
        <v>161</v>
      </c>
      <c r="Z154" s="365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513" priority="1" operator="greaterThan">
      <formula>0</formula>
    </cfRule>
  </conditionalFormatting>
  <conditionalFormatting sqref="P5:P140 AA5:AA140">
    <cfRule type="cellIs" dxfId="512" priority="4" operator="lessThan">
      <formula>0</formula>
    </cfRule>
  </conditionalFormatting>
  <conditionalFormatting sqref="Q5:Q140 AB5:AB140">
    <cfRule type="cellIs" dxfId="511" priority="2" operator="greaterThan">
      <formula>1</formula>
    </cfRule>
    <cfRule type="cellIs" dxfId="510" priority="3" operator="lessThan">
      <formula>0.8</formula>
    </cfRule>
  </conditionalFormatting>
  <conditionalFormatting sqref="AC5:AC6 R5:R140 AC73:AC78">
    <cfRule type="cellIs" dxfId="509" priority="5" operator="lessThan">
      <formula>0.8</formula>
    </cfRule>
  </conditionalFormatting>
  <conditionalFormatting sqref="AC12:AC20">
    <cfRule type="cellIs" dxfId="508" priority="12" operator="lessThan">
      <formula>0.8</formula>
    </cfRule>
  </conditionalFormatting>
  <conditionalFormatting sqref="AC22">
    <cfRule type="cellIs" dxfId="507" priority="11" operator="lessThan">
      <formula>0.8</formula>
    </cfRule>
  </conditionalFormatting>
  <conditionalFormatting sqref="AC39">
    <cfRule type="cellIs" dxfId="506" priority="7" operator="lessThan">
      <formula>0.8</formula>
    </cfRule>
  </conditionalFormatting>
  <conditionalFormatting sqref="AC56:AC61">
    <cfRule type="cellIs" dxfId="505" priority="6" operator="lessThan">
      <formula>0.8</formula>
    </cfRule>
  </conditionalFormatting>
  <conditionalFormatting sqref="AC90">
    <cfRule type="cellIs" dxfId="504" priority="10" operator="lessThan">
      <formula>0.8</formula>
    </cfRule>
  </conditionalFormatting>
  <conditionalFormatting sqref="AC107">
    <cfRule type="cellIs" dxfId="503" priority="9" operator="lessThan">
      <formula>0.8</formula>
    </cfRule>
  </conditionalFormatting>
  <conditionalFormatting sqref="AC124:AC129">
    <cfRule type="cellIs" dxfId="502" priority="8" operator="lessThan">
      <formula>0.8</formula>
    </cfRule>
  </conditionalFormatting>
  <dataValidations count="1">
    <dataValidation type="list" allowBlank="1" showInputMessage="1" showErrorMessage="1" sqref="Y5:Z140" xr:uid="{065B034D-0A41-4EA2-A4F9-D64551B3B694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F5900-7171-4EAB-8669-F9C05220F41A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P27" sqref="P27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SUM(F5:F140)</f>
        <v>97749</v>
      </c>
      <c r="E1" s="88" t="s">
        <v>3</v>
      </c>
      <c r="F1" s="89">
        <f>SUM(G5:G140)</f>
        <v>4361634.3199999994</v>
      </c>
      <c r="G1" s="90" t="s">
        <v>84</v>
      </c>
      <c r="H1" s="91">
        <f>L21+L38+L55+L72+L89+L106+L123+L140</f>
        <v>137.79696969696971</v>
      </c>
      <c r="I1" s="284" t="s">
        <v>85</v>
      </c>
      <c r="J1" s="280"/>
      <c r="K1" s="309"/>
      <c r="L1" s="313" t="s">
        <v>86</v>
      </c>
      <c r="M1" s="314"/>
      <c r="N1" s="315"/>
      <c r="O1" s="280" t="s">
        <v>87</v>
      </c>
      <c r="P1" s="280"/>
      <c r="Q1" s="280"/>
      <c r="R1" s="281"/>
      <c r="S1" s="284" t="s">
        <v>88</v>
      </c>
      <c r="T1" s="280"/>
      <c r="U1" s="280"/>
      <c r="V1" s="280"/>
      <c r="W1" s="280"/>
      <c r="X1" s="281"/>
      <c r="Y1" s="192" t="s">
        <v>187</v>
      </c>
      <c r="Z1" s="192" t="s">
        <v>188</v>
      </c>
      <c r="AA1" s="366" t="s">
        <v>163</v>
      </c>
      <c r="AB1" s="367"/>
      <c r="AC1" s="176" t="s">
        <v>19</v>
      </c>
      <c r="AD1" s="177" t="s">
        <v>162</v>
      </c>
      <c r="AE1" s="284" t="s">
        <v>90</v>
      </c>
      <c r="AF1" s="286"/>
      <c r="AG1" s="287"/>
    </row>
    <row r="2" spans="1:33" ht="26.25" customHeight="1" thickBot="1">
      <c r="A2" s="299">
        <v>46225</v>
      </c>
      <c r="B2" s="300"/>
      <c r="C2" s="92" t="s">
        <v>40</v>
      </c>
      <c r="D2" s="93">
        <f>AVERAGE(N21,N38,N55,N72,N89,N106,N123,N140)</f>
        <v>207.58748356881634</v>
      </c>
      <c r="E2" s="93" t="s">
        <v>91</v>
      </c>
      <c r="F2" s="94">
        <f>F1/D1</f>
        <v>44.620756427175721</v>
      </c>
      <c r="G2" s="95" t="s">
        <v>92</v>
      </c>
      <c r="H2" s="96">
        <f>COUNT(H5:H140)</f>
        <v>6</v>
      </c>
      <c r="I2" s="310"/>
      <c r="J2" s="311"/>
      <c r="K2" s="312"/>
      <c r="L2" s="316"/>
      <c r="M2" s="282"/>
      <c r="N2" s="317"/>
      <c r="O2" s="282"/>
      <c r="P2" s="282"/>
      <c r="Q2" s="282"/>
      <c r="R2" s="283"/>
      <c r="S2" s="285"/>
      <c r="T2" s="282"/>
      <c r="U2" s="282"/>
      <c r="V2" s="282"/>
      <c r="W2" s="282"/>
      <c r="X2" s="283"/>
      <c r="Y2" s="193">
        <f>SUM(Y21,Y38,Y55,Y72,Y89,Y106,Y123,Y140)</f>
        <v>0</v>
      </c>
      <c r="Z2" s="193">
        <f>SUM(Z21,Z38,Z55,Z72,Z89,Z106,Z123,Z140)</f>
        <v>0</v>
      </c>
      <c r="AA2" s="368"/>
      <c r="AB2" s="369"/>
      <c r="AC2" s="201">
        <f>SUM(AC21,AC38,AC55,AC72,AC89,AC106,AC123,AC140)</f>
        <v>58</v>
      </c>
      <c r="AD2" s="202">
        <f>SUM(AD21,AD38,AD55,AD72,AD89,AD106,AD123,AD140)</f>
        <v>0</v>
      </c>
      <c r="AE2" s="288"/>
      <c r="AF2" s="289"/>
      <c r="AG2" s="290"/>
    </row>
    <row r="3" spans="1:33" ht="23.25" customHeight="1">
      <c r="A3" s="301" t="s">
        <v>93</v>
      </c>
      <c r="B3" s="303" t="s">
        <v>94</v>
      </c>
      <c r="C3" s="305" t="s">
        <v>95</v>
      </c>
      <c r="D3" s="305"/>
      <c r="E3" s="307" t="s">
        <v>96</v>
      </c>
      <c r="F3" s="305" t="s">
        <v>97</v>
      </c>
      <c r="G3" s="307" t="s">
        <v>98</v>
      </c>
      <c r="H3" s="356" t="s">
        <v>99</v>
      </c>
      <c r="I3" s="291" t="s">
        <v>100</v>
      </c>
      <c r="J3" s="293" t="s">
        <v>101</v>
      </c>
      <c r="K3" s="295" t="s">
        <v>40</v>
      </c>
      <c r="L3" s="297" t="s">
        <v>100</v>
      </c>
      <c r="M3" s="293" t="s">
        <v>101</v>
      </c>
      <c r="N3" s="295" t="s">
        <v>40</v>
      </c>
      <c r="O3" s="291" t="s">
        <v>100</v>
      </c>
      <c r="P3" s="350" t="s">
        <v>40</v>
      </c>
      <c r="Q3" s="352" t="s">
        <v>102</v>
      </c>
      <c r="R3" s="354" t="s">
        <v>103</v>
      </c>
      <c r="S3" s="339" t="s">
        <v>104</v>
      </c>
      <c r="T3" s="340"/>
      <c r="U3" s="341" t="s">
        <v>105</v>
      </c>
      <c r="V3" s="341" t="s">
        <v>106</v>
      </c>
      <c r="W3" s="305" t="s">
        <v>107</v>
      </c>
      <c r="X3" s="343"/>
      <c r="Y3" s="370" t="s">
        <v>189</v>
      </c>
      <c r="Z3" s="371"/>
      <c r="AA3" s="377" t="s">
        <v>108</v>
      </c>
      <c r="AB3" s="378"/>
      <c r="AC3" s="370" t="s">
        <v>190</v>
      </c>
      <c r="AD3" s="371"/>
      <c r="AE3" s="348" t="s">
        <v>101</v>
      </c>
      <c r="AF3" s="318" t="s">
        <v>102</v>
      </c>
      <c r="AG3" s="320" t="s">
        <v>109</v>
      </c>
    </row>
    <row r="4" spans="1:33" ht="17.25" customHeight="1" thickBot="1">
      <c r="A4" s="302"/>
      <c r="B4" s="304"/>
      <c r="C4" s="306"/>
      <c r="D4" s="306"/>
      <c r="E4" s="308"/>
      <c r="F4" s="306"/>
      <c r="G4" s="308"/>
      <c r="H4" s="357"/>
      <c r="I4" s="292"/>
      <c r="J4" s="294"/>
      <c r="K4" s="296"/>
      <c r="L4" s="298"/>
      <c r="M4" s="294"/>
      <c r="N4" s="296"/>
      <c r="O4" s="292"/>
      <c r="P4" s="351"/>
      <c r="Q4" s="353"/>
      <c r="R4" s="355"/>
      <c r="S4" s="203" t="s">
        <v>110</v>
      </c>
      <c r="T4" s="204" t="s">
        <v>111</v>
      </c>
      <c r="U4" s="342"/>
      <c r="V4" s="342"/>
      <c r="W4" s="99" t="s">
        <v>112</v>
      </c>
      <c r="X4" s="69" t="s">
        <v>113</v>
      </c>
      <c r="Y4" s="194" t="s">
        <v>49</v>
      </c>
      <c r="Z4" s="195" t="s">
        <v>50</v>
      </c>
      <c r="AA4" s="379"/>
      <c r="AB4" s="380"/>
      <c r="AC4" s="194" t="s">
        <v>164</v>
      </c>
      <c r="AD4" s="195" t="s">
        <v>165</v>
      </c>
      <c r="AE4" s="349"/>
      <c r="AF4" s="319"/>
      <c r="AG4" s="321"/>
    </row>
    <row r="5" spans="1:33" ht="15.75" customHeight="1">
      <c r="A5" s="322" t="s">
        <v>170</v>
      </c>
      <c r="B5" s="114" t="s">
        <v>166</v>
      </c>
      <c r="C5" s="372" t="s">
        <v>167</v>
      </c>
      <c r="D5" s="372"/>
      <c r="E5" s="147">
        <v>19.7</v>
      </c>
      <c r="F5" s="151">
        <v>3744</v>
      </c>
      <c r="G5" s="148">
        <f t="shared" ref="G5:G10" si="0">E5*F5</f>
        <v>73756.800000000003</v>
      </c>
      <c r="H5" s="149"/>
      <c r="I5" s="150">
        <v>13</v>
      </c>
      <c r="J5" s="151">
        <v>1200</v>
      </c>
      <c r="K5" s="152">
        <f>J5/I5</f>
        <v>92.307692307692307</v>
      </c>
      <c r="L5" s="107">
        <v>13</v>
      </c>
      <c r="M5" s="151">
        <f t="shared" ref="M5:M10" si="1">F5/V5*60</f>
        <v>1082.4504896674568</v>
      </c>
      <c r="N5" s="152">
        <f t="shared" ref="N5:N10" si="2">M5/L5</f>
        <v>83.26542228211207</v>
      </c>
      <c r="O5" s="154">
        <f t="shared" ref="O5:O10" si="3">L5-I5</f>
        <v>0</v>
      </c>
      <c r="P5" s="155">
        <f t="shared" ref="P5:P10" si="4">N5-K5</f>
        <v>-9.0422700255802368</v>
      </c>
      <c r="Q5" s="156">
        <f t="shared" ref="Q5:Q10" si="5">N5/K5</f>
        <v>0.90204207472288078</v>
      </c>
      <c r="R5" s="327">
        <f>Q21</f>
        <v>0.89645964436555581</v>
      </c>
      <c r="S5" s="157">
        <v>0.16666666666666666</v>
      </c>
      <c r="T5" s="158">
        <v>0.31077546296296299</v>
      </c>
      <c r="U5" s="159"/>
      <c r="V5" s="160">
        <v>207.52912225021248</v>
      </c>
      <c r="W5" s="181"/>
      <c r="X5" s="152"/>
      <c r="Y5" s="12"/>
      <c r="Z5" s="198"/>
      <c r="AA5" s="330"/>
      <c r="AB5" s="331"/>
      <c r="AC5" s="12">
        <v>5</v>
      </c>
      <c r="AD5" s="198"/>
      <c r="AE5" s="178">
        <f t="shared" ref="AE5:AE10" si="6">M5-J5</f>
        <v>-117.54951033254315</v>
      </c>
      <c r="AF5" s="132">
        <f t="shared" ref="AF5:AF10" si="7">M5/J5</f>
        <v>0.90204207472288067</v>
      </c>
      <c r="AG5" s="373">
        <f>AF21</f>
        <v>0.89645964436555581</v>
      </c>
    </row>
    <row r="6" spans="1:33" ht="15.75" customHeight="1">
      <c r="A6" s="323"/>
      <c r="B6" s="100" t="s">
        <v>171</v>
      </c>
      <c r="C6" s="376" t="s">
        <v>172</v>
      </c>
      <c r="D6" s="376"/>
      <c r="E6" s="101">
        <v>56.43</v>
      </c>
      <c r="F6" s="102">
        <v>2103</v>
      </c>
      <c r="G6" s="103">
        <f t="shared" si="0"/>
        <v>118672.29</v>
      </c>
      <c r="H6" s="26">
        <v>2</v>
      </c>
      <c r="I6" s="104">
        <v>24</v>
      </c>
      <c r="J6" s="105">
        <v>2000</v>
      </c>
      <c r="K6" s="106">
        <f t="shared" ref="K6:K44" si="8">J6/I6</f>
        <v>83.333333333333329</v>
      </c>
      <c r="L6" s="107">
        <v>24</v>
      </c>
      <c r="M6" s="105">
        <f t="shared" si="1"/>
        <v>1788.3403014463893</v>
      </c>
      <c r="N6" s="106">
        <f t="shared" si="2"/>
        <v>74.514179226932882</v>
      </c>
      <c r="O6" s="108">
        <f t="shared" si="3"/>
        <v>0</v>
      </c>
      <c r="P6" s="109">
        <f t="shared" si="4"/>
        <v>-8.8191541064004468</v>
      </c>
      <c r="Q6" s="110">
        <f t="shared" si="5"/>
        <v>0.89417015072319461</v>
      </c>
      <c r="R6" s="328"/>
      <c r="S6" s="47">
        <v>0.31388888888888888</v>
      </c>
      <c r="T6" s="48">
        <v>0.36288194444444444</v>
      </c>
      <c r="U6" s="111">
        <v>5</v>
      </c>
      <c r="V6" s="112">
        <v>70.557041016157299</v>
      </c>
      <c r="W6" s="113"/>
      <c r="X6" s="116"/>
      <c r="Y6" s="12"/>
      <c r="Z6" s="198"/>
      <c r="AA6" s="337"/>
      <c r="AB6" s="338"/>
      <c r="AC6" s="12">
        <v>2</v>
      </c>
      <c r="AD6" s="198"/>
      <c r="AE6" s="117">
        <f t="shared" si="6"/>
        <v>-211.65969855361072</v>
      </c>
      <c r="AF6" s="110">
        <f t="shared" si="7"/>
        <v>0.89417015072319461</v>
      </c>
      <c r="AG6" s="374"/>
    </row>
    <row r="7" spans="1:33" ht="15.75" customHeight="1">
      <c r="A7" s="323"/>
      <c r="B7" s="100" t="s">
        <v>173</v>
      </c>
      <c r="C7" s="376" t="s">
        <v>196</v>
      </c>
      <c r="D7" s="376"/>
      <c r="E7" s="101">
        <v>77.349999999999994</v>
      </c>
      <c r="F7" s="102">
        <v>868</v>
      </c>
      <c r="G7" s="103">
        <f t="shared" si="0"/>
        <v>67139.799999999988</v>
      </c>
      <c r="H7" s="26"/>
      <c r="I7" s="104">
        <v>25</v>
      </c>
      <c r="J7" s="105">
        <v>2000</v>
      </c>
      <c r="K7" s="106">
        <f t="shared" si="8"/>
        <v>80</v>
      </c>
      <c r="L7" s="107">
        <v>25</v>
      </c>
      <c r="M7" s="105">
        <f t="shared" si="1"/>
        <v>1792.3860221195553</v>
      </c>
      <c r="N7" s="106">
        <f t="shared" si="2"/>
        <v>71.695440884782215</v>
      </c>
      <c r="O7" s="108">
        <f t="shared" si="3"/>
        <v>0</v>
      </c>
      <c r="P7" s="109">
        <f t="shared" si="4"/>
        <v>-8.3045591152177849</v>
      </c>
      <c r="Q7" s="110">
        <f t="shared" si="5"/>
        <v>0.89619301105977767</v>
      </c>
      <c r="R7" s="328"/>
      <c r="S7" s="47">
        <v>0.3659722222222222</v>
      </c>
      <c r="T7" s="48">
        <v>0.3861458333333333</v>
      </c>
      <c r="U7" s="111">
        <v>5</v>
      </c>
      <c r="V7" s="112">
        <v>29.056240875173579</v>
      </c>
      <c r="W7" s="113"/>
      <c r="X7" s="116"/>
      <c r="Y7" s="12"/>
      <c r="Z7" s="198"/>
      <c r="AA7" s="337"/>
      <c r="AB7" s="338"/>
      <c r="AC7" s="12">
        <v>1</v>
      </c>
      <c r="AD7" s="198"/>
      <c r="AE7" s="117">
        <f t="shared" si="6"/>
        <v>-207.61397788044474</v>
      </c>
      <c r="AF7" s="110">
        <f t="shared" si="7"/>
        <v>0.89619301105977767</v>
      </c>
      <c r="AG7" s="374"/>
    </row>
    <row r="8" spans="1:33" ht="15.75" customHeight="1">
      <c r="A8" s="323"/>
      <c r="B8" s="100" t="s">
        <v>173</v>
      </c>
      <c r="C8" s="376" t="s">
        <v>174</v>
      </c>
      <c r="D8" s="376"/>
      <c r="E8" s="101">
        <v>77.34</v>
      </c>
      <c r="F8" s="102">
        <v>1946</v>
      </c>
      <c r="G8" s="103">
        <f t="shared" si="0"/>
        <v>150503.64000000001</v>
      </c>
      <c r="H8" s="26"/>
      <c r="I8" s="104">
        <v>23</v>
      </c>
      <c r="J8" s="105">
        <v>2000</v>
      </c>
      <c r="K8" s="106">
        <f t="shared" si="8"/>
        <v>86.956521739130437</v>
      </c>
      <c r="L8" s="118">
        <v>23</v>
      </c>
      <c r="M8" s="105">
        <f t="shared" si="1"/>
        <v>1792.8192297084622</v>
      </c>
      <c r="N8" s="106">
        <f t="shared" si="2"/>
        <v>77.948662161237493</v>
      </c>
      <c r="O8" s="108">
        <f t="shared" si="3"/>
        <v>0</v>
      </c>
      <c r="P8" s="109">
        <f t="shared" si="4"/>
        <v>-9.007859577892944</v>
      </c>
      <c r="Q8" s="110">
        <f t="shared" si="5"/>
        <v>0.8964096148542311</v>
      </c>
      <c r="R8" s="328"/>
      <c r="S8" s="47">
        <v>0.39027777777777772</v>
      </c>
      <c r="T8" s="48">
        <v>0.43549768518518511</v>
      </c>
      <c r="U8" s="111">
        <v>5.9499999999999709</v>
      </c>
      <c r="V8" s="112">
        <v>65.126476816620723</v>
      </c>
      <c r="W8" s="113">
        <v>0.43549768518518511</v>
      </c>
      <c r="X8" s="116">
        <v>0.47430555555555548</v>
      </c>
      <c r="Y8" s="12"/>
      <c r="Z8" s="198"/>
      <c r="AA8" s="337"/>
      <c r="AB8" s="338"/>
      <c r="AC8" s="12">
        <v>1</v>
      </c>
      <c r="AD8" s="198"/>
      <c r="AE8" s="117">
        <f t="shared" si="6"/>
        <v>-207.18077029153778</v>
      </c>
      <c r="AF8" s="110">
        <f t="shared" si="7"/>
        <v>0.8964096148542311</v>
      </c>
      <c r="AG8" s="374"/>
    </row>
    <row r="9" spans="1:33" ht="15.75" customHeight="1">
      <c r="A9" s="323"/>
      <c r="B9" s="100" t="s">
        <v>173</v>
      </c>
      <c r="C9" s="376" t="s">
        <v>176</v>
      </c>
      <c r="D9" s="376"/>
      <c r="E9" s="101">
        <v>59.52</v>
      </c>
      <c r="F9" s="102">
        <v>4328</v>
      </c>
      <c r="G9" s="103">
        <f t="shared" si="0"/>
        <v>257602.56000000003</v>
      </c>
      <c r="H9" s="13"/>
      <c r="I9" s="104">
        <v>24</v>
      </c>
      <c r="J9" s="105">
        <v>2000</v>
      </c>
      <c r="K9" s="106">
        <f t="shared" si="8"/>
        <v>83.333333333333329</v>
      </c>
      <c r="L9" s="118">
        <v>24</v>
      </c>
      <c r="M9" s="105">
        <f t="shared" si="1"/>
        <v>1796.011672505972</v>
      </c>
      <c r="N9" s="106">
        <f t="shared" si="2"/>
        <v>74.833819687748829</v>
      </c>
      <c r="O9" s="108">
        <f t="shared" si="3"/>
        <v>0</v>
      </c>
      <c r="P9" s="109">
        <f t="shared" si="4"/>
        <v>-8.4995136455845</v>
      </c>
      <c r="Q9" s="110">
        <f t="shared" si="5"/>
        <v>0.89800583625298602</v>
      </c>
      <c r="R9" s="328"/>
      <c r="S9" s="47">
        <v>0.47430555555555548</v>
      </c>
      <c r="T9" s="48">
        <v>0.5747106481481481</v>
      </c>
      <c r="U9" s="111">
        <v>55.883333333333326</v>
      </c>
      <c r="V9" s="112">
        <v>144.58703357850061</v>
      </c>
      <c r="W9" s="113"/>
      <c r="X9" s="116"/>
      <c r="Y9" s="12"/>
      <c r="Z9" s="198"/>
      <c r="AA9" s="337"/>
      <c r="AB9" s="338"/>
      <c r="AC9" s="12">
        <v>3</v>
      </c>
      <c r="AD9" s="198"/>
      <c r="AE9" s="117">
        <f t="shared" si="6"/>
        <v>-203.988327494028</v>
      </c>
      <c r="AF9" s="110">
        <f t="shared" si="7"/>
        <v>0.89800583625298602</v>
      </c>
      <c r="AG9" s="374"/>
    </row>
    <row r="10" spans="1:33" ht="15.75" customHeight="1">
      <c r="A10" s="323"/>
      <c r="B10" s="100" t="s">
        <v>171</v>
      </c>
      <c r="C10" s="376" t="s">
        <v>172</v>
      </c>
      <c r="D10" s="376"/>
      <c r="E10" s="101">
        <v>56.43</v>
      </c>
      <c r="F10" s="102">
        <v>2798</v>
      </c>
      <c r="G10" s="121">
        <f t="shared" si="0"/>
        <v>157891.13999999998</v>
      </c>
      <c r="H10" s="122"/>
      <c r="I10" s="104">
        <v>24</v>
      </c>
      <c r="J10" s="105">
        <v>2000</v>
      </c>
      <c r="K10" s="106">
        <f t="shared" si="8"/>
        <v>83.333333333333329</v>
      </c>
      <c r="L10" s="118">
        <v>24</v>
      </c>
      <c r="M10" s="105">
        <f t="shared" si="1"/>
        <v>1788.3403014463893</v>
      </c>
      <c r="N10" s="106">
        <f t="shared" si="2"/>
        <v>74.514179226932882</v>
      </c>
      <c r="O10" s="108">
        <f t="shared" si="3"/>
        <v>0</v>
      </c>
      <c r="P10" s="109">
        <f t="shared" si="4"/>
        <v>-8.8191541064004468</v>
      </c>
      <c r="Q10" s="110">
        <f t="shared" si="5"/>
        <v>0.89417015072319461</v>
      </c>
      <c r="R10" s="328"/>
      <c r="S10" s="47">
        <v>0.57847222222222217</v>
      </c>
      <c r="T10" s="120">
        <v>0.64365740740740729</v>
      </c>
      <c r="U10" s="111">
        <v>5.4166666666666607</v>
      </c>
      <c r="V10" s="112">
        <v>93.874750719547379</v>
      </c>
      <c r="W10" s="113"/>
      <c r="X10" s="116"/>
      <c r="Y10" s="12"/>
      <c r="Z10" s="198"/>
      <c r="AA10" s="337"/>
      <c r="AB10" s="338"/>
      <c r="AC10" s="12">
        <v>3</v>
      </c>
      <c r="AD10" s="198"/>
      <c r="AE10" s="117">
        <f t="shared" si="6"/>
        <v>-211.65969855361072</v>
      </c>
      <c r="AF10" s="110">
        <f t="shared" si="7"/>
        <v>0.89417015072319461</v>
      </c>
      <c r="AG10" s="374"/>
    </row>
    <row r="11" spans="1:33" ht="15.75" customHeight="1">
      <c r="A11" s="323"/>
      <c r="B11" s="100"/>
      <c r="C11" s="376"/>
      <c r="D11" s="376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28"/>
      <c r="S11" s="47"/>
      <c r="T11" s="120"/>
      <c r="U11" s="111"/>
      <c r="V11" s="112"/>
      <c r="W11" s="113"/>
      <c r="X11" s="116"/>
      <c r="Y11" s="12"/>
      <c r="Z11" s="198"/>
      <c r="AA11" s="337"/>
      <c r="AB11" s="338"/>
      <c r="AC11" s="12"/>
      <c r="AD11" s="198"/>
      <c r="AE11" s="117"/>
      <c r="AF11" s="110"/>
      <c r="AG11" s="374"/>
    </row>
    <row r="12" spans="1:33" ht="15.75" customHeight="1">
      <c r="A12" s="323"/>
      <c r="B12" s="100"/>
      <c r="C12" s="376"/>
      <c r="D12" s="37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8"/>
      <c r="S12" s="47"/>
      <c r="T12" s="120"/>
      <c r="U12" s="111"/>
      <c r="V12" s="112"/>
      <c r="W12" s="113"/>
      <c r="X12" s="116"/>
      <c r="Y12" s="12"/>
      <c r="Z12" s="198"/>
      <c r="AA12" s="337"/>
      <c r="AB12" s="338"/>
      <c r="AC12" s="12"/>
      <c r="AD12" s="198"/>
      <c r="AE12" s="117"/>
      <c r="AF12" s="110"/>
      <c r="AG12" s="374"/>
    </row>
    <row r="13" spans="1:33" ht="15.75" customHeight="1">
      <c r="A13" s="323"/>
      <c r="B13" s="100"/>
      <c r="C13" s="376"/>
      <c r="D13" s="37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8"/>
      <c r="S13" s="47"/>
      <c r="T13" s="120"/>
      <c r="U13" s="111"/>
      <c r="V13" s="112"/>
      <c r="W13" s="113"/>
      <c r="X13" s="116"/>
      <c r="Y13" s="12"/>
      <c r="Z13" s="198"/>
      <c r="AA13" s="337"/>
      <c r="AB13" s="338"/>
      <c r="AC13" s="12"/>
      <c r="AD13" s="198"/>
      <c r="AE13" s="117"/>
      <c r="AF13" s="110"/>
      <c r="AG13" s="374"/>
    </row>
    <row r="14" spans="1:33" ht="15.75" customHeight="1">
      <c r="A14" s="323"/>
      <c r="B14" s="100"/>
      <c r="C14" s="376"/>
      <c r="D14" s="37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8"/>
      <c r="S14" s="47"/>
      <c r="T14" s="120"/>
      <c r="U14" s="111"/>
      <c r="V14" s="112"/>
      <c r="W14" s="113"/>
      <c r="X14" s="116"/>
      <c r="Y14" s="12"/>
      <c r="Z14" s="198"/>
      <c r="AA14" s="337"/>
      <c r="AB14" s="338"/>
      <c r="AC14" s="12"/>
      <c r="AD14" s="198"/>
      <c r="AE14" s="117"/>
      <c r="AF14" s="110"/>
      <c r="AG14" s="374"/>
    </row>
    <row r="15" spans="1:33" ht="15.75" customHeight="1">
      <c r="A15" s="323"/>
      <c r="B15" s="100"/>
      <c r="C15" s="376"/>
      <c r="D15" s="37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8"/>
      <c r="S15" s="47"/>
      <c r="T15" s="120"/>
      <c r="U15" s="111"/>
      <c r="V15" s="112"/>
      <c r="W15" s="113"/>
      <c r="X15" s="116"/>
      <c r="Y15" s="12"/>
      <c r="Z15" s="198"/>
      <c r="AA15" s="337"/>
      <c r="AB15" s="338"/>
      <c r="AC15" s="12"/>
      <c r="AD15" s="198"/>
      <c r="AE15" s="117"/>
      <c r="AF15" s="110"/>
      <c r="AG15" s="374"/>
    </row>
    <row r="16" spans="1:33" ht="15.75" customHeight="1">
      <c r="A16" s="323"/>
      <c r="B16" s="100"/>
      <c r="C16" s="376"/>
      <c r="D16" s="37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8"/>
      <c r="S16" s="47"/>
      <c r="T16" s="120"/>
      <c r="U16" s="111"/>
      <c r="V16" s="112"/>
      <c r="W16" s="113"/>
      <c r="X16" s="116"/>
      <c r="Y16" s="12"/>
      <c r="Z16" s="198"/>
      <c r="AA16" s="337"/>
      <c r="AB16" s="338"/>
      <c r="AC16" s="12"/>
      <c r="AD16" s="198"/>
      <c r="AE16" s="117"/>
      <c r="AF16" s="110"/>
      <c r="AG16" s="374"/>
    </row>
    <row r="17" spans="1:33" ht="15.75" customHeight="1">
      <c r="A17" s="323"/>
      <c r="B17" s="100"/>
      <c r="C17" s="376"/>
      <c r="D17" s="37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8"/>
      <c r="S17" s="47"/>
      <c r="T17" s="120"/>
      <c r="U17" s="111"/>
      <c r="V17" s="112"/>
      <c r="W17" s="113"/>
      <c r="X17" s="116"/>
      <c r="Y17" s="12"/>
      <c r="Z17" s="198"/>
      <c r="AA17" s="337"/>
      <c r="AB17" s="338"/>
      <c r="AC17" s="12"/>
      <c r="AD17" s="198"/>
      <c r="AE17" s="117"/>
      <c r="AF17" s="110"/>
      <c r="AG17" s="374"/>
    </row>
    <row r="18" spans="1:33" ht="15.75" customHeight="1">
      <c r="A18" s="323"/>
      <c r="B18" s="100"/>
      <c r="C18" s="376"/>
      <c r="D18" s="37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8"/>
      <c r="S18" s="47"/>
      <c r="T18" s="120"/>
      <c r="U18" s="111"/>
      <c r="V18" s="112"/>
      <c r="W18" s="113"/>
      <c r="X18" s="116"/>
      <c r="Y18" s="12"/>
      <c r="Z18" s="198"/>
      <c r="AA18" s="337"/>
      <c r="AB18" s="338"/>
      <c r="AC18" s="12"/>
      <c r="AD18" s="198"/>
      <c r="AE18" s="117"/>
      <c r="AF18" s="110"/>
      <c r="AG18" s="374"/>
    </row>
    <row r="19" spans="1:33" ht="15.75" customHeight="1">
      <c r="A19" s="323"/>
      <c r="B19" s="100"/>
      <c r="C19" s="376"/>
      <c r="D19" s="37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8"/>
      <c r="S19" s="47"/>
      <c r="T19" s="120"/>
      <c r="U19" s="111"/>
      <c r="V19" s="112"/>
      <c r="W19" s="113"/>
      <c r="X19" s="116"/>
      <c r="Y19" s="12"/>
      <c r="Z19" s="198"/>
      <c r="AA19" s="337"/>
      <c r="AB19" s="338"/>
      <c r="AC19" s="12"/>
      <c r="AD19" s="198"/>
      <c r="AE19" s="117"/>
      <c r="AF19" s="110"/>
      <c r="AG19" s="374"/>
    </row>
    <row r="20" spans="1:33" ht="15.75" customHeight="1">
      <c r="A20" s="323"/>
      <c r="B20" s="100"/>
      <c r="C20" s="376"/>
      <c r="D20" s="376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8"/>
      <c r="S20" s="47"/>
      <c r="T20" s="120"/>
      <c r="U20" s="130"/>
      <c r="V20" s="112"/>
      <c r="W20" s="113"/>
      <c r="X20" s="116"/>
      <c r="Y20" s="12"/>
      <c r="Z20" s="198"/>
      <c r="AA20" s="337"/>
      <c r="AB20" s="338"/>
      <c r="AC20" s="12"/>
      <c r="AD20" s="198"/>
      <c r="AE20" s="117"/>
      <c r="AF20" s="110"/>
      <c r="AG20" s="374"/>
    </row>
    <row r="21" spans="1:33" ht="15.75" customHeight="1" thickBot="1">
      <c r="A21" s="324"/>
      <c r="B21" s="133" t="s">
        <v>115</v>
      </c>
      <c r="C21" s="358"/>
      <c r="D21" s="358"/>
      <c r="E21" s="134"/>
      <c r="F21" s="167"/>
      <c r="G21" s="135"/>
      <c r="H21" s="69"/>
      <c r="I21" s="136">
        <f t="shared" ref="I21:J21" si="9">AVERAGE(I5:I20)</f>
        <v>22.166666666666668</v>
      </c>
      <c r="J21" s="137">
        <f t="shared" si="9"/>
        <v>1866.6666666666667</v>
      </c>
      <c r="K21" s="138">
        <f t="shared" ref="K21" si="10">J21/I21</f>
        <v>84.21052631578948</v>
      </c>
      <c r="L21" s="136">
        <f t="shared" ref="L21:M21" si="11">AVERAGE(L5:L20)</f>
        <v>22.166666666666668</v>
      </c>
      <c r="M21" s="137">
        <f t="shared" si="11"/>
        <v>1673.3913361490377</v>
      </c>
      <c r="N21" s="138">
        <f t="shared" ref="N21:N31" si="12">M21/L21</f>
        <v>75.491338472888913</v>
      </c>
      <c r="O21" s="139">
        <f t="shared" ref="O21:O31" si="13">L21-I21</f>
        <v>0</v>
      </c>
      <c r="P21" s="140">
        <f t="shared" ref="P21:P31" si="14">N21-K21</f>
        <v>-8.7191878429005669</v>
      </c>
      <c r="Q21" s="141">
        <f t="shared" ref="Q21:Q31" si="15">N21/K21</f>
        <v>0.89645964436555581</v>
      </c>
      <c r="R21" s="329"/>
      <c r="S21" s="142">
        <v>0.16666666666666666</v>
      </c>
      <c r="T21" s="143">
        <v>0.64365740740740729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359"/>
      <c r="AB21" s="360"/>
      <c r="AC21" s="179">
        <f>SUM(AC5:AC20)</f>
        <v>15</v>
      </c>
      <c r="AD21" s="180">
        <f>SUM(AD5:AD20)</f>
        <v>0</v>
      </c>
      <c r="AE21" s="168">
        <f t="shared" ref="AE21:AE31" si="16">M21-J21</f>
        <v>-193.27533051762907</v>
      </c>
      <c r="AF21" s="141">
        <f t="shared" ref="AF21:AF31" si="17">M21/J21</f>
        <v>0.89645964436555581</v>
      </c>
      <c r="AG21" s="375"/>
    </row>
    <row r="22" spans="1:33" ht="15.75" customHeight="1">
      <c r="A22" s="361" t="s">
        <v>177</v>
      </c>
      <c r="B22" s="146" t="s">
        <v>192</v>
      </c>
      <c r="C22" s="325" t="s">
        <v>218</v>
      </c>
      <c r="D22" s="326"/>
      <c r="E22" s="147">
        <v>36.450000000000003</v>
      </c>
      <c r="F22" s="159">
        <v>1148</v>
      </c>
      <c r="G22" s="148">
        <f t="shared" ref="G22:G31" si="18">E22*F22</f>
        <v>41844.600000000006</v>
      </c>
      <c r="H22" s="149">
        <v>2</v>
      </c>
      <c r="I22" s="153">
        <v>20</v>
      </c>
      <c r="J22" s="151">
        <v>2100</v>
      </c>
      <c r="K22" s="152">
        <f>J22/I22</f>
        <v>105</v>
      </c>
      <c r="L22" s="153">
        <v>20</v>
      </c>
      <c r="M22" s="151">
        <f t="shared" ref="M22:M31" si="19">F22/V22*60</f>
        <v>1894.3283422374971</v>
      </c>
      <c r="N22" s="152">
        <f t="shared" si="12"/>
        <v>94.716417111874847</v>
      </c>
      <c r="O22" s="154">
        <f t="shared" si="13"/>
        <v>0</v>
      </c>
      <c r="P22" s="155">
        <f t="shared" si="14"/>
        <v>-10.283582888125153</v>
      </c>
      <c r="Q22" s="156">
        <f t="shared" si="15"/>
        <v>0.90206111535118905</v>
      </c>
      <c r="R22" s="327">
        <f>Q38</f>
        <v>0.89282098759168438</v>
      </c>
      <c r="S22" s="157">
        <v>0.16666666666666666</v>
      </c>
      <c r="T22" s="158">
        <v>0.19190972222222222</v>
      </c>
      <c r="U22" s="159"/>
      <c r="V22" s="160">
        <v>36.361172698626248</v>
      </c>
      <c r="W22" s="97"/>
      <c r="X22" s="98"/>
      <c r="Y22" s="12"/>
      <c r="Z22" s="198"/>
      <c r="AA22" s="330"/>
      <c r="AB22" s="331"/>
      <c r="AC22" s="12">
        <v>0</v>
      </c>
      <c r="AD22" s="198"/>
      <c r="AE22" s="115">
        <f t="shared" si="16"/>
        <v>-205.67165776250295</v>
      </c>
      <c r="AF22" s="156">
        <f t="shared" si="17"/>
        <v>0.90206111535118905</v>
      </c>
      <c r="AG22" s="381">
        <f>AF38</f>
        <v>0.91191876272733552</v>
      </c>
    </row>
    <row r="23" spans="1:33" ht="15.75" customHeight="1">
      <c r="A23" s="362"/>
      <c r="B23" s="163" t="s">
        <v>166</v>
      </c>
      <c r="C23" s="335" t="s">
        <v>221</v>
      </c>
      <c r="D23" s="336"/>
      <c r="E23" s="101">
        <v>31.72</v>
      </c>
      <c r="F23" s="111">
        <v>1728</v>
      </c>
      <c r="G23" s="103">
        <f t="shared" si="18"/>
        <v>54812.159999999996</v>
      </c>
      <c r="H23" s="26"/>
      <c r="I23" s="107">
        <v>22</v>
      </c>
      <c r="J23" s="105">
        <v>2000</v>
      </c>
      <c r="K23" s="106">
        <f t="shared" si="8"/>
        <v>90.909090909090907</v>
      </c>
      <c r="L23" s="107">
        <v>22</v>
      </c>
      <c r="M23" s="105">
        <f t="shared" si="19"/>
        <v>1800.1629033819243</v>
      </c>
      <c r="N23" s="106">
        <f t="shared" si="12"/>
        <v>81.825586517360193</v>
      </c>
      <c r="O23" s="108">
        <f t="shared" si="13"/>
        <v>0</v>
      </c>
      <c r="P23" s="109">
        <f t="shared" si="14"/>
        <v>-9.0835043917307132</v>
      </c>
      <c r="Q23" s="110">
        <f t="shared" si="15"/>
        <v>0.9000814516909621</v>
      </c>
      <c r="R23" s="328"/>
      <c r="S23" s="47">
        <v>0.19583333333333333</v>
      </c>
      <c r="T23" s="48">
        <v>0.23582175925925924</v>
      </c>
      <c r="U23" s="111">
        <v>5.6500000000000039</v>
      </c>
      <c r="V23" s="112">
        <v>57.594787563513719</v>
      </c>
      <c r="W23" s="113"/>
      <c r="X23" s="116"/>
      <c r="Y23" s="12"/>
      <c r="Z23" s="198"/>
      <c r="AA23" s="337"/>
      <c r="AB23" s="338"/>
      <c r="AC23" s="12">
        <v>1</v>
      </c>
      <c r="AD23" s="198"/>
      <c r="AE23" s="117">
        <f t="shared" si="16"/>
        <v>-199.83709661807575</v>
      </c>
      <c r="AF23" s="110">
        <f t="shared" si="17"/>
        <v>0.9000814516909621</v>
      </c>
      <c r="AG23" s="374"/>
    </row>
    <row r="24" spans="1:33" ht="15.75" customHeight="1">
      <c r="A24" s="362"/>
      <c r="B24" s="163" t="s">
        <v>166</v>
      </c>
      <c r="C24" s="335" t="s">
        <v>222</v>
      </c>
      <c r="D24" s="336"/>
      <c r="E24" s="101">
        <v>34.79</v>
      </c>
      <c r="F24" s="111">
        <v>1637</v>
      </c>
      <c r="G24" s="103">
        <f t="shared" si="18"/>
        <v>56951.229999999996</v>
      </c>
      <c r="H24" s="26"/>
      <c r="I24" s="107">
        <v>11</v>
      </c>
      <c r="J24" s="105">
        <v>2000</v>
      </c>
      <c r="K24" s="106">
        <f t="shared" si="8"/>
        <v>181.81818181818181</v>
      </c>
      <c r="L24" s="107">
        <v>11</v>
      </c>
      <c r="M24" s="105">
        <f t="shared" si="19"/>
        <v>1807.2749008060202</v>
      </c>
      <c r="N24" s="106">
        <f t="shared" si="12"/>
        <v>164.29771825509275</v>
      </c>
      <c r="O24" s="108">
        <f t="shared" si="13"/>
        <v>0</v>
      </c>
      <c r="P24" s="109">
        <f t="shared" si="14"/>
        <v>-17.520463563089066</v>
      </c>
      <c r="Q24" s="110">
        <f t="shared" si="15"/>
        <v>0.90363745040301013</v>
      </c>
      <c r="R24" s="328"/>
      <c r="S24" s="47">
        <v>0.23888888888888887</v>
      </c>
      <c r="T24" s="48">
        <v>0.27662037037037035</v>
      </c>
      <c r="U24" s="111">
        <v>5</v>
      </c>
      <c r="V24" s="112">
        <v>54.347017134026046</v>
      </c>
      <c r="W24" s="113"/>
      <c r="X24" s="116"/>
      <c r="Y24" s="12"/>
      <c r="Z24" s="198"/>
      <c r="AA24" s="337"/>
      <c r="AB24" s="338"/>
      <c r="AC24" s="12">
        <v>0</v>
      </c>
      <c r="AD24" s="198"/>
      <c r="AE24" s="117">
        <f t="shared" si="16"/>
        <v>-192.72509919397976</v>
      </c>
      <c r="AF24" s="110">
        <f t="shared" si="17"/>
        <v>0.90363745040301013</v>
      </c>
      <c r="AG24" s="374"/>
    </row>
    <row r="25" spans="1:33" ht="15.75" customHeight="1">
      <c r="A25" s="362"/>
      <c r="B25" s="163" t="s">
        <v>166</v>
      </c>
      <c r="C25" s="335" t="s">
        <v>220</v>
      </c>
      <c r="D25" s="336"/>
      <c r="E25" s="101">
        <v>33.200000000000003</v>
      </c>
      <c r="F25" s="111">
        <v>2891</v>
      </c>
      <c r="G25" s="103">
        <f t="shared" si="18"/>
        <v>95981.200000000012</v>
      </c>
      <c r="H25" s="26"/>
      <c r="I25" s="107">
        <v>11</v>
      </c>
      <c r="J25" s="105">
        <v>2000</v>
      </c>
      <c r="K25" s="106">
        <f t="shared" si="8"/>
        <v>181.81818181818181</v>
      </c>
      <c r="L25" s="107">
        <v>11</v>
      </c>
      <c r="M25" s="105">
        <f t="shared" si="19"/>
        <v>1806.5724640015374</v>
      </c>
      <c r="N25" s="106">
        <f t="shared" si="12"/>
        <v>164.23386036377613</v>
      </c>
      <c r="O25" s="108">
        <f t="shared" si="13"/>
        <v>0</v>
      </c>
      <c r="P25" s="109">
        <f t="shared" si="14"/>
        <v>-17.584321454405682</v>
      </c>
      <c r="Q25" s="110">
        <f t="shared" si="15"/>
        <v>0.90328623200076874</v>
      </c>
      <c r="R25" s="328"/>
      <c r="S25" s="47">
        <v>0.27986111111111106</v>
      </c>
      <c r="T25" s="48">
        <v>0.34652777777777771</v>
      </c>
      <c r="U25" s="111">
        <v>4.6666666666666234</v>
      </c>
      <c r="V25" s="112">
        <v>96.016076551830139</v>
      </c>
      <c r="W25" s="113"/>
      <c r="X25" s="116"/>
      <c r="Y25" s="12"/>
      <c r="Z25" s="198"/>
      <c r="AA25" s="337"/>
      <c r="AB25" s="338"/>
      <c r="AC25" s="12">
        <v>1</v>
      </c>
      <c r="AD25" s="198"/>
      <c r="AE25" s="117">
        <f t="shared" si="16"/>
        <v>-193.42753599846264</v>
      </c>
      <c r="AF25" s="110">
        <f t="shared" si="17"/>
        <v>0.90328623200076863</v>
      </c>
      <c r="AG25" s="374"/>
    </row>
    <row r="26" spans="1:33" ht="15.75" customHeight="1">
      <c r="A26" s="363"/>
      <c r="B26" s="163" t="s">
        <v>166</v>
      </c>
      <c r="C26" s="335" t="s">
        <v>225</v>
      </c>
      <c r="D26" s="336"/>
      <c r="E26" s="101">
        <v>51.44</v>
      </c>
      <c r="F26" s="111">
        <v>2234</v>
      </c>
      <c r="G26" s="103">
        <f t="shared" si="18"/>
        <v>114916.95999999999</v>
      </c>
      <c r="H26" s="26"/>
      <c r="I26" s="118">
        <v>19</v>
      </c>
      <c r="J26" s="105">
        <v>2000</v>
      </c>
      <c r="K26" s="106">
        <f t="shared" si="8"/>
        <v>105.26315789473684</v>
      </c>
      <c r="L26" s="107">
        <v>19</v>
      </c>
      <c r="M26" s="105">
        <f t="shared" si="19"/>
        <v>1795.8159943298526</v>
      </c>
      <c r="N26" s="106">
        <f t="shared" si="12"/>
        <v>94.516631280518553</v>
      </c>
      <c r="O26" s="108">
        <f t="shared" si="13"/>
        <v>0</v>
      </c>
      <c r="P26" s="109">
        <f t="shared" si="14"/>
        <v>-10.746526614218283</v>
      </c>
      <c r="Q26" s="110">
        <f t="shared" si="15"/>
        <v>0.89790799716492631</v>
      </c>
      <c r="R26" s="328"/>
      <c r="S26" s="47">
        <v>0.34999999999999992</v>
      </c>
      <c r="T26" s="48">
        <v>0.4018287037037036</v>
      </c>
      <c r="U26" s="111">
        <v>4.9999999999999822</v>
      </c>
      <c r="V26" s="112">
        <v>74.640163815903591</v>
      </c>
      <c r="W26" s="113"/>
      <c r="X26" s="116"/>
      <c r="Y26" s="12"/>
      <c r="Z26" s="198"/>
      <c r="AA26" s="337"/>
      <c r="AB26" s="338"/>
      <c r="AC26" s="12">
        <v>2</v>
      </c>
      <c r="AD26" s="198"/>
      <c r="AE26" s="117">
        <f t="shared" si="16"/>
        <v>-204.18400567014737</v>
      </c>
      <c r="AF26" s="110">
        <f t="shared" si="17"/>
        <v>0.89790799716492631</v>
      </c>
      <c r="AG26" s="374"/>
    </row>
    <row r="27" spans="1:33" ht="15.75" customHeight="1">
      <c r="A27" s="363"/>
      <c r="B27" s="163" t="s">
        <v>171</v>
      </c>
      <c r="C27" s="335" t="s">
        <v>241</v>
      </c>
      <c r="D27" s="336"/>
      <c r="E27" s="101">
        <v>46.34</v>
      </c>
      <c r="F27" s="111">
        <v>1449</v>
      </c>
      <c r="G27" s="121">
        <f t="shared" si="18"/>
        <v>67146.66</v>
      </c>
      <c r="H27" s="26">
        <v>2</v>
      </c>
      <c r="I27" s="107">
        <v>21</v>
      </c>
      <c r="J27" s="105">
        <v>1800</v>
      </c>
      <c r="K27" s="106">
        <f t="shared" si="8"/>
        <v>85.714285714285708</v>
      </c>
      <c r="L27" s="107">
        <v>21</v>
      </c>
      <c r="M27" s="105">
        <f t="shared" si="19"/>
        <v>1622.5354846734358</v>
      </c>
      <c r="N27" s="106">
        <f t="shared" si="12"/>
        <v>77.263594508258848</v>
      </c>
      <c r="O27" s="108">
        <f t="shared" si="13"/>
        <v>0</v>
      </c>
      <c r="P27" s="109">
        <f t="shared" si="14"/>
        <v>-8.4506912060268604</v>
      </c>
      <c r="Q27" s="110">
        <f t="shared" si="15"/>
        <v>0.90140860259635325</v>
      </c>
      <c r="R27" s="328"/>
      <c r="S27" s="47">
        <v>0.40555555555555545</v>
      </c>
      <c r="T27" s="120">
        <v>0.44275462962962953</v>
      </c>
      <c r="U27" s="111">
        <v>5.3666666666666529</v>
      </c>
      <c r="V27" s="112">
        <v>53.582803471012049</v>
      </c>
      <c r="W27" s="113"/>
      <c r="X27" s="116"/>
      <c r="Y27" s="12"/>
      <c r="Z27" s="198"/>
      <c r="AA27" s="337"/>
      <c r="AB27" s="338"/>
      <c r="AC27" s="12">
        <v>1</v>
      </c>
      <c r="AD27" s="198"/>
      <c r="AE27" s="117">
        <f t="shared" si="16"/>
        <v>-177.4645153265642</v>
      </c>
      <c r="AF27" s="110">
        <f t="shared" si="17"/>
        <v>0.90140860259635325</v>
      </c>
      <c r="AG27" s="374"/>
    </row>
    <row r="28" spans="1:33" ht="15.75" customHeight="1">
      <c r="A28" s="363"/>
      <c r="B28" s="163" t="s">
        <v>168</v>
      </c>
      <c r="C28" s="335" t="s">
        <v>240</v>
      </c>
      <c r="D28" s="336"/>
      <c r="E28" s="101">
        <v>29.23</v>
      </c>
      <c r="F28" s="111">
        <v>1650</v>
      </c>
      <c r="G28" s="121">
        <f t="shared" si="18"/>
        <v>48229.5</v>
      </c>
      <c r="H28" s="26">
        <v>2</v>
      </c>
      <c r="I28" s="118">
        <v>21</v>
      </c>
      <c r="J28" s="105">
        <v>2790</v>
      </c>
      <c r="K28" s="106">
        <f t="shared" si="8"/>
        <v>132.85714285714286</v>
      </c>
      <c r="L28" s="107">
        <v>23</v>
      </c>
      <c r="M28" s="105">
        <f t="shared" si="19"/>
        <v>2626.6346153846152</v>
      </c>
      <c r="N28" s="106">
        <f t="shared" si="12"/>
        <v>114.20150501672241</v>
      </c>
      <c r="O28" s="123">
        <f t="shared" si="13"/>
        <v>2</v>
      </c>
      <c r="P28" s="124">
        <f t="shared" si="14"/>
        <v>-18.655637840420454</v>
      </c>
      <c r="Q28" s="125">
        <f t="shared" si="15"/>
        <v>0.85958122055597508</v>
      </c>
      <c r="R28" s="328"/>
      <c r="S28" s="47">
        <v>0.44652777777777763</v>
      </c>
      <c r="T28" s="120">
        <v>0.47269675925925914</v>
      </c>
      <c r="U28" s="111">
        <v>5.4333333333332767</v>
      </c>
      <c r="V28" s="112">
        <v>37.690815243255116</v>
      </c>
      <c r="W28" s="113">
        <v>0.47269675925925914</v>
      </c>
      <c r="X28" s="116">
        <v>0.51111111111111096</v>
      </c>
      <c r="Y28" s="12"/>
      <c r="Z28" s="198"/>
      <c r="AA28" s="412"/>
      <c r="AB28" s="413"/>
      <c r="AC28" s="12">
        <v>1</v>
      </c>
      <c r="AD28" s="198"/>
      <c r="AE28" s="117">
        <f t="shared" si="16"/>
        <v>-163.36538461538476</v>
      </c>
      <c r="AF28" s="110">
        <f t="shared" si="17"/>
        <v>0.94144609870416318</v>
      </c>
      <c r="AG28" s="374"/>
    </row>
    <row r="29" spans="1:33" ht="15.75" customHeight="1">
      <c r="A29" s="363"/>
      <c r="B29" s="163" t="s">
        <v>168</v>
      </c>
      <c r="C29" s="335" t="s">
        <v>240</v>
      </c>
      <c r="D29" s="336"/>
      <c r="E29" s="101">
        <v>29.23</v>
      </c>
      <c r="F29" s="111">
        <v>2288</v>
      </c>
      <c r="G29" s="121">
        <f t="shared" si="18"/>
        <v>66878.240000000005</v>
      </c>
      <c r="H29" s="26"/>
      <c r="I29" s="118">
        <v>21</v>
      </c>
      <c r="J29" s="105">
        <v>2790</v>
      </c>
      <c r="K29" s="106">
        <f t="shared" si="8"/>
        <v>132.85714285714286</v>
      </c>
      <c r="L29" s="107">
        <v>23</v>
      </c>
      <c r="M29" s="105">
        <f t="shared" si="19"/>
        <v>2626.6346153846152</v>
      </c>
      <c r="N29" s="106">
        <f t="shared" si="12"/>
        <v>114.20150501672241</v>
      </c>
      <c r="O29" s="123">
        <f t="shared" si="13"/>
        <v>2</v>
      </c>
      <c r="P29" s="124">
        <f t="shared" si="14"/>
        <v>-18.655637840420454</v>
      </c>
      <c r="Q29" s="125">
        <f t="shared" si="15"/>
        <v>0.85958122055597508</v>
      </c>
      <c r="R29" s="328"/>
      <c r="S29" s="47">
        <v>0.51111111111111096</v>
      </c>
      <c r="T29" s="120">
        <v>0.54739583333333319</v>
      </c>
      <c r="U29" s="111">
        <v>55.316666666666627</v>
      </c>
      <c r="V29" s="112">
        <v>52.264597137313764</v>
      </c>
      <c r="W29" s="113"/>
      <c r="X29" s="116"/>
      <c r="Y29" s="12"/>
      <c r="Z29" s="198"/>
      <c r="AA29" s="337"/>
      <c r="AB29" s="338"/>
      <c r="AC29" s="12">
        <v>1</v>
      </c>
      <c r="AD29" s="198"/>
      <c r="AE29" s="117">
        <f t="shared" si="16"/>
        <v>-163.36538461538476</v>
      </c>
      <c r="AF29" s="110">
        <f t="shared" si="17"/>
        <v>0.94144609870416318</v>
      </c>
      <c r="AG29" s="374"/>
    </row>
    <row r="30" spans="1:33" ht="15.75" customHeight="1">
      <c r="A30" s="363"/>
      <c r="B30" s="163" t="s">
        <v>171</v>
      </c>
      <c r="C30" s="335" t="s">
        <v>241</v>
      </c>
      <c r="D30" s="336"/>
      <c r="E30" s="101">
        <v>46.34</v>
      </c>
      <c r="F30" s="111">
        <v>2024</v>
      </c>
      <c r="G30" s="121">
        <f t="shared" si="18"/>
        <v>93792.16</v>
      </c>
      <c r="H30" s="26"/>
      <c r="I30" s="118">
        <v>21</v>
      </c>
      <c r="J30" s="105">
        <v>1800</v>
      </c>
      <c r="K30" s="106">
        <f t="shared" si="8"/>
        <v>85.714285714285708</v>
      </c>
      <c r="L30" s="107">
        <v>21</v>
      </c>
      <c r="M30" s="105">
        <f t="shared" si="19"/>
        <v>1622.5354846734356</v>
      </c>
      <c r="N30" s="106">
        <f t="shared" si="12"/>
        <v>77.263594508258834</v>
      </c>
      <c r="O30" s="123">
        <f t="shared" si="13"/>
        <v>0</v>
      </c>
      <c r="P30" s="124">
        <f t="shared" si="14"/>
        <v>-8.4506912060268746</v>
      </c>
      <c r="Q30" s="125">
        <f t="shared" si="15"/>
        <v>0.90140860259635314</v>
      </c>
      <c r="R30" s="328"/>
      <c r="S30" s="47">
        <v>0.55138888888888871</v>
      </c>
      <c r="T30" s="120">
        <v>0.60335648148148135</v>
      </c>
      <c r="U30" s="111">
        <v>5.7499999999999396</v>
      </c>
      <c r="V30" s="112">
        <v>74.845820721413673</v>
      </c>
      <c r="W30" s="113"/>
      <c r="X30" s="116"/>
      <c r="Y30" s="12"/>
      <c r="Z30" s="198"/>
      <c r="AA30" s="337"/>
      <c r="AB30" s="338"/>
      <c r="AC30" s="12">
        <v>2</v>
      </c>
      <c r="AD30" s="198"/>
      <c r="AE30" s="117">
        <f t="shared" si="16"/>
        <v>-177.46451532656442</v>
      </c>
      <c r="AF30" s="110">
        <f t="shared" si="17"/>
        <v>0.90140860259635314</v>
      </c>
      <c r="AG30" s="374"/>
    </row>
    <row r="31" spans="1:33" ht="15.75" customHeight="1">
      <c r="A31" s="363"/>
      <c r="B31" s="163" t="s">
        <v>192</v>
      </c>
      <c r="C31" s="335" t="s">
        <v>218</v>
      </c>
      <c r="D31" s="336"/>
      <c r="E31" s="101">
        <v>36.450000000000003</v>
      </c>
      <c r="F31" s="111">
        <v>1394</v>
      </c>
      <c r="G31" s="121">
        <f t="shared" si="18"/>
        <v>50811.3</v>
      </c>
      <c r="H31" s="26"/>
      <c r="I31" s="118">
        <v>20</v>
      </c>
      <c r="J31" s="105">
        <v>2100</v>
      </c>
      <c r="K31" s="106">
        <f t="shared" si="8"/>
        <v>105</v>
      </c>
      <c r="L31" s="107">
        <v>20</v>
      </c>
      <c r="M31" s="105">
        <f t="shared" si="19"/>
        <v>1894.3283422374973</v>
      </c>
      <c r="N31" s="106">
        <f t="shared" si="12"/>
        <v>94.716417111874861</v>
      </c>
      <c r="O31" s="123">
        <f t="shared" si="13"/>
        <v>0</v>
      </c>
      <c r="P31" s="124">
        <f t="shared" si="14"/>
        <v>-10.283582888125139</v>
      </c>
      <c r="Q31" s="125">
        <f t="shared" si="15"/>
        <v>0.90206111535118916</v>
      </c>
      <c r="R31" s="328"/>
      <c r="S31" s="47">
        <v>0.60694444444444429</v>
      </c>
      <c r="T31" s="120">
        <v>0.63760416666666653</v>
      </c>
      <c r="U31" s="111">
        <v>5.1666666666666217</v>
      </c>
      <c r="V31" s="112">
        <v>44.152852562617582</v>
      </c>
      <c r="W31" s="113"/>
      <c r="X31" s="116"/>
      <c r="Y31" s="12"/>
      <c r="Z31" s="198"/>
      <c r="AA31" s="337"/>
      <c r="AB31" s="338"/>
      <c r="AC31" s="12">
        <v>2</v>
      </c>
      <c r="AD31" s="198"/>
      <c r="AE31" s="117">
        <f t="shared" si="16"/>
        <v>-205.67165776250272</v>
      </c>
      <c r="AF31" s="110">
        <f t="shared" si="17"/>
        <v>0.90206111535118916</v>
      </c>
      <c r="AG31" s="374"/>
    </row>
    <row r="32" spans="1:33" ht="15.75" customHeight="1">
      <c r="A32" s="363"/>
      <c r="B32" s="163"/>
      <c r="C32" s="335"/>
      <c r="D32" s="336"/>
      <c r="E32" s="101"/>
      <c r="F32" s="111"/>
      <c r="G32" s="121"/>
      <c r="H32" s="26"/>
      <c r="I32" s="118"/>
      <c r="J32" s="105"/>
      <c r="K32" s="106"/>
      <c r="L32" s="107"/>
      <c r="M32" s="105"/>
      <c r="N32" s="106"/>
      <c r="O32" s="123"/>
      <c r="P32" s="124"/>
      <c r="Q32" s="125"/>
      <c r="R32" s="328"/>
      <c r="S32" s="47"/>
      <c r="T32" s="120"/>
      <c r="U32" s="111"/>
      <c r="V32" s="112"/>
      <c r="W32" s="113"/>
      <c r="X32" s="116"/>
      <c r="Y32" s="12"/>
      <c r="Z32" s="198"/>
      <c r="AA32" s="337"/>
      <c r="AB32" s="338"/>
      <c r="AC32" s="12"/>
      <c r="AD32" s="198"/>
      <c r="AE32" s="117"/>
      <c r="AF32" s="110"/>
      <c r="AG32" s="374"/>
    </row>
    <row r="33" spans="1:33" ht="15.75" customHeight="1">
      <c r="A33" s="363"/>
      <c r="B33" s="163"/>
      <c r="C33" s="335"/>
      <c r="D33" s="336"/>
      <c r="E33" s="101"/>
      <c r="F33" s="111"/>
      <c r="G33" s="121"/>
      <c r="H33" s="26"/>
      <c r="I33" s="118"/>
      <c r="J33" s="105"/>
      <c r="K33" s="106"/>
      <c r="L33" s="107"/>
      <c r="M33" s="105"/>
      <c r="N33" s="106"/>
      <c r="O33" s="123"/>
      <c r="P33" s="124"/>
      <c r="Q33" s="125"/>
      <c r="R33" s="328"/>
      <c r="S33" s="47"/>
      <c r="T33" s="120"/>
      <c r="U33" s="111"/>
      <c r="V33" s="112"/>
      <c r="W33" s="113"/>
      <c r="X33" s="116"/>
      <c r="Y33" s="12"/>
      <c r="Z33" s="198"/>
      <c r="AA33" s="337"/>
      <c r="AB33" s="338"/>
      <c r="AC33" s="12"/>
      <c r="AD33" s="198"/>
      <c r="AE33" s="117"/>
      <c r="AF33" s="110"/>
      <c r="AG33" s="374"/>
    </row>
    <row r="34" spans="1:33" ht="15.75" customHeight="1">
      <c r="A34" s="363"/>
      <c r="B34" s="163"/>
      <c r="C34" s="335"/>
      <c r="D34" s="336"/>
      <c r="E34" s="101"/>
      <c r="F34" s="111"/>
      <c r="G34" s="121"/>
      <c r="H34" s="26"/>
      <c r="I34" s="118"/>
      <c r="J34" s="105"/>
      <c r="K34" s="106"/>
      <c r="L34" s="107"/>
      <c r="M34" s="105"/>
      <c r="N34" s="106"/>
      <c r="O34" s="123"/>
      <c r="P34" s="124"/>
      <c r="Q34" s="125"/>
      <c r="R34" s="328"/>
      <c r="S34" s="47"/>
      <c r="T34" s="120"/>
      <c r="U34" s="111"/>
      <c r="V34" s="112"/>
      <c r="W34" s="113"/>
      <c r="X34" s="116"/>
      <c r="Y34" s="12"/>
      <c r="Z34" s="198"/>
      <c r="AA34" s="337"/>
      <c r="AB34" s="338"/>
      <c r="AC34" s="12"/>
      <c r="AD34" s="198"/>
      <c r="AE34" s="117"/>
      <c r="AF34" s="110"/>
      <c r="AG34" s="374"/>
    </row>
    <row r="35" spans="1:33" ht="15.75" customHeight="1">
      <c r="A35" s="363"/>
      <c r="B35" s="163"/>
      <c r="C35" s="335"/>
      <c r="D35" s="336"/>
      <c r="E35" s="101"/>
      <c r="F35" s="111"/>
      <c r="G35" s="121"/>
      <c r="H35" s="26"/>
      <c r="I35" s="118"/>
      <c r="J35" s="105"/>
      <c r="K35" s="106"/>
      <c r="L35" s="118"/>
      <c r="M35" s="105"/>
      <c r="N35" s="106"/>
      <c r="O35" s="123"/>
      <c r="P35" s="124"/>
      <c r="Q35" s="125"/>
      <c r="R35" s="328"/>
      <c r="S35" s="47"/>
      <c r="T35" s="120"/>
      <c r="U35" s="111"/>
      <c r="V35" s="112"/>
      <c r="W35" s="183"/>
      <c r="X35" s="184"/>
      <c r="Y35" s="12"/>
      <c r="Z35" s="198"/>
      <c r="AA35" s="337"/>
      <c r="AB35" s="338"/>
      <c r="AC35" s="12"/>
      <c r="AD35" s="198"/>
      <c r="AE35" s="117"/>
      <c r="AF35" s="110"/>
      <c r="AG35" s="374"/>
    </row>
    <row r="36" spans="1:33" ht="15.75" customHeight="1">
      <c r="A36" s="363"/>
      <c r="B36" s="163"/>
      <c r="C36" s="335"/>
      <c r="D36" s="336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28"/>
      <c r="S36" s="47"/>
      <c r="T36" s="120"/>
      <c r="U36" s="111"/>
      <c r="V36" s="112"/>
      <c r="W36" s="185"/>
      <c r="X36" s="186"/>
      <c r="Y36" s="12"/>
      <c r="Z36" s="198"/>
      <c r="AA36" s="337"/>
      <c r="AB36" s="338"/>
      <c r="AC36" s="12"/>
      <c r="AD36" s="198"/>
      <c r="AE36" s="117"/>
      <c r="AF36" s="110"/>
      <c r="AG36" s="374"/>
    </row>
    <row r="37" spans="1:33" ht="15.75" customHeight="1">
      <c r="A37" s="363"/>
      <c r="B37" s="100"/>
      <c r="C37" s="335"/>
      <c r="D37" s="336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28"/>
      <c r="S37" s="47"/>
      <c r="T37" s="120"/>
      <c r="U37" s="130"/>
      <c r="V37" s="112"/>
      <c r="W37" s="185"/>
      <c r="X37" s="186"/>
      <c r="Y37" s="12"/>
      <c r="Z37" s="198"/>
      <c r="AA37" s="337"/>
      <c r="AB37" s="338"/>
      <c r="AC37" s="12"/>
      <c r="AD37" s="198"/>
      <c r="AE37" s="117"/>
      <c r="AF37" s="110"/>
      <c r="AG37" s="374"/>
    </row>
    <row r="38" spans="1:33" ht="15.75" customHeight="1" thickBot="1">
      <c r="A38" s="364"/>
      <c r="B38" s="133" t="s">
        <v>115</v>
      </c>
      <c r="C38" s="358"/>
      <c r="D38" s="358"/>
      <c r="E38" s="134"/>
      <c r="F38" s="167"/>
      <c r="G38" s="135"/>
      <c r="H38" s="69"/>
      <c r="I38" s="136">
        <f t="shared" ref="I38:J38" si="20">AVERAGE(I22:I37)</f>
        <v>18.7</v>
      </c>
      <c r="J38" s="137">
        <f t="shared" si="20"/>
        <v>2138</v>
      </c>
      <c r="K38" s="138">
        <f t="shared" ref="K38" si="21">J38/I38</f>
        <v>114.33155080213905</v>
      </c>
      <c r="L38" s="136">
        <f t="shared" ref="L38:M38" si="22">AVERAGE(L22:L37)</f>
        <v>19.100000000000001</v>
      </c>
      <c r="M38" s="137">
        <f t="shared" si="22"/>
        <v>1949.6823147110433</v>
      </c>
      <c r="N38" s="138">
        <f t="shared" ref="N38:N44" si="23">M38/L38</f>
        <v>102.07760810005462</v>
      </c>
      <c r="O38" s="139">
        <f t="shared" ref="O38:O44" si="24">L38-I38</f>
        <v>0.40000000000000213</v>
      </c>
      <c r="P38" s="140">
        <f t="shared" ref="P38:P44" si="25">N38-K38</f>
        <v>-12.25394270208443</v>
      </c>
      <c r="Q38" s="141">
        <f t="shared" ref="Q38:Q44" si="26">N38/K38</f>
        <v>0.89282098759168438</v>
      </c>
      <c r="R38" s="329"/>
      <c r="S38" s="142">
        <v>0.16666666666666666</v>
      </c>
      <c r="T38" s="143">
        <v>0.63760416666666653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359"/>
      <c r="AB38" s="360"/>
      <c r="AC38" s="179">
        <f>SUM(AC22:AC37)</f>
        <v>11</v>
      </c>
      <c r="AD38" s="180">
        <f>SUM(AD22:AD37)</f>
        <v>0</v>
      </c>
      <c r="AE38" s="168">
        <f t="shared" ref="AE38:AE44" si="27">M38-J38</f>
        <v>-188.31768528895668</v>
      </c>
      <c r="AF38" s="141">
        <f t="shared" ref="AF38:AF44" si="28">M38/J38</f>
        <v>0.91191876272733552</v>
      </c>
      <c r="AG38" s="375"/>
    </row>
    <row r="39" spans="1:33" ht="15.75" customHeight="1">
      <c r="A39" s="322" t="s">
        <v>178</v>
      </c>
      <c r="B39" s="146" t="s">
        <v>173</v>
      </c>
      <c r="C39" s="325" t="s">
        <v>180</v>
      </c>
      <c r="D39" s="326"/>
      <c r="E39" s="147">
        <v>53.76</v>
      </c>
      <c r="F39" s="97">
        <v>3004</v>
      </c>
      <c r="G39" s="148">
        <f t="shared" ref="G39:G44" si="29">E39*F39</f>
        <v>161495.04000000001</v>
      </c>
      <c r="H39" s="149"/>
      <c r="I39" s="150">
        <v>20</v>
      </c>
      <c r="J39" s="151">
        <v>2000</v>
      </c>
      <c r="K39" s="152">
        <f>J39/I39</f>
        <v>100</v>
      </c>
      <c r="L39" s="153">
        <v>20</v>
      </c>
      <c r="M39" s="151">
        <f t="shared" ref="M39:M44" si="30">F39/V39*60</f>
        <v>1791.662974544766</v>
      </c>
      <c r="N39" s="152">
        <f t="shared" si="23"/>
        <v>89.583148727238296</v>
      </c>
      <c r="O39" s="154">
        <f t="shared" si="24"/>
        <v>0</v>
      </c>
      <c r="P39" s="155">
        <f t="shared" si="25"/>
        <v>-10.416851272761704</v>
      </c>
      <c r="Q39" s="156">
        <f t="shared" si="26"/>
        <v>0.89583148727238293</v>
      </c>
      <c r="R39" s="327">
        <f>Q55</f>
        <v>0.89645334205225968</v>
      </c>
      <c r="S39" s="157">
        <v>0.16666666666666666</v>
      </c>
      <c r="T39" s="158">
        <v>0.23651620370370369</v>
      </c>
      <c r="U39" s="159"/>
      <c r="V39" s="160">
        <v>100.59927707430367</v>
      </c>
      <c r="W39" s="158"/>
      <c r="X39" s="169"/>
      <c r="Y39" s="12"/>
      <c r="Z39" s="198"/>
      <c r="AA39" s="330"/>
      <c r="AB39" s="331"/>
      <c r="AC39" s="12">
        <v>2</v>
      </c>
      <c r="AD39" s="198"/>
      <c r="AE39" s="115">
        <f t="shared" si="27"/>
        <v>-208.33702545523397</v>
      </c>
      <c r="AF39" s="156">
        <f t="shared" si="28"/>
        <v>0.89583148727238304</v>
      </c>
      <c r="AG39" s="332">
        <f>AF55</f>
        <v>0.89645334205225968</v>
      </c>
    </row>
    <row r="40" spans="1:33" ht="15.75" customHeight="1">
      <c r="A40" s="323"/>
      <c r="B40" s="163" t="s">
        <v>173</v>
      </c>
      <c r="C40" s="335" t="s">
        <v>181</v>
      </c>
      <c r="D40" s="336"/>
      <c r="E40" s="101">
        <v>71.55</v>
      </c>
      <c r="F40" s="102">
        <v>2209</v>
      </c>
      <c r="G40" s="103">
        <f t="shared" si="29"/>
        <v>158053.94999999998</v>
      </c>
      <c r="H40" s="26"/>
      <c r="I40" s="104">
        <v>22</v>
      </c>
      <c r="J40" s="105">
        <v>2000</v>
      </c>
      <c r="K40" s="106">
        <f t="shared" si="8"/>
        <v>90.909090909090907</v>
      </c>
      <c r="L40" s="107">
        <v>22</v>
      </c>
      <c r="M40" s="105">
        <f t="shared" si="30"/>
        <v>1792.7511049214386</v>
      </c>
      <c r="N40" s="106">
        <f t="shared" si="23"/>
        <v>81.488686587338123</v>
      </c>
      <c r="O40" s="108">
        <f t="shared" si="24"/>
        <v>0</v>
      </c>
      <c r="P40" s="109">
        <f t="shared" si="25"/>
        <v>-9.420404321752784</v>
      </c>
      <c r="Q40" s="110">
        <f t="shared" si="26"/>
        <v>0.89637555246071943</v>
      </c>
      <c r="R40" s="328"/>
      <c r="S40" s="47">
        <v>0.24027777777777778</v>
      </c>
      <c r="T40" s="48">
        <v>0.29160879629629632</v>
      </c>
      <c r="U40" s="111">
        <v>5.4166666666667007</v>
      </c>
      <c r="V40" s="112">
        <v>73.931065855239353</v>
      </c>
      <c r="W40" s="113"/>
      <c r="X40" s="116"/>
      <c r="Y40" s="12"/>
      <c r="Z40" s="198"/>
      <c r="AA40" s="337"/>
      <c r="AB40" s="338"/>
      <c r="AC40" s="12">
        <v>2</v>
      </c>
      <c r="AD40" s="198"/>
      <c r="AE40" s="117">
        <f t="shared" si="27"/>
        <v>-207.24889507856142</v>
      </c>
      <c r="AF40" s="110">
        <f t="shared" si="28"/>
        <v>0.89637555246071932</v>
      </c>
      <c r="AG40" s="333"/>
    </row>
    <row r="41" spans="1:33" ht="15.75" customHeight="1">
      <c r="A41" s="323"/>
      <c r="B41" s="163" t="s">
        <v>173</v>
      </c>
      <c r="C41" s="335" t="s">
        <v>231</v>
      </c>
      <c r="D41" s="336"/>
      <c r="E41" s="101">
        <v>63.92</v>
      </c>
      <c r="F41" s="102">
        <v>1905</v>
      </c>
      <c r="G41" s="103">
        <f t="shared" si="29"/>
        <v>121767.6</v>
      </c>
      <c r="H41" s="26"/>
      <c r="I41" s="104">
        <v>24</v>
      </c>
      <c r="J41" s="105">
        <v>2000</v>
      </c>
      <c r="K41" s="106">
        <f t="shared" si="8"/>
        <v>83.333333333333329</v>
      </c>
      <c r="L41" s="107">
        <v>24</v>
      </c>
      <c r="M41" s="105">
        <f t="shared" si="30"/>
        <v>1788.4847746643177</v>
      </c>
      <c r="N41" s="106">
        <f t="shared" si="23"/>
        <v>74.520198944346575</v>
      </c>
      <c r="O41" s="108">
        <f t="shared" si="24"/>
        <v>0</v>
      </c>
      <c r="P41" s="109">
        <f t="shared" si="25"/>
        <v>-8.8131343889867537</v>
      </c>
      <c r="Q41" s="110">
        <f t="shared" si="26"/>
        <v>0.89424238733215899</v>
      </c>
      <c r="R41" s="328"/>
      <c r="S41" s="47">
        <v>0.29444444444444445</v>
      </c>
      <c r="T41" s="48">
        <v>0.33881944444444445</v>
      </c>
      <c r="U41" s="111">
        <v>5</v>
      </c>
      <c r="V41" s="112">
        <v>63.908847097372174</v>
      </c>
      <c r="W41" s="113"/>
      <c r="X41" s="116"/>
      <c r="Y41" s="12"/>
      <c r="Z41" s="198"/>
      <c r="AA41" s="337"/>
      <c r="AB41" s="338"/>
      <c r="AC41" s="12">
        <v>1</v>
      </c>
      <c r="AD41" s="198"/>
      <c r="AE41" s="117">
        <f t="shared" si="27"/>
        <v>-211.51522533568232</v>
      </c>
      <c r="AF41" s="110">
        <f t="shared" si="28"/>
        <v>0.89424238733215888</v>
      </c>
      <c r="AG41" s="333"/>
    </row>
    <row r="42" spans="1:33" ht="15.75" customHeight="1">
      <c r="A42" s="323"/>
      <c r="B42" s="163" t="s">
        <v>173</v>
      </c>
      <c r="C42" s="335" t="s">
        <v>175</v>
      </c>
      <c r="D42" s="336"/>
      <c r="E42" s="101">
        <v>58.67</v>
      </c>
      <c r="F42" s="102">
        <v>3157</v>
      </c>
      <c r="G42" s="103">
        <f t="shared" si="29"/>
        <v>185221.19</v>
      </c>
      <c r="H42" s="26"/>
      <c r="I42" s="104">
        <v>23</v>
      </c>
      <c r="J42" s="105">
        <v>2000</v>
      </c>
      <c r="K42" s="106">
        <f t="shared" si="8"/>
        <v>86.956521739130437</v>
      </c>
      <c r="L42" s="107">
        <v>23</v>
      </c>
      <c r="M42" s="105">
        <f t="shared" si="30"/>
        <v>1792.1380609972273</v>
      </c>
      <c r="N42" s="106">
        <f t="shared" si="23"/>
        <v>77.919046130314229</v>
      </c>
      <c r="O42" s="108">
        <f t="shared" si="24"/>
        <v>0</v>
      </c>
      <c r="P42" s="109">
        <f t="shared" si="25"/>
        <v>-9.0374756088162087</v>
      </c>
      <c r="Q42" s="110">
        <f t="shared" si="26"/>
        <v>0.89606903049861364</v>
      </c>
      <c r="R42" s="328"/>
      <c r="S42" s="47">
        <v>0.34236111111111112</v>
      </c>
      <c r="T42" s="48">
        <v>0.41575231481481484</v>
      </c>
      <c r="U42" s="111">
        <v>5.0999999999999979</v>
      </c>
      <c r="V42" s="112">
        <v>105.69498194497253</v>
      </c>
      <c r="W42" s="113"/>
      <c r="X42" s="116"/>
      <c r="Y42" s="12"/>
      <c r="Z42" s="198"/>
      <c r="AA42" s="337"/>
      <c r="AB42" s="338"/>
      <c r="AC42" s="12">
        <v>2</v>
      </c>
      <c r="AD42" s="198"/>
      <c r="AE42" s="117">
        <f t="shared" si="27"/>
        <v>-207.86193900277271</v>
      </c>
      <c r="AF42" s="110">
        <f t="shared" si="28"/>
        <v>0.89606903049861364</v>
      </c>
      <c r="AG42" s="333"/>
    </row>
    <row r="43" spans="1:33" ht="15.75" customHeight="1">
      <c r="A43" s="323"/>
      <c r="B43" s="163" t="s">
        <v>173</v>
      </c>
      <c r="C43" s="335" t="s">
        <v>179</v>
      </c>
      <c r="D43" s="336"/>
      <c r="E43" s="101">
        <v>59.54</v>
      </c>
      <c r="F43" s="102">
        <v>2640</v>
      </c>
      <c r="G43" s="103">
        <f t="shared" si="29"/>
        <v>157185.60000000001</v>
      </c>
      <c r="H43" s="13"/>
      <c r="I43" s="104">
        <v>23</v>
      </c>
      <c r="J43" s="105">
        <v>2000</v>
      </c>
      <c r="K43" s="106">
        <f t="shared" si="8"/>
        <v>86.956521739130437</v>
      </c>
      <c r="L43" s="107">
        <v>23</v>
      </c>
      <c r="M43" s="105">
        <f t="shared" si="30"/>
        <v>1794.6576036313938</v>
      </c>
      <c r="N43" s="106">
        <f t="shared" si="23"/>
        <v>78.028591462234516</v>
      </c>
      <c r="O43" s="108">
        <f t="shared" si="24"/>
        <v>0</v>
      </c>
      <c r="P43" s="109">
        <f t="shared" si="25"/>
        <v>-8.9279302768959212</v>
      </c>
      <c r="Q43" s="110">
        <f t="shared" si="26"/>
        <v>0.89732880181569696</v>
      </c>
      <c r="R43" s="328"/>
      <c r="S43" s="47">
        <v>0.41875000000000001</v>
      </c>
      <c r="T43" s="48">
        <v>0.48003472222222221</v>
      </c>
      <c r="U43" s="111">
        <v>5</v>
      </c>
      <c r="V43" s="112">
        <v>88.261961323143794</v>
      </c>
      <c r="W43" s="113">
        <v>0.48003472222222221</v>
      </c>
      <c r="X43" s="116">
        <v>0.5180555555555556</v>
      </c>
      <c r="Y43" s="12"/>
      <c r="Z43" s="198"/>
      <c r="AA43" s="337"/>
      <c r="AB43" s="338"/>
      <c r="AC43" s="12">
        <v>2</v>
      </c>
      <c r="AD43" s="198"/>
      <c r="AE43" s="117">
        <f t="shared" si="27"/>
        <v>-205.34239636860616</v>
      </c>
      <c r="AF43" s="110">
        <f t="shared" si="28"/>
        <v>0.89732880181569696</v>
      </c>
      <c r="AG43" s="333"/>
    </row>
    <row r="44" spans="1:33" ht="15.75" customHeight="1">
      <c r="A44" s="323"/>
      <c r="B44" s="163" t="s">
        <v>173</v>
      </c>
      <c r="C44" s="335" t="s">
        <v>212</v>
      </c>
      <c r="D44" s="336"/>
      <c r="E44" s="101">
        <v>61.09</v>
      </c>
      <c r="F44" s="102">
        <v>2782</v>
      </c>
      <c r="G44" s="121">
        <f t="shared" si="29"/>
        <v>169952.38</v>
      </c>
      <c r="H44" s="122"/>
      <c r="I44" s="104">
        <v>20</v>
      </c>
      <c r="J44" s="105">
        <v>2000</v>
      </c>
      <c r="K44" s="106">
        <f t="shared" si="8"/>
        <v>100</v>
      </c>
      <c r="L44" s="107">
        <v>20</v>
      </c>
      <c r="M44" s="105">
        <f t="shared" si="30"/>
        <v>1797.7455858679714</v>
      </c>
      <c r="N44" s="106">
        <f t="shared" si="23"/>
        <v>89.887279293398564</v>
      </c>
      <c r="O44" s="108">
        <f t="shared" si="24"/>
        <v>0</v>
      </c>
      <c r="P44" s="109">
        <f t="shared" si="25"/>
        <v>-10.112720706601436</v>
      </c>
      <c r="Q44" s="110">
        <f t="shared" si="26"/>
        <v>0.89887279293398559</v>
      </c>
      <c r="R44" s="328"/>
      <c r="S44" s="47">
        <v>0.5180555555555556</v>
      </c>
      <c r="T44" s="120">
        <v>0.58252314814814821</v>
      </c>
      <c r="U44" s="111">
        <v>54.750000000000085</v>
      </c>
      <c r="V44" s="112">
        <v>92.849623056873853</v>
      </c>
      <c r="W44" s="113"/>
      <c r="X44" s="116"/>
      <c r="Y44" s="12"/>
      <c r="Z44" s="198"/>
      <c r="AA44" s="337"/>
      <c r="AB44" s="338"/>
      <c r="AC44" s="12">
        <v>3</v>
      </c>
      <c r="AD44" s="198"/>
      <c r="AE44" s="117">
        <f t="shared" si="27"/>
        <v>-202.25441413202861</v>
      </c>
      <c r="AF44" s="110">
        <f t="shared" si="28"/>
        <v>0.8988727929339857</v>
      </c>
      <c r="AG44" s="333"/>
    </row>
    <row r="45" spans="1:33" ht="15.75" customHeight="1">
      <c r="A45" s="323"/>
      <c r="B45" s="163"/>
      <c r="C45" s="335"/>
      <c r="D45" s="336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328"/>
      <c r="S45" s="119"/>
      <c r="T45" s="120"/>
      <c r="U45" s="111"/>
      <c r="V45" s="112"/>
      <c r="W45" s="120"/>
      <c r="X45" s="189"/>
      <c r="Y45" s="12"/>
      <c r="Z45" s="198"/>
      <c r="AA45" s="337"/>
      <c r="AB45" s="338"/>
      <c r="AC45" s="12"/>
      <c r="AD45" s="198"/>
      <c r="AE45" s="117"/>
      <c r="AF45" s="110"/>
      <c r="AG45" s="333"/>
    </row>
    <row r="46" spans="1:33" ht="15.75" customHeight="1">
      <c r="A46" s="323"/>
      <c r="B46" s="163"/>
      <c r="C46" s="335"/>
      <c r="D46" s="336"/>
      <c r="E46" s="101"/>
      <c r="F46" s="102"/>
      <c r="G46" s="121"/>
      <c r="H46" s="62"/>
      <c r="I46" s="104"/>
      <c r="J46" s="105"/>
      <c r="K46" s="106"/>
      <c r="L46" s="107"/>
      <c r="M46" s="105"/>
      <c r="N46" s="106"/>
      <c r="O46" s="123"/>
      <c r="P46" s="124"/>
      <c r="Q46" s="125"/>
      <c r="R46" s="328"/>
      <c r="S46" s="119"/>
      <c r="T46" s="120"/>
      <c r="U46" s="111"/>
      <c r="V46" s="112"/>
      <c r="W46" s="120"/>
      <c r="X46" s="189"/>
      <c r="Y46" s="12"/>
      <c r="Z46" s="198"/>
      <c r="AA46" s="337"/>
      <c r="AB46" s="338"/>
      <c r="AC46" s="12"/>
      <c r="AD46" s="198"/>
      <c r="AE46" s="117"/>
      <c r="AF46" s="110"/>
      <c r="AG46" s="333"/>
    </row>
    <row r="47" spans="1:33" ht="15.75" customHeight="1">
      <c r="A47" s="323"/>
      <c r="B47" s="163"/>
      <c r="C47" s="335"/>
      <c r="D47" s="336"/>
      <c r="E47" s="101"/>
      <c r="F47" s="102"/>
      <c r="G47" s="121"/>
      <c r="H47" s="62"/>
      <c r="I47" s="104"/>
      <c r="J47" s="105"/>
      <c r="K47" s="106"/>
      <c r="L47" s="107"/>
      <c r="M47" s="105"/>
      <c r="N47" s="106"/>
      <c r="O47" s="123"/>
      <c r="P47" s="124"/>
      <c r="Q47" s="125"/>
      <c r="R47" s="328"/>
      <c r="S47" s="119"/>
      <c r="T47" s="120"/>
      <c r="U47" s="111"/>
      <c r="V47" s="112"/>
      <c r="W47" s="120"/>
      <c r="X47" s="189"/>
      <c r="Y47" s="12"/>
      <c r="Z47" s="198"/>
      <c r="AA47" s="337"/>
      <c r="AB47" s="338"/>
      <c r="AC47" s="12"/>
      <c r="AD47" s="198"/>
      <c r="AE47" s="117"/>
      <c r="AF47" s="110"/>
      <c r="AG47" s="333"/>
    </row>
    <row r="48" spans="1:33" ht="15.75" customHeight="1">
      <c r="A48" s="323"/>
      <c r="B48" s="163"/>
      <c r="C48" s="335"/>
      <c r="D48" s="336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8"/>
      <c r="S48" s="119"/>
      <c r="T48" s="120"/>
      <c r="U48" s="111"/>
      <c r="V48" s="112"/>
      <c r="W48" s="120"/>
      <c r="X48" s="189"/>
      <c r="Y48" s="12"/>
      <c r="Z48" s="198"/>
      <c r="AA48" s="337"/>
      <c r="AB48" s="338"/>
      <c r="AC48" s="12"/>
      <c r="AD48" s="198"/>
      <c r="AE48" s="117"/>
      <c r="AF48" s="110"/>
      <c r="AG48" s="333"/>
    </row>
    <row r="49" spans="1:33" ht="15.75" customHeight="1">
      <c r="A49" s="323"/>
      <c r="B49" s="163"/>
      <c r="C49" s="335"/>
      <c r="D49" s="336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8"/>
      <c r="S49" s="119"/>
      <c r="T49" s="120"/>
      <c r="U49" s="111"/>
      <c r="V49" s="112"/>
      <c r="W49" s="120"/>
      <c r="X49" s="189"/>
      <c r="Y49" s="12"/>
      <c r="Z49" s="198"/>
      <c r="AA49" s="337"/>
      <c r="AB49" s="338"/>
      <c r="AC49" s="12"/>
      <c r="AD49" s="198"/>
      <c r="AE49" s="117"/>
      <c r="AF49" s="110"/>
      <c r="AG49" s="333"/>
    </row>
    <row r="50" spans="1:33" ht="15.75" customHeight="1">
      <c r="A50" s="323"/>
      <c r="B50" s="163"/>
      <c r="C50" s="335"/>
      <c r="D50" s="336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8"/>
      <c r="S50" s="119"/>
      <c r="T50" s="120"/>
      <c r="U50" s="111"/>
      <c r="V50" s="112"/>
      <c r="W50" s="120"/>
      <c r="X50" s="189"/>
      <c r="Y50" s="12"/>
      <c r="Z50" s="198"/>
      <c r="AA50" s="337"/>
      <c r="AB50" s="338"/>
      <c r="AC50" s="12"/>
      <c r="AD50" s="198"/>
      <c r="AE50" s="117"/>
      <c r="AF50" s="110"/>
      <c r="AG50" s="333"/>
    </row>
    <row r="51" spans="1:33" ht="15.75" customHeight="1">
      <c r="A51" s="323"/>
      <c r="B51" s="163"/>
      <c r="C51" s="335"/>
      <c r="D51" s="336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8"/>
      <c r="S51" s="119"/>
      <c r="T51" s="120"/>
      <c r="U51" s="111"/>
      <c r="V51" s="112"/>
      <c r="W51" s="120"/>
      <c r="X51" s="189"/>
      <c r="Y51" s="12"/>
      <c r="Z51" s="198"/>
      <c r="AA51" s="337"/>
      <c r="AB51" s="338"/>
      <c r="AC51" s="12"/>
      <c r="AD51" s="198"/>
      <c r="AE51" s="117"/>
      <c r="AF51" s="110"/>
      <c r="AG51" s="333"/>
    </row>
    <row r="52" spans="1:33" ht="15.75" customHeight="1">
      <c r="A52" s="323"/>
      <c r="B52" s="163"/>
      <c r="C52" s="335"/>
      <c r="D52" s="336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8"/>
      <c r="S52" s="119"/>
      <c r="T52" s="120"/>
      <c r="U52" s="111"/>
      <c r="V52" s="112"/>
      <c r="W52" s="120"/>
      <c r="X52" s="189"/>
      <c r="Y52" s="12"/>
      <c r="Z52" s="198"/>
      <c r="AA52" s="337"/>
      <c r="AB52" s="338"/>
      <c r="AC52" s="12"/>
      <c r="AD52" s="198"/>
      <c r="AE52" s="117"/>
      <c r="AF52" s="110"/>
      <c r="AG52" s="333"/>
    </row>
    <row r="53" spans="1:33" ht="15.75" customHeight="1">
      <c r="A53" s="323"/>
      <c r="B53" s="163"/>
      <c r="C53" s="335"/>
      <c r="D53" s="336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8"/>
      <c r="S53" s="119"/>
      <c r="T53" s="120"/>
      <c r="U53" s="111"/>
      <c r="V53" s="112"/>
      <c r="W53" s="120"/>
      <c r="X53" s="189"/>
      <c r="Y53" s="12"/>
      <c r="Z53" s="198"/>
      <c r="AA53" s="337"/>
      <c r="AB53" s="338"/>
      <c r="AC53" s="12"/>
      <c r="AD53" s="198"/>
      <c r="AE53" s="117"/>
      <c r="AF53" s="110"/>
      <c r="AG53" s="333"/>
    </row>
    <row r="54" spans="1:33" ht="15.75" customHeight="1">
      <c r="A54" s="323"/>
      <c r="B54" s="163"/>
      <c r="C54" s="335"/>
      <c r="D54" s="336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8"/>
      <c r="S54" s="119"/>
      <c r="T54" s="120"/>
      <c r="U54" s="130"/>
      <c r="V54" s="131"/>
      <c r="W54" s="126"/>
      <c r="X54" s="127"/>
      <c r="Y54" s="12"/>
      <c r="Z54" s="198"/>
      <c r="AA54" s="337"/>
      <c r="AB54" s="338"/>
      <c r="AC54" s="12"/>
      <c r="AD54" s="198"/>
      <c r="AE54" s="165"/>
      <c r="AF54" s="125"/>
      <c r="AG54" s="333"/>
    </row>
    <row r="55" spans="1:33" ht="15.75" customHeight="1" thickBot="1">
      <c r="A55" s="324"/>
      <c r="B55" s="133" t="s">
        <v>115</v>
      </c>
      <c r="C55" s="358"/>
      <c r="D55" s="358"/>
      <c r="E55" s="134"/>
      <c r="F55" s="167"/>
      <c r="G55" s="135"/>
      <c r="H55" s="69"/>
      <c r="I55" s="136">
        <f t="shared" ref="I55:J55" si="31">AVERAGE(I39:I54)</f>
        <v>22</v>
      </c>
      <c r="J55" s="137">
        <f t="shared" si="31"/>
        <v>2000</v>
      </c>
      <c r="K55" s="138">
        <f t="shared" ref="K55" si="32">J55/I55</f>
        <v>90.909090909090907</v>
      </c>
      <c r="L55" s="136">
        <f t="shared" ref="L55:M55" si="33">AVERAGE(L39:L54)</f>
        <v>22</v>
      </c>
      <c r="M55" s="137">
        <f t="shared" si="33"/>
        <v>1792.9066841045194</v>
      </c>
      <c r="N55" s="138">
        <f t="shared" ref="N55:N66" si="34">M55/L55</f>
        <v>81.495758368387243</v>
      </c>
      <c r="O55" s="139">
        <f t="shared" ref="O55:O66" si="35">L55-I55</f>
        <v>0</v>
      </c>
      <c r="P55" s="140">
        <f t="shared" ref="P55:P66" si="36">N55-K55</f>
        <v>-9.4133325407036637</v>
      </c>
      <c r="Q55" s="141">
        <f t="shared" ref="Q55:Q66" si="37">N55/K55</f>
        <v>0.89645334205225968</v>
      </c>
      <c r="R55" s="329"/>
      <c r="S55" s="142">
        <v>0.16666666666666666</v>
      </c>
      <c r="T55" s="143">
        <v>0.58252314814814821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359"/>
      <c r="AB55" s="360"/>
      <c r="AC55" s="179">
        <f>SUM(AC39:AC54)</f>
        <v>12</v>
      </c>
      <c r="AD55" s="191">
        <f>SUM(AD39:AD54)</f>
        <v>0</v>
      </c>
      <c r="AE55" s="168">
        <f t="shared" ref="AE55:AE66" si="38">M55-J55</f>
        <v>-207.0933158954806</v>
      </c>
      <c r="AF55" s="141">
        <f t="shared" ref="AF55:AF66" si="39">M55/J55</f>
        <v>0.89645334205225968</v>
      </c>
      <c r="AG55" s="334"/>
    </row>
    <row r="56" spans="1:33" ht="15.75" customHeight="1">
      <c r="A56" s="361" t="s">
        <v>191</v>
      </c>
      <c r="B56" s="114" t="s">
        <v>203</v>
      </c>
      <c r="C56" s="372" t="s">
        <v>204</v>
      </c>
      <c r="D56" s="372"/>
      <c r="E56" s="147">
        <v>28.86</v>
      </c>
      <c r="F56" s="97">
        <v>2498</v>
      </c>
      <c r="G56" s="148">
        <f t="shared" ref="G56:G66" si="40">E56*F56</f>
        <v>72092.28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6" si="41">F56/V56*60</f>
        <v>3192.1979423240041</v>
      </c>
      <c r="N56" s="152">
        <f t="shared" si="34"/>
        <v>168.01041801705284</v>
      </c>
      <c r="O56" s="154">
        <f t="shared" si="35"/>
        <v>0</v>
      </c>
      <c r="P56" s="155">
        <f t="shared" si="36"/>
        <v>-21.463266193473487</v>
      </c>
      <c r="Q56" s="156">
        <f t="shared" si="37"/>
        <v>0.88672165064555664</v>
      </c>
      <c r="R56" s="327">
        <f>Q72</f>
        <v>0.87980366737805848</v>
      </c>
      <c r="S56" s="157">
        <v>0.16666666666666666</v>
      </c>
      <c r="T56" s="158">
        <v>0.19927083333333331</v>
      </c>
      <c r="U56" s="159"/>
      <c r="V56" s="160">
        <v>46.951975631837989</v>
      </c>
      <c r="W56" s="158"/>
      <c r="X56" s="169"/>
      <c r="Y56" s="12"/>
      <c r="Z56" s="198"/>
      <c r="AA56" s="330"/>
      <c r="AB56" s="331"/>
      <c r="AC56" s="12">
        <v>1</v>
      </c>
      <c r="AD56" s="198"/>
      <c r="AE56" s="115">
        <f t="shared" si="38"/>
        <v>-407.80205767599591</v>
      </c>
      <c r="AF56" s="156">
        <f t="shared" si="39"/>
        <v>0.88672165064555664</v>
      </c>
      <c r="AG56" s="332">
        <f>AF72</f>
        <v>0.89503836291707251</v>
      </c>
    </row>
    <row r="57" spans="1:33" ht="15.75" customHeight="1">
      <c r="A57" s="362"/>
      <c r="B57" s="100" t="s">
        <v>203</v>
      </c>
      <c r="C57" s="376" t="s">
        <v>219</v>
      </c>
      <c r="D57" s="376"/>
      <c r="E57" s="101">
        <v>35.89</v>
      </c>
      <c r="F57" s="102">
        <v>3736</v>
      </c>
      <c r="G57" s="103">
        <f t="shared" si="40"/>
        <v>134085.04</v>
      </c>
      <c r="H57" s="26"/>
      <c r="I57" s="104">
        <v>19</v>
      </c>
      <c r="J57" s="105">
        <v>3600</v>
      </c>
      <c r="K57" s="106">
        <f t="shared" ref="K57:K91" si="42">J57/I57</f>
        <v>189.47368421052633</v>
      </c>
      <c r="L57" s="107">
        <v>19</v>
      </c>
      <c r="M57" s="105">
        <f t="shared" si="41"/>
        <v>3191.9616427545302</v>
      </c>
      <c r="N57" s="106">
        <f t="shared" si="34"/>
        <v>167.99798119760686</v>
      </c>
      <c r="O57" s="108">
        <f t="shared" si="35"/>
        <v>0</v>
      </c>
      <c r="P57" s="109">
        <f t="shared" si="36"/>
        <v>-21.475703012919467</v>
      </c>
      <c r="Q57" s="110">
        <f t="shared" si="37"/>
        <v>0.88665601187625842</v>
      </c>
      <c r="R57" s="328"/>
      <c r="S57" s="47">
        <v>0.20208333333333331</v>
      </c>
      <c r="T57" s="48">
        <v>0.25084490740740739</v>
      </c>
      <c r="U57" s="111">
        <v>5</v>
      </c>
      <c r="V57" s="112">
        <v>70.226407798108511</v>
      </c>
      <c r="W57" s="113"/>
      <c r="X57" s="116"/>
      <c r="Y57" s="12"/>
      <c r="Z57" s="198"/>
      <c r="AA57" s="337"/>
      <c r="AB57" s="338"/>
      <c r="AC57" s="12">
        <v>2</v>
      </c>
      <c r="AD57" s="198"/>
      <c r="AE57" s="117">
        <f t="shared" si="38"/>
        <v>-408.0383572454698</v>
      </c>
      <c r="AF57" s="110">
        <f t="shared" si="39"/>
        <v>0.88665601187625842</v>
      </c>
      <c r="AG57" s="333"/>
    </row>
    <row r="58" spans="1:33" ht="15.75" customHeight="1">
      <c r="A58" s="362"/>
      <c r="B58" s="100" t="s">
        <v>203</v>
      </c>
      <c r="C58" s="376" t="s">
        <v>223</v>
      </c>
      <c r="D58" s="376"/>
      <c r="E58" s="101">
        <v>43.96</v>
      </c>
      <c r="F58" s="102">
        <v>1996</v>
      </c>
      <c r="G58" s="103">
        <f t="shared" si="40"/>
        <v>87744.16</v>
      </c>
      <c r="H58" s="26"/>
      <c r="I58" s="104">
        <v>24</v>
      </c>
      <c r="J58" s="105">
        <v>3600</v>
      </c>
      <c r="K58" s="106">
        <f t="shared" si="42"/>
        <v>150</v>
      </c>
      <c r="L58" s="107">
        <v>24</v>
      </c>
      <c r="M58" s="105">
        <f t="shared" si="41"/>
        <v>3265.3048111128132</v>
      </c>
      <c r="N58" s="106">
        <f t="shared" si="34"/>
        <v>136.05436712970055</v>
      </c>
      <c r="O58" s="108">
        <f t="shared" si="35"/>
        <v>0</v>
      </c>
      <c r="P58" s="109">
        <f t="shared" si="36"/>
        <v>-13.945632870299448</v>
      </c>
      <c r="Q58" s="110">
        <f t="shared" si="37"/>
        <v>0.90702911419800369</v>
      </c>
      <c r="R58" s="328"/>
      <c r="S58" s="47">
        <v>0.25416666666666665</v>
      </c>
      <c r="T58" s="48">
        <v>0.27962962962962962</v>
      </c>
      <c r="U58" s="111">
        <v>4.783333333333335</v>
      </c>
      <c r="V58" s="112">
        <v>36.676514729167316</v>
      </c>
      <c r="W58" s="113"/>
      <c r="X58" s="116"/>
      <c r="Y58" s="12"/>
      <c r="Z58" s="198"/>
      <c r="AA58" s="337"/>
      <c r="AB58" s="338"/>
      <c r="AC58" s="12">
        <v>1</v>
      </c>
      <c r="AD58" s="198"/>
      <c r="AE58" s="117">
        <f t="shared" si="38"/>
        <v>-334.69518888718676</v>
      </c>
      <c r="AF58" s="110">
        <f t="shared" si="39"/>
        <v>0.90702911419800369</v>
      </c>
      <c r="AG58" s="333"/>
    </row>
    <row r="59" spans="1:33" ht="15.75" customHeight="1">
      <c r="A59" s="362"/>
      <c r="B59" s="100" t="s">
        <v>203</v>
      </c>
      <c r="C59" s="376" t="s">
        <v>216</v>
      </c>
      <c r="D59" s="376"/>
      <c r="E59" s="101">
        <v>46.93</v>
      </c>
      <c r="F59" s="102">
        <v>1519</v>
      </c>
      <c r="G59" s="103">
        <f t="shared" si="40"/>
        <v>71286.67</v>
      </c>
      <c r="H59" s="26"/>
      <c r="I59" s="104">
        <v>24</v>
      </c>
      <c r="J59" s="105">
        <v>3600</v>
      </c>
      <c r="K59" s="106">
        <f t="shared" si="42"/>
        <v>150</v>
      </c>
      <c r="L59" s="107">
        <v>24</v>
      </c>
      <c r="M59" s="105">
        <f t="shared" si="41"/>
        <v>3264.3257077107755</v>
      </c>
      <c r="N59" s="106">
        <f t="shared" si="34"/>
        <v>136.01357115461565</v>
      </c>
      <c r="O59" s="108">
        <f t="shared" si="35"/>
        <v>0</v>
      </c>
      <c r="P59" s="109">
        <f t="shared" si="36"/>
        <v>-13.986428845384353</v>
      </c>
      <c r="Q59" s="110">
        <f t="shared" si="37"/>
        <v>0.90675714103077099</v>
      </c>
      <c r="R59" s="328"/>
      <c r="S59" s="47">
        <v>0.28263888888888888</v>
      </c>
      <c r="T59" s="48">
        <v>0.30202546296296295</v>
      </c>
      <c r="U59" s="111">
        <v>5</v>
      </c>
      <c r="V59" s="112">
        <v>27.920008038632631</v>
      </c>
      <c r="W59" s="113"/>
      <c r="X59" s="116"/>
      <c r="Y59" s="12"/>
      <c r="Z59" s="198"/>
      <c r="AA59" s="337"/>
      <c r="AB59" s="338"/>
      <c r="AC59" s="12">
        <v>1</v>
      </c>
      <c r="AD59" s="198"/>
      <c r="AE59" s="199">
        <f t="shared" si="38"/>
        <v>-335.67429228922447</v>
      </c>
      <c r="AF59" s="200">
        <f t="shared" si="39"/>
        <v>0.90675714103077099</v>
      </c>
      <c r="AG59" s="333"/>
    </row>
    <row r="60" spans="1:33" ht="15.75" customHeight="1">
      <c r="A60" s="363"/>
      <c r="B60" s="100" t="s">
        <v>203</v>
      </c>
      <c r="C60" s="376" t="s">
        <v>242</v>
      </c>
      <c r="D60" s="376"/>
      <c r="E60" s="101">
        <v>36.729999999999997</v>
      </c>
      <c r="F60" s="105">
        <v>3578</v>
      </c>
      <c r="G60" s="103">
        <f t="shared" si="40"/>
        <v>131419.94</v>
      </c>
      <c r="H60" s="13"/>
      <c r="I60" s="104">
        <v>20</v>
      </c>
      <c r="J60" s="105">
        <v>3600</v>
      </c>
      <c r="K60" s="106">
        <f t="shared" si="42"/>
        <v>180</v>
      </c>
      <c r="L60" s="107">
        <v>20</v>
      </c>
      <c r="M60" s="105">
        <f t="shared" si="41"/>
        <v>3258.0777071877592</v>
      </c>
      <c r="N60" s="106">
        <f t="shared" si="34"/>
        <v>162.90388535938797</v>
      </c>
      <c r="O60" s="108">
        <f t="shared" si="35"/>
        <v>0</v>
      </c>
      <c r="P60" s="109">
        <f t="shared" si="36"/>
        <v>-17.096114640612029</v>
      </c>
      <c r="Q60" s="110">
        <f t="shared" si="37"/>
        <v>0.90502158532993315</v>
      </c>
      <c r="R60" s="328"/>
      <c r="S60" s="47">
        <v>0.30555555555555552</v>
      </c>
      <c r="T60" s="48">
        <v>0.35130787037037037</v>
      </c>
      <c r="U60" s="111">
        <v>5.083333333333302</v>
      </c>
      <c r="V60" s="112">
        <v>65.891614410051346</v>
      </c>
      <c r="W60" s="113"/>
      <c r="X60" s="116"/>
      <c r="Y60" s="12"/>
      <c r="Z60" s="198"/>
      <c r="AA60" s="337"/>
      <c r="AB60" s="338"/>
      <c r="AC60" s="12">
        <v>1</v>
      </c>
      <c r="AD60" s="198"/>
      <c r="AE60" s="199">
        <f t="shared" si="38"/>
        <v>-341.92229281224081</v>
      </c>
      <c r="AF60" s="200">
        <f t="shared" si="39"/>
        <v>0.90502158532993315</v>
      </c>
      <c r="AG60" s="333"/>
    </row>
    <row r="61" spans="1:33" ht="15.75" customHeight="1">
      <c r="A61" s="363"/>
      <c r="B61" s="100" t="s">
        <v>203</v>
      </c>
      <c r="C61" s="376" t="s">
        <v>260</v>
      </c>
      <c r="D61" s="376"/>
      <c r="E61" s="101">
        <v>48.4</v>
      </c>
      <c r="F61" s="105">
        <v>4392</v>
      </c>
      <c r="G61" s="121">
        <f t="shared" si="40"/>
        <v>212572.79999999999</v>
      </c>
      <c r="H61" s="122"/>
      <c r="I61" s="104">
        <v>22</v>
      </c>
      <c r="J61" s="105">
        <v>3600</v>
      </c>
      <c r="K61" s="106">
        <f t="shared" si="42"/>
        <v>163.63636363636363</v>
      </c>
      <c r="L61" s="107">
        <v>22</v>
      </c>
      <c r="M61" s="105">
        <f t="shared" si="41"/>
        <v>3018.18</v>
      </c>
      <c r="N61" s="106">
        <f t="shared" si="34"/>
        <v>137.19</v>
      </c>
      <c r="O61" s="108">
        <f t="shared" si="35"/>
        <v>0</v>
      </c>
      <c r="P61" s="109">
        <f t="shared" si="36"/>
        <v>-26.446363636363628</v>
      </c>
      <c r="Q61" s="110">
        <f t="shared" si="37"/>
        <v>0.83838333333333337</v>
      </c>
      <c r="R61" s="328"/>
      <c r="S61" s="47">
        <v>0.35416666666666663</v>
      </c>
      <c r="T61" s="120">
        <v>0.41479166666666661</v>
      </c>
      <c r="U61" s="111">
        <v>5</v>
      </c>
      <c r="V61" s="112">
        <v>87.310895970419267</v>
      </c>
      <c r="W61" s="113"/>
      <c r="X61" s="116"/>
      <c r="Y61" s="12"/>
      <c r="Z61" s="198"/>
      <c r="AA61" s="337"/>
      <c r="AB61" s="338"/>
      <c r="AC61" s="12">
        <v>2</v>
      </c>
      <c r="AD61" s="198"/>
      <c r="AE61" s="199">
        <f t="shared" si="38"/>
        <v>-581.82000000000016</v>
      </c>
      <c r="AF61" s="200">
        <f t="shared" si="39"/>
        <v>0.83838333333333326</v>
      </c>
      <c r="AG61" s="333"/>
    </row>
    <row r="62" spans="1:33" ht="15.75" customHeight="1">
      <c r="A62" s="363"/>
      <c r="B62" s="100" t="s">
        <v>203</v>
      </c>
      <c r="C62" s="376" t="s">
        <v>205</v>
      </c>
      <c r="D62" s="376"/>
      <c r="E62" s="101">
        <v>38.479999999999997</v>
      </c>
      <c r="F62" s="105">
        <v>1532</v>
      </c>
      <c r="G62" s="121">
        <f t="shared" si="40"/>
        <v>58951.359999999993</v>
      </c>
      <c r="H62" s="62">
        <v>2</v>
      </c>
      <c r="I62" s="104">
        <v>20</v>
      </c>
      <c r="J62" s="105">
        <v>3600</v>
      </c>
      <c r="K62" s="106">
        <f t="shared" si="42"/>
        <v>180</v>
      </c>
      <c r="L62" s="107">
        <v>21</v>
      </c>
      <c r="M62" s="105">
        <f t="shared" si="41"/>
        <v>3264.4307185623888</v>
      </c>
      <c r="N62" s="106">
        <f t="shared" si="34"/>
        <v>155.44908183630423</v>
      </c>
      <c r="O62" s="123">
        <f t="shared" si="35"/>
        <v>1</v>
      </c>
      <c r="P62" s="124">
        <f t="shared" si="36"/>
        <v>-24.550918163695769</v>
      </c>
      <c r="Q62" s="125">
        <f t="shared" si="37"/>
        <v>0.86360601020169014</v>
      </c>
      <c r="R62" s="328"/>
      <c r="S62" s="47">
        <v>0.41805555555555551</v>
      </c>
      <c r="T62" s="120">
        <v>0.43760416666666663</v>
      </c>
      <c r="U62" s="111">
        <v>4.7000000000000153</v>
      </c>
      <c r="V62" s="112">
        <v>28.158048960058899</v>
      </c>
      <c r="W62" s="113"/>
      <c r="X62" s="116"/>
      <c r="Y62" s="12"/>
      <c r="Z62" s="198"/>
      <c r="AA62" s="337"/>
      <c r="AB62" s="338"/>
      <c r="AC62" s="12">
        <v>1</v>
      </c>
      <c r="AD62" s="198"/>
      <c r="AE62" s="199">
        <f t="shared" si="38"/>
        <v>-335.56928143761115</v>
      </c>
      <c r="AF62" s="200">
        <f t="shared" si="39"/>
        <v>0.90678631071177473</v>
      </c>
      <c r="AG62" s="333"/>
    </row>
    <row r="63" spans="1:33" ht="15.75" customHeight="1">
      <c r="A63" s="363"/>
      <c r="B63" s="100" t="s">
        <v>203</v>
      </c>
      <c r="C63" s="376" t="s">
        <v>206</v>
      </c>
      <c r="D63" s="376"/>
      <c r="E63" s="101">
        <v>37.799999999999997</v>
      </c>
      <c r="F63" s="105">
        <v>1705</v>
      </c>
      <c r="G63" s="121">
        <f t="shared" si="40"/>
        <v>64448.999999999993</v>
      </c>
      <c r="H63" s="62">
        <v>2</v>
      </c>
      <c r="I63" s="104">
        <v>21</v>
      </c>
      <c r="J63" s="105">
        <v>3600</v>
      </c>
      <c r="K63" s="106">
        <f t="shared" si="42"/>
        <v>171.42857142857142</v>
      </c>
      <c r="L63" s="107">
        <v>22</v>
      </c>
      <c r="M63" s="105">
        <f t="shared" si="41"/>
        <v>3259.7999999999993</v>
      </c>
      <c r="N63" s="106">
        <f t="shared" si="34"/>
        <v>148.17272727272723</v>
      </c>
      <c r="O63" s="123">
        <f t="shared" si="35"/>
        <v>1</v>
      </c>
      <c r="P63" s="124">
        <f t="shared" si="36"/>
        <v>-23.255844155844187</v>
      </c>
      <c r="Q63" s="125">
        <f t="shared" si="37"/>
        <v>0.86434090909090888</v>
      </c>
      <c r="R63" s="328"/>
      <c r="S63" s="47">
        <v>0.44097222222222215</v>
      </c>
      <c r="T63" s="120">
        <v>0.46275462962962954</v>
      </c>
      <c r="U63" s="111">
        <v>4.8499999999999588</v>
      </c>
      <c r="V63" s="112">
        <v>31.382293392232658</v>
      </c>
      <c r="W63" s="113">
        <v>0.46275462962962954</v>
      </c>
      <c r="X63" s="116">
        <v>0.50138888888888877</v>
      </c>
      <c r="Y63" s="12"/>
      <c r="Z63" s="198"/>
      <c r="AA63" s="337"/>
      <c r="AB63" s="338"/>
      <c r="AC63" s="12">
        <v>1</v>
      </c>
      <c r="AD63" s="198"/>
      <c r="AE63" s="199">
        <f t="shared" si="38"/>
        <v>-340.20000000000073</v>
      </c>
      <c r="AF63" s="200">
        <f t="shared" si="39"/>
        <v>0.90549999999999975</v>
      </c>
      <c r="AG63" s="333"/>
    </row>
    <row r="64" spans="1:33" ht="15.75" customHeight="1">
      <c r="A64" s="363"/>
      <c r="B64" s="100" t="s">
        <v>168</v>
      </c>
      <c r="C64" s="376" t="s">
        <v>169</v>
      </c>
      <c r="D64" s="376"/>
      <c r="E64" s="101">
        <v>29.97</v>
      </c>
      <c r="F64" s="105">
        <v>1957</v>
      </c>
      <c r="G64" s="121">
        <f t="shared" si="40"/>
        <v>58651.29</v>
      </c>
      <c r="H64" s="62"/>
      <c r="I64" s="104">
        <v>21</v>
      </c>
      <c r="J64" s="105">
        <v>2790</v>
      </c>
      <c r="K64" s="106">
        <f t="shared" si="42"/>
        <v>132.85714285714286</v>
      </c>
      <c r="L64" s="107">
        <v>21</v>
      </c>
      <c r="M64" s="105">
        <f t="shared" si="41"/>
        <v>2484.1730769230767</v>
      </c>
      <c r="N64" s="106">
        <f t="shared" si="34"/>
        <v>118.29395604395603</v>
      </c>
      <c r="O64" s="123">
        <f t="shared" si="35"/>
        <v>0</v>
      </c>
      <c r="P64" s="124">
        <f t="shared" si="36"/>
        <v>-14.563186813186832</v>
      </c>
      <c r="Q64" s="125">
        <f t="shared" si="37"/>
        <v>0.89038461538461522</v>
      </c>
      <c r="R64" s="328"/>
      <c r="S64" s="47">
        <v>0.50138888888888877</v>
      </c>
      <c r="T64" s="120">
        <v>0.53421296296296283</v>
      </c>
      <c r="U64" s="111">
        <v>55.63333333333329</v>
      </c>
      <c r="V64" s="112">
        <v>47.267237975800647</v>
      </c>
      <c r="W64" s="113"/>
      <c r="X64" s="116"/>
      <c r="Y64" s="12"/>
      <c r="Z64" s="198"/>
      <c r="AA64" s="337"/>
      <c r="AB64" s="338"/>
      <c r="AC64" s="12">
        <v>1</v>
      </c>
      <c r="AD64" s="198"/>
      <c r="AE64" s="199">
        <f t="shared" si="38"/>
        <v>-305.82692307692332</v>
      </c>
      <c r="AF64" s="200">
        <f t="shared" si="39"/>
        <v>0.89038461538461533</v>
      </c>
      <c r="AG64" s="333"/>
    </row>
    <row r="65" spans="1:33" ht="15.75" customHeight="1">
      <c r="A65" s="363"/>
      <c r="B65" s="100" t="s">
        <v>203</v>
      </c>
      <c r="C65" s="376" t="s">
        <v>205</v>
      </c>
      <c r="D65" s="376"/>
      <c r="E65" s="101">
        <v>38.479999999999997</v>
      </c>
      <c r="F65" s="105">
        <v>3641</v>
      </c>
      <c r="G65" s="121">
        <f t="shared" si="40"/>
        <v>140105.68</v>
      </c>
      <c r="H65" s="62"/>
      <c r="I65" s="104">
        <v>20</v>
      </c>
      <c r="J65" s="105">
        <v>3600</v>
      </c>
      <c r="K65" s="106">
        <f t="shared" si="42"/>
        <v>180</v>
      </c>
      <c r="L65" s="107">
        <v>21</v>
      </c>
      <c r="M65" s="105">
        <f t="shared" si="41"/>
        <v>3260.2864909779023</v>
      </c>
      <c r="N65" s="106">
        <f t="shared" si="34"/>
        <v>155.2517376656144</v>
      </c>
      <c r="O65" s="123">
        <f t="shared" si="35"/>
        <v>1</v>
      </c>
      <c r="P65" s="124">
        <f t="shared" si="36"/>
        <v>-24.748262334385601</v>
      </c>
      <c r="Q65" s="125">
        <f t="shared" si="37"/>
        <v>0.86250965369785781</v>
      </c>
      <c r="R65" s="328"/>
      <c r="S65" s="47">
        <v>0.53819444444444431</v>
      </c>
      <c r="T65" s="120">
        <v>0.58472222222222214</v>
      </c>
      <c r="U65" s="111">
        <v>5.7333333333333236</v>
      </c>
      <c r="V65" s="112">
        <v>67.006381373090406</v>
      </c>
      <c r="W65" s="113"/>
      <c r="X65" s="116"/>
      <c r="Y65" s="12"/>
      <c r="Z65" s="198"/>
      <c r="AA65" s="337"/>
      <c r="AB65" s="338"/>
      <c r="AC65" s="12">
        <v>1</v>
      </c>
      <c r="AD65" s="198"/>
      <c r="AE65" s="199">
        <f t="shared" si="38"/>
        <v>-339.7135090220977</v>
      </c>
      <c r="AF65" s="200">
        <f t="shared" si="39"/>
        <v>0.90563513638275062</v>
      </c>
      <c r="AG65" s="333"/>
    </row>
    <row r="66" spans="1:33" ht="15.75" customHeight="1">
      <c r="A66" s="363"/>
      <c r="B66" s="100" t="s">
        <v>203</v>
      </c>
      <c r="C66" s="376" t="s">
        <v>206</v>
      </c>
      <c r="D66" s="376"/>
      <c r="E66" s="101">
        <v>37.799999999999997</v>
      </c>
      <c r="F66" s="105">
        <v>4087</v>
      </c>
      <c r="G66" s="121">
        <f t="shared" si="40"/>
        <v>154488.59999999998</v>
      </c>
      <c r="H66" s="62"/>
      <c r="I66" s="104">
        <v>21</v>
      </c>
      <c r="J66" s="105">
        <v>3600</v>
      </c>
      <c r="K66" s="106">
        <f t="shared" si="42"/>
        <v>171.42857142857142</v>
      </c>
      <c r="L66" s="107">
        <v>22</v>
      </c>
      <c r="M66" s="105">
        <f t="shared" si="41"/>
        <v>3259.7999999999993</v>
      </c>
      <c r="N66" s="106">
        <f t="shared" si="34"/>
        <v>148.17272727272723</v>
      </c>
      <c r="O66" s="123">
        <f t="shared" si="35"/>
        <v>1</v>
      </c>
      <c r="P66" s="124">
        <f t="shared" si="36"/>
        <v>-23.255844155844187</v>
      </c>
      <c r="Q66" s="125">
        <f t="shared" si="37"/>
        <v>0.86434090909090888</v>
      </c>
      <c r="R66" s="328"/>
      <c r="S66" s="47">
        <v>0.5888888888888888</v>
      </c>
      <c r="T66" s="120">
        <v>0.64112268518518511</v>
      </c>
      <c r="U66" s="111">
        <v>5.9999999999999787</v>
      </c>
      <c r="V66" s="112">
        <v>75.225473955457403</v>
      </c>
      <c r="W66" s="113"/>
      <c r="X66" s="116"/>
      <c r="Y66" s="12"/>
      <c r="Z66" s="198"/>
      <c r="AA66" s="337"/>
      <c r="AB66" s="338"/>
      <c r="AC66" s="12">
        <v>2</v>
      </c>
      <c r="AD66" s="198"/>
      <c r="AE66" s="199">
        <f t="shared" si="38"/>
        <v>-340.20000000000073</v>
      </c>
      <c r="AF66" s="200">
        <f t="shared" si="39"/>
        <v>0.90549999999999975</v>
      </c>
      <c r="AG66" s="333"/>
    </row>
    <row r="67" spans="1:33" ht="15.75" customHeight="1">
      <c r="A67" s="363"/>
      <c r="B67" s="100"/>
      <c r="C67" s="376"/>
      <c r="D67" s="376"/>
      <c r="E67" s="101"/>
      <c r="F67" s="105"/>
      <c r="G67" s="121"/>
      <c r="H67" s="62"/>
      <c r="I67" s="104"/>
      <c r="J67" s="105"/>
      <c r="K67" s="106"/>
      <c r="L67" s="107"/>
      <c r="M67" s="105"/>
      <c r="N67" s="106"/>
      <c r="O67" s="123"/>
      <c r="P67" s="124"/>
      <c r="Q67" s="125"/>
      <c r="R67" s="328"/>
      <c r="S67" s="47"/>
      <c r="T67" s="120"/>
      <c r="U67" s="111"/>
      <c r="V67" s="112"/>
      <c r="W67" s="113"/>
      <c r="X67" s="116"/>
      <c r="Y67" s="12"/>
      <c r="Z67" s="198"/>
      <c r="AA67" s="337"/>
      <c r="AB67" s="338"/>
      <c r="AC67" s="12"/>
      <c r="AD67" s="198"/>
      <c r="AE67" s="199"/>
      <c r="AF67" s="200"/>
      <c r="AG67" s="333"/>
    </row>
    <row r="68" spans="1:33" ht="15.75" customHeight="1">
      <c r="A68" s="363"/>
      <c r="B68" s="100"/>
      <c r="C68" s="376"/>
      <c r="D68" s="376"/>
      <c r="E68" s="101"/>
      <c r="F68" s="105"/>
      <c r="G68" s="121"/>
      <c r="H68" s="62"/>
      <c r="I68" s="104"/>
      <c r="J68" s="105"/>
      <c r="K68" s="106"/>
      <c r="L68" s="107"/>
      <c r="M68" s="105"/>
      <c r="N68" s="106"/>
      <c r="O68" s="123"/>
      <c r="P68" s="124"/>
      <c r="Q68" s="125"/>
      <c r="R68" s="328"/>
      <c r="S68" s="47"/>
      <c r="T68" s="120"/>
      <c r="U68" s="111"/>
      <c r="V68" s="112"/>
      <c r="W68" s="113"/>
      <c r="X68" s="116"/>
      <c r="Y68" s="12"/>
      <c r="Z68" s="198"/>
      <c r="AA68" s="337"/>
      <c r="AB68" s="338"/>
      <c r="AC68" s="12"/>
      <c r="AD68" s="198"/>
      <c r="AE68" s="199"/>
      <c r="AF68" s="200"/>
      <c r="AG68" s="333"/>
    </row>
    <row r="69" spans="1:33" ht="15.75" customHeight="1">
      <c r="A69" s="363"/>
      <c r="B69" s="100"/>
      <c r="C69" s="376"/>
      <c r="D69" s="376"/>
      <c r="E69" s="101"/>
      <c r="F69" s="105"/>
      <c r="G69" s="121"/>
      <c r="H69" s="62"/>
      <c r="I69" s="104"/>
      <c r="J69" s="105"/>
      <c r="K69" s="106"/>
      <c r="L69" s="107"/>
      <c r="M69" s="105"/>
      <c r="N69" s="106"/>
      <c r="O69" s="123"/>
      <c r="P69" s="124"/>
      <c r="Q69" s="125"/>
      <c r="R69" s="328"/>
      <c r="S69" s="47"/>
      <c r="T69" s="120"/>
      <c r="U69" s="111"/>
      <c r="V69" s="112"/>
      <c r="W69" s="113"/>
      <c r="X69" s="116"/>
      <c r="Y69" s="12"/>
      <c r="Z69" s="198"/>
      <c r="AA69" s="337"/>
      <c r="AB69" s="338"/>
      <c r="AC69" s="12"/>
      <c r="AD69" s="198"/>
      <c r="AE69" s="199"/>
      <c r="AF69" s="200"/>
      <c r="AG69" s="333"/>
    </row>
    <row r="70" spans="1:33" ht="15.75" customHeight="1">
      <c r="A70" s="363"/>
      <c r="B70" s="100"/>
      <c r="C70" s="376"/>
      <c r="D70" s="376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8"/>
      <c r="S70" s="47"/>
      <c r="T70" s="120"/>
      <c r="U70" s="111"/>
      <c r="V70" s="112"/>
      <c r="W70" s="113"/>
      <c r="X70" s="116"/>
      <c r="Y70" s="12"/>
      <c r="Z70" s="198"/>
      <c r="AA70" s="337"/>
      <c r="AB70" s="338"/>
      <c r="AC70" s="12"/>
      <c r="AD70" s="198"/>
      <c r="AE70" s="199"/>
      <c r="AF70" s="200"/>
      <c r="AG70" s="333"/>
    </row>
    <row r="71" spans="1:33" ht="15.75" customHeight="1">
      <c r="A71" s="363"/>
      <c r="B71" s="100"/>
      <c r="C71" s="376"/>
      <c r="D71" s="376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8"/>
      <c r="S71" s="119"/>
      <c r="T71" s="120"/>
      <c r="U71" s="130"/>
      <c r="V71" s="131"/>
      <c r="W71" s="126"/>
      <c r="X71" s="127"/>
      <c r="Y71" s="12"/>
      <c r="Z71" s="198"/>
      <c r="AA71" s="337"/>
      <c r="AB71" s="338"/>
      <c r="AC71" s="12"/>
      <c r="AD71" s="198"/>
      <c r="AE71" s="165"/>
      <c r="AF71" s="125"/>
      <c r="AG71" s="333"/>
    </row>
    <row r="72" spans="1:33" ht="15.75" customHeight="1" thickBot="1">
      <c r="A72" s="364"/>
      <c r="B72" s="133" t="s">
        <v>115</v>
      </c>
      <c r="C72" s="358"/>
      <c r="D72" s="358"/>
      <c r="E72" s="134"/>
      <c r="F72" s="167"/>
      <c r="G72" s="135"/>
      <c r="H72" s="69"/>
      <c r="I72" s="136">
        <f t="shared" ref="I72:J72" si="43">AVERAGE(I56:I71)</f>
        <v>21</v>
      </c>
      <c r="J72" s="137">
        <f t="shared" si="43"/>
        <v>3526.3636363636365</v>
      </c>
      <c r="K72" s="138">
        <f t="shared" ref="K72:K74" si="44">J72/I72</f>
        <v>167.92207792207793</v>
      </c>
      <c r="L72" s="136">
        <f t="shared" ref="L72:M72" si="45">AVERAGE(L56:L71)</f>
        <v>21.363636363636363</v>
      </c>
      <c r="M72" s="137">
        <f t="shared" si="45"/>
        <v>3156.230736141204</v>
      </c>
      <c r="N72" s="138">
        <f>M72/L72</f>
        <v>147.73845998958828</v>
      </c>
      <c r="O72" s="139">
        <f>L72-I72</f>
        <v>0.36363636363636331</v>
      </c>
      <c r="P72" s="140">
        <f>N72-K72</f>
        <v>-20.183617932489653</v>
      </c>
      <c r="Q72" s="141">
        <f>N72/K72</f>
        <v>0.87980366737805848</v>
      </c>
      <c r="R72" s="329"/>
      <c r="S72" s="142">
        <v>0.16666666666666666</v>
      </c>
      <c r="T72" s="143">
        <v>0.64112268518518511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359"/>
      <c r="AB72" s="360"/>
      <c r="AC72" s="179">
        <f>SUM(AC56:AC71)</f>
        <v>14</v>
      </c>
      <c r="AD72" s="191">
        <f>SUM(AD56:AD71)</f>
        <v>0</v>
      </c>
      <c r="AE72" s="168">
        <f>M72-J72</f>
        <v>-370.13290022243245</v>
      </c>
      <c r="AF72" s="141">
        <f>M72/J72</f>
        <v>0.89503836291707251</v>
      </c>
      <c r="AG72" s="334"/>
    </row>
    <row r="73" spans="1:33" ht="15.75" customHeight="1">
      <c r="A73" s="322" t="s">
        <v>116</v>
      </c>
      <c r="B73" s="100" t="s">
        <v>192</v>
      </c>
      <c r="C73" s="335" t="s">
        <v>217</v>
      </c>
      <c r="D73" s="336"/>
      <c r="E73" s="101">
        <v>27.05</v>
      </c>
      <c r="F73" s="102">
        <v>905</v>
      </c>
      <c r="G73" s="121">
        <f t="shared" ref="G73:G74" si="46">E73*F73</f>
        <v>24480.25</v>
      </c>
      <c r="H73" s="122"/>
      <c r="I73" s="104">
        <v>5</v>
      </c>
      <c r="J73" s="105">
        <v>3273</v>
      </c>
      <c r="K73" s="106">
        <f t="shared" si="44"/>
        <v>654.6</v>
      </c>
      <c r="L73" s="107">
        <v>6</v>
      </c>
      <c r="M73" s="105">
        <f>F73/V73*60</f>
        <v>2961.6418775921861</v>
      </c>
      <c r="N73" s="106">
        <f>M73/L73</f>
        <v>493.60697959869771</v>
      </c>
      <c r="O73" s="108">
        <f>L73-I73</f>
        <v>1</v>
      </c>
      <c r="P73" s="109">
        <f>N73-K73</f>
        <v>-160.99302040130232</v>
      </c>
      <c r="Q73" s="110">
        <f>N73/K73</f>
        <v>0.75405893614222075</v>
      </c>
      <c r="R73" s="327">
        <f>Q89</f>
        <v>0.82312219841261491</v>
      </c>
      <c r="S73" s="47">
        <v>0.39722222222222214</v>
      </c>
      <c r="T73" s="120">
        <v>0.4099537037037036</v>
      </c>
      <c r="U73" s="111">
        <v>5.9666666666665868</v>
      </c>
      <c r="V73" s="112">
        <v>18.334424702336356</v>
      </c>
      <c r="W73" s="113"/>
      <c r="X73" s="116"/>
      <c r="Y73" s="12"/>
      <c r="Z73" s="198"/>
      <c r="AA73" s="330"/>
      <c r="AB73" s="331"/>
      <c r="AC73" s="12">
        <v>0</v>
      </c>
      <c r="AD73" s="198"/>
      <c r="AE73" s="115">
        <f>M73-J73</f>
        <v>-311.35812240781388</v>
      </c>
      <c r="AF73" s="156">
        <f>M73/J73</f>
        <v>0.90487072337066488</v>
      </c>
      <c r="AG73" s="332">
        <f>AF89</f>
        <v>0.90543441825387638</v>
      </c>
    </row>
    <row r="74" spans="1:33" ht="15.75" customHeight="1">
      <c r="A74" s="323"/>
      <c r="B74" s="100" t="s">
        <v>192</v>
      </c>
      <c r="C74" s="335" t="s">
        <v>224</v>
      </c>
      <c r="D74" s="336"/>
      <c r="E74" s="101">
        <v>27.05</v>
      </c>
      <c r="F74" s="102">
        <v>1170</v>
      </c>
      <c r="G74" s="121">
        <f t="shared" si="46"/>
        <v>31648.5</v>
      </c>
      <c r="H74" s="62"/>
      <c r="I74" s="104">
        <v>5</v>
      </c>
      <c r="J74" s="105">
        <v>3273</v>
      </c>
      <c r="K74" s="106">
        <f t="shared" si="44"/>
        <v>654.6</v>
      </c>
      <c r="L74" s="107">
        <v>5</v>
      </c>
      <c r="M74" s="105">
        <f>F74/V74*60</f>
        <v>2965.3318242976889</v>
      </c>
      <c r="N74" s="106">
        <f>M74/L74</f>
        <v>593.06636485953777</v>
      </c>
      <c r="O74" s="123">
        <f>L74-I74</f>
        <v>0</v>
      </c>
      <c r="P74" s="124">
        <f>N74-K74</f>
        <v>-61.533635140462252</v>
      </c>
      <c r="Q74" s="125">
        <f>N74/K74</f>
        <v>0.90599811313708789</v>
      </c>
      <c r="R74" s="328"/>
      <c r="S74" s="47">
        <v>0.41319444444444436</v>
      </c>
      <c r="T74" s="120">
        <v>0.42962962962962953</v>
      </c>
      <c r="U74" s="111">
        <v>4.6666666666667034</v>
      </c>
      <c r="V74" s="112">
        <v>23.673573198381</v>
      </c>
      <c r="W74" s="113"/>
      <c r="X74" s="116"/>
      <c r="Y74" s="12"/>
      <c r="Z74" s="198"/>
      <c r="AA74" s="337"/>
      <c r="AB74" s="338"/>
      <c r="AC74" s="12">
        <v>0</v>
      </c>
      <c r="AD74" s="198"/>
      <c r="AE74" s="117">
        <f>M74-J74</f>
        <v>-307.66817570231115</v>
      </c>
      <c r="AF74" s="110">
        <f>M74/J74</f>
        <v>0.905998113137088</v>
      </c>
      <c r="AG74" s="333"/>
    </row>
    <row r="75" spans="1:33" ht="15.75" customHeight="1">
      <c r="A75" s="323"/>
      <c r="B75" s="100"/>
      <c r="C75" s="335"/>
      <c r="D75" s="336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28"/>
      <c r="S75" s="47"/>
      <c r="T75" s="48"/>
      <c r="U75" s="111"/>
      <c r="V75" s="112"/>
      <c r="W75" s="113"/>
      <c r="X75" s="116"/>
      <c r="Y75" s="12"/>
      <c r="Z75" s="198"/>
      <c r="AA75" s="337"/>
      <c r="AB75" s="338"/>
      <c r="AC75" s="12"/>
      <c r="AD75" s="198"/>
      <c r="AE75" s="117"/>
      <c r="AF75" s="110"/>
      <c r="AG75" s="333"/>
    </row>
    <row r="76" spans="1:33" ht="15.75" customHeight="1">
      <c r="A76" s="323"/>
      <c r="B76" s="100"/>
      <c r="C76" s="335"/>
      <c r="D76" s="336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8"/>
      <c r="S76" s="47"/>
      <c r="T76" s="48"/>
      <c r="U76" s="111"/>
      <c r="V76" s="112"/>
      <c r="W76" s="113"/>
      <c r="X76" s="116"/>
      <c r="Y76" s="12"/>
      <c r="Z76" s="198"/>
      <c r="AA76" s="337"/>
      <c r="AB76" s="338"/>
      <c r="AC76" s="12"/>
      <c r="AD76" s="198"/>
      <c r="AE76" s="117"/>
      <c r="AF76" s="110"/>
      <c r="AG76" s="333"/>
    </row>
    <row r="77" spans="1:33" ht="15.75" customHeight="1">
      <c r="A77" s="323"/>
      <c r="B77" s="100"/>
      <c r="C77" s="335"/>
      <c r="D77" s="336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8"/>
      <c r="S77" s="47"/>
      <c r="T77" s="48"/>
      <c r="U77" s="111"/>
      <c r="V77" s="112"/>
      <c r="W77" s="113"/>
      <c r="X77" s="116"/>
      <c r="Y77" s="12"/>
      <c r="Z77" s="198"/>
      <c r="AA77" s="337"/>
      <c r="AB77" s="338"/>
      <c r="AC77" s="12"/>
      <c r="AD77" s="198"/>
      <c r="AE77" s="117"/>
      <c r="AF77" s="110"/>
      <c r="AG77" s="333"/>
    </row>
    <row r="78" spans="1:33" ht="15.75" customHeight="1">
      <c r="A78" s="323"/>
      <c r="B78" s="100"/>
      <c r="C78" s="335"/>
      <c r="D78" s="336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8"/>
      <c r="S78" s="47"/>
      <c r="T78" s="120"/>
      <c r="U78" s="111"/>
      <c r="V78" s="112"/>
      <c r="W78" s="113"/>
      <c r="X78" s="116"/>
      <c r="Y78" s="12"/>
      <c r="Z78" s="198"/>
      <c r="AA78" s="337"/>
      <c r="AB78" s="338"/>
      <c r="AC78" s="12"/>
      <c r="AD78" s="198"/>
      <c r="AE78" s="117"/>
      <c r="AF78" s="110"/>
      <c r="AG78" s="333"/>
    </row>
    <row r="79" spans="1:33" ht="15.75" customHeight="1">
      <c r="A79" s="323"/>
      <c r="B79" s="100"/>
      <c r="C79" s="335"/>
      <c r="D79" s="336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8"/>
      <c r="S79" s="47"/>
      <c r="T79" s="120"/>
      <c r="U79" s="111"/>
      <c r="V79" s="112"/>
      <c r="W79" s="113"/>
      <c r="X79" s="116"/>
      <c r="Y79" s="12"/>
      <c r="Z79" s="198"/>
      <c r="AA79" s="337"/>
      <c r="AB79" s="338"/>
      <c r="AC79" s="12"/>
      <c r="AD79" s="198"/>
      <c r="AE79" s="117"/>
      <c r="AF79" s="110"/>
      <c r="AG79" s="333"/>
    </row>
    <row r="80" spans="1:33" ht="15.75" customHeight="1">
      <c r="A80" s="323"/>
      <c r="B80" s="100"/>
      <c r="C80" s="335"/>
      <c r="D80" s="336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8"/>
      <c r="S80" s="47"/>
      <c r="T80" s="120"/>
      <c r="U80" s="111"/>
      <c r="V80" s="112"/>
      <c r="W80" s="113"/>
      <c r="X80" s="116"/>
      <c r="Y80" s="12"/>
      <c r="Z80" s="198"/>
      <c r="AA80" s="337"/>
      <c r="AB80" s="338"/>
      <c r="AC80" s="12"/>
      <c r="AD80" s="198"/>
      <c r="AE80" s="117"/>
      <c r="AF80" s="110"/>
      <c r="AG80" s="333"/>
    </row>
    <row r="81" spans="1:33" ht="15.75" customHeight="1">
      <c r="A81" s="323"/>
      <c r="B81" s="100"/>
      <c r="C81" s="335"/>
      <c r="D81" s="336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8"/>
      <c r="S81" s="47"/>
      <c r="T81" s="120"/>
      <c r="U81" s="111"/>
      <c r="V81" s="112"/>
      <c r="W81" s="113"/>
      <c r="X81" s="127"/>
      <c r="Y81" s="12"/>
      <c r="Z81" s="198"/>
      <c r="AA81" s="337"/>
      <c r="AB81" s="338"/>
      <c r="AC81" s="12"/>
      <c r="AD81" s="198"/>
      <c r="AE81" s="117"/>
      <c r="AF81" s="110"/>
      <c r="AG81" s="333"/>
    </row>
    <row r="82" spans="1:33" ht="15.75" customHeight="1">
      <c r="A82" s="323"/>
      <c r="B82" s="100"/>
      <c r="C82" s="335"/>
      <c r="D82" s="336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8"/>
      <c r="S82" s="47"/>
      <c r="T82" s="120"/>
      <c r="U82" s="111"/>
      <c r="V82" s="112"/>
      <c r="W82" s="113"/>
      <c r="X82" s="127"/>
      <c r="Y82" s="12"/>
      <c r="Z82" s="198"/>
      <c r="AA82" s="337"/>
      <c r="AB82" s="338"/>
      <c r="AC82" s="12"/>
      <c r="AD82" s="198"/>
      <c r="AE82" s="117"/>
      <c r="AF82" s="110"/>
      <c r="AG82" s="333"/>
    </row>
    <row r="83" spans="1:33" ht="15.75" customHeight="1">
      <c r="A83" s="323"/>
      <c r="B83" s="100"/>
      <c r="C83" s="335"/>
      <c r="D83" s="336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8"/>
      <c r="S83" s="47"/>
      <c r="T83" s="120"/>
      <c r="U83" s="111"/>
      <c r="V83" s="112"/>
      <c r="W83" s="113"/>
      <c r="X83" s="127"/>
      <c r="Y83" s="12"/>
      <c r="Z83" s="198"/>
      <c r="AA83" s="337"/>
      <c r="AB83" s="338"/>
      <c r="AC83" s="12"/>
      <c r="AD83" s="198"/>
      <c r="AE83" s="117"/>
      <c r="AF83" s="110"/>
      <c r="AG83" s="333"/>
    </row>
    <row r="84" spans="1:33" ht="15.75" customHeight="1">
      <c r="A84" s="323"/>
      <c r="B84" s="100"/>
      <c r="C84" s="335"/>
      <c r="D84" s="336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8"/>
      <c r="S84" s="47"/>
      <c r="T84" s="120"/>
      <c r="U84" s="111"/>
      <c r="V84" s="112"/>
      <c r="W84" s="113"/>
      <c r="X84" s="127"/>
      <c r="Y84" s="12"/>
      <c r="Z84" s="198"/>
      <c r="AA84" s="337"/>
      <c r="AB84" s="338"/>
      <c r="AC84" s="12"/>
      <c r="AD84" s="198"/>
      <c r="AE84" s="117"/>
      <c r="AF84" s="110"/>
      <c r="AG84" s="333"/>
    </row>
    <row r="85" spans="1:33" ht="15.75" customHeight="1">
      <c r="A85" s="323"/>
      <c r="B85" s="100"/>
      <c r="C85" s="335"/>
      <c r="D85" s="336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8"/>
      <c r="S85" s="47"/>
      <c r="T85" s="120"/>
      <c r="U85" s="111"/>
      <c r="V85" s="112"/>
      <c r="W85" s="113"/>
      <c r="X85" s="127"/>
      <c r="Y85" s="12"/>
      <c r="Z85" s="198"/>
      <c r="AA85" s="337"/>
      <c r="AB85" s="338"/>
      <c r="AC85" s="12"/>
      <c r="AD85" s="198"/>
      <c r="AE85" s="117"/>
      <c r="AF85" s="110"/>
      <c r="AG85" s="333"/>
    </row>
    <row r="86" spans="1:33" ht="15.75" customHeight="1">
      <c r="A86" s="323"/>
      <c r="B86" s="100"/>
      <c r="C86" s="335"/>
      <c r="D86" s="336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8"/>
      <c r="S86" s="47"/>
      <c r="T86" s="120"/>
      <c r="U86" s="111"/>
      <c r="V86" s="112"/>
      <c r="W86" s="113"/>
      <c r="X86" s="127"/>
      <c r="Y86" s="12"/>
      <c r="Z86" s="198"/>
      <c r="AA86" s="337"/>
      <c r="AB86" s="338"/>
      <c r="AC86" s="12"/>
      <c r="AD86" s="198"/>
      <c r="AE86" s="117"/>
      <c r="AF86" s="110"/>
      <c r="AG86" s="333"/>
    </row>
    <row r="87" spans="1:33" ht="15.75" customHeight="1">
      <c r="A87" s="323"/>
      <c r="B87" s="100"/>
      <c r="C87" s="335"/>
      <c r="D87" s="336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8"/>
      <c r="S87" s="47"/>
      <c r="T87" s="120"/>
      <c r="U87" s="111"/>
      <c r="V87" s="112"/>
      <c r="W87" s="113"/>
      <c r="X87" s="127"/>
      <c r="Y87" s="12"/>
      <c r="Z87" s="198"/>
      <c r="AA87" s="337"/>
      <c r="AB87" s="338"/>
      <c r="AC87" s="12"/>
      <c r="AD87" s="198"/>
      <c r="AE87" s="117"/>
      <c r="AF87" s="110"/>
      <c r="AG87" s="333"/>
    </row>
    <row r="88" spans="1:33" ht="15.75" customHeight="1">
      <c r="A88" s="323"/>
      <c r="B88" s="163"/>
      <c r="C88" s="335"/>
      <c r="D88" s="336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8"/>
      <c r="S88" s="119"/>
      <c r="T88" s="120"/>
      <c r="U88" s="130"/>
      <c r="V88" s="131"/>
      <c r="W88" s="126"/>
      <c r="X88" s="127"/>
      <c r="Y88" s="12"/>
      <c r="Z88" s="198"/>
      <c r="AA88" s="337"/>
      <c r="AB88" s="338"/>
      <c r="AC88" s="12"/>
      <c r="AD88" s="198"/>
      <c r="AE88" s="165"/>
      <c r="AF88" s="125"/>
      <c r="AG88" s="333"/>
    </row>
    <row r="89" spans="1:33" ht="15.75" customHeight="1" thickBot="1">
      <c r="A89" s="324"/>
      <c r="B89" s="133" t="s">
        <v>115</v>
      </c>
      <c r="C89" s="358"/>
      <c r="D89" s="358"/>
      <c r="E89" s="134"/>
      <c r="F89" s="167"/>
      <c r="G89" s="135"/>
      <c r="H89" s="69"/>
      <c r="I89" s="136">
        <f t="shared" ref="I89:J89" si="47">AVERAGE(I73:I88)</f>
        <v>5</v>
      </c>
      <c r="J89" s="137">
        <f t="shared" si="47"/>
        <v>3273</v>
      </c>
      <c r="K89" s="138">
        <f t="shared" ref="K89" si="48">J89/I89</f>
        <v>654.6</v>
      </c>
      <c r="L89" s="136">
        <f t="shared" ref="L89:M89" si="49">AVERAGE(L73:L88)</f>
        <v>5.5</v>
      </c>
      <c r="M89" s="137">
        <f t="shared" si="49"/>
        <v>2963.4868509449375</v>
      </c>
      <c r="N89" s="138">
        <f>M89/L89</f>
        <v>538.81579108089772</v>
      </c>
      <c r="O89" s="139">
        <f>L89-I89</f>
        <v>0.5</v>
      </c>
      <c r="P89" s="140">
        <f>N89-K89</f>
        <v>-115.7842089191023</v>
      </c>
      <c r="Q89" s="141">
        <f>N89/K89</f>
        <v>0.82312219841261491</v>
      </c>
      <c r="R89" s="329"/>
      <c r="S89" s="142">
        <v>0.20833333333333334</v>
      </c>
      <c r="T89" s="143">
        <v>0.42962962962962953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359"/>
      <c r="AB89" s="360"/>
      <c r="AC89" s="179">
        <f>SUM(AC73:AC88)</f>
        <v>0</v>
      </c>
      <c r="AD89" s="191">
        <f>SUM(AD73:AD88)</f>
        <v>0</v>
      </c>
      <c r="AE89" s="168">
        <f>M89-J89</f>
        <v>-309.51314905506251</v>
      </c>
      <c r="AF89" s="141">
        <f>M89/J89</f>
        <v>0.90543441825387638</v>
      </c>
      <c r="AG89" s="334"/>
    </row>
    <row r="90" spans="1:33" ht="15.75" customHeight="1">
      <c r="A90" s="361" t="s">
        <v>120</v>
      </c>
      <c r="B90" s="114" t="s">
        <v>192</v>
      </c>
      <c r="C90" s="325" t="s">
        <v>213</v>
      </c>
      <c r="D90" s="326"/>
      <c r="E90" s="147">
        <v>15.51</v>
      </c>
      <c r="F90" s="97">
        <v>2195</v>
      </c>
      <c r="G90" s="148">
        <f t="shared" ref="G90:G91" si="50">E90*F90</f>
        <v>34044.449999999997</v>
      </c>
      <c r="H90" s="149"/>
      <c r="I90" s="150">
        <v>6</v>
      </c>
      <c r="J90" s="151">
        <v>3600</v>
      </c>
      <c r="K90" s="152">
        <f>J90/I90</f>
        <v>600</v>
      </c>
      <c r="L90" s="153">
        <v>6</v>
      </c>
      <c r="M90" s="151">
        <f>F90/V90*60</f>
        <v>3248.2800000000007</v>
      </c>
      <c r="N90" s="152">
        <f>M90/L90</f>
        <v>541.38000000000011</v>
      </c>
      <c r="O90" s="154">
        <f>L90-I90</f>
        <v>0</v>
      </c>
      <c r="P90" s="155">
        <f>N90-K90</f>
        <v>-58.619999999999891</v>
      </c>
      <c r="Q90" s="156">
        <f>N90/K90</f>
        <v>0.90230000000000021</v>
      </c>
      <c r="R90" s="327">
        <f>Q106</f>
        <v>0.9019601298190687</v>
      </c>
      <c r="S90" s="157">
        <v>0.25</v>
      </c>
      <c r="T90" s="158">
        <v>0.27814814814814814</v>
      </c>
      <c r="U90" s="159"/>
      <c r="V90" s="160">
        <v>40.544534338172809</v>
      </c>
      <c r="W90" s="158"/>
      <c r="X90" s="169"/>
      <c r="Y90" s="12"/>
      <c r="Z90" s="198"/>
      <c r="AA90" s="330"/>
      <c r="AB90" s="331"/>
      <c r="AC90" s="12">
        <v>0</v>
      </c>
      <c r="AD90" s="198"/>
      <c r="AE90" s="115">
        <f>M90-J90</f>
        <v>-351.71999999999935</v>
      </c>
      <c r="AF90" s="156">
        <f>M90/J90</f>
        <v>0.90230000000000021</v>
      </c>
      <c r="AG90" s="332">
        <f>AF106</f>
        <v>0.9019601298190687</v>
      </c>
    </row>
    <row r="91" spans="1:33" ht="15.75" customHeight="1">
      <c r="A91" s="362"/>
      <c r="B91" s="100" t="s">
        <v>192</v>
      </c>
      <c r="C91" s="335" t="s">
        <v>214</v>
      </c>
      <c r="D91" s="336"/>
      <c r="E91" s="101">
        <v>15.01</v>
      </c>
      <c r="F91" s="102">
        <v>2318</v>
      </c>
      <c r="G91" s="103">
        <f t="shared" si="50"/>
        <v>34793.18</v>
      </c>
      <c r="H91" s="26"/>
      <c r="I91" s="104">
        <v>6</v>
      </c>
      <c r="J91" s="105">
        <v>3600</v>
      </c>
      <c r="K91" s="106">
        <f t="shared" si="42"/>
        <v>600</v>
      </c>
      <c r="L91" s="107">
        <v>6</v>
      </c>
      <c r="M91" s="105">
        <f>F91/V91*60</f>
        <v>3245.8329346972941</v>
      </c>
      <c r="N91" s="106">
        <f>M91/L91</f>
        <v>540.9721557828824</v>
      </c>
      <c r="O91" s="108">
        <f>L91-I91</f>
        <v>0</v>
      </c>
      <c r="P91" s="109">
        <f>N91-K91</f>
        <v>-59.027844217117604</v>
      </c>
      <c r="Q91" s="110">
        <f>N91/K91</f>
        <v>0.9016202596381373</v>
      </c>
      <c r="R91" s="328"/>
      <c r="S91" s="47">
        <v>0.28194444444444444</v>
      </c>
      <c r="T91" s="48">
        <v>0.31168981481481484</v>
      </c>
      <c r="U91" s="111">
        <v>5.4666666666666686</v>
      </c>
      <c r="V91" s="112">
        <v>42.848785750265542</v>
      </c>
      <c r="W91" s="113"/>
      <c r="X91" s="13"/>
      <c r="Y91" s="12"/>
      <c r="Z91" s="198"/>
      <c r="AA91" s="337"/>
      <c r="AB91" s="338"/>
      <c r="AC91" s="12">
        <v>0</v>
      </c>
      <c r="AD91" s="198"/>
      <c r="AE91" s="117">
        <f>M91-J91</f>
        <v>-354.16706530270585</v>
      </c>
      <c r="AF91" s="110">
        <f>M91/J91</f>
        <v>0.9016202596381373</v>
      </c>
      <c r="AG91" s="333"/>
    </row>
    <row r="92" spans="1:33" ht="15.75" customHeight="1">
      <c r="A92" s="362"/>
      <c r="B92" s="100"/>
      <c r="C92" s="335"/>
      <c r="D92" s="336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328"/>
      <c r="S92" s="47"/>
      <c r="T92" s="48"/>
      <c r="U92" s="111"/>
      <c r="V92" s="112"/>
      <c r="W92" s="113"/>
      <c r="X92" s="13"/>
      <c r="Y92" s="12"/>
      <c r="Z92" s="198"/>
      <c r="AA92" s="337"/>
      <c r="AB92" s="338"/>
      <c r="AC92" s="12"/>
      <c r="AD92" s="198"/>
      <c r="AE92" s="117"/>
      <c r="AF92" s="110"/>
      <c r="AG92" s="333"/>
    </row>
    <row r="93" spans="1:33" ht="15.75" customHeight="1">
      <c r="A93" s="362"/>
      <c r="B93" s="100"/>
      <c r="C93" s="335"/>
      <c r="D93" s="336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8"/>
      <c r="S93" s="47"/>
      <c r="T93" s="48"/>
      <c r="U93" s="111"/>
      <c r="V93" s="112"/>
      <c r="W93" s="113"/>
      <c r="X93" s="116"/>
      <c r="Y93" s="12"/>
      <c r="Z93" s="198"/>
      <c r="AA93" s="337"/>
      <c r="AB93" s="338"/>
      <c r="AC93" s="12"/>
      <c r="AD93" s="198"/>
      <c r="AE93" s="117"/>
      <c r="AF93" s="110"/>
      <c r="AG93" s="333"/>
    </row>
    <row r="94" spans="1:33" ht="15.75" customHeight="1">
      <c r="A94" s="363"/>
      <c r="B94" s="100"/>
      <c r="C94" s="335"/>
      <c r="D94" s="336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8"/>
      <c r="S94" s="47"/>
      <c r="T94" s="48"/>
      <c r="U94" s="111"/>
      <c r="V94" s="112"/>
      <c r="W94" s="113"/>
      <c r="X94" s="13"/>
      <c r="Y94" s="12"/>
      <c r="Z94" s="198"/>
      <c r="AA94" s="337"/>
      <c r="AB94" s="338"/>
      <c r="AC94" s="12"/>
      <c r="AD94" s="198"/>
      <c r="AE94" s="117"/>
      <c r="AF94" s="110"/>
      <c r="AG94" s="333"/>
    </row>
    <row r="95" spans="1:33" ht="15.75" customHeight="1">
      <c r="A95" s="363"/>
      <c r="B95" s="100"/>
      <c r="C95" s="335"/>
      <c r="D95" s="336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8"/>
      <c r="S95" s="47"/>
      <c r="T95" s="120"/>
      <c r="U95" s="111"/>
      <c r="V95" s="112"/>
      <c r="W95" s="113"/>
      <c r="X95" s="50"/>
      <c r="Y95" s="12"/>
      <c r="Z95" s="198"/>
      <c r="AA95" s="337"/>
      <c r="AB95" s="338"/>
      <c r="AC95" s="12"/>
      <c r="AD95" s="198"/>
      <c r="AE95" s="117"/>
      <c r="AF95" s="110"/>
      <c r="AG95" s="333"/>
    </row>
    <row r="96" spans="1:33" ht="15.75" customHeight="1">
      <c r="A96" s="363"/>
      <c r="B96" s="100"/>
      <c r="C96" s="335"/>
      <c r="D96" s="336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8"/>
      <c r="S96" s="47"/>
      <c r="T96" s="120"/>
      <c r="U96" s="111"/>
      <c r="V96" s="112"/>
      <c r="W96" s="113"/>
      <c r="X96" s="116"/>
      <c r="Y96" s="12"/>
      <c r="Z96" s="198"/>
      <c r="AA96" s="337"/>
      <c r="AB96" s="338"/>
      <c r="AC96" s="12"/>
      <c r="AD96" s="198"/>
      <c r="AE96" s="117"/>
      <c r="AF96" s="110"/>
      <c r="AG96" s="333"/>
    </row>
    <row r="97" spans="1:33" ht="15.75" customHeight="1">
      <c r="A97" s="363"/>
      <c r="B97" s="100"/>
      <c r="C97" s="335"/>
      <c r="D97" s="336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8"/>
      <c r="S97" s="47"/>
      <c r="T97" s="120"/>
      <c r="U97" s="111"/>
      <c r="V97" s="112"/>
      <c r="W97" s="113"/>
      <c r="X97" s="116"/>
      <c r="Y97" s="12"/>
      <c r="Z97" s="198"/>
      <c r="AA97" s="337"/>
      <c r="AB97" s="338"/>
      <c r="AC97" s="12"/>
      <c r="AD97" s="198"/>
      <c r="AE97" s="117"/>
      <c r="AF97" s="110"/>
      <c r="AG97" s="333"/>
    </row>
    <row r="98" spans="1:33" ht="15.75" customHeight="1">
      <c r="A98" s="363"/>
      <c r="B98" s="100"/>
      <c r="C98" s="335"/>
      <c r="D98" s="336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8"/>
      <c r="S98" s="119"/>
      <c r="T98" s="120"/>
      <c r="U98" s="111"/>
      <c r="V98" s="131"/>
      <c r="W98" s="113"/>
      <c r="X98" s="116"/>
      <c r="Y98" s="12"/>
      <c r="Z98" s="198"/>
      <c r="AA98" s="337"/>
      <c r="AB98" s="338"/>
      <c r="AC98" s="12"/>
      <c r="AD98" s="198"/>
      <c r="AE98" s="117"/>
      <c r="AF98" s="110"/>
      <c r="AG98" s="333"/>
    </row>
    <row r="99" spans="1:33" ht="15.75" customHeight="1">
      <c r="A99" s="363"/>
      <c r="B99" s="100"/>
      <c r="C99" s="335"/>
      <c r="D99" s="336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8"/>
      <c r="S99" s="119"/>
      <c r="T99" s="120"/>
      <c r="U99" s="111"/>
      <c r="V99" s="131"/>
      <c r="W99" s="126"/>
      <c r="X99" s="127"/>
      <c r="Y99" s="12"/>
      <c r="Z99" s="198"/>
      <c r="AA99" s="337"/>
      <c r="AB99" s="338"/>
      <c r="AC99" s="12"/>
      <c r="AD99" s="198"/>
      <c r="AE99" s="117"/>
      <c r="AF99" s="110"/>
      <c r="AG99" s="333"/>
    </row>
    <row r="100" spans="1:33" ht="15.75" customHeight="1">
      <c r="A100" s="363"/>
      <c r="B100" s="100"/>
      <c r="C100" s="335"/>
      <c r="D100" s="336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8"/>
      <c r="S100" s="119"/>
      <c r="T100" s="120"/>
      <c r="U100" s="111"/>
      <c r="V100" s="131"/>
      <c r="W100" s="126"/>
      <c r="X100" s="127"/>
      <c r="Y100" s="12"/>
      <c r="Z100" s="198"/>
      <c r="AA100" s="337"/>
      <c r="AB100" s="338"/>
      <c r="AC100" s="12"/>
      <c r="AD100" s="198"/>
      <c r="AE100" s="117"/>
      <c r="AF100" s="110"/>
      <c r="AG100" s="333"/>
    </row>
    <row r="101" spans="1:33" ht="15.75" customHeight="1">
      <c r="A101" s="363"/>
      <c r="B101" s="100"/>
      <c r="C101" s="335"/>
      <c r="D101" s="336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8"/>
      <c r="S101" s="119"/>
      <c r="T101" s="120"/>
      <c r="U101" s="111"/>
      <c r="V101" s="131"/>
      <c r="W101" s="126"/>
      <c r="X101" s="127"/>
      <c r="Y101" s="12"/>
      <c r="Z101" s="198"/>
      <c r="AA101" s="337"/>
      <c r="AB101" s="338"/>
      <c r="AC101" s="12"/>
      <c r="AD101" s="198"/>
      <c r="AE101" s="117"/>
      <c r="AF101" s="110"/>
      <c r="AG101" s="333"/>
    </row>
    <row r="102" spans="1:33" ht="15.75" customHeight="1">
      <c r="A102" s="363"/>
      <c r="B102" s="100"/>
      <c r="C102" s="335"/>
      <c r="D102" s="336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8"/>
      <c r="S102" s="119"/>
      <c r="T102" s="120"/>
      <c r="U102" s="111"/>
      <c r="V102" s="131"/>
      <c r="W102" s="126"/>
      <c r="X102" s="127"/>
      <c r="Y102" s="12"/>
      <c r="Z102" s="198"/>
      <c r="AA102" s="337"/>
      <c r="AB102" s="338"/>
      <c r="AC102" s="12"/>
      <c r="AD102" s="198"/>
      <c r="AE102" s="117"/>
      <c r="AF102" s="110"/>
      <c r="AG102" s="333"/>
    </row>
    <row r="103" spans="1:33" ht="15.75" customHeight="1">
      <c r="A103" s="363"/>
      <c r="B103" s="100"/>
      <c r="C103" s="335"/>
      <c r="D103" s="336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8"/>
      <c r="S103" s="119"/>
      <c r="T103" s="120"/>
      <c r="U103" s="111"/>
      <c r="V103" s="131"/>
      <c r="W103" s="126"/>
      <c r="X103" s="127"/>
      <c r="Y103" s="12"/>
      <c r="Z103" s="198"/>
      <c r="AA103" s="337"/>
      <c r="AB103" s="338"/>
      <c r="AC103" s="12"/>
      <c r="AD103" s="198"/>
      <c r="AE103" s="117"/>
      <c r="AF103" s="110"/>
      <c r="AG103" s="333"/>
    </row>
    <row r="104" spans="1:33" ht="15.75" customHeight="1">
      <c r="A104" s="363"/>
      <c r="B104" s="100"/>
      <c r="C104" s="335"/>
      <c r="D104" s="336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8"/>
      <c r="S104" s="119"/>
      <c r="T104" s="120"/>
      <c r="U104" s="111"/>
      <c r="V104" s="131"/>
      <c r="W104" s="126"/>
      <c r="X104" s="127"/>
      <c r="Y104" s="12"/>
      <c r="Z104" s="198"/>
      <c r="AA104" s="337"/>
      <c r="AB104" s="338"/>
      <c r="AC104" s="12"/>
      <c r="AD104" s="198"/>
      <c r="AE104" s="117"/>
      <c r="AF104" s="110"/>
      <c r="AG104" s="333"/>
    </row>
    <row r="105" spans="1:33" ht="15.75" customHeight="1">
      <c r="A105" s="363"/>
      <c r="B105" s="100"/>
      <c r="C105" s="335"/>
      <c r="D105" s="336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8"/>
      <c r="S105" s="119"/>
      <c r="T105" s="120"/>
      <c r="U105" s="130"/>
      <c r="V105" s="131"/>
      <c r="W105" s="126"/>
      <c r="X105" s="127"/>
      <c r="Y105" s="12"/>
      <c r="Z105" s="198"/>
      <c r="AA105" s="337"/>
      <c r="AB105" s="338"/>
      <c r="AC105" s="12"/>
      <c r="AD105" s="198"/>
      <c r="AE105" s="165"/>
      <c r="AF105" s="125"/>
      <c r="AG105" s="333"/>
    </row>
    <row r="106" spans="1:33" ht="15.75" customHeight="1" thickBot="1">
      <c r="A106" s="364"/>
      <c r="B106" s="133" t="s">
        <v>115</v>
      </c>
      <c r="C106" s="358"/>
      <c r="D106" s="358"/>
      <c r="E106" s="134"/>
      <c r="F106" s="167"/>
      <c r="G106" s="135"/>
      <c r="H106" s="69"/>
      <c r="I106" s="136">
        <f t="shared" ref="I106:J106" si="51">AVERAGE(I90:I105)</f>
        <v>6</v>
      </c>
      <c r="J106" s="137">
        <f t="shared" si="51"/>
        <v>3600</v>
      </c>
      <c r="K106" s="138">
        <f t="shared" ref="K106" si="52">J106/I106</f>
        <v>600</v>
      </c>
      <c r="L106" s="136">
        <f t="shared" ref="L106:M106" si="53">AVERAGE(L90:L105)</f>
        <v>6</v>
      </c>
      <c r="M106" s="137">
        <f t="shared" si="53"/>
        <v>3247.0564673486474</v>
      </c>
      <c r="N106" s="138">
        <f>M106/L106</f>
        <v>541.1760778914412</v>
      </c>
      <c r="O106" s="139">
        <f>L106-I106</f>
        <v>0</v>
      </c>
      <c r="P106" s="140">
        <f>N106-K106</f>
        <v>-58.823922108558804</v>
      </c>
      <c r="Q106" s="141">
        <f>N106/K106</f>
        <v>0.9019601298190687</v>
      </c>
      <c r="R106" s="329"/>
      <c r="S106" s="142">
        <v>0.25</v>
      </c>
      <c r="T106" s="143">
        <v>0.31168981481481484</v>
      </c>
      <c r="U106" s="144"/>
      <c r="V106" s="166"/>
      <c r="W106" s="167"/>
      <c r="X106" s="138"/>
      <c r="Y106" s="179">
        <f>SUM(Y90:Y105)</f>
        <v>0</v>
      </c>
      <c r="Z106" s="180">
        <f>SUM(Z90:Z105)</f>
        <v>0</v>
      </c>
      <c r="AA106" s="359"/>
      <c r="AB106" s="360"/>
      <c r="AC106" s="179">
        <f>SUM(AC90:AC105)</f>
        <v>0</v>
      </c>
      <c r="AD106" s="191">
        <f>SUM(AD90:AD105)</f>
        <v>0</v>
      </c>
      <c r="AE106" s="168">
        <f>M106-J106</f>
        <v>-352.9435326513526</v>
      </c>
      <c r="AF106" s="141">
        <f>M106/J106</f>
        <v>0.9019601298190687</v>
      </c>
      <c r="AG106" s="334"/>
    </row>
    <row r="107" spans="1:33" ht="15.75" customHeight="1">
      <c r="A107" s="322" t="s">
        <v>193</v>
      </c>
      <c r="B107" s="146" t="s">
        <v>171</v>
      </c>
      <c r="C107" s="325" t="s">
        <v>210</v>
      </c>
      <c r="D107" s="326"/>
      <c r="E107" s="147">
        <v>58.17</v>
      </c>
      <c r="F107" s="97">
        <v>1721</v>
      </c>
      <c r="G107" s="148">
        <f t="shared" ref="G107:G109" si="54">E107*F107</f>
        <v>100110.57</v>
      </c>
      <c r="H107" s="149"/>
      <c r="I107" s="150">
        <v>18</v>
      </c>
      <c r="J107" s="151">
        <v>2000</v>
      </c>
      <c r="K107" s="152">
        <f>J107/I107</f>
        <v>111.11111111111111</v>
      </c>
      <c r="L107" s="153">
        <v>17</v>
      </c>
      <c r="M107" s="151">
        <f>F107/V107*60</f>
        <v>1790.0000000000002</v>
      </c>
      <c r="N107" s="152">
        <f>M107/L107</f>
        <v>105.29411764705884</v>
      </c>
      <c r="O107" s="154">
        <f>L107-I107</f>
        <v>-1</v>
      </c>
      <c r="P107" s="155">
        <f>N107-K107</f>
        <v>-5.816993464052274</v>
      </c>
      <c r="Q107" s="156">
        <f>N107/K107</f>
        <v>0.94764705882352951</v>
      </c>
      <c r="R107" s="327">
        <f>Q123</f>
        <v>0.94294642857142852</v>
      </c>
      <c r="S107" s="157">
        <v>0.70833333333333337</v>
      </c>
      <c r="T107" s="158">
        <v>0.74839120370370371</v>
      </c>
      <c r="U107" s="159"/>
      <c r="V107" s="160">
        <v>57.687150837988824</v>
      </c>
      <c r="W107" s="158"/>
      <c r="X107" s="169"/>
      <c r="Y107" s="196"/>
      <c r="Z107" s="197"/>
      <c r="AA107" s="330"/>
      <c r="AB107" s="331"/>
      <c r="AC107" s="196">
        <v>1</v>
      </c>
      <c r="AD107" s="197"/>
      <c r="AE107" s="115">
        <f>M107-J107</f>
        <v>-209.99999999999977</v>
      </c>
      <c r="AF107" s="156">
        <f>M107/J107</f>
        <v>0.89500000000000013</v>
      </c>
      <c r="AG107" s="332">
        <f>AF123</f>
        <v>0.89500000000000002</v>
      </c>
    </row>
    <row r="108" spans="1:33" ht="15.75" customHeight="1">
      <c r="A108" s="323"/>
      <c r="B108" s="163" t="s">
        <v>171</v>
      </c>
      <c r="C108" s="335" t="s">
        <v>194</v>
      </c>
      <c r="D108" s="336"/>
      <c r="E108" s="101">
        <v>50.67</v>
      </c>
      <c r="F108" s="102">
        <v>1506</v>
      </c>
      <c r="G108" s="103">
        <f t="shared" si="54"/>
        <v>76309.02</v>
      </c>
      <c r="H108" s="26"/>
      <c r="I108" s="104">
        <v>20</v>
      </c>
      <c r="J108" s="105">
        <v>2000</v>
      </c>
      <c r="K108" s="106">
        <f t="shared" ref="K108:K109" si="55">J108/I108</f>
        <v>100</v>
      </c>
      <c r="L108" s="107">
        <v>19</v>
      </c>
      <c r="M108" s="105">
        <f>F108/V108*60</f>
        <v>1790.0000000000002</v>
      </c>
      <c r="N108" s="106">
        <f>M108/L108</f>
        <v>94.21052631578948</v>
      </c>
      <c r="O108" s="108">
        <f>L108-I108</f>
        <v>-1</v>
      </c>
      <c r="P108" s="109">
        <f>N108-K108</f>
        <v>-5.7894736842105203</v>
      </c>
      <c r="Q108" s="110">
        <f>N108/K108</f>
        <v>0.94210526315789478</v>
      </c>
      <c r="R108" s="328"/>
      <c r="S108" s="47">
        <v>0.75208333333333333</v>
      </c>
      <c r="T108" s="48">
        <v>0.78712962962962962</v>
      </c>
      <c r="U108" s="111">
        <v>5.3166666666666451</v>
      </c>
      <c r="V108" s="112">
        <v>50.480446927374295</v>
      </c>
      <c r="W108" s="113"/>
      <c r="X108" s="116"/>
      <c r="Y108" s="12"/>
      <c r="Z108" s="198"/>
      <c r="AA108" s="337"/>
      <c r="AB108" s="338"/>
      <c r="AC108" s="12">
        <v>1</v>
      </c>
      <c r="AD108" s="198"/>
      <c r="AE108" s="117">
        <f>M108-J108</f>
        <v>-209.99999999999977</v>
      </c>
      <c r="AF108" s="110">
        <f>M108/J108</f>
        <v>0.89500000000000013</v>
      </c>
      <c r="AG108" s="333"/>
    </row>
    <row r="109" spans="1:33" ht="15.75" customHeight="1">
      <c r="A109" s="323"/>
      <c r="B109" s="163" t="s">
        <v>171</v>
      </c>
      <c r="C109" s="335" t="s">
        <v>228</v>
      </c>
      <c r="D109" s="336"/>
      <c r="E109" s="101">
        <v>57.3</v>
      </c>
      <c r="F109" s="102">
        <v>2065</v>
      </c>
      <c r="G109" s="103">
        <f t="shared" si="54"/>
        <v>118324.5</v>
      </c>
      <c r="H109" s="26"/>
      <c r="I109" s="104">
        <v>21</v>
      </c>
      <c r="J109" s="105">
        <v>2000</v>
      </c>
      <c r="K109" s="106">
        <f t="shared" si="55"/>
        <v>95.238095238095241</v>
      </c>
      <c r="L109" s="107">
        <v>20</v>
      </c>
      <c r="M109" s="105">
        <f>F109/V109*60</f>
        <v>1790</v>
      </c>
      <c r="N109" s="106">
        <f>M109/L109</f>
        <v>89.5</v>
      </c>
      <c r="O109" s="108">
        <f>L109-I109</f>
        <v>-1</v>
      </c>
      <c r="P109" s="109">
        <f>N109-K109</f>
        <v>-5.7380952380952408</v>
      </c>
      <c r="Q109" s="110">
        <f>N109/K109</f>
        <v>0.93974999999999997</v>
      </c>
      <c r="R109" s="328"/>
      <c r="S109" s="47">
        <v>0.79097222222222219</v>
      </c>
      <c r="T109" s="48">
        <v>0.83903935185185186</v>
      </c>
      <c r="U109" s="111">
        <v>5.5333333333332924</v>
      </c>
      <c r="V109" s="112">
        <v>69.217877094972067</v>
      </c>
      <c r="W109" s="113"/>
      <c r="X109" s="116"/>
      <c r="Y109" s="12"/>
      <c r="Z109" s="198"/>
      <c r="AA109" s="337"/>
      <c r="AB109" s="338"/>
      <c r="AC109" s="12">
        <v>1</v>
      </c>
      <c r="AD109" s="198"/>
      <c r="AE109" s="117">
        <f>M109-J109</f>
        <v>-210</v>
      </c>
      <c r="AF109" s="110">
        <f>M109/J109</f>
        <v>0.89500000000000002</v>
      </c>
      <c r="AG109" s="333"/>
    </row>
    <row r="110" spans="1:33" ht="15.75" customHeight="1">
      <c r="A110" s="323"/>
      <c r="B110" s="163"/>
      <c r="C110" s="335"/>
      <c r="D110" s="336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328"/>
      <c r="S110" s="47"/>
      <c r="T110" s="48"/>
      <c r="U110" s="111"/>
      <c r="V110" s="112"/>
      <c r="W110" s="113"/>
      <c r="X110" s="116"/>
      <c r="Y110" s="12"/>
      <c r="Z110" s="198"/>
      <c r="AA110" s="337"/>
      <c r="AB110" s="338"/>
      <c r="AC110" s="12"/>
      <c r="AD110" s="198"/>
      <c r="AE110" s="117"/>
      <c r="AF110" s="110"/>
      <c r="AG110" s="333"/>
    </row>
    <row r="111" spans="1:33" ht="15.75" customHeight="1">
      <c r="A111" s="323"/>
      <c r="B111" s="163"/>
      <c r="C111" s="335"/>
      <c r="D111" s="336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328"/>
      <c r="S111" s="47"/>
      <c r="T111" s="48"/>
      <c r="U111" s="111"/>
      <c r="V111" s="112"/>
      <c r="W111" s="113"/>
      <c r="X111" s="116"/>
      <c r="Y111" s="12"/>
      <c r="Z111" s="198"/>
      <c r="AA111" s="337"/>
      <c r="AB111" s="338"/>
      <c r="AC111" s="12"/>
      <c r="AD111" s="198"/>
      <c r="AE111" s="117"/>
      <c r="AF111" s="110"/>
      <c r="AG111" s="333"/>
    </row>
    <row r="112" spans="1:33" ht="15.75" customHeight="1">
      <c r="A112" s="323"/>
      <c r="B112" s="163"/>
      <c r="C112" s="335"/>
      <c r="D112" s="336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28"/>
      <c r="S112" s="47"/>
      <c r="T112" s="120"/>
      <c r="U112" s="111"/>
      <c r="V112" s="112"/>
      <c r="W112" s="113"/>
      <c r="X112" s="116"/>
      <c r="Y112" s="12"/>
      <c r="Z112" s="198"/>
      <c r="AA112" s="337"/>
      <c r="AB112" s="338"/>
      <c r="AC112" s="12"/>
      <c r="AD112" s="198"/>
      <c r="AE112" s="117"/>
      <c r="AF112" s="110"/>
      <c r="AG112" s="333"/>
    </row>
    <row r="113" spans="1:33" ht="15.75" customHeight="1">
      <c r="A113" s="323"/>
      <c r="B113" s="163"/>
      <c r="C113" s="335"/>
      <c r="D113" s="336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328"/>
      <c r="S113" s="119"/>
      <c r="T113" s="120"/>
      <c r="U113" s="111"/>
      <c r="V113" s="112"/>
      <c r="W113" s="120"/>
      <c r="X113" s="189"/>
      <c r="Y113" s="12"/>
      <c r="Z113" s="198"/>
      <c r="AA113" s="337"/>
      <c r="AB113" s="338"/>
      <c r="AC113" s="12"/>
      <c r="AD113" s="198"/>
      <c r="AE113" s="117"/>
      <c r="AF113" s="110"/>
      <c r="AG113" s="333"/>
    </row>
    <row r="114" spans="1:33" ht="15.75" customHeight="1">
      <c r="A114" s="323"/>
      <c r="B114" s="163"/>
      <c r="C114" s="335"/>
      <c r="D114" s="336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28"/>
      <c r="S114" s="119"/>
      <c r="T114" s="120"/>
      <c r="U114" s="111"/>
      <c r="V114" s="112"/>
      <c r="W114" s="120"/>
      <c r="X114" s="189"/>
      <c r="Y114" s="12"/>
      <c r="Z114" s="198"/>
      <c r="AA114" s="337"/>
      <c r="AB114" s="338"/>
      <c r="AC114" s="12"/>
      <c r="AD114" s="198"/>
      <c r="AE114" s="117"/>
      <c r="AF114" s="110"/>
      <c r="AG114" s="333"/>
    </row>
    <row r="115" spans="1:33" ht="15.75" customHeight="1">
      <c r="A115" s="323"/>
      <c r="B115" s="163"/>
      <c r="C115" s="335"/>
      <c r="D115" s="336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8"/>
      <c r="S115" s="119"/>
      <c r="T115" s="120"/>
      <c r="U115" s="111"/>
      <c r="V115" s="112"/>
      <c r="W115" s="120"/>
      <c r="X115" s="189"/>
      <c r="Y115" s="12"/>
      <c r="Z115" s="198"/>
      <c r="AA115" s="337"/>
      <c r="AB115" s="338"/>
      <c r="AC115" s="12"/>
      <c r="AD115" s="198"/>
      <c r="AE115" s="117"/>
      <c r="AF115" s="110"/>
      <c r="AG115" s="333"/>
    </row>
    <row r="116" spans="1:33" ht="15.75" customHeight="1">
      <c r="A116" s="323"/>
      <c r="B116" s="163"/>
      <c r="C116" s="335"/>
      <c r="D116" s="336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8"/>
      <c r="S116" s="119"/>
      <c r="T116" s="120"/>
      <c r="U116" s="111"/>
      <c r="V116" s="112"/>
      <c r="W116" s="120"/>
      <c r="X116" s="189"/>
      <c r="Y116" s="12"/>
      <c r="Z116" s="198"/>
      <c r="AA116" s="337"/>
      <c r="AB116" s="338"/>
      <c r="AC116" s="12"/>
      <c r="AD116" s="198"/>
      <c r="AE116" s="117"/>
      <c r="AF116" s="110"/>
      <c r="AG116" s="333"/>
    </row>
    <row r="117" spans="1:33" ht="15.75" customHeight="1">
      <c r="A117" s="323"/>
      <c r="B117" s="163"/>
      <c r="C117" s="335"/>
      <c r="D117" s="336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8"/>
      <c r="S117" s="119"/>
      <c r="T117" s="120"/>
      <c r="U117" s="111"/>
      <c r="V117" s="112"/>
      <c r="W117" s="120"/>
      <c r="X117" s="189"/>
      <c r="Y117" s="12"/>
      <c r="Z117" s="198"/>
      <c r="AA117" s="337"/>
      <c r="AB117" s="338"/>
      <c r="AC117" s="12"/>
      <c r="AD117" s="198"/>
      <c r="AE117" s="117"/>
      <c r="AF117" s="110"/>
      <c r="AG117" s="333"/>
    </row>
    <row r="118" spans="1:33" ht="15.75" customHeight="1">
      <c r="A118" s="323"/>
      <c r="B118" s="163"/>
      <c r="C118" s="335"/>
      <c r="D118" s="336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8"/>
      <c r="S118" s="119"/>
      <c r="T118" s="120"/>
      <c r="U118" s="111"/>
      <c r="V118" s="112"/>
      <c r="W118" s="120"/>
      <c r="X118" s="189"/>
      <c r="Y118" s="12"/>
      <c r="Z118" s="198"/>
      <c r="AA118" s="337"/>
      <c r="AB118" s="338"/>
      <c r="AC118" s="12"/>
      <c r="AD118" s="198"/>
      <c r="AE118" s="117"/>
      <c r="AF118" s="110"/>
      <c r="AG118" s="333"/>
    </row>
    <row r="119" spans="1:33" ht="15.75" customHeight="1">
      <c r="A119" s="323"/>
      <c r="B119" s="163"/>
      <c r="C119" s="335"/>
      <c r="D119" s="336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8"/>
      <c r="S119" s="119"/>
      <c r="T119" s="120"/>
      <c r="U119" s="111"/>
      <c r="V119" s="112"/>
      <c r="W119" s="120"/>
      <c r="X119" s="189"/>
      <c r="Y119" s="12"/>
      <c r="Z119" s="198"/>
      <c r="AA119" s="337"/>
      <c r="AB119" s="338"/>
      <c r="AC119" s="12"/>
      <c r="AD119" s="198"/>
      <c r="AE119" s="117"/>
      <c r="AF119" s="110"/>
      <c r="AG119" s="333"/>
    </row>
    <row r="120" spans="1:33" ht="15.75" customHeight="1">
      <c r="A120" s="323"/>
      <c r="B120" s="163"/>
      <c r="C120" s="335"/>
      <c r="D120" s="336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8"/>
      <c r="S120" s="119"/>
      <c r="T120" s="120"/>
      <c r="U120" s="111"/>
      <c r="V120" s="112"/>
      <c r="W120" s="120"/>
      <c r="X120" s="189"/>
      <c r="Y120" s="12"/>
      <c r="Z120" s="198"/>
      <c r="AA120" s="337"/>
      <c r="AB120" s="338"/>
      <c r="AC120" s="12"/>
      <c r="AD120" s="198"/>
      <c r="AE120" s="117"/>
      <c r="AF120" s="110"/>
      <c r="AG120" s="333"/>
    </row>
    <row r="121" spans="1:33" ht="15.75" customHeight="1">
      <c r="A121" s="323"/>
      <c r="B121" s="163"/>
      <c r="C121" s="335"/>
      <c r="D121" s="336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8"/>
      <c r="S121" s="119"/>
      <c r="T121" s="120"/>
      <c r="U121" s="111"/>
      <c r="V121" s="112"/>
      <c r="W121" s="120"/>
      <c r="X121" s="189"/>
      <c r="Y121" s="12"/>
      <c r="Z121" s="198"/>
      <c r="AA121" s="337"/>
      <c r="AB121" s="338"/>
      <c r="AC121" s="12"/>
      <c r="AD121" s="198"/>
      <c r="AE121" s="117"/>
      <c r="AF121" s="110"/>
      <c r="AG121" s="333"/>
    </row>
    <row r="122" spans="1:33" ht="15.75" customHeight="1">
      <c r="A122" s="323"/>
      <c r="B122" s="163"/>
      <c r="C122" s="335"/>
      <c r="D122" s="336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8"/>
      <c r="S122" s="119"/>
      <c r="T122" s="120"/>
      <c r="U122" s="130"/>
      <c r="V122" s="131"/>
      <c r="W122" s="126"/>
      <c r="X122" s="127"/>
      <c r="Y122" s="12"/>
      <c r="Z122" s="198"/>
      <c r="AA122" s="337"/>
      <c r="AB122" s="338"/>
      <c r="AC122" s="12"/>
      <c r="AD122" s="198"/>
      <c r="AE122" s="165"/>
      <c r="AF122" s="125"/>
      <c r="AG122" s="333"/>
    </row>
    <row r="123" spans="1:33" ht="15.75" customHeight="1" thickBot="1">
      <c r="A123" s="324"/>
      <c r="B123" s="133" t="s">
        <v>115</v>
      </c>
      <c r="C123" s="358"/>
      <c r="D123" s="358"/>
      <c r="E123" s="134"/>
      <c r="F123" s="167"/>
      <c r="G123" s="135"/>
      <c r="H123" s="69"/>
      <c r="I123" s="136">
        <f t="shared" ref="I123:J123" si="56">AVERAGE(I107:I122)</f>
        <v>19.666666666666668</v>
      </c>
      <c r="J123" s="137">
        <f t="shared" si="56"/>
        <v>2000</v>
      </c>
      <c r="K123" s="138">
        <f t="shared" ref="K123" si="57">J123/I123</f>
        <v>101.69491525423729</v>
      </c>
      <c r="L123" s="136">
        <f t="shared" ref="L123:M123" si="58">AVERAGE(L107:L122)</f>
        <v>18.666666666666668</v>
      </c>
      <c r="M123" s="137">
        <f t="shared" si="58"/>
        <v>1790</v>
      </c>
      <c r="N123" s="138">
        <f>M123/L123</f>
        <v>95.892857142857139</v>
      </c>
      <c r="O123" s="139">
        <f>L123-I123</f>
        <v>-1</v>
      </c>
      <c r="P123" s="140">
        <f>N123-K123</f>
        <v>-5.8020581113801484</v>
      </c>
      <c r="Q123" s="141">
        <f>N123/K123</f>
        <v>0.94294642857142852</v>
      </c>
      <c r="R123" s="329"/>
      <c r="S123" s="142">
        <v>0.70833333333333337</v>
      </c>
      <c r="T123" s="143">
        <v>0.83903935185185186</v>
      </c>
      <c r="U123" s="144"/>
      <c r="V123" s="166"/>
      <c r="W123" s="167"/>
      <c r="X123" s="138"/>
      <c r="Y123" s="179">
        <f t="shared" ref="Y123:Z123" si="59">SUM(Y107:Y122)</f>
        <v>0</v>
      </c>
      <c r="Z123" s="180">
        <f t="shared" si="59"/>
        <v>0</v>
      </c>
      <c r="AA123" s="359"/>
      <c r="AB123" s="360"/>
      <c r="AC123" s="179">
        <f t="shared" ref="AC123" si="60">SUM(AC107:AC122)</f>
        <v>3</v>
      </c>
      <c r="AD123" s="180">
        <f t="shared" ref="AD123" si="61">SUM(AD107:AD122)</f>
        <v>0</v>
      </c>
      <c r="AE123" s="168">
        <f>M123-J123</f>
        <v>-210</v>
      </c>
      <c r="AF123" s="141">
        <f>M123/J123</f>
        <v>0.89500000000000002</v>
      </c>
      <c r="AG123" s="334"/>
    </row>
    <row r="124" spans="1:33" ht="15.75" customHeight="1">
      <c r="A124" s="361" t="s">
        <v>182</v>
      </c>
      <c r="B124" s="146" t="s">
        <v>171</v>
      </c>
      <c r="C124" s="325" t="s">
        <v>185</v>
      </c>
      <c r="D124" s="326"/>
      <c r="E124" s="147">
        <v>47.6</v>
      </c>
      <c r="F124" s="159">
        <v>1708</v>
      </c>
      <c r="G124" s="148">
        <f t="shared" ref="G124:G126" si="62">E124*F124</f>
        <v>81300.800000000003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1796.0132557002501</v>
      </c>
      <c r="N124" s="152">
        <f>M124/L124</f>
        <v>78.087532856532604</v>
      </c>
      <c r="O124" s="154">
        <f>L124-I124</f>
        <v>0</v>
      </c>
      <c r="P124" s="155">
        <f>N124-K124</f>
        <v>-8.8689888825978329</v>
      </c>
      <c r="Q124" s="156">
        <f>N124/K124</f>
        <v>0.89800662785012497</v>
      </c>
      <c r="R124" s="327">
        <f>Q140</f>
        <v>0.89713774130078017</v>
      </c>
      <c r="S124" s="157">
        <v>0.70833333333333337</v>
      </c>
      <c r="T124" s="158">
        <v>0.7479513888888889</v>
      </c>
      <c r="U124" s="159"/>
      <c r="V124" s="160">
        <v>57.059712490843467</v>
      </c>
      <c r="W124" s="97"/>
      <c r="X124" s="98"/>
      <c r="Y124" s="196"/>
      <c r="Z124" s="197"/>
      <c r="AA124" s="330"/>
      <c r="AB124" s="331"/>
      <c r="AC124" s="196">
        <v>1</v>
      </c>
      <c r="AD124" s="197"/>
      <c r="AE124" s="115">
        <f>M124-J124</f>
        <v>-203.98674429974994</v>
      </c>
      <c r="AF124" s="156">
        <f>M124/J124</f>
        <v>0.89800662785012508</v>
      </c>
      <c r="AG124" s="381">
        <f>AF140</f>
        <v>0.89713774130078028</v>
      </c>
    </row>
    <row r="125" spans="1:33" ht="15.75" customHeight="1">
      <c r="A125" s="362"/>
      <c r="B125" s="163" t="s">
        <v>171</v>
      </c>
      <c r="C125" s="335" t="s">
        <v>184</v>
      </c>
      <c r="D125" s="336"/>
      <c r="E125" s="101">
        <v>56.87</v>
      </c>
      <c r="F125" s="111">
        <v>1547</v>
      </c>
      <c r="G125" s="103">
        <f t="shared" si="62"/>
        <v>87977.89</v>
      </c>
      <c r="H125" s="26"/>
      <c r="I125" s="104">
        <v>23</v>
      </c>
      <c r="J125" s="105">
        <v>2000</v>
      </c>
      <c r="K125" s="106">
        <f t="shared" ref="K125:K126" si="63">J125/I125</f>
        <v>86.956521739130437</v>
      </c>
      <c r="L125" s="107">
        <v>23</v>
      </c>
      <c r="M125" s="105">
        <f>F125/V125*60</f>
        <v>1793.5607611406515</v>
      </c>
      <c r="N125" s="106">
        <f>M125/L125</f>
        <v>77.980902658289196</v>
      </c>
      <c r="O125" s="108">
        <f>L125-I125</f>
        <v>0</v>
      </c>
      <c r="P125" s="109">
        <f>N125-K125</f>
        <v>-8.9756190808412413</v>
      </c>
      <c r="Q125" s="110">
        <f>N125/K125</f>
        <v>0.89678038057032572</v>
      </c>
      <c r="R125" s="328"/>
      <c r="S125" s="47">
        <v>0.75138888888888888</v>
      </c>
      <c r="T125" s="48">
        <v>0.78732638888888884</v>
      </c>
      <c r="U125" s="111">
        <v>4.9499999999999744</v>
      </c>
      <c r="V125" s="112">
        <v>51.751801227503009</v>
      </c>
      <c r="W125" s="113"/>
      <c r="X125" s="116"/>
      <c r="Y125" s="12"/>
      <c r="Z125" s="198"/>
      <c r="AA125" s="337"/>
      <c r="AB125" s="338"/>
      <c r="AC125" s="12">
        <v>1</v>
      </c>
      <c r="AD125" s="198"/>
      <c r="AE125" s="117">
        <f>M125-J125</f>
        <v>-206.43923885934851</v>
      </c>
      <c r="AF125" s="110">
        <f>M125/J125</f>
        <v>0.89678038057032572</v>
      </c>
      <c r="AG125" s="374"/>
    </row>
    <row r="126" spans="1:33" ht="15.75" customHeight="1">
      <c r="A126" s="362"/>
      <c r="B126" s="163" t="s">
        <v>171</v>
      </c>
      <c r="C126" s="335" t="s">
        <v>183</v>
      </c>
      <c r="D126" s="336"/>
      <c r="E126" s="101">
        <v>56.79</v>
      </c>
      <c r="F126" s="111">
        <v>2046</v>
      </c>
      <c r="G126" s="103">
        <f t="shared" si="62"/>
        <v>116192.34</v>
      </c>
      <c r="H126" s="26"/>
      <c r="I126" s="104">
        <v>23</v>
      </c>
      <c r="J126" s="105">
        <v>2000</v>
      </c>
      <c r="K126" s="106">
        <f t="shared" si="63"/>
        <v>86.956521739130437</v>
      </c>
      <c r="L126" s="107">
        <v>23</v>
      </c>
      <c r="M126" s="105">
        <f>F126/V126*60</f>
        <v>1793.2524309637797</v>
      </c>
      <c r="N126" s="106">
        <f>M126/L126</f>
        <v>77.967496998425204</v>
      </c>
      <c r="O126" s="108">
        <f>L126-I126</f>
        <v>0</v>
      </c>
      <c r="P126" s="109">
        <f>N126-K126</f>
        <v>-8.9890247407052328</v>
      </c>
      <c r="Q126" s="110">
        <f>N126/K126</f>
        <v>0.89662621548188981</v>
      </c>
      <c r="R126" s="328"/>
      <c r="S126" s="47">
        <v>0.79097222222222219</v>
      </c>
      <c r="T126" s="48">
        <v>0.8385069444444444</v>
      </c>
      <c r="U126" s="111">
        <v>5.2500000000000213</v>
      </c>
      <c r="V126" s="112">
        <v>68.45661987142708</v>
      </c>
      <c r="W126" s="113"/>
      <c r="X126" s="116"/>
      <c r="Y126" s="12"/>
      <c r="Z126" s="198"/>
      <c r="AA126" s="337"/>
      <c r="AB126" s="338"/>
      <c r="AC126" s="12">
        <v>1</v>
      </c>
      <c r="AD126" s="198"/>
      <c r="AE126" s="117">
        <f>M126-J126</f>
        <v>-206.74756903622028</v>
      </c>
      <c r="AF126" s="110">
        <f>M126/J126</f>
        <v>0.89662621548188981</v>
      </c>
      <c r="AG126" s="374"/>
    </row>
    <row r="127" spans="1:33" ht="15.75" customHeight="1">
      <c r="A127" s="362"/>
      <c r="B127" s="163"/>
      <c r="C127" s="335"/>
      <c r="D127" s="336"/>
      <c r="E127" s="101"/>
      <c r="F127" s="111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328"/>
      <c r="S127" s="47"/>
      <c r="T127" s="48"/>
      <c r="U127" s="111"/>
      <c r="V127" s="112"/>
      <c r="W127" s="113"/>
      <c r="X127" s="116"/>
      <c r="Y127" s="12"/>
      <c r="Z127" s="198"/>
      <c r="AA127" s="337"/>
      <c r="AB127" s="338"/>
      <c r="AC127" s="12"/>
      <c r="AD127" s="198"/>
      <c r="AE127" s="117"/>
      <c r="AF127" s="110"/>
      <c r="AG127" s="374"/>
    </row>
    <row r="128" spans="1:33" ht="15.75" customHeight="1">
      <c r="A128" s="363"/>
      <c r="B128" s="163"/>
      <c r="C128" s="335"/>
      <c r="D128" s="336"/>
      <c r="E128" s="101"/>
      <c r="F128" s="111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328"/>
      <c r="S128" s="47"/>
      <c r="T128" s="48"/>
      <c r="U128" s="111"/>
      <c r="V128" s="112"/>
      <c r="W128" s="113"/>
      <c r="X128" s="116"/>
      <c r="Y128" s="12"/>
      <c r="Z128" s="198"/>
      <c r="AA128" s="337"/>
      <c r="AB128" s="338"/>
      <c r="AC128" s="12"/>
      <c r="AD128" s="198"/>
      <c r="AE128" s="117"/>
      <c r="AF128" s="110"/>
      <c r="AG128" s="374"/>
    </row>
    <row r="129" spans="1:33" ht="15.75" customHeight="1">
      <c r="A129" s="363"/>
      <c r="B129" s="163"/>
      <c r="C129" s="335"/>
      <c r="D129" s="336"/>
      <c r="E129" s="101"/>
      <c r="F129" s="111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28"/>
      <c r="S129" s="47"/>
      <c r="T129" s="120"/>
      <c r="U129" s="111"/>
      <c r="V129" s="112"/>
      <c r="W129" s="113"/>
      <c r="X129" s="116"/>
      <c r="Y129" s="12"/>
      <c r="Z129" s="198"/>
      <c r="AA129" s="337"/>
      <c r="AB129" s="338"/>
      <c r="AC129" s="12"/>
      <c r="AD129" s="198"/>
      <c r="AE129" s="117"/>
      <c r="AF129" s="110"/>
      <c r="AG129" s="374"/>
    </row>
    <row r="130" spans="1:33" ht="15.75" customHeight="1">
      <c r="A130" s="363"/>
      <c r="B130" s="163"/>
      <c r="C130" s="335"/>
      <c r="D130" s="336"/>
      <c r="E130" s="101"/>
      <c r="F130" s="111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328"/>
      <c r="S130" s="47"/>
      <c r="T130" s="120"/>
      <c r="U130" s="111"/>
      <c r="V130" s="112"/>
      <c r="W130" s="113"/>
      <c r="X130" s="116"/>
      <c r="Y130" s="12"/>
      <c r="Z130" s="198"/>
      <c r="AA130" s="337"/>
      <c r="AB130" s="338"/>
      <c r="AC130" s="12"/>
      <c r="AD130" s="198"/>
      <c r="AE130" s="117"/>
      <c r="AF130" s="110"/>
      <c r="AG130" s="374"/>
    </row>
    <row r="131" spans="1:33" ht="15.75" customHeight="1">
      <c r="A131" s="363"/>
      <c r="B131" s="163"/>
      <c r="C131" s="335"/>
      <c r="D131" s="336"/>
      <c r="E131" s="101"/>
      <c r="F131" s="111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28"/>
      <c r="S131" s="47"/>
      <c r="T131" s="120"/>
      <c r="U131" s="111"/>
      <c r="V131" s="112"/>
      <c r="W131" s="113"/>
      <c r="X131" s="116"/>
      <c r="Y131" s="12"/>
      <c r="Z131" s="198"/>
      <c r="AA131" s="337"/>
      <c r="AB131" s="338"/>
      <c r="AC131" s="12"/>
      <c r="AD131" s="198"/>
      <c r="AE131" s="117"/>
      <c r="AF131" s="110"/>
      <c r="AG131" s="374"/>
    </row>
    <row r="132" spans="1:33" ht="15.75" customHeight="1">
      <c r="A132" s="363"/>
      <c r="B132" s="163"/>
      <c r="C132" s="335"/>
      <c r="D132" s="336"/>
      <c r="E132" s="101"/>
      <c r="F132" s="111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28"/>
      <c r="S132" s="47"/>
      <c r="T132" s="120"/>
      <c r="U132" s="111"/>
      <c r="V132" s="112"/>
      <c r="W132" s="113"/>
      <c r="X132" s="116"/>
      <c r="Y132" s="12"/>
      <c r="Z132" s="198"/>
      <c r="AA132" s="337"/>
      <c r="AB132" s="338"/>
      <c r="AC132" s="12"/>
      <c r="AD132" s="198"/>
      <c r="AE132" s="117"/>
      <c r="AF132" s="110"/>
      <c r="AG132" s="374"/>
    </row>
    <row r="133" spans="1:33" ht="15.75" customHeight="1">
      <c r="A133" s="363"/>
      <c r="B133" s="163"/>
      <c r="C133" s="335"/>
      <c r="D133" s="336"/>
      <c r="E133" s="101"/>
      <c r="F133" s="111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28"/>
      <c r="S133" s="47"/>
      <c r="T133" s="120"/>
      <c r="U133" s="111"/>
      <c r="V133" s="112"/>
      <c r="W133" s="113"/>
      <c r="X133" s="116"/>
      <c r="Y133" s="12"/>
      <c r="Z133" s="198"/>
      <c r="AA133" s="337"/>
      <c r="AB133" s="338"/>
      <c r="AC133" s="12"/>
      <c r="AD133" s="198"/>
      <c r="AE133" s="117"/>
      <c r="AF133" s="110"/>
      <c r="AG133" s="374"/>
    </row>
    <row r="134" spans="1:33" ht="15.75" customHeight="1">
      <c r="A134" s="363"/>
      <c r="B134" s="163"/>
      <c r="C134" s="335"/>
      <c r="D134" s="336"/>
      <c r="E134" s="101"/>
      <c r="F134" s="111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28"/>
      <c r="S134" s="47"/>
      <c r="T134" s="120"/>
      <c r="U134" s="111"/>
      <c r="V134" s="112"/>
      <c r="W134" s="113"/>
      <c r="X134" s="116"/>
      <c r="Y134" s="12"/>
      <c r="Z134" s="198"/>
      <c r="AA134" s="337"/>
      <c r="AB134" s="338"/>
      <c r="AC134" s="12"/>
      <c r="AD134" s="198"/>
      <c r="AE134" s="117"/>
      <c r="AF134" s="110"/>
      <c r="AG134" s="374"/>
    </row>
    <row r="135" spans="1:33" ht="15.75" customHeight="1">
      <c r="A135" s="363"/>
      <c r="B135" s="163"/>
      <c r="C135" s="335"/>
      <c r="D135" s="336"/>
      <c r="E135" s="101"/>
      <c r="F135" s="111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28"/>
      <c r="S135" s="47"/>
      <c r="T135" s="120"/>
      <c r="U135" s="111"/>
      <c r="V135" s="112"/>
      <c r="W135" s="113"/>
      <c r="X135" s="116"/>
      <c r="Y135" s="12"/>
      <c r="Z135" s="198"/>
      <c r="AA135" s="337"/>
      <c r="AB135" s="338"/>
      <c r="AC135" s="12"/>
      <c r="AD135" s="198"/>
      <c r="AE135" s="117"/>
      <c r="AF135" s="110"/>
      <c r="AG135" s="374"/>
    </row>
    <row r="136" spans="1:33" ht="15.75" customHeight="1">
      <c r="A136" s="363"/>
      <c r="B136" s="163"/>
      <c r="C136" s="335"/>
      <c r="D136" s="336"/>
      <c r="E136" s="101"/>
      <c r="F136" s="111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8"/>
      <c r="S136" s="47"/>
      <c r="T136" s="120"/>
      <c r="U136" s="111"/>
      <c r="V136" s="112"/>
      <c r="W136" s="113"/>
      <c r="X136" s="116"/>
      <c r="Y136" s="12"/>
      <c r="Z136" s="198"/>
      <c r="AA136" s="337"/>
      <c r="AB136" s="338"/>
      <c r="AC136" s="12"/>
      <c r="AD136" s="198"/>
      <c r="AE136" s="117"/>
      <c r="AF136" s="110"/>
      <c r="AG136" s="374"/>
    </row>
    <row r="137" spans="1:33" ht="15.75" customHeight="1">
      <c r="A137" s="363"/>
      <c r="B137" s="163"/>
      <c r="C137" s="335"/>
      <c r="D137" s="336"/>
      <c r="E137" s="101"/>
      <c r="F137" s="111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8"/>
      <c r="S137" s="47"/>
      <c r="T137" s="120"/>
      <c r="U137" s="111"/>
      <c r="V137" s="112"/>
      <c r="W137" s="183"/>
      <c r="X137" s="184"/>
      <c r="Y137" s="12"/>
      <c r="Z137" s="198"/>
      <c r="AA137" s="337"/>
      <c r="AB137" s="338"/>
      <c r="AC137" s="12"/>
      <c r="AD137" s="198"/>
      <c r="AE137" s="117"/>
      <c r="AF137" s="110"/>
      <c r="AG137" s="374"/>
    </row>
    <row r="138" spans="1:33" ht="15.75" customHeight="1">
      <c r="A138" s="363"/>
      <c r="B138" s="163"/>
      <c r="C138" s="335"/>
      <c r="D138" s="336"/>
      <c r="E138" s="101"/>
      <c r="F138" s="111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8"/>
      <c r="S138" s="47"/>
      <c r="T138" s="120"/>
      <c r="U138" s="111"/>
      <c r="V138" s="112"/>
      <c r="W138" s="185"/>
      <c r="X138" s="186"/>
      <c r="Y138" s="12"/>
      <c r="Z138" s="198"/>
      <c r="AA138" s="337"/>
      <c r="AB138" s="338"/>
      <c r="AC138" s="12"/>
      <c r="AD138" s="198"/>
      <c r="AE138" s="117"/>
      <c r="AF138" s="110"/>
      <c r="AG138" s="374"/>
    </row>
    <row r="139" spans="1:33" ht="15.75" customHeight="1">
      <c r="A139" s="363"/>
      <c r="B139" s="100"/>
      <c r="C139" s="335"/>
      <c r="D139" s="336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8"/>
      <c r="S139" s="47"/>
      <c r="T139" s="120"/>
      <c r="U139" s="130"/>
      <c r="V139" s="112"/>
      <c r="W139" s="185"/>
      <c r="X139" s="186"/>
      <c r="Y139" s="12"/>
      <c r="Z139" s="198"/>
      <c r="AA139" s="337"/>
      <c r="AB139" s="338"/>
      <c r="AC139" s="12"/>
      <c r="AD139" s="198"/>
      <c r="AE139" s="117"/>
      <c r="AF139" s="110"/>
      <c r="AG139" s="374"/>
    </row>
    <row r="140" spans="1:33" ht="15.75" customHeight="1" thickBot="1">
      <c r="A140" s="364"/>
      <c r="B140" s="133" t="s">
        <v>115</v>
      </c>
      <c r="C140" s="358"/>
      <c r="D140" s="358"/>
      <c r="E140" s="134"/>
      <c r="F140" s="167"/>
      <c r="G140" s="135"/>
      <c r="H140" s="69"/>
      <c r="I140" s="136">
        <f t="shared" ref="I140:J140" si="64">AVERAGE(I124:I139)</f>
        <v>23</v>
      </c>
      <c r="J140" s="137">
        <f t="shared" si="64"/>
        <v>2000</v>
      </c>
      <c r="K140" s="138">
        <f t="shared" ref="K140" si="65">J140/I140</f>
        <v>86.956521739130437</v>
      </c>
      <c r="L140" s="136">
        <f t="shared" ref="L140:M140" si="66">AVERAGE(L124:L139)</f>
        <v>23</v>
      </c>
      <c r="M140" s="137">
        <f t="shared" si="66"/>
        <v>1794.2754826015605</v>
      </c>
      <c r="N140" s="138">
        <f>M140/L140</f>
        <v>78.011977504415668</v>
      </c>
      <c r="O140" s="139">
        <f>L140-I140</f>
        <v>0</v>
      </c>
      <c r="P140" s="140">
        <f>N140-K140</f>
        <v>-8.944544234714769</v>
      </c>
      <c r="Q140" s="141">
        <f>N140/K140</f>
        <v>0.89713774130078017</v>
      </c>
      <c r="R140" s="329"/>
      <c r="S140" s="142">
        <v>0.70833333333333337</v>
      </c>
      <c r="T140" s="143">
        <v>0.8385069444444444</v>
      </c>
      <c r="U140" s="144"/>
      <c r="V140" s="166"/>
      <c r="W140" s="187"/>
      <c r="X140" s="188"/>
      <c r="Y140" s="179">
        <f t="shared" ref="Y140:Z140" si="67">SUM(Y124:Y139)</f>
        <v>0</v>
      </c>
      <c r="Z140" s="180">
        <f t="shared" si="67"/>
        <v>0</v>
      </c>
      <c r="AA140" s="359"/>
      <c r="AB140" s="360"/>
      <c r="AC140" s="179">
        <f t="shared" ref="AC140" si="68">SUM(AC124:AC139)</f>
        <v>3</v>
      </c>
      <c r="AD140" s="180">
        <f t="shared" ref="AD140" si="69">SUM(AD124:AD139)</f>
        <v>0</v>
      </c>
      <c r="AE140" s="168">
        <f>M140-J140</f>
        <v>-205.7245173984395</v>
      </c>
      <c r="AF140" s="141">
        <f>M140/J140</f>
        <v>0.89713774130078028</v>
      </c>
      <c r="AG140" s="375"/>
    </row>
    <row r="142" spans="1:33">
      <c r="AA142" s="365" t="s">
        <v>149</v>
      </c>
      <c r="AB142" s="365"/>
    </row>
    <row r="143" spans="1:33">
      <c r="AA143" s="365" t="s">
        <v>150</v>
      </c>
      <c r="AB143" s="365"/>
    </row>
    <row r="144" spans="1:33">
      <c r="AA144" s="365" t="s">
        <v>151</v>
      </c>
      <c r="AB144" s="365"/>
    </row>
    <row r="145" spans="27:28">
      <c r="AA145" s="365" t="s">
        <v>152</v>
      </c>
      <c r="AB145" s="365"/>
    </row>
    <row r="146" spans="27:28">
      <c r="AA146" s="365" t="s">
        <v>153</v>
      </c>
      <c r="AB146" s="365"/>
    </row>
    <row r="147" spans="27:28">
      <c r="AA147" s="365" t="s">
        <v>154</v>
      </c>
      <c r="AB147" s="365"/>
    </row>
    <row r="148" spans="27:28">
      <c r="AA148" s="365" t="s">
        <v>155</v>
      </c>
      <c r="AB148" s="365"/>
    </row>
    <row r="149" spans="27:28">
      <c r="AA149" s="365" t="s">
        <v>156</v>
      </c>
      <c r="AB149" s="365"/>
    </row>
    <row r="150" spans="27:28">
      <c r="AA150" s="365" t="s">
        <v>157</v>
      </c>
      <c r="AB150" s="365"/>
    </row>
    <row r="151" spans="27:28">
      <c r="AA151" s="365" t="s">
        <v>158</v>
      </c>
      <c r="AB151" s="365"/>
    </row>
    <row r="152" spans="27:28">
      <c r="AA152" s="365" t="s">
        <v>159</v>
      </c>
      <c r="AB152" s="365"/>
    </row>
    <row r="153" spans="27:28">
      <c r="AA153" s="365" t="s">
        <v>160</v>
      </c>
      <c r="AB153" s="365"/>
    </row>
    <row r="154" spans="27:28">
      <c r="AA154" s="365" t="s">
        <v>161</v>
      </c>
      <c r="AB154" s="365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501" priority="2" operator="greaterThan">
      <formula>0</formula>
    </cfRule>
  </conditionalFormatting>
  <conditionalFormatting sqref="P5:P140 AE5:AE140">
    <cfRule type="cellIs" dxfId="500" priority="5" operator="lessThan">
      <formula>0</formula>
    </cfRule>
  </conditionalFormatting>
  <conditionalFormatting sqref="Q5:Q140 AF5:AF140">
    <cfRule type="cellIs" dxfId="499" priority="3" operator="greaterThan">
      <formula>1</formula>
    </cfRule>
    <cfRule type="cellIs" dxfId="498" priority="4" operator="lessThan">
      <formula>0.8</formula>
    </cfRule>
  </conditionalFormatting>
  <conditionalFormatting sqref="AG5 R5:R140 AG107:AG124">
    <cfRule type="cellIs" dxfId="497" priority="6" operator="lessThan">
      <formula>0.8</formula>
    </cfRule>
  </conditionalFormatting>
  <conditionalFormatting sqref="AG22">
    <cfRule type="cellIs" dxfId="496" priority="11" operator="lessThan">
      <formula>0.8</formula>
    </cfRule>
  </conditionalFormatting>
  <conditionalFormatting sqref="AG37">
    <cfRule type="cellIs" dxfId="495" priority="10" operator="lessThan">
      <formula>0.8</formula>
    </cfRule>
  </conditionalFormatting>
  <conditionalFormatting sqref="AG39:AG74">
    <cfRule type="cellIs" dxfId="494" priority="8" operator="lessThan">
      <formula>0.8</formula>
    </cfRule>
  </conditionalFormatting>
  <conditionalFormatting sqref="AG80:AG88">
    <cfRule type="cellIs" dxfId="493" priority="9" operator="lessThan">
      <formula>0.8</formula>
    </cfRule>
  </conditionalFormatting>
  <conditionalFormatting sqref="AG90:AG95">
    <cfRule type="cellIs" dxfId="492" priority="7" operator="lessThan">
      <formula>0.8</formula>
    </cfRule>
  </conditionalFormatting>
  <conditionalFormatting sqref="AG139">
    <cfRule type="cellIs" dxfId="491" priority="1" operator="lessThan">
      <formula>0.8</formula>
    </cfRule>
  </conditionalFormatting>
  <dataValidations count="1">
    <dataValidation type="list" allowBlank="1" showInputMessage="1" showErrorMessage="1" sqref="AA5:AB140" xr:uid="{C90617BE-F370-45C5-BBC1-D45416B49888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4AAD5-4E2F-427E-9832-64E10477C2AD}">
  <sheetPr>
    <tabColor theme="9" tint="0.59999389629810485"/>
  </sheetPr>
  <dimension ref="B1:AR42"/>
  <sheetViews>
    <sheetView zoomScale="70" zoomScaleNormal="70" workbookViewId="0">
      <selection activeCell="Q13" sqref="Q13:X17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11" t="s">
        <v>0</v>
      </c>
      <c r="C1" s="211"/>
      <c r="D1" s="211"/>
      <c r="E1" s="211"/>
      <c r="F1" s="211"/>
      <c r="G1" s="211"/>
      <c r="H1" s="211"/>
      <c r="I1" s="211"/>
      <c r="J1" s="211"/>
      <c r="K1" s="1"/>
      <c r="L1" s="1"/>
      <c r="M1" s="1"/>
      <c r="N1" s="1"/>
      <c r="O1" s="1"/>
      <c r="P1" s="1"/>
    </row>
    <row r="2" spans="2:34" ht="27.75" customHeight="1">
      <c r="B2" s="212"/>
      <c r="C2" s="212"/>
      <c r="D2" s="212"/>
      <c r="E2" s="212"/>
      <c r="F2" s="212"/>
      <c r="G2" s="212"/>
      <c r="H2" s="212"/>
      <c r="I2" s="212"/>
      <c r="J2" s="212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13" t="s">
        <v>257</v>
      </c>
      <c r="D3" s="214"/>
      <c r="E3" s="3" t="s">
        <v>2</v>
      </c>
      <c r="F3" s="215">
        <f>'0721(18度C)'!D1+'0721(4度C)'!D1</f>
        <v>222814</v>
      </c>
      <c r="G3" s="216"/>
      <c r="H3" s="3" t="s">
        <v>3</v>
      </c>
      <c r="I3" s="217">
        <f>'0721(18度C)'!F1+'0721(4度C)'!F1</f>
        <v>7083157.2799999993</v>
      </c>
      <c r="J3" s="218"/>
      <c r="K3" s="4"/>
      <c r="L3" s="5"/>
      <c r="M3" s="1"/>
      <c r="N3" s="1"/>
      <c r="O3" s="1"/>
      <c r="P3" s="1"/>
    </row>
    <row r="4" spans="2:34" ht="28.5" customHeight="1">
      <c r="B4" s="219" t="s">
        <v>4</v>
      </c>
      <c r="C4" s="222" t="s">
        <v>5</v>
      </c>
      <c r="D4" s="223"/>
      <c r="E4" s="224" t="s">
        <v>6</v>
      </c>
      <c r="F4" s="225"/>
      <c r="G4" s="224" t="s">
        <v>7</v>
      </c>
      <c r="H4" s="225"/>
      <c r="I4" s="224" t="s">
        <v>8</v>
      </c>
      <c r="J4" s="225"/>
      <c r="K4" s="226" t="s">
        <v>9</v>
      </c>
      <c r="L4" s="227"/>
      <c r="M4" s="226" t="s">
        <v>10</v>
      </c>
      <c r="N4" s="227"/>
      <c r="O4" s="228" t="s">
        <v>11</v>
      </c>
      <c r="P4" s="229"/>
      <c r="Q4" s="229" t="s">
        <v>12</v>
      </c>
      <c r="R4" s="229"/>
    </row>
    <row r="5" spans="2:34" ht="28.5" customHeight="1">
      <c r="B5" s="220"/>
      <c r="C5" s="222" t="s">
        <v>13</v>
      </c>
      <c r="D5" s="223"/>
      <c r="E5" s="230" t="s">
        <v>14</v>
      </c>
      <c r="F5" s="231"/>
      <c r="G5" s="232" t="s">
        <v>15</v>
      </c>
      <c r="H5" s="233"/>
      <c r="I5" s="234" t="s">
        <v>16</v>
      </c>
      <c r="J5" s="235"/>
      <c r="K5" s="236" t="s">
        <v>17</v>
      </c>
      <c r="L5" s="237"/>
      <c r="M5" s="238" t="s">
        <v>18</v>
      </c>
      <c r="N5" s="23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20"/>
      <c r="C6" s="222" t="s">
        <v>22</v>
      </c>
      <c r="D6" s="223"/>
      <c r="E6" s="250">
        <f>AVERAGE(D14:O14,D32:X32)</f>
        <v>495.84284783802008</v>
      </c>
      <c r="F6" s="251" t="e">
        <f>AVERAGE(#REF!,D14:K14)</f>
        <v>#REF!</v>
      </c>
      <c r="G6" s="252">
        <f>AVERAGE(D14:K14)</f>
        <v>286.12726691107423</v>
      </c>
      <c r="H6" s="253"/>
      <c r="I6" s="252">
        <f>AVERAGE(L14:O14)</f>
        <v>94.325718496683862</v>
      </c>
      <c r="J6" s="253"/>
      <c r="K6" s="252">
        <f>AVERAGE(D32:O32)</f>
        <v>736.52073732718895</v>
      </c>
      <c r="L6" s="253"/>
      <c r="M6" s="252">
        <f>AVERAGE(P32:X32)</f>
        <v>770.49689440993791</v>
      </c>
      <c r="N6" s="253"/>
      <c r="O6" s="241">
        <f>'0721(4度C)'!Y2</f>
        <v>0</v>
      </c>
      <c r="P6" s="241">
        <f>'0721(4度C)'!Z2</f>
        <v>0</v>
      </c>
      <c r="Q6" s="241">
        <f>'0721(4度C)'!AC2</f>
        <v>58</v>
      </c>
      <c r="R6" s="241">
        <f>'0721(4度C)'!AD2</f>
        <v>0</v>
      </c>
    </row>
    <row r="7" spans="2:34" ht="28.5" customHeight="1">
      <c r="B7" s="220"/>
      <c r="C7" s="244" t="s">
        <v>23</v>
      </c>
      <c r="D7" s="245"/>
      <c r="E7" s="246">
        <f>AVERAGE(D15:O15,D33:X33)</f>
        <v>440.43417755759845</v>
      </c>
      <c r="F7" s="247" t="e">
        <f>AVERAGE(#REF!,D15:K15)</f>
        <v>#REF!</v>
      </c>
      <c r="G7" s="248">
        <f>AVERAGE(D15:K15)</f>
        <v>248.43363040711415</v>
      </c>
      <c r="H7" s="249"/>
      <c r="I7" s="248">
        <f>AVERAGE(L15:O15)</f>
        <v>86.943721671462498</v>
      </c>
      <c r="J7" s="249"/>
      <c r="K7" s="248">
        <f>AVERAGE(D33:O33)</f>
        <v>655.57547411964038</v>
      </c>
      <c r="L7" s="249"/>
      <c r="M7" s="248">
        <f>AVERAGE(P33:X33)</f>
        <v>690.03892966435103</v>
      </c>
      <c r="N7" s="249"/>
      <c r="O7" s="242"/>
      <c r="P7" s="242"/>
      <c r="Q7" s="242"/>
      <c r="R7" s="242"/>
    </row>
    <row r="8" spans="2:34" ht="28.5" customHeight="1">
      <c r="B8" s="221"/>
      <c r="C8" s="244" t="s">
        <v>24</v>
      </c>
      <c r="D8" s="245"/>
      <c r="E8" s="265">
        <f>AVERAGE(D16:O16,D34:X34)</f>
        <v>0.89111639254533348</v>
      </c>
      <c r="F8" s="266" t="e">
        <f>AVERAGE(D16:K16,#REF!)</f>
        <v>#REF!</v>
      </c>
      <c r="G8" s="254">
        <f>AVERAGE(D16:K16)</f>
        <v>0.88140177554453192</v>
      </c>
      <c r="H8" s="255"/>
      <c r="I8" s="254">
        <f>AVERAGE(L16:O16)</f>
        <v>0.91994208493610441</v>
      </c>
      <c r="J8" s="255"/>
      <c r="K8" s="254">
        <f>AVERAGE(D34:O34)</f>
        <v>0.88642519308099632</v>
      </c>
      <c r="L8" s="255"/>
      <c r="M8" s="254">
        <f>AVERAGE(P34:X34)</f>
        <v>0.89596667131548768</v>
      </c>
      <c r="N8" s="255"/>
      <c r="O8" s="243"/>
      <c r="P8" s="243"/>
      <c r="Q8" s="243"/>
      <c r="R8" s="243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6" t="s">
        <v>26</v>
      </c>
      <c r="C11" s="257"/>
      <c r="D11" s="258" t="s">
        <v>27</v>
      </c>
      <c r="E11" s="259"/>
      <c r="F11" s="259"/>
      <c r="G11" s="259"/>
      <c r="H11" s="259"/>
      <c r="I11" s="259"/>
      <c r="J11" s="259"/>
      <c r="K11" s="259"/>
      <c r="L11" s="260" t="s">
        <v>28</v>
      </c>
      <c r="M11" s="261"/>
      <c r="N11" s="261"/>
      <c r="O11" s="262"/>
    </row>
    <row r="12" spans="2:34" ht="17.25" customHeight="1">
      <c r="B12" s="263" t="s">
        <v>29</v>
      </c>
      <c r="C12" s="264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63"/>
      <c r="C13" s="264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0" t="s">
        <v>40</v>
      </c>
      <c r="C14" s="26" t="s">
        <v>41</v>
      </c>
      <c r="D14" s="27" t="s">
        <v>42</v>
      </c>
      <c r="E14" s="28">
        <v>84.21052631578948</v>
      </c>
      <c r="F14" s="28">
        <v>116.20192307692308</v>
      </c>
      <c r="G14" s="28">
        <v>90.322580645161295</v>
      </c>
      <c r="H14" s="28">
        <v>171.42857142857142</v>
      </c>
      <c r="I14" s="28">
        <v>654.6</v>
      </c>
      <c r="J14" s="28">
        <v>600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0"/>
      <c r="C15" s="33" t="s">
        <v>43</v>
      </c>
      <c r="D15" s="34" t="s">
        <v>42</v>
      </c>
      <c r="E15" s="35">
        <v>75.477203134543046</v>
      </c>
      <c r="F15" s="35">
        <v>103.87329355232401</v>
      </c>
      <c r="G15" s="35">
        <v>80.945665584673179</v>
      </c>
      <c r="H15" s="35">
        <v>150.34424210789666</v>
      </c>
      <c r="I15" s="35">
        <v>538.87530017180688</v>
      </c>
      <c r="J15" s="35">
        <v>541.08607789144128</v>
      </c>
      <c r="K15" s="36" t="s">
        <v>42</v>
      </c>
      <c r="L15" s="34" t="s">
        <v>42</v>
      </c>
      <c r="M15" s="37">
        <v>95.892857142857139</v>
      </c>
      <c r="N15" s="35">
        <v>77.994586200067843</v>
      </c>
      <c r="O15" s="38" t="s">
        <v>42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40"/>
      <c r="C16" s="41" t="s">
        <v>44</v>
      </c>
      <c r="D16" s="42" t="s">
        <v>42</v>
      </c>
      <c r="E16" s="43">
        <f t="shared" ref="E16:J16" si="0">E15/E14</f>
        <v>0.89629178722269864</v>
      </c>
      <c r="F16" s="43">
        <f t="shared" si="0"/>
        <v>0.89390339507171679</v>
      </c>
      <c r="G16" s="43">
        <f t="shared" si="0"/>
        <v>0.89618415468745305</v>
      </c>
      <c r="H16" s="43">
        <f t="shared" si="0"/>
        <v>0.87700807896273059</v>
      </c>
      <c r="I16" s="43">
        <f t="shared" si="0"/>
        <v>0.82321310750352406</v>
      </c>
      <c r="J16" s="43">
        <f t="shared" si="0"/>
        <v>0.90181012981906883</v>
      </c>
      <c r="K16" s="44" t="s">
        <v>42</v>
      </c>
      <c r="L16" s="42" t="s">
        <v>42</v>
      </c>
      <c r="M16" s="45">
        <f t="shared" ref="M16:N16" si="1">M15/M14</f>
        <v>0.94294642857142852</v>
      </c>
      <c r="N16" s="43">
        <f t="shared" si="1"/>
        <v>0.89693774130078019</v>
      </c>
      <c r="O16" s="46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7" t="s">
        <v>45</v>
      </c>
      <c r="C17" s="13" t="s">
        <v>46</v>
      </c>
      <c r="D17" s="47" t="s">
        <v>42</v>
      </c>
      <c r="E17" s="48">
        <v>0.16666666666666666</v>
      </c>
      <c r="F17" s="48">
        <v>0.16666666666666666</v>
      </c>
      <c r="G17" s="48">
        <v>0.16666666666666666</v>
      </c>
      <c r="H17" s="48">
        <v>0.16666666666666666</v>
      </c>
      <c r="I17" s="48">
        <v>0.42222222222222211</v>
      </c>
      <c r="J17" s="48">
        <v>0.25</v>
      </c>
      <c r="K17" s="48" t="s">
        <v>42</v>
      </c>
      <c r="L17" s="47" t="s">
        <v>42</v>
      </c>
      <c r="M17" s="49">
        <v>0.70833333333333337</v>
      </c>
      <c r="N17" s="48">
        <v>0.70833333333333337</v>
      </c>
      <c r="O17" s="50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63"/>
      <c r="C18" s="13" t="s">
        <v>47</v>
      </c>
      <c r="D18" s="47" t="s">
        <v>42</v>
      </c>
      <c r="E18" s="48">
        <v>0.66016203703703691</v>
      </c>
      <c r="F18" s="48">
        <v>0.67246527777777765</v>
      </c>
      <c r="G18" s="48">
        <v>0.62440972222222213</v>
      </c>
      <c r="H18" s="48">
        <v>0.64081018518518507</v>
      </c>
      <c r="I18" s="48">
        <v>0.45504629629629617</v>
      </c>
      <c r="J18" s="48">
        <v>0.31221064814814814</v>
      </c>
      <c r="K18" s="48" t="s">
        <v>42</v>
      </c>
      <c r="L18" s="47" t="s">
        <v>42</v>
      </c>
      <c r="M18" s="49">
        <v>0.83932870370370372</v>
      </c>
      <c r="N18" s="48">
        <v>0.85039351851851841</v>
      </c>
      <c r="O18" s="50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8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69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68" t="s">
        <v>51</v>
      </c>
      <c r="C21" s="51" t="s">
        <v>49</v>
      </c>
      <c r="D21" s="54"/>
      <c r="E21" s="52">
        <v>14</v>
      </c>
      <c r="F21" s="52">
        <v>10</v>
      </c>
      <c r="G21" s="52">
        <v>11</v>
      </c>
      <c r="H21" s="52">
        <v>13</v>
      </c>
      <c r="I21" s="52">
        <v>0</v>
      </c>
      <c r="J21" s="52">
        <v>0</v>
      </c>
      <c r="K21" s="53"/>
      <c r="L21" s="54"/>
      <c r="M21" s="55">
        <v>4</v>
      </c>
      <c r="N21" s="52">
        <v>6</v>
      </c>
      <c r="O21" s="56"/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69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63" t="s">
        <v>53</v>
      </c>
      <c r="C23" s="264"/>
      <c r="D23" s="57" t="s">
        <v>42</v>
      </c>
      <c r="E23" s="58">
        <v>22.166666666666668</v>
      </c>
      <c r="F23" s="58">
        <v>19.363636363636363</v>
      </c>
      <c r="G23" s="58">
        <v>22.142857142857142</v>
      </c>
      <c r="H23" s="58">
        <v>21.4</v>
      </c>
      <c r="I23" s="58">
        <v>5.5</v>
      </c>
      <c r="J23" s="58">
        <v>6</v>
      </c>
      <c r="K23" s="59" t="s">
        <v>42</v>
      </c>
      <c r="L23" s="57" t="s">
        <v>42</v>
      </c>
      <c r="M23" s="60">
        <v>18.666666666666668</v>
      </c>
      <c r="N23" s="58">
        <v>23</v>
      </c>
      <c r="O23" s="61" t="s">
        <v>42</v>
      </c>
    </row>
    <row r="24" spans="2:44" ht="17.25" customHeight="1">
      <c r="B24" s="270" t="s">
        <v>54</v>
      </c>
      <c r="C24" s="271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70" t="s">
        <v>59</v>
      </c>
      <c r="C25" s="271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72" t="s">
        <v>60</v>
      </c>
      <c r="C26" s="273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56" t="s">
        <v>26</v>
      </c>
      <c r="C29" s="257"/>
      <c r="D29" s="274" t="s">
        <v>64</v>
      </c>
      <c r="E29" s="275"/>
      <c r="F29" s="275"/>
      <c r="G29" s="275"/>
      <c r="H29" s="275"/>
      <c r="I29" s="275"/>
      <c r="J29" s="275"/>
      <c r="K29" s="275"/>
      <c r="L29" s="275"/>
      <c r="M29" s="275"/>
      <c r="N29" s="275"/>
      <c r="O29" s="276"/>
      <c r="P29" s="277" t="s">
        <v>65</v>
      </c>
      <c r="Q29" s="278"/>
      <c r="R29" s="278"/>
      <c r="S29" s="278"/>
      <c r="T29" s="278"/>
      <c r="U29" s="278"/>
      <c r="V29" s="278"/>
      <c r="W29" s="278"/>
      <c r="X29" s="279"/>
    </row>
    <row r="30" spans="2:44" ht="17.25" customHeight="1">
      <c r="B30" s="263" t="s">
        <v>29</v>
      </c>
      <c r="C30" s="264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63"/>
      <c r="C31" s="264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40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321.42857142857144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996.42857142857144</v>
      </c>
      <c r="O32" s="28">
        <v>803.22580645161293</v>
      </c>
      <c r="P32" s="27">
        <v>490.90909090909093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709.09090909090901</v>
      </c>
      <c r="W32" s="28">
        <v>942.85714285714289</v>
      </c>
      <c r="X32" s="31">
        <v>939.13043478260863</v>
      </c>
    </row>
    <row r="33" spans="2:24" ht="39.6" customHeight="1">
      <c r="B33" s="240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278.69630291506417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747.30759838737674</v>
      </c>
      <c r="N33" s="35">
        <v>888.75130225824216</v>
      </c>
      <c r="O33" s="35">
        <v>707.5466929178782</v>
      </c>
      <c r="P33" s="34">
        <v>438.35253265248758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643.21566030074507</v>
      </c>
      <c r="W33" s="35">
        <v>845.26971718497077</v>
      </c>
      <c r="X33" s="38">
        <v>833.31780851920075</v>
      </c>
    </row>
    <row r="34" spans="2:24" ht="40.15" customHeight="1">
      <c r="B34" s="240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0.86705516462464405</v>
      </c>
      <c r="H34" s="43" t="s">
        <v>42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0.90582739198469908</v>
      </c>
      <c r="N34" s="43">
        <f>N33/N32</f>
        <v>0.8919367907968021</v>
      </c>
      <c r="O34" s="43">
        <f>O33/O32</f>
        <v>0.88088142491784027</v>
      </c>
      <c r="P34" s="42">
        <f>P33/P32</f>
        <v>0.89294034429210434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0.90709900811643551</v>
      </c>
      <c r="W34" s="43">
        <f>W33/W32</f>
        <v>0.89649818489315081</v>
      </c>
      <c r="X34" s="46">
        <f>X33/X32</f>
        <v>0.88732914796026008</v>
      </c>
    </row>
    <row r="35" spans="2:24" ht="17.25" customHeight="1">
      <c r="B35" s="267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0.20833333333333334</v>
      </c>
      <c r="H35" s="48" t="s">
        <v>42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0.3298611111111111</v>
      </c>
      <c r="N35" s="48">
        <v>0.25</v>
      </c>
      <c r="O35" s="48">
        <v>0.25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0.73958333333333326</v>
      </c>
      <c r="X35" s="50">
        <v>0.74305555555555558</v>
      </c>
    </row>
    <row r="36" spans="2:24" ht="17.25" customHeight="1">
      <c r="B36" s="263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0.41883101851851845</v>
      </c>
      <c r="H36" s="48" t="s">
        <v>42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0.42972222222222217</v>
      </c>
      <c r="N36" s="48">
        <v>0.59076388888888898</v>
      </c>
      <c r="O36" s="48">
        <v>0.5865393518518518</v>
      </c>
      <c r="P36" s="47">
        <v>0.76857638888888891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0.88640046296296293</v>
      </c>
      <c r="W36" s="48">
        <v>1.1297916666666663</v>
      </c>
      <c r="X36" s="50">
        <v>1.116770833333333</v>
      </c>
    </row>
    <row r="37" spans="2:24" ht="17.25" customHeight="1">
      <c r="B37" s="263" t="s">
        <v>53</v>
      </c>
      <c r="C37" s="264"/>
      <c r="D37" s="58" t="s">
        <v>42</v>
      </c>
      <c r="E37" s="58" t="s">
        <v>42</v>
      </c>
      <c r="F37" s="58" t="s">
        <v>42</v>
      </c>
      <c r="G37" s="58">
        <v>11.2</v>
      </c>
      <c r="H37" s="58" t="s">
        <v>42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4</v>
      </c>
      <c r="N37" s="58">
        <v>3.5</v>
      </c>
      <c r="O37" s="58">
        <v>4.4285714285714288</v>
      </c>
      <c r="P37" s="57">
        <v>7.333333333333333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4.4000000000000004</v>
      </c>
      <c r="W37" s="58">
        <v>3.5</v>
      </c>
      <c r="X37" s="61">
        <v>3.8333333333333335</v>
      </c>
    </row>
    <row r="38" spans="2:24" ht="17.25" customHeight="1">
      <c r="B38" s="270" t="s">
        <v>54</v>
      </c>
      <c r="C38" s="271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70" t="s">
        <v>59</v>
      </c>
      <c r="C39" s="271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72" t="s">
        <v>60</v>
      </c>
      <c r="C40" s="273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36B2E-EF10-4FEE-A6AB-020FEDF7DEA2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N41" sqref="N41"/>
      <selection pane="bottomLeft" activeCell="N41" sqref="N41"/>
    </sheetView>
  </sheetViews>
  <sheetFormatPr defaultColWidth="7.109375" defaultRowHeight="15.75"/>
  <cols>
    <col min="1" max="1" width="13.44140625" style="5" customWidth="1"/>
    <col min="2" max="2" width="10.77734375" style="145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SUM(F5:F140)</f>
        <v>119617</v>
      </c>
      <c r="E1" s="88" t="s">
        <v>3</v>
      </c>
      <c r="F1" s="89">
        <f>SUM(G5:G140)</f>
        <v>2450738.5299999993</v>
      </c>
      <c r="G1" s="90" t="s">
        <v>84</v>
      </c>
      <c r="H1" s="91">
        <f>L21+L38+L55+L72+L89+L106+L123+L140</f>
        <v>42.195238095238096</v>
      </c>
      <c r="I1" s="284" t="s">
        <v>85</v>
      </c>
      <c r="J1" s="280"/>
      <c r="K1" s="309"/>
      <c r="L1" s="313" t="s">
        <v>86</v>
      </c>
      <c r="M1" s="314"/>
      <c r="N1" s="315"/>
      <c r="O1" s="280" t="s">
        <v>87</v>
      </c>
      <c r="P1" s="280"/>
      <c r="Q1" s="280"/>
      <c r="R1" s="281"/>
      <c r="S1" s="284" t="s">
        <v>88</v>
      </c>
      <c r="T1" s="280"/>
      <c r="U1" s="280"/>
      <c r="V1" s="280"/>
      <c r="W1" s="280"/>
      <c r="X1" s="281"/>
      <c r="Y1" s="280" t="s">
        <v>89</v>
      </c>
      <c r="Z1" s="280"/>
      <c r="AA1" s="284" t="s">
        <v>90</v>
      </c>
      <c r="AB1" s="286"/>
      <c r="AC1" s="287"/>
    </row>
    <row r="2" spans="1:29" ht="26.25" customHeight="1" thickBot="1">
      <c r="A2" s="299">
        <v>46224</v>
      </c>
      <c r="B2" s="300"/>
      <c r="C2" s="92" t="s">
        <v>40</v>
      </c>
      <c r="D2" s="93">
        <f>AVERAGE(N21,N38,N55,N72,N89,N106,N123,N140)</f>
        <v>672.80720189199565</v>
      </c>
      <c r="E2" s="93" t="s">
        <v>91</v>
      </c>
      <c r="F2" s="94">
        <f>F1/D1</f>
        <v>20.488212628639737</v>
      </c>
      <c r="G2" s="95" t="s">
        <v>92</v>
      </c>
      <c r="H2" s="96">
        <f>COUNT(H5:H140)</f>
        <v>12</v>
      </c>
      <c r="I2" s="310"/>
      <c r="J2" s="311"/>
      <c r="K2" s="312"/>
      <c r="L2" s="316"/>
      <c r="M2" s="282"/>
      <c r="N2" s="317"/>
      <c r="O2" s="282"/>
      <c r="P2" s="282"/>
      <c r="Q2" s="282"/>
      <c r="R2" s="283"/>
      <c r="S2" s="285"/>
      <c r="T2" s="282"/>
      <c r="U2" s="282"/>
      <c r="V2" s="282"/>
      <c r="W2" s="282"/>
      <c r="X2" s="283"/>
      <c r="Y2" s="282"/>
      <c r="Z2" s="282"/>
      <c r="AA2" s="288"/>
      <c r="AB2" s="289"/>
      <c r="AC2" s="290"/>
    </row>
    <row r="3" spans="1:29" ht="23.25" customHeight="1">
      <c r="A3" s="301" t="s">
        <v>93</v>
      </c>
      <c r="B3" s="303" t="s">
        <v>94</v>
      </c>
      <c r="C3" s="305" t="s">
        <v>95</v>
      </c>
      <c r="D3" s="305"/>
      <c r="E3" s="307" t="s">
        <v>96</v>
      </c>
      <c r="F3" s="305" t="s">
        <v>97</v>
      </c>
      <c r="G3" s="307" t="s">
        <v>98</v>
      </c>
      <c r="H3" s="356" t="s">
        <v>99</v>
      </c>
      <c r="I3" s="291" t="s">
        <v>100</v>
      </c>
      <c r="J3" s="293" t="s">
        <v>101</v>
      </c>
      <c r="K3" s="295" t="s">
        <v>40</v>
      </c>
      <c r="L3" s="297" t="s">
        <v>100</v>
      </c>
      <c r="M3" s="293" t="s">
        <v>101</v>
      </c>
      <c r="N3" s="295" t="s">
        <v>40</v>
      </c>
      <c r="O3" s="291" t="s">
        <v>100</v>
      </c>
      <c r="P3" s="350" t="s">
        <v>40</v>
      </c>
      <c r="Q3" s="352" t="s">
        <v>102</v>
      </c>
      <c r="R3" s="354" t="s">
        <v>103</v>
      </c>
      <c r="S3" s="339" t="s">
        <v>104</v>
      </c>
      <c r="T3" s="340"/>
      <c r="U3" s="341" t="s">
        <v>105</v>
      </c>
      <c r="V3" s="341" t="s">
        <v>106</v>
      </c>
      <c r="W3" s="305" t="s">
        <v>107</v>
      </c>
      <c r="X3" s="343"/>
      <c r="Y3" s="344" t="s">
        <v>108</v>
      </c>
      <c r="Z3" s="345"/>
      <c r="AA3" s="348" t="s">
        <v>101</v>
      </c>
      <c r="AB3" s="318" t="s">
        <v>102</v>
      </c>
      <c r="AC3" s="320" t="s">
        <v>109</v>
      </c>
    </row>
    <row r="4" spans="1:29" ht="17.25" customHeight="1" thickBot="1">
      <c r="A4" s="302"/>
      <c r="B4" s="304"/>
      <c r="C4" s="306"/>
      <c r="D4" s="306"/>
      <c r="E4" s="308"/>
      <c r="F4" s="306"/>
      <c r="G4" s="308"/>
      <c r="H4" s="357"/>
      <c r="I4" s="292"/>
      <c r="J4" s="294"/>
      <c r="K4" s="296"/>
      <c r="L4" s="298"/>
      <c r="M4" s="294"/>
      <c r="N4" s="296"/>
      <c r="O4" s="292"/>
      <c r="P4" s="351"/>
      <c r="Q4" s="353"/>
      <c r="R4" s="355"/>
      <c r="S4" s="203" t="s">
        <v>110</v>
      </c>
      <c r="T4" s="204" t="s">
        <v>111</v>
      </c>
      <c r="U4" s="342"/>
      <c r="V4" s="342"/>
      <c r="W4" s="99" t="s">
        <v>112</v>
      </c>
      <c r="X4" s="69" t="s">
        <v>113</v>
      </c>
      <c r="Y4" s="346"/>
      <c r="Z4" s="347"/>
      <c r="AA4" s="349"/>
      <c r="AB4" s="319"/>
      <c r="AC4" s="321"/>
    </row>
    <row r="5" spans="1:29" ht="15.75" customHeight="1">
      <c r="A5" s="322" t="s">
        <v>116</v>
      </c>
      <c r="B5" s="146" t="s">
        <v>114</v>
      </c>
      <c r="C5" s="325" t="s">
        <v>117</v>
      </c>
      <c r="D5" s="326"/>
      <c r="E5" s="147">
        <v>25.64</v>
      </c>
      <c r="F5" s="97">
        <v>1843</v>
      </c>
      <c r="G5" s="148">
        <f t="shared" ref="G5:G9" si="0">E5*F5</f>
        <v>47254.520000000004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3216.5295511531885</v>
      </c>
      <c r="N5" s="152">
        <f>M5/L5</f>
        <v>321.65295511531883</v>
      </c>
      <c r="O5" s="154">
        <f>L5-I5</f>
        <v>0</v>
      </c>
      <c r="P5" s="155">
        <f>N5-K5</f>
        <v>-38.347044884681168</v>
      </c>
      <c r="Q5" s="156">
        <f>N5/K5</f>
        <v>0.89348043087588569</v>
      </c>
      <c r="R5" s="327">
        <f>Q21</f>
        <v>0.86705516462464405</v>
      </c>
      <c r="S5" s="157">
        <v>0.20833333333333334</v>
      </c>
      <c r="T5" s="158">
        <v>0.23219907407407409</v>
      </c>
      <c r="U5" s="159"/>
      <c r="V5" s="160">
        <v>34.378667517714838</v>
      </c>
      <c r="W5" s="161"/>
      <c r="X5" s="162"/>
      <c r="Y5" s="330"/>
      <c r="Z5" s="331"/>
      <c r="AA5" s="115">
        <f>M5-J5</f>
        <v>-383.47044884681145</v>
      </c>
      <c r="AB5" s="156">
        <f>M5/J5</f>
        <v>0.89348043087588569</v>
      </c>
      <c r="AC5" s="332">
        <f>AB21</f>
        <v>0.86705516462464405</v>
      </c>
    </row>
    <row r="6" spans="1:29" ht="15.75" customHeight="1">
      <c r="A6" s="323"/>
      <c r="B6" s="100" t="s">
        <v>114</v>
      </c>
      <c r="C6" s="335" t="s">
        <v>198</v>
      </c>
      <c r="D6" s="336"/>
      <c r="E6" s="101">
        <v>29.52</v>
      </c>
      <c r="F6" s="102">
        <v>2793</v>
      </c>
      <c r="G6" s="103">
        <f t="shared" si="0"/>
        <v>82449.36</v>
      </c>
      <c r="H6" s="26"/>
      <c r="I6" s="104">
        <v>11</v>
      </c>
      <c r="J6" s="105">
        <v>3600</v>
      </c>
      <c r="K6" s="106">
        <f t="shared" ref="K6:K9" si="1">J6/I6</f>
        <v>327.27272727272725</v>
      </c>
      <c r="L6" s="107">
        <v>11</v>
      </c>
      <c r="M6" s="105">
        <f>F6/V6*60</f>
        <v>3160.0943818200067</v>
      </c>
      <c r="N6" s="106">
        <f>M6/L6</f>
        <v>287.28130743818241</v>
      </c>
      <c r="O6" s="108">
        <f>L6-I6</f>
        <v>0</v>
      </c>
      <c r="P6" s="109">
        <f>N6-K6</f>
        <v>-39.991419834544843</v>
      </c>
      <c r="Q6" s="110">
        <f>N6/K6</f>
        <v>0.87780399495000183</v>
      </c>
      <c r="R6" s="328"/>
      <c r="S6" s="47">
        <v>0.23541666666666666</v>
      </c>
      <c r="T6" s="48">
        <v>0.27223379629629629</v>
      </c>
      <c r="U6" s="111">
        <v>4.6333333333333115</v>
      </c>
      <c r="V6" s="112">
        <v>53.030061685526285</v>
      </c>
      <c r="W6" s="113"/>
      <c r="X6" s="116"/>
      <c r="Y6" s="337"/>
      <c r="Z6" s="338"/>
      <c r="AA6" s="117">
        <f>M6-J6</f>
        <v>-439.90561817999333</v>
      </c>
      <c r="AB6" s="110">
        <f>M6/J6</f>
        <v>0.87780399495000183</v>
      </c>
      <c r="AC6" s="333"/>
    </row>
    <row r="7" spans="1:29" ht="15.75" customHeight="1">
      <c r="A7" s="323"/>
      <c r="B7" s="100" t="s">
        <v>114</v>
      </c>
      <c r="C7" s="335" t="s">
        <v>199</v>
      </c>
      <c r="D7" s="336"/>
      <c r="E7" s="101">
        <v>29.85</v>
      </c>
      <c r="F7" s="102">
        <v>3287</v>
      </c>
      <c r="G7" s="103">
        <f t="shared" si="0"/>
        <v>98116.950000000012</v>
      </c>
      <c r="H7" s="26"/>
      <c r="I7" s="104">
        <v>11</v>
      </c>
      <c r="J7" s="105">
        <v>3600</v>
      </c>
      <c r="K7" s="106">
        <f t="shared" si="1"/>
        <v>327.27272727272725</v>
      </c>
      <c r="L7" s="107">
        <v>11</v>
      </c>
      <c r="M7" s="105">
        <f>F7/V7*60</f>
        <v>3161.7619884163569</v>
      </c>
      <c r="N7" s="106">
        <f>M7/L7</f>
        <v>287.43290803785061</v>
      </c>
      <c r="O7" s="108">
        <f>L7-I7</f>
        <v>0</v>
      </c>
      <c r="P7" s="109">
        <f>N7-K7</f>
        <v>-39.839819234876643</v>
      </c>
      <c r="Q7" s="110">
        <f>N7/K7</f>
        <v>0.87826721900454363</v>
      </c>
      <c r="R7" s="328"/>
      <c r="S7" s="47">
        <v>0.27569444444444441</v>
      </c>
      <c r="T7" s="48">
        <v>0.31900462962962961</v>
      </c>
      <c r="U7" s="111">
        <v>4.9833333333332863</v>
      </c>
      <c r="V7" s="112">
        <v>62.376611750836524</v>
      </c>
      <c r="W7" s="113"/>
      <c r="X7" s="116"/>
      <c r="Y7" s="337"/>
      <c r="Z7" s="338"/>
      <c r="AA7" s="117">
        <f>M7-J7</f>
        <v>-438.23801158364313</v>
      </c>
      <c r="AB7" s="110">
        <f>M7/J7</f>
        <v>0.87826721900454352</v>
      </c>
      <c r="AC7" s="333"/>
    </row>
    <row r="8" spans="1:29" ht="15.75" customHeight="1">
      <c r="A8" s="323"/>
      <c r="B8" s="100" t="s">
        <v>114</v>
      </c>
      <c r="C8" s="335" t="s">
        <v>258</v>
      </c>
      <c r="D8" s="336"/>
      <c r="E8" s="101">
        <v>30</v>
      </c>
      <c r="F8" s="102">
        <v>5081</v>
      </c>
      <c r="G8" s="103">
        <f t="shared" si="0"/>
        <v>152430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2948.8590385521334</v>
      </c>
      <c r="N8" s="106">
        <f>M8/L8</f>
        <v>245.73825321267779</v>
      </c>
      <c r="O8" s="108">
        <f>L8-I8</f>
        <v>0</v>
      </c>
      <c r="P8" s="109">
        <f>N8-K8</f>
        <v>-54.26174678732221</v>
      </c>
      <c r="Q8" s="110">
        <f>N8/K8</f>
        <v>0.81912751070892598</v>
      </c>
      <c r="R8" s="328"/>
      <c r="S8" s="47">
        <v>0.32291666666666663</v>
      </c>
      <c r="T8" s="48">
        <v>0.39469907407407401</v>
      </c>
      <c r="U8" s="111">
        <v>5.633333333333308</v>
      </c>
      <c r="V8" s="112">
        <v>103.382357723577</v>
      </c>
      <c r="W8" s="113"/>
      <c r="X8" s="116"/>
      <c r="Y8" s="337"/>
      <c r="Z8" s="338"/>
      <c r="AA8" s="117">
        <f>M8-J8</f>
        <v>-651.14096144786663</v>
      </c>
      <c r="AB8" s="110">
        <f>M8/J8</f>
        <v>0.81912751070892598</v>
      </c>
      <c r="AC8" s="333"/>
    </row>
    <row r="9" spans="1:29" ht="15.75" customHeight="1">
      <c r="A9" s="323"/>
      <c r="B9" s="100" t="s">
        <v>118</v>
      </c>
      <c r="C9" s="335" t="s">
        <v>119</v>
      </c>
      <c r="D9" s="336"/>
      <c r="E9" s="101">
        <v>28.57</v>
      </c>
      <c r="F9" s="102">
        <v>1566</v>
      </c>
      <c r="G9" s="103">
        <f t="shared" si="0"/>
        <v>44740.62</v>
      </c>
      <c r="H9" s="13"/>
      <c r="I9" s="104">
        <v>12</v>
      </c>
      <c r="J9" s="105">
        <v>3600</v>
      </c>
      <c r="K9" s="106">
        <f t="shared" si="1"/>
        <v>300</v>
      </c>
      <c r="L9" s="107">
        <v>12</v>
      </c>
      <c r="M9" s="105">
        <f>F9/V9*60</f>
        <v>3119.7480033019083</v>
      </c>
      <c r="N9" s="106">
        <f>M9/L9</f>
        <v>259.97900027515902</v>
      </c>
      <c r="O9" s="108">
        <f>L9-I9</f>
        <v>0</v>
      </c>
      <c r="P9" s="109">
        <f>N9-K9</f>
        <v>-40.020999724840976</v>
      </c>
      <c r="Q9" s="110">
        <f>N9/K9</f>
        <v>0.86659666758386344</v>
      </c>
      <c r="R9" s="328"/>
      <c r="S9" s="47">
        <v>0.39791666666666659</v>
      </c>
      <c r="T9" s="48">
        <v>0.41883101851851845</v>
      </c>
      <c r="U9" s="111">
        <v>4.6333333333333115</v>
      </c>
      <c r="V9" s="112">
        <v>30.117817176436599</v>
      </c>
      <c r="W9" s="113"/>
      <c r="X9" s="116"/>
      <c r="Y9" s="337"/>
      <c r="Z9" s="338"/>
      <c r="AA9" s="117">
        <f>M9-J9</f>
        <v>-480.25199669809172</v>
      </c>
      <c r="AB9" s="110">
        <f>M9/J9</f>
        <v>0.86659666758386344</v>
      </c>
      <c r="AC9" s="333"/>
    </row>
    <row r="10" spans="1:29" ht="15.75" customHeight="1">
      <c r="A10" s="323"/>
      <c r="B10" s="100"/>
      <c r="C10" s="335"/>
      <c r="D10" s="336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28"/>
      <c r="S10" s="47"/>
      <c r="T10" s="120"/>
      <c r="U10" s="111"/>
      <c r="V10" s="112"/>
      <c r="W10" s="113"/>
      <c r="X10" s="116"/>
      <c r="Y10" s="337"/>
      <c r="Z10" s="338"/>
      <c r="AA10" s="117"/>
      <c r="AB10" s="110"/>
      <c r="AC10" s="333"/>
    </row>
    <row r="11" spans="1:29" ht="15.75" customHeight="1">
      <c r="A11" s="323"/>
      <c r="B11" s="100"/>
      <c r="C11" s="335"/>
      <c r="D11" s="336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8"/>
      <c r="S11" s="47"/>
      <c r="T11" s="120"/>
      <c r="U11" s="111"/>
      <c r="V11" s="112"/>
      <c r="W11" s="113"/>
      <c r="X11" s="116"/>
      <c r="Y11" s="337"/>
      <c r="Z11" s="338"/>
      <c r="AA11" s="117"/>
      <c r="AB11" s="110"/>
      <c r="AC11" s="333"/>
    </row>
    <row r="12" spans="1:29" ht="15.75" customHeight="1">
      <c r="A12" s="323"/>
      <c r="B12" s="100"/>
      <c r="C12" s="335"/>
      <c r="D12" s="33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8"/>
      <c r="S12" s="47"/>
      <c r="T12" s="120"/>
      <c r="U12" s="111"/>
      <c r="V12" s="112"/>
      <c r="W12" s="113"/>
      <c r="X12" s="116"/>
      <c r="Y12" s="337"/>
      <c r="Z12" s="338"/>
      <c r="AA12" s="117"/>
      <c r="AB12" s="110"/>
      <c r="AC12" s="333"/>
    </row>
    <row r="13" spans="1:29" ht="15.75" customHeight="1">
      <c r="A13" s="323"/>
      <c r="B13" s="100"/>
      <c r="C13" s="335"/>
      <c r="D13" s="33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8"/>
      <c r="S13" s="47"/>
      <c r="T13" s="120"/>
      <c r="U13" s="111"/>
      <c r="V13" s="112"/>
      <c r="W13" s="113"/>
      <c r="X13" s="127"/>
      <c r="Y13" s="337"/>
      <c r="Z13" s="338"/>
      <c r="AA13" s="117"/>
      <c r="AB13" s="110"/>
      <c r="AC13" s="333"/>
    </row>
    <row r="14" spans="1:29" ht="15.75" customHeight="1">
      <c r="A14" s="323"/>
      <c r="B14" s="100"/>
      <c r="C14" s="335"/>
      <c r="D14" s="33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8"/>
      <c r="S14" s="47"/>
      <c r="T14" s="120"/>
      <c r="U14" s="111"/>
      <c r="V14" s="112"/>
      <c r="W14" s="113"/>
      <c r="X14" s="127"/>
      <c r="Y14" s="337"/>
      <c r="Z14" s="338"/>
      <c r="AA14" s="117"/>
      <c r="AB14" s="110"/>
      <c r="AC14" s="333"/>
    </row>
    <row r="15" spans="1:29" ht="15.75" customHeight="1">
      <c r="A15" s="323"/>
      <c r="B15" s="100"/>
      <c r="C15" s="335"/>
      <c r="D15" s="33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8"/>
      <c r="S15" s="47"/>
      <c r="T15" s="120"/>
      <c r="U15" s="111"/>
      <c r="V15" s="112"/>
      <c r="W15" s="113"/>
      <c r="X15" s="127"/>
      <c r="Y15" s="337"/>
      <c r="Z15" s="338"/>
      <c r="AA15" s="117"/>
      <c r="AB15" s="110"/>
      <c r="AC15" s="333"/>
    </row>
    <row r="16" spans="1:29" ht="15.75" customHeight="1">
      <c r="A16" s="323"/>
      <c r="B16" s="100"/>
      <c r="C16" s="335"/>
      <c r="D16" s="33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8"/>
      <c r="S16" s="47"/>
      <c r="T16" s="120"/>
      <c r="U16" s="111"/>
      <c r="V16" s="112"/>
      <c r="W16" s="113"/>
      <c r="X16" s="127"/>
      <c r="Y16" s="337"/>
      <c r="Z16" s="338"/>
      <c r="AA16" s="117"/>
      <c r="AB16" s="110"/>
      <c r="AC16" s="333"/>
    </row>
    <row r="17" spans="1:29" ht="15.75" customHeight="1">
      <c r="A17" s="323"/>
      <c r="B17" s="100"/>
      <c r="C17" s="335"/>
      <c r="D17" s="33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8"/>
      <c r="S17" s="47"/>
      <c r="T17" s="120"/>
      <c r="U17" s="111"/>
      <c r="V17" s="112"/>
      <c r="W17" s="113"/>
      <c r="X17" s="127"/>
      <c r="Y17" s="337"/>
      <c r="Z17" s="338"/>
      <c r="AA17" s="117"/>
      <c r="AB17" s="110"/>
      <c r="AC17" s="333"/>
    </row>
    <row r="18" spans="1:29" ht="15.75" customHeight="1">
      <c r="A18" s="323"/>
      <c r="B18" s="100"/>
      <c r="C18" s="335"/>
      <c r="D18" s="33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8"/>
      <c r="S18" s="47"/>
      <c r="T18" s="120"/>
      <c r="U18" s="111"/>
      <c r="V18" s="112"/>
      <c r="W18" s="113"/>
      <c r="X18" s="127"/>
      <c r="Y18" s="337"/>
      <c r="Z18" s="338"/>
      <c r="AA18" s="117"/>
      <c r="AB18" s="110"/>
      <c r="AC18" s="333"/>
    </row>
    <row r="19" spans="1:29" ht="15.75" customHeight="1">
      <c r="A19" s="323"/>
      <c r="B19" s="100"/>
      <c r="C19" s="335"/>
      <c r="D19" s="33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8"/>
      <c r="S19" s="47"/>
      <c r="T19" s="120"/>
      <c r="U19" s="111"/>
      <c r="V19" s="112"/>
      <c r="W19" s="113"/>
      <c r="X19" s="127"/>
      <c r="Y19" s="337"/>
      <c r="Z19" s="338"/>
      <c r="AA19" s="117"/>
      <c r="AB19" s="110"/>
      <c r="AC19" s="333"/>
    </row>
    <row r="20" spans="1:29" ht="15.75" customHeight="1">
      <c r="A20" s="323"/>
      <c r="B20" s="163"/>
      <c r="C20" s="335"/>
      <c r="D20" s="336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8"/>
      <c r="S20" s="119"/>
      <c r="T20" s="120"/>
      <c r="U20" s="130"/>
      <c r="V20" s="131"/>
      <c r="W20" s="126"/>
      <c r="X20" s="127"/>
      <c r="Y20" s="337"/>
      <c r="Z20" s="338"/>
      <c r="AA20" s="165"/>
      <c r="AB20" s="125"/>
      <c r="AC20" s="333"/>
    </row>
    <row r="21" spans="1:29" ht="15.75" customHeight="1" thickBot="1">
      <c r="A21" s="324"/>
      <c r="B21" s="133" t="s">
        <v>115</v>
      </c>
      <c r="C21" s="358"/>
      <c r="D21" s="358"/>
      <c r="E21" s="134"/>
      <c r="F21" s="167"/>
      <c r="G21" s="135"/>
      <c r="H21" s="69"/>
      <c r="I21" s="136">
        <f t="shared" ref="I21:J21" si="2">AVERAGE(I5:I20)</f>
        <v>11.2</v>
      </c>
      <c r="J21" s="137">
        <f t="shared" si="2"/>
        <v>3600</v>
      </c>
      <c r="K21" s="138">
        <f t="shared" ref="K21" si="3">J21/I21</f>
        <v>321.42857142857144</v>
      </c>
      <c r="L21" s="136">
        <f t="shared" ref="L21:M21" si="4">AVERAGE(L5:L20)</f>
        <v>11.2</v>
      </c>
      <c r="M21" s="137">
        <f t="shared" si="4"/>
        <v>3121.3985926487185</v>
      </c>
      <c r="N21" s="138">
        <f>M21/L21</f>
        <v>278.69630291506417</v>
      </c>
      <c r="O21" s="139">
        <f>L21-I21</f>
        <v>0</v>
      </c>
      <c r="P21" s="140">
        <f>N21-K21</f>
        <v>-42.732268513507279</v>
      </c>
      <c r="Q21" s="141">
        <f>N21/K21</f>
        <v>0.86705516462464405</v>
      </c>
      <c r="R21" s="329"/>
      <c r="S21" s="142">
        <f>S5</f>
        <v>0.20833333333333334</v>
      </c>
      <c r="T21" s="143">
        <f>INDEX(T5:T20,COUNTA(T5:T20))</f>
        <v>0.41883101851851845</v>
      </c>
      <c r="U21" s="144"/>
      <c r="V21" s="166"/>
      <c r="W21" s="167"/>
      <c r="X21" s="138"/>
      <c r="Y21" s="359"/>
      <c r="Z21" s="360"/>
      <c r="AA21" s="168">
        <f>M21-J21</f>
        <v>-478.60140735128152</v>
      </c>
      <c r="AB21" s="141">
        <f>M21/J21</f>
        <v>0.86705516462464405</v>
      </c>
      <c r="AC21" s="334"/>
    </row>
    <row r="22" spans="1:29" ht="15.75" customHeight="1">
      <c r="A22" s="361" t="s">
        <v>121</v>
      </c>
      <c r="B22" s="114" t="s">
        <v>118</v>
      </c>
      <c r="C22" s="325" t="s">
        <v>186</v>
      </c>
      <c r="D22" s="326"/>
      <c r="E22" s="147">
        <v>18.53</v>
      </c>
      <c r="F22" s="97">
        <v>2617</v>
      </c>
      <c r="G22" s="148">
        <f t="shared" ref="G22:G24" si="5">E22*F22</f>
        <v>48493.01</v>
      </c>
      <c r="H22" s="149"/>
      <c r="I22" s="150">
        <v>3</v>
      </c>
      <c r="J22" s="151">
        <v>3300</v>
      </c>
      <c r="K22" s="152">
        <f>J22/I22</f>
        <v>1100</v>
      </c>
      <c r="L22" s="153">
        <v>3</v>
      </c>
      <c r="M22" s="151">
        <f>F22/V22*60</f>
        <v>2990.4486165473586</v>
      </c>
      <c r="N22" s="152">
        <f>M22/L22</f>
        <v>996.81620551578624</v>
      </c>
      <c r="O22" s="154">
        <f>L22-I22</f>
        <v>0</v>
      </c>
      <c r="P22" s="155">
        <f>N22-K22</f>
        <v>-103.18379448421376</v>
      </c>
      <c r="Q22" s="156">
        <f>N22/K22</f>
        <v>0.90619655046889658</v>
      </c>
      <c r="R22" s="327">
        <f>Q38</f>
        <v>0.90582739198469908</v>
      </c>
      <c r="S22" s="157">
        <v>0.3298611111111111</v>
      </c>
      <c r="T22" s="158">
        <v>0.36631944444444442</v>
      </c>
      <c r="U22" s="159"/>
      <c r="V22" s="112">
        <v>52.5071720447377</v>
      </c>
      <c r="W22" s="161"/>
      <c r="X22" s="162"/>
      <c r="Y22" s="330"/>
      <c r="Z22" s="331"/>
      <c r="AA22" s="115">
        <f>M22-J22</f>
        <v>-309.5513834526414</v>
      </c>
      <c r="AB22" s="156">
        <f>M22/J22</f>
        <v>0.90619655046889658</v>
      </c>
      <c r="AC22" s="332">
        <f>AB38</f>
        <v>0.90582739198469908</v>
      </c>
    </row>
    <row r="23" spans="1:29" ht="15.75" customHeight="1">
      <c r="A23" s="362"/>
      <c r="B23" s="100" t="s">
        <v>118</v>
      </c>
      <c r="C23" s="335" t="s">
        <v>122</v>
      </c>
      <c r="D23" s="336"/>
      <c r="E23" s="101">
        <v>22.28</v>
      </c>
      <c r="F23" s="102">
        <v>945</v>
      </c>
      <c r="G23" s="103">
        <f t="shared" si="5"/>
        <v>21054.600000000002</v>
      </c>
      <c r="H23" s="26"/>
      <c r="I23" s="104">
        <v>5</v>
      </c>
      <c r="J23" s="105">
        <v>3300</v>
      </c>
      <c r="K23" s="106">
        <f t="shared" ref="K23:K24" si="6">J23/I23</f>
        <v>660</v>
      </c>
      <c r="L23" s="107">
        <v>5</v>
      </c>
      <c r="M23" s="105">
        <f>F23/V23*60</f>
        <v>2988.3266288839582</v>
      </c>
      <c r="N23" s="106">
        <f>M23/L23</f>
        <v>597.66532577679163</v>
      </c>
      <c r="O23" s="108">
        <f>L23-I23</f>
        <v>0</v>
      </c>
      <c r="P23" s="109">
        <f>N23-K23</f>
        <v>-62.334674223208367</v>
      </c>
      <c r="Q23" s="110">
        <f>N23/K23</f>
        <v>0.90555352390422972</v>
      </c>
      <c r="R23" s="328"/>
      <c r="S23" s="47">
        <v>0.37013888888888885</v>
      </c>
      <c r="T23" s="48">
        <v>0.38331018518518517</v>
      </c>
      <c r="U23" s="111">
        <v>5.4999999999999805</v>
      </c>
      <c r="V23" s="112">
        <v>18.973829517818</v>
      </c>
      <c r="W23" s="113"/>
      <c r="X23" s="116"/>
      <c r="Y23" s="337"/>
      <c r="Z23" s="338"/>
      <c r="AA23" s="117">
        <f>M23-J23</f>
        <v>-311.67337111604184</v>
      </c>
      <c r="AB23" s="110">
        <f>M23/J23</f>
        <v>0.90555352390422972</v>
      </c>
      <c r="AC23" s="333"/>
    </row>
    <row r="24" spans="1:29" ht="15.75" customHeight="1">
      <c r="A24" s="362"/>
      <c r="B24" s="100" t="s">
        <v>118</v>
      </c>
      <c r="C24" s="335" t="s">
        <v>123</v>
      </c>
      <c r="D24" s="336"/>
      <c r="E24" s="101">
        <v>17.89</v>
      </c>
      <c r="F24" s="102">
        <v>3079</v>
      </c>
      <c r="G24" s="103">
        <f t="shared" si="5"/>
        <v>55083.310000000005</v>
      </c>
      <c r="H24" s="26"/>
      <c r="I24" s="104">
        <v>4</v>
      </c>
      <c r="J24" s="105">
        <v>3300</v>
      </c>
      <c r="K24" s="106">
        <f t="shared" si="6"/>
        <v>825</v>
      </c>
      <c r="L24" s="107">
        <v>4</v>
      </c>
      <c r="M24" s="105">
        <f>F24/V24*60</f>
        <v>2988.9159352172042</v>
      </c>
      <c r="N24" s="106">
        <f>M24/L24</f>
        <v>747.22898380430104</v>
      </c>
      <c r="O24" s="108">
        <f>L24-I24</f>
        <v>0</v>
      </c>
      <c r="P24" s="109">
        <f>N24-K24</f>
        <v>-77.771016195698962</v>
      </c>
      <c r="Q24" s="110">
        <f>N24/K24</f>
        <v>0.90573210158097095</v>
      </c>
      <c r="R24" s="328"/>
      <c r="S24" s="47">
        <v>0.38680555555555551</v>
      </c>
      <c r="T24" s="48">
        <v>0.42972222222222217</v>
      </c>
      <c r="U24" s="111">
        <v>5.0333333333332941</v>
      </c>
      <c r="V24" s="112">
        <v>61.808362631843302</v>
      </c>
      <c r="W24" s="113"/>
      <c r="X24" s="116"/>
      <c r="Y24" s="337"/>
      <c r="Z24" s="338"/>
      <c r="AA24" s="117">
        <f>M24-J24</f>
        <v>-311.08406478279585</v>
      </c>
      <c r="AB24" s="110">
        <f>M24/J24</f>
        <v>0.90573210158097095</v>
      </c>
      <c r="AC24" s="333"/>
    </row>
    <row r="25" spans="1:29" ht="15.75" customHeight="1">
      <c r="A25" s="362"/>
      <c r="B25" s="100"/>
      <c r="C25" s="335"/>
      <c r="D25" s="336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28"/>
      <c r="S25" s="47"/>
      <c r="T25" s="48"/>
      <c r="U25" s="111"/>
      <c r="V25" s="112"/>
      <c r="W25" s="113"/>
      <c r="X25" s="116"/>
      <c r="Y25" s="337"/>
      <c r="Z25" s="338"/>
      <c r="AA25" s="117"/>
      <c r="AB25" s="110"/>
      <c r="AC25" s="333"/>
    </row>
    <row r="26" spans="1:29" ht="15.75" customHeight="1">
      <c r="A26" s="363"/>
      <c r="B26" s="100"/>
      <c r="C26" s="335"/>
      <c r="D26" s="336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328"/>
      <c r="S26" s="47"/>
      <c r="T26" s="48"/>
      <c r="U26" s="111"/>
      <c r="V26" s="112"/>
      <c r="W26" s="113"/>
      <c r="X26" s="116"/>
      <c r="Y26" s="337"/>
      <c r="Z26" s="338"/>
      <c r="AA26" s="117"/>
      <c r="AB26" s="110"/>
      <c r="AC26" s="333"/>
    </row>
    <row r="27" spans="1:29" ht="15.75" customHeight="1">
      <c r="A27" s="363"/>
      <c r="B27" s="100"/>
      <c r="C27" s="335"/>
      <c r="D27" s="336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28"/>
      <c r="S27" s="47"/>
      <c r="T27" s="120"/>
      <c r="U27" s="111"/>
      <c r="V27" s="112"/>
      <c r="W27" s="113"/>
      <c r="X27" s="116"/>
      <c r="Y27" s="337"/>
      <c r="Z27" s="338"/>
      <c r="AA27" s="117"/>
      <c r="AB27" s="110"/>
      <c r="AC27" s="333"/>
    </row>
    <row r="28" spans="1:29" ht="15.75" customHeight="1">
      <c r="A28" s="363"/>
      <c r="B28" s="100"/>
      <c r="C28" s="335"/>
      <c r="D28" s="336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328"/>
      <c r="S28" s="47"/>
      <c r="T28" s="120"/>
      <c r="U28" s="111"/>
      <c r="V28" s="112"/>
      <c r="W28" s="113"/>
      <c r="X28" s="116"/>
      <c r="Y28" s="337"/>
      <c r="Z28" s="338"/>
      <c r="AA28" s="117"/>
      <c r="AB28" s="110"/>
      <c r="AC28" s="333"/>
    </row>
    <row r="29" spans="1:29" ht="15.75" customHeight="1">
      <c r="A29" s="363"/>
      <c r="B29" s="100"/>
      <c r="C29" s="335"/>
      <c r="D29" s="336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28"/>
      <c r="S29" s="47"/>
      <c r="T29" s="120"/>
      <c r="U29" s="111"/>
      <c r="V29" s="112"/>
      <c r="W29" s="113"/>
      <c r="X29" s="116"/>
      <c r="Y29" s="337"/>
      <c r="Z29" s="338"/>
      <c r="AA29" s="117"/>
      <c r="AB29" s="110"/>
      <c r="AC29" s="333"/>
    </row>
    <row r="30" spans="1:29" ht="15.75" customHeight="1">
      <c r="A30" s="363"/>
      <c r="B30" s="100"/>
      <c r="C30" s="335"/>
      <c r="D30" s="336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28"/>
      <c r="S30" s="47"/>
      <c r="T30" s="120"/>
      <c r="U30" s="111"/>
      <c r="V30" s="112"/>
      <c r="W30" s="113"/>
      <c r="X30" s="116"/>
      <c r="Y30" s="337"/>
      <c r="Z30" s="338"/>
      <c r="AA30" s="117"/>
      <c r="AB30" s="110"/>
      <c r="AC30" s="333"/>
    </row>
    <row r="31" spans="1:29" ht="15.75" customHeight="1">
      <c r="A31" s="363"/>
      <c r="B31" s="100"/>
      <c r="C31" s="335"/>
      <c r="D31" s="336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28"/>
      <c r="S31" s="47"/>
      <c r="T31" s="120"/>
      <c r="U31" s="111"/>
      <c r="V31" s="112"/>
      <c r="W31" s="113"/>
      <c r="X31" s="116"/>
      <c r="Y31" s="337"/>
      <c r="Z31" s="338"/>
      <c r="AA31" s="117"/>
      <c r="AB31" s="110"/>
      <c r="AC31" s="333"/>
    </row>
    <row r="32" spans="1:29" ht="15.75" customHeight="1">
      <c r="A32" s="363"/>
      <c r="B32" s="100"/>
      <c r="C32" s="335"/>
      <c r="D32" s="336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28"/>
      <c r="S32" s="47"/>
      <c r="T32" s="120"/>
      <c r="U32" s="111"/>
      <c r="V32" s="112"/>
      <c r="W32" s="113"/>
      <c r="X32" s="116"/>
      <c r="Y32" s="337"/>
      <c r="Z32" s="338"/>
      <c r="AA32" s="117"/>
      <c r="AB32" s="110"/>
      <c r="AC32" s="333"/>
    </row>
    <row r="33" spans="1:29" ht="15.75" customHeight="1">
      <c r="A33" s="363"/>
      <c r="B33" s="100"/>
      <c r="C33" s="335"/>
      <c r="D33" s="336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28"/>
      <c r="S33" s="47"/>
      <c r="T33" s="120"/>
      <c r="U33" s="111"/>
      <c r="V33" s="112"/>
      <c r="W33" s="113"/>
      <c r="X33" s="116"/>
      <c r="Y33" s="337"/>
      <c r="Z33" s="338"/>
      <c r="AA33" s="117"/>
      <c r="AB33" s="110"/>
      <c r="AC33" s="333"/>
    </row>
    <row r="34" spans="1:29" ht="15.75" customHeight="1">
      <c r="A34" s="363"/>
      <c r="B34" s="100"/>
      <c r="C34" s="335"/>
      <c r="D34" s="336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28"/>
      <c r="S34" s="47"/>
      <c r="T34" s="120"/>
      <c r="U34" s="111"/>
      <c r="V34" s="112"/>
      <c r="W34" s="113"/>
      <c r="X34" s="116"/>
      <c r="Y34" s="337"/>
      <c r="Z34" s="338"/>
      <c r="AA34" s="117"/>
      <c r="AB34" s="110"/>
      <c r="AC34" s="333"/>
    </row>
    <row r="35" spans="1:29" ht="15.75" customHeight="1">
      <c r="A35" s="363"/>
      <c r="B35" s="100"/>
      <c r="C35" s="335"/>
      <c r="D35" s="336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28"/>
      <c r="S35" s="47"/>
      <c r="T35" s="120"/>
      <c r="U35" s="111"/>
      <c r="V35" s="112"/>
      <c r="W35" s="113"/>
      <c r="X35" s="116"/>
      <c r="Y35" s="337"/>
      <c r="Z35" s="338"/>
      <c r="AA35" s="117"/>
      <c r="AB35" s="110"/>
      <c r="AC35" s="333"/>
    </row>
    <row r="36" spans="1:29" ht="15.75" customHeight="1">
      <c r="A36" s="363"/>
      <c r="B36" s="100"/>
      <c r="C36" s="335"/>
      <c r="D36" s="336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28"/>
      <c r="S36" s="47"/>
      <c r="T36" s="120"/>
      <c r="U36" s="111"/>
      <c r="V36" s="112"/>
      <c r="W36" s="113"/>
      <c r="X36" s="116"/>
      <c r="Y36" s="337"/>
      <c r="Z36" s="338"/>
      <c r="AA36" s="117"/>
      <c r="AB36" s="110"/>
      <c r="AC36" s="333"/>
    </row>
    <row r="37" spans="1:29" ht="15.75" customHeight="1">
      <c r="A37" s="363"/>
      <c r="B37" s="100"/>
      <c r="C37" s="335"/>
      <c r="D37" s="336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28"/>
      <c r="S37" s="119"/>
      <c r="T37" s="120"/>
      <c r="U37" s="130"/>
      <c r="V37" s="131"/>
      <c r="W37" s="126"/>
      <c r="X37" s="127"/>
      <c r="Y37" s="337"/>
      <c r="Z37" s="338"/>
      <c r="AA37" s="165"/>
      <c r="AB37" s="125"/>
      <c r="AC37" s="333"/>
    </row>
    <row r="38" spans="1:29" ht="15.75" customHeight="1" thickBot="1">
      <c r="A38" s="364"/>
      <c r="B38" s="133" t="s">
        <v>115</v>
      </c>
      <c r="C38" s="358"/>
      <c r="D38" s="358"/>
      <c r="E38" s="134"/>
      <c r="F38" s="99"/>
      <c r="G38" s="135"/>
      <c r="H38" s="69"/>
      <c r="I38" s="136">
        <f t="shared" ref="I38:J38" si="7">AVERAGE(I22:I37)</f>
        <v>4</v>
      </c>
      <c r="J38" s="137">
        <f t="shared" si="7"/>
        <v>3300</v>
      </c>
      <c r="K38" s="138">
        <f t="shared" ref="K38" si="8">J38/I38</f>
        <v>825</v>
      </c>
      <c r="L38" s="136">
        <f t="shared" ref="L38:M38" si="9">AVERAGE(L22:L37)</f>
        <v>4</v>
      </c>
      <c r="M38" s="137">
        <f t="shared" si="9"/>
        <v>2989.230393549507</v>
      </c>
      <c r="N38" s="138">
        <f t="shared" ref="N38:N46" si="10">M38/L38</f>
        <v>747.30759838737674</v>
      </c>
      <c r="O38" s="139">
        <f t="shared" ref="O38:O46" si="11">L38-I38</f>
        <v>0</v>
      </c>
      <c r="P38" s="140">
        <f t="shared" ref="P38:P46" si="12">N38-K38</f>
        <v>-77.692401612623257</v>
      </c>
      <c r="Q38" s="141">
        <f t="shared" ref="Q38:Q46" si="13">N38/K38</f>
        <v>0.90582739198469908</v>
      </c>
      <c r="R38" s="329"/>
      <c r="S38" s="142">
        <f>S22</f>
        <v>0.3298611111111111</v>
      </c>
      <c r="T38" s="143">
        <f>INDEX(T22:T37,COUNTA(T22:T37))</f>
        <v>0.42972222222222217</v>
      </c>
      <c r="U38" s="144"/>
      <c r="V38" s="166"/>
      <c r="W38" s="99"/>
      <c r="X38" s="69"/>
      <c r="Y38" s="359"/>
      <c r="Z38" s="360"/>
      <c r="AA38" s="168">
        <f t="shared" ref="AA38:AA46" si="14">M38-J38</f>
        <v>-310.76960645049303</v>
      </c>
      <c r="AB38" s="141">
        <f t="shared" ref="AB38:AB46" si="15">M38/J38</f>
        <v>0.90582739198469908</v>
      </c>
      <c r="AC38" s="334"/>
    </row>
    <row r="39" spans="1:29" ht="15.75" customHeight="1">
      <c r="A39" s="322" t="s">
        <v>71</v>
      </c>
      <c r="B39" s="114" t="s">
        <v>118</v>
      </c>
      <c r="C39" s="325" t="s">
        <v>129</v>
      </c>
      <c r="D39" s="326"/>
      <c r="E39" s="147">
        <v>25.03</v>
      </c>
      <c r="F39" s="97">
        <v>1241</v>
      </c>
      <c r="G39" s="148">
        <f t="shared" ref="G39:G46" si="16">E39*F39</f>
        <v>31062.230000000003</v>
      </c>
      <c r="H39" s="149"/>
      <c r="I39" s="150">
        <v>5</v>
      </c>
      <c r="J39" s="151">
        <v>3600</v>
      </c>
      <c r="K39" s="152">
        <f>J39/I39</f>
        <v>720</v>
      </c>
      <c r="L39" s="153">
        <v>5</v>
      </c>
      <c r="M39" s="151">
        <f t="shared" ref="M39:M46" si="17">F39/V39*60</f>
        <v>3194.2161676975375</v>
      </c>
      <c r="N39" s="152">
        <f t="shared" si="10"/>
        <v>638.84323353950754</v>
      </c>
      <c r="O39" s="154">
        <f t="shared" si="11"/>
        <v>0</v>
      </c>
      <c r="P39" s="155">
        <f t="shared" si="12"/>
        <v>-81.156766460492463</v>
      </c>
      <c r="Q39" s="156">
        <f t="shared" si="13"/>
        <v>0.8872822688048716</v>
      </c>
      <c r="R39" s="327">
        <f>Q55</f>
        <v>0.8919367907968021</v>
      </c>
      <c r="S39" s="157">
        <v>0.25</v>
      </c>
      <c r="T39" s="158">
        <v>0.26618055555555553</v>
      </c>
      <c r="U39" s="159"/>
      <c r="V39" s="160">
        <v>23.310883199765541</v>
      </c>
      <c r="W39" s="161"/>
      <c r="X39" s="162"/>
      <c r="Y39" s="330"/>
      <c r="Z39" s="331"/>
      <c r="AA39" s="115">
        <f t="shared" si="14"/>
        <v>-405.78383230246254</v>
      </c>
      <c r="AB39" s="156">
        <f t="shared" si="15"/>
        <v>0.88728226880487149</v>
      </c>
      <c r="AC39" s="332">
        <f>AB55</f>
        <v>0.8919367907968021</v>
      </c>
    </row>
    <row r="40" spans="1:29" ht="15.75" customHeight="1">
      <c r="A40" s="323"/>
      <c r="B40" s="100" t="s">
        <v>118</v>
      </c>
      <c r="C40" s="335" t="s">
        <v>125</v>
      </c>
      <c r="D40" s="336"/>
      <c r="E40" s="101">
        <v>18.18</v>
      </c>
      <c r="F40" s="102">
        <v>1276</v>
      </c>
      <c r="G40" s="103">
        <f t="shared" si="16"/>
        <v>23197.68</v>
      </c>
      <c r="H40" s="26"/>
      <c r="I40" s="104">
        <v>3</v>
      </c>
      <c r="J40" s="105">
        <v>3600</v>
      </c>
      <c r="K40" s="106">
        <f t="shared" ref="K40:K75" si="18">J40/I40</f>
        <v>1200</v>
      </c>
      <c r="L40" s="107">
        <v>3</v>
      </c>
      <c r="M40" s="105">
        <f t="shared" si="17"/>
        <v>3195.5143093214647</v>
      </c>
      <c r="N40" s="106">
        <f t="shared" si="10"/>
        <v>1065.1714364404882</v>
      </c>
      <c r="O40" s="108">
        <f t="shared" si="11"/>
        <v>0</v>
      </c>
      <c r="P40" s="109">
        <f t="shared" si="12"/>
        <v>-134.82856355951185</v>
      </c>
      <c r="Q40" s="110">
        <f t="shared" si="13"/>
        <v>0.88764286370040679</v>
      </c>
      <c r="R40" s="328"/>
      <c r="S40" s="47">
        <v>0.27638888888888891</v>
      </c>
      <c r="T40" s="48">
        <v>0.29302083333333334</v>
      </c>
      <c r="U40" s="111">
        <v>14.70000000000006</v>
      </c>
      <c r="V40" s="112">
        <v>23.958584624913399</v>
      </c>
      <c r="W40" s="113"/>
      <c r="X40" s="116"/>
      <c r="Y40" s="337"/>
      <c r="Z40" s="338"/>
      <c r="AA40" s="117">
        <f t="shared" si="14"/>
        <v>-404.48569067853532</v>
      </c>
      <c r="AB40" s="110">
        <f t="shared" si="15"/>
        <v>0.8876428637004069</v>
      </c>
      <c r="AC40" s="333"/>
    </row>
    <row r="41" spans="1:29" ht="15.75" customHeight="1">
      <c r="A41" s="323"/>
      <c r="B41" s="100" t="s">
        <v>118</v>
      </c>
      <c r="C41" s="335" t="s">
        <v>202</v>
      </c>
      <c r="D41" s="336"/>
      <c r="E41" s="101">
        <v>23.72</v>
      </c>
      <c r="F41" s="102">
        <v>1042</v>
      </c>
      <c r="G41" s="103">
        <f t="shared" si="16"/>
        <v>24716.239999999998</v>
      </c>
      <c r="H41" s="26"/>
      <c r="I41" s="104">
        <v>5</v>
      </c>
      <c r="J41" s="105">
        <v>3600</v>
      </c>
      <c r="K41" s="106">
        <f t="shared" si="18"/>
        <v>720</v>
      </c>
      <c r="L41" s="107">
        <v>5</v>
      </c>
      <c r="M41" s="105">
        <f t="shared" si="17"/>
        <v>3201.6711494849396</v>
      </c>
      <c r="N41" s="106">
        <f t="shared" si="10"/>
        <v>640.33422989698795</v>
      </c>
      <c r="O41" s="108">
        <f t="shared" si="11"/>
        <v>0</v>
      </c>
      <c r="P41" s="109">
        <f t="shared" si="12"/>
        <v>-79.665770103012051</v>
      </c>
      <c r="Q41" s="110">
        <f t="shared" si="13"/>
        <v>0.88935309707914989</v>
      </c>
      <c r="R41" s="328"/>
      <c r="S41" s="47">
        <v>0.30347222222222225</v>
      </c>
      <c r="T41" s="48">
        <v>0.31702546296296297</v>
      </c>
      <c r="U41" s="111">
        <v>15.050000000000034</v>
      </c>
      <c r="V41" s="112">
        <v>19.527302174696406</v>
      </c>
      <c r="W41" s="113"/>
      <c r="X41" s="116"/>
      <c r="Y41" s="337"/>
      <c r="Z41" s="338"/>
      <c r="AA41" s="117">
        <f t="shared" si="14"/>
        <v>-398.32885051506037</v>
      </c>
      <c r="AB41" s="110">
        <f t="shared" si="15"/>
        <v>0.88935309707914989</v>
      </c>
      <c r="AC41" s="333"/>
    </row>
    <row r="42" spans="1:29" ht="15.75" customHeight="1">
      <c r="A42" s="323"/>
      <c r="B42" s="100" t="s">
        <v>118</v>
      </c>
      <c r="C42" s="335" t="s">
        <v>127</v>
      </c>
      <c r="D42" s="336"/>
      <c r="E42" s="101">
        <v>18.18</v>
      </c>
      <c r="F42" s="102">
        <v>2295</v>
      </c>
      <c r="G42" s="103">
        <f t="shared" si="16"/>
        <v>41723.1</v>
      </c>
      <c r="H42" s="26"/>
      <c r="I42" s="104">
        <v>3</v>
      </c>
      <c r="J42" s="105">
        <v>3600</v>
      </c>
      <c r="K42" s="106">
        <f t="shared" si="18"/>
        <v>1200</v>
      </c>
      <c r="L42" s="107">
        <v>3</v>
      </c>
      <c r="M42" s="105">
        <f t="shared" si="17"/>
        <v>3200.9982864459976</v>
      </c>
      <c r="N42" s="106">
        <f t="shared" si="10"/>
        <v>1066.9994288153325</v>
      </c>
      <c r="O42" s="108">
        <f t="shared" si="11"/>
        <v>0</v>
      </c>
      <c r="P42" s="109">
        <f t="shared" si="12"/>
        <v>-133.00057118466748</v>
      </c>
      <c r="Q42" s="110">
        <f t="shared" si="13"/>
        <v>0.8891661906794438</v>
      </c>
      <c r="R42" s="328"/>
      <c r="S42" s="47">
        <v>0.32708333333333339</v>
      </c>
      <c r="T42" s="48">
        <v>0.3569560185185186</v>
      </c>
      <c r="U42" s="111">
        <v>15</v>
      </c>
      <c r="V42" s="112">
        <v>43.017829963565987</v>
      </c>
      <c r="W42" s="113"/>
      <c r="X42" s="116"/>
      <c r="Y42" s="337"/>
      <c r="Z42" s="338"/>
      <c r="AA42" s="117">
        <f t="shared" si="14"/>
        <v>-399.00171355400244</v>
      </c>
      <c r="AB42" s="110">
        <f t="shared" si="15"/>
        <v>0.8891661906794438</v>
      </c>
      <c r="AC42" s="333"/>
    </row>
    <row r="43" spans="1:29" ht="15.75" customHeight="1">
      <c r="A43" s="323"/>
      <c r="B43" s="100" t="s">
        <v>118</v>
      </c>
      <c r="C43" s="335" t="s">
        <v>211</v>
      </c>
      <c r="D43" s="336"/>
      <c r="E43" s="101">
        <v>17.07</v>
      </c>
      <c r="F43" s="102">
        <v>2438</v>
      </c>
      <c r="G43" s="103">
        <f t="shared" si="16"/>
        <v>41616.660000000003</v>
      </c>
      <c r="H43" s="13"/>
      <c r="I43" s="104">
        <v>3</v>
      </c>
      <c r="J43" s="105">
        <v>3300</v>
      </c>
      <c r="K43" s="106">
        <f t="shared" si="18"/>
        <v>1100</v>
      </c>
      <c r="L43" s="107">
        <v>3</v>
      </c>
      <c r="M43" s="105">
        <f t="shared" si="17"/>
        <v>2978.8482566575822</v>
      </c>
      <c r="N43" s="106">
        <f t="shared" si="10"/>
        <v>992.94941888586072</v>
      </c>
      <c r="O43" s="108">
        <f t="shared" si="11"/>
        <v>0</v>
      </c>
      <c r="P43" s="109">
        <f t="shared" si="12"/>
        <v>-107.05058111413928</v>
      </c>
      <c r="Q43" s="110">
        <f t="shared" si="13"/>
        <v>0.90268128989623697</v>
      </c>
      <c r="R43" s="328"/>
      <c r="S43" s="47">
        <v>0.36736111111111119</v>
      </c>
      <c r="T43" s="48">
        <v>0.40145833333333342</v>
      </c>
      <c r="U43" s="111">
        <v>14.983333333333331</v>
      </c>
      <c r="V43" s="112">
        <v>49.106227439773498</v>
      </c>
      <c r="W43" s="113"/>
      <c r="X43" s="116"/>
      <c r="Y43" s="337"/>
      <c r="Z43" s="338"/>
      <c r="AA43" s="117">
        <f t="shared" si="14"/>
        <v>-321.15174334241783</v>
      </c>
      <c r="AB43" s="110">
        <f t="shared" si="15"/>
        <v>0.90268128989623697</v>
      </c>
      <c r="AC43" s="333"/>
    </row>
    <row r="44" spans="1:29" ht="15.75" customHeight="1">
      <c r="A44" s="323"/>
      <c r="B44" s="100" t="s">
        <v>118</v>
      </c>
      <c r="C44" s="335" t="s">
        <v>128</v>
      </c>
      <c r="D44" s="336"/>
      <c r="E44" s="101">
        <v>14.28</v>
      </c>
      <c r="F44" s="102">
        <v>1939</v>
      </c>
      <c r="G44" s="121">
        <f t="shared" si="16"/>
        <v>27688.92</v>
      </c>
      <c r="H44" s="122">
        <v>2</v>
      </c>
      <c r="I44" s="104">
        <v>3</v>
      </c>
      <c r="J44" s="105">
        <v>3600</v>
      </c>
      <c r="K44" s="106">
        <f t="shared" si="18"/>
        <v>1200</v>
      </c>
      <c r="L44" s="107">
        <v>3</v>
      </c>
      <c r="M44" s="105">
        <f t="shared" si="17"/>
        <v>3195.5803616607582</v>
      </c>
      <c r="N44" s="106">
        <f t="shared" si="10"/>
        <v>1065.1934538869193</v>
      </c>
      <c r="O44" s="108">
        <f t="shared" si="11"/>
        <v>0</v>
      </c>
      <c r="P44" s="109">
        <f t="shared" si="12"/>
        <v>-134.80654611308069</v>
      </c>
      <c r="Q44" s="110">
        <f t="shared" si="13"/>
        <v>0.88766121157243272</v>
      </c>
      <c r="R44" s="328"/>
      <c r="S44" s="47">
        <v>0.41180555555555565</v>
      </c>
      <c r="T44" s="120">
        <v>0.43708333333333343</v>
      </c>
      <c r="U44" s="111">
        <v>14.900000000000011</v>
      </c>
      <c r="V44" s="112">
        <v>36.406532408259501</v>
      </c>
      <c r="W44" s="113"/>
      <c r="X44" s="116"/>
      <c r="Y44" s="337"/>
      <c r="Z44" s="338"/>
      <c r="AA44" s="117">
        <f t="shared" si="14"/>
        <v>-404.41963833924183</v>
      </c>
      <c r="AB44" s="110">
        <f t="shared" si="15"/>
        <v>0.88766121157243283</v>
      </c>
      <c r="AC44" s="333"/>
    </row>
    <row r="45" spans="1:29" ht="15.75" customHeight="1">
      <c r="A45" s="323"/>
      <c r="B45" s="100" t="s">
        <v>118</v>
      </c>
      <c r="C45" s="335" t="s">
        <v>126</v>
      </c>
      <c r="D45" s="336"/>
      <c r="E45" s="101">
        <v>14.03</v>
      </c>
      <c r="F45" s="102">
        <v>4801</v>
      </c>
      <c r="G45" s="121">
        <f t="shared" si="16"/>
        <v>67358.03</v>
      </c>
      <c r="H45" s="62"/>
      <c r="I45" s="104">
        <v>3</v>
      </c>
      <c r="J45" s="105">
        <v>3000</v>
      </c>
      <c r="K45" s="106">
        <f t="shared" si="18"/>
        <v>1000</v>
      </c>
      <c r="L45" s="107">
        <v>3</v>
      </c>
      <c r="M45" s="105">
        <f t="shared" si="17"/>
        <v>2726.6921657400922</v>
      </c>
      <c r="N45" s="106">
        <f t="shared" si="10"/>
        <v>908.89738858003068</v>
      </c>
      <c r="O45" s="123">
        <f t="shared" si="11"/>
        <v>0</v>
      </c>
      <c r="P45" s="124">
        <f t="shared" si="12"/>
        <v>-91.102611419969321</v>
      </c>
      <c r="Q45" s="125">
        <f t="shared" si="13"/>
        <v>0.90889738858003066</v>
      </c>
      <c r="R45" s="328"/>
      <c r="S45" s="47">
        <v>0.44722222222222235</v>
      </c>
      <c r="T45" s="120">
        <v>0.52057870370370385</v>
      </c>
      <c r="U45" s="111">
        <v>14.600000000000044</v>
      </c>
      <c r="V45" s="112">
        <v>105.64448881299123</v>
      </c>
      <c r="W45" s="113"/>
      <c r="X45" s="116"/>
      <c r="Y45" s="337"/>
      <c r="Z45" s="338"/>
      <c r="AA45" s="117">
        <f t="shared" si="14"/>
        <v>-273.30783425990785</v>
      </c>
      <c r="AB45" s="110">
        <f t="shared" si="15"/>
        <v>0.90889738858003066</v>
      </c>
      <c r="AC45" s="333"/>
    </row>
    <row r="46" spans="1:29" ht="15.75" customHeight="1">
      <c r="A46" s="323"/>
      <c r="B46" s="100" t="s">
        <v>118</v>
      </c>
      <c r="C46" s="335" t="s">
        <v>128</v>
      </c>
      <c r="D46" s="336"/>
      <c r="E46" s="101">
        <v>14.28</v>
      </c>
      <c r="F46" s="102">
        <v>4612</v>
      </c>
      <c r="G46" s="121">
        <f t="shared" si="16"/>
        <v>65859.360000000001</v>
      </c>
      <c r="H46" s="62"/>
      <c r="I46" s="104">
        <v>3</v>
      </c>
      <c r="J46" s="105">
        <v>3600</v>
      </c>
      <c r="K46" s="106">
        <f t="shared" si="18"/>
        <v>1200</v>
      </c>
      <c r="L46" s="118">
        <v>3</v>
      </c>
      <c r="M46" s="105">
        <f t="shared" si="17"/>
        <v>3191.5157662224051</v>
      </c>
      <c r="N46" s="106">
        <f t="shared" si="10"/>
        <v>1063.8385887408017</v>
      </c>
      <c r="O46" s="123">
        <f t="shared" si="11"/>
        <v>0</v>
      </c>
      <c r="P46" s="124">
        <f t="shared" si="12"/>
        <v>-136.1614112591983</v>
      </c>
      <c r="Q46" s="125">
        <f t="shared" si="13"/>
        <v>0.88653215728400137</v>
      </c>
      <c r="R46" s="328"/>
      <c r="S46" s="47">
        <v>0.53055555555555567</v>
      </c>
      <c r="T46" s="120">
        <v>0.59076388888888898</v>
      </c>
      <c r="U46" s="111">
        <v>15</v>
      </c>
      <c r="V46" s="112">
        <v>86.704882654405907</v>
      </c>
      <c r="W46" s="113"/>
      <c r="X46" s="116"/>
      <c r="Y46" s="337"/>
      <c r="Z46" s="338"/>
      <c r="AA46" s="117">
        <f t="shared" si="14"/>
        <v>-408.48423377759491</v>
      </c>
      <c r="AB46" s="110">
        <f t="shared" si="15"/>
        <v>0.88653215728400137</v>
      </c>
      <c r="AC46" s="333"/>
    </row>
    <row r="47" spans="1:29" ht="15.75" customHeight="1">
      <c r="A47" s="323"/>
      <c r="B47" s="100"/>
      <c r="C47" s="335"/>
      <c r="D47" s="336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8"/>
      <c r="S47" s="47"/>
      <c r="T47" s="120"/>
      <c r="U47" s="111"/>
      <c r="V47" s="112"/>
      <c r="W47" s="113"/>
      <c r="X47" s="116"/>
      <c r="Y47" s="337"/>
      <c r="Z47" s="338"/>
      <c r="AA47" s="117"/>
      <c r="AB47" s="110"/>
      <c r="AC47" s="333"/>
    </row>
    <row r="48" spans="1:29" ht="15.75" customHeight="1">
      <c r="A48" s="323"/>
      <c r="B48" s="100"/>
      <c r="C48" s="335"/>
      <c r="D48" s="336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8"/>
      <c r="S48" s="47"/>
      <c r="T48" s="120"/>
      <c r="U48" s="111"/>
      <c r="V48" s="112"/>
      <c r="W48" s="113"/>
      <c r="X48" s="116"/>
      <c r="Y48" s="337"/>
      <c r="Z48" s="338"/>
      <c r="AA48" s="117"/>
      <c r="AB48" s="110"/>
      <c r="AC48" s="333"/>
    </row>
    <row r="49" spans="1:29" ht="15.75" customHeight="1">
      <c r="A49" s="323"/>
      <c r="B49" s="100"/>
      <c r="C49" s="335"/>
      <c r="D49" s="336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8"/>
      <c r="S49" s="47"/>
      <c r="T49" s="120"/>
      <c r="U49" s="111"/>
      <c r="V49" s="112"/>
      <c r="W49" s="126"/>
      <c r="X49" s="127"/>
      <c r="Y49" s="337"/>
      <c r="Z49" s="338"/>
      <c r="AA49" s="117"/>
      <c r="AB49" s="110"/>
      <c r="AC49" s="333"/>
    </row>
    <row r="50" spans="1:29" ht="15.75" customHeight="1">
      <c r="A50" s="323"/>
      <c r="B50" s="100"/>
      <c r="C50" s="335"/>
      <c r="D50" s="336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8"/>
      <c r="S50" s="47"/>
      <c r="T50" s="120"/>
      <c r="U50" s="111"/>
      <c r="V50" s="112"/>
      <c r="W50" s="126"/>
      <c r="X50" s="127"/>
      <c r="Y50" s="337"/>
      <c r="Z50" s="338"/>
      <c r="AA50" s="117"/>
      <c r="AB50" s="110"/>
      <c r="AC50" s="333"/>
    </row>
    <row r="51" spans="1:29" ht="15.75" customHeight="1">
      <c r="A51" s="323"/>
      <c r="B51" s="100"/>
      <c r="C51" s="335"/>
      <c r="D51" s="336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8"/>
      <c r="S51" s="47"/>
      <c r="T51" s="120"/>
      <c r="U51" s="111"/>
      <c r="V51" s="112"/>
      <c r="W51" s="126"/>
      <c r="X51" s="127"/>
      <c r="Y51" s="337"/>
      <c r="Z51" s="338"/>
      <c r="AA51" s="117"/>
      <c r="AB51" s="110"/>
      <c r="AC51" s="333"/>
    </row>
    <row r="52" spans="1:29" ht="15.75" customHeight="1">
      <c r="A52" s="323"/>
      <c r="B52" s="100"/>
      <c r="C52" s="335"/>
      <c r="D52" s="336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8"/>
      <c r="S52" s="47"/>
      <c r="T52" s="120"/>
      <c r="U52" s="111"/>
      <c r="V52" s="112"/>
      <c r="W52" s="126"/>
      <c r="X52" s="127"/>
      <c r="Y52" s="337"/>
      <c r="Z52" s="338"/>
      <c r="AA52" s="117"/>
      <c r="AB52" s="110"/>
      <c r="AC52" s="333"/>
    </row>
    <row r="53" spans="1:29" ht="15.75" customHeight="1">
      <c r="A53" s="323"/>
      <c r="B53" s="100"/>
      <c r="C53" s="335"/>
      <c r="D53" s="336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8"/>
      <c r="S53" s="47"/>
      <c r="T53" s="120"/>
      <c r="U53" s="111"/>
      <c r="V53" s="112"/>
      <c r="W53" s="126"/>
      <c r="X53" s="127"/>
      <c r="Y53" s="337"/>
      <c r="Z53" s="338"/>
      <c r="AA53" s="117"/>
      <c r="AB53" s="110"/>
      <c r="AC53" s="333"/>
    </row>
    <row r="54" spans="1:29" ht="15.75" customHeight="1">
      <c r="A54" s="323"/>
      <c r="B54" s="100"/>
      <c r="C54" s="335"/>
      <c r="D54" s="336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8"/>
      <c r="S54" s="119"/>
      <c r="T54" s="120"/>
      <c r="U54" s="130"/>
      <c r="V54" s="131"/>
      <c r="W54" s="126"/>
      <c r="X54" s="127"/>
      <c r="Y54" s="337"/>
      <c r="Z54" s="338"/>
      <c r="AA54" s="165"/>
      <c r="AB54" s="125"/>
      <c r="AC54" s="333"/>
    </row>
    <row r="55" spans="1:29" ht="15.75" customHeight="1" thickBot="1">
      <c r="A55" s="324"/>
      <c r="B55" s="133" t="s">
        <v>115</v>
      </c>
      <c r="C55" s="358"/>
      <c r="D55" s="358"/>
      <c r="E55" s="134"/>
      <c r="F55" s="99"/>
      <c r="G55" s="135"/>
      <c r="H55" s="69"/>
      <c r="I55" s="136">
        <f t="shared" ref="I55:J55" si="19">AVERAGE(I39:I54)</f>
        <v>3.5</v>
      </c>
      <c r="J55" s="137">
        <f t="shared" si="19"/>
        <v>3487.5</v>
      </c>
      <c r="K55" s="138">
        <f t="shared" ref="K55" si="20">J55/I55</f>
        <v>996.42857142857144</v>
      </c>
      <c r="L55" s="136">
        <f t="shared" ref="L55:M55" si="21">AVERAGE(L39:L54)</f>
        <v>3.5</v>
      </c>
      <c r="M55" s="137">
        <f t="shared" si="21"/>
        <v>3110.6295579038474</v>
      </c>
      <c r="N55" s="138">
        <f t="shared" ref="N55:N62" si="22">M55/L55</f>
        <v>888.75130225824216</v>
      </c>
      <c r="O55" s="139">
        <f t="shared" ref="O55:O62" si="23">L55-I55</f>
        <v>0</v>
      </c>
      <c r="P55" s="140">
        <f t="shared" ref="P55:P62" si="24">N55-K55</f>
        <v>-107.67726917032928</v>
      </c>
      <c r="Q55" s="141">
        <f t="shared" ref="Q55:Q62" si="25">N55/K55</f>
        <v>0.8919367907968021</v>
      </c>
      <c r="R55" s="329"/>
      <c r="S55" s="142">
        <f>S39</f>
        <v>0.25</v>
      </c>
      <c r="T55" s="143">
        <f>INDEX(T39:T54,COUNTA(T39:T54))</f>
        <v>0.59076388888888898</v>
      </c>
      <c r="U55" s="144"/>
      <c r="V55" s="166"/>
      <c r="W55" s="99"/>
      <c r="X55" s="69"/>
      <c r="Y55" s="359"/>
      <c r="Z55" s="360"/>
      <c r="AA55" s="168">
        <f t="shared" ref="AA55:AA62" si="26">M55-J55</f>
        <v>-376.8704420961526</v>
      </c>
      <c r="AB55" s="141">
        <f t="shared" ref="AB55:AB62" si="27">M55/J55</f>
        <v>0.8919367907968021</v>
      </c>
      <c r="AC55" s="334"/>
    </row>
    <row r="56" spans="1:29" ht="15.75" customHeight="1">
      <c r="A56" s="361" t="s">
        <v>78</v>
      </c>
      <c r="B56" s="114" t="s">
        <v>118</v>
      </c>
      <c r="C56" s="325" t="s">
        <v>215</v>
      </c>
      <c r="D56" s="326"/>
      <c r="E56" s="147">
        <v>20.72</v>
      </c>
      <c r="F56" s="97">
        <v>2158</v>
      </c>
      <c r="G56" s="148">
        <f t="shared" ref="G56:G62" si="28">E56*F56</f>
        <v>44713.759999999995</v>
      </c>
      <c r="H56" s="149"/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 t="shared" ref="M56:M62" si="29">F56/V56*60</f>
        <v>3192.7840511463405</v>
      </c>
      <c r="N56" s="152">
        <f t="shared" si="22"/>
        <v>1064.2613503821135</v>
      </c>
      <c r="O56" s="154">
        <f t="shared" si="23"/>
        <v>0</v>
      </c>
      <c r="P56" s="155">
        <f t="shared" si="24"/>
        <v>-135.73864961788649</v>
      </c>
      <c r="Q56" s="156">
        <f t="shared" si="25"/>
        <v>0.88688445865176124</v>
      </c>
      <c r="R56" s="327">
        <f>Q72</f>
        <v>0.88088142491784027</v>
      </c>
      <c r="S56" s="157">
        <v>0.25</v>
      </c>
      <c r="T56" s="158">
        <v>0.27815972222222224</v>
      </c>
      <c r="U56" s="159"/>
      <c r="V56" s="160">
        <v>40.5539485056972</v>
      </c>
      <c r="W56" s="158"/>
      <c r="X56" s="169"/>
      <c r="Y56" s="330"/>
      <c r="Z56" s="331"/>
      <c r="AA56" s="115">
        <f t="shared" si="26"/>
        <v>-407.21594885365948</v>
      </c>
      <c r="AB56" s="156">
        <f t="shared" si="27"/>
        <v>0.88688445865176124</v>
      </c>
      <c r="AC56" s="332">
        <f>AB72</f>
        <v>0.88088142491784038</v>
      </c>
    </row>
    <row r="57" spans="1:29" ht="15.75" customHeight="1">
      <c r="A57" s="362"/>
      <c r="B57" s="100" t="s">
        <v>118</v>
      </c>
      <c r="C57" s="335" t="s">
        <v>130</v>
      </c>
      <c r="D57" s="336"/>
      <c r="E57" s="101">
        <v>24.82</v>
      </c>
      <c r="F57" s="102">
        <v>1575</v>
      </c>
      <c r="G57" s="103">
        <f t="shared" si="28"/>
        <v>39091.5</v>
      </c>
      <c r="H57" s="26"/>
      <c r="I57" s="104">
        <v>5</v>
      </c>
      <c r="J57" s="105">
        <v>3600</v>
      </c>
      <c r="K57" s="106">
        <f t="shared" si="18"/>
        <v>720</v>
      </c>
      <c r="L57" s="107">
        <v>5</v>
      </c>
      <c r="M57" s="105">
        <f t="shared" si="29"/>
        <v>3200.8076587174342</v>
      </c>
      <c r="N57" s="106">
        <f t="shared" si="22"/>
        <v>640.16153174348688</v>
      </c>
      <c r="O57" s="108">
        <f t="shared" si="23"/>
        <v>0</v>
      </c>
      <c r="P57" s="109">
        <f t="shared" si="24"/>
        <v>-79.838468256513124</v>
      </c>
      <c r="Q57" s="110">
        <f t="shared" si="25"/>
        <v>0.8891132385326207</v>
      </c>
      <c r="R57" s="328"/>
      <c r="S57" s="47">
        <v>0.28819444444444448</v>
      </c>
      <c r="T57" s="48">
        <v>0.30869212962962966</v>
      </c>
      <c r="U57" s="111">
        <v>15</v>
      </c>
      <c r="V57" s="112">
        <v>29.523798389643389</v>
      </c>
      <c r="W57" s="113"/>
      <c r="X57" s="13"/>
      <c r="Y57" s="337"/>
      <c r="Z57" s="338"/>
      <c r="AA57" s="117">
        <f t="shared" si="26"/>
        <v>-399.19234128256585</v>
      </c>
      <c r="AB57" s="110">
        <f t="shared" si="27"/>
        <v>0.88911323853262059</v>
      </c>
      <c r="AC57" s="333"/>
    </row>
    <row r="58" spans="1:29" ht="15.75" customHeight="1">
      <c r="A58" s="362"/>
      <c r="B58" s="100" t="s">
        <v>118</v>
      </c>
      <c r="C58" s="335" t="s">
        <v>131</v>
      </c>
      <c r="D58" s="336"/>
      <c r="E58" s="101">
        <v>30</v>
      </c>
      <c r="F58" s="102">
        <v>2212</v>
      </c>
      <c r="G58" s="103">
        <f t="shared" si="28"/>
        <v>66360</v>
      </c>
      <c r="H58" s="26"/>
      <c r="I58" s="104">
        <v>4</v>
      </c>
      <c r="J58" s="105">
        <v>3600</v>
      </c>
      <c r="K58" s="106">
        <f t="shared" si="18"/>
        <v>900</v>
      </c>
      <c r="L58" s="107">
        <v>4</v>
      </c>
      <c r="M58" s="105">
        <f t="shared" si="29"/>
        <v>3195.1605999704284</v>
      </c>
      <c r="N58" s="106">
        <f t="shared" si="22"/>
        <v>798.7901499926071</v>
      </c>
      <c r="O58" s="108">
        <f t="shared" si="23"/>
        <v>0</v>
      </c>
      <c r="P58" s="109">
        <f t="shared" si="24"/>
        <v>-101.2098500073929</v>
      </c>
      <c r="Q58" s="110">
        <f t="shared" si="25"/>
        <v>0.88754461110289673</v>
      </c>
      <c r="R58" s="328"/>
      <c r="S58" s="47">
        <v>0.31875000000000003</v>
      </c>
      <c r="T58" s="48">
        <v>0.34759259259259262</v>
      </c>
      <c r="U58" s="111">
        <v>15</v>
      </c>
      <c r="V58" s="112">
        <v>41.537818162012996</v>
      </c>
      <c r="W58" s="113"/>
      <c r="X58" s="13"/>
      <c r="Y58" s="337"/>
      <c r="Z58" s="338"/>
      <c r="AA58" s="117">
        <f t="shared" si="26"/>
        <v>-404.83940002957161</v>
      </c>
      <c r="AB58" s="110">
        <f t="shared" si="27"/>
        <v>0.88754461110289673</v>
      </c>
      <c r="AC58" s="333"/>
    </row>
    <row r="59" spans="1:29" ht="15.75" customHeight="1">
      <c r="A59" s="362"/>
      <c r="B59" s="100" t="s">
        <v>118</v>
      </c>
      <c r="C59" s="335" t="s">
        <v>250</v>
      </c>
      <c r="D59" s="336"/>
      <c r="E59" s="101">
        <v>30</v>
      </c>
      <c r="F59" s="102">
        <v>3831</v>
      </c>
      <c r="G59" s="103">
        <f t="shared" si="28"/>
        <v>114930</v>
      </c>
      <c r="H59" s="26"/>
      <c r="I59" s="104">
        <v>4</v>
      </c>
      <c r="J59" s="105">
        <v>3300</v>
      </c>
      <c r="K59" s="106">
        <f t="shared" si="18"/>
        <v>825</v>
      </c>
      <c r="L59" s="107">
        <v>4</v>
      </c>
      <c r="M59" s="105">
        <f t="shared" si="29"/>
        <v>2979.1635152813587</v>
      </c>
      <c r="N59" s="106">
        <f t="shared" si="22"/>
        <v>744.79087882033969</v>
      </c>
      <c r="O59" s="108">
        <f t="shared" si="23"/>
        <v>0</v>
      </c>
      <c r="P59" s="109">
        <f t="shared" si="24"/>
        <v>-80.209121179660315</v>
      </c>
      <c r="Q59" s="110">
        <f t="shared" si="25"/>
        <v>0.90277682281253291</v>
      </c>
      <c r="R59" s="328"/>
      <c r="S59" s="47">
        <v>0.35763888888888895</v>
      </c>
      <c r="T59" s="48">
        <v>0.41121527777777783</v>
      </c>
      <c r="U59" s="111">
        <v>15</v>
      </c>
      <c r="V59" s="112">
        <v>77.155885811890897</v>
      </c>
      <c r="W59" s="113"/>
      <c r="X59" s="116"/>
      <c r="Y59" s="337"/>
      <c r="Z59" s="338"/>
      <c r="AA59" s="117">
        <f t="shared" si="26"/>
        <v>-320.83648471864126</v>
      </c>
      <c r="AB59" s="110">
        <f t="shared" si="27"/>
        <v>0.90277682281253291</v>
      </c>
      <c r="AC59" s="333"/>
    </row>
    <row r="60" spans="1:29" ht="15.75" customHeight="1">
      <c r="A60" s="363"/>
      <c r="B60" s="100" t="s">
        <v>118</v>
      </c>
      <c r="C60" s="335" t="s">
        <v>124</v>
      </c>
      <c r="D60" s="336"/>
      <c r="E60" s="101">
        <v>16.66</v>
      </c>
      <c r="F60" s="102">
        <v>1666</v>
      </c>
      <c r="G60" s="103">
        <f t="shared" si="28"/>
        <v>27755.56</v>
      </c>
      <c r="H60" s="13">
        <v>2</v>
      </c>
      <c r="I60" s="104">
        <v>5</v>
      </c>
      <c r="J60" s="105">
        <v>3600</v>
      </c>
      <c r="K60" s="106">
        <f t="shared" si="18"/>
        <v>720</v>
      </c>
      <c r="L60" s="107">
        <v>5</v>
      </c>
      <c r="M60" s="105">
        <f t="shared" si="29"/>
        <v>3198.0158276693337</v>
      </c>
      <c r="N60" s="106">
        <f t="shared" si="22"/>
        <v>639.60316553386679</v>
      </c>
      <c r="O60" s="108">
        <f t="shared" si="23"/>
        <v>0</v>
      </c>
      <c r="P60" s="109">
        <f t="shared" si="24"/>
        <v>-80.396834466133214</v>
      </c>
      <c r="Q60" s="110">
        <f t="shared" si="25"/>
        <v>0.8883377299081483</v>
      </c>
      <c r="R60" s="328"/>
      <c r="S60" s="47">
        <v>0.42152777777777783</v>
      </c>
      <c r="T60" s="48">
        <v>0.44322916666666673</v>
      </c>
      <c r="U60" s="111">
        <v>14.850000000000003</v>
      </c>
      <c r="V60" s="112">
        <v>31.256880949475903</v>
      </c>
      <c r="W60" s="113"/>
      <c r="X60" s="116"/>
      <c r="Y60" s="337"/>
      <c r="Z60" s="338"/>
      <c r="AA60" s="117">
        <f t="shared" si="26"/>
        <v>-401.9841723306663</v>
      </c>
      <c r="AB60" s="110">
        <f t="shared" si="27"/>
        <v>0.8883377299081483</v>
      </c>
      <c r="AC60" s="333"/>
    </row>
    <row r="61" spans="1:29" ht="15.75" customHeight="1">
      <c r="A61" s="363"/>
      <c r="B61" s="100" t="s">
        <v>118</v>
      </c>
      <c r="C61" s="335" t="s">
        <v>259</v>
      </c>
      <c r="D61" s="336"/>
      <c r="E61" s="101">
        <v>27.48</v>
      </c>
      <c r="F61" s="102">
        <v>5314</v>
      </c>
      <c r="G61" s="121">
        <f t="shared" si="28"/>
        <v>146028.72</v>
      </c>
      <c r="H61" s="122"/>
      <c r="I61" s="104">
        <v>5</v>
      </c>
      <c r="J61" s="105">
        <v>3600</v>
      </c>
      <c r="K61" s="106">
        <f t="shared" si="18"/>
        <v>720</v>
      </c>
      <c r="L61" s="107">
        <v>5</v>
      </c>
      <c r="M61" s="105">
        <f t="shared" si="29"/>
        <v>2969.9999999999995</v>
      </c>
      <c r="N61" s="106">
        <f t="shared" si="22"/>
        <v>593.99999999999989</v>
      </c>
      <c r="O61" s="108">
        <f t="shared" si="23"/>
        <v>0</v>
      </c>
      <c r="P61" s="109">
        <f t="shared" si="24"/>
        <v>-126.00000000000011</v>
      </c>
      <c r="Q61" s="110">
        <f t="shared" si="25"/>
        <v>0.82499999999999984</v>
      </c>
      <c r="R61" s="328"/>
      <c r="S61" s="47">
        <v>0.45347222222222228</v>
      </c>
      <c r="T61" s="120">
        <v>0.52802083333333338</v>
      </c>
      <c r="U61" s="111">
        <v>14.749999999999988</v>
      </c>
      <c r="V61" s="112">
        <v>107.35353535353536</v>
      </c>
      <c r="W61" s="113"/>
      <c r="X61" s="50"/>
      <c r="Y61" s="337"/>
      <c r="Z61" s="338"/>
      <c r="AA61" s="117">
        <f t="shared" si="26"/>
        <v>-630.00000000000045</v>
      </c>
      <c r="AB61" s="110">
        <f t="shared" si="27"/>
        <v>0.82499999999999984</v>
      </c>
      <c r="AC61" s="333"/>
    </row>
    <row r="62" spans="1:29" ht="15.75" customHeight="1">
      <c r="A62" s="363"/>
      <c r="B62" s="100" t="s">
        <v>118</v>
      </c>
      <c r="C62" s="335" t="s">
        <v>124</v>
      </c>
      <c r="D62" s="336"/>
      <c r="E62" s="101">
        <v>16.66</v>
      </c>
      <c r="F62" s="102">
        <v>3711</v>
      </c>
      <c r="G62" s="121">
        <f t="shared" si="28"/>
        <v>61825.26</v>
      </c>
      <c r="H62" s="62"/>
      <c r="I62" s="104">
        <v>5</v>
      </c>
      <c r="J62" s="105">
        <v>3600</v>
      </c>
      <c r="K62" s="106">
        <f t="shared" si="18"/>
        <v>720</v>
      </c>
      <c r="L62" s="107">
        <v>5</v>
      </c>
      <c r="M62" s="105">
        <f t="shared" si="29"/>
        <v>3198.0158276693337</v>
      </c>
      <c r="N62" s="106">
        <f t="shared" si="22"/>
        <v>639.60316553386679</v>
      </c>
      <c r="O62" s="123">
        <f t="shared" si="23"/>
        <v>0</v>
      </c>
      <c r="P62" s="124">
        <f t="shared" si="24"/>
        <v>-80.396834466133214</v>
      </c>
      <c r="Q62" s="125">
        <f t="shared" si="25"/>
        <v>0.8883377299081483</v>
      </c>
      <c r="R62" s="328"/>
      <c r="S62" s="47">
        <v>0.53819444444444442</v>
      </c>
      <c r="T62" s="120">
        <v>0.5865393518518518</v>
      </c>
      <c r="U62" s="111">
        <v>14.649999999999892</v>
      </c>
      <c r="V62" s="112">
        <v>69.62442089045922</v>
      </c>
      <c r="W62" s="113"/>
      <c r="X62" s="116"/>
      <c r="Y62" s="337"/>
      <c r="Z62" s="338"/>
      <c r="AA62" s="117">
        <f t="shared" si="26"/>
        <v>-401.9841723306663</v>
      </c>
      <c r="AB62" s="110">
        <f t="shared" si="27"/>
        <v>0.8883377299081483</v>
      </c>
      <c r="AC62" s="333"/>
    </row>
    <row r="63" spans="1:29" ht="15.75" customHeight="1">
      <c r="A63" s="363"/>
      <c r="B63" s="100"/>
      <c r="C63" s="335"/>
      <c r="D63" s="336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28"/>
      <c r="S63" s="47"/>
      <c r="T63" s="120"/>
      <c r="U63" s="111"/>
      <c r="V63" s="112"/>
      <c r="W63" s="113"/>
      <c r="X63" s="116"/>
      <c r="Y63" s="337"/>
      <c r="Z63" s="338"/>
      <c r="AA63" s="117"/>
      <c r="AB63" s="110"/>
      <c r="AC63" s="333"/>
    </row>
    <row r="64" spans="1:29" ht="15.75" customHeight="1">
      <c r="A64" s="363"/>
      <c r="B64" s="100"/>
      <c r="C64" s="335"/>
      <c r="D64" s="336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28"/>
      <c r="S64" s="47"/>
      <c r="T64" s="120"/>
      <c r="U64" s="111"/>
      <c r="V64" s="112"/>
      <c r="W64" s="126"/>
      <c r="X64" s="127"/>
      <c r="Y64" s="337"/>
      <c r="Z64" s="338"/>
      <c r="AA64" s="117"/>
      <c r="AB64" s="110"/>
      <c r="AC64" s="333"/>
    </row>
    <row r="65" spans="1:29" ht="15.75" customHeight="1">
      <c r="A65" s="363"/>
      <c r="B65" s="100"/>
      <c r="C65" s="335"/>
      <c r="D65" s="336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28"/>
      <c r="S65" s="47"/>
      <c r="T65" s="120"/>
      <c r="U65" s="111"/>
      <c r="V65" s="112"/>
      <c r="W65" s="126"/>
      <c r="X65" s="127"/>
      <c r="Y65" s="337"/>
      <c r="Z65" s="338"/>
      <c r="AA65" s="117"/>
      <c r="AB65" s="110"/>
      <c r="AC65" s="333"/>
    </row>
    <row r="66" spans="1:29" ht="15.75" customHeight="1">
      <c r="A66" s="363"/>
      <c r="B66" s="100"/>
      <c r="C66" s="335"/>
      <c r="D66" s="336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28"/>
      <c r="S66" s="47"/>
      <c r="T66" s="120"/>
      <c r="U66" s="111"/>
      <c r="V66" s="112"/>
      <c r="W66" s="126"/>
      <c r="X66" s="127"/>
      <c r="Y66" s="337"/>
      <c r="Z66" s="338"/>
      <c r="AA66" s="117"/>
      <c r="AB66" s="110"/>
      <c r="AC66" s="333"/>
    </row>
    <row r="67" spans="1:29" ht="15.75" customHeight="1">
      <c r="A67" s="363"/>
      <c r="B67" s="100"/>
      <c r="C67" s="335"/>
      <c r="D67" s="336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28"/>
      <c r="S67" s="47"/>
      <c r="T67" s="120"/>
      <c r="U67" s="111"/>
      <c r="V67" s="112"/>
      <c r="W67" s="126"/>
      <c r="X67" s="127"/>
      <c r="Y67" s="337"/>
      <c r="Z67" s="338"/>
      <c r="AA67" s="117"/>
      <c r="AB67" s="110"/>
      <c r="AC67" s="333"/>
    </row>
    <row r="68" spans="1:29" ht="15.75" customHeight="1">
      <c r="A68" s="363"/>
      <c r="B68" s="100"/>
      <c r="C68" s="335"/>
      <c r="D68" s="336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28"/>
      <c r="S68" s="47"/>
      <c r="T68" s="120"/>
      <c r="U68" s="111"/>
      <c r="V68" s="112"/>
      <c r="W68" s="126"/>
      <c r="X68" s="127"/>
      <c r="Y68" s="337"/>
      <c r="Z68" s="338"/>
      <c r="AA68" s="117"/>
      <c r="AB68" s="110"/>
      <c r="AC68" s="333"/>
    </row>
    <row r="69" spans="1:29" ht="15.75" customHeight="1">
      <c r="A69" s="363"/>
      <c r="B69" s="100"/>
      <c r="C69" s="335"/>
      <c r="D69" s="336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28"/>
      <c r="S69" s="47"/>
      <c r="T69" s="120"/>
      <c r="U69" s="111"/>
      <c r="V69" s="112"/>
      <c r="W69" s="126"/>
      <c r="X69" s="127"/>
      <c r="Y69" s="337"/>
      <c r="Z69" s="338"/>
      <c r="AA69" s="117"/>
      <c r="AB69" s="110"/>
      <c r="AC69" s="333"/>
    </row>
    <row r="70" spans="1:29" ht="15.75" customHeight="1">
      <c r="A70" s="363"/>
      <c r="B70" s="100"/>
      <c r="C70" s="335"/>
      <c r="D70" s="336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8"/>
      <c r="S70" s="47"/>
      <c r="T70" s="120"/>
      <c r="U70" s="111"/>
      <c r="V70" s="112"/>
      <c r="W70" s="126"/>
      <c r="X70" s="127"/>
      <c r="Y70" s="337"/>
      <c r="Z70" s="338"/>
      <c r="AA70" s="117"/>
      <c r="AB70" s="110"/>
      <c r="AC70" s="333"/>
    </row>
    <row r="71" spans="1:29" ht="15.75" customHeight="1">
      <c r="A71" s="363"/>
      <c r="B71" s="100"/>
      <c r="C71" s="335"/>
      <c r="D71" s="336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8"/>
      <c r="S71" s="119"/>
      <c r="T71" s="120"/>
      <c r="U71" s="130"/>
      <c r="V71" s="131"/>
      <c r="W71" s="126"/>
      <c r="X71" s="127"/>
      <c r="Y71" s="337"/>
      <c r="Z71" s="338"/>
      <c r="AA71" s="165"/>
      <c r="AB71" s="125"/>
      <c r="AC71" s="333"/>
    </row>
    <row r="72" spans="1:29" ht="15.75" customHeight="1" thickBot="1">
      <c r="A72" s="364"/>
      <c r="B72" s="133" t="s">
        <v>115</v>
      </c>
      <c r="C72" s="358"/>
      <c r="D72" s="358"/>
      <c r="E72" s="134"/>
      <c r="F72" s="167"/>
      <c r="G72" s="135"/>
      <c r="H72" s="69"/>
      <c r="I72" s="136">
        <f t="shared" ref="I72:J72" si="30">AVERAGE(I56:I71)</f>
        <v>4.4285714285714288</v>
      </c>
      <c r="J72" s="137">
        <f t="shared" si="30"/>
        <v>3557.1428571428573</v>
      </c>
      <c r="K72" s="138">
        <f t="shared" ref="K72" si="31">J72/I72</f>
        <v>803.22580645161293</v>
      </c>
      <c r="L72" s="136">
        <f t="shared" ref="L72:M72" si="32">AVERAGE(L56:L71)</f>
        <v>4.4285714285714288</v>
      </c>
      <c r="M72" s="137">
        <f t="shared" si="32"/>
        <v>3133.4210686363181</v>
      </c>
      <c r="N72" s="138">
        <f>M72/L72</f>
        <v>707.5466929178782</v>
      </c>
      <c r="O72" s="139">
        <f>L72-I72</f>
        <v>0</v>
      </c>
      <c r="P72" s="140">
        <f>N72-K72</f>
        <v>-95.679113533734721</v>
      </c>
      <c r="Q72" s="141">
        <f>N72/K72</f>
        <v>0.88088142491784027</v>
      </c>
      <c r="R72" s="329"/>
      <c r="S72" s="142">
        <f>S56</f>
        <v>0.25</v>
      </c>
      <c r="T72" s="143">
        <f>INDEX(T56:T71,COUNTA(T56:T71))</f>
        <v>0.5865393518518518</v>
      </c>
      <c r="U72" s="144"/>
      <c r="V72" s="166"/>
      <c r="W72" s="167"/>
      <c r="X72" s="138"/>
      <c r="Y72" s="359"/>
      <c r="Z72" s="360"/>
      <c r="AA72" s="168">
        <f>M72-J72</f>
        <v>-423.72178850653927</v>
      </c>
      <c r="AB72" s="141">
        <f>M72/J72</f>
        <v>0.88088142491784038</v>
      </c>
      <c r="AC72" s="334"/>
    </row>
    <row r="73" spans="1:29" ht="15.75" customHeight="1">
      <c r="A73" s="322" t="s">
        <v>132</v>
      </c>
      <c r="B73" s="114" t="s">
        <v>118</v>
      </c>
      <c r="C73" s="325" t="s">
        <v>133</v>
      </c>
      <c r="D73" s="326"/>
      <c r="E73" s="147">
        <v>28.57</v>
      </c>
      <c r="F73" s="97">
        <v>1463</v>
      </c>
      <c r="G73" s="148">
        <f t="shared" ref="G73:G75" si="33">E73*F73</f>
        <v>41797.910000000003</v>
      </c>
      <c r="H73" s="149"/>
      <c r="I73" s="150">
        <v>12</v>
      </c>
      <c r="J73" s="151">
        <v>3600</v>
      </c>
      <c r="K73" s="152">
        <f>J73/I73</f>
        <v>300</v>
      </c>
      <c r="L73" s="153">
        <v>12</v>
      </c>
      <c r="M73" s="151">
        <f>F73/V73*60</f>
        <v>3120.7202188712154</v>
      </c>
      <c r="N73" s="152">
        <f>M73/L73</f>
        <v>260.06001823926795</v>
      </c>
      <c r="O73" s="154">
        <f>L73-I73</f>
        <v>0</v>
      </c>
      <c r="P73" s="155">
        <f>N73-K73</f>
        <v>-39.939981760732053</v>
      </c>
      <c r="Q73" s="156">
        <f>N73/K73</f>
        <v>0.86686672746422644</v>
      </c>
      <c r="R73" s="327">
        <f>Q89</f>
        <v>0.89294034429210434</v>
      </c>
      <c r="S73" s="157">
        <v>0.70833333333333337</v>
      </c>
      <c r="T73" s="158">
        <v>0.72785879629629635</v>
      </c>
      <c r="U73" s="159"/>
      <c r="V73" s="160">
        <v>28.128122306251022</v>
      </c>
      <c r="W73" s="158"/>
      <c r="X73" s="169"/>
      <c r="Y73" s="330"/>
      <c r="Z73" s="331"/>
      <c r="AA73" s="115">
        <f>M73-J73</f>
        <v>-479.27978112878463</v>
      </c>
      <c r="AB73" s="156">
        <f>M73/J73</f>
        <v>0.86686672746422644</v>
      </c>
      <c r="AC73" s="332">
        <f>AB89</f>
        <v>0.89294034429210434</v>
      </c>
    </row>
    <row r="74" spans="1:29" ht="15.75" customHeight="1">
      <c r="A74" s="323"/>
      <c r="B74" s="100" t="s">
        <v>118</v>
      </c>
      <c r="C74" s="335" t="s">
        <v>229</v>
      </c>
      <c r="D74" s="336"/>
      <c r="E74" s="101">
        <v>17.71</v>
      </c>
      <c r="F74" s="102">
        <v>1106</v>
      </c>
      <c r="G74" s="103">
        <f t="shared" si="33"/>
        <v>19587.260000000002</v>
      </c>
      <c r="H74" s="26"/>
      <c r="I74" s="104">
        <v>5</v>
      </c>
      <c r="J74" s="105">
        <v>3600</v>
      </c>
      <c r="K74" s="106">
        <f t="shared" si="18"/>
        <v>720</v>
      </c>
      <c r="L74" s="107">
        <v>5</v>
      </c>
      <c r="M74" s="105">
        <f>F74/V74*60</f>
        <v>3259.9413009844197</v>
      </c>
      <c r="N74" s="106">
        <f>M74/L74</f>
        <v>651.98826019688397</v>
      </c>
      <c r="O74" s="108">
        <f>L74-I74</f>
        <v>0</v>
      </c>
      <c r="P74" s="109">
        <f>N74-K74</f>
        <v>-68.011739803116029</v>
      </c>
      <c r="Q74" s="110">
        <f>N74/K74</f>
        <v>0.90553925027344995</v>
      </c>
      <c r="R74" s="328"/>
      <c r="S74" s="47">
        <v>0.73194444444444451</v>
      </c>
      <c r="T74" s="48">
        <v>0.74607638888888894</v>
      </c>
      <c r="U74" s="111">
        <v>5.8833333333333471</v>
      </c>
      <c r="V74" s="112">
        <v>20.356194751102102</v>
      </c>
      <c r="W74" s="113"/>
      <c r="X74" s="13"/>
      <c r="Y74" s="337"/>
      <c r="Z74" s="338"/>
      <c r="AA74" s="117">
        <f>M74-J74</f>
        <v>-340.05869901558026</v>
      </c>
      <c r="AB74" s="110">
        <f>M74/J74</f>
        <v>0.90553925027344995</v>
      </c>
      <c r="AC74" s="333"/>
    </row>
    <row r="75" spans="1:29" ht="15.75" customHeight="1">
      <c r="A75" s="323"/>
      <c r="B75" s="100" t="s">
        <v>118</v>
      </c>
      <c r="C75" s="335" t="s">
        <v>227</v>
      </c>
      <c r="D75" s="336"/>
      <c r="E75" s="101">
        <v>18.920000000000002</v>
      </c>
      <c r="F75" s="102">
        <v>1510</v>
      </c>
      <c r="G75" s="103">
        <f t="shared" si="33"/>
        <v>28569.200000000004</v>
      </c>
      <c r="H75" s="26"/>
      <c r="I75" s="104">
        <v>5</v>
      </c>
      <c r="J75" s="105">
        <v>3600</v>
      </c>
      <c r="K75" s="106">
        <f t="shared" si="18"/>
        <v>720</v>
      </c>
      <c r="L75" s="107">
        <v>5</v>
      </c>
      <c r="M75" s="105">
        <f>F75/V75*60</f>
        <v>3263.0941984990909</v>
      </c>
      <c r="N75" s="106">
        <f>M75/L75</f>
        <v>652.61883969981818</v>
      </c>
      <c r="O75" s="108">
        <f>L75-I75</f>
        <v>0</v>
      </c>
      <c r="P75" s="109">
        <f>N75-K75</f>
        <v>-67.381160300181818</v>
      </c>
      <c r="Q75" s="110">
        <f>N75/K75</f>
        <v>0.90641505513863641</v>
      </c>
      <c r="R75" s="328"/>
      <c r="S75" s="47">
        <v>0.74930555555555556</v>
      </c>
      <c r="T75" s="48">
        <v>0.76857638888888891</v>
      </c>
      <c r="U75" s="111">
        <v>4.6499999999999275</v>
      </c>
      <c r="V75" s="112">
        <v>27.765058097824092</v>
      </c>
      <c r="W75" s="113"/>
      <c r="X75" s="13"/>
      <c r="Y75" s="337"/>
      <c r="Z75" s="338"/>
      <c r="AA75" s="117">
        <f>M75-J75</f>
        <v>-336.90580150090909</v>
      </c>
      <c r="AB75" s="110">
        <f>M75/J75</f>
        <v>0.90641505513863641</v>
      </c>
      <c r="AC75" s="333"/>
    </row>
    <row r="76" spans="1:29" ht="15.75" customHeight="1">
      <c r="A76" s="323"/>
      <c r="B76" s="100"/>
      <c r="C76" s="335"/>
      <c r="D76" s="336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8"/>
      <c r="S76" s="47"/>
      <c r="T76" s="48"/>
      <c r="U76" s="111"/>
      <c r="V76" s="112"/>
      <c r="W76" s="113"/>
      <c r="X76" s="116"/>
      <c r="Y76" s="337"/>
      <c r="Z76" s="338"/>
      <c r="AA76" s="117"/>
      <c r="AB76" s="110"/>
      <c r="AC76" s="333"/>
    </row>
    <row r="77" spans="1:29" ht="15.75" customHeight="1">
      <c r="A77" s="323"/>
      <c r="B77" s="100"/>
      <c r="C77" s="335"/>
      <c r="D77" s="336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8"/>
      <c r="S77" s="47"/>
      <c r="T77" s="48"/>
      <c r="U77" s="111"/>
      <c r="V77" s="112"/>
      <c r="W77" s="113"/>
      <c r="X77" s="116"/>
      <c r="Y77" s="337"/>
      <c r="Z77" s="338"/>
      <c r="AA77" s="117"/>
      <c r="AB77" s="110"/>
      <c r="AC77" s="333"/>
    </row>
    <row r="78" spans="1:29" ht="15.75" customHeight="1">
      <c r="A78" s="323"/>
      <c r="B78" s="100"/>
      <c r="C78" s="335"/>
      <c r="D78" s="336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8"/>
      <c r="S78" s="47"/>
      <c r="T78" s="120"/>
      <c r="U78" s="111"/>
      <c r="V78" s="112"/>
      <c r="W78" s="113"/>
      <c r="X78" s="50"/>
      <c r="Y78" s="337"/>
      <c r="Z78" s="338"/>
      <c r="AA78" s="117"/>
      <c r="AB78" s="110"/>
      <c r="AC78" s="333"/>
    </row>
    <row r="79" spans="1:29" ht="15.75" customHeight="1">
      <c r="A79" s="323"/>
      <c r="B79" s="100"/>
      <c r="C79" s="335"/>
      <c r="D79" s="336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8"/>
      <c r="S79" s="47"/>
      <c r="T79" s="120"/>
      <c r="U79" s="111"/>
      <c r="V79" s="112"/>
      <c r="W79" s="113"/>
      <c r="X79" s="116"/>
      <c r="Y79" s="337"/>
      <c r="Z79" s="338"/>
      <c r="AA79" s="117"/>
      <c r="AB79" s="110"/>
      <c r="AC79" s="333"/>
    </row>
    <row r="80" spans="1:29" ht="15.75" customHeight="1">
      <c r="A80" s="323"/>
      <c r="B80" s="100"/>
      <c r="C80" s="335"/>
      <c r="D80" s="336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8"/>
      <c r="S80" s="47"/>
      <c r="T80" s="120"/>
      <c r="U80" s="111"/>
      <c r="V80" s="112"/>
      <c r="W80" s="113"/>
      <c r="X80" s="116"/>
      <c r="Y80" s="337"/>
      <c r="Z80" s="338"/>
      <c r="AA80" s="117"/>
      <c r="AB80" s="110"/>
      <c r="AC80" s="333"/>
    </row>
    <row r="81" spans="1:29" ht="15.75" customHeight="1">
      <c r="A81" s="323"/>
      <c r="B81" s="100"/>
      <c r="C81" s="335"/>
      <c r="D81" s="336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8"/>
      <c r="S81" s="47"/>
      <c r="T81" s="120"/>
      <c r="U81" s="111"/>
      <c r="V81" s="112"/>
      <c r="W81" s="126"/>
      <c r="X81" s="127"/>
      <c r="Y81" s="337"/>
      <c r="Z81" s="338"/>
      <c r="AA81" s="117"/>
      <c r="AB81" s="110"/>
      <c r="AC81" s="333"/>
    </row>
    <row r="82" spans="1:29" ht="15.75" customHeight="1">
      <c r="A82" s="323"/>
      <c r="B82" s="100"/>
      <c r="C82" s="335"/>
      <c r="D82" s="336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8"/>
      <c r="S82" s="47"/>
      <c r="T82" s="120"/>
      <c r="U82" s="111"/>
      <c r="V82" s="112"/>
      <c r="W82" s="126"/>
      <c r="X82" s="127"/>
      <c r="Y82" s="337"/>
      <c r="Z82" s="338"/>
      <c r="AA82" s="117"/>
      <c r="AB82" s="110"/>
      <c r="AC82" s="333"/>
    </row>
    <row r="83" spans="1:29" ht="15.75" customHeight="1">
      <c r="A83" s="323"/>
      <c r="B83" s="100"/>
      <c r="C83" s="335"/>
      <c r="D83" s="336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8"/>
      <c r="S83" s="47"/>
      <c r="T83" s="120"/>
      <c r="U83" s="111"/>
      <c r="V83" s="112"/>
      <c r="W83" s="126"/>
      <c r="X83" s="127"/>
      <c r="Y83" s="337"/>
      <c r="Z83" s="338"/>
      <c r="AA83" s="117"/>
      <c r="AB83" s="110"/>
      <c r="AC83" s="333"/>
    </row>
    <row r="84" spans="1:29" ht="15.75" customHeight="1">
      <c r="A84" s="323"/>
      <c r="B84" s="100"/>
      <c r="C84" s="335"/>
      <c r="D84" s="336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8"/>
      <c r="S84" s="47"/>
      <c r="T84" s="120"/>
      <c r="U84" s="111"/>
      <c r="V84" s="112"/>
      <c r="W84" s="126"/>
      <c r="X84" s="127"/>
      <c r="Y84" s="337"/>
      <c r="Z84" s="338"/>
      <c r="AA84" s="117"/>
      <c r="AB84" s="110"/>
      <c r="AC84" s="333"/>
    </row>
    <row r="85" spans="1:29" ht="15.75" customHeight="1">
      <c r="A85" s="323"/>
      <c r="B85" s="100"/>
      <c r="C85" s="335"/>
      <c r="D85" s="336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8"/>
      <c r="S85" s="47"/>
      <c r="T85" s="120"/>
      <c r="U85" s="111"/>
      <c r="V85" s="112"/>
      <c r="W85" s="126"/>
      <c r="X85" s="127"/>
      <c r="Y85" s="337"/>
      <c r="Z85" s="338"/>
      <c r="AA85" s="117"/>
      <c r="AB85" s="110"/>
      <c r="AC85" s="333"/>
    </row>
    <row r="86" spans="1:29" ht="15.75" customHeight="1">
      <c r="A86" s="323"/>
      <c r="B86" s="100"/>
      <c r="C86" s="335"/>
      <c r="D86" s="336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8"/>
      <c r="S86" s="47"/>
      <c r="T86" s="120"/>
      <c r="U86" s="111"/>
      <c r="V86" s="112"/>
      <c r="W86" s="126"/>
      <c r="X86" s="127"/>
      <c r="Y86" s="337"/>
      <c r="Z86" s="338"/>
      <c r="AA86" s="117"/>
      <c r="AB86" s="110"/>
      <c r="AC86" s="333"/>
    </row>
    <row r="87" spans="1:29" ht="15.75" customHeight="1">
      <c r="A87" s="323"/>
      <c r="B87" s="100"/>
      <c r="C87" s="335"/>
      <c r="D87" s="336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8"/>
      <c r="S87" s="47"/>
      <c r="T87" s="120"/>
      <c r="U87" s="111"/>
      <c r="V87" s="112"/>
      <c r="W87" s="126"/>
      <c r="X87" s="127"/>
      <c r="Y87" s="337"/>
      <c r="Z87" s="338"/>
      <c r="AA87" s="117"/>
      <c r="AB87" s="110"/>
      <c r="AC87" s="333"/>
    </row>
    <row r="88" spans="1:29" ht="15.75" customHeight="1">
      <c r="A88" s="323"/>
      <c r="B88" s="100"/>
      <c r="C88" s="335"/>
      <c r="D88" s="336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8"/>
      <c r="S88" s="119"/>
      <c r="T88" s="120"/>
      <c r="U88" s="130"/>
      <c r="V88" s="131"/>
      <c r="W88" s="126"/>
      <c r="X88" s="127"/>
      <c r="Y88" s="337"/>
      <c r="Z88" s="338"/>
      <c r="AA88" s="165"/>
      <c r="AB88" s="125"/>
      <c r="AC88" s="333"/>
    </row>
    <row r="89" spans="1:29" ht="15.75" customHeight="1" thickBot="1">
      <c r="A89" s="324"/>
      <c r="B89" s="133" t="s">
        <v>115</v>
      </c>
      <c r="C89" s="358"/>
      <c r="D89" s="358"/>
      <c r="E89" s="134"/>
      <c r="F89" s="167"/>
      <c r="G89" s="135"/>
      <c r="H89" s="69"/>
      <c r="I89" s="136">
        <f t="shared" ref="I89:J89" si="34">AVERAGE(I73:I88)</f>
        <v>7.333333333333333</v>
      </c>
      <c r="J89" s="137">
        <f t="shared" si="34"/>
        <v>3600</v>
      </c>
      <c r="K89" s="138">
        <f t="shared" ref="K89" si="35">J89/I89</f>
        <v>490.90909090909093</v>
      </c>
      <c r="L89" s="136">
        <f t="shared" ref="L89:M89" si="36">AVERAGE(L73:L88)</f>
        <v>7.333333333333333</v>
      </c>
      <c r="M89" s="137">
        <f t="shared" si="36"/>
        <v>3214.5852394515755</v>
      </c>
      <c r="N89" s="138">
        <f t="shared" ref="N89:N94" si="37">M89/L89</f>
        <v>438.35253265248758</v>
      </c>
      <c r="O89" s="139">
        <f t="shared" ref="O89:O94" si="38">L89-I89</f>
        <v>0</v>
      </c>
      <c r="P89" s="140">
        <f t="shared" ref="P89:P94" si="39">N89-K89</f>
        <v>-52.556558256603353</v>
      </c>
      <c r="Q89" s="141">
        <f t="shared" ref="Q89:Q94" si="40">N89/K89</f>
        <v>0.89294034429210434</v>
      </c>
      <c r="R89" s="329"/>
      <c r="S89" s="142">
        <f>S73</f>
        <v>0.70833333333333337</v>
      </c>
      <c r="T89" s="143">
        <f>INDEX(T73:T88,COUNTA(T73:T88))</f>
        <v>0.76857638888888891</v>
      </c>
      <c r="U89" s="144"/>
      <c r="V89" s="166"/>
      <c r="W89" s="167"/>
      <c r="X89" s="138"/>
      <c r="Y89" s="359"/>
      <c r="Z89" s="360"/>
      <c r="AA89" s="168">
        <f t="shared" ref="AA89:AA94" si="41">M89-J89</f>
        <v>-385.41476054842451</v>
      </c>
      <c r="AB89" s="141">
        <f t="shared" ref="AB89:AB94" si="42">M89/J89</f>
        <v>0.89294034429210434</v>
      </c>
      <c r="AC89" s="334"/>
    </row>
    <row r="90" spans="1:29" ht="15.75" customHeight="1">
      <c r="A90" s="361" t="s">
        <v>137</v>
      </c>
      <c r="B90" s="114" t="s">
        <v>118</v>
      </c>
      <c r="C90" s="325" t="s">
        <v>197</v>
      </c>
      <c r="D90" s="326"/>
      <c r="E90" s="147">
        <v>23.27</v>
      </c>
      <c r="F90" s="97">
        <v>753</v>
      </c>
      <c r="G90" s="148">
        <f t="shared" ref="G90:G94" si="43">E90*F90</f>
        <v>17522.310000000001</v>
      </c>
      <c r="H90" s="149"/>
      <c r="I90" s="150">
        <v>5</v>
      </c>
      <c r="J90" s="151">
        <v>3000</v>
      </c>
      <c r="K90" s="152">
        <f>J90/I90</f>
        <v>600</v>
      </c>
      <c r="L90" s="153">
        <v>5</v>
      </c>
      <c r="M90" s="151">
        <f>F90/V90*60</f>
        <v>2722.8005940949097</v>
      </c>
      <c r="N90" s="152">
        <f t="shared" si="37"/>
        <v>544.56011881898189</v>
      </c>
      <c r="O90" s="154">
        <f t="shared" si="38"/>
        <v>0</v>
      </c>
      <c r="P90" s="155">
        <f t="shared" si="39"/>
        <v>-55.439881181018109</v>
      </c>
      <c r="Q90" s="156">
        <f t="shared" si="40"/>
        <v>0.9076001980316365</v>
      </c>
      <c r="R90" s="327">
        <f>Q106</f>
        <v>0.90709900811643551</v>
      </c>
      <c r="S90" s="157">
        <v>0.70833333333333337</v>
      </c>
      <c r="T90" s="158">
        <v>0.71984953703703702</v>
      </c>
      <c r="U90" s="159"/>
      <c r="V90" s="160">
        <v>16.593209248589265</v>
      </c>
      <c r="W90" s="161"/>
      <c r="X90" s="162"/>
      <c r="Y90" s="330"/>
      <c r="Z90" s="331"/>
      <c r="AA90" s="115">
        <f t="shared" si="41"/>
        <v>-277.19940590509032</v>
      </c>
      <c r="AB90" s="156">
        <f t="shared" si="42"/>
        <v>0.90760019803163661</v>
      </c>
      <c r="AC90" s="332">
        <f>AB106</f>
        <v>0.9070990081164354</v>
      </c>
    </row>
    <row r="91" spans="1:29" ht="15.75" customHeight="1">
      <c r="A91" s="362"/>
      <c r="B91" s="100" t="s">
        <v>118</v>
      </c>
      <c r="C91" s="335" t="s">
        <v>136</v>
      </c>
      <c r="D91" s="336"/>
      <c r="E91" s="101">
        <v>24.54</v>
      </c>
      <c r="F91" s="102">
        <v>1560</v>
      </c>
      <c r="G91" s="103">
        <f t="shared" si="43"/>
        <v>38282.400000000001</v>
      </c>
      <c r="H91" s="26"/>
      <c r="I91" s="104">
        <v>4</v>
      </c>
      <c r="J91" s="105">
        <v>3000</v>
      </c>
      <c r="K91" s="106">
        <f t="shared" ref="K91:K135" si="44">J91/I91</f>
        <v>750</v>
      </c>
      <c r="L91" s="107">
        <v>4</v>
      </c>
      <c r="M91" s="105">
        <f>F91/V91*60</f>
        <v>2722.6853896612715</v>
      </c>
      <c r="N91" s="106">
        <f t="shared" si="37"/>
        <v>680.67134741531788</v>
      </c>
      <c r="O91" s="108">
        <f t="shared" si="38"/>
        <v>0</v>
      </c>
      <c r="P91" s="109">
        <f t="shared" si="39"/>
        <v>-69.328652584682118</v>
      </c>
      <c r="Q91" s="110">
        <f t="shared" si="40"/>
        <v>0.90756179655375713</v>
      </c>
      <c r="R91" s="328"/>
      <c r="S91" s="47">
        <v>0.72291666666666665</v>
      </c>
      <c r="T91" s="48">
        <v>0.74678240740740742</v>
      </c>
      <c r="U91" s="111">
        <v>5</v>
      </c>
      <c r="V91" s="112">
        <v>34.377824318381769</v>
      </c>
      <c r="W91" s="113"/>
      <c r="X91" s="116"/>
      <c r="Y91" s="337"/>
      <c r="Z91" s="338"/>
      <c r="AA91" s="117">
        <f t="shared" si="41"/>
        <v>-277.31461033872847</v>
      </c>
      <c r="AB91" s="110">
        <f t="shared" si="42"/>
        <v>0.90756179655375713</v>
      </c>
      <c r="AC91" s="333"/>
    </row>
    <row r="92" spans="1:29" ht="15.75" customHeight="1">
      <c r="A92" s="362"/>
      <c r="B92" s="100" t="s">
        <v>118</v>
      </c>
      <c r="C92" s="335" t="s">
        <v>230</v>
      </c>
      <c r="D92" s="336"/>
      <c r="E92" s="101">
        <v>24.33</v>
      </c>
      <c r="F92" s="102">
        <v>2020</v>
      </c>
      <c r="G92" s="103">
        <f t="shared" si="43"/>
        <v>49146.6</v>
      </c>
      <c r="H92" s="26"/>
      <c r="I92" s="104">
        <v>4</v>
      </c>
      <c r="J92" s="105">
        <v>3000</v>
      </c>
      <c r="K92" s="106">
        <f t="shared" si="44"/>
        <v>750</v>
      </c>
      <c r="L92" s="107">
        <v>4</v>
      </c>
      <c r="M92" s="105">
        <f>F92/V92*60</f>
        <v>2723.0185428602117</v>
      </c>
      <c r="N92" s="106">
        <f t="shared" si="37"/>
        <v>680.75463571505293</v>
      </c>
      <c r="O92" s="108">
        <f t="shared" si="38"/>
        <v>0</v>
      </c>
      <c r="P92" s="109">
        <f t="shared" si="39"/>
        <v>-69.245364284947073</v>
      </c>
      <c r="Q92" s="110">
        <f t="shared" si="40"/>
        <v>0.90767284762007061</v>
      </c>
      <c r="R92" s="328"/>
      <c r="S92" s="47">
        <v>0.75069444444444444</v>
      </c>
      <c r="T92" s="48">
        <v>0.78159722222222228</v>
      </c>
      <c r="U92" s="111">
        <v>5.633333333333308</v>
      </c>
      <c r="V92" s="112">
        <v>44.509428816703398</v>
      </c>
      <c r="W92" s="113"/>
      <c r="X92" s="116"/>
      <c r="Y92" s="337"/>
      <c r="Z92" s="338"/>
      <c r="AA92" s="117">
        <f t="shared" si="41"/>
        <v>-276.98145713978829</v>
      </c>
      <c r="AB92" s="110">
        <f t="shared" si="42"/>
        <v>0.90767284762007061</v>
      </c>
      <c r="AC92" s="333"/>
    </row>
    <row r="93" spans="1:29" ht="15.75" customHeight="1">
      <c r="A93" s="362"/>
      <c r="B93" s="100" t="s">
        <v>118</v>
      </c>
      <c r="C93" s="335" t="s">
        <v>135</v>
      </c>
      <c r="D93" s="336"/>
      <c r="E93" s="101">
        <v>22.28</v>
      </c>
      <c r="F93" s="102">
        <v>1718</v>
      </c>
      <c r="G93" s="103">
        <f t="shared" si="43"/>
        <v>38277.040000000001</v>
      </c>
      <c r="H93" s="26"/>
      <c r="I93" s="104">
        <v>5</v>
      </c>
      <c r="J93" s="105">
        <v>3300</v>
      </c>
      <c r="K93" s="106">
        <f t="shared" si="44"/>
        <v>660</v>
      </c>
      <c r="L93" s="107">
        <v>5</v>
      </c>
      <c r="M93" s="105">
        <f>F93/V93*60</f>
        <v>2992.4399999999978</v>
      </c>
      <c r="N93" s="106">
        <f t="shared" si="37"/>
        <v>598.4879999999996</v>
      </c>
      <c r="O93" s="108">
        <f t="shared" si="38"/>
        <v>0</v>
      </c>
      <c r="P93" s="109">
        <f t="shared" si="39"/>
        <v>-61.512000000000398</v>
      </c>
      <c r="Q93" s="110">
        <f t="shared" si="40"/>
        <v>0.90679999999999938</v>
      </c>
      <c r="R93" s="328"/>
      <c r="S93" s="47">
        <v>0.78472222222222221</v>
      </c>
      <c r="T93" s="48">
        <v>0.80863425925925925</v>
      </c>
      <c r="U93" s="111">
        <v>5</v>
      </c>
      <c r="V93" s="112">
        <v>34.446805950996534</v>
      </c>
      <c r="W93" s="113"/>
      <c r="X93" s="116"/>
      <c r="Y93" s="337"/>
      <c r="Z93" s="338"/>
      <c r="AA93" s="117">
        <f t="shared" si="41"/>
        <v>-307.56000000000222</v>
      </c>
      <c r="AB93" s="110">
        <f t="shared" si="42"/>
        <v>0.90679999999999927</v>
      </c>
      <c r="AC93" s="333"/>
    </row>
    <row r="94" spans="1:29" ht="15.75" customHeight="1">
      <c r="A94" s="363"/>
      <c r="B94" s="100" t="s">
        <v>118</v>
      </c>
      <c r="C94" s="335" t="s">
        <v>138</v>
      </c>
      <c r="D94" s="336"/>
      <c r="E94" s="101">
        <v>17.89</v>
      </c>
      <c r="F94" s="102">
        <v>5303</v>
      </c>
      <c r="G94" s="103">
        <f t="shared" si="43"/>
        <v>94870.67</v>
      </c>
      <c r="H94" s="13"/>
      <c r="I94" s="104">
        <v>4</v>
      </c>
      <c r="J94" s="105">
        <v>3300</v>
      </c>
      <c r="K94" s="106">
        <f t="shared" si="44"/>
        <v>825</v>
      </c>
      <c r="L94" s="107">
        <v>4</v>
      </c>
      <c r="M94" s="105">
        <f>F94/V94*60</f>
        <v>2989.8</v>
      </c>
      <c r="N94" s="106">
        <f t="shared" si="37"/>
        <v>747.45</v>
      </c>
      <c r="O94" s="108">
        <f t="shared" si="38"/>
        <v>0</v>
      </c>
      <c r="P94" s="109">
        <f t="shared" si="39"/>
        <v>-77.549999999999955</v>
      </c>
      <c r="Q94" s="110">
        <f t="shared" si="40"/>
        <v>0.90600000000000003</v>
      </c>
      <c r="R94" s="328"/>
      <c r="S94" s="47">
        <v>0.8125</v>
      </c>
      <c r="T94" s="48">
        <v>0.88640046296296293</v>
      </c>
      <c r="U94" s="111">
        <v>5.5666666666666842</v>
      </c>
      <c r="V94" s="112">
        <v>106.42183423640375</v>
      </c>
      <c r="W94" s="113"/>
      <c r="X94" s="116"/>
      <c r="Y94" s="337"/>
      <c r="Z94" s="338"/>
      <c r="AA94" s="117">
        <f t="shared" si="41"/>
        <v>-310.19999999999982</v>
      </c>
      <c r="AB94" s="110">
        <f t="shared" si="42"/>
        <v>0.90600000000000003</v>
      </c>
      <c r="AC94" s="333"/>
    </row>
    <row r="95" spans="1:29" ht="15.75" customHeight="1">
      <c r="A95" s="363"/>
      <c r="B95" s="100"/>
      <c r="C95" s="335"/>
      <c r="D95" s="336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8"/>
      <c r="S95" s="47"/>
      <c r="T95" s="120"/>
      <c r="U95" s="111"/>
      <c r="V95" s="112"/>
      <c r="W95" s="113"/>
      <c r="X95" s="116"/>
      <c r="Y95" s="337"/>
      <c r="Z95" s="338"/>
      <c r="AA95" s="117"/>
      <c r="AB95" s="110"/>
      <c r="AC95" s="333"/>
    </row>
    <row r="96" spans="1:29" ht="15.75" customHeight="1">
      <c r="A96" s="363"/>
      <c r="B96" s="100"/>
      <c r="C96" s="335"/>
      <c r="D96" s="336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8"/>
      <c r="S96" s="47"/>
      <c r="T96" s="120"/>
      <c r="U96" s="111"/>
      <c r="V96" s="112"/>
      <c r="W96" s="113"/>
      <c r="X96" s="116"/>
      <c r="Y96" s="337"/>
      <c r="Z96" s="338"/>
      <c r="AA96" s="117"/>
      <c r="AB96" s="110"/>
      <c r="AC96" s="333"/>
    </row>
    <row r="97" spans="1:29" ht="15.75" customHeight="1">
      <c r="A97" s="363"/>
      <c r="B97" s="100"/>
      <c r="C97" s="335"/>
      <c r="D97" s="336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8"/>
      <c r="S97" s="47"/>
      <c r="T97" s="120"/>
      <c r="U97" s="111"/>
      <c r="V97" s="112"/>
      <c r="W97" s="113"/>
      <c r="X97" s="116"/>
      <c r="Y97" s="337"/>
      <c r="Z97" s="338"/>
      <c r="AA97" s="117"/>
      <c r="AB97" s="110"/>
      <c r="AC97" s="333"/>
    </row>
    <row r="98" spans="1:29" ht="15.75" customHeight="1">
      <c r="A98" s="363"/>
      <c r="B98" s="100"/>
      <c r="C98" s="335"/>
      <c r="D98" s="336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8"/>
      <c r="S98" s="47"/>
      <c r="T98" s="120"/>
      <c r="U98" s="111"/>
      <c r="V98" s="112"/>
      <c r="W98" s="113"/>
      <c r="X98" s="116"/>
      <c r="Y98" s="337"/>
      <c r="Z98" s="338"/>
      <c r="AA98" s="117"/>
      <c r="AB98" s="110"/>
      <c r="AC98" s="333"/>
    </row>
    <row r="99" spans="1:29" ht="15.75" customHeight="1">
      <c r="A99" s="363"/>
      <c r="B99" s="100"/>
      <c r="C99" s="335"/>
      <c r="D99" s="336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8"/>
      <c r="S99" s="47"/>
      <c r="T99" s="120"/>
      <c r="U99" s="111"/>
      <c r="V99" s="112"/>
      <c r="W99" s="113"/>
      <c r="X99" s="116"/>
      <c r="Y99" s="337"/>
      <c r="Z99" s="338"/>
      <c r="AA99" s="117"/>
      <c r="AB99" s="110"/>
      <c r="AC99" s="333"/>
    </row>
    <row r="100" spans="1:29" ht="15.75" customHeight="1">
      <c r="A100" s="363"/>
      <c r="B100" s="100"/>
      <c r="C100" s="335"/>
      <c r="D100" s="336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8"/>
      <c r="S100" s="47"/>
      <c r="T100" s="120"/>
      <c r="U100" s="111"/>
      <c r="V100" s="112"/>
      <c r="W100" s="126"/>
      <c r="X100" s="127"/>
      <c r="Y100" s="337"/>
      <c r="Z100" s="338"/>
      <c r="AA100" s="117"/>
      <c r="AB100" s="110"/>
      <c r="AC100" s="333"/>
    </row>
    <row r="101" spans="1:29" ht="15.75" customHeight="1">
      <c r="A101" s="363"/>
      <c r="B101" s="100"/>
      <c r="C101" s="335"/>
      <c r="D101" s="336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8"/>
      <c r="S101" s="47"/>
      <c r="T101" s="120"/>
      <c r="U101" s="111"/>
      <c r="V101" s="112"/>
      <c r="W101" s="126"/>
      <c r="X101" s="127"/>
      <c r="Y101" s="337"/>
      <c r="Z101" s="338"/>
      <c r="AA101" s="117"/>
      <c r="AB101" s="110"/>
      <c r="AC101" s="333"/>
    </row>
    <row r="102" spans="1:29" ht="15.75" customHeight="1">
      <c r="A102" s="363"/>
      <c r="B102" s="100"/>
      <c r="C102" s="335"/>
      <c r="D102" s="336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8"/>
      <c r="S102" s="47"/>
      <c r="T102" s="120"/>
      <c r="U102" s="111"/>
      <c r="V102" s="112"/>
      <c r="W102" s="126"/>
      <c r="X102" s="127"/>
      <c r="Y102" s="337"/>
      <c r="Z102" s="338"/>
      <c r="AA102" s="117"/>
      <c r="AB102" s="110"/>
      <c r="AC102" s="333"/>
    </row>
    <row r="103" spans="1:29" ht="15.75" customHeight="1">
      <c r="A103" s="363"/>
      <c r="B103" s="100"/>
      <c r="C103" s="335"/>
      <c r="D103" s="336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8"/>
      <c r="S103" s="47"/>
      <c r="T103" s="120"/>
      <c r="U103" s="111"/>
      <c r="V103" s="112"/>
      <c r="W103" s="126"/>
      <c r="X103" s="127"/>
      <c r="Y103" s="337"/>
      <c r="Z103" s="338"/>
      <c r="AA103" s="117"/>
      <c r="AB103" s="110"/>
      <c r="AC103" s="333"/>
    </row>
    <row r="104" spans="1:29" ht="15.75" customHeight="1">
      <c r="A104" s="363"/>
      <c r="B104" s="100"/>
      <c r="C104" s="335"/>
      <c r="D104" s="336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8"/>
      <c r="S104" s="47"/>
      <c r="T104" s="120"/>
      <c r="U104" s="111"/>
      <c r="V104" s="112"/>
      <c r="W104" s="126"/>
      <c r="X104" s="127"/>
      <c r="Y104" s="337"/>
      <c r="Z104" s="338"/>
      <c r="AA104" s="117"/>
      <c r="AB104" s="110"/>
      <c r="AC104" s="333"/>
    </row>
    <row r="105" spans="1:29" ht="15.75" customHeight="1">
      <c r="A105" s="363"/>
      <c r="B105" s="100"/>
      <c r="C105" s="335"/>
      <c r="D105" s="336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8"/>
      <c r="S105" s="119"/>
      <c r="T105" s="120"/>
      <c r="U105" s="130"/>
      <c r="V105" s="131"/>
      <c r="W105" s="126"/>
      <c r="X105" s="127"/>
      <c r="Y105" s="337"/>
      <c r="Z105" s="338"/>
      <c r="AA105" s="165"/>
      <c r="AB105" s="125"/>
      <c r="AC105" s="333"/>
    </row>
    <row r="106" spans="1:29" ht="15.75" customHeight="1" thickBot="1">
      <c r="A106" s="364"/>
      <c r="B106" s="133" t="s">
        <v>115</v>
      </c>
      <c r="C106" s="358"/>
      <c r="D106" s="358"/>
      <c r="E106" s="134"/>
      <c r="F106" s="99"/>
      <c r="G106" s="135"/>
      <c r="H106" s="69"/>
      <c r="I106" s="136">
        <f t="shared" ref="I106:J106" si="45">AVERAGE(I90:I105)</f>
        <v>4.4000000000000004</v>
      </c>
      <c r="J106" s="137">
        <f t="shared" si="45"/>
        <v>3120</v>
      </c>
      <c r="K106" s="138">
        <f t="shared" ref="K106" si="46">J106/I106</f>
        <v>709.09090909090901</v>
      </c>
      <c r="L106" s="136">
        <f t="shared" ref="L106:M106" si="47">AVERAGE(L90:L105)</f>
        <v>4.4000000000000004</v>
      </c>
      <c r="M106" s="137">
        <f t="shared" si="47"/>
        <v>2830.1489053232785</v>
      </c>
      <c r="N106" s="138">
        <f t="shared" ref="N106:N114" si="48">M106/L106</f>
        <v>643.21566030074507</v>
      </c>
      <c r="O106" s="139">
        <f t="shared" ref="O106:O114" si="49">L106-I106</f>
        <v>0</v>
      </c>
      <c r="P106" s="140">
        <f t="shared" ref="P106:P114" si="50">N106-K106</f>
        <v>-65.875248790163937</v>
      </c>
      <c r="Q106" s="141">
        <f t="shared" ref="Q106:Q114" si="51">N106/K106</f>
        <v>0.90709900811643551</v>
      </c>
      <c r="R106" s="329"/>
      <c r="S106" s="142">
        <f>S90</f>
        <v>0.70833333333333337</v>
      </c>
      <c r="T106" s="143">
        <f>INDEX(T90:T105,COUNTA(T90:T105))</f>
        <v>0.88640046296296293</v>
      </c>
      <c r="U106" s="144"/>
      <c r="V106" s="166"/>
      <c r="W106" s="99"/>
      <c r="X106" s="69"/>
      <c r="Y106" s="359"/>
      <c r="Z106" s="360"/>
      <c r="AA106" s="168">
        <f t="shared" ref="AA106:AA114" si="52">M106-J106</f>
        <v>-289.85109467672146</v>
      </c>
      <c r="AB106" s="141">
        <f t="shared" ref="AB106:AB114" si="53">M106/J106</f>
        <v>0.9070990081164354</v>
      </c>
      <c r="AC106" s="334"/>
    </row>
    <row r="107" spans="1:29" ht="15.75" customHeight="1">
      <c r="A107" s="322" t="s">
        <v>140</v>
      </c>
      <c r="B107" s="114" t="s">
        <v>118</v>
      </c>
      <c r="C107" s="325" t="s">
        <v>142</v>
      </c>
      <c r="D107" s="326"/>
      <c r="E107" s="147">
        <v>18.18</v>
      </c>
      <c r="F107" s="97">
        <v>655</v>
      </c>
      <c r="G107" s="148">
        <f t="shared" ref="G107:G114" si="54">E107*F107</f>
        <v>11907.9</v>
      </c>
      <c r="H107" s="149">
        <v>2</v>
      </c>
      <c r="I107" s="150">
        <v>3</v>
      </c>
      <c r="J107" s="151">
        <v>3000</v>
      </c>
      <c r="K107" s="152">
        <f>J107/I107</f>
        <v>1000</v>
      </c>
      <c r="L107" s="153">
        <v>3</v>
      </c>
      <c r="M107" s="151">
        <f t="shared" ref="M107:M114" si="55">F107/V107*60</f>
        <v>2720.5088803998242</v>
      </c>
      <c r="N107" s="152">
        <f t="shared" si="48"/>
        <v>906.83629346660803</v>
      </c>
      <c r="O107" s="154">
        <f t="shared" si="49"/>
        <v>0</v>
      </c>
      <c r="P107" s="155">
        <f t="shared" si="50"/>
        <v>-93.163706533391974</v>
      </c>
      <c r="Q107" s="156">
        <f t="shared" si="51"/>
        <v>0.90683629346660799</v>
      </c>
      <c r="R107" s="327">
        <f>Q123</f>
        <v>0.89649818489315081</v>
      </c>
      <c r="S107" s="157">
        <v>0.73958333333333326</v>
      </c>
      <c r="T107" s="158">
        <v>0.74960648148148146</v>
      </c>
      <c r="U107" s="159"/>
      <c r="V107" s="160">
        <v>14.44582676540435</v>
      </c>
      <c r="W107" s="161"/>
      <c r="X107" s="162"/>
      <c r="Y107" s="330"/>
      <c r="Z107" s="331"/>
      <c r="AA107" s="115">
        <f t="shared" si="52"/>
        <v>-279.49111960017581</v>
      </c>
      <c r="AB107" s="156">
        <f t="shared" si="53"/>
        <v>0.9068362934666081</v>
      </c>
      <c r="AC107" s="332">
        <f>AB123</f>
        <v>0.89649818489315092</v>
      </c>
    </row>
    <row r="108" spans="1:29" ht="15.75" customHeight="1">
      <c r="A108" s="323"/>
      <c r="B108" s="100" t="s">
        <v>118</v>
      </c>
      <c r="C108" s="335" t="s">
        <v>148</v>
      </c>
      <c r="D108" s="336"/>
      <c r="E108" s="101">
        <v>25.03</v>
      </c>
      <c r="F108" s="102">
        <v>564</v>
      </c>
      <c r="G108" s="103">
        <f t="shared" si="54"/>
        <v>14116.92</v>
      </c>
      <c r="H108" s="26">
        <v>2</v>
      </c>
      <c r="I108" s="104">
        <v>5</v>
      </c>
      <c r="J108" s="105">
        <v>3600</v>
      </c>
      <c r="K108" s="106">
        <f t="shared" si="44"/>
        <v>720</v>
      </c>
      <c r="L108" s="107">
        <v>5</v>
      </c>
      <c r="M108" s="105">
        <f t="shared" si="55"/>
        <v>3197.9887436999597</v>
      </c>
      <c r="N108" s="106">
        <f t="shared" si="48"/>
        <v>639.59774873999197</v>
      </c>
      <c r="O108" s="108">
        <f t="shared" si="49"/>
        <v>0</v>
      </c>
      <c r="P108" s="109">
        <f t="shared" si="50"/>
        <v>-80.402251260008029</v>
      </c>
      <c r="Q108" s="110">
        <f t="shared" si="51"/>
        <v>0.88833020658332218</v>
      </c>
      <c r="R108" s="328"/>
      <c r="S108" s="47">
        <v>0.75972222222222208</v>
      </c>
      <c r="T108" s="48">
        <v>0.76706018518518504</v>
      </c>
      <c r="U108" s="111">
        <v>14.566666666666492</v>
      </c>
      <c r="V108" s="112">
        <v>10.581650753669733</v>
      </c>
      <c r="W108" s="113"/>
      <c r="X108" s="116"/>
      <c r="Y108" s="337"/>
      <c r="Z108" s="338"/>
      <c r="AA108" s="117">
        <f t="shared" si="52"/>
        <v>-402.01125630004026</v>
      </c>
      <c r="AB108" s="110">
        <f t="shared" si="53"/>
        <v>0.88833020658332218</v>
      </c>
      <c r="AC108" s="333"/>
    </row>
    <row r="109" spans="1:29" ht="15.75" customHeight="1">
      <c r="A109" s="323"/>
      <c r="B109" s="100" t="s">
        <v>118</v>
      </c>
      <c r="C109" s="335" t="s">
        <v>141</v>
      </c>
      <c r="D109" s="336"/>
      <c r="E109" s="101">
        <v>14.03</v>
      </c>
      <c r="F109" s="102">
        <v>2312</v>
      </c>
      <c r="G109" s="103">
        <f t="shared" si="54"/>
        <v>32437.359999999997</v>
      </c>
      <c r="H109" s="26">
        <v>2</v>
      </c>
      <c r="I109" s="104">
        <v>3</v>
      </c>
      <c r="J109" s="105">
        <v>3000</v>
      </c>
      <c r="K109" s="106">
        <f t="shared" si="44"/>
        <v>1000</v>
      </c>
      <c r="L109" s="107">
        <v>3</v>
      </c>
      <c r="M109" s="105">
        <f t="shared" si="55"/>
        <v>2725.4688574958518</v>
      </c>
      <c r="N109" s="106">
        <f t="shared" si="48"/>
        <v>908.4896191652839</v>
      </c>
      <c r="O109" s="108">
        <f t="shared" si="49"/>
        <v>0</v>
      </c>
      <c r="P109" s="109">
        <f t="shared" si="50"/>
        <v>-91.510380834716102</v>
      </c>
      <c r="Q109" s="110">
        <f t="shared" si="51"/>
        <v>0.90848961916528392</v>
      </c>
      <c r="R109" s="328"/>
      <c r="S109" s="47">
        <v>0.77708333333333313</v>
      </c>
      <c r="T109" s="48">
        <v>0.81241898148148128</v>
      </c>
      <c r="U109" s="111">
        <v>15</v>
      </c>
      <c r="V109" s="112">
        <v>50.897664678309802</v>
      </c>
      <c r="W109" s="113"/>
      <c r="X109" s="116"/>
      <c r="Y109" s="337"/>
      <c r="Z109" s="338"/>
      <c r="AA109" s="117">
        <f t="shared" si="52"/>
        <v>-274.53114250414819</v>
      </c>
      <c r="AB109" s="110">
        <f t="shared" si="53"/>
        <v>0.90848961916528392</v>
      </c>
      <c r="AC109" s="333"/>
    </row>
    <row r="110" spans="1:29" ht="15.75" customHeight="1">
      <c r="A110" s="323"/>
      <c r="B110" s="100" t="s">
        <v>118</v>
      </c>
      <c r="C110" s="335" t="s">
        <v>143</v>
      </c>
      <c r="D110" s="336"/>
      <c r="E110" s="101">
        <v>14.28</v>
      </c>
      <c r="F110" s="102">
        <v>2815</v>
      </c>
      <c r="G110" s="103">
        <f t="shared" si="54"/>
        <v>40198.199999999997</v>
      </c>
      <c r="H110" s="26">
        <v>2</v>
      </c>
      <c r="I110" s="104">
        <v>3</v>
      </c>
      <c r="J110" s="105">
        <v>3600</v>
      </c>
      <c r="K110" s="106">
        <f t="shared" si="44"/>
        <v>1200</v>
      </c>
      <c r="L110" s="107">
        <v>3</v>
      </c>
      <c r="M110" s="105">
        <f t="shared" si="55"/>
        <v>3192.3611543867678</v>
      </c>
      <c r="N110" s="106">
        <f t="shared" si="48"/>
        <v>1064.1203847955892</v>
      </c>
      <c r="O110" s="108">
        <f t="shared" si="49"/>
        <v>0</v>
      </c>
      <c r="P110" s="109">
        <f t="shared" si="50"/>
        <v>-135.87961520441081</v>
      </c>
      <c r="Q110" s="110">
        <f t="shared" si="51"/>
        <v>0.88676698732965764</v>
      </c>
      <c r="R110" s="328"/>
      <c r="S110" s="47">
        <v>0.82291666666666641</v>
      </c>
      <c r="T110" s="48">
        <v>0.85965277777777749</v>
      </c>
      <c r="U110" s="111">
        <v>15.116666666666578</v>
      </c>
      <c r="V110" s="112">
        <v>52.907547683916299</v>
      </c>
      <c r="W110" s="113"/>
      <c r="X110" s="116"/>
      <c r="Y110" s="337"/>
      <c r="Z110" s="338"/>
      <c r="AA110" s="117">
        <f t="shared" si="52"/>
        <v>-407.63884561323221</v>
      </c>
      <c r="AB110" s="110">
        <f t="shared" si="53"/>
        <v>0.88676698732965775</v>
      </c>
      <c r="AC110" s="333"/>
    </row>
    <row r="111" spans="1:29" ht="15.75" customHeight="1">
      <c r="A111" s="323"/>
      <c r="B111" s="100" t="s">
        <v>118</v>
      </c>
      <c r="C111" s="335" t="s">
        <v>142</v>
      </c>
      <c r="D111" s="336"/>
      <c r="E111" s="101">
        <v>18.18</v>
      </c>
      <c r="F111" s="102">
        <v>1382</v>
      </c>
      <c r="G111" s="103">
        <f t="shared" si="54"/>
        <v>25124.76</v>
      </c>
      <c r="H111" s="26"/>
      <c r="I111" s="104">
        <v>3</v>
      </c>
      <c r="J111" s="105">
        <v>3000</v>
      </c>
      <c r="K111" s="106">
        <f t="shared" si="44"/>
        <v>1000</v>
      </c>
      <c r="L111" s="107">
        <v>3</v>
      </c>
      <c r="M111" s="105">
        <f t="shared" si="55"/>
        <v>2720.5088803998237</v>
      </c>
      <c r="N111" s="106">
        <f t="shared" si="48"/>
        <v>906.83629346660791</v>
      </c>
      <c r="O111" s="108">
        <f t="shared" si="49"/>
        <v>0</v>
      </c>
      <c r="P111" s="109">
        <f t="shared" si="50"/>
        <v>-93.163706533392087</v>
      </c>
      <c r="Q111" s="110">
        <f t="shared" si="51"/>
        <v>0.90683629346660788</v>
      </c>
      <c r="R111" s="328"/>
      <c r="S111" s="47">
        <v>0.86944444444444413</v>
      </c>
      <c r="T111" s="48">
        <v>0.89060185185185159</v>
      </c>
      <c r="U111" s="111">
        <v>15</v>
      </c>
      <c r="V111" s="112">
        <v>30.479591740135593</v>
      </c>
      <c r="W111" s="113"/>
      <c r="X111" s="116"/>
      <c r="Y111" s="337"/>
      <c r="Z111" s="338"/>
      <c r="AA111" s="117">
        <f t="shared" si="52"/>
        <v>-279.49111960017626</v>
      </c>
      <c r="AB111" s="110">
        <f t="shared" si="53"/>
        <v>0.90683629346660788</v>
      </c>
      <c r="AC111" s="333"/>
    </row>
    <row r="112" spans="1:29" ht="15.75" customHeight="1">
      <c r="A112" s="323"/>
      <c r="B112" s="100" t="s">
        <v>118</v>
      </c>
      <c r="C112" s="335" t="s">
        <v>148</v>
      </c>
      <c r="D112" s="336"/>
      <c r="E112" s="101">
        <v>25.03</v>
      </c>
      <c r="F112" s="102">
        <v>1211</v>
      </c>
      <c r="G112" s="121">
        <f t="shared" si="54"/>
        <v>30311.33</v>
      </c>
      <c r="H112" s="26"/>
      <c r="I112" s="104">
        <v>5</v>
      </c>
      <c r="J112" s="105">
        <v>3600</v>
      </c>
      <c r="K112" s="106">
        <f t="shared" si="44"/>
        <v>720</v>
      </c>
      <c r="L112" s="107">
        <v>5</v>
      </c>
      <c r="M112" s="105">
        <f t="shared" si="55"/>
        <v>3197.9887436999597</v>
      </c>
      <c r="N112" s="106">
        <f t="shared" si="48"/>
        <v>639.59774873999197</v>
      </c>
      <c r="O112" s="108">
        <f t="shared" si="49"/>
        <v>0</v>
      </c>
      <c r="P112" s="109">
        <f t="shared" si="50"/>
        <v>-80.402251260008029</v>
      </c>
      <c r="Q112" s="110">
        <f t="shared" si="51"/>
        <v>0.88833020658332218</v>
      </c>
      <c r="R112" s="328"/>
      <c r="S112" s="47">
        <v>0.90069444444444413</v>
      </c>
      <c r="T112" s="120">
        <v>0.91646990740740708</v>
      </c>
      <c r="U112" s="111">
        <v>14.53333333333326</v>
      </c>
      <c r="V112" s="112">
        <v>22.720530253003627</v>
      </c>
      <c r="W112" s="113"/>
      <c r="X112" s="116"/>
      <c r="Y112" s="337"/>
      <c r="Z112" s="338"/>
      <c r="AA112" s="117">
        <f t="shared" si="52"/>
        <v>-402.01125630004026</v>
      </c>
      <c r="AB112" s="110">
        <f t="shared" si="53"/>
        <v>0.88833020658332218</v>
      </c>
      <c r="AC112" s="333"/>
    </row>
    <row r="113" spans="1:29" ht="15.75" customHeight="1">
      <c r="A113" s="323"/>
      <c r="B113" s="100" t="s">
        <v>118</v>
      </c>
      <c r="C113" s="335" t="s">
        <v>141</v>
      </c>
      <c r="D113" s="336"/>
      <c r="E113" s="101">
        <v>14.03</v>
      </c>
      <c r="F113" s="102">
        <v>6060</v>
      </c>
      <c r="G113" s="121">
        <f t="shared" si="54"/>
        <v>85021.8</v>
      </c>
      <c r="H113" s="26"/>
      <c r="I113" s="104">
        <v>3</v>
      </c>
      <c r="J113" s="105">
        <v>3000</v>
      </c>
      <c r="K113" s="106">
        <f t="shared" si="44"/>
        <v>1000</v>
      </c>
      <c r="L113" s="107">
        <v>3</v>
      </c>
      <c r="M113" s="105">
        <f t="shared" si="55"/>
        <v>2720.3558841765639</v>
      </c>
      <c r="N113" s="106">
        <f t="shared" si="48"/>
        <v>906.78529472552134</v>
      </c>
      <c r="O113" s="123">
        <f t="shared" si="49"/>
        <v>0</v>
      </c>
      <c r="P113" s="124">
        <f t="shared" si="50"/>
        <v>-93.214705274478661</v>
      </c>
      <c r="Q113" s="125">
        <f t="shared" si="51"/>
        <v>0.90678529472552138</v>
      </c>
      <c r="R113" s="328"/>
      <c r="S113" s="47">
        <v>0.92638888888888848</v>
      </c>
      <c r="T113" s="120">
        <v>1.0192013888888884</v>
      </c>
      <c r="U113" s="111">
        <v>15</v>
      </c>
      <c r="V113" s="112">
        <v>133.658982677577</v>
      </c>
      <c r="W113" s="113"/>
      <c r="X113" s="116"/>
      <c r="Y113" s="337"/>
      <c r="Z113" s="338"/>
      <c r="AA113" s="117">
        <f t="shared" si="52"/>
        <v>-279.6441158234361</v>
      </c>
      <c r="AB113" s="110">
        <f t="shared" si="53"/>
        <v>0.90678529472552127</v>
      </c>
      <c r="AC113" s="333"/>
    </row>
    <row r="114" spans="1:29" ht="15.75" customHeight="1">
      <c r="A114" s="323"/>
      <c r="B114" s="100" t="s">
        <v>118</v>
      </c>
      <c r="C114" s="335" t="s">
        <v>143</v>
      </c>
      <c r="D114" s="336"/>
      <c r="E114" s="101">
        <v>14.28</v>
      </c>
      <c r="F114" s="102">
        <v>7710</v>
      </c>
      <c r="G114" s="121">
        <f t="shared" si="54"/>
        <v>110098.79999999999</v>
      </c>
      <c r="H114" s="26"/>
      <c r="I114" s="104">
        <v>3</v>
      </c>
      <c r="J114" s="105">
        <v>3600</v>
      </c>
      <c r="K114" s="106">
        <f t="shared" si="44"/>
        <v>1200</v>
      </c>
      <c r="L114" s="118">
        <v>3</v>
      </c>
      <c r="M114" s="105">
        <f t="shared" si="55"/>
        <v>3192.3709369204344</v>
      </c>
      <c r="N114" s="106">
        <f t="shared" si="48"/>
        <v>1064.1236456401448</v>
      </c>
      <c r="O114" s="123">
        <f t="shared" si="49"/>
        <v>0</v>
      </c>
      <c r="P114" s="124">
        <f t="shared" si="50"/>
        <v>-135.87635435985521</v>
      </c>
      <c r="Q114" s="125">
        <f t="shared" si="51"/>
        <v>0.88676970470012062</v>
      </c>
      <c r="R114" s="328"/>
      <c r="S114" s="47">
        <v>1.0291666666666663</v>
      </c>
      <c r="T114" s="120">
        <v>1.1297916666666663</v>
      </c>
      <c r="U114" s="111">
        <v>15</v>
      </c>
      <c r="V114" s="112">
        <v>144.90797251971401</v>
      </c>
      <c r="W114" s="113"/>
      <c r="X114" s="116"/>
      <c r="Y114" s="337"/>
      <c r="Z114" s="338"/>
      <c r="AA114" s="117">
        <f t="shared" si="52"/>
        <v>-407.62906307956564</v>
      </c>
      <c r="AB114" s="110">
        <f t="shared" si="53"/>
        <v>0.88676970470012062</v>
      </c>
      <c r="AC114" s="333"/>
    </row>
    <row r="115" spans="1:29" ht="15.75" customHeight="1">
      <c r="A115" s="323"/>
      <c r="B115" s="100"/>
      <c r="C115" s="335"/>
      <c r="D115" s="336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8"/>
      <c r="S115" s="47"/>
      <c r="T115" s="120"/>
      <c r="U115" s="111"/>
      <c r="V115" s="112"/>
      <c r="W115" s="113"/>
      <c r="X115" s="116"/>
      <c r="Y115" s="337"/>
      <c r="Z115" s="338"/>
      <c r="AA115" s="117"/>
      <c r="AB115" s="110"/>
      <c r="AC115" s="333"/>
    </row>
    <row r="116" spans="1:29" ht="15.75" customHeight="1">
      <c r="A116" s="323"/>
      <c r="B116" s="100"/>
      <c r="C116" s="335"/>
      <c r="D116" s="336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8"/>
      <c r="S116" s="47"/>
      <c r="T116" s="120"/>
      <c r="U116" s="111"/>
      <c r="V116" s="112"/>
      <c r="W116" s="113"/>
      <c r="X116" s="116"/>
      <c r="Y116" s="337"/>
      <c r="Z116" s="338"/>
      <c r="AA116" s="117"/>
      <c r="AB116" s="110"/>
      <c r="AC116" s="333"/>
    </row>
    <row r="117" spans="1:29" ht="15.75" customHeight="1">
      <c r="A117" s="323"/>
      <c r="B117" s="100"/>
      <c r="C117" s="335"/>
      <c r="D117" s="336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8"/>
      <c r="S117" s="47"/>
      <c r="T117" s="120"/>
      <c r="U117" s="111"/>
      <c r="V117" s="112"/>
      <c r="W117" s="126"/>
      <c r="X117" s="127"/>
      <c r="Y117" s="337"/>
      <c r="Z117" s="338"/>
      <c r="AA117" s="117"/>
      <c r="AB117" s="110"/>
      <c r="AC117" s="333"/>
    </row>
    <row r="118" spans="1:29" ht="15.75" customHeight="1">
      <c r="A118" s="323"/>
      <c r="B118" s="100"/>
      <c r="C118" s="335"/>
      <c r="D118" s="336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8"/>
      <c r="S118" s="47"/>
      <c r="T118" s="120"/>
      <c r="U118" s="111"/>
      <c r="V118" s="112"/>
      <c r="W118" s="126"/>
      <c r="X118" s="127"/>
      <c r="Y118" s="337"/>
      <c r="Z118" s="338"/>
      <c r="AA118" s="117"/>
      <c r="AB118" s="110"/>
      <c r="AC118" s="333"/>
    </row>
    <row r="119" spans="1:29" ht="15.75" customHeight="1">
      <c r="A119" s="323"/>
      <c r="B119" s="100"/>
      <c r="C119" s="335"/>
      <c r="D119" s="336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8"/>
      <c r="S119" s="47"/>
      <c r="T119" s="120"/>
      <c r="U119" s="111"/>
      <c r="V119" s="112"/>
      <c r="W119" s="126"/>
      <c r="X119" s="127"/>
      <c r="Y119" s="337"/>
      <c r="Z119" s="338"/>
      <c r="AA119" s="117"/>
      <c r="AB119" s="110"/>
      <c r="AC119" s="333"/>
    </row>
    <row r="120" spans="1:29" ht="15.75" customHeight="1">
      <c r="A120" s="323"/>
      <c r="B120" s="100"/>
      <c r="C120" s="335"/>
      <c r="D120" s="336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8"/>
      <c r="S120" s="47"/>
      <c r="T120" s="120"/>
      <c r="U120" s="111"/>
      <c r="V120" s="112"/>
      <c r="W120" s="126"/>
      <c r="X120" s="127"/>
      <c r="Y120" s="337"/>
      <c r="Z120" s="338"/>
      <c r="AA120" s="117"/>
      <c r="AB120" s="110"/>
      <c r="AC120" s="333"/>
    </row>
    <row r="121" spans="1:29" ht="15.75" customHeight="1">
      <c r="A121" s="323"/>
      <c r="B121" s="100"/>
      <c r="C121" s="335"/>
      <c r="D121" s="336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8"/>
      <c r="S121" s="47"/>
      <c r="T121" s="120"/>
      <c r="U121" s="111"/>
      <c r="V121" s="112"/>
      <c r="W121" s="126"/>
      <c r="X121" s="127"/>
      <c r="Y121" s="337"/>
      <c r="Z121" s="338"/>
      <c r="AA121" s="117"/>
      <c r="AB121" s="110"/>
      <c r="AC121" s="333"/>
    </row>
    <row r="122" spans="1:29" ht="15.75" customHeight="1">
      <c r="A122" s="323"/>
      <c r="B122" s="100"/>
      <c r="C122" s="335"/>
      <c r="D122" s="336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8"/>
      <c r="S122" s="119"/>
      <c r="T122" s="120"/>
      <c r="U122" s="130"/>
      <c r="V122" s="131"/>
      <c r="W122" s="126"/>
      <c r="X122" s="127"/>
      <c r="Y122" s="337"/>
      <c r="Z122" s="338"/>
      <c r="AA122" s="165"/>
      <c r="AB122" s="125"/>
      <c r="AC122" s="333"/>
    </row>
    <row r="123" spans="1:29" ht="15.75" customHeight="1" thickBot="1">
      <c r="A123" s="324"/>
      <c r="B123" s="133" t="s">
        <v>115</v>
      </c>
      <c r="C123" s="358"/>
      <c r="D123" s="358"/>
      <c r="E123" s="134"/>
      <c r="F123" s="99"/>
      <c r="G123" s="135"/>
      <c r="H123" s="69"/>
      <c r="I123" s="136">
        <f t="shared" ref="I123:J123" si="56">AVERAGE(I107:I122)</f>
        <v>3.5</v>
      </c>
      <c r="J123" s="137">
        <f t="shared" si="56"/>
        <v>3300</v>
      </c>
      <c r="K123" s="138">
        <f t="shared" ref="K123" si="57">J123/I123</f>
        <v>942.85714285714289</v>
      </c>
      <c r="L123" s="136">
        <f t="shared" ref="L123:M123" si="58">AVERAGE(L107:L122)</f>
        <v>3.5</v>
      </c>
      <c r="M123" s="137">
        <f t="shared" si="58"/>
        <v>2958.4440101473979</v>
      </c>
      <c r="N123" s="138">
        <f t="shared" ref="N123:N135" si="59">M123/L123</f>
        <v>845.26971718497077</v>
      </c>
      <c r="O123" s="139">
        <f t="shared" ref="O123:O135" si="60">L123-I123</f>
        <v>0</v>
      </c>
      <c r="P123" s="140">
        <f t="shared" ref="P123:P135" si="61">N123-K123</f>
        <v>-97.587425672172117</v>
      </c>
      <c r="Q123" s="141">
        <f t="shared" ref="Q123:Q135" si="62">N123/K123</f>
        <v>0.89649818489315081</v>
      </c>
      <c r="R123" s="329"/>
      <c r="S123" s="142">
        <f>S107</f>
        <v>0.73958333333333326</v>
      </c>
      <c r="T123" s="143">
        <f>INDEX(T107:T122,COUNTA(T107:T122))</f>
        <v>1.1297916666666663</v>
      </c>
      <c r="U123" s="144"/>
      <c r="V123" s="166"/>
      <c r="W123" s="99"/>
      <c r="X123" s="69"/>
      <c r="Y123" s="359"/>
      <c r="Z123" s="360"/>
      <c r="AA123" s="168">
        <f t="shared" ref="AA123:AA135" si="63">M123-J123</f>
        <v>-341.55598985260212</v>
      </c>
      <c r="AB123" s="141">
        <f t="shared" ref="AB123:AB135" si="64">M123/J123</f>
        <v>0.89649818489315092</v>
      </c>
      <c r="AC123" s="334"/>
    </row>
    <row r="124" spans="1:29" ht="15.75" customHeight="1">
      <c r="A124" s="361" t="s">
        <v>144</v>
      </c>
      <c r="B124" s="114" t="s">
        <v>118</v>
      </c>
      <c r="C124" s="325" t="s">
        <v>146</v>
      </c>
      <c r="D124" s="326"/>
      <c r="E124" s="147">
        <v>18.18</v>
      </c>
      <c r="F124" s="97">
        <v>401</v>
      </c>
      <c r="G124" s="148">
        <f t="shared" ref="G124:G135" si="65">E124*F124</f>
        <v>7290.18</v>
      </c>
      <c r="H124" s="149">
        <v>2</v>
      </c>
      <c r="I124" s="150">
        <v>3</v>
      </c>
      <c r="J124" s="151">
        <v>3600</v>
      </c>
      <c r="K124" s="152">
        <f>J124/I124</f>
        <v>1200</v>
      </c>
      <c r="L124" s="153">
        <v>3</v>
      </c>
      <c r="M124" s="151">
        <f t="shared" ref="M124:M135" si="66">F124/V124*60</f>
        <v>3199.9229425386729</v>
      </c>
      <c r="N124" s="152">
        <f t="shared" si="59"/>
        <v>1066.6409808462242</v>
      </c>
      <c r="O124" s="154">
        <f t="shared" si="60"/>
        <v>0</v>
      </c>
      <c r="P124" s="155">
        <f t="shared" si="61"/>
        <v>-133.35901915377576</v>
      </c>
      <c r="Q124" s="156">
        <f t="shared" si="62"/>
        <v>0.88886748403852023</v>
      </c>
      <c r="R124" s="327">
        <f>Q140</f>
        <v>0.88732914796026008</v>
      </c>
      <c r="S124" s="157">
        <v>0.74305555555555558</v>
      </c>
      <c r="T124" s="158">
        <v>0.74827546296296299</v>
      </c>
      <c r="U124" s="159"/>
      <c r="V124" s="160">
        <v>7.5189310592935374</v>
      </c>
      <c r="W124" s="158"/>
      <c r="X124" s="169"/>
      <c r="Y124" s="330"/>
      <c r="Z124" s="331"/>
      <c r="AA124" s="171">
        <f t="shared" si="63"/>
        <v>-400.07705746132706</v>
      </c>
      <c r="AB124" s="156">
        <f t="shared" si="64"/>
        <v>0.88886748403852023</v>
      </c>
      <c r="AC124" s="332">
        <f>AB140</f>
        <v>0.88732914796026008</v>
      </c>
    </row>
    <row r="125" spans="1:29" ht="15.75" customHeight="1">
      <c r="A125" s="362"/>
      <c r="B125" s="100" t="s">
        <v>118</v>
      </c>
      <c r="C125" s="335" t="s">
        <v>134</v>
      </c>
      <c r="D125" s="336"/>
      <c r="E125" s="101">
        <v>16.7</v>
      </c>
      <c r="F125" s="102">
        <v>496</v>
      </c>
      <c r="G125" s="103">
        <f t="shared" si="65"/>
        <v>8283.1999999999989</v>
      </c>
      <c r="H125" s="26">
        <v>2</v>
      </c>
      <c r="I125" s="104">
        <v>3</v>
      </c>
      <c r="J125" s="105">
        <v>3600</v>
      </c>
      <c r="K125" s="106">
        <f t="shared" si="44"/>
        <v>1200</v>
      </c>
      <c r="L125" s="107">
        <v>3</v>
      </c>
      <c r="M125" s="105">
        <f t="shared" si="66"/>
        <v>3196.7063117313819</v>
      </c>
      <c r="N125" s="106">
        <f t="shared" si="59"/>
        <v>1065.5687705771272</v>
      </c>
      <c r="O125" s="108">
        <f t="shared" si="60"/>
        <v>0</v>
      </c>
      <c r="P125" s="109">
        <f t="shared" si="61"/>
        <v>-134.43122942287278</v>
      </c>
      <c r="Q125" s="110">
        <f t="shared" si="62"/>
        <v>0.88797397548093937</v>
      </c>
      <c r="R125" s="328"/>
      <c r="S125" s="47">
        <v>0.7583333333333333</v>
      </c>
      <c r="T125" s="48">
        <v>0.76479166666666665</v>
      </c>
      <c r="U125" s="111">
        <v>15</v>
      </c>
      <c r="V125" s="112">
        <v>9.30958214421692</v>
      </c>
      <c r="W125" s="113"/>
      <c r="X125" s="13"/>
      <c r="Y125" s="337"/>
      <c r="Z125" s="338"/>
      <c r="AA125" s="172">
        <f t="shared" si="63"/>
        <v>-403.2936882686181</v>
      </c>
      <c r="AB125" s="110">
        <f t="shared" si="64"/>
        <v>0.88797397548093937</v>
      </c>
      <c r="AC125" s="333"/>
    </row>
    <row r="126" spans="1:29" ht="15.75" customHeight="1">
      <c r="A126" s="362"/>
      <c r="B126" s="100" t="s">
        <v>118</v>
      </c>
      <c r="C126" s="335" t="s">
        <v>201</v>
      </c>
      <c r="D126" s="336"/>
      <c r="E126" s="101">
        <v>30</v>
      </c>
      <c r="F126" s="102">
        <v>796</v>
      </c>
      <c r="G126" s="103">
        <f t="shared" si="65"/>
        <v>23880</v>
      </c>
      <c r="H126" s="26">
        <v>2</v>
      </c>
      <c r="I126" s="104">
        <v>4</v>
      </c>
      <c r="J126" s="105">
        <v>3600</v>
      </c>
      <c r="K126" s="106">
        <f t="shared" si="44"/>
        <v>900</v>
      </c>
      <c r="L126" s="107">
        <v>4</v>
      </c>
      <c r="M126" s="105">
        <f t="shared" si="66"/>
        <v>3193.5270422351714</v>
      </c>
      <c r="N126" s="106">
        <f t="shared" si="59"/>
        <v>798.38176055879285</v>
      </c>
      <c r="O126" s="108">
        <f t="shared" si="60"/>
        <v>0</v>
      </c>
      <c r="P126" s="109">
        <f t="shared" si="61"/>
        <v>-101.61823944120715</v>
      </c>
      <c r="Q126" s="110">
        <f t="shared" si="62"/>
        <v>0.88709084506532543</v>
      </c>
      <c r="R126" s="328"/>
      <c r="S126" s="47">
        <v>0.77499999999999991</v>
      </c>
      <c r="T126" s="48">
        <v>0.78538194444444431</v>
      </c>
      <c r="U126" s="111">
        <v>14.6999999999999</v>
      </c>
      <c r="V126" s="112">
        <v>14.955251472231922</v>
      </c>
      <c r="W126" s="113"/>
      <c r="X126" s="13"/>
      <c r="Y126" s="337"/>
      <c r="Z126" s="338"/>
      <c r="AA126" s="172">
        <f t="shared" si="63"/>
        <v>-406.47295776482861</v>
      </c>
      <c r="AB126" s="110">
        <f t="shared" si="64"/>
        <v>0.88709084506532543</v>
      </c>
      <c r="AC126" s="333"/>
    </row>
    <row r="127" spans="1:29" ht="15.75" customHeight="1">
      <c r="A127" s="362"/>
      <c r="B127" s="100" t="s">
        <v>118</v>
      </c>
      <c r="C127" s="335" t="s">
        <v>147</v>
      </c>
      <c r="D127" s="336"/>
      <c r="E127" s="101">
        <v>24.82</v>
      </c>
      <c r="F127" s="102">
        <v>757</v>
      </c>
      <c r="G127" s="103">
        <f t="shared" si="65"/>
        <v>18788.740000000002</v>
      </c>
      <c r="H127" s="26">
        <v>2</v>
      </c>
      <c r="I127" s="104">
        <v>5</v>
      </c>
      <c r="J127" s="105">
        <v>3600</v>
      </c>
      <c r="K127" s="106">
        <f t="shared" si="44"/>
        <v>720</v>
      </c>
      <c r="L127" s="107">
        <v>5</v>
      </c>
      <c r="M127" s="105">
        <f t="shared" si="66"/>
        <v>3192.1282883712938</v>
      </c>
      <c r="N127" s="106">
        <f t="shared" si="59"/>
        <v>638.42565767425879</v>
      </c>
      <c r="O127" s="108">
        <f t="shared" si="60"/>
        <v>0</v>
      </c>
      <c r="P127" s="109">
        <f t="shared" si="61"/>
        <v>-81.574342325741213</v>
      </c>
      <c r="Q127" s="110">
        <f t="shared" si="62"/>
        <v>0.8867023023253594</v>
      </c>
      <c r="R127" s="328"/>
      <c r="S127" s="47">
        <v>0.79513888888888873</v>
      </c>
      <c r="T127" s="48">
        <v>0.80501157407407387</v>
      </c>
      <c r="U127" s="111">
        <v>15</v>
      </c>
      <c r="V127" s="112">
        <v>14.228751446319363</v>
      </c>
      <c r="W127" s="113"/>
      <c r="X127" s="13"/>
      <c r="Y127" s="337"/>
      <c r="Z127" s="338"/>
      <c r="AA127" s="172">
        <f t="shared" si="63"/>
        <v>-407.87171162870618</v>
      </c>
      <c r="AB127" s="110">
        <f t="shared" si="64"/>
        <v>0.8867023023253594</v>
      </c>
      <c r="AC127" s="333"/>
    </row>
    <row r="128" spans="1:29" ht="15.75" customHeight="1">
      <c r="A128" s="363"/>
      <c r="B128" s="100" t="s">
        <v>118</v>
      </c>
      <c r="C128" s="335" t="s">
        <v>145</v>
      </c>
      <c r="D128" s="336"/>
      <c r="E128" s="101">
        <v>18.18</v>
      </c>
      <c r="F128" s="102">
        <v>1052</v>
      </c>
      <c r="G128" s="103">
        <f t="shared" si="65"/>
        <v>19125.36</v>
      </c>
      <c r="H128" s="26">
        <v>2</v>
      </c>
      <c r="I128" s="104">
        <v>3</v>
      </c>
      <c r="J128" s="105">
        <v>3600</v>
      </c>
      <c r="K128" s="106">
        <f t="shared" si="44"/>
        <v>1200</v>
      </c>
      <c r="L128" s="107">
        <v>3</v>
      </c>
      <c r="M128" s="105">
        <f t="shared" si="66"/>
        <v>3194.2198013882585</v>
      </c>
      <c r="N128" s="106">
        <f t="shared" si="59"/>
        <v>1064.7399337960862</v>
      </c>
      <c r="O128" s="108">
        <f t="shared" si="60"/>
        <v>0</v>
      </c>
      <c r="P128" s="109">
        <f t="shared" si="61"/>
        <v>-135.26006620391377</v>
      </c>
      <c r="Q128" s="110">
        <f t="shared" si="62"/>
        <v>0.88728327816340524</v>
      </c>
      <c r="R128" s="328"/>
      <c r="S128" s="47">
        <v>0.81527777777777755</v>
      </c>
      <c r="T128" s="48">
        <v>0.82899305555555536</v>
      </c>
      <c r="U128" s="111">
        <v>14.783333333333299</v>
      </c>
      <c r="V128" s="112">
        <v>19.760693979971901</v>
      </c>
      <c r="W128" s="113"/>
      <c r="X128" s="116"/>
      <c r="Y128" s="337"/>
      <c r="Z128" s="338"/>
      <c r="AA128" s="172">
        <f t="shared" si="63"/>
        <v>-405.78019861174153</v>
      </c>
      <c r="AB128" s="110">
        <f t="shared" si="64"/>
        <v>0.88728327816340513</v>
      </c>
      <c r="AC128" s="333"/>
    </row>
    <row r="129" spans="1:29" ht="15.75" customHeight="1">
      <c r="A129" s="363"/>
      <c r="B129" s="100" t="s">
        <v>118</v>
      </c>
      <c r="C129" s="335" t="s">
        <v>139</v>
      </c>
      <c r="D129" s="336"/>
      <c r="E129" s="101">
        <v>16.66</v>
      </c>
      <c r="F129" s="102">
        <v>2380</v>
      </c>
      <c r="G129" s="121">
        <f t="shared" si="65"/>
        <v>39650.800000000003</v>
      </c>
      <c r="H129" s="26">
        <v>2</v>
      </c>
      <c r="I129" s="104">
        <v>5</v>
      </c>
      <c r="J129" s="105">
        <v>3600</v>
      </c>
      <c r="K129" s="106">
        <f t="shared" si="44"/>
        <v>720</v>
      </c>
      <c r="L129" s="107">
        <v>5</v>
      </c>
      <c r="M129" s="105">
        <f t="shared" si="66"/>
        <v>3192.689957412118</v>
      </c>
      <c r="N129" s="106">
        <f t="shared" si="59"/>
        <v>638.53799148242365</v>
      </c>
      <c r="O129" s="108">
        <f t="shared" si="60"/>
        <v>0</v>
      </c>
      <c r="P129" s="109">
        <f t="shared" si="61"/>
        <v>-81.462008517576351</v>
      </c>
      <c r="Q129" s="110">
        <f t="shared" si="62"/>
        <v>0.88685832150336619</v>
      </c>
      <c r="R129" s="328"/>
      <c r="S129" s="47">
        <v>0.83888888888888857</v>
      </c>
      <c r="T129" s="120">
        <v>0.86994212962962936</v>
      </c>
      <c r="U129" s="111">
        <v>15</v>
      </c>
      <c r="V129" s="112">
        <v>44.7271742339017</v>
      </c>
      <c r="W129" s="113"/>
      <c r="X129" s="50"/>
      <c r="Y129" s="337"/>
      <c r="Z129" s="338"/>
      <c r="AA129" s="172">
        <f t="shared" si="63"/>
        <v>-407.31004258788198</v>
      </c>
      <c r="AB129" s="110">
        <f t="shared" si="64"/>
        <v>0.88685832150336608</v>
      </c>
      <c r="AC129" s="333"/>
    </row>
    <row r="130" spans="1:29" ht="15.75" customHeight="1">
      <c r="A130" s="363"/>
      <c r="B130" s="100" t="s">
        <v>118</v>
      </c>
      <c r="C130" s="335" t="s">
        <v>146</v>
      </c>
      <c r="D130" s="336"/>
      <c r="E130" s="101">
        <v>18.18</v>
      </c>
      <c r="F130" s="102">
        <v>935</v>
      </c>
      <c r="G130" s="121">
        <f t="shared" si="65"/>
        <v>16998.3</v>
      </c>
      <c r="H130" s="26"/>
      <c r="I130" s="104">
        <v>3</v>
      </c>
      <c r="J130" s="105">
        <v>3600</v>
      </c>
      <c r="K130" s="106">
        <f t="shared" si="44"/>
        <v>1200</v>
      </c>
      <c r="L130" s="107">
        <v>3</v>
      </c>
      <c r="M130" s="105">
        <f t="shared" si="66"/>
        <v>3199.9229425386729</v>
      </c>
      <c r="N130" s="106">
        <f t="shared" si="59"/>
        <v>1066.6409808462242</v>
      </c>
      <c r="O130" s="123">
        <f t="shared" si="60"/>
        <v>0</v>
      </c>
      <c r="P130" s="124">
        <f t="shared" si="61"/>
        <v>-133.35901915377576</v>
      </c>
      <c r="Q130" s="125">
        <f t="shared" si="62"/>
        <v>0.88886748403852023</v>
      </c>
      <c r="R130" s="328"/>
      <c r="S130" s="47">
        <v>0.87986111111111076</v>
      </c>
      <c r="T130" s="120">
        <v>0.89202546296296259</v>
      </c>
      <c r="U130" s="111">
        <v>15</v>
      </c>
      <c r="V130" s="112">
        <v>17.531672170671964</v>
      </c>
      <c r="W130" s="113"/>
      <c r="X130" s="116"/>
      <c r="Y130" s="337"/>
      <c r="Z130" s="338"/>
      <c r="AA130" s="172">
        <f t="shared" si="63"/>
        <v>-400.07705746132706</v>
      </c>
      <c r="AB130" s="110">
        <f t="shared" si="64"/>
        <v>0.88886748403852023</v>
      </c>
      <c r="AC130" s="333"/>
    </row>
    <row r="131" spans="1:29" ht="15.75" customHeight="1">
      <c r="A131" s="363"/>
      <c r="B131" s="100" t="s">
        <v>118</v>
      </c>
      <c r="C131" s="335" t="s">
        <v>134</v>
      </c>
      <c r="D131" s="336"/>
      <c r="E131" s="101">
        <v>16.7</v>
      </c>
      <c r="F131" s="102">
        <v>1059</v>
      </c>
      <c r="G131" s="121">
        <f t="shared" si="65"/>
        <v>17685.3</v>
      </c>
      <c r="H131" s="26"/>
      <c r="I131" s="104">
        <v>3</v>
      </c>
      <c r="J131" s="105">
        <v>3600</v>
      </c>
      <c r="K131" s="106">
        <f t="shared" si="44"/>
        <v>1200</v>
      </c>
      <c r="L131" s="118">
        <v>3</v>
      </c>
      <c r="M131" s="105">
        <f t="shared" si="66"/>
        <v>3193.0594504278051</v>
      </c>
      <c r="N131" s="106">
        <f t="shared" si="59"/>
        <v>1064.3531501426016</v>
      </c>
      <c r="O131" s="123">
        <f t="shared" si="60"/>
        <v>0</v>
      </c>
      <c r="P131" s="124">
        <f t="shared" si="61"/>
        <v>-135.64684985739837</v>
      </c>
      <c r="Q131" s="125">
        <f t="shared" si="62"/>
        <v>0.88696095845216805</v>
      </c>
      <c r="R131" s="328"/>
      <c r="S131" s="47">
        <v>0.9020833333333329</v>
      </c>
      <c r="T131" s="120">
        <v>0.91589120370370325</v>
      </c>
      <c r="U131" s="111">
        <v>15</v>
      </c>
      <c r="V131" s="112">
        <v>19.899410263559901</v>
      </c>
      <c r="W131" s="113"/>
      <c r="X131" s="116"/>
      <c r="Y131" s="337"/>
      <c r="Z131" s="338"/>
      <c r="AA131" s="172">
        <f t="shared" si="63"/>
        <v>-406.94054957219487</v>
      </c>
      <c r="AB131" s="110">
        <f t="shared" si="64"/>
        <v>0.88696095845216805</v>
      </c>
      <c r="AC131" s="333"/>
    </row>
    <row r="132" spans="1:29" ht="15.75" customHeight="1">
      <c r="A132" s="363"/>
      <c r="B132" s="100" t="s">
        <v>118</v>
      </c>
      <c r="C132" s="335" t="s">
        <v>201</v>
      </c>
      <c r="D132" s="336"/>
      <c r="E132" s="101">
        <v>30</v>
      </c>
      <c r="F132" s="102">
        <v>1865</v>
      </c>
      <c r="G132" s="121">
        <f t="shared" si="65"/>
        <v>55950</v>
      </c>
      <c r="H132" s="26"/>
      <c r="I132" s="104">
        <v>4</v>
      </c>
      <c r="J132" s="105">
        <v>3600</v>
      </c>
      <c r="K132" s="106">
        <f t="shared" si="44"/>
        <v>900</v>
      </c>
      <c r="L132" s="118">
        <v>4</v>
      </c>
      <c r="M132" s="105">
        <f t="shared" si="66"/>
        <v>3193.5270422351718</v>
      </c>
      <c r="N132" s="106">
        <f t="shared" si="59"/>
        <v>798.38176055879296</v>
      </c>
      <c r="O132" s="123">
        <f t="shared" si="60"/>
        <v>0</v>
      </c>
      <c r="P132" s="124">
        <f t="shared" si="61"/>
        <v>-101.61823944120704</v>
      </c>
      <c r="Q132" s="125">
        <f t="shared" si="62"/>
        <v>0.88709084506532554</v>
      </c>
      <c r="R132" s="328"/>
      <c r="S132" s="47">
        <v>0.92569444444444393</v>
      </c>
      <c r="T132" s="120">
        <v>0.95002314814814759</v>
      </c>
      <c r="U132" s="111">
        <v>15</v>
      </c>
      <c r="V132" s="112">
        <v>35.039628135317251</v>
      </c>
      <c r="W132" s="126"/>
      <c r="X132" s="127"/>
      <c r="Y132" s="337"/>
      <c r="Z132" s="338"/>
      <c r="AA132" s="172">
        <f t="shared" si="63"/>
        <v>-406.47295776482815</v>
      </c>
      <c r="AB132" s="110">
        <f t="shared" si="64"/>
        <v>0.88709084506532554</v>
      </c>
      <c r="AC132" s="333"/>
    </row>
    <row r="133" spans="1:29" ht="15.75" customHeight="1">
      <c r="A133" s="363"/>
      <c r="B133" s="100" t="s">
        <v>118</v>
      </c>
      <c r="C133" s="335" t="s">
        <v>147</v>
      </c>
      <c r="D133" s="336"/>
      <c r="E133" s="101">
        <v>24.82</v>
      </c>
      <c r="F133" s="102">
        <v>1814</v>
      </c>
      <c r="G133" s="121">
        <f t="shared" si="65"/>
        <v>45023.48</v>
      </c>
      <c r="H133" s="26"/>
      <c r="I133" s="104">
        <v>5</v>
      </c>
      <c r="J133" s="105">
        <v>3600</v>
      </c>
      <c r="K133" s="106">
        <f t="shared" si="44"/>
        <v>720</v>
      </c>
      <c r="L133" s="118">
        <v>5</v>
      </c>
      <c r="M133" s="105">
        <f t="shared" si="66"/>
        <v>3192.1282883712934</v>
      </c>
      <c r="N133" s="106">
        <f t="shared" si="59"/>
        <v>638.42565767425867</v>
      </c>
      <c r="O133" s="123">
        <f t="shared" si="60"/>
        <v>0</v>
      </c>
      <c r="P133" s="124">
        <f t="shared" si="61"/>
        <v>-81.574342325741327</v>
      </c>
      <c r="Q133" s="125">
        <f t="shared" si="62"/>
        <v>0.88670230232535929</v>
      </c>
      <c r="R133" s="328"/>
      <c r="S133" s="47">
        <v>0.96041666666666614</v>
      </c>
      <c r="T133" s="120">
        <v>0.98408564814814758</v>
      </c>
      <c r="U133" s="111">
        <v>14.966666666666715</v>
      </c>
      <c r="V133" s="112">
        <v>34.096374007428437</v>
      </c>
      <c r="W133" s="126"/>
      <c r="X133" s="127"/>
      <c r="Y133" s="337"/>
      <c r="Z133" s="338"/>
      <c r="AA133" s="172">
        <f t="shared" si="63"/>
        <v>-407.87171162870663</v>
      </c>
      <c r="AB133" s="110">
        <f t="shared" si="64"/>
        <v>0.88670230232535929</v>
      </c>
      <c r="AC133" s="333"/>
    </row>
    <row r="134" spans="1:29" ht="15.75" customHeight="1">
      <c r="A134" s="363"/>
      <c r="B134" s="100" t="s">
        <v>118</v>
      </c>
      <c r="C134" s="335" t="s">
        <v>145</v>
      </c>
      <c r="D134" s="336"/>
      <c r="E134" s="101">
        <v>18.18</v>
      </c>
      <c r="F134" s="102">
        <v>2632</v>
      </c>
      <c r="G134" s="121">
        <f t="shared" si="65"/>
        <v>47849.760000000002</v>
      </c>
      <c r="H134" s="26"/>
      <c r="I134" s="104">
        <v>3</v>
      </c>
      <c r="J134" s="105">
        <v>3600</v>
      </c>
      <c r="K134" s="106">
        <f t="shared" si="44"/>
        <v>1200</v>
      </c>
      <c r="L134" s="118">
        <v>3</v>
      </c>
      <c r="M134" s="105">
        <f t="shared" si="66"/>
        <v>3193.247278904706</v>
      </c>
      <c r="N134" s="106">
        <f t="shared" si="59"/>
        <v>1064.4157596349021</v>
      </c>
      <c r="O134" s="123">
        <f t="shared" si="60"/>
        <v>0</v>
      </c>
      <c r="P134" s="124">
        <f t="shared" si="61"/>
        <v>-135.58424036509791</v>
      </c>
      <c r="Q134" s="125">
        <f t="shared" si="62"/>
        <v>0.88701313302908502</v>
      </c>
      <c r="R134" s="328"/>
      <c r="S134" s="47">
        <v>0.99444444444444391</v>
      </c>
      <c r="T134" s="120">
        <v>1.0287847222222217</v>
      </c>
      <c r="U134" s="111">
        <v>14.916666666666707</v>
      </c>
      <c r="V134" s="112">
        <v>49.454359843427802</v>
      </c>
      <c r="W134" s="126"/>
      <c r="X134" s="127"/>
      <c r="Y134" s="337"/>
      <c r="Z134" s="338"/>
      <c r="AA134" s="172">
        <f t="shared" si="63"/>
        <v>-406.75272109529396</v>
      </c>
      <c r="AB134" s="110">
        <f t="shared" si="64"/>
        <v>0.88701313302908502</v>
      </c>
      <c r="AC134" s="333"/>
    </row>
    <row r="135" spans="1:29" ht="15.75" customHeight="1">
      <c r="A135" s="363"/>
      <c r="B135" s="100" t="s">
        <v>118</v>
      </c>
      <c r="C135" s="335" t="s">
        <v>139</v>
      </c>
      <c r="D135" s="336"/>
      <c r="E135" s="101">
        <v>16.66</v>
      </c>
      <c r="F135" s="102">
        <v>5966</v>
      </c>
      <c r="G135" s="121">
        <f t="shared" si="65"/>
        <v>99393.56</v>
      </c>
      <c r="H135" s="26"/>
      <c r="I135" s="104">
        <v>5</v>
      </c>
      <c r="J135" s="105">
        <v>3600</v>
      </c>
      <c r="K135" s="106">
        <f t="shared" si="44"/>
        <v>720</v>
      </c>
      <c r="L135" s="118">
        <v>5</v>
      </c>
      <c r="M135" s="105">
        <f t="shared" si="66"/>
        <v>3191.539845728691</v>
      </c>
      <c r="N135" s="106">
        <f t="shared" si="59"/>
        <v>638.30796914573818</v>
      </c>
      <c r="O135" s="123">
        <f t="shared" si="60"/>
        <v>0</v>
      </c>
      <c r="P135" s="124">
        <f t="shared" si="61"/>
        <v>-81.692030854261816</v>
      </c>
      <c r="Q135" s="125">
        <f t="shared" si="62"/>
        <v>0.88653884603574751</v>
      </c>
      <c r="R135" s="328"/>
      <c r="S135" s="47">
        <v>1.0388888888888885</v>
      </c>
      <c r="T135" s="120">
        <v>1.116770833333333</v>
      </c>
      <c r="U135" s="111">
        <v>14.550000000000196</v>
      </c>
      <c r="V135" s="112">
        <v>112.15902583170499</v>
      </c>
      <c r="W135" s="126"/>
      <c r="X135" s="127"/>
      <c r="Y135" s="337"/>
      <c r="Z135" s="338"/>
      <c r="AA135" s="172">
        <f t="shared" si="63"/>
        <v>-408.46015427130897</v>
      </c>
      <c r="AB135" s="110">
        <f t="shared" si="64"/>
        <v>0.88653884603574751</v>
      </c>
      <c r="AC135" s="333"/>
    </row>
    <row r="136" spans="1:29" ht="15.75" customHeight="1">
      <c r="A136" s="363"/>
      <c r="B136" s="100"/>
      <c r="C136" s="335"/>
      <c r="D136" s="336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8"/>
      <c r="S136" s="47"/>
      <c r="T136" s="120"/>
      <c r="U136" s="111"/>
      <c r="V136" s="112"/>
      <c r="W136" s="126"/>
      <c r="X136" s="127"/>
      <c r="Y136" s="337"/>
      <c r="Z136" s="338"/>
      <c r="AA136" s="172"/>
      <c r="AB136" s="110"/>
      <c r="AC136" s="333"/>
    </row>
    <row r="137" spans="1:29" ht="15.75" customHeight="1">
      <c r="A137" s="363"/>
      <c r="B137" s="100"/>
      <c r="C137" s="335"/>
      <c r="D137" s="336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8"/>
      <c r="S137" s="47"/>
      <c r="T137" s="120"/>
      <c r="U137" s="111"/>
      <c r="V137" s="112"/>
      <c r="W137" s="113"/>
      <c r="X137" s="116"/>
      <c r="Y137" s="337"/>
      <c r="Z137" s="338"/>
      <c r="AA137" s="172"/>
      <c r="AB137" s="110"/>
      <c r="AC137" s="333"/>
    </row>
    <row r="138" spans="1:29" ht="15.75" customHeight="1">
      <c r="A138" s="363"/>
      <c r="B138" s="100"/>
      <c r="C138" s="335"/>
      <c r="D138" s="336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8"/>
      <c r="S138" s="47"/>
      <c r="T138" s="120"/>
      <c r="U138" s="111"/>
      <c r="V138" s="112"/>
      <c r="W138" s="126"/>
      <c r="X138" s="127"/>
      <c r="Y138" s="337"/>
      <c r="Z138" s="338"/>
      <c r="AA138" s="172"/>
      <c r="AB138" s="110"/>
      <c r="AC138" s="333"/>
    </row>
    <row r="139" spans="1:29" ht="15.75" customHeight="1">
      <c r="A139" s="363"/>
      <c r="B139" s="100"/>
      <c r="C139" s="335"/>
      <c r="D139" s="336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8"/>
      <c r="S139" s="119"/>
      <c r="T139" s="120"/>
      <c r="U139" s="130"/>
      <c r="V139" s="131"/>
      <c r="W139" s="126"/>
      <c r="X139" s="127"/>
      <c r="Y139" s="337"/>
      <c r="Z139" s="338"/>
      <c r="AA139" s="173"/>
      <c r="AB139" s="125"/>
      <c r="AC139" s="333"/>
    </row>
    <row r="140" spans="1:29" ht="15.75" customHeight="1" thickBot="1">
      <c r="A140" s="364"/>
      <c r="B140" s="133" t="s">
        <v>115</v>
      </c>
      <c r="C140" s="358"/>
      <c r="D140" s="358"/>
      <c r="E140" s="134"/>
      <c r="F140" s="167"/>
      <c r="G140" s="135"/>
      <c r="H140" s="69"/>
      <c r="I140" s="136">
        <f t="shared" ref="I140:J140" si="67">AVERAGE(I124:I139)</f>
        <v>3.8333333333333335</v>
      </c>
      <c r="J140" s="137">
        <f t="shared" si="67"/>
        <v>3600</v>
      </c>
      <c r="K140" s="138">
        <f t="shared" ref="K140" si="68">J140/I140</f>
        <v>939.13043478260863</v>
      </c>
      <c r="L140" s="136">
        <f t="shared" ref="L140:M140" si="69">AVERAGE(L124:L139)</f>
        <v>3.8333333333333335</v>
      </c>
      <c r="M140" s="137">
        <f t="shared" si="69"/>
        <v>3194.3849326569361</v>
      </c>
      <c r="N140" s="138">
        <f>M140/L140</f>
        <v>833.31780851920075</v>
      </c>
      <c r="O140" s="139">
        <f>L140-I140</f>
        <v>0</v>
      </c>
      <c r="P140" s="140">
        <f>N140-K140</f>
        <v>-105.81262626340788</v>
      </c>
      <c r="Q140" s="141">
        <f>N140/K140</f>
        <v>0.88732914796026008</v>
      </c>
      <c r="R140" s="329"/>
      <c r="S140" s="142">
        <f>S124</f>
        <v>0.74305555555555558</v>
      </c>
      <c r="T140" s="143">
        <f>INDEX(T124:T139,COUNTA(T124:T139))</f>
        <v>1.116770833333333</v>
      </c>
      <c r="U140" s="144"/>
      <c r="V140" s="166"/>
      <c r="W140" s="167"/>
      <c r="X140" s="138"/>
      <c r="Y140" s="359"/>
      <c r="Z140" s="360"/>
      <c r="AA140" s="174">
        <f>M140-J140</f>
        <v>-405.61506734306386</v>
      </c>
      <c r="AB140" s="141">
        <f>M140/J140</f>
        <v>0.88732914796026008</v>
      </c>
      <c r="AC140" s="334"/>
    </row>
    <row r="142" spans="1:29">
      <c r="Y142" s="365" t="s">
        <v>149</v>
      </c>
      <c r="Z142" s="365"/>
    </row>
    <row r="143" spans="1:29">
      <c r="Y143" s="365" t="s">
        <v>150</v>
      </c>
      <c r="Z143" s="365"/>
    </row>
    <row r="144" spans="1:29">
      <c r="Y144" s="365" t="s">
        <v>151</v>
      </c>
      <c r="Z144" s="365"/>
    </row>
    <row r="145" spans="25:26">
      <c r="Y145" s="365" t="s">
        <v>152</v>
      </c>
      <c r="Z145" s="365"/>
    </row>
    <row r="146" spans="25:26">
      <c r="Y146" s="365" t="s">
        <v>153</v>
      </c>
      <c r="Z146" s="365"/>
    </row>
    <row r="147" spans="25:26">
      <c r="Y147" s="365" t="s">
        <v>154</v>
      </c>
      <c r="Z147" s="365"/>
    </row>
    <row r="148" spans="25:26">
      <c r="Y148" s="365" t="s">
        <v>155</v>
      </c>
      <c r="Z148" s="365"/>
    </row>
    <row r="149" spans="25:26">
      <c r="Y149" s="365" t="s">
        <v>156</v>
      </c>
      <c r="Z149" s="365"/>
    </row>
    <row r="150" spans="25:26">
      <c r="Y150" s="365" t="s">
        <v>157</v>
      </c>
      <c r="Z150" s="365"/>
    </row>
    <row r="151" spans="25:26">
      <c r="Y151" s="365" t="s">
        <v>158</v>
      </c>
      <c r="Z151" s="365"/>
    </row>
    <row r="152" spans="25:26">
      <c r="Y152" s="365" t="s">
        <v>159</v>
      </c>
      <c r="Z152" s="365"/>
    </row>
    <row r="153" spans="25:26">
      <c r="Y153" s="365" t="s">
        <v>160</v>
      </c>
      <c r="Z153" s="365"/>
    </row>
    <row r="154" spans="25:26">
      <c r="Y154" s="365" t="s">
        <v>161</v>
      </c>
      <c r="Z154" s="365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490" priority="1" operator="greaterThan">
      <formula>0</formula>
    </cfRule>
  </conditionalFormatting>
  <conditionalFormatting sqref="P5:P140 AA5:AA140">
    <cfRule type="cellIs" dxfId="489" priority="4" operator="lessThan">
      <formula>0</formula>
    </cfRule>
  </conditionalFormatting>
  <conditionalFormatting sqref="Q5:Q140 AB5:AB140">
    <cfRule type="cellIs" dxfId="488" priority="2" operator="greaterThan">
      <formula>1</formula>
    </cfRule>
    <cfRule type="cellIs" dxfId="487" priority="3" operator="lessThan">
      <formula>0.8</formula>
    </cfRule>
  </conditionalFormatting>
  <conditionalFormatting sqref="AC5:AC6 R5:R140 AC73:AC78">
    <cfRule type="cellIs" dxfId="486" priority="5" operator="lessThan">
      <formula>0.8</formula>
    </cfRule>
  </conditionalFormatting>
  <conditionalFormatting sqref="AC12:AC20">
    <cfRule type="cellIs" dxfId="485" priority="12" operator="lessThan">
      <formula>0.8</formula>
    </cfRule>
  </conditionalFormatting>
  <conditionalFormatting sqref="AC22">
    <cfRule type="cellIs" dxfId="484" priority="11" operator="lessThan">
      <formula>0.8</formula>
    </cfRule>
  </conditionalFormatting>
  <conditionalFormatting sqref="AC39">
    <cfRule type="cellIs" dxfId="483" priority="7" operator="lessThan">
      <formula>0.8</formula>
    </cfRule>
  </conditionalFormatting>
  <conditionalFormatting sqref="AC56:AC61">
    <cfRule type="cellIs" dxfId="482" priority="6" operator="lessThan">
      <formula>0.8</formula>
    </cfRule>
  </conditionalFormatting>
  <conditionalFormatting sqref="AC90">
    <cfRule type="cellIs" dxfId="481" priority="10" operator="lessThan">
      <formula>0.8</formula>
    </cfRule>
  </conditionalFormatting>
  <conditionalFormatting sqref="AC107">
    <cfRule type="cellIs" dxfId="480" priority="9" operator="lessThan">
      <formula>0.8</formula>
    </cfRule>
  </conditionalFormatting>
  <conditionalFormatting sqref="AC124:AC129">
    <cfRule type="cellIs" dxfId="479" priority="8" operator="lessThan">
      <formula>0.8</formula>
    </cfRule>
  </conditionalFormatting>
  <dataValidations count="1">
    <dataValidation type="list" allowBlank="1" showInputMessage="1" showErrorMessage="1" sqref="Y5:Z140" xr:uid="{6019C94E-ACCF-4B7F-9511-8B938885B83C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8739D-5CDD-4536-873F-443C964403F3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N41" sqref="N41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SUM(F5:F140)</f>
        <v>103197</v>
      </c>
      <c r="E1" s="88" t="s">
        <v>3</v>
      </c>
      <c r="F1" s="89">
        <f>SUM(G5:G140)</f>
        <v>4632418.75</v>
      </c>
      <c r="G1" s="90" t="s">
        <v>84</v>
      </c>
      <c r="H1" s="91">
        <f>L21+L38+L55+L72+L89+L106+L123+L140</f>
        <v>138.23982683982683</v>
      </c>
      <c r="I1" s="284" t="s">
        <v>85</v>
      </c>
      <c r="J1" s="280"/>
      <c r="K1" s="309"/>
      <c r="L1" s="313" t="s">
        <v>86</v>
      </c>
      <c r="M1" s="314"/>
      <c r="N1" s="315"/>
      <c r="O1" s="280" t="s">
        <v>87</v>
      </c>
      <c r="P1" s="280"/>
      <c r="Q1" s="280"/>
      <c r="R1" s="281"/>
      <c r="S1" s="284" t="s">
        <v>88</v>
      </c>
      <c r="T1" s="280"/>
      <c r="U1" s="280"/>
      <c r="V1" s="280"/>
      <c r="W1" s="280"/>
      <c r="X1" s="281"/>
      <c r="Y1" s="192" t="s">
        <v>187</v>
      </c>
      <c r="Z1" s="192" t="s">
        <v>188</v>
      </c>
      <c r="AA1" s="366" t="s">
        <v>163</v>
      </c>
      <c r="AB1" s="367"/>
      <c r="AC1" s="176" t="s">
        <v>19</v>
      </c>
      <c r="AD1" s="177" t="s">
        <v>162</v>
      </c>
      <c r="AE1" s="284" t="s">
        <v>90</v>
      </c>
      <c r="AF1" s="286"/>
      <c r="AG1" s="287"/>
    </row>
    <row r="2" spans="1:33" ht="26.25" customHeight="1" thickBot="1">
      <c r="A2" s="299">
        <v>46224</v>
      </c>
      <c r="B2" s="300"/>
      <c r="C2" s="92" t="s">
        <v>40</v>
      </c>
      <c r="D2" s="93">
        <f>AVERAGE(N21,N38,N55,N72,N89,N106,N123,N140)</f>
        <v>208.06115322320125</v>
      </c>
      <c r="E2" s="93" t="s">
        <v>91</v>
      </c>
      <c r="F2" s="94">
        <f>F1/D1</f>
        <v>44.889083500489356</v>
      </c>
      <c r="G2" s="95" t="s">
        <v>92</v>
      </c>
      <c r="H2" s="96">
        <f>COUNT(H5:H140)</f>
        <v>7</v>
      </c>
      <c r="I2" s="310"/>
      <c r="J2" s="311"/>
      <c r="K2" s="312"/>
      <c r="L2" s="316"/>
      <c r="M2" s="282"/>
      <c r="N2" s="317"/>
      <c r="O2" s="282"/>
      <c r="P2" s="282"/>
      <c r="Q2" s="282"/>
      <c r="R2" s="283"/>
      <c r="S2" s="285"/>
      <c r="T2" s="282"/>
      <c r="U2" s="282"/>
      <c r="V2" s="282"/>
      <c r="W2" s="282"/>
      <c r="X2" s="283"/>
      <c r="Y2" s="193">
        <f>SUM(Y21,Y38,Y55,Y72,Y89,Y106,Y123,Y140)</f>
        <v>0</v>
      </c>
      <c r="Z2" s="193">
        <f>SUM(Z21,Z38,Z55,Z72,Z89,Z106,Z123,Z140)</f>
        <v>0</v>
      </c>
      <c r="AA2" s="368"/>
      <c r="AB2" s="369"/>
      <c r="AC2" s="201">
        <f>SUM(AC21,AC38,AC55,AC72,AC89,AC106,AC123,AC140)</f>
        <v>58</v>
      </c>
      <c r="AD2" s="202">
        <f>SUM(AD21,AD38,AD55,AD72,AD89,AD106,AD123,AD140)</f>
        <v>0</v>
      </c>
      <c r="AE2" s="288"/>
      <c r="AF2" s="289"/>
      <c r="AG2" s="290"/>
    </row>
    <row r="3" spans="1:33" ht="23.25" customHeight="1">
      <c r="A3" s="301" t="s">
        <v>93</v>
      </c>
      <c r="B3" s="303" t="s">
        <v>94</v>
      </c>
      <c r="C3" s="305" t="s">
        <v>95</v>
      </c>
      <c r="D3" s="305"/>
      <c r="E3" s="307" t="s">
        <v>96</v>
      </c>
      <c r="F3" s="305" t="s">
        <v>97</v>
      </c>
      <c r="G3" s="307" t="s">
        <v>98</v>
      </c>
      <c r="H3" s="356" t="s">
        <v>99</v>
      </c>
      <c r="I3" s="291" t="s">
        <v>100</v>
      </c>
      <c r="J3" s="293" t="s">
        <v>101</v>
      </c>
      <c r="K3" s="295" t="s">
        <v>40</v>
      </c>
      <c r="L3" s="297" t="s">
        <v>100</v>
      </c>
      <c r="M3" s="293" t="s">
        <v>101</v>
      </c>
      <c r="N3" s="295" t="s">
        <v>40</v>
      </c>
      <c r="O3" s="291" t="s">
        <v>100</v>
      </c>
      <c r="P3" s="350" t="s">
        <v>40</v>
      </c>
      <c r="Q3" s="352" t="s">
        <v>102</v>
      </c>
      <c r="R3" s="354" t="s">
        <v>103</v>
      </c>
      <c r="S3" s="339" t="s">
        <v>104</v>
      </c>
      <c r="T3" s="340"/>
      <c r="U3" s="341" t="s">
        <v>105</v>
      </c>
      <c r="V3" s="341" t="s">
        <v>106</v>
      </c>
      <c r="W3" s="305" t="s">
        <v>107</v>
      </c>
      <c r="X3" s="343"/>
      <c r="Y3" s="370" t="s">
        <v>189</v>
      </c>
      <c r="Z3" s="371"/>
      <c r="AA3" s="377" t="s">
        <v>108</v>
      </c>
      <c r="AB3" s="378"/>
      <c r="AC3" s="370" t="s">
        <v>190</v>
      </c>
      <c r="AD3" s="371"/>
      <c r="AE3" s="348" t="s">
        <v>101</v>
      </c>
      <c r="AF3" s="318" t="s">
        <v>102</v>
      </c>
      <c r="AG3" s="320" t="s">
        <v>109</v>
      </c>
    </row>
    <row r="4" spans="1:33" ht="17.25" customHeight="1" thickBot="1">
      <c r="A4" s="302"/>
      <c r="B4" s="304"/>
      <c r="C4" s="306"/>
      <c r="D4" s="306"/>
      <c r="E4" s="308"/>
      <c r="F4" s="306"/>
      <c r="G4" s="308"/>
      <c r="H4" s="357"/>
      <c r="I4" s="292"/>
      <c r="J4" s="294"/>
      <c r="K4" s="296"/>
      <c r="L4" s="298"/>
      <c r="M4" s="294"/>
      <c r="N4" s="296"/>
      <c r="O4" s="292"/>
      <c r="P4" s="351"/>
      <c r="Q4" s="353"/>
      <c r="R4" s="355"/>
      <c r="S4" s="203" t="s">
        <v>110</v>
      </c>
      <c r="T4" s="204" t="s">
        <v>111</v>
      </c>
      <c r="U4" s="342"/>
      <c r="V4" s="342"/>
      <c r="W4" s="99" t="s">
        <v>112</v>
      </c>
      <c r="X4" s="69" t="s">
        <v>113</v>
      </c>
      <c r="Y4" s="194" t="s">
        <v>49</v>
      </c>
      <c r="Z4" s="195" t="s">
        <v>50</v>
      </c>
      <c r="AA4" s="379"/>
      <c r="AB4" s="380"/>
      <c r="AC4" s="194" t="s">
        <v>164</v>
      </c>
      <c r="AD4" s="195" t="s">
        <v>165</v>
      </c>
      <c r="AE4" s="349"/>
      <c r="AF4" s="319"/>
      <c r="AG4" s="321"/>
    </row>
    <row r="5" spans="1:33" ht="15.75" customHeight="1">
      <c r="A5" s="322" t="s">
        <v>170</v>
      </c>
      <c r="B5" s="114" t="s">
        <v>166</v>
      </c>
      <c r="C5" s="372" t="s">
        <v>167</v>
      </c>
      <c r="D5" s="372"/>
      <c r="E5" s="147">
        <v>19.7</v>
      </c>
      <c r="F5" s="151">
        <v>3705</v>
      </c>
      <c r="G5" s="148">
        <f t="shared" ref="G5:G10" si="0">E5*F5</f>
        <v>72988.5</v>
      </c>
      <c r="H5" s="149"/>
      <c r="I5" s="150">
        <v>13</v>
      </c>
      <c r="J5" s="151">
        <v>1200</v>
      </c>
      <c r="K5" s="152">
        <f>J5/I5</f>
        <v>92.307692307692307</v>
      </c>
      <c r="L5" s="107">
        <v>13</v>
      </c>
      <c r="M5" s="151">
        <f t="shared" ref="M5:M10" si="1">F5/V5*60</f>
        <v>1082.570489667457</v>
      </c>
      <c r="N5" s="152">
        <f t="shared" ref="N5:N10" si="2">M5/L5</f>
        <v>83.274653051342838</v>
      </c>
      <c r="O5" s="154">
        <f t="shared" ref="O5:O10" si="3">L5-I5</f>
        <v>0</v>
      </c>
      <c r="P5" s="155">
        <f t="shared" ref="P5:P10" si="4">N5-K5</f>
        <v>-9.0330392563494684</v>
      </c>
      <c r="Q5" s="156">
        <f t="shared" ref="Q5:Q10" si="5">N5/K5</f>
        <v>0.90214207472288077</v>
      </c>
      <c r="R5" s="327">
        <f>Q21</f>
        <v>0.89629178722269864</v>
      </c>
      <c r="S5" s="157">
        <v>0.16666666666666666</v>
      </c>
      <c r="T5" s="158">
        <v>0.30925925925925923</v>
      </c>
      <c r="U5" s="159"/>
      <c r="V5" s="160">
        <v>205.34459614568465</v>
      </c>
      <c r="W5" s="181"/>
      <c r="X5" s="152"/>
      <c r="Y5" s="12"/>
      <c r="Z5" s="198"/>
      <c r="AA5" s="330"/>
      <c r="AB5" s="331"/>
      <c r="AC5" s="12">
        <v>4</v>
      </c>
      <c r="AD5" s="198"/>
      <c r="AE5" s="178">
        <f t="shared" ref="AE5:AE10" si="6">M5-J5</f>
        <v>-117.42951033254303</v>
      </c>
      <c r="AF5" s="132">
        <f t="shared" ref="AF5:AF10" si="7">M5/J5</f>
        <v>0.90214207472288077</v>
      </c>
      <c r="AG5" s="373">
        <f>AF21</f>
        <v>0.89629178722269864</v>
      </c>
    </row>
    <row r="6" spans="1:33" ht="15.75" customHeight="1">
      <c r="A6" s="323"/>
      <c r="B6" s="100" t="s">
        <v>171</v>
      </c>
      <c r="C6" s="376" t="s">
        <v>172</v>
      </c>
      <c r="D6" s="376"/>
      <c r="E6" s="101">
        <v>56.43</v>
      </c>
      <c r="F6" s="102">
        <v>2236</v>
      </c>
      <c r="G6" s="103">
        <f t="shared" si="0"/>
        <v>126177.48</v>
      </c>
      <c r="H6" s="26">
        <v>2</v>
      </c>
      <c r="I6" s="104">
        <v>24</v>
      </c>
      <c r="J6" s="105">
        <v>2000</v>
      </c>
      <c r="K6" s="106">
        <f t="shared" ref="K6:K45" si="8">J6/I6</f>
        <v>83.333333333333329</v>
      </c>
      <c r="L6" s="107">
        <v>24</v>
      </c>
      <c r="M6" s="105">
        <f t="shared" si="1"/>
        <v>1787.9403014463892</v>
      </c>
      <c r="N6" s="106">
        <f t="shared" si="2"/>
        <v>74.497512560266216</v>
      </c>
      <c r="O6" s="108">
        <f t="shared" si="3"/>
        <v>0</v>
      </c>
      <c r="P6" s="109">
        <f t="shared" si="4"/>
        <v>-8.8358207730671126</v>
      </c>
      <c r="Q6" s="110">
        <f t="shared" si="5"/>
        <v>0.89397015072319463</v>
      </c>
      <c r="R6" s="328"/>
      <c r="S6" s="47">
        <v>0.31319444444444444</v>
      </c>
      <c r="T6" s="48">
        <v>0.36530092592592595</v>
      </c>
      <c r="U6" s="111">
        <v>5.6666666666666998</v>
      </c>
      <c r="V6" s="112">
        <v>75.036062385007298</v>
      </c>
      <c r="W6" s="113"/>
      <c r="X6" s="116"/>
      <c r="Y6" s="12"/>
      <c r="Z6" s="198"/>
      <c r="AA6" s="337"/>
      <c r="AB6" s="338"/>
      <c r="AC6" s="12">
        <v>2</v>
      </c>
      <c r="AD6" s="198"/>
      <c r="AE6" s="117">
        <f t="shared" si="6"/>
        <v>-212.05969855361081</v>
      </c>
      <c r="AF6" s="110">
        <f t="shared" si="7"/>
        <v>0.89397015072319463</v>
      </c>
      <c r="AG6" s="374"/>
    </row>
    <row r="7" spans="1:33" ht="15.75" customHeight="1">
      <c r="A7" s="323"/>
      <c r="B7" s="100" t="s">
        <v>173</v>
      </c>
      <c r="C7" s="376" t="s">
        <v>196</v>
      </c>
      <c r="D7" s="376"/>
      <c r="E7" s="101">
        <v>77.349999999999994</v>
      </c>
      <c r="F7" s="102">
        <v>717</v>
      </c>
      <c r="G7" s="103">
        <f t="shared" si="0"/>
        <v>55459.95</v>
      </c>
      <c r="H7" s="26"/>
      <c r="I7" s="104">
        <v>25</v>
      </c>
      <c r="J7" s="105">
        <v>2000</v>
      </c>
      <c r="K7" s="106">
        <f t="shared" si="8"/>
        <v>80</v>
      </c>
      <c r="L7" s="107">
        <v>25</v>
      </c>
      <c r="M7" s="105">
        <f t="shared" si="1"/>
        <v>1791.7860221195558</v>
      </c>
      <c r="N7" s="106">
        <f t="shared" si="2"/>
        <v>71.671440884782228</v>
      </c>
      <c r="O7" s="108">
        <f t="shared" si="3"/>
        <v>0</v>
      </c>
      <c r="P7" s="109">
        <f t="shared" si="4"/>
        <v>-8.3285591152177716</v>
      </c>
      <c r="Q7" s="110">
        <f t="shared" si="5"/>
        <v>0.89589301105977781</v>
      </c>
      <c r="R7" s="328"/>
      <c r="S7" s="47">
        <v>0.36944444444444441</v>
      </c>
      <c r="T7" s="48">
        <v>0.38611111111111107</v>
      </c>
      <c r="U7" s="111">
        <v>5.9666666666665868</v>
      </c>
      <c r="V7" s="112">
        <v>24.00956334568923</v>
      </c>
      <c r="W7" s="113"/>
      <c r="X7" s="116"/>
      <c r="Y7" s="12"/>
      <c r="Z7" s="198"/>
      <c r="AA7" s="337"/>
      <c r="AB7" s="338"/>
      <c r="AC7" s="12">
        <v>1</v>
      </c>
      <c r="AD7" s="198"/>
      <c r="AE7" s="117">
        <f t="shared" si="6"/>
        <v>-208.21397788044419</v>
      </c>
      <c r="AF7" s="110">
        <f t="shared" si="7"/>
        <v>0.89589301105977792</v>
      </c>
      <c r="AG7" s="374"/>
    </row>
    <row r="8" spans="1:33" ht="15.75" customHeight="1">
      <c r="A8" s="323"/>
      <c r="B8" s="100" t="s">
        <v>173</v>
      </c>
      <c r="C8" s="376" t="s">
        <v>174</v>
      </c>
      <c r="D8" s="376"/>
      <c r="E8" s="101">
        <v>77.34</v>
      </c>
      <c r="F8" s="102">
        <v>1833</v>
      </c>
      <c r="G8" s="103">
        <f t="shared" si="0"/>
        <v>141764.22</v>
      </c>
      <c r="H8" s="26"/>
      <c r="I8" s="104">
        <v>23</v>
      </c>
      <c r="J8" s="105">
        <v>2000</v>
      </c>
      <c r="K8" s="106">
        <f t="shared" si="8"/>
        <v>86.956521739130437</v>
      </c>
      <c r="L8" s="118">
        <v>23</v>
      </c>
      <c r="M8" s="105">
        <f t="shared" si="1"/>
        <v>1792.6192297084624</v>
      </c>
      <c r="N8" s="106">
        <f t="shared" si="2"/>
        <v>77.939966509063581</v>
      </c>
      <c r="O8" s="108">
        <f t="shared" si="3"/>
        <v>0</v>
      </c>
      <c r="P8" s="109">
        <f t="shared" si="4"/>
        <v>-9.0165552300668566</v>
      </c>
      <c r="Q8" s="110">
        <f t="shared" si="5"/>
        <v>0.89630961485423111</v>
      </c>
      <c r="R8" s="328"/>
      <c r="S8" s="47">
        <v>0.39027777777777772</v>
      </c>
      <c r="T8" s="48">
        <v>0.43288194444444439</v>
      </c>
      <c r="U8" s="111">
        <v>5.9999999999999787</v>
      </c>
      <c r="V8" s="112">
        <v>61.351567682271423</v>
      </c>
      <c r="W8" s="113">
        <v>0.43288194444444439</v>
      </c>
      <c r="X8" s="116">
        <v>0.47152777777777771</v>
      </c>
      <c r="Y8" s="12"/>
      <c r="Z8" s="198"/>
      <c r="AA8" s="337"/>
      <c r="AB8" s="338"/>
      <c r="AC8" s="12">
        <v>1</v>
      </c>
      <c r="AD8" s="198"/>
      <c r="AE8" s="117">
        <f t="shared" si="6"/>
        <v>-207.3807702915376</v>
      </c>
      <c r="AF8" s="110">
        <f t="shared" si="7"/>
        <v>0.89630961485423122</v>
      </c>
      <c r="AG8" s="374"/>
    </row>
    <row r="9" spans="1:33" ht="15.75" customHeight="1">
      <c r="A9" s="323"/>
      <c r="B9" s="100" t="s">
        <v>173</v>
      </c>
      <c r="C9" s="376" t="s">
        <v>176</v>
      </c>
      <c r="D9" s="376"/>
      <c r="E9" s="101">
        <v>59.52</v>
      </c>
      <c r="F9" s="102">
        <v>4969</v>
      </c>
      <c r="G9" s="103">
        <f t="shared" si="0"/>
        <v>295754.88</v>
      </c>
      <c r="H9" s="13"/>
      <c r="I9" s="104">
        <v>24</v>
      </c>
      <c r="J9" s="105">
        <v>2000</v>
      </c>
      <c r="K9" s="106">
        <f t="shared" si="8"/>
        <v>83.333333333333329</v>
      </c>
      <c r="L9" s="118">
        <v>24</v>
      </c>
      <c r="M9" s="105">
        <f t="shared" si="1"/>
        <v>1795.6116725059719</v>
      </c>
      <c r="N9" s="106">
        <f t="shared" si="2"/>
        <v>74.817153021082163</v>
      </c>
      <c r="O9" s="108">
        <f t="shared" si="3"/>
        <v>0</v>
      </c>
      <c r="P9" s="109">
        <f t="shared" si="4"/>
        <v>-8.5161803122511657</v>
      </c>
      <c r="Q9" s="110">
        <f t="shared" si="5"/>
        <v>0.89780583625298604</v>
      </c>
      <c r="R9" s="328"/>
      <c r="S9" s="47">
        <v>0.47152777777777771</v>
      </c>
      <c r="T9" s="48">
        <v>0.58682870370370366</v>
      </c>
      <c r="U9" s="111">
        <v>55.649999999999984</v>
      </c>
      <c r="V9" s="112">
        <v>166.03812760022501</v>
      </c>
      <c r="W9" s="113"/>
      <c r="X9" s="116"/>
      <c r="Y9" s="12"/>
      <c r="Z9" s="198"/>
      <c r="AA9" s="337"/>
      <c r="AB9" s="338"/>
      <c r="AC9" s="12">
        <v>3</v>
      </c>
      <c r="AD9" s="198"/>
      <c r="AE9" s="117">
        <f t="shared" si="6"/>
        <v>-204.38832749402809</v>
      </c>
      <c r="AF9" s="110">
        <f t="shared" si="7"/>
        <v>0.89780583625298593</v>
      </c>
      <c r="AG9" s="374"/>
    </row>
    <row r="10" spans="1:33" ht="15.75" customHeight="1">
      <c r="A10" s="323"/>
      <c r="B10" s="100" t="s">
        <v>171</v>
      </c>
      <c r="C10" s="376" t="s">
        <v>172</v>
      </c>
      <c r="D10" s="376"/>
      <c r="E10" s="101">
        <v>56.43</v>
      </c>
      <c r="F10" s="102">
        <v>2999</v>
      </c>
      <c r="G10" s="121">
        <f t="shared" si="0"/>
        <v>169233.57</v>
      </c>
      <c r="H10" s="122"/>
      <c r="I10" s="104">
        <v>24</v>
      </c>
      <c r="J10" s="105">
        <v>2000</v>
      </c>
      <c r="K10" s="106">
        <f t="shared" si="8"/>
        <v>83.333333333333329</v>
      </c>
      <c r="L10" s="118">
        <v>24</v>
      </c>
      <c r="M10" s="105">
        <f t="shared" si="1"/>
        <v>1787.9403014463892</v>
      </c>
      <c r="N10" s="106">
        <f t="shared" si="2"/>
        <v>74.497512560266216</v>
      </c>
      <c r="O10" s="108">
        <f t="shared" si="3"/>
        <v>0</v>
      </c>
      <c r="P10" s="109">
        <f t="shared" si="4"/>
        <v>-8.8358207730671126</v>
      </c>
      <c r="Q10" s="110">
        <f t="shared" si="5"/>
        <v>0.89397015072319463</v>
      </c>
      <c r="R10" s="328"/>
      <c r="S10" s="47">
        <v>0.59027777777777768</v>
      </c>
      <c r="T10" s="120">
        <v>0.66016203703703691</v>
      </c>
      <c r="U10" s="111">
        <v>4.9666666666665904</v>
      </c>
      <c r="V10" s="112">
        <v>100.6409441380308</v>
      </c>
      <c r="W10" s="113"/>
      <c r="X10" s="116"/>
      <c r="Y10" s="12"/>
      <c r="Z10" s="198"/>
      <c r="AA10" s="337"/>
      <c r="AB10" s="338"/>
      <c r="AC10" s="12">
        <v>3</v>
      </c>
      <c r="AD10" s="198"/>
      <c r="AE10" s="117">
        <f t="shared" si="6"/>
        <v>-212.05969855361081</v>
      </c>
      <c r="AF10" s="110">
        <f t="shared" si="7"/>
        <v>0.89397015072319463</v>
      </c>
      <c r="AG10" s="374"/>
    </row>
    <row r="11" spans="1:33" ht="15.75" customHeight="1">
      <c r="A11" s="323"/>
      <c r="B11" s="100"/>
      <c r="C11" s="376"/>
      <c r="D11" s="376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28"/>
      <c r="S11" s="47"/>
      <c r="T11" s="120"/>
      <c r="U11" s="111"/>
      <c r="V11" s="112"/>
      <c r="W11" s="113"/>
      <c r="X11" s="116"/>
      <c r="Y11" s="12"/>
      <c r="Z11" s="198"/>
      <c r="AA11" s="337"/>
      <c r="AB11" s="338"/>
      <c r="AC11" s="12"/>
      <c r="AD11" s="198"/>
      <c r="AE11" s="117"/>
      <c r="AF11" s="110"/>
      <c r="AG11" s="374"/>
    </row>
    <row r="12" spans="1:33" ht="15.75" customHeight="1">
      <c r="A12" s="323"/>
      <c r="B12" s="100"/>
      <c r="C12" s="376"/>
      <c r="D12" s="37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8"/>
      <c r="S12" s="47"/>
      <c r="T12" s="120"/>
      <c r="U12" s="111"/>
      <c r="V12" s="112"/>
      <c r="W12" s="113"/>
      <c r="X12" s="116"/>
      <c r="Y12" s="12"/>
      <c r="Z12" s="198"/>
      <c r="AA12" s="337"/>
      <c r="AB12" s="338"/>
      <c r="AC12" s="12"/>
      <c r="AD12" s="198"/>
      <c r="AE12" s="117"/>
      <c r="AF12" s="110"/>
      <c r="AG12" s="374"/>
    </row>
    <row r="13" spans="1:33" ht="15.75" customHeight="1">
      <c r="A13" s="323"/>
      <c r="B13" s="100"/>
      <c r="C13" s="376"/>
      <c r="D13" s="37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8"/>
      <c r="S13" s="47"/>
      <c r="T13" s="120"/>
      <c r="U13" s="111"/>
      <c r="V13" s="112"/>
      <c r="W13" s="113"/>
      <c r="X13" s="116"/>
      <c r="Y13" s="12"/>
      <c r="Z13" s="198"/>
      <c r="AA13" s="337"/>
      <c r="AB13" s="338"/>
      <c r="AC13" s="12"/>
      <c r="AD13" s="198"/>
      <c r="AE13" s="117"/>
      <c r="AF13" s="110"/>
      <c r="AG13" s="374"/>
    </row>
    <row r="14" spans="1:33" ht="15.75" customHeight="1">
      <c r="A14" s="323"/>
      <c r="B14" s="100"/>
      <c r="C14" s="376"/>
      <c r="D14" s="37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8"/>
      <c r="S14" s="47"/>
      <c r="T14" s="120"/>
      <c r="U14" s="111"/>
      <c r="V14" s="112"/>
      <c r="W14" s="113"/>
      <c r="X14" s="116"/>
      <c r="Y14" s="12"/>
      <c r="Z14" s="198"/>
      <c r="AA14" s="337"/>
      <c r="AB14" s="338"/>
      <c r="AC14" s="12"/>
      <c r="AD14" s="198"/>
      <c r="AE14" s="117"/>
      <c r="AF14" s="110"/>
      <c r="AG14" s="374"/>
    </row>
    <row r="15" spans="1:33" ht="15.75" customHeight="1">
      <c r="A15" s="323"/>
      <c r="B15" s="100"/>
      <c r="C15" s="376"/>
      <c r="D15" s="37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8"/>
      <c r="S15" s="47"/>
      <c r="T15" s="120"/>
      <c r="U15" s="111"/>
      <c r="V15" s="112"/>
      <c r="W15" s="113"/>
      <c r="X15" s="116"/>
      <c r="Y15" s="12"/>
      <c r="Z15" s="198"/>
      <c r="AA15" s="337"/>
      <c r="AB15" s="338"/>
      <c r="AC15" s="12"/>
      <c r="AD15" s="198"/>
      <c r="AE15" s="117"/>
      <c r="AF15" s="110"/>
      <c r="AG15" s="374"/>
    </row>
    <row r="16" spans="1:33" ht="15.75" customHeight="1">
      <c r="A16" s="323"/>
      <c r="B16" s="100"/>
      <c r="C16" s="376"/>
      <c r="D16" s="37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8"/>
      <c r="S16" s="47"/>
      <c r="T16" s="120"/>
      <c r="U16" s="111"/>
      <c r="V16" s="112"/>
      <c r="W16" s="113"/>
      <c r="X16" s="116"/>
      <c r="Y16" s="12"/>
      <c r="Z16" s="198"/>
      <c r="AA16" s="337"/>
      <c r="AB16" s="338"/>
      <c r="AC16" s="12"/>
      <c r="AD16" s="198"/>
      <c r="AE16" s="117"/>
      <c r="AF16" s="110"/>
      <c r="AG16" s="374"/>
    </row>
    <row r="17" spans="1:33" ht="15.75" customHeight="1">
      <c r="A17" s="323"/>
      <c r="B17" s="100"/>
      <c r="C17" s="376"/>
      <c r="D17" s="37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8"/>
      <c r="S17" s="47"/>
      <c r="T17" s="120"/>
      <c r="U17" s="111"/>
      <c r="V17" s="112"/>
      <c r="W17" s="113"/>
      <c r="X17" s="116"/>
      <c r="Y17" s="12"/>
      <c r="Z17" s="198"/>
      <c r="AA17" s="337"/>
      <c r="AB17" s="338"/>
      <c r="AC17" s="12"/>
      <c r="AD17" s="198"/>
      <c r="AE17" s="117"/>
      <c r="AF17" s="110"/>
      <c r="AG17" s="374"/>
    </row>
    <row r="18" spans="1:33" ht="15.75" customHeight="1">
      <c r="A18" s="323"/>
      <c r="B18" s="100"/>
      <c r="C18" s="376"/>
      <c r="D18" s="37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8"/>
      <c r="S18" s="47"/>
      <c r="T18" s="120"/>
      <c r="U18" s="111"/>
      <c r="V18" s="112"/>
      <c r="W18" s="113"/>
      <c r="X18" s="116"/>
      <c r="Y18" s="12"/>
      <c r="Z18" s="198"/>
      <c r="AA18" s="337"/>
      <c r="AB18" s="338"/>
      <c r="AC18" s="12"/>
      <c r="AD18" s="198"/>
      <c r="AE18" s="117"/>
      <c r="AF18" s="110"/>
      <c r="AG18" s="374"/>
    </row>
    <row r="19" spans="1:33" ht="15.75" customHeight="1">
      <c r="A19" s="323"/>
      <c r="B19" s="100"/>
      <c r="C19" s="376"/>
      <c r="D19" s="37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8"/>
      <c r="S19" s="47"/>
      <c r="T19" s="120"/>
      <c r="U19" s="111"/>
      <c r="V19" s="112"/>
      <c r="W19" s="113"/>
      <c r="X19" s="116"/>
      <c r="Y19" s="12"/>
      <c r="Z19" s="198"/>
      <c r="AA19" s="337"/>
      <c r="AB19" s="338"/>
      <c r="AC19" s="12"/>
      <c r="AD19" s="198"/>
      <c r="AE19" s="117"/>
      <c r="AF19" s="110"/>
      <c r="AG19" s="374"/>
    </row>
    <row r="20" spans="1:33" ht="15.75" customHeight="1">
      <c r="A20" s="323"/>
      <c r="B20" s="100"/>
      <c r="C20" s="376"/>
      <c r="D20" s="376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8"/>
      <c r="S20" s="47"/>
      <c r="T20" s="120"/>
      <c r="U20" s="130"/>
      <c r="V20" s="112"/>
      <c r="W20" s="113"/>
      <c r="X20" s="116"/>
      <c r="Y20" s="12"/>
      <c r="Z20" s="198"/>
      <c r="AA20" s="337"/>
      <c r="AB20" s="338"/>
      <c r="AC20" s="12"/>
      <c r="AD20" s="198"/>
      <c r="AE20" s="117"/>
      <c r="AF20" s="110"/>
      <c r="AG20" s="374"/>
    </row>
    <row r="21" spans="1:33" ht="15.75" customHeight="1" thickBot="1">
      <c r="A21" s="324"/>
      <c r="B21" s="133" t="s">
        <v>115</v>
      </c>
      <c r="C21" s="358"/>
      <c r="D21" s="358"/>
      <c r="E21" s="134"/>
      <c r="F21" s="167"/>
      <c r="G21" s="135"/>
      <c r="H21" s="69"/>
      <c r="I21" s="136">
        <f t="shared" ref="I21:J21" si="9">AVERAGE(I5:I20)</f>
        <v>22.166666666666668</v>
      </c>
      <c r="J21" s="137">
        <f t="shared" si="9"/>
        <v>1866.6666666666667</v>
      </c>
      <c r="K21" s="138">
        <f t="shared" ref="K21" si="10">J21/I21</f>
        <v>84.21052631578948</v>
      </c>
      <c r="L21" s="136">
        <f t="shared" ref="L21:M21" si="11">AVERAGE(L5:L20)</f>
        <v>22.166666666666668</v>
      </c>
      <c r="M21" s="137">
        <f t="shared" si="11"/>
        <v>1673.0780028157042</v>
      </c>
      <c r="N21" s="138">
        <f t="shared" ref="N21:N32" si="12">M21/L21</f>
        <v>75.477203134543046</v>
      </c>
      <c r="O21" s="139">
        <f t="shared" ref="O21:O32" si="13">L21-I21</f>
        <v>0</v>
      </c>
      <c r="P21" s="140">
        <f t="shared" ref="P21:P32" si="14">N21-K21</f>
        <v>-8.7333231812464334</v>
      </c>
      <c r="Q21" s="141">
        <f t="shared" ref="Q21:Q32" si="15">N21/K21</f>
        <v>0.89629178722269864</v>
      </c>
      <c r="R21" s="329"/>
      <c r="S21" s="142">
        <f>S5</f>
        <v>0.16666666666666666</v>
      </c>
      <c r="T21" s="143">
        <f>INDEX(T5:T20,COUNTA(T5:T20))</f>
        <v>0.66016203703703691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359"/>
      <c r="AB21" s="360"/>
      <c r="AC21" s="179">
        <f>SUM(AC5:AC20)</f>
        <v>14</v>
      </c>
      <c r="AD21" s="180">
        <f>SUM(AD5:AD20)</f>
        <v>0</v>
      </c>
      <c r="AE21" s="168">
        <f t="shared" ref="AE21:AE32" si="16">M21-J21</f>
        <v>-193.58866385096258</v>
      </c>
      <c r="AF21" s="141">
        <f t="shared" ref="AF21:AF32" si="17">M21/J21</f>
        <v>0.89629178722269864</v>
      </c>
      <c r="AG21" s="375"/>
    </row>
    <row r="22" spans="1:33" ht="15.75" customHeight="1">
      <c r="A22" s="414" t="s">
        <v>177</v>
      </c>
      <c r="B22" s="146" t="s">
        <v>192</v>
      </c>
      <c r="C22" s="325" t="s">
        <v>218</v>
      </c>
      <c r="D22" s="326"/>
      <c r="E22" s="147">
        <v>36.450000000000003</v>
      </c>
      <c r="F22" s="159">
        <v>1122</v>
      </c>
      <c r="G22" s="148">
        <f t="shared" ref="G22:G32" si="18">E22*F22</f>
        <v>40896.9</v>
      </c>
      <c r="H22" s="149">
        <v>2</v>
      </c>
      <c r="I22" s="153">
        <v>20</v>
      </c>
      <c r="J22" s="151">
        <v>2100</v>
      </c>
      <c r="K22" s="152">
        <f>J22/I22</f>
        <v>105</v>
      </c>
      <c r="L22" s="153">
        <v>20</v>
      </c>
      <c r="M22" s="151">
        <f t="shared" ref="M22:M32" si="19">F22/V22*60</f>
        <v>1894.7483422374974</v>
      </c>
      <c r="N22" s="152">
        <f t="shared" si="12"/>
        <v>94.737417111874862</v>
      </c>
      <c r="O22" s="154">
        <f t="shared" si="13"/>
        <v>0</v>
      </c>
      <c r="P22" s="155">
        <f t="shared" si="14"/>
        <v>-10.262582888125138</v>
      </c>
      <c r="Q22" s="156">
        <f t="shared" si="15"/>
        <v>0.90226111535118914</v>
      </c>
      <c r="R22" s="327">
        <f>Q38</f>
        <v>0.89390339507171679</v>
      </c>
      <c r="S22" s="157">
        <v>0.16666666666666666</v>
      </c>
      <c r="T22" s="158">
        <v>0.1913310185185185</v>
      </c>
      <c r="U22" s="159"/>
      <c r="V22" s="160">
        <v>35.529784351468123</v>
      </c>
      <c r="W22" s="97"/>
      <c r="X22" s="98"/>
      <c r="Y22" s="12"/>
      <c r="Z22" s="198"/>
      <c r="AA22" s="330"/>
      <c r="AB22" s="331"/>
      <c r="AC22" s="12">
        <v>0</v>
      </c>
      <c r="AD22" s="198"/>
      <c r="AE22" s="115">
        <f t="shared" si="16"/>
        <v>-205.25165776250265</v>
      </c>
      <c r="AF22" s="156">
        <f t="shared" si="17"/>
        <v>0.90226111535118925</v>
      </c>
      <c r="AG22" s="381">
        <f>AF38</f>
        <v>0.91539145745324824</v>
      </c>
    </row>
    <row r="23" spans="1:33" ht="15.75" customHeight="1">
      <c r="A23" s="415"/>
      <c r="B23" s="163" t="s">
        <v>166</v>
      </c>
      <c r="C23" s="335" t="s">
        <v>221</v>
      </c>
      <c r="D23" s="336"/>
      <c r="E23" s="101">
        <v>31.72</v>
      </c>
      <c r="F23" s="111">
        <v>1803</v>
      </c>
      <c r="G23" s="103">
        <f t="shared" si="18"/>
        <v>57191.159999999996</v>
      </c>
      <c r="H23" s="26"/>
      <c r="I23" s="107">
        <v>22</v>
      </c>
      <c r="J23" s="105">
        <v>2000</v>
      </c>
      <c r="K23" s="106">
        <f t="shared" si="8"/>
        <v>90.909090909090907</v>
      </c>
      <c r="L23" s="107">
        <v>22</v>
      </c>
      <c r="M23" s="105">
        <f t="shared" si="19"/>
        <v>1800.7629033819239</v>
      </c>
      <c r="N23" s="106">
        <f t="shared" si="12"/>
        <v>81.85285924463291</v>
      </c>
      <c r="O23" s="108">
        <f t="shared" si="13"/>
        <v>0</v>
      </c>
      <c r="P23" s="109">
        <f t="shared" si="14"/>
        <v>-9.0562316644579965</v>
      </c>
      <c r="Q23" s="110">
        <f t="shared" si="15"/>
        <v>0.90038145169096206</v>
      </c>
      <c r="R23" s="328"/>
      <c r="S23" s="47">
        <v>0.19444444444444442</v>
      </c>
      <c r="T23" s="48">
        <v>0.23615740740740737</v>
      </c>
      <c r="U23" s="111">
        <v>5</v>
      </c>
      <c r="V23" s="112">
        <v>60.074538295314994</v>
      </c>
      <c r="W23" s="113"/>
      <c r="X23" s="116"/>
      <c r="Y23" s="12"/>
      <c r="Z23" s="198"/>
      <c r="AA23" s="337"/>
      <c r="AB23" s="338"/>
      <c r="AC23" s="12">
        <v>1</v>
      </c>
      <c r="AD23" s="198"/>
      <c r="AE23" s="117">
        <f t="shared" si="16"/>
        <v>-199.23709661807607</v>
      </c>
      <c r="AF23" s="110">
        <f t="shared" si="17"/>
        <v>0.90038145169096195</v>
      </c>
      <c r="AG23" s="374"/>
    </row>
    <row r="24" spans="1:33" ht="15.75" customHeight="1">
      <c r="A24" s="415"/>
      <c r="B24" s="163" t="s">
        <v>166</v>
      </c>
      <c r="C24" s="335" t="s">
        <v>222</v>
      </c>
      <c r="D24" s="336"/>
      <c r="E24" s="101">
        <v>34.79</v>
      </c>
      <c r="F24" s="111">
        <v>1743</v>
      </c>
      <c r="G24" s="103">
        <f t="shared" si="18"/>
        <v>60638.97</v>
      </c>
      <c r="H24" s="26"/>
      <c r="I24" s="107">
        <v>11</v>
      </c>
      <c r="J24" s="105">
        <v>2000</v>
      </c>
      <c r="K24" s="106">
        <f t="shared" si="8"/>
        <v>181.81818181818181</v>
      </c>
      <c r="L24" s="107">
        <v>11</v>
      </c>
      <c r="M24" s="105">
        <f t="shared" si="19"/>
        <v>1806.8749008060199</v>
      </c>
      <c r="N24" s="106">
        <f t="shared" si="12"/>
        <v>164.26135461872909</v>
      </c>
      <c r="O24" s="108">
        <f t="shared" si="13"/>
        <v>0</v>
      </c>
      <c r="P24" s="109">
        <f t="shared" si="14"/>
        <v>-17.556827199452727</v>
      </c>
      <c r="Q24" s="110">
        <f t="shared" si="15"/>
        <v>0.90343745040301005</v>
      </c>
      <c r="R24" s="328"/>
      <c r="S24" s="47">
        <v>0.23958333333333329</v>
      </c>
      <c r="T24" s="48">
        <v>0.27976851851851847</v>
      </c>
      <c r="U24" s="111">
        <v>4.9333333333333185</v>
      </c>
      <c r="V24" s="112">
        <v>57.878937802140271</v>
      </c>
      <c r="W24" s="113"/>
      <c r="X24" s="116"/>
      <c r="Y24" s="12"/>
      <c r="Z24" s="198"/>
      <c r="AA24" s="337"/>
      <c r="AB24" s="338"/>
      <c r="AC24" s="12">
        <v>0</v>
      </c>
      <c r="AD24" s="198"/>
      <c r="AE24" s="117">
        <f t="shared" si="16"/>
        <v>-193.12509919398008</v>
      </c>
      <c r="AF24" s="110">
        <f t="shared" si="17"/>
        <v>0.90343745040300993</v>
      </c>
      <c r="AG24" s="374"/>
    </row>
    <row r="25" spans="1:33" ht="15.75" customHeight="1">
      <c r="A25" s="415"/>
      <c r="B25" s="163" t="s">
        <v>166</v>
      </c>
      <c r="C25" s="335" t="s">
        <v>220</v>
      </c>
      <c r="D25" s="336"/>
      <c r="E25" s="101">
        <v>33.200000000000003</v>
      </c>
      <c r="F25" s="111">
        <v>3111</v>
      </c>
      <c r="G25" s="103">
        <f t="shared" si="18"/>
        <v>103285.20000000001</v>
      </c>
      <c r="H25" s="26"/>
      <c r="I25" s="107">
        <v>11</v>
      </c>
      <c r="J25" s="105">
        <v>2000</v>
      </c>
      <c r="K25" s="106">
        <f t="shared" si="8"/>
        <v>181.81818181818181</v>
      </c>
      <c r="L25" s="107">
        <v>11</v>
      </c>
      <c r="M25" s="105">
        <f t="shared" si="19"/>
        <v>1806.7724640015372</v>
      </c>
      <c r="N25" s="106">
        <f t="shared" si="12"/>
        <v>164.25204218195793</v>
      </c>
      <c r="O25" s="108">
        <f t="shared" si="13"/>
        <v>0</v>
      </c>
      <c r="P25" s="109">
        <f t="shared" si="14"/>
        <v>-17.56613963622388</v>
      </c>
      <c r="Q25" s="110">
        <f t="shared" si="15"/>
        <v>0.90338623200076862</v>
      </c>
      <c r="R25" s="328"/>
      <c r="S25" s="47">
        <v>0.28263888888888883</v>
      </c>
      <c r="T25" s="48">
        <v>0.35437499999999994</v>
      </c>
      <c r="U25" s="111">
        <v>5</v>
      </c>
      <c r="V25" s="112">
        <v>103.31129332500232</v>
      </c>
      <c r="W25" s="113"/>
      <c r="X25" s="116"/>
      <c r="Y25" s="12"/>
      <c r="Z25" s="198"/>
      <c r="AA25" s="337"/>
      <c r="AB25" s="338"/>
      <c r="AC25" s="12">
        <v>1</v>
      </c>
      <c r="AD25" s="198"/>
      <c r="AE25" s="117">
        <f t="shared" si="16"/>
        <v>-193.22753599846283</v>
      </c>
      <c r="AF25" s="110">
        <f t="shared" si="17"/>
        <v>0.90338623200076862</v>
      </c>
      <c r="AG25" s="374"/>
    </row>
    <row r="26" spans="1:33" ht="15.75" customHeight="1">
      <c r="A26" s="415"/>
      <c r="B26" s="163" t="s">
        <v>166</v>
      </c>
      <c r="C26" s="335" t="s">
        <v>225</v>
      </c>
      <c r="D26" s="336"/>
      <c r="E26" s="101">
        <v>51.44</v>
      </c>
      <c r="F26" s="111">
        <v>2289</v>
      </c>
      <c r="G26" s="103">
        <f t="shared" si="18"/>
        <v>117746.15999999999</v>
      </c>
      <c r="H26" s="26"/>
      <c r="I26" s="118">
        <v>19</v>
      </c>
      <c r="J26" s="105">
        <v>2000</v>
      </c>
      <c r="K26" s="106">
        <f t="shared" si="8"/>
        <v>105.26315789473684</v>
      </c>
      <c r="L26" s="107">
        <v>19</v>
      </c>
      <c r="M26" s="105">
        <f t="shared" si="19"/>
        <v>1796.2159943298527</v>
      </c>
      <c r="N26" s="106">
        <f t="shared" si="12"/>
        <v>94.537683912097506</v>
      </c>
      <c r="O26" s="108">
        <f t="shared" si="13"/>
        <v>0</v>
      </c>
      <c r="P26" s="109">
        <f t="shared" si="14"/>
        <v>-10.725473982639329</v>
      </c>
      <c r="Q26" s="110">
        <f t="shared" si="15"/>
        <v>0.8981079971649264</v>
      </c>
      <c r="R26" s="328"/>
      <c r="S26" s="47">
        <v>0.35833333333333328</v>
      </c>
      <c r="T26" s="48">
        <v>0.41142361111111103</v>
      </c>
      <c r="U26" s="111">
        <v>5.7000000000000117</v>
      </c>
      <c r="V26" s="112">
        <v>76.460737702783874</v>
      </c>
      <c r="W26" s="113"/>
      <c r="X26" s="116"/>
      <c r="Y26" s="12"/>
      <c r="Z26" s="198"/>
      <c r="AA26" s="337"/>
      <c r="AB26" s="338"/>
      <c r="AC26" s="12">
        <v>2</v>
      </c>
      <c r="AD26" s="198"/>
      <c r="AE26" s="117">
        <f t="shared" si="16"/>
        <v>-203.78400567014728</v>
      </c>
      <c r="AF26" s="110">
        <f t="shared" si="17"/>
        <v>0.8981079971649264</v>
      </c>
      <c r="AG26" s="374"/>
    </row>
    <row r="27" spans="1:33" ht="15.75" customHeight="1">
      <c r="A27" s="415"/>
      <c r="B27" s="163" t="s">
        <v>171</v>
      </c>
      <c r="C27" s="335" t="s">
        <v>241</v>
      </c>
      <c r="D27" s="336"/>
      <c r="E27" s="101">
        <v>46.34</v>
      </c>
      <c r="F27" s="111">
        <v>1271</v>
      </c>
      <c r="G27" s="121">
        <f t="shared" si="18"/>
        <v>58898.140000000007</v>
      </c>
      <c r="H27" s="26">
        <v>2</v>
      </c>
      <c r="I27" s="107">
        <v>21</v>
      </c>
      <c r="J27" s="105">
        <v>1800</v>
      </c>
      <c r="K27" s="106">
        <f t="shared" si="8"/>
        <v>85.714285714285708</v>
      </c>
      <c r="L27" s="107">
        <v>21</v>
      </c>
      <c r="M27" s="105">
        <f t="shared" si="19"/>
        <v>1621.9954846734358</v>
      </c>
      <c r="N27" s="106">
        <f t="shared" si="12"/>
        <v>77.237880222544561</v>
      </c>
      <c r="O27" s="108">
        <f t="shared" si="13"/>
        <v>0</v>
      </c>
      <c r="P27" s="109">
        <f t="shared" si="14"/>
        <v>-8.4764054917411471</v>
      </c>
      <c r="Q27" s="110">
        <f t="shared" si="15"/>
        <v>0.90110860259635328</v>
      </c>
      <c r="R27" s="328"/>
      <c r="S27" s="47">
        <v>0.41527777777777769</v>
      </c>
      <c r="T27" s="120">
        <v>0.44791666666666657</v>
      </c>
      <c r="U27" s="111">
        <v>5.5499999999999883</v>
      </c>
      <c r="V27" s="112">
        <v>47.016160476768398</v>
      </c>
      <c r="W27" s="113"/>
      <c r="X27" s="116"/>
      <c r="Y27" s="12"/>
      <c r="Z27" s="198"/>
      <c r="AA27" s="337"/>
      <c r="AB27" s="338"/>
      <c r="AC27" s="12">
        <v>1</v>
      </c>
      <c r="AD27" s="198"/>
      <c r="AE27" s="117">
        <f t="shared" si="16"/>
        <v>-178.00451532656416</v>
      </c>
      <c r="AF27" s="110">
        <f t="shared" si="17"/>
        <v>0.90110860259635328</v>
      </c>
      <c r="AG27" s="374"/>
    </row>
    <row r="28" spans="1:33" ht="15.75" customHeight="1">
      <c r="A28" s="415"/>
      <c r="B28" s="163" t="s">
        <v>168</v>
      </c>
      <c r="C28" s="335" t="s">
        <v>240</v>
      </c>
      <c r="D28" s="336"/>
      <c r="E28" s="101">
        <v>29.23</v>
      </c>
      <c r="F28" s="111">
        <v>1607</v>
      </c>
      <c r="G28" s="121">
        <f t="shared" si="18"/>
        <v>46972.61</v>
      </c>
      <c r="H28" s="26">
        <v>2</v>
      </c>
      <c r="I28" s="118">
        <v>21</v>
      </c>
      <c r="J28" s="105">
        <v>2790</v>
      </c>
      <c r="K28" s="106">
        <f t="shared" si="8"/>
        <v>132.85714285714286</v>
      </c>
      <c r="L28" s="107">
        <v>23</v>
      </c>
      <c r="M28" s="105">
        <f t="shared" si="19"/>
        <v>2626.6346153846152</v>
      </c>
      <c r="N28" s="106">
        <f t="shared" si="12"/>
        <v>114.20150501672241</v>
      </c>
      <c r="O28" s="123">
        <f t="shared" si="13"/>
        <v>2</v>
      </c>
      <c r="P28" s="124">
        <f t="shared" si="14"/>
        <v>-18.655637840420454</v>
      </c>
      <c r="Q28" s="125">
        <f t="shared" si="15"/>
        <v>0.85958122055597508</v>
      </c>
      <c r="R28" s="328"/>
      <c r="S28" s="47">
        <v>0.45208333333333323</v>
      </c>
      <c r="T28" s="120">
        <v>0.47756944444444432</v>
      </c>
      <c r="U28" s="111">
        <v>5.9999999999999787</v>
      </c>
      <c r="V28" s="112">
        <v>36.708569755097564</v>
      </c>
      <c r="W28" s="113">
        <v>0.47756944444444432</v>
      </c>
      <c r="X28" s="116">
        <v>0.51666666666666661</v>
      </c>
      <c r="Y28" s="12"/>
      <c r="Z28" s="198"/>
      <c r="AA28" s="337"/>
      <c r="AB28" s="338"/>
      <c r="AC28" s="12">
        <v>1</v>
      </c>
      <c r="AD28" s="198"/>
      <c r="AE28" s="117">
        <f t="shared" si="16"/>
        <v>-163.36538461538476</v>
      </c>
      <c r="AF28" s="110">
        <f t="shared" si="17"/>
        <v>0.94144609870416318</v>
      </c>
      <c r="AG28" s="374"/>
    </row>
    <row r="29" spans="1:33" ht="15.75" customHeight="1">
      <c r="A29" s="415"/>
      <c r="B29" s="163" t="s">
        <v>168</v>
      </c>
      <c r="C29" s="335" t="s">
        <v>169</v>
      </c>
      <c r="D29" s="336"/>
      <c r="E29" s="101">
        <v>29.97</v>
      </c>
      <c r="F29" s="111">
        <v>1992</v>
      </c>
      <c r="G29" s="121">
        <f t="shared" si="18"/>
        <v>59700.24</v>
      </c>
      <c r="H29" s="26"/>
      <c r="I29" s="118">
        <v>21</v>
      </c>
      <c r="J29" s="105">
        <v>2790</v>
      </c>
      <c r="K29" s="106">
        <f t="shared" si="8"/>
        <v>132.85714285714286</v>
      </c>
      <c r="L29" s="107">
        <v>22</v>
      </c>
      <c r="M29" s="105">
        <f t="shared" si="19"/>
        <v>2626.6346153846152</v>
      </c>
      <c r="N29" s="106">
        <f t="shared" si="12"/>
        <v>119.39248251748251</v>
      </c>
      <c r="O29" s="123">
        <f t="shared" si="13"/>
        <v>1</v>
      </c>
      <c r="P29" s="124">
        <f t="shared" si="14"/>
        <v>-13.464660339660355</v>
      </c>
      <c r="Q29" s="125">
        <f t="shared" si="15"/>
        <v>0.89865309421761019</v>
      </c>
      <c r="R29" s="328"/>
      <c r="S29" s="47">
        <v>0.51666666666666661</v>
      </c>
      <c r="T29" s="120">
        <v>0.54826388888888888</v>
      </c>
      <c r="U29" s="111">
        <v>56.30000000000009</v>
      </c>
      <c r="V29" s="112">
        <v>45.503093311857086</v>
      </c>
      <c r="W29" s="113"/>
      <c r="X29" s="116"/>
      <c r="Y29" s="12"/>
      <c r="Z29" s="198"/>
      <c r="AA29" s="337"/>
      <c r="AB29" s="338"/>
      <c r="AC29" s="12">
        <v>1</v>
      </c>
      <c r="AD29" s="198"/>
      <c r="AE29" s="117">
        <f t="shared" si="16"/>
        <v>-163.36538461538476</v>
      </c>
      <c r="AF29" s="110">
        <f t="shared" si="17"/>
        <v>0.94144609870416318</v>
      </c>
      <c r="AG29" s="374"/>
    </row>
    <row r="30" spans="1:33" ht="15.75" customHeight="1">
      <c r="A30" s="415"/>
      <c r="B30" s="163" t="s">
        <v>168</v>
      </c>
      <c r="C30" s="335" t="s">
        <v>240</v>
      </c>
      <c r="D30" s="336"/>
      <c r="E30" s="101">
        <v>29.23</v>
      </c>
      <c r="F30" s="111">
        <v>2252</v>
      </c>
      <c r="G30" s="121">
        <f t="shared" si="18"/>
        <v>65825.960000000006</v>
      </c>
      <c r="H30" s="26"/>
      <c r="I30" s="118">
        <v>21</v>
      </c>
      <c r="J30" s="105">
        <v>2790</v>
      </c>
      <c r="K30" s="106">
        <f t="shared" si="8"/>
        <v>132.85714285714286</v>
      </c>
      <c r="L30" s="107">
        <v>23</v>
      </c>
      <c r="M30" s="105">
        <f t="shared" si="19"/>
        <v>2626.6346153846152</v>
      </c>
      <c r="N30" s="106">
        <f t="shared" si="12"/>
        <v>114.20150501672241</v>
      </c>
      <c r="O30" s="123">
        <f t="shared" si="13"/>
        <v>2</v>
      </c>
      <c r="P30" s="124">
        <f t="shared" si="14"/>
        <v>-18.655637840420454</v>
      </c>
      <c r="Q30" s="125">
        <f t="shared" si="15"/>
        <v>0.85958122055597508</v>
      </c>
      <c r="R30" s="328"/>
      <c r="S30" s="47">
        <v>0.55208333333333326</v>
      </c>
      <c r="T30" s="120">
        <v>0.58780092592592581</v>
      </c>
      <c r="U30" s="111">
        <v>5.4999999999999005</v>
      </c>
      <c r="V30" s="112">
        <v>51.442252077460921</v>
      </c>
      <c r="W30" s="113"/>
      <c r="X30" s="116"/>
      <c r="Y30" s="12"/>
      <c r="Z30" s="198"/>
      <c r="AA30" s="337"/>
      <c r="AB30" s="338"/>
      <c r="AC30" s="12">
        <v>1</v>
      </c>
      <c r="AD30" s="198"/>
      <c r="AE30" s="117">
        <f t="shared" si="16"/>
        <v>-163.36538461538476</v>
      </c>
      <c r="AF30" s="110">
        <f t="shared" si="17"/>
        <v>0.94144609870416318</v>
      </c>
      <c r="AG30" s="374"/>
    </row>
    <row r="31" spans="1:33" ht="15.75" customHeight="1">
      <c r="A31" s="415"/>
      <c r="B31" s="163" t="s">
        <v>171</v>
      </c>
      <c r="C31" s="335" t="s">
        <v>241</v>
      </c>
      <c r="D31" s="336"/>
      <c r="E31" s="101">
        <v>46.34</v>
      </c>
      <c r="F31" s="111">
        <v>1766</v>
      </c>
      <c r="G31" s="121">
        <f t="shared" si="18"/>
        <v>81836.44</v>
      </c>
      <c r="H31" s="26"/>
      <c r="I31" s="118">
        <v>21</v>
      </c>
      <c r="J31" s="105">
        <v>1800</v>
      </c>
      <c r="K31" s="106">
        <f t="shared" si="8"/>
        <v>85.714285714285708</v>
      </c>
      <c r="L31" s="107">
        <v>21</v>
      </c>
      <c r="M31" s="105">
        <f t="shared" si="19"/>
        <v>1622.9892488234025</v>
      </c>
      <c r="N31" s="106">
        <f t="shared" si="12"/>
        <v>77.285202324923929</v>
      </c>
      <c r="O31" s="123">
        <f t="shared" si="13"/>
        <v>0</v>
      </c>
      <c r="P31" s="124">
        <f t="shared" si="14"/>
        <v>-8.4290833893617787</v>
      </c>
      <c r="Q31" s="125">
        <f t="shared" si="15"/>
        <v>0.90166069379077929</v>
      </c>
      <c r="R31" s="328"/>
      <c r="S31" s="47">
        <v>0.59097222222222212</v>
      </c>
      <c r="T31" s="120">
        <v>0.63630787037037029</v>
      </c>
      <c r="U31" s="111">
        <v>4.5666666666666877</v>
      </c>
      <c r="V31" s="112">
        <v>65.286938947264403</v>
      </c>
      <c r="W31" s="113"/>
      <c r="X31" s="116"/>
      <c r="Y31" s="12"/>
      <c r="Z31" s="198"/>
      <c r="AA31" s="337"/>
      <c r="AB31" s="338"/>
      <c r="AC31" s="12">
        <v>1</v>
      </c>
      <c r="AD31" s="198"/>
      <c r="AE31" s="117">
        <f t="shared" si="16"/>
        <v>-177.01075117659752</v>
      </c>
      <c r="AF31" s="110">
        <f t="shared" si="17"/>
        <v>0.90166069379077918</v>
      </c>
      <c r="AG31" s="374"/>
    </row>
    <row r="32" spans="1:33" ht="15.75" customHeight="1">
      <c r="A32" s="415"/>
      <c r="B32" s="163" t="s">
        <v>192</v>
      </c>
      <c r="C32" s="335" t="s">
        <v>218</v>
      </c>
      <c r="D32" s="336"/>
      <c r="E32" s="101">
        <v>36.450000000000003</v>
      </c>
      <c r="F32" s="111">
        <v>1464</v>
      </c>
      <c r="G32" s="121">
        <f t="shared" si="18"/>
        <v>53362.8</v>
      </c>
      <c r="H32" s="26"/>
      <c r="I32" s="118">
        <v>20</v>
      </c>
      <c r="J32" s="105">
        <v>2100</v>
      </c>
      <c r="K32" s="106">
        <f t="shared" si="8"/>
        <v>105</v>
      </c>
      <c r="L32" s="107">
        <v>20</v>
      </c>
      <c r="M32" s="105">
        <f t="shared" si="19"/>
        <v>1894.7483422374971</v>
      </c>
      <c r="N32" s="106">
        <f t="shared" si="12"/>
        <v>94.737417111874862</v>
      </c>
      <c r="O32" s="123">
        <f t="shared" si="13"/>
        <v>0</v>
      </c>
      <c r="P32" s="124">
        <f t="shared" si="14"/>
        <v>-10.262582888125138</v>
      </c>
      <c r="Q32" s="125">
        <f t="shared" si="15"/>
        <v>0.90226111535118914</v>
      </c>
      <c r="R32" s="328"/>
      <c r="S32" s="47">
        <v>0.64027777777777761</v>
      </c>
      <c r="T32" s="120">
        <v>0.67246527777777765</v>
      </c>
      <c r="U32" s="111">
        <v>5.7166666666665478</v>
      </c>
      <c r="V32" s="112">
        <v>46.35971861902793</v>
      </c>
      <c r="W32" s="113"/>
      <c r="X32" s="116"/>
      <c r="Y32" s="12"/>
      <c r="Z32" s="198"/>
      <c r="AA32" s="337"/>
      <c r="AB32" s="338"/>
      <c r="AC32" s="12">
        <v>1</v>
      </c>
      <c r="AD32" s="198"/>
      <c r="AE32" s="117">
        <f t="shared" si="16"/>
        <v>-205.25165776250287</v>
      </c>
      <c r="AF32" s="110">
        <f t="shared" si="17"/>
        <v>0.90226111535118914</v>
      </c>
      <c r="AG32" s="374"/>
    </row>
    <row r="33" spans="1:33" ht="15.75" customHeight="1">
      <c r="A33" s="415"/>
      <c r="B33" s="163"/>
      <c r="C33" s="335"/>
      <c r="D33" s="336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328"/>
      <c r="S33" s="47"/>
      <c r="T33" s="120"/>
      <c r="U33" s="111"/>
      <c r="V33" s="112"/>
      <c r="W33" s="113"/>
      <c r="X33" s="116"/>
      <c r="Y33" s="12"/>
      <c r="Z33" s="198"/>
      <c r="AA33" s="337"/>
      <c r="AB33" s="338"/>
      <c r="AC33" s="12"/>
      <c r="AD33" s="198"/>
      <c r="AE33" s="117"/>
      <c r="AF33" s="110"/>
      <c r="AG33" s="374"/>
    </row>
    <row r="34" spans="1:33" ht="15.75" customHeight="1">
      <c r="A34" s="415"/>
      <c r="B34" s="163"/>
      <c r="C34" s="335"/>
      <c r="D34" s="336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328"/>
      <c r="S34" s="47"/>
      <c r="T34" s="120"/>
      <c r="U34" s="111"/>
      <c r="V34" s="112"/>
      <c r="W34" s="113"/>
      <c r="X34" s="116"/>
      <c r="Y34" s="12"/>
      <c r="Z34" s="198"/>
      <c r="AA34" s="337"/>
      <c r="AB34" s="338"/>
      <c r="AC34" s="12"/>
      <c r="AD34" s="198"/>
      <c r="AE34" s="117"/>
      <c r="AF34" s="110"/>
      <c r="AG34" s="374"/>
    </row>
    <row r="35" spans="1:33" ht="15.75" customHeight="1">
      <c r="A35" s="415"/>
      <c r="B35" s="163"/>
      <c r="C35" s="335"/>
      <c r="D35" s="336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28"/>
      <c r="S35" s="47"/>
      <c r="T35" s="120"/>
      <c r="U35" s="111"/>
      <c r="V35" s="112"/>
      <c r="W35" s="183"/>
      <c r="X35" s="184"/>
      <c r="Y35" s="12"/>
      <c r="Z35" s="198"/>
      <c r="AA35" s="337"/>
      <c r="AB35" s="338"/>
      <c r="AC35" s="12"/>
      <c r="AD35" s="198"/>
      <c r="AE35" s="117"/>
      <c r="AF35" s="110"/>
      <c r="AG35" s="374"/>
    </row>
    <row r="36" spans="1:33" ht="15.75" customHeight="1">
      <c r="A36" s="415"/>
      <c r="B36" s="163"/>
      <c r="C36" s="335"/>
      <c r="D36" s="336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28"/>
      <c r="S36" s="47"/>
      <c r="T36" s="120"/>
      <c r="U36" s="111"/>
      <c r="V36" s="112"/>
      <c r="W36" s="185"/>
      <c r="X36" s="186"/>
      <c r="Y36" s="12"/>
      <c r="Z36" s="198"/>
      <c r="AA36" s="337"/>
      <c r="AB36" s="338"/>
      <c r="AC36" s="12"/>
      <c r="AD36" s="198"/>
      <c r="AE36" s="117"/>
      <c r="AF36" s="110"/>
      <c r="AG36" s="374"/>
    </row>
    <row r="37" spans="1:33" ht="15.75" customHeight="1">
      <c r="A37" s="415"/>
      <c r="B37" s="100"/>
      <c r="C37" s="335"/>
      <c r="D37" s="336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28"/>
      <c r="S37" s="47"/>
      <c r="T37" s="120"/>
      <c r="U37" s="130"/>
      <c r="V37" s="112"/>
      <c r="W37" s="185"/>
      <c r="X37" s="186"/>
      <c r="Y37" s="12"/>
      <c r="Z37" s="198"/>
      <c r="AA37" s="337"/>
      <c r="AB37" s="338"/>
      <c r="AC37" s="12"/>
      <c r="AD37" s="198"/>
      <c r="AE37" s="117"/>
      <c r="AF37" s="110"/>
      <c r="AG37" s="374"/>
    </row>
    <row r="38" spans="1:33" ht="15.75" customHeight="1" thickBot="1">
      <c r="A38" s="416"/>
      <c r="B38" s="133" t="s">
        <v>115</v>
      </c>
      <c r="C38" s="358"/>
      <c r="D38" s="358"/>
      <c r="E38" s="134"/>
      <c r="F38" s="167"/>
      <c r="G38" s="135"/>
      <c r="H38" s="69"/>
      <c r="I38" s="136">
        <f t="shared" ref="I38:J38" si="20">AVERAGE(I22:I37)</f>
        <v>18.90909090909091</v>
      </c>
      <c r="J38" s="137">
        <f t="shared" si="20"/>
        <v>2197.2727272727275</v>
      </c>
      <c r="K38" s="138">
        <f t="shared" ref="K38" si="21">J38/I38</f>
        <v>116.20192307692308</v>
      </c>
      <c r="L38" s="136">
        <f t="shared" ref="L38:M38" si="22">AVERAGE(L22:L37)</f>
        <v>19.363636363636363</v>
      </c>
      <c r="M38" s="137">
        <f t="shared" si="22"/>
        <v>2011.3646842404557</v>
      </c>
      <c r="N38" s="138">
        <f t="shared" ref="N38:N45" si="23">M38/L38</f>
        <v>103.87329355232401</v>
      </c>
      <c r="O38" s="139">
        <f t="shared" ref="O38:O45" si="24">L38-I38</f>
        <v>0.45454545454545325</v>
      </c>
      <c r="P38" s="140">
        <f t="shared" ref="P38:P45" si="25">N38-K38</f>
        <v>-12.328629524599066</v>
      </c>
      <c r="Q38" s="141">
        <f t="shared" ref="Q38:Q45" si="26">N38/K38</f>
        <v>0.89390339507171679</v>
      </c>
      <c r="R38" s="329"/>
      <c r="S38" s="142">
        <f>S22</f>
        <v>0.16666666666666666</v>
      </c>
      <c r="T38" s="143">
        <f>INDEX(T22:T37,COUNTA(T22:T37))</f>
        <v>0.67246527777777765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359"/>
      <c r="AB38" s="360"/>
      <c r="AC38" s="179">
        <f>SUM(AC22:AC37)</f>
        <v>10</v>
      </c>
      <c r="AD38" s="180">
        <f>SUM(AD22:AD37)</f>
        <v>0</v>
      </c>
      <c r="AE38" s="168">
        <f t="shared" ref="AE38:AE45" si="27">M38-J38</f>
        <v>-185.90804303227173</v>
      </c>
      <c r="AF38" s="141">
        <f t="shared" ref="AF38:AF45" si="28">M38/J38</f>
        <v>0.91539145745324824</v>
      </c>
      <c r="AG38" s="375"/>
    </row>
    <row r="39" spans="1:33" ht="15.75" customHeight="1">
      <c r="A39" s="322" t="s">
        <v>178</v>
      </c>
      <c r="B39" s="146" t="s">
        <v>173</v>
      </c>
      <c r="C39" s="325" t="s">
        <v>180</v>
      </c>
      <c r="D39" s="326"/>
      <c r="E39" s="147">
        <v>53.76</v>
      </c>
      <c r="F39" s="97">
        <v>3116</v>
      </c>
      <c r="G39" s="148">
        <f t="shared" ref="G39:G45" si="29">E39*F39</f>
        <v>167516.16</v>
      </c>
      <c r="H39" s="149"/>
      <c r="I39" s="150">
        <v>20</v>
      </c>
      <c r="J39" s="151">
        <v>2000</v>
      </c>
      <c r="K39" s="152">
        <f>J39/I39</f>
        <v>100</v>
      </c>
      <c r="L39" s="153">
        <v>20</v>
      </c>
      <c r="M39" s="151">
        <f t="shared" ref="M39:M45" si="30">F39/V39*60</f>
        <v>1791.4629745447662</v>
      </c>
      <c r="N39" s="152">
        <f t="shared" si="23"/>
        <v>89.573148727238305</v>
      </c>
      <c r="O39" s="154">
        <f t="shared" si="24"/>
        <v>0</v>
      </c>
      <c r="P39" s="155">
        <f t="shared" si="25"/>
        <v>-10.426851272761695</v>
      </c>
      <c r="Q39" s="156">
        <f t="shared" si="26"/>
        <v>0.89573148727238305</v>
      </c>
      <c r="R39" s="327">
        <f>Q55</f>
        <v>0.89618415468745305</v>
      </c>
      <c r="S39" s="157">
        <v>0.16666666666666666</v>
      </c>
      <c r="T39" s="158">
        <v>0.23913194444444444</v>
      </c>
      <c r="U39" s="159"/>
      <c r="V39" s="160">
        <v>104.36163217244774</v>
      </c>
      <c r="W39" s="158"/>
      <c r="X39" s="169"/>
      <c r="Y39" s="12"/>
      <c r="Z39" s="198"/>
      <c r="AA39" s="330"/>
      <c r="AB39" s="331"/>
      <c r="AC39" s="12">
        <v>2</v>
      </c>
      <c r="AD39" s="198"/>
      <c r="AE39" s="115">
        <f t="shared" si="27"/>
        <v>-208.53702545523379</v>
      </c>
      <c r="AF39" s="156">
        <f t="shared" si="28"/>
        <v>0.89573148727238305</v>
      </c>
      <c r="AG39" s="332">
        <f>AF55</f>
        <v>0.89618415468745305</v>
      </c>
    </row>
    <row r="40" spans="1:33" ht="15.75" customHeight="1">
      <c r="A40" s="323"/>
      <c r="B40" s="163" t="s">
        <v>173</v>
      </c>
      <c r="C40" s="335" t="s">
        <v>181</v>
      </c>
      <c r="D40" s="336"/>
      <c r="E40" s="101">
        <v>71.55</v>
      </c>
      <c r="F40" s="102">
        <v>2030</v>
      </c>
      <c r="G40" s="103">
        <f t="shared" si="29"/>
        <v>145246.5</v>
      </c>
      <c r="H40" s="26"/>
      <c r="I40" s="104">
        <v>22</v>
      </c>
      <c r="J40" s="105">
        <v>2000</v>
      </c>
      <c r="K40" s="106">
        <f t="shared" si="8"/>
        <v>90.909090909090907</v>
      </c>
      <c r="L40" s="107">
        <v>22</v>
      </c>
      <c r="M40" s="105">
        <f t="shared" si="30"/>
        <v>1792.3511049214387</v>
      </c>
      <c r="N40" s="106">
        <f t="shared" si="23"/>
        <v>81.470504769156307</v>
      </c>
      <c r="O40" s="108">
        <f t="shared" si="24"/>
        <v>0</v>
      </c>
      <c r="P40" s="109">
        <f t="shared" si="25"/>
        <v>-9.4385861399345998</v>
      </c>
      <c r="Q40" s="110">
        <f t="shared" si="26"/>
        <v>0.89617555246071945</v>
      </c>
      <c r="R40" s="328"/>
      <c r="S40" s="47">
        <v>0.24236111111111108</v>
      </c>
      <c r="T40" s="48">
        <v>0.28954861111111108</v>
      </c>
      <c r="U40" s="111">
        <v>4.6499999999999675</v>
      </c>
      <c r="V40" s="112">
        <v>67.955435553648769</v>
      </c>
      <c r="W40" s="113"/>
      <c r="X40" s="116"/>
      <c r="Y40" s="12"/>
      <c r="Z40" s="198"/>
      <c r="AA40" s="337"/>
      <c r="AB40" s="338"/>
      <c r="AC40" s="12">
        <v>1</v>
      </c>
      <c r="AD40" s="198"/>
      <c r="AE40" s="117">
        <f t="shared" si="27"/>
        <v>-207.64889507856128</v>
      </c>
      <c r="AF40" s="110">
        <f t="shared" si="28"/>
        <v>0.89617555246071934</v>
      </c>
      <c r="AG40" s="333"/>
    </row>
    <row r="41" spans="1:33" ht="15.75" customHeight="1">
      <c r="A41" s="323"/>
      <c r="B41" s="163" t="s">
        <v>173</v>
      </c>
      <c r="C41" s="335" t="s">
        <v>231</v>
      </c>
      <c r="D41" s="336"/>
      <c r="E41" s="101">
        <v>63.92</v>
      </c>
      <c r="F41" s="102">
        <v>1955</v>
      </c>
      <c r="G41" s="103">
        <f t="shared" si="29"/>
        <v>124963.6</v>
      </c>
      <c r="H41" s="26"/>
      <c r="I41" s="104">
        <v>24</v>
      </c>
      <c r="J41" s="105">
        <v>2000</v>
      </c>
      <c r="K41" s="106">
        <f t="shared" si="8"/>
        <v>83.333333333333329</v>
      </c>
      <c r="L41" s="107">
        <v>24</v>
      </c>
      <c r="M41" s="105">
        <f t="shared" si="30"/>
        <v>1788.0847746643174</v>
      </c>
      <c r="N41" s="106">
        <f t="shared" si="23"/>
        <v>74.503532277679895</v>
      </c>
      <c r="O41" s="108">
        <f t="shared" si="24"/>
        <v>0</v>
      </c>
      <c r="P41" s="109">
        <f t="shared" si="25"/>
        <v>-8.8298010556534337</v>
      </c>
      <c r="Q41" s="110">
        <f t="shared" si="26"/>
        <v>0.89404238733215879</v>
      </c>
      <c r="R41" s="328"/>
      <c r="S41" s="47">
        <v>0.29236111111111107</v>
      </c>
      <c r="T41" s="48">
        <v>0.33791666666666664</v>
      </c>
      <c r="U41" s="111">
        <v>5</v>
      </c>
      <c r="V41" s="112">
        <v>65.600916501300162</v>
      </c>
      <c r="W41" s="113"/>
      <c r="X41" s="116"/>
      <c r="Y41" s="12"/>
      <c r="Z41" s="198"/>
      <c r="AA41" s="337"/>
      <c r="AB41" s="338"/>
      <c r="AC41" s="12">
        <v>1</v>
      </c>
      <c r="AD41" s="198"/>
      <c r="AE41" s="117">
        <f t="shared" si="27"/>
        <v>-211.91522533568263</v>
      </c>
      <c r="AF41" s="110">
        <f t="shared" si="28"/>
        <v>0.89404238733215868</v>
      </c>
      <c r="AG41" s="333"/>
    </row>
    <row r="42" spans="1:33" ht="15.75" customHeight="1">
      <c r="A42" s="323"/>
      <c r="B42" s="163" t="s">
        <v>173</v>
      </c>
      <c r="C42" s="335" t="s">
        <v>175</v>
      </c>
      <c r="D42" s="336"/>
      <c r="E42" s="101">
        <v>58.67</v>
      </c>
      <c r="F42" s="102">
        <v>1216</v>
      </c>
      <c r="G42" s="103">
        <f t="shared" si="29"/>
        <v>71342.720000000001</v>
      </c>
      <c r="H42" s="26">
        <v>2</v>
      </c>
      <c r="I42" s="104">
        <v>23</v>
      </c>
      <c r="J42" s="105">
        <v>2000</v>
      </c>
      <c r="K42" s="106">
        <f t="shared" si="8"/>
        <v>86.956521739130437</v>
      </c>
      <c r="L42" s="107">
        <v>23</v>
      </c>
      <c r="M42" s="105">
        <f t="shared" si="30"/>
        <v>1791.5380609972274</v>
      </c>
      <c r="N42" s="106">
        <f t="shared" si="23"/>
        <v>77.892959173792491</v>
      </c>
      <c r="O42" s="108">
        <f t="shared" si="24"/>
        <v>0</v>
      </c>
      <c r="P42" s="109">
        <f t="shared" si="25"/>
        <v>-9.0635625653379464</v>
      </c>
      <c r="Q42" s="110">
        <f t="shared" si="26"/>
        <v>0.89576903049861367</v>
      </c>
      <c r="R42" s="328"/>
      <c r="S42" s="47">
        <v>0.34166666666666662</v>
      </c>
      <c r="T42" s="48">
        <v>0.36994212962962958</v>
      </c>
      <c r="U42" s="111">
        <v>5.3999999999999648</v>
      </c>
      <c r="V42" s="112">
        <v>40.724783686363956</v>
      </c>
      <c r="W42" s="113"/>
      <c r="X42" s="116"/>
      <c r="Y42" s="12"/>
      <c r="Z42" s="198"/>
      <c r="AA42" s="337"/>
      <c r="AB42" s="338"/>
      <c r="AC42" s="12">
        <v>1</v>
      </c>
      <c r="AD42" s="198"/>
      <c r="AE42" s="117">
        <f t="shared" si="27"/>
        <v>-208.46193900277262</v>
      </c>
      <c r="AF42" s="110">
        <f t="shared" si="28"/>
        <v>0.89576903049861367</v>
      </c>
      <c r="AG42" s="333"/>
    </row>
    <row r="43" spans="1:33" ht="15.75" customHeight="1">
      <c r="A43" s="323"/>
      <c r="B43" s="163" t="s">
        <v>173</v>
      </c>
      <c r="C43" s="335" t="s">
        <v>179</v>
      </c>
      <c r="D43" s="336"/>
      <c r="E43" s="101">
        <v>59.54</v>
      </c>
      <c r="F43" s="102">
        <v>3054</v>
      </c>
      <c r="G43" s="103">
        <f t="shared" si="29"/>
        <v>181835.16</v>
      </c>
      <c r="H43" s="13"/>
      <c r="I43" s="104">
        <v>23</v>
      </c>
      <c r="J43" s="105">
        <v>2000</v>
      </c>
      <c r="K43" s="106">
        <f t="shared" si="8"/>
        <v>86.956521739130437</v>
      </c>
      <c r="L43" s="107">
        <v>23</v>
      </c>
      <c r="M43" s="105">
        <f t="shared" si="30"/>
        <v>1794.257603631394</v>
      </c>
      <c r="N43" s="106">
        <f t="shared" si="23"/>
        <v>78.011200157886691</v>
      </c>
      <c r="O43" s="108">
        <f t="shared" si="24"/>
        <v>0</v>
      </c>
      <c r="P43" s="109">
        <f t="shared" si="25"/>
        <v>-8.9453215812437463</v>
      </c>
      <c r="Q43" s="110">
        <f t="shared" si="26"/>
        <v>0.89712880181569687</v>
      </c>
      <c r="R43" s="328"/>
      <c r="S43" s="47">
        <v>0.37291666666666662</v>
      </c>
      <c r="T43" s="48">
        <v>0.44383101851851847</v>
      </c>
      <c r="U43" s="111">
        <v>5</v>
      </c>
      <c r="V43" s="112">
        <v>102.12580380272095</v>
      </c>
      <c r="W43" s="113">
        <v>0.44383101851851847</v>
      </c>
      <c r="X43" s="116">
        <v>0.48333333333333328</v>
      </c>
      <c r="Y43" s="12"/>
      <c r="Z43" s="198"/>
      <c r="AA43" s="337"/>
      <c r="AB43" s="338"/>
      <c r="AC43" s="12">
        <v>2</v>
      </c>
      <c r="AD43" s="198"/>
      <c r="AE43" s="117">
        <f t="shared" si="27"/>
        <v>-205.74239636860602</v>
      </c>
      <c r="AF43" s="110">
        <f t="shared" si="28"/>
        <v>0.89712880181569699</v>
      </c>
      <c r="AG43" s="333"/>
    </row>
    <row r="44" spans="1:33" ht="15.75" customHeight="1">
      <c r="A44" s="323"/>
      <c r="B44" s="163" t="s">
        <v>173</v>
      </c>
      <c r="C44" s="335" t="s">
        <v>212</v>
      </c>
      <c r="D44" s="336"/>
      <c r="E44" s="101">
        <v>61.09</v>
      </c>
      <c r="F44" s="102">
        <v>2995</v>
      </c>
      <c r="G44" s="121">
        <f t="shared" si="29"/>
        <v>182964.55000000002</v>
      </c>
      <c r="H44" s="122"/>
      <c r="I44" s="104">
        <v>20</v>
      </c>
      <c r="J44" s="105">
        <v>2000</v>
      </c>
      <c r="K44" s="106">
        <f t="shared" si="8"/>
        <v>100</v>
      </c>
      <c r="L44" s="107">
        <v>20</v>
      </c>
      <c r="M44" s="105">
        <f t="shared" si="30"/>
        <v>1797.3455858679717</v>
      </c>
      <c r="N44" s="106">
        <f t="shared" si="23"/>
        <v>89.867279293398582</v>
      </c>
      <c r="O44" s="108">
        <f t="shared" si="24"/>
        <v>0</v>
      </c>
      <c r="P44" s="109">
        <f t="shared" si="25"/>
        <v>-10.132720706601418</v>
      </c>
      <c r="Q44" s="110">
        <f t="shared" si="26"/>
        <v>0.89867279293398583</v>
      </c>
      <c r="R44" s="328"/>
      <c r="S44" s="47">
        <v>0.48333333333333328</v>
      </c>
      <c r="T44" s="120">
        <v>0.55275462962962962</v>
      </c>
      <c r="U44" s="111">
        <v>56.883333333333326</v>
      </c>
      <c r="V44" s="112">
        <v>99.980772430706196</v>
      </c>
      <c r="W44" s="113"/>
      <c r="X44" s="116"/>
      <c r="Y44" s="12"/>
      <c r="Z44" s="198"/>
      <c r="AA44" s="337"/>
      <c r="AB44" s="338"/>
      <c r="AC44" s="12">
        <v>2</v>
      </c>
      <c r="AD44" s="198"/>
      <c r="AE44" s="117">
        <f t="shared" si="27"/>
        <v>-202.65441413202825</v>
      </c>
      <c r="AF44" s="110">
        <f t="shared" si="28"/>
        <v>0.89867279293398583</v>
      </c>
      <c r="AG44" s="333"/>
    </row>
    <row r="45" spans="1:33" ht="15.75" customHeight="1">
      <c r="A45" s="323"/>
      <c r="B45" s="163" t="s">
        <v>173</v>
      </c>
      <c r="C45" s="335" t="s">
        <v>175</v>
      </c>
      <c r="D45" s="336"/>
      <c r="E45" s="101">
        <v>58.67</v>
      </c>
      <c r="F45" s="102">
        <v>2931</v>
      </c>
      <c r="G45" s="121">
        <f t="shared" si="29"/>
        <v>171961.77000000002</v>
      </c>
      <c r="H45" s="62"/>
      <c r="I45" s="104">
        <v>23</v>
      </c>
      <c r="J45" s="105">
        <v>2000</v>
      </c>
      <c r="K45" s="106">
        <f t="shared" si="8"/>
        <v>86.956521739130437</v>
      </c>
      <c r="L45" s="107">
        <v>23</v>
      </c>
      <c r="M45" s="105">
        <f t="shared" si="30"/>
        <v>1791.5380609972274</v>
      </c>
      <c r="N45" s="106">
        <f t="shared" si="23"/>
        <v>77.892959173792491</v>
      </c>
      <c r="O45" s="123">
        <f t="shared" si="24"/>
        <v>0</v>
      </c>
      <c r="P45" s="124">
        <f t="shared" si="25"/>
        <v>-9.0635625653379464</v>
      </c>
      <c r="Q45" s="125">
        <f t="shared" si="26"/>
        <v>0.89576903049861367</v>
      </c>
      <c r="R45" s="328"/>
      <c r="S45" s="119">
        <v>0.55624999999999991</v>
      </c>
      <c r="T45" s="120">
        <v>0.62440972222222213</v>
      </c>
      <c r="U45" s="111">
        <v>5.0333333333332142</v>
      </c>
      <c r="V45" s="112">
        <v>98.161464625602591</v>
      </c>
      <c r="W45" s="120"/>
      <c r="X45" s="189"/>
      <c r="Y45" s="12"/>
      <c r="Z45" s="198"/>
      <c r="AA45" s="337"/>
      <c r="AB45" s="338"/>
      <c r="AC45" s="12">
        <v>2</v>
      </c>
      <c r="AD45" s="198"/>
      <c r="AE45" s="117">
        <f t="shared" si="27"/>
        <v>-208.46193900277262</v>
      </c>
      <c r="AF45" s="110">
        <f t="shared" si="28"/>
        <v>0.89576903049861367</v>
      </c>
      <c r="AG45" s="333"/>
    </row>
    <row r="46" spans="1:33" ht="15.75" customHeight="1">
      <c r="A46" s="323"/>
      <c r="B46" s="163"/>
      <c r="C46" s="335"/>
      <c r="D46" s="336"/>
      <c r="E46" s="101"/>
      <c r="F46" s="102"/>
      <c r="G46" s="121"/>
      <c r="H46" s="62"/>
      <c r="I46" s="104"/>
      <c r="J46" s="105"/>
      <c r="K46" s="106"/>
      <c r="L46" s="107"/>
      <c r="M46" s="105"/>
      <c r="N46" s="106"/>
      <c r="O46" s="123"/>
      <c r="P46" s="124"/>
      <c r="Q46" s="125"/>
      <c r="R46" s="328"/>
      <c r="S46" s="119"/>
      <c r="T46" s="120"/>
      <c r="U46" s="111"/>
      <c r="V46" s="112"/>
      <c r="W46" s="120"/>
      <c r="X46" s="189"/>
      <c r="Y46" s="12"/>
      <c r="Z46" s="198"/>
      <c r="AA46" s="337"/>
      <c r="AB46" s="338"/>
      <c r="AC46" s="12"/>
      <c r="AD46" s="198"/>
      <c r="AE46" s="117"/>
      <c r="AF46" s="110"/>
      <c r="AG46" s="333"/>
    </row>
    <row r="47" spans="1:33" ht="15.75" customHeight="1">
      <c r="A47" s="323"/>
      <c r="B47" s="163"/>
      <c r="C47" s="335"/>
      <c r="D47" s="336"/>
      <c r="E47" s="101"/>
      <c r="F47" s="102"/>
      <c r="G47" s="121"/>
      <c r="H47" s="62"/>
      <c r="I47" s="104"/>
      <c r="J47" s="105"/>
      <c r="K47" s="106"/>
      <c r="L47" s="107"/>
      <c r="M47" s="105"/>
      <c r="N47" s="106"/>
      <c r="O47" s="123"/>
      <c r="P47" s="124"/>
      <c r="Q47" s="125"/>
      <c r="R47" s="328"/>
      <c r="S47" s="119"/>
      <c r="T47" s="120"/>
      <c r="U47" s="111"/>
      <c r="V47" s="112"/>
      <c r="W47" s="120"/>
      <c r="X47" s="189"/>
      <c r="Y47" s="12"/>
      <c r="Z47" s="198"/>
      <c r="AA47" s="337"/>
      <c r="AB47" s="338"/>
      <c r="AC47" s="12"/>
      <c r="AD47" s="198"/>
      <c r="AE47" s="117"/>
      <c r="AF47" s="110"/>
      <c r="AG47" s="333"/>
    </row>
    <row r="48" spans="1:33" ht="15.75" customHeight="1">
      <c r="A48" s="323"/>
      <c r="B48" s="163"/>
      <c r="C48" s="335"/>
      <c r="D48" s="336"/>
      <c r="E48" s="101"/>
      <c r="F48" s="102"/>
      <c r="G48" s="121"/>
      <c r="H48" s="62"/>
      <c r="I48" s="104"/>
      <c r="J48" s="105"/>
      <c r="K48" s="106"/>
      <c r="L48" s="107"/>
      <c r="M48" s="105"/>
      <c r="N48" s="106"/>
      <c r="O48" s="123"/>
      <c r="P48" s="124"/>
      <c r="Q48" s="125"/>
      <c r="R48" s="328"/>
      <c r="S48" s="119"/>
      <c r="T48" s="120"/>
      <c r="U48" s="111"/>
      <c r="V48" s="112"/>
      <c r="W48" s="120"/>
      <c r="X48" s="189"/>
      <c r="Y48" s="12"/>
      <c r="Z48" s="198"/>
      <c r="AA48" s="337"/>
      <c r="AB48" s="338"/>
      <c r="AC48" s="12"/>
      <c r="AD48" s="198"/>
      <c r="AE48" s="117"/>
      <c r="AF48" s="110"/>
      <c r="AG48" s="333"/>
    </row>
    <row r="49" spans="1:33" ht="15.75" customHeight="1">
      <c r="A49" s="323"/>
      <c r="B49" s="163"/>
      <c r="C49" s="335"/>
      <c r="D49" s="336"/>
      <c r="E49" s="101"/>
      <c r="F49" s="102"/>
      <c r="G49" s="121"/>
      <c r="H49" s="62"/>
      <c r="I49" s="104"/>
      <c r="J49" s="105"/>
      <c r="K49" s="106"/>
      <c r="L49" s="107"/>
      <c r="M49" s="105"/>
      <c r="N49" s="106"/>
      <c r="O49" s="123"/>
      <c r="P49" s="124"/>
      <c r="Q49" s="125"/>
      <c r="R49" s="328"/>
      <c r="S49" s="119"/>
      <c r="T49" s="120"/>
      <c r="U49" s="111"/>
      <c r="V49" s="112"/>
      <c r="W49" s="120"/>
      <c r="X49" s="189"/>
      <c r="Y49" s="12"/>
      <c r="Z49" s="198"/>
      <c r="AA49" s="337"/>
      <c r="AB49" s="338"/>
      <c r="AC49" s="12"/>
      <c r="AD49" s="198"/>
      <c r="AE49" s="117"/>
      <c r="AF49" s="110"/>
      <c r="AG49" s="333"/>
    </row>
    <row r="50" spans="1:33" ht="15.75" customHeight="1">
      <c r="A50" s="323"/>
      <c r="B50" s="163"/>
      <c r="C50" s="335"/>
      <c r="D50" s="336"/>
      <c r="E50" s="101"/>
      <c r="F50" s="102"/>
      <c r="G50" s="121"/>
      <c r="H50" s="62"/>
      <c r="I50" s="104"/>
      <c r="J50" s="105"/>
      <c r="K50" s="106"/>
      <c r="L50" s="107"/>
      <c r="M50" s="105"/>
      <c r="N50" s="106"/>
      <c r="O50" s="123"/>
      <c r="P50" s="124"/>
      <c r="Q50" s="125"/>
      <c r="R50" s="328"/>
      <c r="S50" s="119"/>
      <c r="T50" s="120"/>
      <c r="U50" s="111"/>
      <c r="V50" s="112"/>
      <c r="W50" s="120"/>
      <c r="X50" s="189"/>
      <c r="Y50" s="12"/>
      <c r="Z50" s="198"/>
      <c r="AA50" s="337"/>
      <c r="AB50" s="338"/>
      <c r="AC50" s="12"/>
      <c r="AD50" s="198"/>
      <c r="AE50" s="117"/>
      <c r="AF50" s="110"/>
      <c r="AG50" s="333"/>
    </row>
    <row r="51" spans="1:33" ht="15.75" customHeight="1">
      <c r="A51" s="323"/>
      <c r="B51" s="163"/>
      <c r="C51" s="335"/>
      <c r="D51" s="336"/>
      <c r="E51" s="101"/>
      <c r="F51" s="102"/>
      <c r="G51" s="121"/>
      <c r="H51" s="62"/>
      <c r="I51" s="104"/>
      <c r="J51" s="105"/>
      <c r="K51" s="106"/>
      <c r="L51" s="107"/>
      <c r="M51" s="105"/>
      <c r="N51" s="106"/>
      <c r="O51" s="123"/>
      <c r="P51" s="124"/>
      <c r="Q51" s="125"/>
      <c r="R51" s="328"/>
      <c r="S51" s="119"/>
      <c r="T51" s="120"/>
      <c r="U51" s="111"/>
      <c r="V51" s="112"/>
      <c r="W51" s="120"/>
      <c r="X51" s="189"/>
      <c r="Y51" s="12"/>
      <c r="Z51" s="198"/>
      <c r="AA51" s="337"/>
      <c r="AB51" s="338"/>
      <c r="AC51" s="12"/>
      <c r="AD51" s="198"/>
      <c r="AE51" s="117"/>
      <c r="AF51" s="110"/>
      <c r="AG51" s="333"/>
    </row>
    <row r="52" spans="1:33" ht="15.75" customHeight="1">
      <c r="A52" s="323"/>
      <c r="B52" s="163"/>
      <c r="C52" s="335"/>
      <c r="D52" s="336"/>
      <c r="E52" s="101"/>
      <c r="F52" s="102"/>
      <c r="G52" s="121"/>
      <c r="H52" s="62"/>
      <c r="I52" s="104"/>
      <c r="J52" s="105"/>
      <c r="K52" s="106"/>
      <c r="L52" s="107"/>
      <c r="M52" s="105"/>
      <c r="N52" s="106"/>
      <c r="O52" s="123"/>
      <c r="P52" s="124"/>
      <c r="Q52" s="125"/>
      <c r="R52" s="328"/>
      <c r="S52" s="119"/>
      <c r="T52" s="120"/>
      <c r="U52" s="111"/>
      <c r="V52" s="112"/>
      <c r="W52" s="120"/>
      <c r="X52" s="189"/>
      <c r="Y52" s="12"/>
      <c r="Z52" s="198"/>
      <c r="AA52" s="337"/>
      <c r="AB52" s="338"/>
      <c r="AC52" s="12"/>
      <c r="AD52" s="198"/>
      <c r="AE52" s="117"/>
      <c r="AF52" s="110"/>
      <c r="AG52" s="333"/>
    </row>
    <row r="53" spans="1:33" ht="15.75" customHeight="1">
      <c r="A53" s="323"/>
      <c r="B53" s="163"/>
      <c r="C53" s="335"/>
      <c r="D53" s="336"/>
      <c r="E53" s="101"/>
      <c r="F53" s="128"/>
      <c r="G53" s="121"/>
      <c r="H53" s="62"/>
      <c r="I53" s="104"/>
      <c r="J53" s="105"/>
      <c r="K53" s="106"/>
      <c r="L53" s="107"/>
      <c r="M53" s="105"/>
      <c r="N53" s="106"/>
      <c r="O53" s="123"/>
      <c r="P53" s="124"/>
      <c r="Q53" s="125"/>
      <c r="R53" s="328"/>
      <c r="S53" s="119"/>
      <c r="T53" s="120"/>
      <c r="U53" s="111"/>
      <c r="V53" s="112"/>
      <c r="W53" s="120"/>
      <c r="X53" s="189"/>
      <c r="Y53" s="12"/>
      <c r="Z53" s="198"/>
      <c r="AA53" s="337"/>
      <c r="AB53" s="338"/>
      <c r="AC53" s="12"/>
      <c r="AD53" s="198"/>
      <c r="AE53" s="117"/>
      <c r="AF53" s="110"/>
      <c r="AG53" s="333"/>
    </row>
    <row r="54" spans="1:33" ht="15.75" customHeight="1">
      <c r="A54" s="323"/>
      <c r="B54" s="163"/>
      <c r="C54" s="335"/>
      <c r="D54" s="336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8"/>
      <c r="S54" s="119"/>
      <c r="T54" s="120"/>
      <c r="U54" s="130"/>
      <c r="V54" s="131"/>
      <c r="W54" s="126"/>
      <c r="X54" s="127"/>
      <c r="Y54" s="12"/>
      <c r="Z54" s="198"/>
      <c r="AA54" s="337"/>
      <c r="AB54" s="338"/>
      <c r="AC54" s="12"/>
      <c r="AD54" s="198"/>
      <c r="AE54" s="165"/>
      <c r="AF54" s="125"/>
      <c r="AG54" s="333"/>
    </row>
    <row r="55" spans="1:33" ht="15.75" customHeight="1" thickBot="1">
      <c r="A55" s="324"/>
      <c r="B55" s="133" t="s">
        <v>115</v>
      </c>
      <c r="C55" s="358"/>
      <c r="D55" s="358"/>
      <c r="E55" s="134"/>
      <c r="F55" s="167"/>
      <c r="G55" s="135"/>
      <c r="H55" s="69"/>
      <c r="I55" s="136">
        <f t="shared" ref="I55:J55" si="31">AVERAGE(I39:I54)</f>
        <v>22.142857142857142</v>
      </c>
      <c r="J55" s="137">
        <f t="shared" si="31"/>
        <v>2000</v>
      </c>
      <c r="K55" s="138">
        <f t="shared" ref="K55" si="32">J55/I55</f>
        <v>90.322580645161295</v>
      </c>
      <c r="L55" s="136">
        <f t="shared" ref="L55:M55" si="33">AVERAGE(L39:L54)</f>
        <v>22.142857142857142</v>
      </c>
      <c r="M55" s="137">
        <f t="shared" si="33"/>
        <v>1792.3683093749062</v>
      </c>
      <c r="N55" s="138">
        <f t="shared" ref="N55:N65" si="34">M55/L55</f>
        <v>80.945665584673179</v>
      </c>
      <c r="O55" s="139">
        <f t="shared" ref="O55:O65" si="35">L55-I55</f>
        <v>0</v>
      </c>
      <c r="P55" s="140">
        <f t="shared" ref="P55:P65" si="36">N55-K55</f>
        <v>-9.3769150604881162</v>
      </c>
      <c r="Q55" s="141">
        <f t="shared" ref="Q55:Q65" si="37">N55/K55</f>
        <v>0.89618415468745305</v>
      </c>
      <c r="R55" s="329"/>
      <c r="S55" s="142">
        <f>S39</f>
        <v>0.16666666666666666</v>
      </c>
      <c r="T55" s="143">
        <f>INDEX(T39:T54,COUNTA(T39:T54))</f>
        <v>0.62440972222222213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359"/>
      <c r="AB55" s="360"/>
      <c r="AC55" s="179">
        <f>SUM(AC39:AC54)</f>
        <v>11</v>
      </c>
      <c r="AD55" s="191">
        <f>SUM(AD39:AD54)</f>
        <v>0</v>
      </c>
      <c r="AE55" s="168">
        <f t="shared" ref="AE55:AE65" si="38">M55-J55</f>
        <v>-207.63169062509382</v>
      </c>
      <c r="AF55" s="141">
        <f t="shared" ref="AF55:AF65" si="39">M55/J55</f>
        <v>0.89618415468745305</v>
      </c>
      <c r="AG55" s="334"/>
    </row>
    <row r="56" spans="1:33" ht="15.75" customHeight="1">
      <c r="A56" s="414" t="s">
        <v>191</v>
      </c>
      <c r="B56" s="114" t="s">
        <v>203</v>
      </c>
      <c r="C56" s="372" t="s">
        <v>204</v>
      </c>
      <c r="D56" s="372"/>
      <c r="E56" s="147">
        <v>28.86</v>
      </c>
      <c r="F56" s="97">
        <v>2460</v>
      </c>
      <c r="G56" s="148">
        <f t="shared" ref="G56:G65" si="40">E56*F56</f>
        <v>70995.600000000006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5" si="41">F56/V56*60</f>
        <v>3191.8379423240035</v>
      </c>
      <c r="N56" s="152">
        <f t="shared" si="34"/>
        <v>167.99147064863178</v>
      </c>
      <c r="O56" s="154">
        <f t="shared" si="35"/>
        <v>0</v>
      </c>
      <c r="P56" s="155">
        <f t="shared" si="36"/>
        <v>-21.482213561894554</v>
      </c>
      <c r="Q56" s="156">
        <f t="shared" si="37"/>
        <v>0.88662165064555654</v>
      </c>
      <c r="R56" s="327">
        <f>Q72</f>
        <v>0.87700807896273059</v>
      </c>
      <c r="S56" s="157">
        <v>0.16666666666666666</v>
      </c>
      <c r="T56" s="158">
        <v>0.19877314814814814</v>
      </c>
      <c r="U56" s="159"/>
      <c r="V56" s="160">
        <v>46.242949255917182</v>
      </c>
      <c r="W56" s="158"/>
      <c r="X56" s="169"/>
      <c r="Y56" s="12"/>
      <c r="Z56" s="198"/>
      <c r="AA56" s="330"/>
      <c r="AB56" s="331"/>
      <c r="AC56" s="12">
        <v>1</v>
      </c>
      <c r="AD56" s="198"/>
      <c r="AE56" s="115">
        <f t="shared" si="38"/>
        <v>-408.16205767599649</v>
      </c>
      <c r="AF56" s="156">
        <f t="shared" si="39"/>
        <v>0.88662165064555654</v>
      </c>
      <c r="AG56" s="332">
        <f>AF72</f>
        <v>0.89371299475249666</v>
      </c>
    </row>
    <row r="57" spans="1:33" ht="15.75" customHeight="1">
      <c r="A57" s="415"/>
      <c r="B57" s="100" t="s">
        <v>203</v>
      </c>
      <c r="C57" s="376" t="s">
        <v>219</v>
      </c>
      <c r="D57" s="376"/>
      <c r="E57" s="101">
        <v>35.89</v>
      </c>
      <c r="F57" s="102">
        <v>3886</v>
      </c>
      <c r="G57" s="103">
        <f t="shared" si="40"/>
        <v>139468.54</v>
      </c>
      <c r="H57" s="26"/>
      <c r="I57" s="104">
        <v>19</v>
      </c>
      <c r="J57" s="105">
        <v>3600</v>
      </c>
      <c r="K57" s="106">
        <f t="shared" ref="K57:K91" si="42">J57/I57</f>
        <v>189.47368421052633</v>
      </c>
      <c r="L57" s="107">
        <v>19</v>
      </c>
      <c r="M57" s="105">
        <f t="shared" si="41"/>
        <v>3193.4016427545303</v>
      </c>
      <c r="N57" s="106">
        <f t="shared" si="34"/>
        <v>168.07377067129107</v>
      </c>
      <c r="O57" s="108">
        <f t="shared" si="35"/>
        <v>0</v>
      </c>
      <c r="P57" s="109">
        <f t="shared" si="36"/>
        <v>-21.399913539235257</v>
      </c>
      <c r="Q57" s="110">
        <f t="shared" si="37"/>
        <v>0.88705601187625838</v>
      </c>
      <c r="R57" s="328"/>
      <c r="S57" s="47">
        <v>0.20208333333333331</v>
      </c>
      <c r="T57" s="48">
        <v>0.25277777777777777</v>
      </c>
      <c r="U57" s="111">
        <v>4.7666666666666391</v>
      </c>
      <c r="V57" s="112">
        <v>73.013051937583185</v>
      </c>
      <c r="W57" s="113"/>
      <c r="X57" s="116"/>
      <c r="Y57" s="12"/>
      <c r="Z57" s="198"/>
      <c r="AA57" s="337"/>
      <c r="AB57" s="338"/>
      <c r="AC57" s="12">
        <v>2</v>
      </c>
      <c r="AD57" s="198"/>
      <c r="AE57" s="117">
        <f t="shared" si="38"/>
        <v>-406.59835724546974</v>
      </c>
      <c r="AF57" s="110">
        <f t="shared" si="39"/>
        <v>0.88705601187625838</v>
      </c>
      <c r="AG57" s="333"/>
    </row>
    <row r="58" spans="1:33" ht="15.75" customHeight="1">
      <c r="A58" s="415"/>
      <c r="B58" s="100" t="s">
        <v>203</v>
      </c>
      <c r="C58" s="376" t="s">
        <v>223</v>
      </c>
      <c r="D58" s="376"/>
      <c r="E58" s="101">
        <v>43.96</v>
      </c>
      <c r="F58" s="102">
        <v>1877</v>
      </c>
      <c r="G58" s="103">
        <f t="shared" si="40"/>
        <v>82512.92</v>
      </c>
      <c r="H58" s="26"/>
      <c r="I58" s="104">
        <v>24</v>
      </c>
      <c r="J58" s="105">
        <v>3600</v>
      </c>
      <c r="K58" s="106">
        <f t="shared" si="42"/>
        <v>150</v>
      </c>
      <c r="L58" s="107">
        <v>24</v>
      </c>
      <c r="M58" s="105">
        <f t="shared" si="41"/>
        <v>3266.3848111128136</v>
      </c>
      <c r="N58" s="106">
        <f t="shared" si="34"/>
        <v>136.09936712970057</v>
      </c>
      <c r="O58" s="108">
        <f t="shared" si="35"/>
        <v>0</v>
      </c>
      <c r="P58" s="109">
        <f t="shared" si="36"/>
        <v>-13.900632870299432</v>
      </c>
      <c r="Q58" s="110">
        <f t="shared" si="37"/>
        <v>0.90732911419800377</v>
      </c>
      <c r="R58" s="328"/>
      <c r="S58" s="47">
        <v>0.25624999999999998</v>
      </c>
      <c r="T58" s="48">
        <v>0.28018518518518515</v>
      </c>
      <c r="U58" s="111">
        <v>4.9999999999999822</v>
      </c>
      <c r="V58" s="112">
        <v>34.478485087503167</v>
      </c>
      <c r="W58" s="113"/>
      <c r="X58" s="116"/>
      <c r="Y58" s="12"/>
      <c r="Z58" s="198"/>
      <c r="AA58" s="337"/>
      <c r="AB58" s="338"/>
      <c r="AC58" s="12">
        <v>1</v>
      </c>
      <c r="AD58" s="198"/>
      <c r="AE58" s="117">
        <f t="shared" si="38"/>
        <v>-333.61518888718638</v>
      </c>
      <c r="AF58" s="110">
        <f t="shared" si="39"/>
        <v>0.90732911419800377</v>
      </c>
      <c r="AG58" s="333"/>
    </row>
    <row r="59" spans="1:33" ht="15.75" customHeight="1">
      <c r="A59" s="415"/>
      <c r="B59" s="100" t="s">
        <v>203</v>
      </c>
      <c r="C59" s="376" t="s">
        <v>216</v>
      </c>
      <c r="D59" s="376"/>
      <c r="E59" s="101">
        <v>46.93</v>
      </c>
      <c r="F59" s="102">
        <v>1480</v>
      </c>
      <c r="G59" s="103">
        <f t="shared" si="40"/>
        <v>69456.399999999994</v>
      </c>
      <c r="H59" s="26"/>
      <c r="I59" s="104">
        <v>24</v>
      </c>
      <c r="J59" s="105">
        <v>3600</v>
      </c>
      <c r="K59" s="106">
        <f t="shared" si="42"/>
        <v>150</v>
      </c>
      <c r="L59" s="107">
        <v>24</v>
      </c>
      <c r="M59" s="105">
        <f t="shared" si="41"/>
        <v>3265.0457077107758</v>
      </c>
      <c r="N59" s="106">
        <f t="shared" si="34"/>
        <v>136.04357115461565</v>
      </c>
      <c r="O59" s="108">
        <f t="shared" si="35"/>
        <v>0</v>
      </c>
      <c r="P59" s="109">
        <f t="shared" si="36"/>
        <v>-13.956428845384352</v>
      </c>
      <c r="Q59" s="110">
        <f t="shared" si="37"/>
        <v>0.90695714103077096</v>
      </c>
      <c r="R59" s="328"/>
      <c r="S59" s="47">
        <v>0.28333333333333333</v>
      </c>
      <c r="T59" s="48">
        <v>0.30221064814814813</v>
      </c>
      <c r="U59" s="111">
        <v>4.5333333333333758</v>
      </c>
      <c r="V59" s="112">
        <v>27.197169028993599</v>
      </c>
      <c r="W59" s="113"/>
      <c r="X59" s="116"/>
      <c r="Y59" s="12"/>
      <c r="Z59" s="198"/>
      <c r="AA59" s="337"/>
      <c r="AB59" s="338"/>
      <c r="AC59" s="12">
        <v>1</v>
      </c>
      <c r="AD59" s="198"/>
      <c r="AE59" s="199">
        <f t="shared" si="38"/>
        <v>-334.95429228922421</v>
      </c>
      <c r="AF59" s="200">
        <f t="shared" si="39"/>
        <v>0.90695714103077107</v>
      </c>
      <c r="AG59" s="333"/>
    </row>
    <row r="60" spans="1:33" ht="15.75" customHeight="1">
      <c r="A60" s="415"/>
      <c r="B60" s="100" t="s">
        <v>203</v>
      </c>
      <c r="C60" s="376" t="s">
        <v>242</v>
      </c>
      <c r="D60" s="376"/>
      <c r="E60" s="101">
        <v>36.729999999999997</v>
      </c>
      <c r="F60" s="105">
        <v>2809</v>
      </c>
      <c r="G60" s="103">
        <f t="shared" si="40"/>
        <v>103174.56999999999</v>
      </c>
      <c r="H60" s="13"/>
      <c r="I60" s="104">
        <v>20</v>
      </c>
      <c r="J60" s="105">
        <v>3600</v>
      </c>
      <c r="K60" s="106">
        <f t="shared" si="42"/>
        <v>180</v>
      </c>
      <c r="L60" s="107">
        <v>20</v>
      </c>
      <c r="M60" s="105">
        <f t="shared" si="41"/>
        <v>3258.797707187759</v>
      </c>
      <c r="N60" s="106">
        <f t="shared" si="34"/>
        <v>162.93988535938794</v>
      </c>
      <c r="O60" s="108">
        <f t="shared" si="35"/>
        <v>0</v>
      </c>
      <c r="P60" s="109">
        <f t="shared" si="36"/>
        <v>-17.060114640612056</v>
      </c>
      <c r="Q60" s="110">
        <f t="shared" si="37"/>
        <v>0.90522158532993302</v>
      </c>
      <c r="R60" s="328"/>
      <c r="S60" s="47">
        <v>0.30555555555555552</v>
      </c>
      <c r="T60" s="48">
        <v>0.34146990740740735</v>
      </c>
      <c r="U60" s="111">
        <v>4.8166666666666469</v>
      </c>
      <c r="V60" s="112">
        <v>51.718460347587758</v>
      </c>
      <c r="W60" s="113"/>
      <c r="X60" s="116"/>
      <c r="Y60" s="12"/>
      <c r="Z60" s="198"/>
      <c r="AA60" s="337"/>
      <c r="AB60" s="338"/>
      <c r="AC60" s="12">
        <v>1</v>
      </c>
      <c r="AD60" s="198"/>
      <c r="AE60" s="199">
        <f t="shared" si="38"/>
        <v>-341.20229281224101</v>
      </c>
      <c r="AF60" s="200">
        <f t="shared" si="39"/>
        <v>0.90522158532993302</v>
      </c>
      <c r="AG60" s="333"/>
    </row>
    <row r="61" spans="1:33" ht="15.75" customHeight="1">
      <c r="A61" s="415"/>
      <c r="B61" s="100" t="s">
        <v>203</v>
      </c>
      <c r="C61" s="376" t="s">
        <v>260</v>
      </c>
      <c r="D61" s="376"/>
      <c r="E61" s="101">
        <v>48.4</v>
      </c>
      <c r="F61" s="105">
        <v>6208</v>
      </c>
      <c r="G61" s="121">
        <f t="shared" si="40"/>
        <v>300467.20000000001</v>
      </c>
      <c r="H61" s="122"/>
      <c r="I61" s="104">
        <v>22</v>
      </c>
      <c r="J61" s="105">
        <v>3600</v>
      </c>
      <c r="K61" s="106">
        <f t="shared" si="42"/>
        <v>163.63636363636363</v>
      </c>
      <c r="L61" s="107">
        <v>22</v>
      </c>
      <c r="M61" s="105">
        <f t="shared" si="41"/>
        <v>2959</v>
      </c>
      <c r="N61" s="106">
        <f t="shared" si="34"/>
        <v>134.5</v>
      </c>
      <c r="O61" s="108">
        <f t="shared" si="35"/>
        <v>0</v>
      </c>
      <c r="P61" s="109">
        <f t="shared" si="36"/>
        <v>-29.136363636363626</v>
      </c>
      <c r="Q61" s="110">
        <f t="shared" si="37"/>
        <v>0.82194444444444448</v>
      </c>
      <c r="R61" s="328"/>
      <c r="S61" s="47">
        <v>0.34513888888888883</v>
      </c>
      <c r="T61" s="120">
        <v>0.43254629629629626</v>
      </c>
      <c r="U61" s="111">
        <v>5.2833333333333332</v>
      </c>
      <c r="V61" s="112">
        <v>125.88036498817168</v>
      </c>
      <c r="W61" s="113"/>
      <c r="X61" s="116"/>
      <c r="Y61" s="12"/>
      <c r="Z61" s="198"/>
      <c r="AA61" s="337"/>
      <c r="AB61" s="338"/>
      <c r="AC61" s="12">
        <v>2</v>
      </c>
      <c r="AD61" s="198"/>
      <c r="AE61" s="199">
        <f t="shared" si="38"/>
        <v>-641</v>
      </c>
      <c r="AF61" s="200">
        <f t="shared" si="39"/>
        <v>0.82194444444444448</v>
      </c>
      <c r="AG61" s="333"/>
    </row>
    <row r="62" spans="1:33" ht="15.75" customHeight="1">
      <c r="A62" s="415"/>
      <c r="B62" s="100" t="s">
        <v>203</v>
      </c>
      <c r="C62" s="376" t="s">
        <v>205</v>
      </c>
      <c r="D62" s="376"/>
      <c r="E62" s="101">
        <v>38.479999999999997</v>
      </c>
      <c r="F62" s="105">
        <v>1533</v>
      </c>
      <c r="G62" s="121">
        <f t="shared" si="40"/>
        <v>58989.84</v>
      </c>
      <c r="H62" s="62">
        <v>2</v>
      </c>
      <c r="I62" s="104">
        <v>20</v>
      </c>
      <c r="J62" s="105">
        <v>3600</v>
      </c>
      <c r="K62" s="106">
        <f t="shared" si="42"/>
        <v>180</v>
      </c>
      <c r="L62" s="107">
        <v>21</v>
      </c>
      <c r="M62" s="105">
        <f t="shared" si="41"/>
        <v>3259.7999999999993</v>
      </c>
      <c r="N62" s="106">
        <f t="shared" si="34"/>
        <v>155.2285714285714</v>
      </c>
      <c r="O62" s="123">
        <f t="shared" si="35"/>
        <v>1</v>
      </c>
      <c r="P62" s="124">
        <f t="shared" si="36"/>
        <v>-24.771428571428601</v>
      </c>
      <c r="Q62" s="125">
        <f t="shared" si="37"/>
        <v>0.86238095238095225</v>
      </c>
      <c r="R62" s="328"/>
      <c r="S62" s="47">
        <v>0.43611111111111101</v>
      </c>
      <c r="T62" s="120">
        <v>0.45569444444444435</v>
      </c>
      <c r="U62" s="111">
        <v>5.1333333333332298</v>
      </c>
      <c r="V62" s="112">
        <v>28.216454997239097</v>
      </c>
      <c r="W62" s="113"/>
      <c r="X62" s="116"/>
      <c r="Y62" s="12"/>
      <c r="Z62" s="198"/>
      <c r="AA62" s="337"/>
      <c r="AB62" s="338"/>
      <c r="AC62" s="12">
        <v>1</v>
      </c>
      <c r="AD62" s="198"/>
      <c r="AE62" s="199">
        <f t="shared" si="38"/>
        <v>-340.20000000000073</v>
      </c>
      <c r="AF62" s="200">
        <f t="shared" si="39"/>
        <v>0.90549999999999975</v>
      </c>
      <c r="AG62" s="333"/>
    </row>
    <row r="63" spans="1:33" ht="15.75" customHeight="1">
      <c r="A63" s="415"/>
      <c r="B63" s="100" t="s">
        <v>203</v>
      </c>
      <c r="C63" s="376" t="s">
        <v>206</v>
      </c>
      <c r="D63" s="376"/>
      <c r="E63" s="101">
        <v>37.799999999999997</v>
      </c>
      <c r="F63" s="105">
        <v>2118</v>
      </c>
      <c r="G63" s="121">
        <f t="shared" si="40"/>
        <v>80060.399999999994</v>
      </c>
      <c r="H63" s="62">
        <v>2</v>
      </c>
      <c r="I63" s="104">
        <v>21</v>
      </c>
      <c r="J63" s="105">
        <v>3600</v>
      </c>
      <c r="K63" s="106">
        <f t="shared" si="42"/>
        <v>171.42857142857142</v>
      </c>
      <c r="L63" s="107">
        <v>22</v>
      </c>
      <c r="M63" s="105">
        <f t="shared" si="41"/>
        <v>3259.7999999999997</v>
      </c>
      <c r="N63" s="106">
        <f t="shared" si="34"/>
        <v>148.17272727272726</v>
      </c>
      <c r="O63" s="123">
        <f t="shared" si="35"/>
        <v>1</v>
      </c>
      <c r="P63" s="124">
        <f t="shared" si="36"/>
        <v>-23.255844155844159</v>
      </c>
      <c r="Q63" s="125">
        <f t="shared" si="37"/>
        <v>0.8643409090909091</v>
      </c>
      <c r="R63" s="328"/>
      <c r="S63" s="47">
        <v>0.45902777777777765</v>
      </c>
      <c r="T63" s="120">
        <v>0.4860995370370369</v>
      </c>
      <c r="U63" s="111">
        <v>4.799999999999951</v>
      </c>
      <c r="V63" s="112">
        <v>38.983986747653233</v>
      </c>
      <c r="W63" s="113">
        <v>0.4860995370370369</v>
      </c>
      <c r="X63" s="116">
        <v>0.52430555555555547</v>
      </c>
      <c r="Y63" s="12"/>
      <c r="Z63" s="198"/>
      <c r="AA63" s="337"/>
      <c r="AB63" s="338"/>
      <c r="AC63" s="12">
        <v>1</v>
      </c>
      <c r="AD63" s="198"/>
      <c r="AE63" s="199">
        <f t="shared" si="38"/>
        <v>-340.20000000000027</v>
      </c>
      <c r="AF63" s="200">
        <f t="shared" si="39"/>
        <v>0.90549999999999997</v>
      </c>
      <c r="AG63" s="333"/>
    </row>
    <row r="64" spans="1:33" ht="15.75" customHeight="1">
      <c r="A64" s="415"/>
      <c r="B64" s="100" t="s">
        <v>203</v>
      </c>
      <c r="C64" s="376" t="s">
        <v>205</v>
      </c>
      <c r="D64" s="376"/>
      <c r="E64" s="101">
        <v>38.479999999999997</v>
      </c>
      <c r="F64" s="105">
        <v>3428</v>
      </c>
      <c r="G64" s="121">
        <f t="shared" si="40"/>
        <v>131909.44</v>
      </c>
      <c r="H64" s="62"/>
      <c r="I64" s="104">
        <v>20</v>
      </c>
      <c r="J64" s="105">
        <v>3600</v>
      </c>
      <c r="K64" s="106">
        <f t="shared" si="42"/>
        <v>180</v>
      </c>
      <c r="L64" s="107">
        <v>21</v>
      </c>
      <c r="M64" s="105">
        <f t="shared" si="41"/>
        <v>3259.7999999999997</v>
      </c>
      <c r="N64" s="106">
        <f t="shared" si="34"/>
        <v>155.22857142857143</v>
      </c>
      <c r="O64" s="123">
        <f t="shared" si="35"/>
        <v>1</v>
      </c>
      <c r="P64" s="124">
        <f t="shared" si="36"/>
        <v>-24.771428571428572</v>
      </c>
      <c r="Q64" s="125">
        <f t="shared" si="37"/>
        <v>0.86238095238095236</v>
      </c>
      <c r="R64" s="328"/>
      <c r="S64" s="47">
        <v>0.52430555555555547</v>
      </c>
      <c r="T64" s="120">
        <v>0.56811342592592584</v>
      </c>
      <c r="U64" s="111">
        <v>55.016666666666737</v>
      </c>
      <c r="V64" s="112">
        <v>63.09589545370882</v>
      </c>
      <c r="W64" s="113"/>
      <c r="X64" s="116"/>
      <c r="Y64" s="12"/>
      <c r="Z64" s="198"/>
      <c r="AA64" s="337"/>
      <c r="AB64" s="338"/>
      <c r="AC64" s="12">
        <v>1</v>
      </c>
      <c r="AD64" s="198"/>
      <c r="AE64" s="199">
        <f t="shared" si="38"/>
        <v>-340.20000000000027</v>
      </c>
      <c r="AF64" s="200">
        <f t="shared" si="39"/>
        <v>0.90549999999999997</v>
      </c>
      <c r="AG64" s="333"/>
    </row>
    <row r="65" spans="1:33" ht="15.75" customHeight="1">
      <c r="A65" s="415"/>
      <c r="B65" s="100" t="s">
        <v>203</v>
      </c>
      <c r="C65" s="376" t="s">
        <v>206</v>
      </c>
      <c r="D65" s="376"/>
      <c r="E65" s="101">
        <v>37.799999999999997</v>
      </c>
      <c r="F65" s="105">
        <v>5366</v>
      </c>
      <c r="G65" s="121">
        <f t="shared" si="40"/>
        <v>202834.8</v>
      </c>
      <c r="H65" s="62"/>
      <c r="I65" s="104">
        <v>21</v>
      </c>
      <c r="J65" s="105">
        <v>3600</v>
      </c>
      <c r="K65" s="106">
        <f t="shared" si="42"/>
        <v>171.42857142857142</v>
      </c>
      <c r="L65" s="107">
        <v>22</v>
      </c>
      <c r="M65" s="105">
        <f t="shared" si="41"/>
        <v>3259.7999999999997</v>
      </c>
      <c r="N65" s="106">
        <f t="shared" si="34"/>
        <v>148.17272727272726</v>
      </c>
      <c r="O65" s="123">
        <f t="shared" si="35"/>
        <v>1</v>
      </c>
      <c r="P65" s="124">
        <f t="shared" si="36"/>
        <v>-23.255844155844159</v>
      </c>
      <c r="Q65" s="125">
        <f t="shared" si="37"/>
        <v>0.8643409090909091</v>
      </c>
      <c r="R65" s="328"/>
      <c r="S65" s="47">
        <v>0.57222222222222208</v>
      </c>
      <c r="T65" s="120">
        <v>0.64081018518518507</v>
      </c>
      <c r="U65" s="111">
        <v>5.916666666666579</v>
      </c>
      <c r="V65" s="112">
        <v>98.766795508926933</v>
      </c>
      <c r="W65" s="113"/>
      <c r="X65" s="116"/>
      <c r="Y65" s="12"/>
      <c r="Z65" s="198"/>
      <c r="AA65" s="337"/>
      <c r="AB65" s="338"/>
      <c r="AC65" s="12">
        <v>2</v>
      </c>
      <c r="AD65" s="198"/>
      <c r="AE65" s="199">
        <f t="shared" si="38"/>
        <v>-340.20000000000027</v>
      </c>
      <c r="AF65" s="200">
        <f t="shared" si="39"/>
        <v>0.90549999999999997</v>
      </c>
      <c r="AG65" s="333"/>
    </row>
    <row r="66" spans="1:33" ht="15.75" customHeight="1">
      <c r="A66" s="415"/>
      <c r="B66" s="100"/>
      <c r="C66" s="376"/>
      <c r="D66" s="376"/>
      <c r="E66" s="101"/>
      <c r="F66" s="105"/>
      <c r="G66" s="121"/>
      <c r="H66" s="62"/>
      <c r="I66" s="104"/>
      <c r="J66" s="105"/>
      <c r="K66" s="106"/>
      <c r="L66" s="107"/>
      <c r="M66" s="105"/>
      <c r="N66" s="106"/>
      <c r="O66" s="123"/>
      <c r="P66" s="124"/>
      <c r="Q66" s="125"/>
      <c r="R66" s="328"/>
      <c r="S66" s="47"/>
      <c r="T66" s="120"/>
      <c r="U66" s="111"/>
      <c r="V66" s="112"/>
      <c r="W66" s="113"/>
      <c r="X66" s="116"/>
      <c r="Y66" s="12"/>
      <c r="Z66" s="198"/>
      <c r="AA66" s="337"/>
      <c r="AB66" s="338"/>
      <c r="AC66" s="12"/>
      <c r="AD66" s="198"/>
      <c r="AE66" s="199"/>
      <c r="AF66" s="200"/>
      <c r="AG66" s="333"/>
    </row>
    <row r="67" spans="1:33" ht="15.75" customHeight="1">
      <c r="A67" s="415"/>
      <c r="B67" s="100"/>
      <c r="C67" s="376"/>
      <c r="D67" s="376"/>
      <c r="E67" s="101"/>
      <c r="F67" s="105"/>
      <c r="G67" s="121"/>
      <c r="H67" s="62"/>
      <c r="I67" s="104"/>
      <c r="J67" s="105"/>
      <c r="K67" s="106"/>
      <c r="L67" s="107"/>
      <c r="M67" s="105"/>
      <c r="N67" s="106"/>
      <c r="O67" s="123"/>
      <c r="P67" s="124"/>
      <c r="Q67" s="125"/>
      <c r="R67" s="328"/>
      <c r="S67" s="47"/>
      <c r="T67" s="120"/>
      <c r="U67" s="111"/>
      <c r="V67" s="112"/>
      <c r="W67" s="113"/>
      <c r="X67" s="116"/>
      <c r="Y67" s="12"/>
      <c r="Z67" s="198"/>
      <c r="AA67" s="337"/>
      <c r="AB67" s="338"/>
      <c r="AC67" s="12"/>
      <c r="AD67" s="198"/>
      <c r="AE67" s="199"/>
      <c r="AF67" s="200"/>
      <c r="AG67" s="333"/>
    </row>
    <row r="68" spans="1:33" ht="15.75" customHeight="1">
      <c r="A68" s="415"/>
      <c r="B68" s="100"/>
      <c r="C68" s="376"/>
      <c r="D68" s="376"/>
      <c r="E68" s="101"/>
      <c r="F68" s="105"/>
      <c r="G68" s="121"/>
      <c r="H68" s="62"/>
      <c r="I68" s="104"/>
      <c r="J68" s="105"/>
      <c r="K68" s="106"/>
      <c r="L68" s="107"/>
      <c r="M68" s="105"/>
      <c r="N68" s="106"/>
      <c r="O68" s="123"/>
      <c r="P68" s="124"/>
      <c r="Q68" s="125"/>
      <c r="R68" s="328"/>
      <c r="S68" s="47"/>
      <c r="T68" s="120"/>
      <c r="U68" s="111"/>
      <c r="V68" s="112"/>
      <c r="W68" s="113"/>
      <c r="X68" s="116"/>
      <c r="Y68" s="12"/>
      <c r="Z68" s="198"/>
      <c r="AA68" s="337"/>
      <c r="AB68" s="338"/>
      <c r="AC68" s="12"/>
      <c r="AD68" s="198"/>
      <c r="AE68" s="199"/>
      <c r="AF68" s="200"/>
      <c r="AG68" s="333"/>
    </row>
    <row r="69" spans="1:33" ht="15.75" customHeight="1">
      <c r="A69" s="415"/>
      <c r="B69" s="100"/>
      <c r="C69" s="376"/>
      <c r="D69" s="376"/>
      <c r="E69" s="101"/>
      <c r="F69" s="105"/>
      <c r="G69" s="121"/>
      <c r="H69" s="62"/>
      <c r="I69" s="104"/>
      <c r="J69" s="105"/>
      <c r="K69" s="106"/>
      <c r="L69" s="107"/>
      <c r="M69" s="105"/>
      <c r="N69" s="106"/>
      <c r="O69" s="123"/>
      <c r="P69" s="124"/>
      <c r="Q69" s="125"/>
      <c r="R69" s="328"/>
      <c r="S69" s="47"/>
      <c r="T69" s="120"/>
      <c r="U69" s="111"/>
      <c r="V69" s="112"/>
      <c r="W69" s="113"/>
      <c r="X69" s="116"/>
      <c r="Y69" s="12"/>
      <c r="Z69" s="198"/>
      <c r="AA69" s="337"/>
      <c r="AB69" s="338"/>
      <c r="AC69" s="12"/>
      <c r="AD69" s="198"/>
      <c r="AE69" s="199"/>
      <c r="AF69" s="200"/>
      <c r="AG69" s="333"/>
    </row>
    <row r="70" spans="1:33" ht="15.75" customHeight="1">
      <c r="A70" s="415"/>
      <c r="B70" s="100"/>
      <c r="C70" s="376"/>
      <c r="D70" s="376"/>
      <c r="E70" s="101"/>
      <c r="F70" s="105"/>
      <c r="G70" s="121"/>
      <c r="H70" s="62"/>
      <c r="I70" s="104"/>
      <c r="J70" s="105"/>
      <c r="K70" s="106"/>
      <c r="L70" s="107"/>
      <c r="M70" s="105"/>
      <c r="N70" s="106"/>
      <c r="O70" s="123"/>
      <c r="P70" s="124"/>
      <c r="Q70" s="125"/>
      <c r="R70" s="328"/>
      <c r="S70" s="47"/>
      <c r="T70" s="120"/>
      <c r="U70" s="111"/>
      <c r="V70" s="112"/>
      <c r="W70" s="113"/>
      <c r="X70" s="116"/>
      <c r="Y70" s="12"/>
      <c r="Z70" s="198"/>
      <c r="AA70" s="337"/>
      <c r="AB70" s="338"/>
      <c r="AC70" s="12"/>
      <c r="AD70" s="198"/>
      <c r="AE70" s="199"/>
      <c r="AF70" s="200"/>
      <c r="AG70" s="333"/>
    </row>
    <row r="71" spans="1:33" ht="15.75" customHeight="1">
      <c r="A71" s="415"/>
      <c r="B71" s="100"/>
      <c r="C71" s="376"/>
      <c r="D71" s="376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8"/>
      <c r="S71" s="119"/>
      <c r="T71" s="120"/>
      <c r="U71" s="130"/>
      <c r="V71" s="131"/>
      <c r="W71" s="126"/>
      <c r="X71" s="127"/>
      <c r="Y71" s="12"/>
      <c r="Z71" s="198"/>
      <c r="AA71" s="337"/>
      <c r="AB71" s="338"/>
      <c r="AC71" s="12"/>
      <c r="AD71" s="198"/>
      <c r="AE71" s="165"/>
      <c r="AF71" s="125"/>
      <c r="AG71" s="333"/>
    </row>
    <row r="72" spans="1:33" ht="15.75" customHeight="1" thickBot="1">
      <c r="A72" s="416"/>
      <c r="B72" s="133" t="s">
        <v>115</v>
      </c>
      <c r="C72" s="358"/>
      <c r="D72" s="358"/>
      <c r="E72" s="134"/>
      <c r="F72" s="167"/>
      <c r="G72" s="135"/>
      <c r="H72" s="69"/>
      <c r="I72" s="136">
        <f t="shared" ref="I72:J72" si="43">AVERAGE(I56:I71)</f>
        <v>21</v>
      </c>
      <c r="J72" s="137">
        <f t="shared" si="43"/>
        <v>3600</v>
      </c>
      <c r="K72" s="138">
        <f t="shared" ref="K72:K74" si="44">J72/I72</f>
        <v>171.42857142857142</v>
      </c>
      <c r="L72" s="136">
        <f t="shared" ref="L72:M72" si="45">AVERAGE(L56:L71)</f>
        <v>21.4</v>
      </c>
      <c r="M72" s="137">
        <f t="shared" si="45"/>
        <v>3217.3667811089881</v>
      </c>
      <c r="N72" s="138">
        <f>M72/L72</f>
        <v>150.34424210789666</v>
      </c>
      <c r="O72" s="139">
        <f>L72-I72</f>
        <v>0.39999999999999858</v>
      </c>
      <c r="P72" s="140">
        <f>N72-K72</f>
        <v>-21.084329320674755</v>
      </c>
      <c r="Q72" s="141">
        <f>N72/K72</f>
        <v>0.87700807896273059</v>
      </c>
      <c r="R72" s="329"/>
      <c r="S72" s="142">
        <f>S56</f>
        <v>0.16666666666666666</v>
      </c>
      <c r="T72" s="143">
        <f>INDEX(T56:T71,COUNTA(T56:T71))</f>
        <v>0.64081018518518507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359"/>
      <c r="AB72" s="360"/>
      <c r="AC72" s="179">
        <f>SUM(AC56:AC71)</f>
        <v>13</v>
      </c>
      <c r="AD72" s="191">
        <f>SUM(AD56:AD71)</f>
        <v>0</v>
      </c>
      <c r="AE72" s="168">
        <f>M72-J72</f>
        <v>-382.63321889101189</v>
      </c>
      <c r="AF72" s="141">
        <f>M72/J72</f>
        <v>0.89371299475249666</v>
      </c>
      <c r="AG72" s="334"/>
    </row>
    <row r="73" spans="1:33" ht="15.75" customHeight="1">
      <c r="A73" s="322" t="s">
        <v>116</v>
      </c>
      <c r="B73" s="100" t="s">
        <v>192</v>
      </c>
      <c r="C73" s="335" t="s">
        <v>217</v>
      </c>
      <c r="D73" s="336"/>
      <c r="E73" s="101">
        <v>27.05</v>
      </c>
      <c r="F73" s="102">
        <v>865</v>
      </c>
      <c r="G73" s="121">
        <f t="shared" ref="G73:G74" si="46">E73*F73</f>
        <v>23398.25</v>
      </c>
      <c r="H73" s="122"/>
      <c r="I73" s="104">
        <v>5</v>
      </c>
      <c r="J73" s="105">
        <v>3273</v>
      </c>
      <c r="K73" s="106">
        <f t="shared" si="44"/>
        <v>654.6</v>
      </c>
      <c r="L73" s="107">
        <v>6</v>
      </c>
      <c r="M73" s="105">
        <f>F73/V73*60</f>
        <v>2961.6418775921866</v>
      </c>
      <c r="N73" s="106">
        <f>M73/L73</f>
        <v>493.60697959869776</v>
      </c>
      <c r="O73" s="108">
        <f>L73-I73</f>
        <v>1</v>
      </c>
      <c r="P73" s="109">
        <f>N73-K73</f>
        <v>-160.99302040130226</v>
      </c>
      <c r="Q73" s="110">
        <f>N73/K73</f>
        <v>0.75405893614222086</v>
      </c>
      <c r="R73" s="327">
        <f>Q89</f>
        <v>0.82321310750352406</v>
      </c>
      <c r="S73" s="47">
        <v>0.42222222222222211</v>
      </c>
      <c r="T73" s="120">
        <v>0.43438657407407394</v>
      </c>
      <c r="U73" s="111">
        <v>4.8833333333332707</v>
      </c>
      <c r="V73" s="112">
        <v>17.524063389525907</v>
      </c>
      <c r="W73" s="113"/>
      <c r="X73" s="162"/>
      <c r="Y73" s="12"/>
      <c r="Z73" s="198"/>
      <c r="AA73" s="330"/>
      <c r="AB73" s="331"/>
      <c r="AC73" s="12">
        <v>0</v>
      </c>
      <c r="AD73" s="198"/>
      <c r="AE73" s="115">
        <f>M73-J73</f>
        <v>-311.35812240781343</v>
      </c>
      <c r="AF73" s="156">
        <f>M73/J73</f>
        <v>0.90487072337066499</v>
      </c>
      <c r="AG73" s="332">
        <f>AF89</f>
        <v>0.90553441825387648</v>
      </c>
    </row>
    <row r="74" spans="1:33" ht="15.75" customHeight="1">
      <c r="A74" s="323"/>
      <c r="B74" s="100" t="s">
        <v>192</v>
      </c>
      <c r="C74" s="335" t="s">
        <v>224</v>
      </c>
      <c r="D74" s="336"/>
      <c r="E74" s="101">
        <v>27.05</v>
      </c>
      <c r="F74" s="102">
        <v>1200</v>
      </c>
      <c r="G74" s="121">
        <f t="shared" si="46"/>
        <v>32460</v>
      </c>
      <c r="H74" s="62"/>
      <c r="I74" s="104">
        <v>5</v>
      </c>
      <c r="J74" s="105">
        <v>3273</v>
      </c>
      <c r="K74" s="106">
        <f t="shared" si="44"/>
        <v>654.6</v>
      </c>
      <c r="L74" s="107">
        <v>5</v>
      </c>
      <c r="M74" s="105">
        <f>F74/V74*60</f>
        <v>2965.9864242976892</v>
      </c>
      <c r="N74" s="106">
        <f>M74/L74</f>
        <v>593.19728485953783</v>
      </c>
      <c r="O74" s="123">
        <f>L74-I74</f>
        <v>0</v>
      </c>
      <c r="P74" s="124">
        <f>N74-K74</f>
        <v>-61.402715140462192</v>
      </c>
      <c r="Q74" s="125">
        <f>N74/K74</f>
        <v>0.90619811313708798</v>
      </c>
      <c r="R74" s="328"/>
      <c r="S74" s="47">
        <v>0.43819444444444433</v>
      </c>
      <c r="T74" s="120">
        <v>0.45504629629629617</v>
      </c>
      <c r="U74" s="111">
        <v>5.4833333333333645</v>
      </c>
      <c r="V74" s="112">
        <v>24.275229114391095</v>
      </c>
      <c r="W74" s="113"/>
      <c r="X74" s="116"/>
      <c r="Y74" s="12"/>
      <c r="Z74" s="198"/>
      <c r="AA74" s="337"/>
      <c r="AB74" s="338"/>
      <c r="AC74" s="12">
        <v>0</v>
      </c>
      <c r="AD74" s="198"/>
      <c r="AE74" s="117">
        <f>M74-J74</f>
        <v>-307.01357570231085</v>
      </c>
      <c r="AF74" s="110">
        <f>M74/J74</f>
        <v>0.90619811313708809</v>
      </c>
      <c r="AG74" s="333"/>
    </row>
    <row r="75" spans="1:33" ht="15.75" customHeight="1">
      <c r="A75" s="323"/>
      <c r="B75" s="100"/>
      <c r="C75" s="335"/>
      <c r="D75" s="336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28"/>
      <c r="S75" s="47"/>
      <c r="T75" s="48"/>
      <c r="U75" s="111"/>
      <c r="V75" s="112"/>
      <c r="W75" s="113"/>
      <c r="X75" s="116"/>
      <c r="Y75" s="12"/>
      <c r="Z75" s="198"/>
      <c r="AA75" s="337"/>
      <c r="AB75" s="338"/>
      <c r="AC75" s="12"/>
      <c r="AD75" s="198"/>
      <c r="AE75" s="117"/>
      <c r="AF75" s="110"/>
      <c r="AG75" s="333"/>
    </row>
    <row r="76" spans="1:33" ht="15.75" customHeight="1">
      <c r="A76" s="323"/>
      <c r="B76" s="100"/>
      <c r="C76" s="335"/>
      <c r="D76" s="336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8"/>
      <c r="S76" s="47"/>
      <c r="T76" s="48"/>
      <c r="U76" s="111"/>
      <c r="V76" s="112"/>
      <c r="W76" s="113"/>
      <c r="X76" s="116"/>
      <c r="Y76" s="12"/>
      <c r="Z76" s="198"/>
      <c r="AA76" s="337"/>
      <c r="AB76" s="338"/>
      <c r="AC76" s="12"/>
      <c r="AD76" s="198"/>
      <c r="AE76" s="117"/>
      <c r="AF76" s="110"/>
      <c r="AG76" s="333"/>
    </row>
    <row r="77" spans="1:33" ht="15.75" customHeight="1">
      <c r="A77" s="323"/>
      <c r="B77" s="100"/>
      <c r="C77" s="335"/>
      <c r="D77" s="336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8"/>
      <c r="S77" s="47"/>
      <c r="T77" s="48"/>
      <c r="U77" s="111"/>
      <c r="V77" s="112"/>
      <c r="W77" s="113"/>
      <c r="X77" s="116"/>
      <c r="Y77" s="12"/>
      <c r="Z77" s="198"/>
      <c r="AA77" s="337"/>
      <c r="AB77" s="338"/>
      <c r="AC77" s="12"/>
      <c r="AD77" s="198"/>
      <c r="AE77" s="117"/>
      <c r="AF77" s="110"/>
      <c r="AG77" s="333"/>
    </row>
    <row r="78" spans="1:33" ht="15.75" customHeight="1">
      <c r="A78" s="323"/>
      <c r="B78" s="100"/>
      <c r="C78" s="335"/>
      <c r="D78" s="336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8"/>
      <c r="S78" s="47"/>
      <c r="T78" s="120"/>
      <c r="U78" s="111"/>
      <c r="V78" s="112"/>
      <c r="W78" s="113"/>
      <c r="X78" s="116"/>
      <c r="Y78" s="12"/>
      <c r="Z78" s="198"/>
      <c r="AA78" s="337"/>
      <c r="AB78" s="338"/>
      <c r="AC78" s="12"/>
      <c r="AD78" s="198"/>
      <c r="AE78" s="117"/>
      <c r="AF78" s="110"/>
      <c r="AG78" s="333"/>
    </row>
    <row r="79" spans="1:33" ht="15.75" customHeight="1">
      <c r="A79" s="323"/>
      <c r="B79" s="100"/>
      <c r="C79" s="335"/>
      <c r="D79" s="336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8"/>
      <c r="S79" s="47"/>
      <c r="T79" s="120"/>
      <c r="U79" s="111"/>
      <c r="V79" s="112"/>
      <c r="W79" s="113"/>
      <c r="X79" s="116"/>
      <c r="Y79" s="12"/>
      <c r="Z79" s="198"/>
      <c r="AA79" s="337"/>
      <c r="AB79" s="338"/>
      <c r="AC79" s="12"/>
      <c r="AD79" s="198"/>
      <c r="AE79" s="117"/>
      <c r="AF79" s="110"/>
      <c r="AG79" s="333"/>
    </row>
    <row r="80" spans="1:33" ht="15.75" customHeight="1">
      <c r="A80" s="323"/>
      <c r="B80" s="100"/>
      <c r="C80" s="335"/>
      <c r="D80" s="336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8"/>
      <c r="S80" s="47"/>
      <c r="T80" s="120"/>
      <c r="U80" s="111"/>
      <c r="V80" s="112"/>
      <c r="W80" s="113"/>
      <c r="X80" s="116"/>
      <c r="Y80" s="12"/>
      <c r="Z80" s="198"/>
      <c r="AA80" s="337"/>
      <c r="AB80" s="338"/>
      <c r="AC80" s="12"/>
      <c r="AD80" s="198"/>
      <c r="AE80" s="117"/>
      <c r="AF80" s="110"/>
      <c r="AG80" s="333"/>
    </row>
    <row r="81" spans="1:33" ht="15.75" customHeight="1">
      <c r="A81" s="323"/>
      <c r="B81" s="100"/>
      <c r="C81" s="335"/>
      <c r="D81" s="336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8"/>
      <c r="S81" s="47"/>
      <c r="T81" s="120"/>
      <c r="U81" s="111"/>
      <c r="V81" s="112"/>
      <c r="W81" s="113"/>
      <c r="X81" s="127"/>
      <c r="Y81" s="12"/>
      <c r="Z81" s="198"/>
      <c r="AA81" s="337"/>
      <c r="AB81" s="338"/>
      <c r="AC81" s="12"/>
      <c r="AD81" s="198"/>
      <c r="AE81" s="117"/>
      <c r="AF81" s="110"/>
      <c r="AG81" s="333"/>
    </row>
    <row r="82" spans="1:33" ht="15.75" customHeight="1">
      <c r="A82" s="323"/>
      <c r="B82" s="100"/>
      <c r="C82" s="335"/>
      <c r="D82" s="336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8"/>
      <c r="S82" s="47"/>
      <c r="T82" s="120"/>
      <c r="U82" s="111"/>
      <c r="V82" s="112"/>
      <c r="W82" s="113"/>
      <c r="X82" s="127"/>
      <c r="Y82" s="12"/>
      <c r="Z82" s="198"/>
      <c r="AA82" s="337"/>
      <c r="AB82" s="338"/>
      <c r="AC82" s="12"/>
      <c r="AD82" s="198"/>
      <c r="AE82" s="117"/>
      <c r="AF82" s="110"/>
      <c r="AG82" s="333"/>
    </row>
    <row r="83" spans="1:33" ht="15.75" customHeight="1">
      <c r="A83" s="323"/>
      <c r="B83" s="100"/>
      <c r="C83" s="335"/>
      <c r="D83" s="336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8"/>
      <c r="S83" s="47"/>
      <c r="T83" s="120"/>
      <c r="U83" s="111"/>
      <c r="V83" s="112"/>
      <c r="W83" s="113"/>
      <c r="X83" s="127"/>
      <c r="Y83" s="12"/>
      <c r="Z83" s="198"/>
      <c r="AA83" s="337"/>
      <c r="AB83" s="338"/>
      <c r="AC83" s="12"/>
      <c r="AD83" s="198"/>
      <c r="AE83" s="117"/>
      <c r="AF83" s="110"/>
      <c r="AG83" s="333"/>
    </row>
    <row r="84" spans="1:33" ht="15.75" customHeight="1">
      <c r="A84" s="323"/>
      <c r="B84" s="100"/>
      <c r="C84" s="335"/>
      <c r="D84" s="336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8"/>
      <c r="S84" s="47"/>
      <c r="T84" s="120"/>
      <c r="U84" s="111"/>
      <c r="V84" s="112"/>
      <c r="W84" s="113"/>
      <c r="X84" s="127"/>
      <c r="Y84" s="12"/>
      <c r="Z84" s="198"/>
      <c r="AA84" s="337"/>
      <c r="AB84" s="338"/>
      <c r="AC84" s="12"/>
      <c r="AD84" s="198"/>
      <c r="AE84" s="117"/>
      <c r="AF84" s="110"/>
      <c r="AG84" s="333"/>
    </row>
    <row r="85" spans="1:33" ht="15.75" customHeight="1">
      <c r="A85" s="323"/>
      <c r="B85" s="100"/>
      <c r="C85" s="335"/>
      <c r="D85" s="336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8"/>
      <c r="S85" s="47"/>
      <c r="T85" s="120"/>
      <c r="U85" s="111"/>
      <c r="V85" s="112"/>
      <c r="W85" s="113"/>
      <c r="X85" s="127"/>
      <c r="Y85" s="12"/>
      <c r="Z85" s="198"/>
      <c r="AA85" s="337"/>
      <c r="AB85" s="338"/>
      <c r="AC85" s="12"/>
      <c r="AD85" s="198"/>
      <c r="AE85" s="117"/>
      <c r="AF85" s="110"/>
      <c r="AG85" s="333"/>
    </row>
    <row r="86" spans="1:33" ht="15.75" customHeight="1">
      <c r="A86" s="323"/>
      <c r="B86" s="100"/>
      <c r="C86" s="335"/>
      <c r="D86" s="336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8"/>
      <c r="S86" s="47"/>
      <c r="T86" s="120"/>
      <c r="U86" s="111"/>
      <c r="V86" s="112"/>
      <c r="W86" s="113"/>
      <c r="X86" s="127"/>
      <c r="Y86" s="12"/>
      <c r="Z86" s="198"/>
      <c r="AA86" s="337"/>
      <c r="AB86" s="338"/>
      <c r="AC86" s="12"/>
      <c r="AD86" s="198"/>
      <c r="AE86" s="117"/>
      <c r="AF86" s="110"/>
      <c r="AG86" s="333"/>
    </row>
    <row r="87" spans="1:33" ht="15.75" customHeight="1">
      <c r="A87" s="323"/>
      <c r="B87" s="100"/>
      <c r="C87" s="335"/>
      <c r="D87" s="336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8"/>
      <c r="S87" s="47"/>
      <c r="T87" s="120"/>
      <c r="U87" s="111"/>
      <c r="V87" s="112"/>
      <c r="W87" s="113"/>
      <c r="X87" s="127"/>
      <c r="Y87" s="12"/>
      <c r="Z87" s="198"/>
      <c r="AA87" s="337"/>
      <c r="AB87" s="338"/>
      <c r="AC87" s="12"/>
      <c r="AD87" s="198"/>
      <c r="AE87" s="117"/>
      <c r="AF87" s="110"/>
      <c r="AG87" s="333"/>
    </row>
    <row r="88" spans="1:33" ht="15.75" customHeight="1">
      <c r="A88" s="323"/>
      <c r="B88" s="163"/>
      <c r="C88" s="335"/>
      <c r="D88" s="336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8"/>
      <c r="S88" s="119"/>
      <c r="T88" s="120"/>
      <c r="U88" s="130"/>
      <c r="V88" s="131"/>
      <c r="W88" s="126"/>
      <c r="X88" s="127"/>
      <c r="Y88" s="12"/>
      <c r="Z88" s="198"/>
      <c r="AA88" s="337"/>
      <c r="AB88" s="338"/>
      <c r="AC88" s="12"/>
      <c r="AD88" s="198"/>
      <c r="AE88" s="165"/>
      <c r="AF88" s="125"/>
      <c r="AG88" s="333"/>
    </row>
    <row r="89" spans="1:33" ht="15.75" customHeight="1" thickBot="1">
      <c r="A89" s="324"/>
      <c r="B89" s="133" t="s">
        <v>115</v>
      </c>
      <c r="C89" s="358"/>
      <c r="D89" s="358"/>
      <c r="E89" s="134"/>
      <c r="F89" s="167"/>
      <c r="G89" s="135"/>
      <c r="H89" s="69"/>
      <c r="I89" s="136">
        <f t="shared" ref="I89:J89" si="47">AVERAGE(I73:I88)</f>
        <v>5</v>
      </c>
      <c r="J89" s="137">
        <f t="shared" si="47"/>
        <v>3273</v>
      </c>
      <c r="K89" s="138">
        <f t="shared" ref="K89" si="48">J89/I89</f>
        <v>654.6</v>
      </c>
      <c r="L89" s="136">
        <f t="shared" ref="L89:M89" si="49">AVERAGE(L73:L88)</f>
        <v>5.5</v>
      </c>
      <c r="M89" s="137">
        <f t="shared" si="49"/>
        <v>2963.8141509449379</v>
      </c>
      <c r="N89" s="138">
        <f>M89/L89</f>
        <v>538.87530017180688</v>
      </c>
      <c r="O89" s="139">
        <f>L89-I89</f>
        <v>0.5</v>
      </c>
      <c r="P89" s="140">
        <f>N89-K89</f>
        <v>-115.72469982819314</v>
      </c>
      <c r="Q89" s="141">
        <f>N89/K89</f>
        <v>0.82321310750352406</v>
      </c>
      <c r="R89" s="329"/>
      <c r="S89" s="142">
        <f>S73</f>
        <v>0.42222222222222211</v>
      </c>
      <c r="T89" s="143">
        <f>INDEX(T73:T88,COUNTA(T73:T88))</f>
        <v>0.45504629629629617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359"/>
      <c r="AB89" s="360"/>
      <c r="AC89" s="179">
        <f>SUM(AC73:AC88)</f>
        <v>0</v>
      </c>
      <c r="AD89" s="191">
        <f>SUM(AD73:AD88)</f>
        <v>0</v>
      </c>
      <c r="AE89" s="168">
        <f>M89-J89</f>
        <v>-309.18584905506214</v>
      </c>
      <c r="AF89" s="141">
        <f>M89/J89</f>
        <v>0.90553441825387648</v>
      </c>
      <c r="AG89" s="334"/>
    </row>
    <row r="90" spans="1:33" ht="15.75" customHeight="1">
      <c r="A90" s="414" t="s">
        <v>120</v>
      </c>
      <c r="B90" s="114" t="s">
        <v>192</v>
      </c>
      <c r="C90" s="325" t="s">
        <v>213</v>
      </c>
      <c r="D90" s="326"/>
      <c r="E90" s="147">
        <v>15.51</v>
      </c>
      <c r="F90" s="97">
        <v>2243</v>
      </c>
      <c r="G90" s="148">
        <f t="shared" ref="G90:G91" si="50">E90*F90</f>
        <v>34788.93</v>
      </c>
      <c r="H90" s="149"/>
      <c r="I90" s="150">
        <v>6</v>
      </c>
      <c r="J90" s="151">
        <v>3600</v>
      </c>
      <c r="K90" s="152">
        <f>J90/I90</f>
        <v>600</v>
      </c>
      <c r="L90" s="153">
        <v>6</v>
      </c>
      <c r="M90" s="151">
        <f>F90/V90*60</f>
        <v>3246.8400000000011</v>
      </c>
      <c r="N90" s="152">
        <f>M90/L90</f>
        <v>541.14000000000021</v>
      </c>
      <c r="O90" s="154">
        <f>L90-I90</f>
        <v>0</v>
      </c>
      <c r="P90" s="155">
        <f>N90-K90</f>
        <v>-58.859999999999786</v>
      </c>
      <c r="Q90" s="156">
        <f>N90/K90</f>
        <v>0.90190000000000037</v>
      </c>
      <c r="R90" s="327">
        <f>Q106</f>
        <v>0.90181012981906883</v>
      </c>
      <c r="S90" s="157">
        <v>0.25</v>
      </c>
      <c r="T90" s="158">
        <v>0.27877314814814813</v>
      </c>
      <c r="U90" s="159"/>
      <c r="V90" s="160">
        <v>41.449532468492428</v>
      </c>
      <c r="W90" s="158"/>
      <c r="X90" s="169"/>
      <c r="Y90" s="12"/>
      <c r="Z90" s="198"/>
      <c r="AA90" s="330"/>
      <c r="AB90" s="331"/>
      <c r="AC90" s="12">
        <v>0</v>
      </c>
      <c r="AD90" s="198"/>
      <c r="AE90" s="115">
        <f>M90-J90</f>
        <v>-353.15999999999894</v>
      </c>
      <c r="AF90" s="156">
        <f>M90/J90</f>
        <v>0.90190000000000026</v>
      </c>
      <c r="AG90" s="332">
        <f>AF106</f>
        <v>0.90181012981906872</v>
      </c>
    </row>
    <row r="91" spans="1:33" ht="15.75" customHeight="1">
      <c r="A91" s="415"/>
      <c r="B91" s="100" t="s">
        <v>192</v>
      </c>
      <c r="C91" s="335" t="s">
        <v>214</v>
      </c>
      <c r="D91" s="336"/>
      <c r="E91" s="101">
        <v>15.01</v>
      </c>
      <c r="F91" s="102">
        <v>2358</v>
      </c>
      <c r="G91" s="103">
        <f t="shared" si="50"/>
        <v>35393.58</v>
      </c>
      <c r="H91" s="26"/>
      <c r="I91" s="104">
        <v>6</v>
      </c>
      <c r="J91" s="105">
        <v>3600</v>
      </c>
      <c r="K91" s="106">
        <f t="shared" si="42"/>
        <v>600</v>
      </c>
      <c r="L91" s="107">
        <v>6</v>
      </c>
      <c r="M91" s="105">
        <f>F91/V91*60</f>
        <v>3246.1929346972938</v>
      </c>
      <c r="N91" s="106">
        <f>M91/L91</f>
        <v>541.03215578288234</v>
      </c>
      <c r="O91" s="108">
        <f>L91-I91</f>
        <v>0</v>
      </c>
      <c r="P91" s="109">
        <f>N91-K91</f>
        <v>-58.967844217117658</v>
      </c>
      <c r="Q91" s="110">
        <f>N91/K91</f>
        <v>0.90172025963813729</v>
      </c>
      <c r="R91" s="328"/>
      <c r="S91" s="47">
        <v>0.28194444444444444</v>
      </c>
      <c r="T91" s="48">
        <v>0.31221064814814814</v>
      </c>
      <c r="U91" s="111">
        <v>4.5666666666666877</v>
      </c>
      <c r="V91" s="112">
        <v>43.583361447120197</v>
      </c>
      <c r="W91" s="113"/>
      <c r="X91" s="13"/>
      <c r="Y91" s="12"/>
      <c r="Z91" s="198"/>
      <c r="AA91" s="337"/>
      <c r="AB91" s="338"/>
      <c r="AC91" s="12">
        <v>0</v>
      </c>
      <c r="AD91" s="198"/>
      <c r="AE91" s="117">
        <f>M91-J91</f>
        <v>-353.80706530270618</v>
      </c>
      <c r="AF91" s="110">
        <f>M91/J91</f>
        <v>0.90172025963813718</v>
      </c>
      <c r="AG91" s="333"/>
    </row>
    <row r="92" spans="1:33" ht="15.75" customHeight="1">
      <c r="A92" s="415"/>
      <c r="B92" s="100"/>
      <c r="C92" s="335"/>
      <c r="D92" s="336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328"/>
      <c r="S92" s="47"/>
      <c r="T92" s="48"/>
      <c r="U92" s="111"/>
      <c r="V92" s="112"/>
      <c r="W92" s="113"/>
      <c r="X92" s="13"/>
      <c r="Y92" s="12"/>
      <c r="Z92" s="198"/>
      <c r="AA92" s="337"/>
      <c r="AB92" s="338"/>
      <c r="AC92" s="12"/>
      <c r="AD92" s="198"/>
      <c r="AE92" s="117"/>
      <c r="AF92" s="110"/>
      <c r="AG92" s="333"/>
    </row>
    <row r="93" spans="1:33" ht="15.75" customHeight="1">
      <c r="A93" s="415"/>
      <c r="B93" s="100"/>
      <c r="C93" s="335"/>
      <c r="D93" s="336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8"/>
      <c r="S93" s="47"/>
      <c r="T93" s="48"/>
      <c r="U93" s="111"/>
      <c r="V93" s="112"/>
      <c r="W93" s="113"/>
      <c r="X93" s="116"/>
      <c r="Y93" s="12"/>
      <c r="Z93" s="198"/>
      <c r="AA93" s="337"/>
      <c r="AB93" s="338"/>
      <c r="AC93" s="12"/>
      <c r="AD93" s="198"/>
      <c r="AE93" s="117"/>
      <c r="AF93" s="110"/>
      <c r="AG93" s="333"/>
    </row>
    <row r="94" spans="1:33" ht="15.75" customHeight="1">
      <c r="A94" s="415"/>
      <c r="B94" s="100"/>
      <c r="C94" s="335"/>
      <c r="D94" s="336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8"/>
      <c r="S94" s="47"/>
      <c r="T94" s="48"/>
      <c r="U94" s="111"/>
      <c r="V94" s="112"/>
      <c r="W94" s="113"/>
      <c r="X94" s="13"/>
      <c r="Y94" s="12"/>
      <c r="Z94" s="198"/>
      <c r="AA94" s="337"/>
      <c r="AB94" s="338"/>
      <c r="AC94" s="12"/>
      <c r="AD94" s="198"/>
      <c r="AE94" s="117"/>
      <c r="AF94" s="110"/>
      <c r="AG94" s="333"/>
    </row>
    <row r="95" spans="1:33" ht="15.75" customHeight="1">
      <c r="A95" s="415"/>
      <c r="B95" s="100"/>
      <c r="C95" s="335"/>
      <c r="D95" s="336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8"/>
      <c r="S95" s="47"/>
      <c r="T95" s="120"/>
      <c r="U95" s="111"/>
      <c r="V95" s="112"/>
      <c r="W95" s="113"/>
      <c r="X95" s="50"/>
      <c r="Y95" s="12"/>
      <c r="Z95" s="198"/>
      <c r="AA95" s="337"/>
      <c r="AB95" s="338"/>
      <c r="AC95" s="12"/>
      <c r="AD95" s="198"/>
      <c r="AE95" s="117"/>
      <c r="AF95" s="110"/>
      <c r="AG95" s="333"/>
    </row>
    <row r="96" spans="1:33" ht="15.75" customHeight="1">
      <c r="A96" s="415"/>
      <c r="B96" s="100"/>
      <c r="C96" s="335"/>
      <c r="D96" s="336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8"/>
      <c r="S96" s="47"/>
      <c r="T96" s="120"/>
      <c r="U96" s="111"/>
      <c r="V96" s="112"/>
      <c r="W96" s="113"/>
      <c r="X96" s="116"/>
      <c r="Y96" s="12"/>
      <c r="Z96" s="198"/>
      <c r="AA96" s="337"/>
      <c r="AB96" s="338"/>
      <c r="AC96" s="12"/>
      <c r="AD96" s="198"/>
      <c r="AE96" s="117"/>
      <c r="AF96" s="110"/>
      <c r="AG96" s="333"/>
    </row>
    <row r="97" spans="1:33" ht="15.75" customHeight="1">
      <c r="A97" s="415"/>
      <c r="B97" s="100"/>
      <c r="C97" s="335"/>
      <c r="D97" s="336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8"/>
      <c r="S97" s="47"/>
      <c r="T97" s="120"/>
      <c r="U97" s="111"/>
      <c r="V97" s="112"/>
      <c r="W97" s="113"/>
      <c r="X97" s="116"/>
      <c r="Y97" s="12"/>
      <c r="Z97" s="198"/>
      <c r="AA97" s="337"/>
      <c r="AB97" s="338"/>
      <c r="AC97" s="12"/>
      <c r="AD97" s="198"/>
      <c r="AE97" s="117"/>
      <c r="AF97" s="110"/>
      <c r="AG97" s="333"/>
    </row>
    <row r="98" spans="1:33" ht="15.75" customHeight="1">
      <c r="A98" s="415"/>
      <c r="B98" s="100"/>
      <c r="C98" s="335"/>
      <c r="D98" s="336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8"/>
      <c r="S98" s="119"/>
      <c r="T98" s="120"/>
      <c r="U98" s="111"/>
      <c r="V98" s="131"/>
      <c r="W98" s="113"/>
      <c r="X98" s="116"/>
      <c r="Y98" s="12"/>
      <c r="Z98" s="198"/>
      <c r="AA98" s="337"/>
      <c r="AB98" s="338"/>
      <c r="AC98" s="12"/>
      <c r="AD98" s="198"/>
      <c r="AE98" s="117"/>
      <c r="AF98" s="110"/>
      <c r="AG98" s="333"/>
    </row>
    <row r="99" spans="1:33" ht="15.75" customHeight="1">
      <c r="A99" s="415"/>
      <c r="B99" s="100"/>
      <c r="C99" s="335"/>
      <c r="D99" s="336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8"/>
      <c r="S99" s="119"/>
      <c r="T99" s="120"/>
      <c r="U99" s="111"/>
      <c r="V99" s="131"/>
      <c r="W99" s="126"/>
      <c r="X99" s="127"/>
      <c r="Y99" s="12"/>
      <c r="Z99" s="198"/>
      <c r="AA99" s="337"/>
      <c r="AB99" s="338"/>
      <c r="AC99" s="12"/>
      <c r="AD99" s="198"/>
      <c r="AE99" s="117"/>
      <c r="AF99" s="110"/>
      <c r="AG99" s="333"/>
    </row>
    <row r="100" spans="1:33" ht="15.75" customHeight="1">
      <c r="A100" s="415"/>
      <c r="B100" s="100"/>
      <c r="C100" s="335"/>
      <c r="D100" s="336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8"/>
      <c r="S100" s="119"/>
      <c r="T100" s="120"/>
      <c r="U100" s="111"/>
      <c r="V100" s="131"/>
      <c r="W100" s="126"/>
      <c r="X100" s="127"/>
      <c r="Y100" s="12"/>
      <c r="Z100" s="198"/>
      <c r="AA100" s="337"/>
      <c r="AB100" s="338"/>
      <c r="AC100" s="12"/>
      <c r="AD100" s="198"/>
      <c r="AE100" s="117"/>
      <c r="AF100" s="110"/>
      <c r="AG100" s="333"/>
    </row>
    <row r="101" spans="1:33" ht="15.75" customHeight="1">
      <c r="A101" s="415"/>
      <c r="B101" s="100"/>
      <c r="C101" s="335"/>
      <c r="D101" s="336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8"/>
      <c r="S101" s="119"/>
      <c r="T101" s="120"/>
      <c r="U101" s="111"/>
      <c r="V101" s="131"/>
      <c r="W101" s="126"/>
      <c r="X101" s="127"/>
      <c r="Y101" s="12"/>
      <c r="Z101" s="198"/>
      <c r="AA101" s="337"/>
      <c r="AB101" s="338"/>
      <c r="AC101" s="12"/>
      <c r="AD101" s="198"/>
      <c r="AE101" s="117"/>
      <c r="AF101" s="110"/>
      <c r="AG101" s="333"/>
    </row>
    <row r="102" spans="1:33" ht="15.75" customHeight="1">
      <c r="A102" s="415"/>
      <c r="B102" s="100"/>
      <c r="C102" s="335"/>
      <c r="D102" s="336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8"/>
      <c r="S102" s="119"/>
      <c r="T102" s="120"/>
      <c r="U102" s="111"/>
      <c r="V102" s="131"/>
      <c r="W102" s="126"/>
      <c r="X102" s="127"/>
      <c r="Y102" s="12"/>
      <c r="Z102" s="198"/>
      <c r="AA102" s="337"/>
      <c r="AB102" s="338"/>
      <c r="AC102" s="12"/>
      <c r="AD102" s="198"/>
      <c r="AE102" s="117"/>
      <c r="AF102" s="110"/>
      <c r="AG102" s="333"/>
    </row>
    <row r="103" spans="1:33" ht="15.75" customHeight="1">
      <c r="A103" s="415"/>
      <c r="B103" s="100"/>
      <c r="C103" s="335"/>
      <c r="D103" s="336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8"/>
      <c r="S103" s="119"/>
      <c r="T103" s="120"/>
      <c r="U103" s="111"/>
      <c r="V103" s="131"/>
      <c r="W103" s="126"/>
      <c r="X103" s="127"/>
      <c r="Y103" s="12"/>
      <c r="Z103" s="198"/>
      <c r="AA103" s="337"/>
      <c r="AB103" s="338"/>
      <c r="AC103" s="12"/>
      <c r="AD103" s="198"/>
      <c r="AE103" s="117"/>
      <c r="AF103" s="110"/>
      <c r="AG103" s="333"/>
    </row>
    <row r="104" spans="1:33" ht="15.75" customHeight="1">
      <c r="A104" s="415"/>
      <c r="B104" s="100"/>
      <c r="C104" s="335"/>
      <c r="D104" s="336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8"/>
      <c r="S104" s="119"/>
      <c r="T104" s="120"/>
      <c r="U104" s="111"/>
      <c r="V104" s="131"/>
      <c r="W104" s="126"/>
      <c r="X104" s="127"/>
      <c r="Y104" s="12"/>
      <c r="Z104" s="198"/>
      <c r="AA104" s="337"/>
      <c r="AB104" s="338"/>
      <c r="AC104" s="12"/>
      <c r="AD104" s="198"/>
      <c r="AE104" s="117"/>
      <c r="AF104" s="110"/>
      <c r="AG104" s="333"/>
    </row>
    <row r="105" spans="1:33" ht="15.75" customHeight="1">
      <c r="A105" s="415"/>
      <c r="B105" s="100"/>
      <c r="C105" s="335"/>
      <c r="D105" s="336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8"/>
      <c r="S105" s="119"/>
      <c r="T105" s="120"/>
      <c r="U105" s="130"/>
      <c r="V105" s="131"/>
      <c r="W105" s="126"/>
      <c r="X105" s="127"/>
      <c r="Y105" s="12"/>
      <c r="Z105" s="198"/>
      <c r="AA105" s="337"/>
      <c r="AB105" s="338"/>
      <c r="AC105" s="12"/>
      <c r="AD105" s="198"/>
      <c r="AE105" s="165"/>
      <c r="AF105" s="125"/>
      <c r="AG105" s="333"/>
    </row>
    <row r="106" spans="1:33" ht="15.75" customHeight="1" thickBot="1">
      <c r="A106" s="416"/>
      <c r="B106" s="133" t="s">
        <v>115</v>
      </c>
      <c r="C106" s="358"/>
      <c r="D106" s="358"/>
      <c r="E106" s="134"/>
      <c r="F106" s="167"/>
      <c r="G106" s="135"/>
      <c r="H106" s="69"/>
      <c r="I106" s="136">
        <f t="shared" ref="I106:J106" si="51">AVERAGE(I90:I105)</f>
        <v>6</v>
      </c>
      <c r="J106" s="137">
        <f t="shared" si="51"/>
        <v>3600</v>
      </c>
      <c r="K106" s="138">
        <f t="shared" ref="K106" si="52">J106/I106</f>
        <v>600</v>
      </c>
      <c r="L106" s="136">
        <f t="shared" ref="L106:M106" si="53">AVERAGE(L90:L105)</f>
        <v>6</v>
      </c>
      <c r="M106" s="137">
        <f t="shared" si="53"/>
        <v>3246.5164673486474</v>
      </c>
      <c r="N106" s="138">
        <f>M106/L106</f>
        <v>541.08607789144128</v>
      </c>
      <c r="O106" s="139">
        <f>L106-I106</f>
        <v>0</v>
      </c>
      <c r="P106" s="140">
        <f>N106-K106</f>
        <v>-58.913922108558722</v>
      </c>
      <c r="Q106" s="141">
        <f>N106/K106</f>
        <v>0.90181012981906883</v>
      </c>
      <c r="R106" s="329"/>
      <c r="S106" s="142">
        <f>S90</f>
        <v>0.25</v>
      </c>
      <c r="T106" s="143">
        <f>INDEX(T90:T105,COUNTA(T90:T105))</f>
        <v>0.31221064814814814</v>
      </c>
      <c r="U106" s="144"/>
      <c r="V106" s="166"/>
      <c r="W106" s="167"/>
      <c r="X106" s="138"/>
      <c r="Y106" s="179">
        <f>SUM(Y90:Y105)</f>
        <v>0</v>
      </c>
      <c r="Z106" s="180">
        <f>SUM(Z90:Z105)</f>
        <v>0</v>
      </c>
      <c r="AA106" s="359"/>
      <c r="AB106" s="360"/>
      <c r="AC106" s="179">
        <f>SUM(AC90:AC105)</f>
        <v>0</v>
      </c>
      <c r="AD106" s="191">
        <f>SUM(AD90:AD105)</f>
        <v>0</v>
      </c>
      <c r="AE106" s="168">
        <f>M106-J106</f>
        <v>-353.48353265135256</v>
      </c>
      <c r="AF106" s="141">
        <f>M106/J106</f>
        <v>0.90181012981906872</v>
      </c>
      <c r="AG106" s="334"/>
    </row>
    <row r="107" spans="1:33" ht="15.75" customHeight="1">
      <c r="A107" s="322" t="s">
        <v>193</v>
      </c>
      <c r="B107" s="146" t="s">
        <v>171</v>
      </c>
      <c r="C107" s="325" t="s">
        <v>210</v>
      </c>
      <c r="D107" s="326"/>
      <c r="E107" s="147">
        <v>58.17</v>
      </c>
      <c r="F107" s="97">
        <v>1757</v>
      </c>
      <c r="G107" s="148">
        <f t="shared" ref="G107:G109" si="54">E107*F107</f>
        <v>102204.69</v>
      </c>
      <c r="H107" s="149"/>
      <c r="I107" s="150">
        <v>18</v>
      </c>
      <c r="J107" s="151">
        <v>2000</v>
      </c>
      <c r="K107" s="152">
        <f>J107/I107</f>
        <v>111.11111111111111</v>
      </c>
      <c r="L107" s="153">
        <v>17</v>
      </c>
      <c r="M107" s="151">
        <f>F107/V107*60</f>
        <v>1790</v>
      </c>
      <c r="N107" s="152">
        <f>M107/L107</f>
        <v>105.29411764705883</v>
      </c>
      <c r="O107" s="154">
        <f>L107-I107</f>
        <v>-1</v>
      </c>
      <c r="P107" s="155">
        <f>N107-K107</f>
        <v>-5.8169934640522882</v>
      </c>
      <c r="Q107" s="156">
        <f>N107/K107</f>
        <v>0.9476470588235294</v>
      </c>
      <c r="R107" s="327">
        <f>Q123</f>
        <v>0.94294642857142852</v>
      </c>
      <c r="S107" s="157">
        <v>0.70833333333333337</v>
      </c>
      <c r="T107" s="158">
        <v>0.74922453703703706</v>
      </c>
      <c r="U107" s="159"/>
      <c r="V107" s="160">
        <v>58.893854748603353</v>
      </c>
      <c r="W107" s="158"/>
      <c r="X107" s="169"/>
      <c r="Y107" s="196"/>
      <c r="Z107" s="197"/>
      <c r="AA107" s="330"/>
      <c r="AB107" s="331"/>
      <c r="AC107" s="196">
        <v>1</v>
      </c>
      <c r="AD107" s="197"/>
      <c r="AE107" s="115">
        <f>M107-J107</f>
        <v>-210</v>
      </c>
      <c r="AF107" s="156">
        <f>M107/J107</f>
        <v>0.89500000000000002</v>
      </c>
      <c r="AG107" s="332">
        <f>AF123</f>
        <v>0.89500000000000002</v>
      </c>
    </row>
    <row r="108" spans="1:33" ht="15.75" customHeight="1">
      <c r="A108" s="323"/>
      <c r="B108" s="163" t="s">
        <v>171</v>
      </c>
      <c r="C108" s="335" t="s">
        <v>194</v>
      </c>
      <c r="D108" s="336"/>
      <c r="E108" s="101">
        <v>50.67</v>
      </c>
      <c r="F108" s="102">
        <v>1429</v>
      </c>
      <c r="G108" s="103">
        <f t="shared" si="54"/>
        <v>72407.430000000008</v>
      </c>
      <c r="H108" s="26"/>
      <c r="I108" s="104">
        <v>20</v>
      </c>
      <c r="J108" s="105">
        <v>2000</v>
      </c>
      <c r="K108" s="106">
        <f t="shared" ref="K108:K109" si="55">J108/I108</f>
        <v>100</v>
      </c>
      <c r="L108" s="107">
        <v>19</v>
      </c>
      <c r="M108" s="105">
        <f>F108/V108*60</f>
        <v>1790.0000000000002</v>
      </c>
      <c r="N108" s="106">
        <f>M108/L108</f>
        <v>94.21052631578948</v>
      </c>
      <c r="O108" s="108">
        <f>L108-I108</f>
        <v>-1</v>
      </c>
      <c r="P108" s="109">
        <f>N108-K108</f>
        <v>-5.7894736842105203</v>
      </c>
      <c r="Q108" s="110">
        <f>N108/K108</f>
        <v>0.94210526315789478</v>
      </c>
      <c r="R108" s="328"/>
      <c r="S108" s="47">
        <v>0.75208333333333333</v>
      </c>
      <c r="T108" s="48">
        <v>0.78533564814814816</v>
      </c>
      <c r="U108" s="111">
        <v>5</v>
      </c>
      <c r="V108" s="112">
        <v>47.899441340782118</v>
      </c>
      <c r="W108" s="113"/>
      <c r="X108" s="116"/>
      <c r="Y108" s="12"/>
      <c r="Z108" s="198"/>
      <c r="AA108" s="337"/>
      <c r="AB108" s="338"/>
      <c r="AC108" s="12">
        <v>1</v>
      </c>
      <c r="AD108" s="198"/>
      <c r="AE108" s="117">
        <f>M108-J108</f>
        <v>-209.99999999999977</v>
      </c>
      <c r="AF108" s="110">
        <f>M108/J108</f>
        <v>0.89500000000000013</v>
      </c>
      <c r="AG108" s="333"/>
    </row>
    <row r="109" spans="1:33" ht="15.75" customHeight="1">
      <c r="A109" s="323"/>
      <c r="B109" s="163" t="s">
        <v>171</v>
      </c>
      <c r="C109" s="335" t="s">
        <v>228</v>
      </c>
      <c r="D109" s="336"/>
      <c r="E109" s="101">
        <v>57.3</v>
      </c>
      <c r="F109" s="102">
        <v>2167</v>
      </c>
      <c r="G109" s="103">
        <f t="shared" si="54"/>
        <v>124169.09999999999</v>
      </c>
      <c r="H109" s="26"/>
      <c r="I109" s="104">
        <v>21</v>
      </c>
      <c r="J109" s="105">
        <v>2000</v>
      </c>
      <c r="K109" s="106">
        <f t="shared" si="55"/>
        <v>95.238095238095241</v>
      </c>
      <c r="L109" s="107">
        <v>20</v>
      </c>
      <c r="M109" s="105">
        <f>F109/V109*60</f>
        <v>1790.0000000000002</v>
      </c>
      <c r="N109" s="106">
        <f>M109/L109</f>
        <v>89.500000000000014</v>
      </c>
      <c r="O109" s="108">
        <f>L109-I109</f>
        <v>-1</v>
      </c>
      <c r="P109" s="109">
        <f>N109-K109</f>
        <v>-5.7380952380952266</v>
      </c>
      <c r="Q109" s="110">
        <f>N109/K109</f>
        <v>0.93975000000000009</v>
      </c>
      <c r="R109" s="328"/>
      <c r="S109" s="47">
        <v>0.78888888888888886</v>
      </c>
      <c r="T109" s="48">
        <v>0.83932870370370372</v>
      </c>
      <c r="U109" s="111">
        <v>5.1166666666666138</v>
      </c>
      <c r="V109" s="112">
        <v>72.636871508379883</v>
      </c>
      <c r="W109" s="113"/>
      <c r="X109" s="116"/>
      <c r="Y109" s="12"/>
      <c r="Z109" s="198"/>
      <c r="AA109" s="337"/>
      <c r="AB109" s="338"/>
      <c r="AC109" s="12">
        <v>2</v>
      </c>
      <c r="AD109" s="198"/>
      <c r="AE109" s="117">
        <f>M109-J109</f>
        <v>-209.99999999999977</v>
      </c>
      <c r="AF109" s="110">
        <f>M109/J109</f>
        <v>0.89500000000000013</v>
      </c>
      <c r="AG109" s="333"/>
    </row>
    <row r="110" spans="1:33" ht="15.75" customHeight="1">
      <c r="A110" s="323"/>
      <c r="B110" s="163"/>
      <c r="C110" s="335"/>
      <c r="D110" s="336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328"/>
      <c r="S110" s="47"/>
      <c r="T110" s="48"/>
      <c r="U110" s="111"/>
      <c r="V110" s="112"/>
      <c r="W110" s="113"/>
      <c r="X110" s="116"/>
      <c r="Y110" s="12"/>
      <c r="Z110" s="198"/>
      <c r="AA110" s="337"/>
      <c r="AB110" s="338"/>
      <c r="AC110" s="12"/>
      <c r="AD110" s="198"/>
      <c r="AE110" s="117"/>
      <c r="AF110" s="110"/>
      <c r="AG110" s="333"/>
    </row>
    <row r="111" spans="1:33" ht="15.75" customHeight="1">
      <c r="A111" s="323"/>
      <c r="B111" s="163"/>
      <c r="C111" s="335"/>
      <c r="D111" s="336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328"/>
      <c r="S111" s="47"/>
      <c r="T111" s="48"/>
      <c r="U111" s="111"/>
      <c r="V111" s="112"/>
      <c r="W111" s="113"/>
      <c r="X111" s="116"/>
      <c r="Y111" s="12"/>
      <c r="Z111" s="198"/>
      <c r="AA111" s="337"/>
      <c r="AB111" s="338"/>
      <c r="AC111" s="12"/>
      <c r="AD111" s="198"/>
      <c r="AE111" s="117"/>
      <c r="AF111" s="110"/>
      <c r="AG111" s="333"/>
    </row>
    <row r="112" spans="1:33" ht="15.75" customHeight="1">
      <c r="A112" s="323"/>
      <c r="B112" s="163"/>
      <c r="C112" s="335"/>
      <c r="D112" s="336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28"/>
      <c r="S112" s="47"/>
      <c r="T112" s="120"/>
      <c r="U112" s="111"/>
      <c r="V112" s="112"/>
      <c r="W112" s="113"/>
      <c r="X112" s="116"/>
      <c r="Y112" s="12"/>
      <c r="Z112" s="198"/>
      <c r="AA112" s="337"/>
      <c r="AB112" s="338"/>
      <c r="AC112" s="12"/>
      <c r="AD112" s="198"/>
      <c r="AE112" s="117"/>
      <c r="AF112" s="110"/>
      <c r="AG112" s="333"/>
    </row>
    <row r="113" spans="1:33" ht="15.75" customHeight="1">
      <c r="A113" s="323"/>
      <c r="B113" s="163"/>
      <c r="C113" s="335"/>
      <c r="D113" s="336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328"/>
      <c r="S113" s="119"/>
      <c r="T113" s="120"/>
      <c r="U113" s="111"/>
      <c r="V113" s="112"/>
      <c r="W113" s="120"/>
      <c r="X113" s="189"/>
      <c r="Y113" s="12"/>
      <c r="Z113" s="198"/>
      <c r="AA113" s="337"/>
      <c r="AB113" s="338"/>
      <c r="AC113" s="12"/>
      <c r="AD113" s="198"/>
      <c r="AE113" s="117"/>
      <c r="AF113" s="110"/>
      <c r="AG113" s="333"/>
    </row>
    <row r="114" spans="1:33" ht="15.75" customHeight="1">
      <c r="A114" s="323"/>
      <c r="B114" s="163"/>
      <c r="C114" s="335"/>
      <c r="D114" s="336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28"/>
      <c r="S114" s="119"/>
      <c r="T114" s="120"/>
      <c r="U114" s="111"/>
      <c r="V114" s="112"/>
      <c r="W114" s="120"/>
      <c r="X114" s="189"/>
      <c r="Y114" s="12"/>
      <c r="Z114" s="198"/>
      <c r="AA114" s="337"/>
      <c r="AB114" s="338"/>
      <c r="AC114" s="12"/>
      <c r="AD114" s="198"/>
      <c r="AE114" s="117"/>
      <c r="AF114" s="110"/>
      <c r="AG114" s="333"/>
    </row>
    <row r="115" spans="1:33" ht="15.75" customHeight="1">
      <c r="A115" s="323"/>
      <c r="B115" s="163"/>
      <c r="C115" s="335"/>
      <c r="D115" s="336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8"/>
      <c r="S115" s="119"/>
      <c r="T115" s="120"/>
      <c r="U115" s="111"/>
      <c r="V115" s="112"/>
      <c r="W115" s="120"/>
      <c r="X115" s="189"/>
      <c r="Y115" s="12"/>
      <c r="Z115" s="198"/>
      <c r="AA115" s="337"/>
      <c r="AB115" s="338"/>
      <c r="AC115" s="12"/>
      <c r="AD115" s="198"/>
      <c r="AE115" s="117"/>
      <c r="AF115" s="110"/>
      <c r="AG115" s="333"/>
    </row>
    <row r="116" spans="1:33" ht="15.75" customHeight="1">
      <c r="A116" s="323"/>
      <c r="B116" s="163"/>
      <c r="C116" s="335"/>
      <c r="D116" s="336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8"/>
      <c r="S116" s="119"/>
      <c r="T116" s="120"/>
      <c r="U116" s="111"/>
      <c r="V116" s="112"/>
      <c r="W116" s="120"/>
      <c r="X116" s="189"/>
      <c r="Y116" s="12"/>
      <c r="Z116" s="198"/>
      <c r="AA116" s="337"/>
      <c r="AB116" s="338"/>
      <c r="AC116" s="12"/>
      <c r="AD116" s="198"/>
      <c r="AE116" s="117"/>
      <c r="AF116" s="110"/>
      <c r="AG116" s="333"/>
    </row>
    <row r="117" spans="1:33" ht="15.75" customHeight="1">
      <c r="A117" s="323"/>
      <c r="B117" s="163"/>
      <c r="C117" s="335"/>
      <c r="D117" s="336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8"/>
      <c r="S117" s="119"/>
      <c r="T117" s="120"/>
      <c r="U117" s="111"/>
      <c r="V117" s="112"/>
      <c r="W117" s="120"/>
      <c r="X117" s="189"/>
      <c r="Y117" s="12"/>
      <c r="Z117" s="198"/>
      <c r="AA117" s="337"/>
      <c r="AB117" s="338"/>
      <c r="AC117" s="12"/>
      <c r="AD117" s="198"/>
      <c r="AE117" s="117"/>
      <c r="AF117" s="110"/>
      <c r="AG117" s="333"/>
    </row>
    <row r="118" spans="1:33" ht="15.75" customHeight="1">
      <c r="A118" s="323"/>
      <c r="B118" s="163"/>
      <c r="C118" s="335"/>
      <c r="D118" s="336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8"/>
      <c r="S118" s="119"/>
      <c r="T118" s="120"/>
      <c r="U118" s="111"/>
      <c r="V118" s="112"/>
      <c r="W118" s="120"/>
      <c r="X118" s="189"/>
      <c r="Y118" s="12"/>
      <c r="Z118" s="198"/>
      <c r="AA118" s="337"/>
      <c r="AB118" s="338"/>
      <c r="AC118" s="12"/>
      <c r="AD118" s="198"/>
      <c r="AE118" s="117"/>
      <c r="AF118" s="110"/>
      <c r="AG118" s="333"/>
    </row>
    <row r="119" spans="1:33" ht="15.75" customHeight="1">
      <c r="A119" s="323"/>
      <c r="B119" s="163"/>
      <c r="C119" s="335"/>
      <c r="D119" s="336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8"/>
      <c r="S119" s="119"/>
      <c r="T119" s="120"/>
      <c r="U119" s="111"/>
      <c r="V119" s="112"/>
      <c r="W119" s="120"/>
      <c r="X119" s="189"/>
      <c r="Y119" s="12"/>
      <c r="Z119" s="198"/>
      <c r="AA119" s="337"/>
      <c r="AB119" s="338"/>
      <c r="AC119" s="12"/>
      <c r="AD119" s="198"/>
      <c r="AE119" s="117"/>
      <c r="AF119" s="110"/>
      <c r="AG119" s="333"/>
    </row>
    <row r="120" spans="1:33" ht="15.75" customHeight="1">
      <c r="A120" s="323"/>
      <c r="B120" s="163"/>
      <c r="C120" s="335"/>
      <c r="D120" s="336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8"/>
      <c r="S120" s="119"/>
      <c r="T120" s="120"/>
      <c r="U120" s="111"/>
      <c r="V120" s="112"/>
      <c r="W120" s="120"/>
      <c r="X120" s="189"/>
      <c r="Y120" s="12"/>
      <c r="Z120" s="198"/>
      <c r="AA120" s="337"/>
      <c r="AB120" s="338"/>
      <c r="AC120" s="12"/>
      <c r="AD120" s="198"/>
      <c r="AE120" s="117"/>
      <c r="AF120" s="110"/>
      <c r="AG120" s="333"/>
    </row>
    <row r="121" spans="1:33" ht="15.75" customHeight="1">
      <c r="A121" s="323"/>
      <c r="B121" s="163"/>
      <c r="C121" s="335"/>
      <c r="D121" s="336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8"/>
      <c r="S121" s="119"/>
      <c r="T121" s="120"/>
      <c r="U121" s="111"/>
      <c r="V121" s="112"/>
      <c r="W121" s="120"/>
      <c r="X121" s="189"/>
      <c r="Y121" s="12"/>
      <c r="Z121" s="198"/>
      <c r="AA121" s="337"/>
      <c r="AB121" s="338"/>
      <c r="AC121" s="12"/>
      <c r="AD121" s="198"/>
      <c r="AE121" s="117"/>
      <c r="AF121" s="110"/>
      <c r="AG121" s="333"/>
    </row>
    <row r="122" spans="1:33" ht="15.75" customHeight="1">
      <c r="A122" s="323"/>
      <c r="B122" s="163"/>
      <c r="C122" s="335"/>
      <c r="D122" s="336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8"/>
      <c r="S122" s="119"/>
      <c r="T122" s="120"/>
      <c r="U122" s="130"/>
      <c r="V122" s="131"/>
      <c r="W122" s="126"/>
      <c r="X122" s="127"/>
      <c r="Y122" s="12"/>
      <c r="Z122" s="198"/>
      <c r="AA122" s="337"/>
      <c r="AB122" s="338"/>
      <c r="AC122" s="12"/>
      <c r="AD122" s="198"/>
      <c r="AE122" s="165"/>
      <c r="AF122" s="125"/>
      <c r="AG122" s="333"/>
    </row>
    <row r="123" spans="1:33" ht="15.75" customHeight="1" thickBot="1">
      <c r="A123" s="324"/>
      <c r="B123" s="133" t="s">
        <v>115</v>
      </c>
      <c r="C123" s="358"/>
      <c r="D123" s="358"/>
      <c r="E123" s="134"/>
      <c r="F123" s="167"/>
      <c r="G123" s="135"/>
      <c r="H123" s="69"/>
      <c r="I123" s="136">
        <f t="shared" ref="I123:J123" si="56">AVERAGE(I107:I122)</f>
        <v>19.666666666666668</v>
      </c>
      <c r="J123" s="137">
        <f t="shared" si="56"/>
        <v>2000</v>
      </c>
      <c r="K123" s="138">
        <f t="shared" ref="K123" si="57">J123/I123</f>
        <v>101.69491525423729</v>
      </c>
      <c r="L123" s="136">
        <f t="shared" ref="L123:M123" si="58">AVERAGE(L107:L122)</f>
        <v>18.666666666666668</v>
      </c>
      <c r="M123" s="137">
        <f t="shared" si="58"/>
        <v>1790</v>
      </c>
      <c r="N123" s="138">
        <f>M123/L123</f>
        <v>95.892857142857139</v>
      </c>
      <c r="O123" s="139">
        <f>L123-I123</f>
        <v>-1</v>
      </c>
      <c r="P123" s="140">
        <f>N123-K123</f>
        <v>-5.8020581113801484</v>
      </c>
      <c r="Q123" s="141">
        <f>N123/K123</f>
        <v>0.94294642857142852</v>
      </c>
      <c r="R123" s="329"/>
      <c r="S123" s="142">
        <f>S107</f>
        <v>0.70833333333333337</v>
      </c>
      <c r="T123" s="143">
        <f>INDEX(T107:T122,COUNTA(T107:T122))</f>
        <v>0.83932870370370372</v>
      </c>
      <c r="U123" s="144"/>
      <c r="V123" s="166"/>
      <c r="W123" s="167"/>
      <c r="X123" s="138"/>
      <c r="Y123" s="179">
        <f t="shared" ref="Y123:Z123" si="59">SUM(Y107:Y122)</f>
        <v>0</v>
      </c>
      <c r="Z123" s="180">
        <f t="shared" si="59"/>
        <v>0</v>
      </c>
      <c r="AA123" s="359"/>
      <c r="AB123" s="360"/>
      <c r="AC123" s="179">
        <f t="shared" ref="AC123" si="60">SUM(AC107:AC122)</f>
        <v>4</v>
      </c>
      <c r="AD123" s="180">
        <f t="shared" ref="AD123" si="61">SUM(AD107:AD122)</f>
        <v>0</v>
      </c>
      <c r="AE123" s="168">
        <f>M123-J123</f>
        <v>-210</v>
      </c>
      <c r="AF123" s="141">
        <f>M123/J123</f>
        <v>0.89500000000000002</v>
      </c>
      <c r="AG123" s="334"/>
    </row>
    <row r="124" spans="1:33" ht="15.75" customHeight="1">
      <c r="A124" s="414" t="s">
        <v>182</v>
      </c>
      <c r="B124" s="146" t="s">
        <v>171</v>
      </c>
      <c r="C124" s="325" t="s">
        <v>185</v>
      </c>
      <c r="D124" s="326"/>
      <c r="E124" s="147">
        <v>47.6</v>
      </c>
      <c r="F124" s="159">
        <v>1899</v>
      </c>
      <c r="G124" s="148">
        <f t="shared" ref="G124:G126" si="62">E124*F124</f>
        <v>90392.400000000009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1795.8132557002502</v>
      </c>
      <c r="N124" s="152">
        <f>M124/L124</f>
        <v>78.078837204358706</v>
      </c>
      <c r="O124" s="154">
        <f>L124-I124</f>
        <v>0</v>
      </c>
      <c r="P124" s="155">
        <f>N124-K124</f>
        <v>-8.8776845347717313</v>
      </c>
      <c r="Q124" s="156">
        <f>N124/K124</f>
        <v>0.89790662785012509</v>
      </c>
      <c r="R124" s="327">
        <f>Q140</f>
        <v>0.89693774130078019</v>
      </c>
      <c r="S124" s="157">
        <v>0.70833333333333337</v>
      </c>
      <c r="T124" s="158">
        <v>0.75238425925925934</v>
      </c>
      <c r="U124" s="159"/>
      <c r="V124" s="160">
        <v>63.44757710097803</v>
      </c>
      <c r="W124" s="97"/>
      <c r="X124" s="98"/>
      <c r="Y124" s="196"/>
      <c r="Z124" s="197"/>
      <c r="AA124" s="330"/>
      <c r="AB124" s="331"/>
      <c r="AC124" s="196">
        <v>1</v>
      </c>
      <c r="AD124" s="197"/>
      <c r="AE124" s="115">
        <f>M124-J124</f>
        <v>-204.18674429974976</v>
      </c>
      <c r="AF124" s="156">
        <f>M124/J124</f>
        <v>0.89790662785012509</v>
      </c>
      <c r="AG124" s="381">
        <f>AF140</f>
        <v>0.89693774130078019</v>
      </c>
    </row>
    <row r="125" spans="1:33" ht="15.75" customHeight="1">
      <c r="A125" s="415"/>
      <c r="B125" s="163" t="s">
        <v>171</v>
      </c>
      <c r="C125" s="335" t="s">
        <v>184</v>
      </c>
      <c r="D125" s="336"/>
      <c r="E125" s="101">
        <v>56.87</v>
      </c>
      <c r="F125" s="111">
        <v>1650</v>
      </c>
      <c r="G125" s="103">
        <f t="shared" si="62"/>
        <v>93835.5</v>
      </c>
      <c r="H125" s="26"/>
      <c r="I125" s="104">
        <v>23</v>
      </c>
      <c r="J125" s="105">
        <v>2000</v>
      </c>
      <c r="K125" s="106">
        <f t="shared" ref="K125:K126" si="63">J125/I125</f>
        <v>86.956521739130437</v>
      </c>
      <c r="L125" s="107">
        <v>23</v>
      </c>
      <c r="M125" s="105">
        <f>F125/V125*60</f>
        <v>1792.9607611406516</v>
      </c>
      <c r="N125" s="106">
        <f>M125/L125</f>
        <v>77.954815701767458</v>
      </c>
      <c r="O125" s="108">
        <f>L125-I125</f>
        <v>0</v>
      </c>
      <c r="P125" s="109">
        <f>N125-K125</f>
        <v>-9.0017060373629789</v>
      </c>
      <c r="Q125" s="110">
        <f>N125/K125</f>
        <v>0.89648038057032575</v>
      </c>
      <c r="R125" s="328"/>
      <c r="S125" s="47">
        <v>0.75555555555555554</v>
      </c>
      <c r="T125" s="48">
        <v>0.79388888888888887</v>
      </c>
      <c r="U125" s="111">
        <v>4.5666666666665279</v>
      </c>
      <c r="V125" s="112">
        <v>55.215932297937101</v>
      </c>
      <c r="W125" s="113"/>
      <c r="X125" s="116"/>
      <c r="Y125" s="12"/>
      <c r="Z125" s="198"/>
      <c r="AA125" s="337"/>
      <c r="AB125" s="338"/>
      <c r="AC125" s="12">
        <v>2</v>
      </c>
      <c r="AD125" s="198"/>
      <c r="AE125" s="117">
        <f>M125-J125</f>
        <v>-207.03923885934842</v>
      </c>
      <c r="AF125" s="110">
        <f>M125/J125</f>
        <v>0.89648038057032575</v>
      </c>
      <c r="AG125" s="374"/>
    </row>
    <row r="126" spans="1:33" ht="15.75" customHeight="1">
      <c r="A126" s="415"/>
      <c r="B126" s="163" t="s">
        <v>171</v>
      </c>
      <c r="C126" s="335" t="s">
        <v>183</v>
      </c>
      <c r="D126" s="336"/>
      <c r="E126" s="101">
        <v>56.79</v>
      </c>
      <c r="F126" s="111">
        <v>2288</v>
      </c>
      <c r="G126" s="103">
        <f t="shared" si="62"/>
        <v>129935.52</v>
      </c>
      <c r="H126" s="26"/>
      <c r="I126" s="104">
        <v>23</v>
      </c>
      <c r="J126" s="105">
        <v>2000</v>
      </c>
      <c r="K126" s="106">
        <f t="shared" si="63"/>
        <v>86.956521739130437</v>
      </c>
      <c r="L126" s="107">
        <v>23</v>
      </c>
      <c r="M126" s="105">
        <f>F126/V126*60</f>
        <v>1792.8524309637796</v>
      </c>
      <c r="N126" s="106">
        <f>M126/L126</f>
        <v>77.950105694077379</v>
      </c>
      <c r="O126" s="108">
        <f>L126-I126</f>
        <v>0</v>
      </c>
      <c r="P126" s="109">
        <f>N126-K126</f>
        <v>-9.0064160450530579</v>
      </c>
      <c r="Q126" s="110">
        <f>N126/K126</f>
        <v>0.89642621548188983</v>
      </c>
      <c r="R126" s="328"/>
      <c r="S126" s="47">
        <v>0.79722222222222217</v>
      </c>
      <c r="T126" s="48">
        <v>0.85039351851851841</v>
      </c>
      <c r="U126" s="111">
        <v>4.799999999999951</v>
      </c>
      <c r="V126" s="112">
        <v>76.570719167445759</v>
      </c>
      <c r="W126" s="113"/>
      <c r="X126" s="116"/>
      <c r="Y126" s="12"/>
      <c r="Z126" s="198"/>
      <c r="AA126" s="337"/>
      <c r="AB126" s="338"/>
      <c r="AC126" s="12">
        <v>3</v>
      </c>
      <c r="AD126" s="198"/>
      <c r="AE126" s="117">
        <f>M126-J126</f>
        <v>-207.14756903622037</v>
      </c>
      <c r="AF126" s="110">
        <f>M126/J126</f>
        <v>0.89642621548188983</v>
      </c>
      <c r="AG126" s="374"/>
    </row>
    <row r="127" spans="1:33" ht="15.75" customHeight="1">
      <c r="A127" s="415"/>
      <c r="B127" s="163"/>
      <c r="C127" s="335"/>
      <c r="D127" s="336"/>
      <c r="E127" s="101"/>
      <c r="F127" s="111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328"/>
      <c r="S127" s="47"/>
      <c r="T127" s="48"/>
      <c r="U127" s="111"/>
      <c r="V127" s="112"/>
      <c r="W127" s="113"/>
      <c r="X127" s="116"/>
      <c r="Y127" s="12"/>
      <c r="Z127" s="198"/>
      <c r="AA127" s="337"/>
      <c r="AB127" s="338"/>
      <c r="AC127" s="12"/>
      <c r="AD127" s="198"/>
      <c r="AE127" s="117"/>
      <c r="AF127" s="110"/>
      <c r="AG127" s="374"/>
    </row>
    <row r="128" spans="1:33" ht="15.75" customHeight="1">
      <c r="A128" s="415"/>
      <c r="B128" s="163"/>
      <c r="C128" s="335"/>
      <c r="D128" s="336"/>
      <c r="E128" s="101"/>
      <c r="F128" s="111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328"/>
      <c r="S128" s="47"/>
      <c r="T128" s="48"/>
      <c r="U128" s="111"/>
      <c r="V128" s="112"/>
      <c r="W128" s="113"/>
      <c r="X128" s="116"/>
      <c r="Y128" s="12"/>
      <c r="Z128" s="198"/>
      <c r="AA128" s="337"/>
      <c r="AB128" s="338"/>
      <c r="AC128" s="12"/>
      <c r="AD128" s="198"/>
      <c r="AE128" s="117"/>
      <c r="AF128" s="110"/>
      <c r="AG128" s="374"/>
    </row>
    <row r="129" spans="1:33" ht="15.75" customHeight="1">
      <c r="A129" s="415"/>
      <c r="B129" s="163"/>
      <c r="C129" s="335"/>
      <c r="D129" s="336"/>
      <c r="E129" s="101"/>
      <c r="F129" s="111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28"/>
      <c r="S129" s="47"/>
      <c r="T129" s="120"/>
      <c r="U129" s="111"/>
      <c r="V129" s="112"/>
      <c r="W129" s="113"/>
      <c r="X129" s="116"/>
      <c r="Y129" s="12"/>
      <c r="Z129" s="198"/>
      <c r="AA129" s="337"/>
      <c r="AB129" s="338"/>
      <c r="AC129" s="12"/>
      <c r="AD129" s="198"/>
      <c r="AE129" s="117"/>
      <c r="AF129" s="110"/>
      <c r="AG129" s="374"/>
    </row>
    <row r="130" spans="1:33" ht="15.75" customHeight="1">
      <c r="A130" s="415"/>
      <c r="B130" s="163"/>
      <c r="C130" s="335"/>
      <c r="D130" s="336"/>
      <c r="E130" s="101"/>
      <c r="F130" s="111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328"/>
      <c r="S130" s="47"/>
      <c r="T130" s="120"/>
      <c r="U130" s="111"/>
      <c r="V130" s="112"/>
      <c r="W130" s="113"/>
      <c r="X130" s="116"/>
      <c r="Y130" s="12"/>
      <c r="Z130" s="198"/>
      <c r="AA130" s="337"/>
      <c r="AB130" s="338"/>
      <c r="AC130" s="12"/>
      <c r="AD130" s="198"/>
      <c r="AE130" s="117"/>
      <c r="AF130" s="110"/>
      <c r="AG130" s="374"/>
    </row>
    <row r="131" spans="1:33" ht="15.75" customHeight="1">
      <c r="A131" s="415"/>
      <c r="B131" s="163"/>
      <c r="C131" s="335"/>
      <c r="D131" s="336"/>
      <c r="E131" s="101"/>
      <c r="F131" s="111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28"/>
      <c r="S131" s="47"/>
      <c r="T131" s="120"/>
      <c r="U131" s="111"/>
      <c r="V131" s="112"/>
      <c r="W131" s="113"/>
      <c r="X131" s="116"/>
      <c r="Y131" s="12"/>
      <c r="Z131" s="198"/>
      <c r="AA131" s="337"/>
      <c r="AB131" s="338"/>
      <c r="AC131" s="12"/>
      <c r="AD131" s="198"/>
      <c r="AE131" s="117"/>
      <c r="AF131" s="110"/>
      <c r="AG131" s="374"/>
    </row>
    <row r="132" spans="1:33" ht="15.75" customHeight="1">
      <c r="A132" s="415"/>
      <c r="B132" s="163"/>
      <c r="C132" s="335"/>
      <c r="D132" s="336"/>
      <c r="E132" s="101"/>
      <c r="F132" s="111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28"/>
      <c r="S132" s="47"/>
      <c r="T132" s="120"/>
      <c r="U132" s="111"/>
      <c r="V132" s="112"/>
      <c r="W132" s="113"/>
      <c r="X132" s="116"/>
      <c r="Y132" s="12"/>
      <c r="Z132" s="198"/>
      <c r="AA132" s="337"/>
      <c r="AB132" s="338"/>
      <c r="AC132" s="12"/>
      <c r="AD132" s="198"/>
      <c r="AE132" s="117"/>
      <c r="AF132" s="110"/>
      <c r="AG132" s="374"/>
    </row>
    <row r="133" spans="1:33" ht="15.75" customHeight="1">
      <c r="A133" s="415"/>
      <c r="B133" s="163"/>
      <c r="C133" s="335"/>
      <c r="D133" s="336"/>
      <c r="E133" s="101"/>
      <c r="F133" s="111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28"/>
      <c r="S133" s="47"/>
      <c r="T133" s="120"/>
      <c r="U133" s="111"/>
      <c r="V133" s="112"/>
      <c r="W133" s="113"/>
      <c r="X133" s="116"/>
      <c r="Y133" s="12"/>
      <c r="Z133" s="198"/>
      <c r="AA133" s="337"/>
      <c r="AB133" s="338"/>
      <c r="AC133" s="12"/>
      <c r="AD133" s="198"/>
      <c r="AE133" s="117"/>
      <c r="AF133" s="110"/>
      <c r="AG133" s="374"/>
    </row>
    <row r="134" spans="1:33" ht="15.75" customHeight="1">
      <c r="A134" s="415"/>
      <c r="B134" s="163"/>
      <c r="C134" s="335"/>
      <c r="D134" s="336"/>
      <c r="E134" s="101"/>
      <c r="F134" s="111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28"/>
      <c r="S134" s="47"/>
      <c r="T134" s="120"/>
      <c r="U134" s="111"/>
      <c r="V134" s="112"/>
      <c r="W134" s="113"/>
      <c r="X134" s="116"/>
      <c r="Y134" s="12"/>
      <c r="Z134" s="198"/>
      <c r="AA134" s="337"/>
      <c r="AB134" s="338"/>
      <c r="AC134" s="12"/>
      <c r="AD134" s="198"/>
      <c r="AE134" s="117"/>
      <c r="AF134" s="110"/>
      <c r="AG134" s="374"/>
    </row>
    <row r="135" spans="1:33" ht="15.75" customHeight="1">
      <c r="A135" s="415"/>
      <c r="B135" s="163"/>
      <c r="C135" s="335"/>
      <c r="D135" s="336"/>
      <c r="E135" s="101"/>
      <c r="F135" s="111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28"/>
      <c r="S135" s="47"/>
      <c r="T135" s="120"/>
      <c r="U135" s="111"/>
      <c r="V135" s="112"/>
      <c r="W135" s="113"/>
      <c r="X135" s="116"/>
      <c r="Y135" s="12"/>
      <c r="Z135" s="198"/>
      <c r="AA135" s="337"/>
      <c r="AB135" s="338"/>
      <c r="AC135" s="12"/>
      <c r="AD135" s="198"/>
      <c r="AE135" s="117"/>
      <c r="AF135" s="110"/>
      <c r="AG135" s="374"/>
    </row>
    <row r="136" spans="1:33" ht="15.75" customHeight="1">
      <c r="A136" s="415"/>
      <c r="B136" s="163"/>
      <c r="C136" s="335"/>
      <c r="D136" s="336"/>
      <c r="E136" s="101"/>
      <c r="F136" s="111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8"/>
      <c r="S136" s="47"/>
      <c r="T136" s="120"/>
      <c r="U136" s="111"/>
      <c r="V136" s="112"/>
      <c r="W136" s="113"/>
      <c r="X136" s="116"/>
      <c r="Y136" s="12"/>
      <c r="Z136" s="198"/>
      <c r="AA136" s="337"/>
      <c r="AB136" s="338"/>
      <c r="AC136" s="12"/>
      <c r="AD136" s="198"/>
      <c r="AE136" s="117"/>
      <c r="AF136" s="110"/>
      <c r="AG136" s="374"/>
    </row>
    <row r="137" spans="1:33" ht="15.75" customHeight="1">
      <c r="A137" s="415"/>
      <c r="B137" s="163"/>
      <c r="C137" s="335"/>
      <c r="D137" s="336"/>
      <c r="E137" s="101"/>
      <c r="F137" s="111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8"/>
      <c r="S137" s="47"/>
      <c r="T137" s="120"/>
      <c r="U137" s="111"/>
      <c r="V137" s="112"/>
      <c r="W137" s="183"/>
      <c r="X137" s="184"/>
      <c r="Y137" s="12"/>
      <c r="Z137" s="198"/>
      <c r="AA137" s="337"/>
      <c r="AB137" s="338"/>
      <c r="AC137" s="12"/>
      <c r="AD137" s="198"/>
      <c r="AE137" s="117"/>
      <c r="AF137" s="110"/>
      <c r="AG137" s="374"/>
    </row>
    <row r="138" spans="1:33" ht="15.75" customHeight="1">
      <c r="A138" s="415"/>
      <c r="B138" s="163"/>
      <c r="C138" s="335"/>
      <c r="D138" s="336"/>
      <c r="E138" s="101"/>
      <c r="F138" s="111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8"/>
      <c r="S138" s="47"/>
      <c r="T138" s="120"/>
      <c r="U138" s="111"/>
      <c r="V138" s="112"/>
      <c r="W138" s="185"/>
      <c r="X138" s="186"/>
      <c r="Y138" s="12"/>
      <c r="Z138" s="198"/>
      <c r="AA138" s="337"/>
      <c r="AB138" s="338"/>
      <c r="AC138" s="12"/>
      <c r="AD138" s="198"/>
      <c r="AE138" s="117"/>
      <c r="AF138" s="110"/>
      <c r="AG138" s="374"/>
    </row>
    <row r="139" spans="1:33" ht="15.75" customHeight="1">
      <c r="A139" s="415"/>
      <c r="B139" s="100"/>
      <c r="C139" s="335"/>
      <c r="D139" s="336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8"/>
      <c r="S139" s="47"/>
      <c r="T139" s="120"/>
      <c r="U139" s="130"/>
      <c r="V139" s="112"/>
      <c r="W139" s="185"/>
      <c r="X139" s="186"/>
      <c r="Y139" s="12"/>
      <c r="Z139" s="198"/>
      <c r="AA139" s="337"/>
      <c r="AB139" s="338"/>
      <c r="AC139" s="12"/>
      <c r="AD139" s="198"/>
      <c r="AE139" s="117"/>
      <c r="AF139" s="110"/>
      <c r="AG139" s="374"/>
    </row>
    <row r="140" spans="1:33" ht="15.75" customHeight="1" thickBot="1">
      <c r="A140" s="416"/>
      <c r="B140" s="133" t="s">
        <v>115</v>
      </c>
      <c r="C140" s="358"/>
      <c r="D140" s="358"/>
      <c r="E140" s="134"/>
      <c r="F140" s="167"/>
      <c r="G140" s="135"/>
      <c r="H140" s="69"/>
      <c r="I140" s="136">
        <f t="shared" ref="I140:J140" si="64">AVERAGE(I124:I139)</f>
        <v>23</v>
      </c>
      <c r="J140" s="137">
        <f t="shared" si="64"/>
        <v>2000</v>
      </c>
      <c r="K140" s="138">
        <f t="shared" ref="K140" si="65">J140/I140</f>
        <v>86.956521739130437</v>
      </c>
      <c r="L140" s="136">
        <f t="shared" ref="L140:M140" si="66">AVERAGE(L124:L139)</f>
        <v>23</v>
      </c>
      <c r="M140" s="137">
        <f t="shared" si="66"/>
        <v>1793.8754826015604</v>
      </c>
      <c r="N140" s="138">
        <f>M140/L140</f>
        <v>77.994586200067843</v>
      </c>
      <c r="O140" s="139">
        <f>L140-I140</f>
        <v>0</v>
      </c>
      <c r="P140" s="140">
        <f>N140-K140</f>
        <v>-8.9619355390625941</v>
      </c>
      <c r="Q140" s="141">
        <f>N140/K140</f>
        <v>0.89693774130078019</v>
      </c>
      <c r="R140" s="329"/>
      <c r="S140" s="142">
        <f>S124</f>
        <v>0.70833333333333337</v>
      </c>
      <c r="T140" s="143">
        <f>INDEX(T124:T139,COUNTA(T124:T139))</f>
        <v>0.85039351851851841</v>
      </c>
      <c r="U140" s="144"/>
      <c r="V140" s="166"/>
      <c r="W140" s="187"/>
      <c r="X140" s="188"/>
      <c r="Y140" s="179">
        <f t="shared" ref="Y140:Z140" si="67">SUM(Y124:Y139)</f>
        <v>0</v>
      </c>
      <c r="Z140" s="180">
        <f t="shared" si="67"/>
        <v>0</v>
      </c>
      <c r="AA140" s="359"/>
      <c r="AB140" s="360"/>
      <c r="AC140" s="179">
        <f t="shared" ref="AC140" si="68">SUM(AC124:AC139)</f>
        <v>6</v>
      </c>
      <c r="AD140" s="180">
        <f t="shared" ref="AD140" si="69">SUM(AD124:AD139)</f>
        <v>0</v>
      </c>
      <c r="AE140" s="168">
        <f>M140-J140</f>
        <v>-206.12451739843959</v>
      </c>
      <c r="AF140" s="141">
        <f>M140/J140</f>
        <v>0.89693774130078019</v>
      </c>
      <c r="AG140" s="375"/>
    </row>
    <row r="142" spans="1:33">
      <c r="AA142" s="365" t="s">
        <v>149</v>
      </c>
      <c r="AB142" s="365"/>
    </row>
    <row r="143" spans="1:33">
      <c r="AA143" s="365" t="s">
        <v>150</v>
      </c>
      <c r="AB143" s="365"/>
    </row>
    <row r="144" spans="1:33">
      <c r="AA144" s="365" t="s">
        <v>151</v>
      </c>
      <c r="AB144" s="365"/>
    </row>
    <row r="145" spans="27:28">
      <c r="AA145" s="365" t="s">
        <v>152</v>
      </c>
      <c r="AB145" s="365"/>
    </row>
    <row r="146" spans="27:28">
      <c r="AA146" s="365" t="s">
        <v>153</v>
      </c>
      <c r="AB146" s="365"/>
    </row>
    <row r="147" spans="27:28">
      <c r="AA147" s="365" t="s">
        <v>154</v>
      </c>
      <c r="AB147" s="365"/>
    </row>
    <row r="148" spans="27:28">
      <c r="AA148" s="365" t="s">
        <v>155</v>
      </c>
      <c r="AB148" s="365"/>
    </row>
    <row r="149" spans="27:28">
      <c r="AA149" s="365" t="s">
        <v>156</v>
      </c>
      <c r="AB149" s="365"/>
    </row>
    <row r="150" spans="27:28">
      <c r="AA150" s="365" t="s">
        <v>157</v>
      </c>
      <c r="AB150" s="365"/>
    </row>
    <row r="151" spans="27:28">
      <c r="AA151" s="365" t="s">
        <v>158</v>
      </c>
      <c r="AB151" s="365"/>
    </row>
    <row r="152" spans="27:28">
      <c r="AA152" s="365" t="s">
        <v>159</v>
      </c>
      <c r="AB152" s="365"/>
    </row>
    <row r="153" spans="27:28">
      <c r="AA153" s="365" t="s">
        <v>160</v>
      </c>
      <c r="AB153" s="365"/>
    </row>
    <row r="154" spans="27:28">
      <c r="AA154" s="365" t="s">
        <v>161</v>
      </c>
      <c r="AB154" s="365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478" priority="2" operator="greaterThan">
      <formula>0</formula>
    </cfRule>
  </conditionalFormatting>
  <conditionalFormatting sqref="P5:P140 AE5:AE140">
    <cfRule type="cellIs" dxfId="477" priority="5" operator="lessThan">
      <formula>0</formula>
    </cfRule>
  </conditionalFormatting>
  <conditionalFormatting sqref="Q5:Q140 AF5:AF140">
    <cfRule type="cellIs" dxfId="476" priority="3" operator="greaterThan">
      <formula>1</formula>
    </cfRule>
    <cfRule type="cellIs" dxfId="475" priority="4" operator="lessThan">
      <formula>0.8</formula>
    </cfRule>
  </conditionalFormatting>
  <conditionalFormatting sqref="AG5 R5:R140 AG107:AG124">
    <cfRule type="cellIs" dxfId="474" priority="6" operator="lessThan">
      <formula>0.8</formula>
    </cfRule>
  </conditionalFormatting>
  <conditionalFormatting sqref="AG22">
    <cfRule type="cellIs" dxfId="473" priority="11" operator="lessThan">
      <formula>0.8</formula>
    </cfRule>
  </conditionalFormatting>
  <conditionalFormatting sqref="AG37">
    <cfRule type="cellIs" dxfId="472" priority="10" operator="lessThan">
      <formula>0.8</formula>
    </cfRule>
  </conditionalFormatting>
  <conditionalFormatting sqref="AG39:AG74">
    <cfRule type="cellIs" dxfId="471" priority="8" operator="lessThan">
      <formula>0.8</formula>
    </cfRule>
  </conditionalFormatting>
  <conditionalFormatting sqref="AG80:AG88">
    <cfRule type="cellIs" dxfId="470" priority="9" operator="lessThan">
      <formula>0.8</formula>
    </cfRule>
  </conditionalFormatting>
  <conditionalFormatting sqref="AG90:AG95">
    <cfRule type="cellIs" dxfId="469" priority="7" operator="lessThan">
      <formula>0.8</formula>
    </cfRule>
  </conditionalFormatting>
  <conditionalFormatting sqref="AG139">
    <cfRule type="cellIs" dxfId="468" priority="1" operator="lessThan">
      <formula>0.8</formula>
    </cfRule>
  </conditionalFormatting>
  <dataValidations count="1">
    <dataValidation type="list" allowBlank="1" showInputMessage="1" showErrorMessage="1" sqref="AA5:AB140" xr:uid="{4CBE9B2B-018E-4630-B425-70897B823F96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389CF-49B8-441A-9E7A-E8A17CA3010A}">
  <sheetPr>
    <tabColor theme="8" tint="0.59999389629810485"/>
  </sheetPr>
  <dimension ref="B1:AR42"/>
  <sheetViews>
    <sheetView zoomScale="70" zoomScaleNormal="70" workbookViewId="0">
      <selection activeCell="Q52" sqref="Q52:R52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11" t="s">
        <v>0</v>
      </c>
      <c r="C1" s="211"/>
      <c r="D1" s="211"/>
      <c r="E1" s="211"/>
      <c r="F1" s="211"/>
      <c r="G1" s="211"/>
      <c r="H1" s="211"/>
      <c r="I1" s="211"/>
      <c r="J1" s="211"/>
      <c r="K1" s="1"/>
      <c r="L1" s="1"/>
      <c r="M1" s="1"/>
      <c r="N1" s="1"/>
      <c r="O1" s="1"/>
      <c r="P1" s="1"/>
    </row>
    <row r="2" spans="2:34" ht="27.75" customHeight="1">
      <c r="B2" s="212"/>
      <c r="C2" s="212"/>
      <c r="D2" s="212"/>
      <c r="E2" s="212"/>
      <c r="F2" s="212"/>
      <c r="G2" s="212"/>
      <c r="H2" s="212"/>
      <c r="I2" s="212"/>
      <c r="J2" s="212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13" t="s">
        <v>256</v>
      </c>
      <c r="D3" s="214"/>
      <c r="E3" s="3" t="s">
        <v>2</v>
      </c>
      <c r="F3" s="215">
        <f>'0720(18度C)'!D1+'0720(4度C)'!D1</f>
        <v>216134</v>
      </c>
      <c r="G3" s="216"/>
      <c r="H3" s="3" t="s">
        <v>3</v>
      </c>
      <c r="I3" s="217">
        <f>'0720(18度C)'!F1+'0720(4度C)'!F1</f>
        <v>6838954.3599999994</v>
      </c>
      <c r="J3" s="218"/>
      <c r="K3" s="4"/>
      <c r="L3" s="5"/>
      <c r="M3" s="1"/>
      <c r="N3" s="1"/>
      <c r="O3" s="1"/>
      <c r="P3" s="1"/>
    </row>
    <row r="4" spans="2:34" ht="28.5" customHeight="1">
      <c r="B4" s="219" t="s">
        <v>4</v>
      </c>
      <c r="C4" s="222" t="s">
        <v>5</v>
      </c>
      <c r="D4" s="223"/>
      <c r="E4" s="224" t="s">
        <v>6</v>
      </c>
      <c r="F4" s="225"/>
      <c r="G4" s="224" t="s">
        <v>7</v>
      </c>
      <c r="H4" s="225"/>
      <c r="I4" s="224" t="s">
        <v>8</v>
      </c>
      <c r="J4" s="225"/>
      <c r="K4" s="226" t="s">
        <v>9</v>
      </c>
      <c r="L4" s="227"/>
      <c r="M4" s="226" t="s">
        <v>10</v>
      </c>
      <c r="N4" s="227"/>
      <c r="O4" s="228" t="s">
        <v>11</v>
      </c>
      <c r="P4" s="229"/>
      <c r="Q4" s="229" t="s">
        <v>12</v>
      </c>
      <c r="R4" s="229"/>
    </row>
    <row r="5" spans="2:34" ht="28.5" customHeight="1">
      <c r="B5" s="220"/>
      <c r="C5" s="222" t="s">
        <v>13</v>
      </c>
      <c r="D5" s="223"/>
      <c r="E5" s="230" t="s">
        <v>14</v>
      </c>
      <c r="F5" s="231"/>
      <c r="G5" s="232" t="s">
        <v>15</v>
      </c>
      <c r="H5" s="233"/>
      <c r="I5" s="234" t="s">
        <v>16</v>
      </c>
      <c r="J5" s="235"/>
      <c r="K5" s="236" t="s">
        <v>17</v>
      </c>
      <c r="L5" s="237"/>
      <c r="M5" s="238" t="s">
        <v>18</v>
      </c>
      <c r="N5" s="23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20"/>
      <c r="C6" s="222" t="s">
        <v>22</v>
      </c>
      <c r="D6" s="223"/>
      <c r="E6" s="250">
        <f>AVERAGE(D14:O14,D32:X32)</f>
        <v>492.65443384253678</v>
      </c>
      <c r="F6" s="251" t="e">
        <f>AVERAGE(#REF!,D14:K14)</f>
        <v>#REF!</v>
      </c>
      <c r="G6" s="252">
        <f>AVERAGE(D14:K14)</f>
        <v>284.91571075163444</v>
      </c>
      <c r="H6" s="253"/>
      <c r="I6" s="252">
        <f>AVERAGE(L14:O14)</f>
        <v>94.325718496683862</v>
      </c>
      <c r="J6" s="253"/>
      <c r="K6" s="252">
        <f>AVERAGE(D32:O32)</f>
        <v>745.4545454545455</v>
      </c>
      <c r="L6" s="253"/>
      <c r="M6" s="252">
        <f>AVERAGE(P32:X32)</f>
        <v>750.62676453980805</v>
      </c>
      <c r="N6" s="253"/>
      <c r="O6" s="241">
        <f>'0720(4度C)'!Y2</f>
        <v>0</v>
      </c>
      <c r="P6" s="241">
        <f>'0720(4度C)'!Z2</f>
        <v>0</v>
      </c>
      <c r="Q6" s="241">
        <f>'0720(4度C)'!AC2</f>
        <v>71</v>
      </c>
      <c r="R6" s="241">
        <f>'0720(4度C)'!AD2</f>
        <v>0</v>
      </c>
    </row>
    <row r="7" spans="2:34" ht="28.5" customHeight="1">
      <c r="B7" s="220"/>
      <c r="C7" s="244" t="s">
        <v>23</v>
      </c>
      <c r="D7" s="245"/>
      <c r="E7" s="246">
        <f>AVERAGE(D15:O15,D33:X33)</f>
        <v>438.43006767777587</v>
      </c>
      <c r="F7" s="247" t="e">
        <f>AVERAGE(#REF!,D15:K15)</f>
        <v>#REF!</v>
      </c>
      <c r="G7" s="248">
        <f>AVERAGE(D15:K15)</f>
        <v>248.07127051744359</v>
      </c>
      <c r="H7" s="249"/>
      <c r="I7" s="248">
        <f>AVERAGE(L15:O15)</f>
        <v>86.935026019288586</v>
      </c>
      <c r="J7" s="249"/>
      <c r="K7" s="248">
        <f>AVERAGE(D33:O33)</f>
        <v>665.92478135450892</v>
      </c>
      <c r="L7" s="249"/>
      <c r="M7" s="248">
        <f>AVERAGE(P33:X33)</f>
        <v>672.22107057078495</v>
      </c>
      <c r="N7" s="249"/>
      <c r="O7" s="242"/>
      <c r="P7" s="242"/>
      <c r="Q7" s="242"/>
      <c r="R7" s="242"/>
    </row>
    <row r="8" spans="2:34" ht="28.5" customHeight="1">
      <c r="B8" s="221"/>
      <c r="C8" s="244" t="s">
        <v>24</v>
      </c>
      <c r="D8" s="245"/>
      <c r="E8" s="265">
        <f>AVERAGE(D16:O16,D34:X34)</f>
        <v>0.89413275314326335</v>
      </c>
      <c r="F8" s="266" t="e">
        <f>AVERAGE(D16:K16,#REF!)</f>
        <v>#REF!</v>
      </c>
      <c r="G8" s="254">
        <f>AVERAGE(D16:K16)</f>
        <v>0.88594504683636954</v>
      </c>
      <c r="H8" s="255"/>
      <c r="I8" s="254">
        <f>AVERAGE(L16:O16)</f>
        <v>0.91984208493610442</v>
      </c>
      <c r="J8" s="255"/>
      <c r="K8" s="254">
        <f>AVERAGE(D34:O34)</f>
        <v>0.89129325082631539</v>
      </c>
      <c r="L8" s="255"/>
      <c r="M8" s="254">
        <f>AVERAGE(P34:X34)</f>
        <v>0.8963991490241312</v>
      </c>
      <c r="N8" s="255"/>
      <c r="O8" s="243"/>
      <c r="P8" s="243"/>
      <c r="Q8" s="243"/>
      <c r="R8" s="243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6" t="s">
        <v>26</v>
      </c>
      <c r="C11" s="257"/>
      <c r="D11" s="258" t="s">
        <v>27</v>
      </c>
      <c r="E11" s="259"/>
      <c r="F11" s="259"/>
      <c r="G11" s="259"/>
      <c r="H11" s="259"/>
      <c r="I11" s="259"/>
      <c r="J11" s="259"/>
      <c r="K11" s="259"/>
      <c r="L11" s="260" t="s">
        <v>28</v>
      </c>
      <c r="M11" s="261"/>
      <c r="N11" s="261"/>
      <c r="O11" s="262"/>
    </row>
    <row r="12" spans="2:34" ht="17.25" customHeight="1">
      <c r="B12" s="263" t="s">
        <v>29</v>
      </c>
      <c r="C12" s="264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63"/>
      <c r="C13" s="264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0" t="s">
        <v>40</v>
      </c>
      <c r="C14" s="26" t="s">
        <v>41</v>
      </c>
      <c r="D14" s="27" t="s">
        <v>42</v>
      </c>
      <c r="E14" s="28">
        <v>84.21052631578948</v>
      </c>
      <c r="F14" s="28">
        <v>111.98795180722892</v>
      </c>
      <c r="G14" s="28">
        <v>90.322580645161295</v>
      </c>
      <c r="H14" s="28">
        <v>168.3732057416268</v>
      </c>
      <c r="I14" s="28">
        <v>654.6</v>
      </c>
      <c r="J14" s="28">
        <v>600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0"/>
      <c r="C15" s="33" t="s">
        <v>43</v>
      </c>
      <c r="D15" s="34" t="s">
        <v>42</v>
      </c>
      <c r="E15" s="35">
        <v>75.4585565180017</v>
      </c>
      <c r="F15" s="35">
        <v>101.00146905668605</v>
      </c>
      <c r="G15" s="35">
        <v>80.935343004028013</v>
      </c>
      <c r="H15" s="35">
        <v>150.92793617232081</v>
      </c>
      <c r="I15" s="35">
        <v>538.99431835362509</v>
      </c>
      <c r="J15" s="35">
        <v>541.11</v>
      </c>
      <c r="K15" s="36" t="s">
        <v>42</v>
      </c>
      <c r="L15" s="34" t="s">
        <v>42</v>
      </c>
      <c r="M15" s="37">
        <v>95.892857142857139</v>
      </c>
      <c r="N15" s="35">
        <v>77.977194895720018</v>
      </c>
      <c r="O15" s="38" t="s">
        <v>42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40"/>
      <c r="C16" s="41" t="s">
        <v>44</v>
      </c>
      <c r="D16" s="42" t="s">
        <v>42</v>
      </c>
      <c r="E16" s="43">
        <f t="shared" ref="E16:J16" si="0">E15/E14</f>
        <v>0.89607035865127016</v>
      </c>
      <c r="F16" s="43">
        <f t="shared" si="0"/>
        <v>0.90189585064066069</v>
      </c>
      <c r="G16" s="43">
        <f t="shared" si="0"/>
        <v>0.89606986897316721</v>
      </c>
      <c r="H16" s="43">
        <f t="shared" si="0"/>
        <v>0.89638927706777627</v>
      </c>
      <c r="I16" s="43">
        <f t="shared" si="0"/>
        <v>0.82339492568534234</v>
      </c>
      <c r="J16" s="43">
        <f t="shared" si="0"/>
        <v>0.90185000000000004</v>
      </c>
      <c r="K16" s="44" t="s">
        <v>42</v>
      </c>
      <c r="L16" s="42" t="s">
        <v>42</v>
      </c>
      <c r="M16" s="45">
        <f t="shared" ref="M16:N16" si="1">M15/M14</f>
        <v>0.94294642857142852</v>
      </c>
      <c r="N16" s="43">
        <f t="shared" si="1"/>
        <v>0.89673774130078021</v>
      </c>
      <c r="O16" s="46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7" t="s">
        <v>45</v>
      </c>
      <c r="C17" s="13" t="s">
        <v>46</v>
      </c>
      <c r="D17" s="47" t="s">
        <v>42</v>
      </c>
      <c r="E17" s="48">
        <v>0.16666666666666666</v>
      </c>
      <c r="F17" s="48">
        <v>0.16666666666666666</v>
      </c>
      <c r="G17" s="48">
        <v>0.16666666666666666</v>
      </c>
      <c r="H17" s="48">
        <v>0.16666666666666666</v>
      </c>
      <c r="I17" s="48">
        <v>0.25</v>
      </c>
      <c r="J17" s="48">
        <v>0.25</v>
      </c>
      <c r="K17" s="48" t="s">
        <v>42</v>
      </c>
      <c r="L17" s="47" t="s">
        <v>42</v>
      </c>
      <c r="M17" s="49">
        <v>0.70833333333333337</v>
      </c>
      <c r="N17" s="48">
        <v>0.70833333333333337</v>
      </c>
      <c r="O17" s="50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63"/>
      <c r="C18" s="13" t="s">
        <v>47</v>
      </c>
      <c r="D18" s="47" t="s">
        <v>42</v>
      </c>
      <c r="E18" s="48">
        <v>0.67266203703703686</v>
      </c>
      <c r="F18" s="48">
        <v>0.66597222222222219</v>
      </c>
      <c r="G18" s="48">
        <v>0.63504629629629616</v>
      </c>
      <c r="H18" s="48">
        <v>0.65097222222222217</v>
      </c>
      <c r="I18" s="48">
        <v>0.4379398148148147</v>
      </c>
      <c r="J18" s="48">
        <v>0.32196759259259256</v>
      </c>
      <c r="K18" s="48" t="s">
        <v>42</v>
      </c>
      <c r="L18" s="47" t="s">
        <v>42</v>
      </c>
      <c r="M18" s="49">
        <v>0.83673611111111112</v>
      </c>
      <c r="N18" s="48">
        <v>0.84868055555555544</v>
      </c>
      <c r="O18" s="50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8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69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68" t="s">
        <v>51</v>
      </c>
      <c r="C21" s="51" t="s">
        <v>49</v>
      </c>
      <c r="D21" s="54"/>
      <c r="E21" s="52">
        <v>16</v>
      </c>
      <c r="F21" s="52">
        <v>9</v>
      </c>
      <c r="G21" s="52">
        <v>16</v>
      </c>
      <c r="H21" s="52">
        <v>18</v>
      </c>
      <c r="I21" s="52">
        <v>0</v>
      </c>
      <c r="J21" s="52">
        <v>0</v>
      </c>
      <c r="K21" s="53"/>
      <c r="L21" s="54"/>
      <c r="M21" s="55">
        <v>5</v>
      </c>
      <c r="N21" s="52">
        <v>7</v>
      </c>
      <c r="O21" s="56"/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69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63" t="s">
        <v>53</v>
      </c>
      <c r="C23" s="264"/>
      <c r="D23" s="57" t="s">
        <v>42</v>
      </c>
      <c r="E23" s="58">
        <v>22.166666666666668</v>
      </c>
      <c r="F23" s="58">
        <v>18.555555555555557</v>
      </c>
      <c r="G23" s="58">
        <v>22.142857142857142</v>
      </c>
      <c r="H23" s="58">
        <v>21</v>
      </c>
      <c r="I23" s="58">
        <v>5.5</v>
      </c>
      <c r="J23" s="58">
        <v>6</v>
      </c>
      <c r="K23" s="59" t="s">
        <v>42</v>
      </c>
      <c r="L23" s="57" t="s">
        <v>42</v>
      </c>
      <c r="M23" s="60">
        <v>18.666666666666668</v>
      </c>
      <c r="N23" s="58">
        <v>23</v>
      </c>
      <c r="O23" s="61" t="s">
        <v>42</v>
      </c>
    </row>
    <row r="24" spans="2:44" ht="17.25" customHeight="1">
      <c r="B24" s="270" t="s">
        <v>54</v>
      </c>
      <c r="C24" s="271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70" t="s">
        <v>59</v>
      </c>
      <c r="C25" s="271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72" t="s">
        <v>60</v>
      </c>
      <c r="C26" s="273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56" t="s">
        <v>26</v>
      </c>
      <c r="C29" s="257"/>
      <c r="D29" s="274" t="s">
        <v>64</v>
      </c>
      <c r="E29" s="275"/>
      <c r="F29" s="275"/>
      <c r="G29" s="275"/>
      <c r="H29" s="275"/>
      <c r="I29" s="275"/>
      <c r="J29" s="275"/>
      <c r="K29" s="275"/>
      <c r="L29" s="275"/>
      <c r="M29" s="275"/>
      <c r="N29" s="275"/>
      <c r="O29" s="276"/>
      <c r="P29" s="277" t="s">
        <v>65</v>
      </c>
      <c r="Q29" s="278"/>
      <c r="R29" s="278"/>
      <c r="S29" s="278"/>
      <c r="T29" s="278"/>
      <c r="U29" s="278"/>
      <c r="V29" s="278"/>
      <c r="W29" s="278"/>
      <c r="X29" s="279"/>
    </row>
    <row r="30" spans="2:44" ht="17.25" customHeight="1">
      <c r="B30" s="263" t="s">
        <v>29</v>
      </c>
      <c r="C30" s="264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63"/>
      <c r="C31" s="264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40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954.54545454545462</v>
      </c>
      <c r="O32" s="28">
        <v>875</v>
      </c>
      <c r="P32" s="27">
        <v>411.42857142857144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709.09090909090901</v>
      </c>
      <c r="W32" s="28">
        <v>942.85714285714289</v>
      </c>
      <c r="X32" s="31">
        <v>939.13043478260863</v>
      </c>
    </row>
    <row r="33" spans="2:24" ht="39.6" customHeight="1">
      <c r="B33" s="240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287.64395283389683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746.38244135391335</v>
      </c>
      <c r="N33" s="35">
        <v>849.74595010388043</v>
      </c>
      <c r="O33" s="35">
        <v>779.92678112634496</v>
      </c>
      <c r="P33" s="34">
        <v>368.97618426695425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642.83448902515511</v>
      </c>
      <c r="W33" s="35">
        <v>844.62088663751911</v>
      </c>
      <c r="X33" s="38">
        <v>832.45272235351115</v>
      </c>
    </row>
    <row r="34" spans="2:24" ht="40.15" customHeight="1">
      <c r="B34" s="240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0.87891207810357375</v>
      </c>
      <c r="H34" s="43" t="s">
        <v>42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0.904705989519895</v>
      </c>
      <c r="N34" s="43">
        <f>N33/N32</f>
        <v>0.89021004296596995</v>
      </c>
      <c r="O34" s="43">
        <f>O33/O32</f>
        <v>0.89134489271582285</v>
      </c>
      <c r="P34" s="42">
        <f>P33/P32</f>
        <v>0.89681711453773594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0.90656145888162909</v>
      </c>
      <c r="W34" s="43">
        <f>W33/W32</f>
        <v>0.89581003128221726</v>
      </c>
      <c r="X34" s="46">
        <f>X33/X32</f>
        <v>0.88640799139494253</v>
      </c>
    </row>
    <row r="35" spans="2:24" ht="17.25" customHeight="1">
      <c r="B35" s="267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0.25</v>
      </c>
      <c r="H35" s="48" t="s">
        <v>42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0.34027777777777773</v>
      </c>
      <c r="N35" s="48">
        <v>0.25</v>
      </c>
      <c r="O35" s="48">
        <v>0.25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0.74027777777777781</v>
      </c>
      <c r="X35" s="50">
        <v>0.74722222222222223</v>
      </c>
    </row>
    <row r="36" spans="2:24" ht="17.25" customHeight="1">
      <c r="B36" s="263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0.4379398148148147</v>
      </c>
      <c r="H36" s="48" t="s">
        <v>42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0.44003472222222217</v>
      </c>
      <c r="N36" s="48">
        <v>0.53975694444444455</v>
      </c>
      <c r="O36" s="48">
        <v>0.54240740740740756</v>
      </c>
      <c r="P36" s="47">
        <v>0.77770833333333333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0.8913888888888889</v>
      </c>
      <c r="W36" s="48">
        <v>1.1310879629629627</v>
      </c>
      <c r="X36" s="50">
        <v>1.1234722222222218</v>
      </c>
    </row>
    <row r="37" spans="2:24" ht="17.25" customHeight="1">
      <c r="B37" s="263" t="s">
        <v>53</v>
      </c>
      <c r="C37" s="264"/>
      <c r="D37" s="58" t="s">
        <v>42</v>
      </c>
      <c r="E37" s="58" t="s">
        <v>42</v>
      </c>
      <c r="F37" s="58" t="s">
        <v>42</v>
      </c>
      <c r="G37" s="58">
        <v>11</v>
      </c>
      <c r="H37" s="58" t="s">
        <v>42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4</v>
      </c>
      <c r="N37" s="58">
        <v>3.6666666666666665</v>
      </c>
      <c r="O37" s="58">
        <v>4</v>
      </c>
      <c r="P37" s="57">
        <v>8.75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4.4000000000000004</v>
      </c>
      <c r="W37" s="58">
        <v>3.5</v>
      </c>
      <c r="X37" s="61">
        <v>3.8333333333333335</v>
      </c>
    </row>
    <row r="38" spans="2:24" ht="17.25" customHeight="1">
      <c r="B38" s="270" t="s">
        <v>54</v>
      </c>
      <c r="C38" s="271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70" t="s">
        <v>59</v>
      </c>
      <c r="C39" s="271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72" t="s">
        <v>60</v>
      </c>
      <c r="C40" s="273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D3C6D-0A12-4020-9F05-1E293C636590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I43" sqref="I43"/>
      <selection pane="bottomLeft" activeCell="I43" sqref="I43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SUM(F5:F140)</f>
        <v>111743</v>
      </c>
      <c r="E1" s="88" t="s">
        <v>3</v>
      </c>
      <c r="F1" s="89">
        <f>SUM(G5:G140)</f>
        <v>2205886.0699999998</v>
      </c>
      <c r="G1" s="90" t="s">
        <v>84</v>
      </c>
      <c r="H1" s="91">
        <f>L21+L38+L55+L72+L89+L106+L123+L140</f>
        <v>43.150000000000006</v>
      </c>
      <c r="I1" s="284" t="s">
        <v>85</v>
      </c>
      <c r="J1" s="280"/>
      <c r="K1" s="309"/>
      <c r="L1" s="313" t="s">
        <v>86</v>
      </c>
      <c r="M1" s="314"/>
      <c r="N1" s="315"/>
      <c r="O1" s="280" t="s">
        <v>87</v>
      </c>
      <c r="P1" s="280"/>
      <c r="Q1" s="280"/>
      <c r="R1" s="281"/>
      <c r="S1" s="284" t="s">
        <v>88</v>
      </c>
      <c r="T1" s="280"/>
      <c r="U1" s="280"/>
      <c r="V1" s="280"/>
      <c r="W1" s="280"/>
      <c r="X1" s="281"/>
      <c r="Y1" s="280" t="s">
        <v>89</v>
      </c>
      <c r="Z1" s="280"/>
      <c r="AA1" s="284" t="s">
        <v>90</v>
      </c>
      <c r="AB1" s="286"/>
      <c r="AC1" s="287"/>
    </row>
    <row r="2" spans="1:29" ht="26.25" customHeight="1" thickBot="1">
      <c r="A2" s="299">
        <v>46223</v>
      </c>
      <c r="B2" s="300"/>
      <c r="C2" s="92" t="s">
        <v>40</v>
      </c>
      <c r="D2" s="93">
        <f>AVERAGE(N21,N38,N55,N72,N89,N106,N123,N140)</f>
        <v>669.07292596264688</v>
      </c>
      <c r="E2" s="93" t="s">
        <v>91</v>
      </c>
      <c r="F2" s="94">
        <f>F1/D1</f>
        <v>19.740709216684714</v>
      </c>
      <c r="G2" s="95" t="s">
        <v>92</v>
      </c>
      <c r="H2" s="96">
        <f>COUNT(H5:H140)</f>
        <v>10</v>
      </c>
      <c r="I2" s="310"/>
      <c r="J2" s="311"/>
      <c r="K2" s="312"/>
      <c r="L2" s="316"/>
      <c r="M2" s="282"/>
      <c r="N2" s="317"/>
      <c r="O2" s="282"/>
      <c r="P2" s="282"/>
      <c r="Q2" s="282"/>
      <c r="R2" s="283"/>
      <c r="S2" s="285"/>
      <c r="T2" s="282"/>
      <c r="U2" s="282"/>
      <c r="V2" s="282"/>
      <c r="W2" s="282"/>
      <c r="X2" s="283"/>
      <c r="Y2" s="282"/>
      <c r="Z2" s="282"/>
      <c r="AA2" s="288"/>
      <c r="AB2" s="289"/>
      <c r="AC2" s="290"/>
    </row>
    <row r="3" spans="1:29" ht="23.25" customHeight="1">
      <c r="A3" s="301" t="s">
        <v>93</v>
      </c>
      <c r="B3" s="303" t="s">
        <v>94</v>
      </c>
      <c r="C3" s="305" t="s">
        <v>95</v>
      </c>
      <c r="D3" s="305"/>
      <c r="E3" s="307" t="s">
        <v>96</v>
      </c>
      <c r="F3" s="305" t="s">
        <v>97</v>
      </c>
      <c r="G3" s="307" t="s">
        <v>98</v>
      </c>
      <c r="H3" s="356" t="s">
        <v>99</v>
      </c>
      <c r="I3" s="291" t="s">
        <v>100</v>
      </c>
      <c r="J3" s="293" t="s">
        <v>101</v>
      </c>
      <c r="K3" s="295" t="s">
        <v>40</v>
      </c>
      <c r="L3" s="297" t="s">
        <v>100</v>
      </c>
      <c r="M3" s="293" t="s">
        <v>101</v>
      </c>
      <c r="N3" s="295" t="s">
        <v>40</v>
      </c>
      <c r="O3" s="291" t="s">
        <v>100</v>
      </c>
      <c r="P3" s="350" t="s">
        <v>40</v>
      </c>
      <c r="Q3" s="352" t="s">
        <v>102</v>
      </c>
      <c r="R3" s="354" t="s">
        <v>103</v>
      </c>
      <c r="S3" s="339" t="s">
        <v>104</v>
      </c>
      <c r="T3" s="340"/>
      <c r="U3" s="341" t="s">
        <v>105</v>
      </c>
      <c r="V3" s="341" t="s">
        <v>106</v>
      </c>
      <c r="W3" s="305" t="s">
        <v>107</v>
      </c>
      <c r="X3" s="343"/>
      <c r="Y3" s="344" t="s">
        <v>108</v>
      </c>
      <c r="Z3" s="345"/>
      <c r="AA3" s="348" t="s">
        <v>101</v>
      </c>
      <c r="AB3" s="318" t="s">
        <v>102</v>
      </c>
      <c r="AC3" s="320" t="s">
        <v>109</v>
      </c>
    </row>
    <row r="4" spans="1:29" ht="17.25" customHeight="1" thickBot="1">
      <c r="A4" s="302"/>
      <c r="B4" s="304"/>
      <c r="C4" s="306"/>
      <c r="D4" s="306"/>
      <c r="E4" s="308"/>
      <c r="F4" s="306"/>
      <c r="G4" s="308"/>
      <c r="H4" s="357"/>
      <c r="I4" s="292"/>
      <c r="J4" s="294"/>
      <c r="K4" s="296"/>
      <c r="L4" s="298"/>
      <c r="M4" s="294"/>
      <c r="N4" s="296"/>
      <c r="O4" s="292"/>
      <c r="P4" s="351"/>
      <c r="Q4" s="353"/>
      <c r="R4" s="355"/>
      <c r="S4" s="203" t="s">
        <v>110</v>
      </c>
      <c r="T4" s="204" t="s">
        <v>111</v>
      </c>
      <c r="U4" s="342"/>
      <c r="V4" s="342"/>
      <c r="W4" s="99" t="s">
        <v>112</v>
      </c>
      <c r="X4" s="69" t="s">
        <v>113</v>
      </c>
      <c r="Y4" s="346"/>
      <c r="Z4" s="347"/>
      <c r="AA4" s="349"/>
      <c r="AB4" s="319"/>
      <c r="AC4" s="321"/>
    </row>
    <row r="5" spans="1:29" ht="15.75" customHeight="1">
      <c r="A5" s="322" t="s">
        <v>116</v>
      </c>
      <c r="B5" s="146" t="s">
        <v>114</v>
      </c>
      <c r="C5" s="325" t="s">
        <v>117</v>
      </c>
      <c r="D5" s="326"/>
      <c r="E5" s="147">
        <v>25.64</v>
      </c>
      <c r="F5" s="97">
        <v>1940</v>
      </c>
      <c r="G5" s="148">
        <f t="shared" ref="G5:G8" si="0">E5*F5</f>
        <v>49741.599999999999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3214.7295511531884</v>
      </c>
      <c r="N5" s="152">
        <f>M5/L5</f>
        <v>321.47295511531883</v>
      </c>
      <c r="O5" s="154">
        <f>L5-I5</f>
        <v>0</v>
      </c>
      <c r="P5" s="155">
        <f>N5-K5</f>
        <v>-38.527044884681175</v>
      </c>
      <c r="Q5" s="156">
        <f>N5/K5</f>
        <v>0.89298043087588563</v>
      </c>
      <c r="R5" s="327">
        <f>Q21</f>
        <v>0.87891207810357375</v>
      </c>
      <c r="S5" s="157">
        <v>0.25</v>
      </c>
      <c r="T5" s="158">
        <v>0.27513888888888888</v>
      </c>
      <c r="U5" s="159"/>
      <c r="V5" s="160">
        <v>36.208333593177372</v>
      </c>
      <c r="W5" s="161"/>
      <c r="X5" s="162"/>
      <c r="Y5" s="330"/>
      <c r="Z5" s="331"/>
      <c r="AA5" s="115">
        <f>M5-J5</f>
        <v>-385.27044884681163</v>
      </c>
      <c r="AB5" s="156">
        <f>M5/J5</f>
        <v>0.89298043087588563</v>
      </c>
      <c r="AC5" s="332">
        <f>AB21</f>
        <v>0.87891207810357364</v>
      </c>
    </row>
    <row r="6" spans="1:29" ht="15.75" customHeight="1">
      <c r="A6" s="323"/>
      <c r="B6" s="100" t="s">
        <v>114</v>
      </c>
      <c r="C6" s="335" t="s">
        <v>198</v>
      </c>
      <c r="D6" s="336"/>
      <c r="E6" s="101">
        <v>29.52</v>
      </c>
      <c r="F6" s="102">
        <v>2984</v>
      </c>
      <c r="G6" s="103">
        <f t="shared" si="0"/>
        <v>88087.679999999993</v>
      </c>
      <c r="H6" s="26"/>
      <c r="I6" s="104">
        <v>11</v>
      </c>
      <c r="J6" s="105">
        <v>3600</v>
      </c>
      <c r="K6" s="106">
        <f t="shared" ref="K6:K8" si="1">J6/I6</f>
        <v>327.27272727272725</v>
      </c>
      <c r="L6" s="107">
        <v>11</v>
      </c>
      <c r="M6" s="105">
        <f>F6/V6*60</f>
        <v>3160.4543818200063</v>
      </c>
      <c r="N6" s="106">
        <f>M6/L6</f>
        <v>287.31403471090965</v>
      </c>
      <c r="O6" s="108">
        <f>L6-I6</f>
        <v>0</v>
      </c>
      <c r="P6" s="109">
        <f>N6-K6</f>
        <v>-39.9586925618176</v>
      </c>
      <c r="Q6" s="110">
        <f>N6/K6</f>
        <v>0.87790399495000182</v>
      </c>
      <c r="R6" s="328"/>
      <c r="S6" s="47">
        <v>0.27916666666666667</v>
      </c>
      <c r="T6" s="48">
        <v>0.31850694444444444</v>
      </c>
      <c r="U6" s="111">
        <v>5.8000000000000274</v>
      </c>
      <c r="V6" s="112">
        <v>56.650082035639599</v>
      </c>
      <c r="W6" s="113"/>
      <c r="X6" s="116"/>
      <c r="Y6" s="337"/>
      <c r="Z6" s="338"/>
      <c r="AA6" s="117">
        <f>M6-J6</f>
        <v>-439.54561817999365</v>
      </c>
      <c r="AB6" s="110">
        <f>M6/J6</f>
        <v>0.87790399495000171</v>
      </c>
      <c r="AC6" s="333"/>
    </row>
    <row r="7" spans="1:29" ht="15.75" customHeight="1">
      <c r="A7" s="323"/>
      <c r="B7" s="100" t="s">
        <v>114</v>
      </c>
      <c r="C7" s="335" t="s">
        <v>199</v>
      </c>
      <c r="D7" s="336"/>
      <c r="E7" s="101">
        <v>29.85</v>
      </c>
      <c r="F7" s="102">
        <v>3464</v>
      </c>
      <c r="G7" s="103">
        <f t="shared" si="0"/>
        <v>103400.40000000001</v>
      </c>
      <c r="H7" s="26"/>
      <c r="I7" s="104">
        <v>11</v>
      </c>
      <c r="J7" s="105">
        <v>3600</v>
      </c>
      <c r="K7" s="106">
        <f t="shared" si="1"/>
        <v>327.27272727272725</v>
      </c>
      <c r="L7" s="107">
        <v>11</v>
      </c>
      <c r="M7" s="105">
        <f>F7/V7*60</f>
        <v>3161.0419884163571</v>
      </c>
      <c r="N7" s="106">
        <f>M7/L7</f>
        <v>287.36745349239612</v>
      </c>
      <c r="O7" s="108">
        <f>L7-I7</f>
        <v>0</v>
      </c>
      <c r="P7" s="109">
        <f>N7-K7</f>
        <v>-39.905273780331129</v>
      </c>
      <c r="Q7" s="110">
        <f>N7/K7</f>
        <v>0.87806721900454376</v>
      </c>
      <c r="R7" s="328"/>
      <c r="S7" s="47">
        <v>0.32222222222222219</v>
      </c>
      <c r="T7" s="48">
        <v>0.36788194444444439</v>
      </c>
      <c r="U7" s="111">
        <v>5.349999999999957</v>
      </c>
      <c r="V7" s="112">
        <v>65.750471129972325</v>
      </c>
      <c r="W7" s="113"/>
      <c r="X7" s="116"/>
      <c r="Y7" s="337"/>
      <c r="Z7" s="338"/>
      <c r="AA7" s="117">
        <f>M7-J7</f>
        <v>-438.95801158364293</v>
      </c>
      <c r="AB7" s="110">
        <f>M7/J7</f>
        <v>0.87806721900454365</v>
      </c>
      <c r="AC7" s="333"/>
    </row>
    <row r="8" spans="1:29" ht="15.75" customHeight="1">
      <c r="A8" s="323"/>
      <c r="B8" s="100" t="s">
        <v>118</v>
      </c>
      <c r="C8" s="335" t="s">
        <v>119</v>
      </c>
      <c r="D8" s="336"/>
      <c r="E8" s="101">
        <v>28.57</v>
      </c>
      <c r="F8" s="102">
        <v>1632</v>
      </c>
      <c r="G8" s="103">
        <f t="shared" si="0"/>
        <v>46626.239999999998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3120.1080033019084</v>
      </c>
      <c r="N8" s="106">
        <f>M8/L8</f>
        <v>260.00900027515905</v>
      </c>
      <c r="O8" s="108">
        <f>L8-I8</f>
        <v>0</v>
      </c>
      <c r="P8" s="109">
        <f>N8-K8</f>
        <v>-39.990999724840947</v>
      </c>
      <c r="Q8" s="110">
        <f>N8/K8</f>
        <v>0.86669666758386354</v>
      </c>
      <c r="R8" s="328"/>
      <c r="S8" s="47">
        <v>0.37152777777777773</v>
      </c>
      <c r="T8" s="48">
        <v>0.39332175925925922</v>
      </c>
      <c r="U8" s="111">
        <v>5.2500000000000213</v>
      </c>
      <c r="V8" s="112">
        <v>31.3835289984752</v>
      </c>
      <c r="W8" s="113"/>
      <c r="X8" s="116"/>
      <c r="Y8" s="337"/>
      <c r="Z8" s="338"/>
      <c r="AA8" s="117">
        <f>M8-J8</f>
        <v>-479.89199669809159</v>
      </c>
      <c r="AB8" s="110">
        <f>M8/J8</f>
        <v>0.86669666758386343</v>
      </c>
      <c r="AC8" s="333"/>
    </row>
    <row r="9" spans="1:29" ht="15.75" customHeight="1">
      <c r="A9" s="323"/>
      <c r="B9" s="100"/>
      <c r="C9" s="335"/>
      <c r="D9" s="336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328"/>
      <c r="S9" s="47"/>
      <c r="T9" s="48"/>
      <c r="U9" s="111"/>
      <c r="V9" s="112"/>
      <c r="W9" s="113"/>
      <c r="X9" s="116"/>
      <c r="Y9" s="337"/>
      <c r="Z9" s="338"/>
      <c r="AA9" s="117"/>
      <c r="AB9" s="110"/>
      <c r="AC9" s="333"/>
    </row>
    <row r="10" spans="1:29" ht="15.75" customHeight="1">
      <c r="A10" s="323"/>
      <c r="B10" s="100"/>
      <c r="C10" s="335"/>
      <c r="D10" s="336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28"/>
      <c r="S10" s="47"/>
      <c r="T10" s="120"/>
      <c r="U10" s="111"/>
      <c r="V10" s="112"/>
      <c r="W10" s="113"/>
      <c r="X10" s="116"/>
      <c r="Y10" s="337"/>
      <c r="Z10" s="338"/>
      <c r="AA10" s="117"/>
      <c r="AB10" s="110"/>
      <c r="AC10" s="333"/>
    </row>
    <row r="11" spans="1:29" ht="15.75" customHeight="1">
      <c r="A11" s="323"/>
      <c r="B11" s="100"/>
      <c r="C11" s="335"/>
      <c r="D11" s="336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8"/>
      <c r="S11" s="47"/>
      <c r="T11" s="120"/>
      <c r="U11" s="111"/>
      <c r="V11" s="112"/>
      <c r="W11" s="113"/>
      <c r="X11" s="116"/>
      <c r="Y11" s="337"/>
      <c r="Z11" s="338"/>
      <c r="AA11" s="117"/>
      <c r="AB11" s="110"/>
      <c r="AC11" s="333"/>
    </row>
    <row r="12" spans="1:29" ht="15.75" customHeight="1">
      <c r="A12" s="323"/>
      <c r="B12" s="100"/>
      <c r="C12" s="335"/>
      <c r="D12" s="33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8"/>
      <c r="S12" s="47"/>
      <c r="T12" s="120"/>
      <c r="U12" s="111"/>
      <c r="V12" s="112"/>
      <c r="W12" s="113"/>
      <c r="X12" s="116"/>
      <c r="Y12" s="337"/>
      <c r="Z12" s="338"/>
      <c r="AA12" s="117"/>
      <c r="AB12" s="110"/>
      <c r="AC12" s="333"/>
    </row>
    <row r="13" spans="1:29" ht="15.75" customHeight="1">
      <c r="A13" s="323"/>
      <c r="B13" s="100"/>
      <c r="C13" s="335"/>
      <c r="D13" s="33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8"/>
      <c r="S13" s="47"/>
      <c r="T13" s="120"/>
      <c r="U13" s="111"/>
      <c r="V13" s="112"/>
      <c r="W13" s="113"/>
      <c r="X13" s="127"/>
      <c r="Y13" s="337"/>
      <c r="Z13" s="338"/>
      <c r="AA13" s="117"/>
      <c r="AB13" s="110"/>
      <c r="AC13" s="333"/>
    </row>
    <row r="14" spans="1:29" ht="15.75" customHeight="1">
      <c r="A14" s="323"/>
      <c r="B14" s="100"/>
      <c r="C14" s="335"/>
      <c r="D14" s="33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8"/>
      <c r="S14" s="47"/>
      <c r="T14" s="120"/>
      <c r="U14" s="111"/>
      <c r="V14" s="112"/>
      <c r="W14" s="113"/>
      <c r="X14" s="127"/>
      <c r="Y14" s="337"/>
      <c r="Z14" s="338"/>
      <c r="AA14" s="117"/>
      <c r="AB14" s="110"/>
      <c r="AC14" s="333"/>
    </row>
    <row r="15" spans="1:29" ht="15.75" customHeight="1">
      <c r="A15" s="323"/>
      <c r="B15" s="100"/>
      <c r="C15" s="335"/>
      <c r="D15" s="33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8"/>
      <c r="S15" s="47"/>
      <c r="T15" s="120"/>
      <c r="U15" s="111"/>
      <c r="V15" s="112"/>
      <c r="W15" s="113"/>
      <c r="X15" s="127"/>
      <c r="Y15" s="337"/>
      <c r="Z15" s="338"/>
      <c r="AA15" s="117"/>
      <c r="AB15" s="110"/>
      <c r="AC15" s="333"/>
    </row>
    <row r="16" spans="1:29" ht="15.75" customHeight="1">
      <c r="A16" s="323"/>
      <c r="B16" s="100"/>
      <c r="C16" s="335"/>
      <c r="D16" s="33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8"/>
      <c r="S16" s="47"/>
      <c r="T16" s="120"/>
      <c r="U16" s="111"/>
      <c r="V16" s="112"/>
      <c r="W16" s="113"/>
      <c r="X16" s="127"/>
      <c r="Y16" s="337"/>
      <c r="Z16" s="338"/>
      <c r="AA16" s="117"/>
      <c r="AB16" s="110"/>
      <c r="AC16" s="333"/>
    </row>
    <row r="17" spans="1:29" ht="15.75" customHeight="1">
      <c r="A17" s="323"/>
      <c r="B17" s="100"/>
      <c r="C17" s="335"/>
      <c r="D17" s="33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8"/>
      <c r="S17" s="47"/>
      <c r="T17" s="120"/>
      <c r="U17" s="111"/>
      <c r="V17" s="112"/>
      <c r="W17" s="113"/>
      <c r="X17" s="127"/>
      <c r="Y17" s="337"/>
      <c r="Z17" s="338"/>
      <c r="AA17" s="117"/>
      <c r="AB17" s="110"/>
      <c r="AC17" s="333"/>
    </row>
    <row r="18" spans="1:29" ht="15.75" customHeight="1">
      <c r="A18" s="323"/>
      <c r="B18" s="100"/>
      <c r="C18" s="335"/>
      <c r="D18" s="33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8"/>
      <c r="S18" s="47"/>
      <c r="T18" s="120"/>
      <c r="U18" s="111"/>
      <c r="V18" s="112"/>
      <c r="W18" s="113"/>
      <c r="X18" s="127"/>
      <c r="Y18" s="337"/>
      <c r="Z18" s="338"/>
      <c r="AA18" s="117"/>
      <c r="AB18" s="110"/>
      <c r="AC18" s="333"/>
    </row>
    <row r="19" spans="1:29" ht="15.75" customHeight="1">
      <c r="A19" s="323"/>
      <c r="B19" s="100"/>
      <c r="C19" s="335"/>
      <c r="D19" s="33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8"/>
      <c r="S19" s="47"/>
      <c r="T19" s="120"/>
      <c r="U19" s="111"/>
      <c r="V19" s="112"/>
      <c r="W19" s="113"/>
      <c r="X19" s="127"/>
      <c r="Y19" s="337"/>
      <c r="Z19" s="338"/>
      <c r="AA19" s="117"/>
      <c r="AB19" s="110"/>
      <c r="AC19" s="333"/>
    </row>
    <row r="20" spans="1:29" ht="15.75" customHeight="1">
      <c r="A20" s="323"/>
      <c r="B20" s="163"/>
      <c r="C20" s="335"/>
      <c r="D20" s="336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8"/>
      <c r="S20" s="119"/>
      <c r="T20" s="120"/>
      <c r="U20" s="130"/>
      <c r="V20" s="131"/>
      <c r="W20" s="126"/>
      <c r="X20" s="127"/>
      <c r="Y20" s="337"/>
      <c r="Z20" s="338"/>
      <c r="AA20" s="165"/>
      <c r="AB20" s="125"/>
      <c r="AC20" s="333"/>
    </row>
    <row r="21" spans="1:29" ht="15.75" customHeight="1" thickBot="1">
      <c r="A21" s="324"/>
      <c r="B21" s="133" t="s">
        <v>115</v>
      </c>
      <c r="C21" s="358"/>
      <c r="D21" s="358"/>
      <c r="E21" s="134"/>
      <c r="F21" s="167"/>
      <c r="G21" s="135"/>
      <c r="H21" s="69"/>
      <c r="I21" s="136">
        <f t="shared" ref="I21:J21" si="2">AVERAGE(I5:I20)</f>
        <v>11</v>
      </c>
      <c r="J21" s="137">
        <f t="shared" si="2"/>
        <v>3600</v>
      </c>
      <c r="K21" s="138">
        <f t="shared" ref="K21" si="3">J21/I21</f>
        <v>327.27272727272725</v>
      </c>
      <c r="L21" s="136">
        <f t="shared" ref="L21:M21" si="4">AVERAGE(L5:L20)</f>
        <v>11</v>
      </c>
      <c r="M21" s="137">
        <f t="shared" si="4"/>
        <v>3164.083481172865</v>
      </c>
      <c r="N21" s="138">
        <f>M21/L21</f>
        <v>287.64395283389683</v>
      </c>
      <c r="O21" s="139">
        <f>L21-I21</f>
        <v>0</v>
      </c>
      <c r="P21" s="140">
        <f>N21-K21</f>
        <v>-39.628774438830419</v>
      </c>
      <c r="Q21" s="141">
        <f>N21/K21</f>
        <v>0.87891207810357375</v>
      </c>
      <c r="R21" s="329"/>
      <c r="S21" s="142">
        <v>0.25</v>
      </c>
      <c r="T21" s="143">
        <v>0.4379398148148147</v>
      </c>
      <c r="U21" s="144"/>
      <c r="V21" s="166"/>
      <c r="W21" s="167"/>
      <c r="X21" s="138"/>
      <c r="Y21" s="359"/>
      <c r="Z21" s="360"/>
      <c r="AA21" s="168">
        <f>M21-J21</f>
        <v>-435.91651882713495</v>
      </c>
      <c r="AB21" s="141">
        <f>M21/J21</f>
        <v>0.87891207810357364</v>
      </c>
      <c r="AC21" s="334"/>
    </row>
    <row r="22" spans="1:29" ht="15.75" customHeight="1">
      <c r="A22" s="361" t="s">
        <v>121</v>
      </c>
      <c r="B22" s="114" t="s">
        <v>118</v>
      </c>
      <c r="C22" s="325" t="s">
        <v>186</v>
      </c>
      <c r="D22" s="326"/>
      <c r="E22" s="147">
        <v>18.53</v>
      </c>
      <c r="F22" s="97">
        <v>2637</v>
      </c>
      <c r="G22" s="148">
        <f t="shared" ref="G22:G24" si="5">E22*F22</f>
        <v>48863.61</v>
      </c>
      <c r="H22" s="149"/>
      <c r="I22" s="150">
        <v>3</v>
      </c>
      <c r="J22" s="151">
        <v>3300</v>
      </c>
      <c r="K22" s="152">
        <f>J22/I22</f>
        <v>1100</v>
      </c>
      <c r="L22" s="153">
        <v>3</v>
      </c>
      <c r="M22" s="151">
        <f>F22/V22*60</f>
        <v>2985.8992962469588</v>
      </c>
      <c r="N22" s="152">
        <f>M22/L22</f>
        <v>995.29976541565293</v>
      </c>
      <c r="O22" s="154">
        <f>L22-I22</f>
        <v>0</v>
      </c>
      <c r="P22" s="155">
        <f>N22-K22</f>
        <v>-104.70023458434707</v>
      </c>
      <c r="Q22" s="156">
        <f>N22/K22</f>
        <v>0.90481796855968444</v>
      </c>
      <c r="R22" s="327">
        <f>Q38</f>
        <v>0.904705989519895</v>
      </c>
      <c r="S22" s="157">
        <v>0.34027777777777773</v>
      </c>
      <c r="T22" s="158">
        <v>0.37707175925925923</v>
      </c>
      <c r="U22" s="159"/>
      <c r="V22" s="112">
        <v>52.989061017185051</v>
      </c>
      <c r="W22" s="161"/>
      <c r="X22" s="162"/>
      <c r="Y22" s="330"/>
      <c r="Z22" s="331"/>
      <c r="AA22" s="115">
        <f>M22-J22</f>
        <v>-314.10070375304122</v>
      </c>
      <c r="AB22" s="156">
        <f>M22/J22</f>
        <v>0.90481796855968444</v>
      </c>
      <c r="AC22" s="332">
        <f>AB38</f>
        <v>0.904705989519895</v>
      </c>
    </row>
    <row r="23" spans="1:29" ht="15.75" customHeight="1">
      <c r="A23" s="362"/>
      <c r="B23" s="100" t="s">
        <v>118</v>
      </c>
      <c r="C23" s="335" t="s">
        <v>122</v>
      </c>
      <c r="D23" s="336"/>
      <c r="E23" s="101">
        <v>22.28</v>
      </c>
      <c r="F23" s="102">
        <v>952</v>
      </c>
      <c r="G23" s="103">
        <f t="shared" si="5"/>
        <v>21210.560000000001</v>
      </c>
      <c r="H23" s="26"/>
      <c r="I23" s="104">
        <v>5</v>
      </c>
      <c r="J23" s="105">
        <v>3300</v>
      </c>
      <c r="K23" s="106">
        <f t="shared" ref="K23:K24" si="6">J23/I23</f>
        <v>660</v>
      </c>
      <c r="L23" s="107">
        <v>5</v>
      </c>
      <c r="M23" s="105">
        <f>F23/V23*60</f>
        <v>2984.8500000000008</v>
      </c>
      <c r="N23" s="106">
        <f>M23/L23</f>
        <v>596.97000000000014</v>
      </c>
      <c r="O23" s="108">
        <f>L23-I23</f>
        <v>0</v>
      </c>
      <c r="P23" s="109">
        <f>N23-K23</f>
        <v>-63.029999999999859</v>
      </c>
      <c r="Q23" s="110">
        <f>N23/K23</f>
        <v>0.90450000000000019</v>
      </c>
      <c r="R23" s="328"/>
      <c r="S23" s="47">
        <v>0.37986111111111104</v>
      </c>
      <c r="T23" s="48">
        <v>0.39314814814814808</v>
      </c>
      <c r="U23" s="111">
        <v>5</v>
      </c>
      <c r="V23" s="112">
        <v>19.136640032162415</v>
      </c>
      <c r="W23" s="113"/>
      <c r="X23" s="116"/>
      <c r="Y23" s="337"/>
      <c r="Z23" s="338"/>
      <c r="AA23" s="117">
        <f>M23-J23</f>
        <v>-315.14999999999918</v>
      </c>
      <c r="AB23" s="110">
        <f>M23/J23</f>
        <v>0.90450000000000019</v>
      </c>
      <c r="AC23" s="333"/>
    </row>
    <row r="24" spans="1:29" ht="15.75" customHeight="1">
      <c r="A24" s="362"/>
      <c r="B24" s="100" t="s">
        <v>118</v>
      </c>
      <c r="C24" s="335" t="s">
        <v>123</v>
      </c>
      <c r="D24" s="336"/>
      <c r="E24" s="101">
        <v>17.89</v>
      </c>
      <c r="F24" s="102">
        <v>3118</v>
      </c>
      <c r="G24" s="103">
        <f t="shared" si="5"/>
        <v>55781.020000000004</v>
      </c>
      <c r="H24" s="26"/>
      <c r="I24" s="104">
        <v>4</v>
      </c>
      <c r="J24" s="105">
        <v>3300</v>
      </c>
      <c r="K24" s="106">
        <f t="shared" si="6"/>
        <v>825</v>
      </c>
      <c r="L24" s="107">
        <v>4</v>
      </c>
      <c r="M24" s="105">
        <f>F24/V24*60</f>
        <v>2985.8400000000011</v>
      </c>
      <c r="N24" s="106">
        <f>M24/L24</f>
        <v>746.46000000000026</v>
      </c>
      <c r="O24" s="108">
        <f>L24-I24</f>
        <v>0</v>
      </c>
      <c r="P24" s="109">
        <f>N24-K24</f>
        <v>-78.539999999999736</v>
      </c>
      <c r="Q24" s="110">
        <f>N24/K24</f>
        <v>0.90480000000000027</v>
      </c>
      <c r="R24" s="328"/>
      <c r="S24" s="47">
        <v>0.3965277777777777</v>
      </c>
      <c r="T24" s="48">
        <v>0.44003472222222217</v>
      </c>
      <c r="U24" s="111">
        <v>4.8666666666666547</v>
      </c>
      <c r="V24" s="112">
        <v>62.655735069528149</v>
      </c>
      <c r="W24" s="113"/>
      <c r="X24" s="116"/>
      <c r="Y24" s="337"/>
      <c r="Z24" s="338"/>
      <c r="AA24" s="117">
        <f>M24-J24</f>
        <v>-314.15999999999894</v>
      </c>
      <c r="AB24" s="110">
        <f>M24/J24</f>
        <v>0.90480000000000027</v>
      </c>
      <c r="AC24" s="333"/>
    </row>
    <row r="25" spans="1:29" ht="15.75" customHeight="1">
      <c r="A25" s="362"/>
      <c r="B25" s="100"/>
      <c r="C25" s="335"/>
      <c r="D25" s="336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28"/>
      <c r="S25" s="47"/>
      <c r="T25" s="48"/>
      <c r="U25" s="111"/>
      <c r="V25" s="112"/>
      <c r="W25" s="113"/>
      <c r="X25" s="116"/>
      <c r="Y25" s="337"/>
      <c r="Z25" s="338"/>
      <c r="AA25" s="117"/>
      <c r="AB25" s="110"/>
      <c r="AC25" s="333"/>
    </row>
    <row r="26" spans="1:29" ht="15.75" customHeight="1">
      <c r="A26" s="363"/>
      <c r="B26" s="100"/>
      <c r="C26" s="335"/>
      <c r="D26" s="336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328"/>
      <c r="S26" s="47"/>
      <c r="T26" s="48"/>
      <c r="U26" s="111"/>
      <c r="V26" s="112"/>
      <c r="W26" s="113"/>
      <c r="X26" s="116"/>
      <c r="Y26" s="337"/>
      <c r="Z26" s="338"/>
      <c r="AA26" s="117"/>
      <c r="AB26" s="110"/>
      <c r="AC26" s="333"/>
    </row>
    <row r="27" spans="1:29" ht="15.75" customHeight="1">
      <c r="A27" s="363"/>
      <c r="B27" s="100"/>
      <c r="C27" s="335"/>
      <c r="D27" s="336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28"/>
      <c r="S27" s="47"/>
      <c r="T27" s="120"/>
      <c r="U27" s="111"/>
      <c r="V27" s="112"/>
      <c r="W27" s="113"/>
      <c r="X27" s="116"/>
      <c r="Y27" s="337"/>
      <c r="Z27" s="338"/>
      <c r="AA27" s="117"/>
      <c r="AB27" s="110"/>
      <c r="AC27" s="333"/>
    </row>
    <row r="28" spans="1:29" ht="15.75" customHeight="1">
      <c r="A28" s="363"/>
      <c r="B28" s="100"/>
      <c r="C28" s="335"/>
      <c r="D28" s="336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328"/>
      <c r="S28" s="47"/>
      <c r="T28" s="120"/>
      <c r="U28" s="111"/>
      <c r="V28" s="112"/>
      <c r="W28" s="113"/>
      <c r="X28" s="116"/>
      <c r="Y28" s="337"/>
      <c r="Z28" s="338"/>
      <c r="AA28" s="117"/>
      <c r="AB28" s="110"/>
      <c r="AC28" s="333"/>
    </row>
    <row r="29" spans="1:29" ht="15.75" customHeight="1">
      <c r="A29" s="363"/>
      <c r="B29" s="100"/>
      <c r="C29" s="335"/>
      <c r="D29" s="336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28"/>
      <c r="S29" s="47"/>
      <c r="T29" s="120"/>
      <c r="U29" s="111"/>
      <c r="V29" s="112"/>
      <c r="W29" s="113"/>
      <c r="X29" s="116"/>
      <c r="Y29" s="337"/>
      <c r="Z29" s="338"/>
      <c r="AA29" s="117"/>
      <c r="AB29" s="110"/>
      <c r="AC29" s="333"/>
    </row>
    <row r="30" spans="1:29" ht="15.75" customHeight="1">
      <c r="A30" s="363"/>
      <c r="B30" s="100"/>
      <c r="C30" s="335"/>
      <c r="D30" s="336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28"/>
      <c r="S30" s="47"/>
      <c r="T30" s="120"/>
      <c r="U30" s="111"/>
      <c r="V30" s="112"/>
      <c r="W30" s="113"/>
      <c r="X30" s="116"/>
      <c r="Y30" s="337"/>
      <c r="Z30" s="338"/>
      <c r="AA30" s="117"/>
      <c r="AB30" s="110"/>
      <c r="AC30" s="333"/>
    </row>
    <row r="31" spans="1:29" ht="15.75" customHeight="1">
      <c r="A31" s="363"/>
      <c r="B31" s="100"/>
      <c r="C31" s="335"/>
      <c r="D31" s="336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28"/>
      <c r="S31" s="47"/>
      <c r="T31" s="120"/>
      <c r="U31" s="111"/>
      <c r="V31" s="112"/>
      <c r="W31" s="113"/>
      <c r="X31" s="116"/>
      <c r="Y31" s="337"/>
      <c r="Z31" s="338"/>
      <c r="AA31" s="117"/>
      <c r="AB31" s="110"/>
      <c r="AC31" s="333"/>
    </row>
    <row r="32" spans="1:29" ht="15.75" customHeight="1">
      <c r="A32" s="363"/>
      <c r="B32" s="100"/>
      <c r="C32" s="335"/>
      <c r="D32" s="336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28"/>
      <c r="S32" s="47"/>
      <c r="T32" s="120"/>
      <c r="U32" s="111"/>
      <c r="V32" s="112"/>
      <c r="W32" s="113"/>
      <c r="X32" s="116"/>
      <c r="Y32" s="337"/>
      <c r="Z32" s="338"/>
      <c r="AA32" s="117"/>
      <c r="AB32" s="110"/>
      <c r="AC32" s="333"/>
    </row>
    <row r="33" spans="1:29" ht="15.75" customHeight="1">
      <c r="A33" s="363"/>
      <c r="B33" s="100"/>
      <c r="C33" s="335"/>
      <c r="D33" s="336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28"/>
      <c r="S33" s="47"/>
      <c r="T33" s="120"/>
      <c r="U33" s="111"/>
      <c r="V33" s="112"/>
      <c r="W33" s="113"/>
      <c r="X33" s="116"/>
      <c r="Y33" s="337"/>
      <c r="Z33" s="338"/>
      <c r="AA33" s="117"/>
      <c r="AB33" s="110"/>
      <c r="AC33" s="333"/>
    </row>
    <row r="34" spans="1:29" ht="15.75" customHeight="1">
      <c r="A34" s="363"/>
      <c r="B34" s="100"/>
      <c r="C34" s="335"/>
      <c r="D34" s="336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28"/>
      <c r="S34" s="47"/>
      <c r="T34" s="120"/>
      <c r="U34" s="111"/>
      <c r="V34" s="112"/>
      <c r="W34" s="113"/>
      <c r="X34" s="116"/>
      <c r="Y34" s="337"/>
      <c r="Z34" s="338"/>
      <c r="AA34" s="117"/>
      <c r="AB34" s="110"/>
      <c r="AC34" s="333"/>
    </row>
    <row r="35" spans="1:29" ht="15.75" customHeight="1">
      <c r="A35" s="363"/>
      <c r="B35" s="100"/>
      <c r="C35" s="335"/>
      <c r="D35" s="336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28"/>
      <c r="S35" s="47"/>
      <c r="T35" s="120"/>
      <c r="U35" s="111"/>
      <c r="V35" s="112"/>
      <c r="W35" s="113"/>
      <c r="X35" s="116"/>
      <c r="Y35" s="337"/>
      <c r="Z35" s="338"/>
      <c r="AA35" s="117"/>
      <c r="AB35" s="110"/>
      <c r="AC35" s="333"/>
    </row>
    <row r="36" spans="1:29" ht="15.75" customHeight="1">
      <c r="A36" s="363"/>
      <c r="B36" s="100"/>
      <c r="C36" s="335"/>
      <c r="D36" s="336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28"/>
      <c r="S36" s="47"/>
      <c r="T36" s="120"/>
      <c r="U36" s="111"/>
      <c r="V36" s="112"/>
      <c r="W36" s="113"/>
      <c r="X36" s="116"/>
      <c r="Y36" s="337"/>
      <c r="Z36" s="338"/>
      <c r="AA36" s="117"/>
      <c r="AB36" s="110"/>
      <c r="AC36" s="333"/>
    </row>
    <row r="37" spans="1:29" ht="15.75" customHeight="1">
      <c r="A37" s="363"/>
      <c r="B37" s="100"/>
      <c r="C37" s="335"/>
      <c r="D37" s="336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28"/>
      <c r="S37" s="119"/>
      <c r="T37" s="120"/>
      <c r="U37" s="130"/>
      <c r="V37" s="131"/>
      <c r="W37" s="126"/>
      <c r="X37" s="127"/>
      <c r="Y37" s="337"/>
      <c r="Z37" s="338"/>
      <c r="AA37" s="165"/>
      <c r="AB37" s="125"/>
      <c r="AC37" s="333"/>
    </row>
    <row r="38" spans="1:29" ht="15.75" customHeight="1" thickBot="1">
      <c r="A38" s="364"/>
      <c r="B38" s="133" t="s">
        <v>115</v>
      </c>
      <c r="C38" s="358"/>
      <c r="D38" s="358"/>
      <c r="E38" s="134"/>
      <c r="F38" s="99"/>
      <c r="G38" s="135"/>
      <c r="H38" s="69"/>
      <c r="I38" s="136">
        <f t="shared" ref="I38:J38" si="7">AVERAGE(I22:I37)</f>
        <v>4</v>
      </c>
      <c r="J38" s="137">
        <f t="shared" si="7"/>
        <v>3300</v>
      </c>
      <c r="K38" s="138">
        <f t="shared" ref="K38" si="8">J38/I38</f>
        <v>825</v>
      </c>
      <c r="L38" s="136">
        <f t="shared" ref="L38:M38" si="9">AVERAGE(L22:L37)</f>
        <v>4</v>
      </c>
      <c r="M38" s="137">
        <f t="shared" si="9"/>
        <v>2985.5297654156534</v>
      </c>
      <c r="N38" s="138">
        <f t="shared" ref="N38:N44" si="10">M38/L38</f>
        <v>746.38244135391335</v>
      </c>
      <c r="O38" s="139">
        <f t="shared" ref="O38:O44" si="11">L38-I38</f>
        <v>0</v>
      </c>
      <c r="P38" s="140">
        <f t="shared" ref="P38:P44" si="12">N38-K38</f>
        <v>-78.61755864608665</v>
      </c>
      <c r="Q38" s="141">
        <f t="shared" ref="Q38:Q44" si="13">N38/K38</f>
        <v>0.904705989519895</v>
      </c>
      <c r="R38" s="329"/>
      <c r="S38" s="142">
        <v>0.34027777777777773</v>
      </c>
      <c r="T38" s="143">
        <v>0.44003472222222217</v>
      </c>
      <c r="U38" s="144"/>
      <c r="V38" s="166"/>
      <c r="W38" s="99"/>
      <c r="X38" s="69"/>
      <c r="Y38" s="359"/>
      <c r="Z38" s="360"/>
      <c r="AA38" s="168">
        <f t="shared" ref="AA38:AA44" si="14">M38-J38</f>
        <v>-314.4702345843466</v>
      </c>
      <c r="AB38" s="141">
        <f t="shared" ref="AB38:AB44" si="15">M38/J38</f>
        <v>0.904705989519895</v>
      </c>
      <c r="AC38" s="334"/>
    </row>
    <row r="39" spans="1:29" ht="15.75" customHeight="1">
      <c r="A39" s="322" t="s">
        <v>71</v>
      </c>
      <c r="B39" s="114" t="s">
        <v>118</v>
      </c>
      <c r="C39" s="325" t="s">
        <v>129</v>
      </c>
      <c r="D39" s="326"/>
      <c r="E39" s="147">
        <v>25.03</v>
      </c>
      <c r="F39" s="97">
        <v>1251</v>
      </c>
      <c r="G39" s="148">
        <f t="shared" ref="G39:G44" si="16">E39*F39</f>
        <v>31312.530000000002</v>
      </c>
      <c r="H39" s="149"/>
      <c r="I39" s="150">
        <v>5</v>
      </c>
      <c r="J39" s="151">
        <v>3600</v>
      </c>
      <c r="K39" s="152">
        <f>J39/I39</f>
        <v>720</v>
      </c>
      <c r="L39" s="153">
        <v>5</v>
      </c>
      <c r="M39" s="151">
        <f t="shared" ref="M39:M44" si="17">F39/V39*60</f>
        <v>3193.8561676975378</v>
      </c>
      <c r="N39" s="152">
        <f t="shared" si="10"/>
        <v>638.77123353950753</v>
      </c>
      <c r="O39" s="154">
        <f t="shared" si="11"/>
        <v>0</v>
      </c>
      <c r="P39" s="155">
        <f t="shared" si="12"/>
        <v>-81.228766460492466</v>
      </c>
      <c r="Q39" s="156">
        <f t="shared" si="13"/>
        <v>0.88718226880487161</v>
      </c>
      <c r="R39" s="327">
        <f>Q55</f>
        <v>0.89021004296596995</v>
      </c>
      <c r="S39" s="157">
        <v>0.25</v>
      </c>
      <c r="T39" s="158">
        <v>0.26631944444444444</v>
      </c>
      <c r="U39" s="159"/>
      <c r="V39" s="160">
        <v>23.501371401490196</v>
      </c>
      <c r="W39" s="161"/>
      <c r="X39" s="162"/>
      <c r="Y39" s="330"/>
      <c r="Z39" s="331"/>
      <c r="AA39" s="115">
        <f t="shared" si="14"/>
        <v>-406.14383230246222</v>
      </c>
      <c r="AB39" s="156">
        <f t="shared" si="15"/>
        <v>0.88718226880487161</v>
      </c>
      <c r="AC39" s="332">
        <f>AB55</f>
        <v>0.89021004296596995</v>
      </c>
    </row>
    <row r="40" spans="1:29" ht="15.75" customHeight="1">
      <c r="A40" s="323"/>
      <c r="B40" s="100" t="s">
        <v>118</v>
      </c>
      <c r="C40" s="335" t="s">
        <v>125</v>
      </c>
      <c r="D40" s="336"/>
      <c r="E40" s="101">
        <v>18.18</v>
      </c>
      <c r="F40" s="102">
        <v>1287</v>
      </c>
      <c r="G40" s="103">
        <f t="shared" si="16"/>
        <v>23397.66</v>
      </c>
      <c r="H40" s="26"/>
      <c r="I40" s="104">
        <v>3</v>
      </c>
      <c r="J40" s="105">
        <v>3600</v>
      </c>
      <c r="K40" s="106">
        <f t="shared" ref="K40:K76" si="18">J40/I40</f>
        <v>1200</v>
      </c>
      <c r="L40" s="107">
        <v>3</v>
      </c>
      <c r="M40" s="105">
        <f t="shared" si="17"/>
        <v>3188.4993682675786</v>
      </c>
      <c r="N40" s="106">
        <f t="shared" si="10"/>
        <v>1062.8331227558594</v>
      </c>
      <c r="O40" s="108">
        <f t="shared" si="11"/>
        <v>0</v>
      </c>
      <c r="P40" s="109">
        <f t="shared" si="12"/>
        <v>-137.16687724414055</v>
      </c>
      <c r="Q40" s="110">
        <f t="shared" si="13"/>
        <v>0.88569426896321624</v>
      </c>
      <c r="R40" s="328"/>
      <c r="S40" s="47">
        <v>0.27638888888888891</v>
      </c>
      <c r="T40" s="48">
        <v>0.29320601851851852</v>
      </c>
      <c r="U40" s="111">
        <v>14.500000000000028</v>
      </c>
      <c r="V40" s="112">
        <v>24.218289258108364</v>
      </c>
      <c r="W40" s="113"/>
      <c r="X40" s="116"/>
      <c r="Y40" s="337"/>
      <c r="Z40" s="338"/>
      <c r="AA40" s="117">
        <f t="shared" si="14"/>
        <v>-411.50063173242143</v>
      </c>
      <c r="AB40" s="110">
        <f t="shared" si="15"/>
        <v>0.88569426896321624</v>
      </c>
      <c r="AC40" s="333"/>
    </row>
    <row r="41" spans="1:29" ht="15.75" customHeight="1">
      <c r="A41" s="323"/>
      <c r="B41" s="100" t="s">
        <v>118</v>
      </c>
      <c r="C41" s="335" t="s">
        <v>202</v>
      </c>
      <c r="D41" s="336"/>
      <c r="E41" s="101">
        <v>23.72</v>
      </c>
      <c r="F41" s="102">
        <v>1077</v>
      </c>
      <c r="G41" s="103">
        <f t="shared" si="16"/>
        <v>25546.44</v>
      </c>
      <c r="H41" s="26"/>
      <c r="I41" s="104">
        <v>5</v>
      </c>
      <c r="J41" s="105">
        <v>3600</v>
      </c>
      <c r="K41" s="106">
        <f t="shared" si="18"/>
        <v>720</v>
      </c>
      <c r="L41" s="107">
        <v>5</v>
      </c>
      <c r="M41" s="105">
        <f t="shared" si="17"/>
        <v>3200.2311494849396</v>
      </c>
      <c r="N41" s="106">
        <f t="shared" si="10"/>
        <v>640.04622989698794</v>
      </c>
      <c r="O41" s="108">
        <f t="shared" si="11"/>
        <v>0</v>
      </c>
      <c r="P41" s="109">
        <f t="shared" si="12"/>
        <v>-79.953770103012062</v>
      </c>
      <c r="Q41" s="110">
        <f t="shared" si="13"/>
        <v>0.88895309707914993</v>
      </c>
      <c r="R41" s="328"/>
      <c r="S41" s="47">
        <v>0.30347222222222225</v>
      </c>
      <c r="T41" s="48">
        <v>0.31748842592592597</v>
      </c>
      <c r="U41" s="111">
        <v>14.783333333333379</v>
      </c>
      <c r="V41" s="112">
        <v>20.192291425699125</v>
      </c>
      <c r="W41" s="113"/>
      <c r="X41" s="116"/>
      <c r="Y41" s="337"/>
      <c r="Z41" s="338"/>
      <c r="AA41" s="117">
        <f t="shared" si="14"/>
        <v>-399.76885051506042</v>
      </c>
      <c r="AB41" s="110">
        <f t="shared" si="15"/>
        <v>0.88895309707914993</v>
      </c>
      <c r="AC41" s="333"/>
    </row>
    <row r="42" spans="1:29" ht="15.75" customHeight="1">
      <c r="A42" s="323"/>
      <c r="B42" s="100" t="s">
        <v>118</v>
      </c>
      <c r="C42" s="335" t="s">
        <v>127</v>
      </c>
      <c r="D42" s="336"/>
      <c r="E42" s="101">
        <v>18.18</v>
      </c>
      <c r="F42" s="102">
        <v>2293</v>
      </c>
      <c r="G42" s="103">
        <f t="shared" si="16"/>
        <v>41686.74</v>
      </c>
      <c r="H42" s="26"/>
      <c r="I42" s="104">
        <v>3</v>
      </c>
      <c r="J42" s="105">
        <v>3600</v>
      </c>
      <c r="K42" s="106">
        <f t="shared" si="18"/>
        <v>1200</v>
      </c>
      <c r="L42" s="107">
        <v>3</v>
      </c>
      <c r="M42" s="105">
        <f t="shared" si="17"/>
        <v>3199.5582864459975</v>
      </c>
      <c r="N42" s="106">
        <f t="shared" si="10"/>
        <v>1066.5194288153325</v>
      </c>
      <c r="O42" s="108">
        <f t="shared" si="11"/>
        <v>0</v>
      </c>
      <c r="P42" s="109">
        <f t="shared" si="12"/>
        <v>-133.4805711846675</v>
      </c>
      <c r="Q42" s="110">
        <f t="shared" si="13"/>
        <v>0.88876619067944373</v>
      </c>
      <c r="R42" s="328"/>
      <c r="S42" s="47">
        <v>0.32777777777777783</v>
      </c>
      <c r="T42" s="48">
        <v>0.35762731481481486</v>
      </c>
      <c r="U42" s="111">
        <v>14.816666666666691</v>
      </c>
      <c r="V42" s="112">
        <v>42.999685482467328</v>
      </c>
      <c r="W42" s="113"/>
      <c r="X42" s="116"/>
      <c r="Y42" s="337"/>
      <c r="Z42" s="338"/>
      <c r="AA42" s="117">
        <f t="shared" si="14"/>
        <v>-400.44171355400249</v>
      </c>
      <c r="AB42" s="110">
        <f t="shared" si="15"/>
        <v>0.88876619067944373</v>
      </c>
      <c r="AC42" s="333"/>
    </row>
    <row r="43" spans="1:29" ht="15.75" customHeight="1">
      <c r="A43" s="323"/>
      <c r="B43" s="100" t="s">
        <v>118</v>
      </c>
      <c r="C43" s="335" t="s">
        <v>126</v>
      </c>
      <c r="D43" s="336"/>
      <c r="E43" s="101">
        <v>14.03</v>
      </c>
      <c r="F43" s="102">
        <v>4895</v>
      </c>
      <c r="G43" s="103">
        <f t="shared" si="16"/>
        <v>68676.849999999991</v>
      </c>
      <c r="H43" s="13"/>
      <c r="I43" s="104">
        <v>3</v>
      </c>
      <c r="J43" s="105">
        <v>3000</v>
      </c>
      <c r="K43" s="106">
        <f t="shared" si="18"/>
        <v>1000</v>
      </c>
      <c r="L43" s="107">
        <v>3</v>
      </c>
      <c r="M43" s="105">
        <f t="shared" si="17"/>
        <v>2725.4921657400923</v>
      </c>
      <c r="N43" s="106">
        <f t="shared" si="10"/>
        <v>908.49738858003082</v>
      </c>
      <c r="O43" s="108">
        <f t="shared" si="11"/>
        <v>0</v>
      </c>
      <c r="P43" s="109">
        <f t="shared" si="12"/>
        <v>-91.502611419969185</v>
      </c>
      <c r="Q43" s="110">
        <f t="shared" si="13"/>
        <v>0.90849738858003082</v>
      </c>
      <c r="R43" s="328"/>
      <c r="S43" s="47">
        <v>0.36736111111111119</v>
      </c>
      <c r="T43" s="48">
        <v>0.44218750000000007</v>
      </c>
      <c r="U43" s="111">
        <v>15</v>
      </c>
      <c r="V43" s="112">
        <v>107.76035377824958</v>
      </c>
      <c r="W43" s="113"/>
      <c r="X43" s="116"/>
      <c r="Y43" s="337"/>
      <c r="Z43" s="338"/>
      <c r="AA43" s="117">
        <f t="shared" si="14"/>
        <v>-274.50783425990767</v>
      </c>
      <c r="AB43" s="110">
        <f t="shared" si="15"/>
        <v>0.90849738858003082</v>
      </c>
      <c r="AC43" s="333"/>
    </row>
    <row r="44" spans="1:29" ht="15.75" customHeight="1">
      <c r="A44" s="323"/>
      <c r="B44" s="100" t="s">
        <v>118</v>
      </c>
      <c r="C44" s="335" t="s">
        <v>128</v>
      </c>
      <c r="D44" s="336"/>
      <c r="E44" s="101">
        <v>14.28</v>
      </c>
      <c r="F44" s="102">
        <v>6706</v>
      </c>
      <c r="G44" s="121">
        <f t="shared" si="16"/>
        <v>95761.68</v>
      </c>
      <c r="H44" s="122"/>
      <c r="I44" s="104">
        <v>3</v>
      </c>
      <c r="J44" s="105">
        <v>3600</v>
      </c>
      <c r="K44" s="106">
        <f t="shared" si="18"/>
        <v>1200</v>
      </c>
      <c r="L44" s="107">
        <v>3</v>
      </c>
      <c r="M44" s="105">
        <f t="shared" si="17"/>
        <v>3186.7737646492233</v>
      </c>
      <c r="N44" s="106">
        <f t="shared" si="10"/>
        <v>1062.257921549741</v>
      </c>
      <c r="O44" s="108">
        <f t="shared" si="11"/>
        <v>0</v>
      </c>
      <c r="P44" s="109">
        <f t="shared" si="12"/>
        <v>-137.74207845025899</v>
      </c>
      <c r="Q44" s="110">
        <f t="shared" si="13"/>
        <v>0.88521493462478418</v>
      </c>
      <c r="R44" s="328"/>
      <c r="S44" s="47">
        <v>0.45208333333333345</v>
      </c>
      <c r="T44" s="120">
        <v>0.53975694444444455</v>
      </c>
      <c r="U44" s="111">
        <v>15</v>
      </c>
      <c r="V44" s="112">
        <v>126.259354982574</v>
      </c>
      <c r="W44" s="113"/>
      <c r="X44" s="116"/>
      <c r="Y44" s="337"/>
      <c r="Z44" s="338"/>
      <c r="AA44" s="117">
        <f t="shared" si="14"/>
        <v>-413.22623535077673</v>
      </c>
      <c r="AB44" s="110">
        <f t="shared" si="15"/>
        <v>0.88521493462478429</v>
      </c>
      <c r="AC44" s="333"/>
    </row>
    <row r="45" spans="1:29" ht="15.75" customHeight="1">
      <c r="A45" s="323"/>
      <c r="B45" s="100"/>
      <c r="C45" s="335"/>
      <c r="D45" s="336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328"/>
      <c r="S45" s="47"/>
      <c r="T45" s="120"/>
      <c r="U45" s="111"/>
      <c r="V45" s="112"/>
      <c r="W45" s="113"/>
      <c r="X45" s="116"/>
      <c r="Y45" s="337"/>
      <c r="Z45" s="338"/>
      <c r="AA45" s="117"/>
      <c r="AB45" s="110"/>
      <c r="AC45" s="333"/>
    </row>
    <row r="46" spans="1:29" ht="15.75" customHeight="1">
      <c r="A46" s="323"/>
      <c r="B46" s="100"/>
      <c r="C46" s="335"/>
      <c r="D46" s="336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28"/>
      <c r="S46" s="47"/>
      <c r="T46" s="120"/>
      <c r="U46" s="111"/>
      <c r="V46" s="112"/>
      <c r="W46" s="113"/>
      <c r="X46" s="116"/>
      <c r="Y46" s="337"/>
      <c r="Z46" s="338"/>
      <c r="AA46" s="117"/>
      <c r="AB46" s="110"/>
      <c r="AC46" s="333"/>
    </row>
    <row r="47" spans="1:29" ht="15.75" customHeight="1">
      <c r="A47" s="323"/>
      <c r="B47" s="100"/>
      <c r="C47" s="335"/>
      <c r="D47" s="336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8"/>
      <c r="S47" s="47"/>
      <c r="T47" s="120"/>
      <c r="U47" s="111"/>
      <c r="V47" s="112"/>
      <c r="W47" s="113"/>
      <c r="X47" s="116"/>
      <c r="Y47" s="337"/>
      <c r="Z47" s="338"/>
      <c r="AA47" s="117"/>
      <c r="AB47" s="110"/>
      <c r="AC47" s="333"/>
    </row>
    <row r="48" spans="1:29" ht="15.75" customHeight="1">
      <c r="A48" s="323"/>
      <c r="B48" s="100"/>
      <c r="C48" s="335"/>
      <c r="D48" s="336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8"/>
      <c r="S48" s="47"/>
      <c r="T48" s="120"/>
      <c r="U48" s="111"/>
      <c r="V48" s="112"/>
      <c r="W48" s="113"/>
      <c r="X48" s="116"/>
      <c r="Y48" s="337"/>
      <c r="Z48" s="338"/>
      <c r="AA48" s="117"/>
      <c r="AB48" s="110"/>
      <c r="AC48" s="333"/>
    </row>
    <row r="49" spans="1:29" ht="15.75" customHeight="1">
      <c r="A49" s="323"/>
      <c r="B49" s="100"/>
      <c r="C49" s="335"/>
      <c r="D49" s="336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8"/>
      <c r="S49" s="47"/>
      <c r="T49" s="120"/>
      <c r="U49" s="111"/>
      <c r="V49" s="112"/>
      <c r="W49" s="126"/>
      <c r="X49" s="127"/>
      <c r="Y49" s="337"/>
      <c r="Z49" s="338"/>
      <c r="AA49" s="117"/>
      <c r="AB49" s="110"/>
      <c r="AC49" s="333"/>
    </row>
    <row r="50" spans="1:29" ht="15.75" customHeight="1">
      <c r="A50" s="323"/>
      <c r="B50" s="100"/>
      <c r="C50" s="335"/>
      <c r="D50" s="336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8"/>
      <c r="S50" s="47"/>
      <c r="T50" s="120"/>
      <c r="U50" s="111"/>
      <c r="V50" s="112"/>
      <c r="W50" s="126"/>
      <c r="X50" s="127"/>
      <c r="Y50" s="337"/>
      <c r="Z50" s="338"/>
      <c r="AA50" s="117"/>
      <c r="AB50" s="110"/>
      <c r="AC50" s="333"/>
    </row>
    <row r="51" spans="1:29" ht="15.75" customHeight="1">
      <c r="A51" s="323"/>
      <c r="B51" s="100"/>
      <c r="C51" s="335"/>
      <c r="D51" s="336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8"/>
      <c r="S51" s="47"/>
      <c r="T51" s="120"/>
      <c r="U51" s="111"/>
      <c r="V51" s="112"/>
      <c r="W51" s="126"/>
      <c r="X51" s="127"/>
      <c r="Y51" s="337"/>
      <c r="Z51" s="338"/>
      <c r="AA51" s="117"/>
      <c r="AB51" s="110"/>
      <c r="AC51" s="333"/>
    </row>
    <row r="52" spans="1:29" ht="15.75" customHeight="1">
      <c r="A52" s="323"/>
      <c r="B52" s="100"/>
      <c r="C52" s="335"/>
      <c r="D52" s="336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8"/>
      <c r="S52" s="47"/>
      <c r="T52" s="120"/>
      <c r="U52" s="111"/>
      <c r="V52" s="112"/>
      <c r="W52" s="126"/>
      <c r="X52" s="127"/>
      <c r="Y52" s="337"/>
      <c r="Z52" s="338"/>
      <c r="AA52" s="117"/>
      <c r="AB52" s="110"/>
      <c r="AC52" s="333"/>
    </row>
    <row r="53" spans="1:29" ht="15.75" customHeight="1">
      <c r="A53" s="323"/>
      <c r="B53" s="100"/>
      <c r="C53" s="335"/>
      <c r="D53" s="336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8"/>
      <c r="S53" s="47"/>
      <c r="T53" s="120"/>
      <c r="U53" s="111"/>
      <c r="V53" s="112"/>
      <c r="W53" s="126"/>
      <c r="X53" s="127"/>
      <c r="Y53" s="337"/>
      <c r="Z53" s="338"/>
      <c r="AA53" s="117"/>
      <c r="AB53" s="110"/>
      <c r="AC53" s="333"/>
    </row>
    <row r="54" spans="1:29" ht="15.75" customHeight="1">
      <c r="A54" s="323"/>
      <c r="B54" s="100"/>
      <c r="C54" s="335"/>
      <c r="D54" s="336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8"/>
      <c r="S54" s="119"/>
      <c r="T54" s="120"/>
      <c r="U54" s="130"/>
      <c r="V54" s="131"/>
      <c r="W54" s="126"/>
      <c r="X54" s="127"/>
      <c r="Y54" s="337"/>
      <c r="Z54" s="338"/>
      <c r="AA54" s="165"/>
      <c r="AB54" s="125"/>
      <c r="AC54" s="333"/>
    </row>
    <row r="55" spans="1:29" ht="15.75" customHeight="1" thickBot="1">
      <c r="A55" s="324"/>
      <c r="B55" s="133" t="s">
        <v>115</v>
      </c>
      <c r="C55" s="358"/>
      <c r="D55" s="358"/>
      <c r="E55" s="134"/>
      <c r="F55" s="99"/>
      <c r="G55" s="135"/>
      <c r="H55" s="69"/>
      <c r="I55" s="136">
        <f t="shared" ref="I55:J55" si="19">AVERAGE(I39:I54)</f>
        <v>3.6666666666666665</v>
      </c>
      <c r="J55" s="137">
        <f t="shared" si="19"/>
        <v>3500</v>
      </c>
      <c r="K55" s="138">
        <f t="shared" ref="K55" si="20">J55/I55</f>
        <v>954.54545454545462</v>
      </c>
      <c r="L55" s="136">
        <f t="shared" ref="L55:M55" si="21">AVERAGE(L39:L54)</f>
        <v>3.6666666666666665</v>
      </c>
      <c r="M55" s="137">
        <f t="shared" si="21"/>
        <v>3115.735150380895</v>
      </c>
      <c r="N55" s="138">
        <f t="shared" ref="N55:N61" si="22">M55/L55</f>
        <v>849.74595010388043</v>
      </c>
      <c r="O55" s="139">
        <f t="shared" ref="O55:O61" si="23">L55-I55</f>
        <v>0</v>
      </c>
      <c r="P55" s="140">
        <f t="shared" ref="P55:P61" si="24">N55-K55</f>
        <v>-104.79950444157419</v>
      </c>
      <c r="Q55" s="141">
        <f t="shared" ref="Q55:Q61" si="25">N55/K55</f>
        <v>0.89021004296596995</v>
      </c>
      <c r="R55" s="329"/>
      <c r="S55" s="142">
        <v>0.25</v>
      </c>
      <c r="T55" s="143">
        <v>0.53975694444444455</v>
      </c>
      <c r="U55" s="144"/>
      <c r="V55" s="166"/>
      <c r="W55" s="99"/>
      <c r="X55" s="69"/>
      <c r="Y55" s="359"/>
      <c r="Z55" s="360"/>
      <c r="AA55" s="168">
        <f t="shared" ref="AA55:AA61" si="26">M55-J55</f>
        <v>-384.26484961910501</v>
      </c>
      <c r="AB55" s="141">
        <f t="shared" ref="AB55:AB61" si="27">M55/J55</f>
        <v>0.89021004296596995</v>
      </c>
      <c r="AC55" s="334"/>
    </row>
    <row r="56" spans="1:29" ht="15.75" customHeight="1">
      <c r="A56" s="361" t="s">
        <v>78</v>
      </c>
      <c r="B56" s="114" t="s">
        <v>118</v>
      </c>
      <c r="C56" s="325" t="s">
        <v>211</v>
      </c>
      <c r="D56" s="326"/>
      <c r="E56" s="147">
        <v>17.07</v>
      </c>
      <c r="F56" s="97">
        <v>2549</v>
      </c>
      <c r="G56" s="148">
        <f t="shared" ref="G56:G61" si="28">E56*F56</f>
        <v>43511.43</v>
      </c>
      <c r="H56" s="149"/>
      <c r="I56" s="150">
        <v>3</v>
      </c>
      <c r="J56" s="151">
        <v>3300</v>
      </c>
      <c r="K56" s="152">
        <f>J56/I56</f>
        <v>1100</v>
      </c>
      <c r="L56" s="153">
        <v>3</v>
      </c>
      <c r="M56" s="151">
        <f t="shared" ref="M56:M61" si="29">F56/V56*60</f>
        <v>2972.0787261335727</v>
      </c>
      <c r="N56" s="152">
        <f t="shared" si="22"/>
        <v>990.69290871119085</v>
      </c>
      <c r="O56" s="154">
        <f t="shared" si="23"/>
        <v>0</v>
      </c>
      <c r="P56" s="155">
        <f t="shared" si="24"/>
        <v>-109.30709128880915</v>
      </c>
      <c r="Q56" s="156">
        <f t="shared" si="25"/>
        <v>0.90062991701017348</v>
      </c>
      <c r="R56" s="327">
        <f>Q72</f>
        <v>0.89134489271582285</v>
      </c>
      <c r="S56" s="157">
        <v>0.25</v>
      </c>
      <c r="T56" s="158">
        <v>0.28572916666666665</v>
      </c>
      <c r="U56" s="159"/>
      <c r="V56" s="160">
        <v>51.458932986934101</v>
      </c>
      <c r="W56" s="158"/>
      <c r="X56" s="169"/>
      <c r="Y56" s="330"/>
      <c r="Z56" s="331"/>
      <c r="AA56" s="115">
        <f t="shared" si="26"/>
        <v>-327.92127386642733</v>
      </c>
      <c r="AB56" s="156">
        <f t="shared" si="27"/>
        <v>0.90062991701017359</v>
      </c>
      <c r="AC56" s="332">
        <f>AB72</f>
        <v>0.89134489271582285</v>
      </c>
    </row>
    <row r="57" spans="1:29" ht="15.75" customHeight="1">
      <c r="A57" s="362"/>
      <c r="B57" s="100" t="s">
        <v>118</v>
      </c>
      <c r="C57" s="335" t="s">
        <v>215</v>
      </c>
      <c r="D57" s="336"/>
      <c r="E57" s="101">
        <v>20.72</v>
      </c>
      <c r="F57" s="102">
        <v>2237</v>
      </c>
      <c r="G57" s="103">
        <f t="shared" si="28"/>
        <v>46350.64</v>
      </c>
      <c r="H57" s="26"/>
      <c r="I57" s="104">
        <v>3</v>
      </c>
      <c r="J57" s="105">
        <v>3600</v>
      </c>
      <c r="K57" s="106">
        <f t="shared" si="18"/>
        <v>1200</v>
      </c>
      <c r="L57" s="107">
        <v>3</v>
      </c>
      <c r="M57" s="105">
        <f t="shared" si="29"/>
        <v>3188.5579821693827</v>
      </c>
      <c r="N57" s="106">
        <f t="shared" si="22"/>
        <v>1062.8526607231277</v>
      </c>
      <c r="O57" s="108">
        <f t="shared" si="23"/>
        <v>0</v>
      </c>
      <c r="P57" s="109">
        <f t="shared" si="24"/>
        <v>-137.14733927687234</v>
      </c>
      <c r="Q57" s="110">
        <f t="shared" si="25"/>
        <v>0.88571055060260639</v>
      </c>
      <c r="R57" s="328"/>
      <c r="S57" s="47">
        <v>0.29583333333333334</v>
      </c>
      <c r="T57" s="48">
        <v>0.32505787037037037</v>
      </c>
      <c r="U57" s="111">
        <v>14.550000000000036</v>
      </c>
      <c r="V57" s="112">
        <v>42.094263535606594</v>
      </c>
      <c r="W57" s="113"/>
      <c r="X57" s="13"/>
      <c r="Y57" s="337"/>
      <c r="Z57" s="338"/>
      <c r="AA57" s="117">
        <f t="shared" si="26"/>
        <v>-411.44201783061726</v>
      </c>
      <c r="AB57" s="110">
        <f t="shared" si="27"/>
        <v>0.88571055060260628</v>
      </c>
      <c r="AC57" s="333"/>
    </row>
    <row r="58" spans="1:29" ht="15.75" customHeight="1">
      <c r="A58" s="362"/>
      <c r="B58" s="100" t="s">
        <v>118</v>
      </c>
      <c r="C58" s="335" t="s">
        <v>130</v>
      </c>
      <c r="D58" s="336"/>
      <c r="E58" s="101">
        <v>24.82</v>
      </c>
      <c r="F58" s="102">
        <v>1570</v>
      </c>
      <c r="G58" s="103">
        <f t="shared" si="28"/>
        <v>38967.4</v>
      </c>
      <c r="H58" s="26"/>
      <c r="I58" s="104">
        <v>5</v>
      </c>
      <c r="J58" s="105">
        <v>3600</v>
      </c>
      <c r="K58" s="106">
        <f t="shared" si="18"/>
        <v>720</v>
      </c>
      <c r="L58" s="107">
        <v>5</v>
      </c>
      <c r="M58" s="105">
        <f t="shared" si="29"/>
        <v>3199.3676587174336</v>
      </c>
      <c r="N58" s="106">
        <f t="shared" si="22"/>
        <v>639.87353174348675</v>
      </c>
      <c r="O58" s="108">
        <f t="shared" si="23"/>
        <v>0</v>
      </c>
      <c r="P58" s="109">
        <f t="shared" si="24"/>
        <v>-80.126468256513249</v>
      </c>
      <c r="Q58" s="110">
        <f t="shared" si="25"/>
        <v>0.88871323853262052</v>
      </c>
      <c r="R58" s="328"/>
      <c r="S58" s="47">
        <v>0.3354166666666667</v>
      </c>
      <c r="T58" s="48">
        <v>0.35585648148148152</v>
      </c>
      <c r="U58" s="111">
        <v>14.916666666666707</v>
      </c>
      <c r="V58" s="112">
        <v>29.44331819549711</v>
      </c>
      <c r="W58" s="113"/>
      <c r="X58" s="13"/>
      <c r="Y58" s="337"/>
      <c r="Z58" s="338"/>
      <c r="AA58" s="117">
        <f t="shared" si="26"/>
        <v>-400.63234128256636</v>
      </c>
      <c r="AB58" s="110">
        <f t="shared" si="27"/>
        <v>0.88871323853262041</v>
      </c>
      <c r="AC58" s="333"/>
    </row>
    <row r="59" spans="1:29" ht="15.75" customHeight="1">
      <c r="A59" s="362"/>
      <c r="B59" s="100" t="s">
        <v>118</v>
      </c>
      <c r="C59" s="335" t="s">
        <v>131</v>
      </c>
      <c r="D59" s="336"/>
      <c r="E59" s="101">
        <v>30</v>
      </c>
      <c r="F59" s="102">
        <v>2210</v>
      </c>
      <c r="G59" s="103">
        <f t="shared" si="28"/>
        <v>66300</v>
      </c>
      <c r="H59" s="26"/>
      <c r="I59" s="104">
        <v>4</v>
      </c>
      <c r="J59" s="105">
        <v>3600</v>
      </c>
      <c r="K59" s="106">
        <f t="shared" si="18"/>
        <v>900</v>
      </c>
      <c r="L59" s="107">
        <v>4</v>
      </c>
      <c r="M59" s="105">
        <f t="shared" si="29"/>
        <v>3188.6586910649039</v>
      </c>
      <c r="N59" s="106">
        <f t="shared" si="22"/>
        <v>797.16467276622598</v>
      </c>
      <c r="O59" s="108">
        <f t="shared" si="23"/>
        <v>0</v>
      </c>
      <c r="P59" s="109">
        <f t="shared" si="24"/>
        <v>-102.83532723377402</v>
      </c>
      <c r="Q59" s="110">
        <f t="shared" si="25"/>
        <v>0.88573852529580666</v>
      </c>
      <c r="R59" s="328"/>
      <c r="S59" s="47">
        <v>0.36597222222222225</v>
      </c>
      <c r="T59" s="48">
        <v>0.39484953703703707</v>
      </c>
      <c r="U59" s="111">
        <v>14.566666666666652</v>
      </c>
      <c r="V59" s="112">
        <v>41.584883440665799</v>
      </c>
      <c r="W59" s="113"/>
      <c r="X59" s="116"/>
      <c r="Y59" s="337"/>
      <c r="Z59" s="338"/>
      <c r="AA59" s="117">
        <f t="shared" si="26"/>
        <v>-411.34130893509609</v>
      </c>
      <c r="AB59" s="110">
        <f t="shared" si="27"/>
        <v>0.88573852529580666</v>
      </c>
      <c r="AC59" s="333"/>
    </row>
    <row r="60" spans="1:29" ht="15.75" customHeight="1">
      <c r="A60" s="363"/>
      <c r="B60" s="100" t="s">
        <v>118</v>
      </c>
      <c r="C60" s="335" t="s">
        <v>124</v>
      </c>
      <c r="D60" s="336"/>
      <c r="E60" s="101">
        <v>16.66</v>
      </c>
      <c r="F60" s="102">
        <v>5476</v>
      </c>
      <c r="G60" s="103">
        <f t="shared" si="28"/>
        <v>91230.16</v>
      </c>
      <c r="H60" s="13"/>
      <c r="I60" s="104">
        <v>5</v>
      </c>
      <c r="J60" s="105">
        <v>3600</v>
      </c>
      <c r="K60" s="106">
        <f t="shared" si="18"/>
        <v>720</v>
      </c>
      <c r="L60" s="107">
        <v>5</v>
      </c>
      <c r="M60" s="105">
        <f t="shared" si="29"/>
        <v>3197.2958276693339</v>
      </c>
      <c r="N60" s="106">
        <f t="shared" si="22"/>
        <v>639.45916553386678</v>
      </c>
      <c r="O60" s="108">
        <f t="shared" si="23"/>
        <v>0</v>
      </c>
      <c r="P60" s="109">
        <f t="shared" si="24"/>
        <v>-80.540834466133219</v>
      </c>
      <c r="Q60" s="110">
        <f t="shared" si="25"/>
        <v>0.88813772990814832</v>
      </c>
      <c r="R60" s="328"/>
      <c r="S60" s="47">
        <v>0.40486111111111117</v>
      </c>
      <c r="T60" s="48">
        <v>0.47621527777777783</v>
      </c>
      <c r="U60" s="111">
        <v>15</v>
      </c>
      <c r="V60" s="112">
        <v>102.76183928826615</v>
      </c>
      <c r="W60" s="113"/>
      <c r="X60" s="116"/>
      <c r="Y60" s="337"/>
      <c r="Z60" s="338"/>
      <c r="AA60" s="117">
        <f t="shared" si="26"/>
        <v>-402.7041723306661</v>
      </c>
      <c r="AB60" s="110">
        <f t="shared" si="27"/>
        <v>0.88813772990814832</v>
      </c>
      <c r="AC60" s="333"/>
    </row>
    <row r="61" spans="1:29" ht="15.75" customHeight="1">
      <c r="A61" s="363"/>
      <c r="B61" s="100" t="s">
        <v>118</v>
      </c>
      <c r="C61" s="335" t="s">
        <v>250</v>
      </c>
      <c r="D61" s="336"/>
      <c r="E61" s="101">
        <v>30</v>
      </c>
      <c r="F61" s="102">
        <v>4016</v>
      </c>
      <c r="G61" s="121">
        <f t="shared" si="28"/>
        <v>120480</v>
      </c>
      <c r="H61" s="122"/>
      <c r="I61" s="104">
        <v>4</v>
      </c>
      <c r="J61" s="105">
        <v>3300</v>
      </c>
      <c r="K61" s="106">
        <f t="shared" si="18"/>
        <v>825</v>
      </c>
      <c r="L61" s="107">
        <v>4</v>
      </c>
      <c r="M61" s="105">
        <f t="shared" si="29"/>
        <v>2972.2838612776541</v>
      </c>
      <c r="N61" s="106">
        <f t="shared" si="22"/>
        <v>743.07096531941352</v>
      </c>
      <c r="O61" s="108">
        <f t="shared" si="23"/>
        <v>0</v>
      </c>
      <c r="P61" s="109">
        <f t="shared" si="24"/>
        <v>-81.929034680586483</v>
      </c>
      <c r="Q61" s="110">
        <f t="shared" si="25"/>
        <v>0.90069207917504668</v>
      </c>
      <c r="R61" s="328"/>
      <c r="S61" s="47">
        <v>0.48611111111111122</v>
      </c>
      <c r="T61" s="120">
        <v>0.54240740740740756</v>
      </c>
      <c r="U61" s="111">
        <v>15</v>
      </c>
      <c r="V61" s="112">
        <v>81.068972966943306</v>
      </c>
      <c r="W61" s="113"/>
      <c r="X61" s="50"/>
      <c r="Y61" s="337"/>
      <c r="Z61" s="338"/>
      <c r="AA61" s="117">
        <f t="shared" si="26"/>
        <v>-327.71613872234593</v>
      </c>
      <c r="AB61" s="110">
        <f t="shared" si="27"/>
        <v>0.90069207917504668</v>
      </c>
      <c r="AC61" s="333"/>
    </row>
    <row r="62" spans="1:29" ht="15.75" customHeight="1">
      <c r="A62" s="363"/>
      <c r="B62" s="100"/>
      <c r="C62" s="335"/>
      <c r="D62" s="336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328"/>
      <c r="S62" s="47"/>
      <c r="T62" s="120"/>
      <c r="U62" s="111"/>
      <c r="V62" s="112"/>
      <c r="W62" s="113"/>
      <c r="X62" s="116"/>
      <c r="Y62" s="337"/>
      <c r="Z62" s="338"/>
      <c r="AA62" s="117"/>
      <c r="AB62" s="110"/>
      <c r="AC62" s="333"/>
    </row>
    <row r="63" spans="1:29" ht="15.75" customHeight="1">
      <c r="A63" s="363"/>
      <c r="B63" s="100"/>
      <c r="C63" s="335"/>
      <c r="D63" s="336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28"/>
      <c r="S63" s="47"/>
      <c r="T63" s="120"/>
      <c r="U63" s="111"/>
      <c r="V63" s="112"/>
      <c r="W63" s="113"/>
      <c r="X63" s="116"/>
      <c r="Y63" s="337"/>
      <c r="Z63" s="338"/>
      <c r="AA63" s="117"/>
      <c r="AB63" s="110"/>
      <c r="AC63" s="333"/>
    </row>
    <row r="64" spans="1:29" ht="15.75" customHeight="1">
      <c r="A64" s="363"/>
      <c r="B64" s="100"/>
      <c r="C64" s="335"/>
      <c r="D64" s="336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28"/>
      <c r="S64" s="47"/>
      <c r="T64" s="120"/>
      <c r="U64" s="111"/>
      <c r="V64" s="112"/>
      <c r="W64" s="126"/>
      <c r="X64" s="127"/>
      <c r="Y64" s="337"/>
      <c r="Z64" s="338"/>
      <c r="AA64" s="117"/>
      <c r="AB64" s="110"/>
      <c r="AC64" s="333"/>
    </row>
    <row r="65" spans="1:29" ht="15.75" customHeight="1">
      <c r="A65" s="363"/>
      <c r="B65" s="100"/>
      <c r="C65" s="335"/>
      <c r="D65" s="336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28"/>
      <c r="S65" s="47"/>
      <c r="T65" s="120"/>
      <c r="U65" s="111"/>
      <c r="V65" s="112"/>
      <c r="W65" s="126"/>
      <c r="X65" s="127"/>
      <c r="Y65" s="337"/>
      <c r="Z65" s="338"/>
      <c r="AA65" s="117"/>
      <c r="AB65" s="110"/>
      <c r="AC65" s="333"/>
    </row>
    <row r="66" spans="1:29" ht="15.75" customHeight="1">
      <c r="A66" s="363"/>
      <c r="B66" s="100"/>
      <c r="C66" s="335"/>
      <c r="D66" s="336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28"/>
      <c r="S66" s="47"/>
      <c r="T66" s="120"/>
      <c r="U66" s="111"/>
      <c r="V66" s="112"/>
      <c r="W66" s="126"/>
      <c r="X66" s="127"/>
      <c r="Y66" s="337"/>
      <c r="Z66" s="338"/>
      <c r="AA66" s="117"/>
      <c r="AB66" s="110"/>
      <c r="AC66" s="333"/>
    </row>
    <row r="67" spans="1:29" ht="15.75" customHeight="1">
      <c r="A67" s="363"/>
      <c r="B67" s="100"/>
      <c r="C67" s="335"/>
      <c r="D67" s="336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28"/>
      <c r="S67" s="47"/>
      <c r="T67" s="120"/>
      <c r="U67" s="111"/>
      <c r="V67" s="112"/>
      <c r="W67" s="126"/>
      <c r="X67" s="127"/>
      <c r="Y67" s="337"/>
      <c r="Z67" s="338"/>
      <c r="AA67" s="117"/>
      <c r="AB67" s="110"/>
      <c r="AC67" s="333"/>
    </row>
    <row r="68" spans="1:29" ht="15.75" customHeight="1">
      <c r="A68" s="363"/>
      <c r="B68" s="100"/>
      <c r="C68" s="335"/>
      <c r="D68" s="336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28"/>
      <c r="S68" s="47"/>
      <c r="T68" s="120"/>
      <c r="U68" s="111"/>
      <c r="V68" s="112"/>
      <c r="W68" s="126"/>
      <c r="X68" s="127"/>
      <c r="Y68" s="337"/>
      <c r="Z68" s="338"/>
      <c r="AA68" s="117"/>
      <c r="AB68" s="110"/>
      <c r="AC68" s="333"/>
    </row>
    <row r="69" spans="1:29" ht="15.75" customHeight="1">
      <c r="A69" s="363"/>
      <c r="B69" s="100"/>
      <c r="C69" s="335"/>
      <c r="D69" s="336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28"/>
      <c r="S69" s="47"/>
      <c r="T69" s="120"/>
      <c r="U69" s="111"/>
      <c r="V69" s="112"/>
      <c r="W69" s="126"/>
      <c r="X69" s="127"/>
      <c r="Y69" s="337"/>
      <c r="Z69" s="338"/>
      <c r="AA69" s="117"/>
      <c r="AB69" s="110"/>
      <c r="AC69" s="333"/>
    </row>
    <row r="70" spans="1:29" ht="15.75" customHeight="1">
      <c r="A70" s="363"/>
      <c r="B70" s="100"/>
      <c r="C70" s="335"/>
      <c r="D70" s="336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8"/>
      <c r="S70" s="47"/>
      <c r="T70" s="120"/>
      <c r="U70" s="111"/>
      <c r="V70" s="112"/>
      <c r="W70" s="126"/>
      <c r="X70" s="127"/>
      <c r="Y70" s="337"/>
      <c r="Z70" s="338"/>
      <c r="AA70" s="117"/>
      <c r="AB70" s="110"/>
      <c r="AC70" s="333"/>
    </row>
    <row r="71" spans="1:29" ht="15.75" customHeight="1">
      <c r="A71" s="363"/>
      <c r="B71" s="100"/>
      <c r="C71" s="335"/>
      <c r="D71" s="336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8"/>
      <c r="S71" s="119"/>
      <c r="T71" s="120"/>
      <c r="U71" s="130"/>
      <c r="V71" s="131"/>
      <c r="W71" s="126"/>
      <c r="X71" s="127"/>
      <c r="Y71" s="337"/>
      <c r="Z71" s="338"/>
      <c r="AA71" s="165"/>
      <c r="AB71" s="125"/>
      <c r="AC71" s="333"/>
    </row>
    <row r="72" spans="1:29" ht="15.75" customHeight="1" thickBot="1">
      <c r="A72" s="364"/>
      <c r="B72" s="133" t="s">
        <v>115</v>
      </c>
      <c r="C72" s="358"/>
      <c r="D72" s="358"/>
      <c r="E72" s="134"/>
      <c r="F72" s="167"/>
      <c r="G72" s="135"/>
      <c r="H72" s="69"/>
      <c r="I72" s="136">
        <f t="shared" ref="I72:J72" si="30">AVERAGE(I56:I71)</f>
        <v>4</v>
      </c>
      <c r="J72" s="137">
        <f t="shared" si="30"/>
        <v>3500</v>
      </c>
      <c r="K72" s="138">
        <f t="shared" ref="K72" si="31">J72/I72</f>
        <v>875</v>
      </c>
      <c r="L72" s="136">
        <f t="shared" ref="L72:M72" si="32">AVERAGE(L56:L71)</f>
        <v>4</v>
      </c>
      <c r="M72" s="137">
        <f t="shared" si="32"/>
        <v>3119.7071245053799</v>
      </c>
      <c r="N72" s="138">
        <f>M72/L72</f>
        <v>779.92678112634496</v>
      </c>
      <c r="O72" s="139">
        <f>L72-I72</f>
        <v>0</v>
      </c>
      <c r="P72" s="140">
        <f>N72-K72</f>
        <v>-95.073218873655037</v>
      </c>
      <c r="Q72" s="141">
        <f>N72/K72</f>
        <v>0.89134489271582285</v>
      </c>
      <c r="R72" s="329"/>
      <c r="S72" s="142">
        <v>0.25</v>
      </c>
      <c r="T72" s="143">
        <v>0.54240740740740756</v>
      </c>
      <c r="U72" s="144"/>
      <c r="V72" s="166"/>
      <c r="W72" s="167"/>
      <c r="X72" s="138"/>
      <c r="Y72" s="359"/>
      <c r="Z72" s="360"/>
      <c r="AA72" s="168">
        <f>M72-J72</f>
        <v>-380.29287549462015</v>
      </c>
      <c r="AB72" s="141">
        <f>M72/J72</f>
        <v>0.89134489271582285</v>
      </c>
      <c r="AC72" s="334"/>
    </row>
    <row r="73" spans="1:29" ht="15.75" customHeight="1">
      <c r="A73" s="322" t="s">
        <v>132</v>
      </c>
      <c r="B73" s="114" t="s">
        <v>118</v>
      </c>
      <c r="C73" s="325" t="s">
        <v>133</v>
      </c>
      <c r="D73" s="326"/>
      <c r="E73" s="147">
        <v>28.57</v>
      </c>
      <c r="F73" s="97">
        <v>1482</v>
      </c>
      <c r="G73" s="148">
        <f t="shared" ref="G73:G76" si="33">E73*F73</f>
        <v>42340.74</v>
      </c>
      <c r="H73" s="149"/>
      <c r="I73" s="150">
        <v>12</v>
      </c>
      <c r="J73" s="151">
        <v>3600</v>
      </c>
      <c r="K73" s="152">
        <f>J73/I73</f>
        <v>300</v>
      </c>
      <c r="L73" s="153">
        <v>12</v>
      </c>
      <c r="M73" s="151">
        <f>F73/V73*60</f>
        <v>3120.7202188712145</v>
      </c>
      <c r="N73" s="152">
        <f>M73/L73</f>
        <v>260.06001823926789</v>
      </c>
      <c r="O73" s="154">
        <f>L73-I73</f>
        <v>0</v>
      </c>
      <c r="P73" s="155">
        <f>N73-K73</f>
        <v>-39.93998176073211</v>
      </c>
      <c r="Q73" s="156">
        <f>N73/K73</f>
        <v>0.86686672746422633</v>
      </c>
      <c r="R73" s="327">
        <f>Q89</f>
        <v>0.89681711453773594</v>
      </c>
      <c r="S73" s="157">
        <v>0.70833333333333337</v>
      </c>
      <c r="T73" s="158">
        <v>0.72811342592592598</v>
      </c>
      <c r="U73" s="159"/>
      <c r="V73" s="160">
        <v>28.493422595942601</v>
      </c>
      <c r="W73" s="158"/>
      <c r="X73" s="169"/>
      <c r="Y73" s="330"/>
      <c r="Z73" s="331"/>
      <c r="AA73" s="115">
        <f>M73-J73</f>
        <v>-479.27978112878554</v>
      </c>
      <c r="AB73" s="156">
        <f>M73/J73</f>
        <v>0.86686672746422622</v>
      </c>
      <c r="AC73" s="332">
        <f>AB89</f>
        <v>0.89681711453773594</v>
      </c>
    </row>
    <row r="74" spans="1:29" ht="15.75" customHeight="1">
      <c r="A74" s="323"/>
      <c r="B74" s="100" t="s">
        <v>118</v>
      </c>
      <c r="C74" s="335" t="s">
        <v>195</v>
      </c>
      <c r="D74" s="336"/>
      <c r="E74" s="101">
        <v>20.420000000000002</v>
      </c>
      <c r="F74" s="102">
        <v>301</v>
      </c>
      <c r="G74" s="103">
        <f t="shared" si="33"/>
        <v>6146.42</v>
      </c>
      <c r="H74" s="26"/>
      <c r="I74" s="104">
        <v>13</v>
      </c>
      <c r="J74" s="105">
        <v>3600</v>
      </c>
      <c r="K74" s="106">
        <f t="shared" si="18"/>
        <v>276.92307692307691</v>
      </c>
      <c r="L74" s="107">
        <v>13</v>
      </c>
      <c r="M74" s="105">
        <f>F74/V74*60</f>
        <v>3263.1037684264111</v>
      </c>
      <c r="N74" s="106">
        <f>M74/L74</f>
        <v>251.00798218664701</v>
      </c>
      <c r="O74" s="108">
        <f>L74-I74</f>
        <v>0</v>
      </c>
      <c r="P74" s="109">
        <f>N74-K74</f>
        <v>-25.915094736429893</v>
      </c>
      <c r="Q74" s="110">
        <f>N74/K74</f>
        <v>0.9064177134517809</v>
      </c>
      <c r="R74" s="328"/>
      <c r="S74" s="47">
        <v>0.73125000000000007</v>
      </c>
      <c r="T74" s="48">
        <v>0.73509259259259263</v>
      </c>
      <c r="U74" s="111">
        <v>4.5166666666666799</v>
      </c>
      <c r="V74" s="112">
        <v>5.5346079321005472</v>
      </c>
      <c r="W74" s="113"/>
      <c r="X74" s="13"/>
      <c r="Y74" s="337"/>
      <c r="Z74" s="338"/>
      <c r="AA74" s="117">
        <f>M74-J74</f>
        <v>-336.89623157358892</v>
      </c>
      <c r="AB74" s="110">
        <f>M74/J74</f>
        <v>0.9064177134517809</v>
      </c>
      <c r="AC74" s="333"/>
    </row>
    <row r="75" spans="1:29" ht="15.75" customHeight="1">
      <c r="A75" s="323"/>
      <c r="B75" s="100" t="s">
        <v>118</v>
      </c>
      <c r="C75" s="335" t="s">
        <v>229</v>
      </c>
      <c r="D75" s="336"/>
      <c r="E75" s="101">
        <v>17.71</v>
      </c>
      <c r="F75" s="102">
        <v>1167</v>
      </c>
      <c r="G75" s="103">
        <f t="shared" si="33"/>
        <v>20667.57</v>
      </c>
      <c r="H75" s="26"/>
      <c r="I75" s="104">
        <v>5</v>
      </c>
      <c r="J75" s="105">
        <v>3600</v>
      </c>
      <c r="K75" s="106">
        <f t="shared" si="18"/>
        <v>720</v>
      </c>
      <c r="L75" s="107">
        <v>5</v>
      </c>
      <c r="M75" s="105">
        <f>F75/V75*60</f>
        <v>3266.1682635466818</v>
      </c>
      <c r="N75" s="106">
        <f>M75/L75</f>
        <v>653.23365270933641</v>
      </c>
      <c r="O75" s="108">
        <f>L75-I75</f>
        <v>0</v>
      </c>
      <c r="P75" s="109">
        <f>N75-K75</f>
        <v>-66.766347290663589</v>
      </c>
      <c r="Q75" s="110">
        <f>N75/K75</f>
        <v>0.90726896209630059</v>
      </c>
      <c r="R75" s="328"/>
      <c r="S75" s="47">
        <v>0.73819444444444449</v>
      </c>
      <c r="T75" s="48">
        <v>0.75307870370370378</v>
      </c>
      <c r="U75" s="111">
        <v>5</v>
      </c>
      <c r="V75" s="112">
        <v>21.437964718929194</v>
      </c>
      <c r="W75" s="113"/>
      <c r="X75" s="13"/>
      <c r="Y75" s="337"/>
      <c r="Z75" s="338"/>
      <c r="AA75" s="117">
        <f>M75-J75</f>
        <v>-333.83173645331817</v>
      </c>
      <c r="AB75" s="110">
        <f>M75/J75</f>
        <v>0.90726896209630048</v>
      </c>
      <c r="AC75" s="333"/>
    </row>
    <row r="76" spans="1:29" ht="15.75" customHeight="1">
      <c r="A76" s="323"/>
      <c r="B76" s="100" t="s">
        <v>118</v>
      </c>
      <c r="C76" s="335" t="s">
        <v>227</v>
      </c>
      <c r="D76" s="336"/>
      <c r="E76" s="101">
        <v>18.920000000000002</v>
      </c>
      <c r="F76" s="102">
        <v>1627</v>
      </c>
      <c r="G76" s="103">
        <f t="shared" si="33"/>
        <v>30782.840000000004</v>
      </c>
      <c r="H76" s="26"/>
      <c r="I76" s="104">
        <v>5</v>
      </c>
      <c r="J76" s="105">
        <v>3600</v>
      </c>
      <c r="K76" s="106">
        <f t="shared" si="18"/>
        <v>720</v>
      </c>
      <c r="L76" s="107">
        <v>5</v>
      </c>
      <c r="M76" s="105">
        <f>F76/V76*60</f>
        <v>3264.1741984990908</v>
      </c>
      <c r="N76" s="106">
        <f>M76/L76</f>
        <v>652.83483969981819</v>
      </c>
      <c r="O76" s="108">
        <f>L76-I76</f>
        <v>0</v>
      </c>
      <c r="P76" s="109">
        <f>N76-K76</f>
        <v>-67.16516030018181</v>
      </c>
      <c r="Q76" s="110">
        <f>N76/K76</f>
        <v>0.90671505513863637</v>
      </c>
      <c r="R76" s="328"/>
      <c r="S76" s="47">
        <v>0.75694444444444442</v>
      </c>
      <c r="T76" s="48">
        <v>0.77770833333333333</v>
      </c>
      <c r="U76" s="111">
        <v>5.5666666666665243</v>
      </c>
      <c r="V76" s="112">
        <v>29.906492136628898</v>
      </c>
      <c r="W76" s="113"/>
      <c r="X76" s="116"/>
      <c r="Y76" s="337"/>
      <c r="Z76" s="338"/>
      <c r="AA76" s="117">
        <f>M76-J76</f>
        <v>-335.82580150090917</v>
      </c>
      <c r="AB76" s="110">
        <f>M76/J76</f>
        <v>0.90671505513863637</v>
      </c>
      <c r="AC76" s="333"/>
    </row>
    <row r="77" spans="1:29" ht="15.75" customHeight="1">
      <c r="A77" s="323"/>
      <c r="B77" s="100"/>
      <c r="C77" s="335"/>
      <c r="D77" s="336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8"/>
      <c r="S77" s="47"/>
      <c r="T77" s="48"/>
      <c r="U77" s="111"/>
      <c r="V77" s="112"/>
      <c r="W77" s="113"/>
      <c r="X77" s="116"/>
      <c r="Y77" s="337"/>
      <c r="Z77" s="338"/>
      <c r="AA77" s="117"/>
      <c r="AB77" s="110"/>
      <c r="AC77" s="333"/>
    </row>
    <row r="78" spans="1:29" ht="15.75" customHeight="1">
      <c r="A78" s="323"/>
      <c r="B78" s="100"/>
      <c r="C78" s="335"/>
      <c r="D78" s="336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8"/>
      <c r="S78" s="47"/>
      <c r="T78" s="120"/>
      <c r="U78" s="111"/>
      <c r="V78" s="112"/>
      <c r="W78" s="113"/>
      <c r="X78" s="50"/>
      <c r="Y78" s="337"/>
      <c r="Z78" s="338"/>
      <c r="AA78" s="117"/>
      <c r="AB78" s="110"/>
      <c r="AC78" s="333"/>
    </row>
    <row r="79" spans="1:29" ht="15.75" customHeight="1">
      <c r="A79" s="323"/>
      <c r="B79" s="100"/>
      <c r="C79" s="335"/>
      <c r="D79" s="336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8"/>
      <c r="S79" s="47"/>
      <c r="T79" s="120"/>
      <c r="U79" s="111"/>
      <c r="V79" s="112"/>
      <c r="W79" s="113"/>
      <c r="X79" s="116"/>
      <c r="Y79" s="337"/>
      <c r="Z79" s="338"/>
      <c r="AA79" s="117"/>
      <c r="AB79" s="110"/>
      <c r="AC79" s="333"/>
    </row>
    <row r="80" spans="1:29" ht="15.75" customHeight="1">
      <c r="A80" s="323"/>
      <c r="B80" s="100"/>
      <c r="C80" s="335"/>
      <c r="D80" s="336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8"/>
      <c r="S80" s="47"/>
      <c r="T80" s="120"/>
      <c r="U80" s="111"/>
      <c r="V80" s="112"/>
      <c r="W80" s="113"/>
      <c r="X80" s="116"/>
      <c r="Y80" s="337"/>
      <c r="Z80" s="338"/>
      <c r="AA80" s="117"/>
      <c r="AB80" s="110"/>
      <c r="AC80" s="333"/>
    </row>
    <row r="81" spans="1:29" ht="15.75" customHeight="1">
      <c r="A81" s="323"/>
      <c r="B81" s="100"/>
      <c r="C81" s="335"/>
      <c r="D81" s="336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8"/>
      <c r="S81" s="47"/>
      <c r="T81" s="120"/>
      <c r="U81" s="111"/>
      <c r="V81" s="112"/>
      <c r="W81" s="126"/>
      <c r="X81" s="127"/>
      <c r="Y81" s="337"/>
      <c r="Z81" s="338"/>
      <c r="AA81" s="117"/>
      <c r="AB81" s="110"/>
      <c r="AC81" s="333"/>
    </row>
    <row r="82" spans="1:29" ht="15.75" customHeight="1">
      <c r="A82" s="323"/>
      <c r="B82" s="100"/>
      <c r="C82" s="335"/>
      <c r="D82" s="336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8"/>
      <c r="S82" s="47"/>
      <c r="T82" s="120"/>
      <c r="U82" s="111"/>
      <c r="V82" s="112"/>
      <c r="W82" s="126"/>
      <c r="X82" s="127"/>
      <c r="Y82" s="337"/>
      <c r="Z82" s="338"/>
      <c r="AA82" s="117"/>
      <c r="AB82" s="110"/>
      <c r="AC82" s="333"/>
    </row>
    <row r="83" spans="1:29" ht="15.75" customHeight="1">
      <c r="A83" s="323"/>
      <c r="B83" s="100"/>
      <c r="C83" s="335"/>
      <c r="D83" s="336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8"/>
      <c r="S83" s="47"/>
      <c r="T83" s="120"/>
      <c r="U83" s="111"/>
      <c r="V83" s="112"/>
      <c r="W83" s="126"/>
      <c r="X83" s="127"/>
      <c r="Y83" s="337"/>
      <c r="Z83" s="338"/>
      <c r="AA83" s="117"/>
      <c r="AB83" s="110"/>
      <c r="AC83" s="333"/>
    </row>
    <row r="84" spans="1:29" ht="15.75" customHeight="1">
      <c r="A84" s="323"/>
      <c r="B84" s="100"/>
      <c r="C84" s="335"/>
      <c r="D84" s="336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8"/>
      <c r="S84" s="47"/>
      <c r="T84" s="120"/>
      <c r="U84" s="111"/>
      <c r="V84" s="112"/>
      <c r="W84" s="126"/>
      <c r="X84" s="127"/>
      <c r="Y84" s="337"/>
      <c r="Z84" s="338"/>
      <c r="AA84" s="117"/>
      <c r="AB84" s="110"/>
      <c r="AC84" s="333"/>
    </row>
    <row r="85" spans="1:29" ht="15.75" customHeight="1">
      <c r="A85" s="323"/>
      <c r="B85" s="100"/>
      <c r="C85" s="335"/>
      <c r="D85" s="336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8"/>
      <c r="S85" s="47"/>
      <c r="T85" s="120"/>
      <c r="U85" s="111"/>
      <c r="V85" s="112"/>
      <c r="W85" s="126"/>
      <c r="X85" s="127"/>
      <c r="Y85" s="337"/>
      <c r="Z85" s="338"/>
      <c r="AA85" s="117"/>
      <c r="AB85" s="110"/>
      <c r="AC85" s="333"/>
    </row>
    <row r="86" spans="1:29" ht="15.75" customHeight="1">
      <c r="A86" s="323"/>
      <c r="B86" s="100"/>
      <c r="C86" s="335"/>
      <c r="D86" s="336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8"/>
      <c r="S86" s="47"/>
      <c r="T86" s="120"/>
      <c r="U86" s="111"/>
      <c r="V86" s="112"/>
      <c r="W86" s="126"/>
      <c r="X86" s="127"/>
      <c r="Y86" s="337"/>
      <c r="Z86" s="338"/>
      <c r="AA86" s="117"/>
      <c r="AB86" s="110"/>
      <c r="AC86" s="333"/>
    </row>
    <row r="87" spans="1:29" ht="15.75" customHeight="1">
      <c r="A87" s="323"/>
      <c r="B87" s="100"/>
      <c r="C87" s="335"/>
      <c r="D87" s="336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8"/>
      <c r="S87" s="47"/>
      <c r="T87" s="120"/>
      <c r="U87" s="111"/>
      <c r="V87" s="112"/>
      <c r="W87" s="126"/>
      <c r="X87" s="127"/>
      <c r="Y87" s="337"/>
      <c r="Z87" s="338"/>
      <c r="AA87" s="117"/>
      <c r="AB87" s="110"/>
      <c r="AC87" s="333"/>
    </row>
    <row r="88" spans="1:29" ht="15.75" customHeight="1">
      <c r="A88" s="323"/>
      <c r="B88" s="100"/>
      <c r="C88" s="335"/>
      <c r="D88" s="336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8"/>
      <c r="S88" s="119"/>
      <c r="T88" s="120"/>
      <c r="U88" s="130"/>
      <c r="V88" s="131"/>
      <c r="W88" s="126"/>
      <c r="X88" s="127"/>
      <c r="Y88" s="337"/>
      <c r="Z88" s="338"/>
      <c r="AA88" s="165"/>
      <c r="AB88" s="125"/>
      <c r="AC88" s="333"/>
    </row>
    <row r="89" spans="1:29" ht="15.75" customHeight="1" thickBot="1">
      <c r="A89" s="324"/>
      <c r="B89" s="133" t="s">
        <v>115</v>
      </c>
      <c r="C89" s="358"/>
      <c r="D89" s="358"/>
      <c r="E89" s="134"/>
      <c r="F89" s="167"/>
      <c r="G89" s="135"/>
      <c r="H89" s="69"/>
      <c r="I89" s="136">
        <f t="shared" ref="I89:J89" si="34">AVERAGE(I73:I88)</f>
        <v>8.75</v>
      </c>
      <c r="J89" s="137">
        <f t="shared" si="34"/>
        <v>3600</v>
      </c>
      <c r="K89" s="138">
        <f t="shared" ref="K89" si="35">J89/I89</f>
        <v>411.42857142857144</v>
      </c>
      <c r="L89" s="136">
        <f t="shared" ref="L89:M89" si="36">AVERAGE(L73:L88)</f>
        <v>8.75</v>
      </c>
      <c r="M89" s="137">
        <f t="shared" si="36"/>
        <v>3228.5416123358495</v>
      </c>
      <c r="N89" s="138">
        <f t="shared" ref="N89:N94" si="37">M89/L89</f>
        <v>368.97618426695425</v>
      </c>
      <c r="O89" s="139">
        <f t="shared" ref="O89:O94" si="38">L89-I89</f>
        <v>0</v>
      </c>
      <c r="P89" s="140">
        <f t="shared" ref="P89:P94" si="39">N89-K89</f>
        <v>-42.452387161617196</v>
      </c>
      <c r="Q89" s="141">
        <f t="shared" ref="Q89:Q94" si="40">N89/K89</f>
        <v>0.89681711453773594</v>
      </c>
      <c r="R89" s="329"/>
      <c r="S89" s="142">
        <v>0.70833333333333337</v>
      </c>
      <c r="T89" s="143">
        <v>0.77770833333333333</v>
      </c>
      <c r="U89" s="144"/>
      <c r="V89" s="166"/>
      <c r="W89" s="167"/>
      <c r="X89" s="138"/>
      <c r="Y89" s="359"/>
      <c r="Z89" s="360"/>
      <c r="AA89" s="168">
        <f t="shared" ref="AA89:AA94" si="41">M89-J89</f>
        <v>-371.45838766415045</v>
      </c>
      <c r="AB89" s="141">
        <f t="shared" ref="AB89:AB94" si="42">M89/J89</f>
        <v>0.89681711453773594</v>
      </c>
      <c r="AC89" s="334"/>
    </row>
    <row r="90" spans="1:29" ht="15.75" customHeight="1">
      <c r="A90" s="361" t="s">
        <v>137</v>
      </c>
      <c r="B90" s="114" t="s">
        <v>118</v>
      </c>
      <c r="C90" s="325" t="s">
        <v>197</v>
      </c>
      <c r="D90" s="326"/>
      <c r="E90" s="147">
        <v>23.27</v>
      </c>
      <c r="F90" s="97">
        <v>770</v>
      </c>
      <c r="G90" s="148">
        <f t="shared" ref="G90:G94" si="43">E90*F90</f>
        <v>17917.900000000001</v>
      </c>
      <c r="H90" s="149"/>
      <c r="I90" s="150">
        <v>5</v>
      </c>
      <c r="J90" s="151">
        <v>3000</v>
      </c>
      <c r="K90" s="152">
        <f>J90/I90</f>
        <v>600</v>
      </c>
      <c r="L90" s="153">
        <v>5</v>
      </c>
      <c r="M90" s="151">
        <f>F90/V90*60</f>
        <v>2722.2005940949098</v>
      </c>
      <c r="N90" s="152">
        <f t="shared" si="37"/>
        <v>544.440118818982</v>
      </c>
      <c r="O90" s="154">
        <f t="shared" si="38"/>
        <v>0</v>
      </c>
      <c r="P90" s="155">
        <f t="shared" si="39"/>
        <v>-55.559881181018</v>
      </c>
      <c r="Q90" s="156">
        <f t="shared" si="40"/>
        <v>0.90740019803163663</v>
      </c>
      <c r="R90" s="327">
        <f>Q106</f>
        <v>0.90656145888162909</v>
      </c>
      <c r="S90" s="157">
        <v>0.70833333333333337</v>
      </c>
      <c r="T90" s="158">
        <v>0.72011574074074081</v>
      </c>
      <c r="U90" s="159"/>
      <c r="V90" s="160">
        <v>16.971563410947237</v>
      </c>
      <c r="W90" s="161"/>
      <c r="X90" s="162"/>
      <c r="Y90" s="330"/>
      <c r="Z90" s="331"/>
      <c r="AA90" s="115">
        <f t="shared" si="41"/>
        <v>-277.79940590509023</v>
      </c>
      <c r="AB90" s="156">
        <f t="shared" si="42"/>
        <v>0.90740019803163663</v>
      </c>
      <c r="AC90" s="332">
        <f>AB106</f>
        <v>0.90656145888162909</v>
      </c>
    </row>
    <row r="91" spans="1:29" ht="15.75" customHeight="1">
      <c r="A91" s="362"/>
      <c r="B91" s="100" t="s">
        <v>118</v>
      </c>
      <c r="C91" s="335" t="s">
        <v>136</v>
      </c>
      <c r="D91" s="336"/>
      <c r="E91" s="101">
        <v>24.54</v>
      </c>
      <c r="F91" s="102">
        <v>1562</v>
      </c>
      <c r="G91" s="103">
        <f t="shared" si="43"/>
        <v>38331.479999999996</v>
      </c>
      <c r="H91" s="26"/>
      <c r="I91" s="104">
        <v>4</v>
      </c>
      <c r="J91" s="105">
        <v>3000</v>
      </c>
      <c r="K91" s="106">
        <f t="shared" ref="K91:K135" si="44">J91/I91</f>
        <v>750</v>
      </c>
      <c r="L91" s="107">
        <v>4</v>
      </c>
      <c r="M91" s="105">
        <f>F91/V91*60</f>
        <v>2721.4853896612713</v>
      </c>
      <c r="N91" s="106">
        <f t="shared" si="37"/>
        <v>680.37134741531781</v>
      </c>
      <c r="O91" s="108">
        <f t="shared" si="38"/>
        <v>0</v>
      </c>
      <c r="P91" s="109">
        <f t="shared" si="39"/>
        <v>-69.628652584682186</v>
      </c>
      <c r="Q91" s="110">
        <f t="shared" si="40"/>
        <v>0.90716179655375706</v>
      </c>
      <c r="R91" s="328"/>
      <c r="S91" s="47">
        <v>0.72361111111111109</v>
      </c>
      <c r="T91" s="48">
        <v>0.74752314814814813</v>
      </c>
      <c r="U91" s="111">
        <v>5.0333333333332142</v>
      </c>
      <c r="V91" s="112">
        <v>34.437076295186294</v>
      </c>
      <c r="W91" s="113"/>
      <c r="X91" s="116"/>
      <c r="Y91" s="337"/>
      <c r="Z91" s="338"/>
      <c r="AA91" s="117">
        <f t="shared" si="41"/>
        <v>-278.51461033872874</v>
      </c>
      <c r="AB91" s="110">
        <f t="shared" si="42"/>
        <v>0.90716179655375706</v>
      </c>
      <c r="AC91" s="333"/>
    </row>
    <row r="92" spans="1:29" ht="15.75" customHeight="1">
      <c r="A92" s="362"/>
      <c r="B92" s="100" t="s">
        <v>118</v>
      </c>
      <c r="C92" s="335" t="s">
        <v>230</v>
      </c>
      <c r="D92" s="336"/>
      <c r="E92" s="101">
        <v>24.33</v>
      </c>
      <c r="F92" s="102">
        <v>2147</v>
      </c>
      <c r="G92" s="103">
        <f t="shared" si="43"/>
        <v>52236.509999999995</v>
      </c>
      <c r="H92" s="26"/>
      <c r="I92" s="104">
        <v>4</v>
      </c>
      <c r="J92" s="105">
        <v>3000</v>
      </c>
      <c r="K92" s="106">
        <f t="shared" si="44"/>
        <v>750</v>
      </c>
      <c r="L92" s="107">
        <v>4</v>
      </c>
      <c r="M92" s="105">
        <f>F92/V92*60</f>
        <v>2718.7427747972324</v>
      </c>
      <c r="N92" s="106">
        <f t="shared" si="37"/>
        <v>679.6856936993081</v>
      </c>
      <c r="O92" s="108">
        <f t="shared" si="38"/>
        <v>0</v>
      </c>
      <c r="P92" s="109">
        <f t="shared" si="39"/>
        <v>-70.314306300691896</v>
      </c>
      <c r="Q92" s="110">
        <f t="shared" si="40"/>
        <v>0.90624759159907742</v>
      </c>
      <c r="R92" s="328"/>
      <c r="S92" s="47">
        <v>0.75069444444444444</v>
      </c>
      <c r="T92" s="48">
        <v>0.78358796296296296</v>
      </c>
      <c r="U92" s="111">
        <v>4.5666666666666877</v>
      </c>
      <c r="V92" s="112">
        <v>47.382194885872408</v>
      </c>
      <c r="W92" s="113"/>
      <c r="X92" s="116"/>
      <c r="Y92" s="337"/>
      <c r="Z92" s="338"/>
      <c r="AA92" s="117">
        <f t="shared" si="41"/>
        <v>-281.25722520276759</v>
      </c>
      <c r="AB92" s="110">
        <f t="shared" si="42"/>
        <v>0.90624759159907742</v>
      </c>
      <c r="AC92" s="333"/>
    </row>
    <row r="93" spans="1:29" ht="15.75" customHeight="1">
      <c r="A93" s="362"/>
      <c r="B93" s="100" t="s">
        <v>118</v>
      </c>
      <c r="C93" s="335" t="s">
        <v>135</v>
      </c>
      <c r="D93" s="336"/>
      <c r="E93" s="101">
        <v>22.28</v>
      </c>
      <c r="F93" s="102">
        <v>1713</v>
      </c>
      <c r="G93" s="103">
        <f t="shared" si="43"/>
        <v>38165.64</v>
      </c>
      <c r="H93" s="26"/>
      <c r="I93" s="104">
        <v>5</v>
      </c>
      <c r="J93" s="105">
        <v>3300</v>
      </c>
      <c r="K93" s="106">
        <f t="shared" si="44"/>
        <v>660</v>
      </c>
      <c r="L93" s="107">
        <v>5</v>
      </c>
      <c r="M93" s="105">
        <f>F93/V93*60</f>
        <v>2991.7799999999984</v>
      </c>
      <c r="N93" s="106">
        <f t="shared" si="37"/>
        <v>598.35599999999965</v>
      </c>
      <c r="O93" s="108">
        <f t="shared" si="38"/>
        <v>0</v>
      </c>
      <c r="P93" s="109">
        <f t="shared" si="39"/>
        <v>-61.644000000000347</v>
      </c>
      <c r="Q93" s="110">
        <f t="shared" si="40"/>
        <v>0.90659999999999952</v>
      </c>
      <c r="R93" s="328"/>
      <c r="S93" s="47">
        <v>0.78749999999999998</v>
      </c>
      <c r="T93" s="48">
        <v>0.8113541666666666</v>
      </c>
      <c r="U93" s="111">
        <v>5.633333333333308</v>
      </c>
      <c r="V93" s="112">
        <v>34.354130317068787</v>
      </c>
      <c r="W93" s="113"/>
      <c r="X93" s="116"/>
      <c r="Y93" s="337"/>
      <c r="Z93" s="338"/>
      <c r="AA93" s="117">
        <f t="shared" si="41"/>
        <v>-308.22000000000162</v>
      </c>
      <c r="AB93" s="110">
        <f t="shared" si="42"/>
        <v>0.90659999999999952</v>
      </c>
      <c r="AC93" s="333"/>
    </row>
    <row r="94" spans="1:29" ht="15.75" customHeight="1">
      <c r="A94" s="363"/>
      <c r="B94" s="100" t="s">
        <v>118</v>
      </c>
      <c r="C94" s="335" t="s">
        <v>138</v>
      </c>
      <c r="D94" s="336"/>
      <c r="E94" s="101">
        <v>17.89</v>
      </c>
      <c r="F94" s="102">
        <v>5459</v>
      </c>
      <c r="G94" s="103">
        <f t="shared" si="43"/>
        <v>97661.510000000009</v>
      </c>
      <c r="H94" s="13"/>
      <c r="I94" s="104">
        <v>4</v>
      </c>
      <c r="J94" s="105">
        <v>3300</v>
      </c>
      <c r="K94" s="106">
        <f t="shared" si="44"/>
        <v>825</v>
      </c>
      <c r="L94" s="107">
        <v>4</v>
      </c>
      <c r="M94" s="105">
        <f>F94/V94*60</f>
        <v>2988.150000000001</v>
      </c>
      <c r="N94" s="106">
        <f t="shared" si="37"/>
        <v>747.03750000000025</v>
      </c>
      <c r="O94" s="108">
        <f t="shared" si="38"/>
        <v>0</v>
      </c>
      <c r="P94" s="109">
        <f t="shared" si="39"/>
        <v>-77.96249999999975</v>
      </c>
      <c r="Q94" s="110">
        <f t="shared" si="40"/>
        <v>0.9055000000000003</v>
      </c>
      <c r="R94" s="328"/>
      <c r="S94" s="47">
        <v>0.81527777777777777</v>
      </c>
      <c r="T94" s="48">
        <v>0.8913888888888889</v>
      </c>
      <c r="U94" s="111">
        <v>5.6500000000000838</v>
      </c>
      <c r="V94" s="112">
        <v>109.61297123638369</v>
      </c>
      <c r="W94" s="113"/>
      <c r="X94" s="116"/>
      <c r="Y94" s="337"/>
      <c r="Z94" s="338"/>
      <c r="AA94" s="117">
        <f t="shared" si="41"/>
        <v>-311.849999999999</v>
      </c>
      <c r="AB94" s="110">
        <f t="shared" si="42"/>
        <v>0.9055000000000003</v>
      </c>
      <c r="AC94" s="333"/>
    </row>
    <row r="95" spans="1:29" ht="15.75" customHeight="1">
      <c r="A95" s="363"/>
      <c r="B95" s="100"/>
      <c r="C95" s="335"/>
      <c r="D95" s="336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8"/>
      <c r="S95" s="47"/>
      <c r="T95" s="120"/>
      <c r="U95" s="111"/>
      <c r="V95" s="112"/>
      <c r="W95" s="113"/>
      <c r="X95" s="116"/>
      <c r="Y95" s="337"/>
      <c r="Z95" s="338"/>
      <c r="AA95" s="117"/>
      <c r="AB95" s="110"/>
      <c r="AC95" s="333"/>
    </row>
    <row r="96" spans="1:29" ht="15.75" customHeight="1">
      <c r="A96" s="363"/>
      <c r="B96" s="100"/>
      <c r="C96" s="335"/>
      <c r="D96" s="336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8"/>
      <c r="S96" s="47"/>
      <c r="T96" s="120"/>
      <c r="U96" s="111"/>
      <c r="V96" s="112"/>
      <c r="W96" s="113"/>
      <c r="X96" s="116"/>
      <c r="Y96" s="337"/>
      <c r="Z96" s="338"/>
      <c r="AA96" s="117"/>
      <c r="AB96" s="110"/>
      <c r="AC96" s="333"/>
    </row>
    <row r="97" spans="1:29" ht="15.75" customHeight="1">
      <c r="A97" s="363"/>
      <c r="B97" s="100"/>
      <c r="C97" s="335"/>
      <c r="D97" s="336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8"/>
      <c r="S97" s="47"/>
      <c r="T97" s="120"/>
      <c r="U97" s="111"/>
      <c r="V97" s="112"/>
      <c r="W97" s="113"/>
      <c r="X97" s="116"/>
      <c r="Y97" s="337"/>
      <c r="Z97" s="338"/>
      <c r="AA97" s="117"/>
      <c r="AB97" s="110"/>
      <c r="AC97" s="333"/>
    </row>
    <row r="98" spans="1:29" ht="15.75" customHeight="1">
      <c r="A98" s="363"/>
      <c r="B98" s="100"/>
      <c r="C98" s="335"/>
      <c r="D98" s="336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8"/>
      <c r="S98" s="47"/>
      <c r="T98" s="120"/>
      <c r="U98" s="111"/>
      <c r="V98" s="112"/>
      <c r="W98" s="113"/>
      <c r="X98" s="116"/>
      <c r="Y98" s="337"/>
      <c r="Z98" s="338"/>
      <c r="AA98" s="117"/>
      <c r="AB98" s="110"/>
      <c r="AC98" s="333"/>
    </row>
    <row r="99" spans="1:29" ht="15.75" customHeight="1">
      <c r="A99" s="363"/>
      <c r="B99" s="100"/>
      <c r="C99" s="335"/>
      <c r="D99" s="336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8"/>
      <c r="S99" s="47"/>
      <c r="T99" s="120"/>
      <c r="U99" s="111"/>
      <c r="V99" s="112"/>
      <c r="W99" s="113"/>
      <c r="X99" s="116"/>
      <c r="Y99" s="337"/>
      <c r="Z99" s="338"/>
      <c r="AA99" s="117"/>
      <c r="AB99" s="110"/>
      <c r="AC99" s="333"/>
    </row>
    <row r="100" spans="1:29" ht="15.75" customHeight="1">
      <c r="A100" s="363"/>
      <c r="B100" s="100"/>
      <c r="C100" s="335"/>
      <c r="D100" s="336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8"/>
      <c r="S100" s="47"/>
      <c r="T100" s="120"/>
      <c r="U100" s="111"/>
      <c r="V100" s="112"/>
      <c r="W100" s="126"/>
      <c r="X100" s="127"/>
      <c r="Y100" s="337"/>
      <c r="Z100" s="338"/>
      <c r="AA100" s="117"/>
      <c r="AB100" s="110"/>
      <c r="AC100" s="333"/>
    </row>
    <row r="101" spans="1:29" ht="15.75" customHeight="1">
      <c r="A101" s="363"/>
      <c r="B101" s="100"/>
      <c r="C101" s="335"/>
      <c r="D101" s="336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8"/>
      <c r="S101" s="47"/>
      <c r="T101" s="120"/>
      <c r="U101" s="111"/>
      <c r="V101" s="112"/>
      <c r="W101" s="126"/>
      <c r="X101" s="127"/>
      <c r="Y101" s="337"/>
      <c r="Z101" s="338"/>
      <c r="AA101" s="117"/>
      <c r="AB101" s="110"/>
      <c r="AC101" s="333"/>
    </row>
    <row r="102" spans="1:29" ht="15.75" customHeight="1">
      <c r="A102" s="363"/>
      <c r="B102" s="100"/>
      <c r="C102" s="335"/>
      <c r="D102" s="336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8"/>
      <c r="S102" s="47"/>
      <c r="T102" s="120"/>
      <c r="U102" s="111"/>
      <c r="V102" s="112"/>
      <c r="W102" s="126"/>
      <c r="X102" s="127"/>
      <c r="Y102" s="337"/>
      <c r="Z102" s="338"/>
      <c r="AA102" s="117"/>
      <c r="AB102" s="110"/>
      <c r="AC102" s="333"/>
    </row>
    <row r="103" spans="1:29" ht="15.75" customHeight="1">
      <c r="A103" s="363"/>
      <c r="B103" s="100"/>
      <c r="C103" s="335"/>
      <c r="D103" s="336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8"/>
      <c r="S103" s="47"/>
      <c r="T103" s="120"/>
      <c r="U103" s="111"/>
      <c r="V103" s="112"/>
      <c r="W103" s="126"/>
      <c r="X103" s="127"/>
      <c r="Y103" s="337"/>
      <c r="Z103" s="338"/>
      <c r="AA103" s="117"/>
      <c r="AB103" s="110"/>
      <c r="AC103" s="333"/>
    </row>
    <row r="104" spans="1:29" ht="15.75" customHeight="1">
      <c r="A104" s="363"/>
      <c r="B104" s="100"/>
      <c r="C104" s="335"/>
      <c r="D104" s="336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8"/>
      <c r="S104" s="47"/>
      <c r="T104" s="120"/>
      <c r="U104" s="111"/>
      <c r="V104" s="112"/>
      <c r="W104" s="126"/>
      <c r="X104" s="127"/>
      <c r="Y104" s="337"/>
      <c r="Z104" s="338"/>
      <c r="AA104" s="117"/>
      <c r="AB104" s="110"/>
      <c r="AC104" s="333"/>
    </row>
    <row r="105" spans="1:29" ht="15.75" customHeight="1">
      <c r="A105" s="363"/>
      <c r="B105" s="100"/>
      <c r="C105" s="335"/>
      <c r="D105" s="336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8"/>
      <c r="S105" s="119"/>
      <c r="T105" s="120"/>
      <c r="U105" s="130"/>
      <c r="V105" s="131"/>
      <c r="W105" s="126"/>
      <c r="X105" s="127"/>
      <c r="Y105" s="337"/>
      <c r="Z105" s="338"/>
      <c r="AA105" s="165"/>
      <c r="AB105" s="125"/>
      <c r="AC105" s="333"/>
    </row>
    <row r="106" spans="1:29" ht="15.75" customHeight="1" thickBot="1">
      <c r="A106" s="364"/>
      <c r="B106" s="133" t="s">
        <v>115</v>
      </c>
      <c r="C106" s="358"/>
      <c r="D106" s="358"/>
      <c r="E106" s="134"/>
      <c r="F106" s="99"/>
      <c r="G106" s="135"/>
      <c r="H106" s="69"/>
      <c r="I106" s="136">
        <f t="shared" ref="I106:J106" si="45">AVERAGE(I90:I105)</f>
        <v>4.4000000000000004</v>
      </c>
      <c r="J106" s="137">
        <f t="shared" si="45"/>
        <v>3120</v>
      </c>
      <c r="K106" s="138">
        <f t="shared" ref="K106" si="46">J106/I106</f>
        <v>709.09090909090901</v>
      </c>
      <c r="L106" s="136">
        <f t="shared" ref="L106:M106" si="47">AVERAGE(L90:L105)</f>
        <v>4.4000000000000004</v>
      </c>
      <c r="M106" s="137">
        <f t="shared" si="47"/>
        <v>2828.4717517106828</v>
      </c>
      <c r="N106" s="138">
        <f t="shared" ref="N106:N114" si="48">M106/L106</f>
        <v>642.83448902515511</v>
      </c>
      <c r="O106" s="139">
        <f t="shared" ref="O106:O114" si="49">L106-I106</f>
        <v>0</v>
      </c>
      <c r="P106" s="140">
        <f t="shared" ref="P106:P114" si="50">N106-K106</f>
        <v>-66.2564200657539</v>
      </c>
      <c r="Q106" s="141">
        <f t="shared" ref="Q106:Q114" si="51">N106/K106</f>
        <v>0.90656145888162909</v>
      </c>
      <c r="R106" s="329"/>
      <c r="S106" s="142">
        <v>0.70833333333333337</v>
      </c>
      <c r="T106" s="143">
        <v>0.8913888888888889</v>
      </c>
      <c r="U106" s="144"/>
      <c r="V106" s="166"/>
      <c r="W106" s="99"/>
      <c r="X106" s="69"/>
      <c r="Y106" s="359"/>
      <c r="Z106" s="360"/>
      <c r="AA106" s="168">
        <f t="shared" ref="AA106:AA114" si="52">M106-J106</f>
        <v>-291.52824828931716</v>
      </c>
      <c r="AB106" s="141">
        <f t="shared" ref="AB106:AB114" si="53">M106/J106</f>
        <v>0.90656145888162909</v>
      </c>
      <c r="AC106" s="334"/>
    </row>
    <row r="107" spans="1:29" ht="15.75" customHeight="1">
      <c r="A107" s="322" t="s">
        <v>140</v>
      </c>
      <c r="B107" s="114" t="s">
        <v>118</v>
      </c>
      <c r="C107" s="325" t="s">
        <v>142</v>
      </c>
      <c r="D107" s="326"/>
      <c r="E107" s="147">
        <v>18.18</v>
      </c>
      <c r="F107" s="97">
        <v>666</v>
      </c>
      <c r="G107" s="148">
        <f t="shared" ref="G107:G114" si="54">E107*F107</f>
        <v>12107.88</v>
      </c>
      <c r="H107" s="149">
        <v>2</v>
      </c>
      <c r="I107" s="150">
        <v>3</v>
      </c>
      <c r="J107" s="151">
        <v>3000</v>
      </c>
      <c r="K107" s="152">
        <f>J107/I107</f>
        <v>1000</v>
      </c>
      <c r="L107" s="153">
        <v>3</v>
      </c>
      <c r="M107" s="151">
        <f t="shared" ref="M107:M114" si="55">F107/V107*60</f>
        <v>2719.9088803998238</v>
      </c>
      <c r="N107" s="152">
        <f t="shared" si="48"/>
        <v>906.63629346660798</v>
      </c>
      <c r="O107" s="154">
        <f t="shared" si="49"/>
        <v>0</v>
      </c>
      <c r="P107" s="155">
        <f t="shared" si="50"/>
        <v>-93.363706533392019</v>
      </c>
      <c r="Q107" s="156">
        <f t="shared" si="51"/>
        <v>0.90663629346660801</v>
      </c>
      <c r="R107" s="327">
        <f>Q123</f>
        <v>0.89581003128221726</v>
      </c>
      <c r="S107" s="157">
        <v>0.74027777777777781</v>
      </c>
      <c r="T107" s="158">
        <v>0.75047453703703704</v>
      </c>
      <c r="U107" s="159"/>
      <c r="V107" s="160">
        <v>14.691668639328064</v>
      </c>
      <c r="W107" s="161"/>
      <c r="X107" s="162"/>
      <c r="Y107" s="330"/>
      <c r="Z107" s="331"/>
      <c r="AA107" s="115">
        <f t="shared" si="52"/>
        <v>-280.09111960017617</v>
      </c>
      <c r="AB107" s="156">
        <f t="shared" si="53"/>
        <v>0.9066362934666079</v>
      </c>
      <c r="AC107" s="332">
        <f>AB123</f>
        <v>0.89581003128221726</v>
      </c>
    </row>
    <row r="108" spans="1:29" ht="15.75" customHeight="1">
      <c r="A108" s="323"/>
      <c r="B108" s="100" t="s">
        <v>118</v>
      </c>
      <c r="C108" s="335" t="s">
        <v>148</v>
      </c>
      <c r="D108" s="336"/>
      <c r="E108" s="101">
        <v>25.03</v>
      </c>
      <c r="F108" s="102">
        <v>552</v>
      </c>
      <c r="G108" s="103">
        <f t="shared" si="54"/>
        <v>13816.560000000001</v>
      </c>
      <c r="H108" s="26">
        <v>2</v>
      </c>
      <c r="I108" s="104">
        <v>5</v>
      </c>
      <c r="J108" s="105">
        <v>3600</v>
      </c>
      <c r="K108" s="106">
        <f t="shared" si="44"/>
        <v>720</v>
      </c>
      <c r="L108" s="107">
        <v>5</v>
      </c>
      <c r="M108" s="105">
        <f t="shared" si="55"/>
        <v>3197.6287436999596</v>
      </c>
      <c r="N108" s="106">
        <f t="shared" si="48"/>
        <v>639.52574873999197</v>
      </c>
      <c r="O108" s="108">
        <f t="shared" si="49"/>
        <v>0</v>
      </c>
      <c r="P108" s="109">
        <f t="shared" si="50"/>
        <v>-80.474251260008032</v>
      </c>
      <c r="Q108" s="110">
        <f t="shared" si="51"/>
        <v>0.88823020658332219</v>
      </c>
      <c r="R108" s="328"/>
      <c r="S108" s="47">
        <v>0.76041666666666663</v>
      </c>
      <c r="T108" s="48">
        <v>0.76760416666666664</v>
      </c>
      <c r="U108" s="111">
        <v>15</v>
      </c>
      <c r="V108" s="112">
        <v>10.357675219568179</v>
      </c>
      <c r="W108" s="113"/>
      <c r="X108" s="116"/>
      <c r="Y108" s="337"/>
      <c r="Z108" s="338"/>
      <c r="AA108" s="117">
        <f t="shared" si="52"/>
        <v>-402.37125630004039</v>
      </c>
      <c r="AB108" s="110">
        <f t="shared" si="53"/>
        <v>0.88823020658332208</v>
      </c>
      <c r="AC108" s="333"/>
    </row>
    <row r="109" spans="1:29" ht="15.75" customHeight="1">
      <c r="A109" s="323"/>
      <c r="B109" s="100" t="s">
        <v>118</v>
      </c>
      <c r="C109" s="335" t="s">
        <v>141</v>
      </c>
      <c r="D109" s="336"/>
      <c r="E109" s="101">
        <v>14.03</v>
      </c>
      <c r="F109" s="102">
        <v>2353</v>
      </c>
      <c r="G109" s="103">
        <f t="shared" si="54"/>
        <v>33012.589999999997</v>
      </c>
      <c r="H109" s="26">
        <v>2</v>
      </c>
      <c r="I109" s="104">
        <v>3</v>
      </c>
      <c r="J109" s="105">
        <v>3000</v>
      </c>
      <c r="K109" s="106">
        <f t="shared" si="44"/>
        <v>1000</v>
      </c>
      <c r="L109" s="107">
        <v>3</v>
      </c>
      <c r="M109" s="105">
        <f t="shared" si="55"/>
        <v>2717.9253504059579</v>
      </c>
      <c r="N109" s="106">
        <f t="shared" si="48"/>
        <v>905.97511680198602</v>
      </c>
      <c r="O109" s="108">
        <f t="shared" si="49"/>
        <v>0</v>
      </c>
      <c r="P109" s="109">
        <f t="shared" si="50"/>
        <v>-94.024883198013981</v>
      </c>
      <c r="Q109" s="110">
        <f t="shared" si="51"/>
        <v>0.90597511680198606</v>
      </c>
      <c r="R109" s="328"/>
      <c r="S109" s="47">
        <v>0.77777777777777768</v>
      </c>
      <c r="T109" s="48">
        <v>0.81384259259259251</v>
      </c>
      <c r="U109" s="111">
        <v>14.649999999999892</v>
      </c>
      <c r="V109" s="112">
        <v>51.94403149406326</v>
      </c>
      <c r="W109" s="113"/>
      <c r="X109" s="116"/>
      <c r="Y109" s="337"/>
      <c r="Z109" s="338"/>
      <c r="AA109" s="117">
        <f t="shared" si="52"/>
        <v>-282.07464959404206</v>
      </c>
      <c r="AB109" s="110">
        <f t="shared" si="53"/>
        <v>0.90597511680198595</v>
      </c>
      <c r="AC109" s="333"/>
    </row>
    <row r="110" spans="1:29" ht="15.75" customHeight="1">
      <c r="A110" s="323"/>
      <c r="B110" s="100" t="s">
        <v>118</v>
      </c>
      <c r="C110" s="335" t="s">
        <v>143</v>
      </c>
      <c r="D110" s="336"/>
      <c r="E110" s="101">
        <v>14.28</v>
      </c>
      <c r="F110" s="102">
        <v>2870</v>
      </c>
      <c r="G110" s="103">
        <f t="shared" si="54"/>
        <v>40983.599999999999</v>
      </c>
      <c r="H110" s="26">
        <v>2</v>
      </c>
      <c r="I110" s="104">
        <v>3</v>
      </c>
      <c r="J110" s="105">
        <v>3600</v>
      </c>
      <c r="K110" s="106">
        <f t="shared" si="44"/>
        <v>1200</v>
      </c>
      <c r="L110" s="107">
        <v>3</v>
      </c>
      <c r="M110" s="105">
        <f t="shared" si="55"/>
        <v>3189.2294384195279</v>
      </c>
      <c r="N110" s="106">
        <f t="shared" si="48"/>
        <v>1063.0764794731761</v>
      </c>
      <c r="O110" s="108">
        <f t="shared" si="49"/>
        <v>0</v>
      </c>
      <c r="P110" s="109">
        <f t="shared" si="50"/>
        <v>-136.92352052682395</v>
      </c>
      <c r="Q110" s="110">
        <f t="shared" si="51"/>
        <v>0.88589706622764675</v>
      </c>
      <c r="R110" s="328"/>
      <c r="S110" s="47">
        <v>0.82361111111111096</v>
      </c>
      <c r="T110" s="48">
        <v>0.8610995370370369</v>
      </c>
      <c r="U110" s="111">
        <v>15</v>
      </c>
      <c r="V110" s="112">
        <v>53.994233818855122</v>
      </c>
      <c r="W110" s="113"/>
      <c r="X110" s="116"/>
      <c r="Y110" s="337"/>
      <c r="Z110" s="338"/>
      <c r="AA110" s="117">
        <f t="shared" si="52"/>
        <v>-410.77056158047208</v>
      </c>
      <c r="AB110" s="110">
        <f t="shared" si="53"/>
        <v>0.88589706622764663</v>
      </c>
      <c r="AC110" s="333"/>
    </row>
    <row r="111" spans="1:29" ht="15.75" customHeight="1">
      <c r="A111" s="323"/>
      <c r="B111" s="100" t="s">
        <v>118</v>
      </c>
      <c r="C111" s="335" t="s">
        <v>142</v>
      </c>
      <c r="D111" s="336"/>
      <c r="E111" s="101">
        <v>18.18</v>
      </c>
      <c r="F111" s="102">
        <v>1330</v>
      </c>
      <c r="G111" s="103">
        <f t="shared" si="54"/>
        <v>24179.399999999998</v>
      </c>
      <c r="H111" s="26"/>
      <c r="I111" s="104">
        <v>3</v>
      </c>
      <c r="J111" s="105">
        <v>3000</v>
      </c>
      <c r="K111" s="106">
        <f t="shared" si="44"/>
        <v>1000</v>
      </c>
      <c r="L111" s="107">
        <v>3</v>
      </c>
      <c r="M111" s="105">
        <f t="shared" si="55"/>
        <v>2719.9088803998238</v>
      </c>
      <c r="N111" s="106">
        <f t="shared" si="48"/>
        <v>906.63629346660798</v>
      </c>
      <c r="O111" s="108">
        <f t="shared" si="49"/>
        <v>0</v>
      </c>
      <c r="P111" s="109">
        <f t="shared" si="50"/>
        <v>-93.363706533392019</v>
      </c>
      <c r="Q111" s="110">
        <f t="shared" si="51"/>
        <v>0.90663629346660801</v>
      </c>
      <c r="R111" s="328"/>
      <c r="S111" s="47">
        <v>0.87083333333333313</v>
      </c>
      <c r="T111" s="48">
        <v>0.8912037037037035</v>
      </c>
      <c r="U111" s="111">
        <v>15</v>
      </c>
      <c r="V111" s="112">
        <v>29.339218153613103</v>
      </c>
      <c r="W111" s="113"/>
      <c r="X111" s="116"/>
      <c r="Y111" s="337"/>
      <c r="Z111" s="338"/>
      <c r="AA111" s="117">
        <f t="shared" si="52"/>
        <v>-280.09111960017617</v>
      </c>
      <c r="AB111" s="110">
        <f t="shared" si="53"/>
        <v>0.9066362934666079</v>
      </c>
      <c r="AC111" s="333"/>
    </row>
    <row r="112" spans="1:29" ht="15.75" customHeight="1">
      <c r="A112" s="323"/>
      <c r="B112" s="100" t="s">
        <v>118</v>
      </c>
      <c r="C112" s="335" t="s">
        <v>148</v>
      </c>
      <c r="D112" s="336"/>
      <c r="E112" s="101">
        <v>25.03</v>
      </c>
      <c r="F112" s="102">
        <v>1214</v>
      </c>
      <c r="G112" s="121">
        <f t="shared" si="54"/>
        <v>30386.420000000002</v>
      </c>
      <c r="H112" s="26"/>
      <c r="I112" s="104">
        <v>5</v>
      </c>
      <c r="J112" s="105">
        <v>3600</v>
      </c>
      <c r="K112" s="106">
        <f t="shared" si="44"/>
        <v>720</v>
      </c>
      <c r="L112" s="107">
        <v>5</v>
      </c>
      <c r="M112" s="105">
        <f t="shared" si="55"/>
        <v>3197.6287436999592</v>
      </c>
      <c r="N112" s="106">
        <f t="shared" si="48"/>
        <v>639.52574873999185</v>
      </c>
      <c r="O112" s="108">
        <f t="shared" si="49"/>
        <v>0</v>
      </c>
      <c r="P112" s="109">
        <f t="shared" si="50"/>
        <v>-80.474251260008145</v>
      </c>
      <c r="Q112" s="110">
        <f t="shared" si="51"/>
        <v>0.88823020658332197</v>
      </c>
      <c r="R112" s="328"/>
      <c r="S112" s="47">
        <v>0.90138888888888868</v>
      </c>
      <c r="T112" s="120">
        <v>0.91719907407407386</v>
      </c>
      <c r="U112" s="111">
        <v>14.666666666666668</v>
      </c>
      <c r="V112" s="112">
        <v>22.779379921296687</v>
      </c>
      <c r="W112" s="113"/>
      <c r="X112" s="116"/>
      <c r="Y112" s="337"/>
      <c r="Z112" s="338"/>
      <c r="AA112" s="117">
        <f t="shared" si="52"/>
        <v>-402.37125630004084</v>
      </c>
      <c r="AB112" s="110">
        <f t="shared" si="53"/>
        <v>0.88823020658332197</v>
      </c>
      <c r="AC112" s="333"/>
    </row>
    <row r="113" spans="1:29" ht="15.75" customHeight="1">
      <c r="A113" s="323"/>
      <c r="B113" s="100" t="s">
        <v>118</v>
      </c>
      <c r="C113" s="335" t="s">
        <v>141</v>
      </c>
      <c r="D113" s="336"/>
      <c r="E113" s="101">
        <v>14.03</v>
      </c>
      <c r="F113" s="102">
        <v>6113</v>
      </c>
      <c r="G113" s="121">
        <f t="shared" si="54"/>
        <v>85765.39</v>
      </c>
      <c r="H113" s="26"/>
      <c r="I113" s="104">
        <v>3</v>
      </c>
      <c r="J113" s="105">
        <v>3000</v>
      </c>
      <c r="K113" s="106">
        <f t="shared" si="44"/>
        <v>1000</v>
      </c>
      <c r="L113" s="107">
        <v>3</v>
      </c>
      <c r="M113" s="105">
        <f t="shared" si="55"/>
        <v>2717.9253504059575</v>
      </c>
      <c r="N113" s="106">
        <f t="shared" si="48"/>
        <v>905.97511680198579</v>
      </c>
      <c r="O113" s="123">
        <f t="shared" si="49"/>
        <v>0</v>
      </c>
      <c r="P113" s="124">
        <f t="shared" si="50"/>
        <v>-94.024883198014209</v>
      </c>
      <c r="Q113" s="125">
        <f t="shared" si="51"/>
        <v>0.90597511680198584</v>
      </c>
      <c r="R113" s="328"/>
      <c r="S113" s="47">
        <v>0.92708333333333304</v>
      </c>
      <c r="T113" s="120">
        <v>1.0207870370370367</v>
      </c>
      <c r="U113" s="111">
        <v>15</v>
      </c>
      <c r="V113" s="112">
        <v>134.94851870939598</v>
      </c>
      <c r="W113" s="113"/>
      <c r="X113" s="116"/>
      <c r="Y113" s="337"/>
      <c r="Z113" s="338"/>
      <c r="AA113" s="117">
        <f t="shared" si="52"/>
        <v>-282.07464959404251</v>
      </c>
      <c r="AB113" s="110">
        <f t="shared" si="53"/>
        <v>0.90597511680198584</v>
      </c>
      <c r="AC113" s="333"/>
    </row>
    <row r="114" spans="1:29" ht="15.75" customHeight="1">
      <c r="A114" s="323"/>
      <c r="B114" s="100" t="s">
        <v>118</v>
      </c>
      <c r="C114" s="335" t="s">
        <v>143</v>
      </c>
      <c r="D114" s="336"/>
      <c r="E114" s="101">
        <v>14.28</v>
      </c>
      <c r="F114" s="102">
        <v>7695</v>
      </c>
      <c r="G114" s="121">
        <f t="shared" si="54"/>
        <v>109884.59999999999</v>
      </c>
      <c r="H114" s="26"/>
      <c r="I114" s="104">
        <v>3</v>
      </c>
      <c r="J114" s="105">
        <v>3600</v>
      </c>
      <c r="K114" s="106">
        <f t="shared" si="44"/>
        <v>1200</v>
      </c>
      <c r="L114" s="118">
        <v>3</v>
      </c>
      <c r="M114" s="105">
        <f t="shared" si="55"/>
        <v>3189.2294384195279</v>
      </c>
      <c r="N114" s="106">
        <f t="shared" si="48"/>
        <v>1063.0764794731761</v>
      </c>
      <c r="O114" s="123">
        <f t="shared" si="49"/>
        <v>0</v>
      </c>
      <c r="P114" s="124">
        <f t="shared" si="50"/>
        <v>-136.92352052682395</v>
      </c>
      <c r="Q114" s="125">
        <f t="shared" si="51"/>
        <v>0.88589706622764675</v>
      </c>
      <c r="R114" s="328"/>
      <c r="S114" s="47">
        <v>1.0305555555555552</v>
      </c>
      <c r="T114" s="120">
        <v>1.1310879629629627</v>
      </c>
      <c r="U114" s="111">
        <v>15</v>
      </c>
      <c r="V114" s="112">
        <v>144.76851192895128</v>
      </c>
      <c r="W114" s="113"/>
      <c r="X114" s="116"/>
      <c r="Y114" s="337"/>
      <c r="Z114" s="338"/>
      <c r="AA114" s="117">
        <f t="shared" si="52"/>
        <v>-410.77056158047208</v>
      </c>
      <c r="AB114" s="110">
        <f t="shared" si="53"/>
        <v>0.88589706622764663</v>
      </c>
      <c r="AC114" s="333"/>
    </row>
    <row r="115" spans="1:29" ht="15.75" customHeight="1">
      <c r="A115" s="323"/>
      <c r="B115" s="100"/>
      <c r="C115" s="335"/>
      <c r="D115" s="336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8"/>
      <c r="S115" s="47"/>
      <c r="T115" s="120"/>
      <c r="U115" s="111"/>
      <c r="V115" s="112"/>
      <c r="W115" s="113"/>
      <c r="X115" s="116"/>
      <c r="Y115" s="337"/>
      <c r="Z115" s="338"/>
      <c r="AA115" s="117"/>
      <c r="AB115" s="110"/>
      <c r="AC115" s="333"/>
    </row>
    <row r="116" spans="1:29" ht="15.75" customHeight="1">
      <c r="A116" s="323"/>
      <c r="B116" s="100"/>
      <c r="C116" s="335"/>
      <c r="D116" s="336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8"/>
      <c r="S116" s="47"/>
      <c r="T116" s="120"/>
      <c r="U116" s="111"/>
      <c r="V116" s="112"/>
      <c r="W116" s="113"/>
      <c r="X116" s="116"/>
      <c r="Y116" s="337"/>
      <c r="Z116" s="338"/>
      <c r="AA116" s="117"/>
      <c r="AB116" s="110"/>
      <c r="AC116" s="333"/>
    </row>
    <row r="117" spans="1:29" ht="15.75" customHeight="1">
      <c r="A117" s="323"/>
      <c r="B117" s="100"/>
      <c r="C117" s="335"/>
      <c r="D117" s="336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8"/>
      <c r="S117" s="47"/>
      <c r="T117" s="120"/>
      <c r="U117" s="111"/>
      <c r="V117" s="112"/>
      <c r="W117" s="126"/>
      <c r="X117" s="127"/>
      <c r="Y117" s="337"/>
      <c r="Z117" s="338"/>
      <c r="AA117" s="117"/>
      <c r="AB117" s="110"/>
      <c r="AC117" s="333"/>
    </row>
    <row r="118" spans="1:29" ht="15.75" customHeight="1">
      <c r="A118" s="323"/>
      <c r="B118" s="100"/>
      <c r="C118" s="335"/>
      <c r="D118" s="336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8"/>
      <c r="S118" s="47"/>
      <c r="T118" s="120"/>
      <c r="U118" s="111"/>
      <c r="V118" s="112"/>
      <c r="W118" s="126"/>
      <c r="X118" s="127"/>
      <c r="Y118" s="337"/>
      <c r="Z118" s="338"/>
      <c r="AA118" s="117"/>
      <c r="AB118" s="110"/>
      <c r="AC118" s="333"/>
    </row>
    <row r="119" spans="1:29" ht="15.75" customHeight="1">
      <c r="A119" s="323"/>
      <c r="B119" s="100"/>
      <c r="C119" s="335"/>
      <c r="D119" s="336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8"/>
      <c r="S119" s="47"/>
      <c r="T119" s="120"/>
      <c r="U119" s="111"/>
      <c r="V119" s="112"/>
      <c r="W119" s="126"/>
      <c r="X119" s="127"/>
      <c r="Y119" s="337"/>
      <c r="Z119" s="338"/>
      <c r="AA119" s="117"/>
      <c r="AB119" s="110"/>
      <c r="AC119" s="333"/>
    </row>
    <row r="120" spans="1:29" ht="15.75" customHeight="1">
      <c r="A120" s="323"/>
      <c r="B120" s="100"/>
      <c r="C120" s="335"/>
      <c r="D120" s="336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8"/>
      <c r="S120" s="47"/>
      <c r="T120" s="120"/>
      <c r="U120" s="111"/>
      <c r="V120" s="112"/>
      <c r="W120" s="126"/>
      <c r="X120" s="127"/>
      <c r="Y120" s="337"/>
      <c r="Z120" s="338"/>
      <c r="AA120" s="117"/>
      <c r="AB120" s="110"/>
      <c r="AC120" s="333"/>
    </row>
    <row r="121" spans="1:29" ht="15.75" customHeight="1">
      <c r="A121" s="323"/>
      <c r="B121" s="100"/>
      <c r="C121" s="335"/>
      <c r="D121" s="336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8"/>
      <c r="S121" s="47"/>
      <c r="T121" s="120"/>
      <c r="U121" s="111"/>
      <c r="V121" s="112"/>
      <c r="W121" s="126"/>
      <c r="X121" s="127"/>
      <c r="Y121" s="337"/>
      <c r="Z121" s="338"/>
      <c r="AA121" s="117"/>
      <c r="AB121" s="110"/>
      <c r="AC121" s="333"/>
    </row>
    <row r="122" spans="1:29" ht="15.75" customHeight="1">
      <c r="A122" s="323"/>
      <c r="B122" s="100"/>
      <c r="C122" s="335"/>
      <c r="D122" s="336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8"/>
      <c r="S122" s="119"/>
      <c r="T122" s="120"/>
      <c r="U122" s="130"/>
      <c r="V122" s="131"/>
      <c r="W122" s="126"/>
      <c r="X122" s="127"/>
      <c r="Y122" s="337"/>
      <c r="Z122" s="338"/>
      <c r="AA122" s="165"/>
      <c r="AB122" s="125"/>
      <c r="AC122" s="333"/>
    </row>
    <row r="123" spans="1:29" ht="15.75" customHeight="1" thickBot="1">
      <c r="A123" s="324"/>
      <c r="B123" s="133" t="s">
        <v>115</v>
      </c>
      <c r="C123" s="358"/>
      <c r="D123" s="358"/>
      <c r="E123" s="134"/>
      <c r="F123" s="99"/>
      <c r="G123" s="135"/>
      <c r="H123" s="69"/>
      <c r="I123" s="136">
        <f t="shared" ref="I123:J123" si="56">AVERAGE(I107:I122)</f>
        <v>3.5</v>
      </c>
      <c r="J123" s="137">
        <f t="shared" si="56"/>
        <v>3300</v>
      </c>
      <c r="K123" s="138">
        <f t="shared" ref="K123" si="57">J123/I123</f>
        <v>942.85714285714289</v>
      </c>
      <c r="L123" s="136">
        <f t="shared" ref="L123:M123" si="58">AVERAGE(L107:L122)</f>
        <v>3.5</v>
      </c>
      <c r="M123" s="137">
        <f t="shared" si="58"/>
        <v>2956.1731032313169</v>
      </c>
      <c r="N123" s="138">
        <f t="shared" ref="N123:N135" si="59">M123/L123</f>
        <v>844.62088663751911</v>
      </c>
      <c r="O123" s="139">
        <f t="shared" ref="O123:O135" si="60">L123-I123</f>
        <v>0</v>
      </c>
      <c r="P123" s="140">
        <f t="shared" ref="P123:P135" si="61">N123-K123</f>
        <v>-98.236256219623783</v>
      </c>
      <c r="Q123" s="141">
        <f t="shared" ref="Q123:Q135" si="62">N123/K123</f>
        <v>0.89581003128221726</v>
      </c>
      <c r="R123" s="329"/>
      <c r="S123" s="142">
        <v>0.74027777777777781</v>
      </c>
      <c r="T123" s="143">
        <v>1.1310879629629627</v>
      </c>
      <c r="U123" s="144"/>
      <c r="V123" s="166"/>
      <c r="W123" s="99"/>
      <c r="X123" s="69"/>
      <c r="Y123" s="359"/>
      <c r="Z123" s="360"/>
      <c r="AA123" s="168">
        <f t="shared" ref="AA123:AA135" si="63">M123-J123</f>
        <v>-343.82689676868313</v>
      </c>
      <c r="AB123" s="141">
        <f t="shared" ref="AB123:AB135" si="64">M123/J123</f>
        <v>0.89581003128221726</v>
      </c>
      <c r="AC123" s="334"/>
    </row>
    <row r="124" spans="1:29" ht="15.75" customHeight="1">
      <c r="A124" s="361" t="s">
        <v>144</v>
      </c>
      <c r="B124" s="114" t="s">
        <v>118</v>
      </c>
      <c r="C124" s="325" t="s">
        <v>146</v>
      </c>
      <c r="D124" s="326"/>
      <c r="E124" s="147">
        <v>18.18</v>
      </c>
      <c r="F124" s="97">
        <v>411</v>
      </c>
      <c r="G124" s="148">
        <f t="shared" ref="G124:G135" si="65">E124*F124</f>
        <v>7471.98</v>
      </c>
      <c r="H124" s="149">
        <v>2</v>
      </c>
      <c r="I124" s="150">
        <v>3</v>
      </c>
      <c r="J124" s="151">
        <v>3600</v>
      </c>
      <c r="K124" s="152">
        <f>J124/I124</f>
        <v>1200</v>
      </c>
      <c r="L124" s="153">
        <v>3</v>
      </c>
      <c r="M124" s="151">
        <f t="shared" ref="M124:M135" si="66">F124/V124*60</f>
        <v>3198.4829425386733</v>
      </c>
      <c r="N124" s="152">
        <f t="shared" si="59"/>
        <v>1066.1609808462244</v>
      </c>
      <c r="O124" s="154">
        <f t="shared" si="60"/>
        <v>0</v>
      </c>
      <c r="P124" s="155">
        <f t="shared" si="61"/>
        <v>-133.83901915377555</v>
      </c>
      <c r="Q124" s="156">
        <f t="shared" si="62"/>
        <v>0.88846748403852038</v>
      </c>
      <c r="R124" s="327">
        <f>Q140</f>
        <v>0.88640799139494253</v>
      </c>
      <c r="S124" s="157">
        <v>0.74722222222222223</v>
      </c>
      <c r="T124" s="158">
        <v>0.7525694444444444</v>
      </c>
      <c r="U124" s="159"/>
      <c r="V124" s="160">
        <v>7.7099051153379197</v>
      </c>
      <c r="W124" s="158"/>
      <c r="X124" s="169"/>
      <c r="Y124" s="330"/>
      <c r="Z124" s="331"/>
      <c r="AA124" s="171">
        <f t="shared" si="63"/>
        <v>-401.51705746132666</v>
      </c>
      <c r="AB124" s="156">
        <f t="shared" si="64"/>
        <v>0.88846748403852038</v>
      </c>
      <c r="AC124" s="332">
        <f>AB140</f>
        <v>0.88640799139494242</v>
      </c>
    </row>
    <row r="125" spans="1:29" ht="15.75" customHeight="1">
      <c r="A125" s="362"/>
      <c r="B125" s="100" t="s">
        <v>118</v>
      </c>
      <c r="C125" s="335" t="s">
        <v>134</v>
      </c>
      <c r="D125" s="336"/>
      <c r="E125" s="101">
        <v>16.7</v>
      </c>
      <c r="F125" s="102">
        <v>508</v>
      </c>
      <c r="G125" s="103">
        <f t="shared" si="65"/>
        <v>8483.6</v>
      </c>
      <c r="H125" s="26">
        <v>2</v>
      </c>
      <c r="I125" s="104">
        <v>3</v>
      </c>
      <c r="J125" s="105">
        <v>3600</v>
      </c>
      <c r="K125" s="106">
        <f t="shared" si="44"/>
        <v>1200</v>
      </c>
      <c r="L125" s="107">
        <v>3</v>
      </c>
      <c r="M125" s="105">
        <f t="shared" si="66"/>
        <v>3189.1334725316915</v>
      </c>
      <c r="N125" s="106">
        <f t="shared" si="59"/>
        <v>1063.0444908438972</v>
      </c>
      <c r="O125" s="108">
        <f t="shared" si="60"/>
        <v>0</v>
      </c>
      <c r="P125" s="109">
        <f t="shared" si="61"/>
        <v>-136.95550915610283</v>
      </c>
      <c r="Q125" s="110">
        <f t="shared" si="62"/>
        <v>0.88587040903658099</v>
      </c>
      <c r="R125" s="328"/>
      <c r="S125" s="47">
        <v>0.76249999999999996</v>
      </c>
      <c r="T125" s="48">
        <v>0.76913194444444444</v>
      </c>
      <c r="U125" s="111">
        <v>15</v>
      </c>
      <c r="V125" s="112">
        <v>9.5574551088962334</v>
      </c>
      <c r="W125" s="113"/>
      <c r="X125" s="13"/>
      <c r="Y125" s="337"/>
      <c r="Z125" s="338"/>
      <c r="AA125" s="172">
        <f t="shared" si="63"/>
        <v>-410.8665274683085</v>
      </c>
      <c r="AB125" s="110">
        <f t="shared" si="64"/>
        <v>0.88587040903658099</v>
      </c>
      <c r="AC125" s="333"/>
    </row>
    <row r="126" spans="1:29" ht="15.75" customHeight="1">
      <c r="A126" s="362"/>
      <c r="B126" s="100" t="s">
        <v>118</v>
      </c>
      <c r="C126" s="335" t="s">
        <v>201</v>
      </c>
      <c r="D126" s="336"/>
      <c r="E126" s="101">
        <v>30</v>
      </c>
      <c r="F126" s="102">
        <v>789</v>
      </c>
      <c r="G126" s="103">
        <f t="shared" si="65"/>
        <v>23670</v>
      </c>
      <c r="H126" s="26">
        <v>2</v>
      </c>
      <c r="I126" s="104">
        <v>4</v>
      </c>
      <c r="J126" s="105">
        <v>3600</v>
      </c>
      <c r="K126" s="106">
        <f t="shared" si="44"/>
        <v>900</v>
      </c>
      <c r="L126" s="107">
        <v>4</v>
      </c>
      <c r="M126" s="105">
        <f t="shared" si="66"/>
        <v>3192.8070422351716</v>
      </c>
      <c r="N126" s="106">
        <f t="shared" si="59"/>
        <v>798.2017605587929</v>
      </c>
      <c r="O126" s="108">
        <f t="shared" si="60"/>
        <v>0</v>
      </c>
      <c r="P126" s="109">
        <f t="shared" si="61"/>
        <v>-101.7982394412071</v>
      </c>
      <c r="Q126" s="110">
        <f t="shared" si="62"/>
        <v>0.88689084506532545</v>
      </c>
      <c r="R126" s="328"/>
      <c r="S126" s="47">
        <v>0.77916666666666656</v>
      </c>
      <c r="T126" s="48">
        <v>0.78945601851851843</v>
      </c>
      <c r="U126" s="111">
        <v>15</v>
      </c>
      <c r="V126" s="112">
        <v>14.827078296237699</v>
      </c>
      <c r="W126" s="113"/>
      <c r="X126" s="13"/>
      <c r="Y126" s="337"/>
      <c r="Z126" s="338"/>
      <c r="AA126" s="172">
        <f t="shared" si="63"/>
        <v>-407.19295776482841</v>
      </c>
      <c r="AB126" s="110">
        <f t="shared" si="64"/>
        <v>0.88689084506532545</v>
      </c>
      <c r="AC126" s="333"/>
    </row>
    <row r="127" spans="1:29" ht="15.75" customHeight="1">
      <c r="A127" s="362"/>
      <c r="B127" s="100" t="s">
        <v>118</v>
      </c>
      <c r="C127" s="335" t="s">
        <v>147</v>
      </c>
      <c r="D127" s="336"/>
      <c r="E127" s="101">
        <v>24.82</v>
      </c>
      <c r="F127" s="102">
        <v>789</v>
      </c>
      <c r="G127" s="103">
        <f t="shared" si="65"/>
        <v>19582.98</v>
      </c>
      <c r="H127" s="26">
        <v>2</v>
      </c>
      <c r="I127" s="104">
        <v>5</v>
      </c>
      <c r="J127" s="105">
        <v>3600</v>
      </c>
      <c r="K127" s="106">
        <f t="shared" si="44"/>
        <v>720</v>
      </c>
      <c r="L127" s="107">
        <v>5</v>
      </c>
      <c r="M127" s="105">
        <f t="shared" si="66"/>
        <v>3191.7682883712941</v>
      </c>
      <c r="N127" s="106">
        <f t="shared" si="59"/>
        <v>638.35365767425878</v>
      </c>
      <c r="O127" s="108">
        <f t="shared" si="60"/>
        <v>0</v>
      </c>
      <c r="P127" s="109">
        <f t="shared" si="61"/>
        <v>-81.646342325741216</v>
      </c>
      <c r="Q127" s="110">
        <f t="shared" si="62"/>
        <v>0.88660230232535941</v>
      </c>
      <c r="R127" s="328"/>
      <c r="S127" s="47">
        <v>0.79930555555555538</v>
      </c>
      <c r="T127" s="48">
        <v>0.80959490740740725</v>
      </c>
      <c r="U127" s="111">
        <v>15</v>
      </c>
      <c r="V127" s="112">
        <v>14.831903735767991</v>
      </c>
      <c r="W127" s="113"/>
      <c r="X127" s="13"/>
      <c r="Y127" s="337"/>
      <c r="Z127" s="338"/>
      <c r="AA127" s="172">
        <f t="shared" si="63"/>
        <v>-408.23171162870585</v>
      </c>
      <c r="AB127" s="110">
        <f t="shared" si="64"/>
        <v>0.88660230232535953</v>
      </c>
      <c r="AC127" s="333"/>
    </row>
    <row r="128" spans="1:29" ht="15.75" customHeight="1">
      <c r="A128" s="363"/>
      <c r="B128" s="100" t="s">
        <v>118</v>
      </c>
      <c r="C128" s="335" t="s">
        <v>145</v>
      </c>
      <c r="D128" s="336"/>
      <c r="E128" s="101">
        <v>18.18</v>
      </c>
      <c r="F128" s="102">
        <v>1053</v>
      </c>
      <c r="G128" s="103">
        <f t="shared" si="65"/>
        <v>19143.54</v>
      </c>
      <c r="H128" s="26">
        <v>2</v>
      </c>
      <c r="I128" s="104">
        <v>3</v>
      </c>
      <c r="J128" s="105">
        <v>3600</v>
      </c>
      <c r="K128" s="106">
        <f t="shared" si="44"/>
        <v>1200</v>
      </c>
      <c r="L128" s="107">
        <v>3</v>
      </c>
      <c r="M128" s="105">
        <f t="shared" si="66"/>
        <v>3188.2977986702826</v>
      </c>
      <c r="N128" s="106">
        <f t="shared" si="59"/>
        <v>1062.7659328900943</v>
      </c>
      <c r="O128" s="108">
        <f t="shared" si="60"/>
        <v>0</v>
      </c>
      <c r="P128" s="109">
        <f t="shared" si="61"/>
        <v>-137.23406710990571</v>
      </c>
      <c r="Q128" s="110">
        <f t="shared" si="62"/>
        <v>0.88563827740841194</v>
      </c>
      <c r="R128" s="328"/>
      <c r="S128" s="47">
        <v>0.8194444444444442</v>
      </c>
      <c r="T128" s="48">
        <v>0.83319444444444424</v>
      </c>
      <c r="U128" s="111">
        <v>15</v>
      </c>
      <c r="V128" s="112">
        <v>19.816216674097998</v>
      </c>
      <c r="W128" s="113"/>
      <c r="X128" s="116"/>
      <c r="Y128" s="337"/>
      <c r="Z128" s="338"/>
      <c r="AA128" s="172">
        <f t="shared" si="63"/>
        <v>-411.70220132971735</v>
      </c>
      <c r="AB128" s="110">
        <f t="shared" si="64"/>
        <v>0.88563827740841183</v>
      </c>
      <c r="AC128" s="333"/>
    </row>
    <row r="129" spans="1:29" ht="15.75" customHeight="1">
      <c r="A129" s="363"/>
      <c r="B129" s="100" t="s">
        <v>118</v>
      </c>
      <c r="C129" s="335" t="s">
        <v>139</v>
      </c>
      <c r="D129" s="336"/>
      <c r="E129" s="101">
        <v>16.66</v>
      </c>
      <c r="F129" s="102">
        <v>2397</v>
      </c>
      <c r="G129" s="121">
        <f t="shared" si="65"/>
        <v>39934.019999999997</v>
      </c>
      <c r="H129" s="26">
        <v>2</v>
      </c>
      <c r="I129" s="104">
        <v>5</v>
      </c>
      <c r="J129" s="105">
        <v>3600</v>
      </c>
      <c r="K129" s="106">
        <f t="shared" si="44"/>
        <v>720</v>
      </c>
      <c r="L129" s="107">
        <v>5</v>
      </c>
      <c r="M129" s="105">
        <f t="shared" si="66"/>
        <v>3188.4128088596271</v>
      </c>
      <c r="N129" s="106">
        <f t="shared" si="59"/>
        <v>637.68256177192541</v>
      </c>
      <c r="O129" s="108">
        <f t="shared" si="60"/>
        <v>0</v>
      </c>
      <c r="P129" s="109">
        <f t="shared" si="61"/>
        <v>-82.317438228074593</v>
      </c>
      <c r="Q129" s="110">
        <f t="shared" si="62"/>
        <v>0.88567022468322976</v>
      </c>
      <c r="R129" s="328"/>
      <c r="S129" s="47">
        <v>0.84305555555555522</v>
      </c>
      <c r="T129" s="120">
        <v>0.87437499999999968</v>
      </c>
      <c r="U129" s="111">
        <v>15</v>
      </c>
      <c r="V129" s="112">
        <v>45.1070826212867</v>
      </c>
      <c r="W129" s="113"/>
      <c r="X129" s="50"/>
      <c r="Y129" s="337"/>
      <c r="Z129" s="338"/>
      <c r="AA129" s="172">
        <f t="shared" si="63"/>
        <v>-411.58719114037285</v>
      </c>
      <c r="AB129" s="110">
        <f t="shared" si="64"/>
        <v>0.88567022468322976</v>
      </c>
      <c r="AC129" s="333"/>
    </row>
    <row r="130" spans="1:29" ht="15.75" customHeight="1">
      <c r="A130" s="363"/>
      <c r="B130" s="100" t="s">
        <v>118</v>
      </c>
      <c r="C130" s="335" t="s">
        <v>146</v>
      </c>
      <c r="D130" s="336"/>
      <c r="E130" s="101">
        <v>18.18</v>
      </c>
      <c r="F130" s="102">
        <v>897</v>
      </c>
      <c r="G130" s="121">
        <f t="shared" si="65"/>
        <v>16307.46</v>
      </c>
      <c r="H130" s="26"/>
      <c r="I130" s="104">
        <v>3</v>
      </c>
      <c r="J130" s="105">
        <v>3600</v>
      </c>
      <c r="K130" s="106">
        <f t="shared" si="44"/>
        <v>1200</v>
      </c>
      <c r="L130" s="107">
        <v>3</v>
      </c>
      <c r="M130" s="105">
        <f t="shared" si="66"/>
        <v>3198.4829425386733</v>
      </c>
      <c r="N130" s="106">
        <f t="shared" si="59"/>
        <v>1066.1609808462244</v>
      </c>
      <c r="O130" s="123">
        <f t="shared" si="60"/>
        <v>0</v>
      </c>
      <c r="P130" s="124">
        <f t="shared" si="61"/>
        <v>-133.83901915377555</v>
      </c>
      <c r="Q130" s="125">
        <f t="shared" si="62"/>
        <v>0.88846748403852038</v>
      </c>
      <c r="R130" s="328"/>
      <c r="S130" s="47">
        <v>0.88472222222222185</v>
      </c>
      <c r="T130" s="120">
        <v>0.89640046296296261</v>
      </c>
      <c r="U130" s="111">
        <v>14.899999999999931</v>
      </c>
      <c r="V130" s="112">
        <v>16.826727222525825</v>
      </c>
      <c r="W130" s="113"/>
      <c r="X130" s="116"/>
      <c r="Y130" s="337"/>
      <c r="Z130" s="338"/>
      <c r="AA130" s="172">
        <f t="shared" si="63"/>
        <v>-401.51705746132666</v>
      </c>
      <c r="AB130" s="110">
        <f t="shared" si="64"/>
        <v>0.88846748403852038</v>
      </c>
      <c r="AC130" s="333"/>
    </row>
    <row r="131" spans="1:29" ht="15.75" customHeight="1">
      <c r="A131" s="363"/>
      <c r="B131" s="100" t="s">
        <v>118</v>
      </c>
      <c r="C131" s="335" t="s">
        <v>134</v>
      </c>
      <c r="D131" s="336"/>
      <c r="E131" s="101">
        <v>16.7</v>
      </c>
      <c r="F131" s="102">
        <v>1110</v>
      </c>
      <c r="G131" s="121">
        <f t="shared" si="65"/>
        <v>18537</v>
      </c>
      <c r="H131" s="26"/>
      <c r="I131" s="104">
        <v>3</v>
      </c>
      <c r="J131" s="105">
        <v>3600</v>
      </c>
      <c r="K131" s="106">
        <f t="shared" si="44"/>
        <v>1200</v>
      </c>
      <c r="L131" s="118">
        <v>3</v>
      </c>
      <c r="M131" s="105">
        <f t="shared" si="66"/>
        <v>3189.1334725316915</v>
      </c>
      <c r="N131" s="106">
        <f t="shared" si="59"/>
        <v>1063.0444908438972</v>
      </c>
      <c r="O131" s="123">
        <f t="shared" si="60"/>
        <v>0</v>
      </c>
      <c r="P131" s="124">
        <f t="shared" si="61"/>
        <v>-136.95550915610283</v>
      </c>
      <c r="Q131" s="125">
        <f t="shared" si="62"/>
        <v>0.88587040903658099</v>
      </c>
      <c r="R131" s="328"/>
      <c r="S131" s="47">
        <v>0.90624999999999956</v>
      </c>
      <c r="T131" s="120">
        <v>0.92075231481481434</v>
      </c>
      <c r="U131" s="111">
        <v>15</v>
      </c>
      <c r="V131" s="112">
        <v>20.883415690698463</v>
      </c>
      <c r="W131" s="113"/>
      <c r="X131" s="116"/>
      <c r="Y131" s="337"/>
      <c r="Z131" s="338"/>
      <c r="AA131" s="172">
        <f t="shared" si="63"/>
        <v>-410.8665274683085</v>
      </c>
      <c r="AB131" s="110">
        <f t="shared" si="64"/>
        <v>0.88587040903658099</v>
      </c>
      <c r="AC131" s="333"/>
    </row>
    <row r="132" spans="1:29" ht="15.75" customHeight="1">
      <c r="A132" s="363"/>
      <c r="B132" s="100" t="s">
        <v>118</v>
      </c>
      <c r="C132" s="335" t="s">
        <v>201</v>
      </c>
      <c r="D132" s="336"/>
      <c r="E132" s="101">
        <v>30</v>
      </c>
      <c r="F132" s="102">
        <v>1864</v>
      </c>
      <c r="G132" s="121">
        <f t="shared" si="65"/>
        <v>55920</v>
      </c>
      <c r="H132" s="26"/>
      <c r="I132" s="104">
        <v>4</v>
      </c>
      <c r="J132" s="105">
        <v>3600</v>
      </c>
      <c r="K132" s="106">
        <f t="shared" si="44"/>
        <v>900</v>
      </c>
      <c r="L132" s="118">
        <v>4</v>
      </c>
      <c r="M132" s="105">
        <f t="shared" si="66"/>
        <v>3188.176644945348</v>
      </c>
      <c r="N132" s="106">
        <f t="shared" si="59"/>
        <v>797.044161236337</v>
      </c>
      <c r="O132" s="123">
        <f t="shared" si="60"/>
        <v>0</v>
      </c>
      <c r="P132" s="124">
        <f t="shared" si="61"/>
        <v>-102.955838763663</v>
      </c>
      <c r="Q132" s="125">
        <f t="shared" si="62"/>
        <v>0.88560462359592995</v>
      </c>
      <c r="R132" s="328"/>
      <c r="S132" s="47">
        <v>0.93055555555555503</v>
      </c>
      <c r="T132" s="120">
        <v>0.95490740740740687</v>
      </c>
      <c r="U132" s="111">
        <v>15</v>
      </c>
      <c r="V132" s="112">
        <v>35.079612096561597</v>
      </c>
      <c r="W132" s="126"/>
      <c r="X132" s="127"/>
      <c r="Y132" s="337"/>
      <c r="Z132" s="338"/>
      <c r="AA132" s="172">
        <f t="shared" si="63"/>
        <v>-411.82335505465198</v>
      </c>
      <c r="AB132" s="110">
        <f t="shared" si="64"/>
        <v>0.88560462359592995</v>
      </c>
      <c r="AC132" s="333"/>
    </row>
    <row r="133" spans="1:29" ht="15.75" customHeight="1">
      <c r="A133" s="363"/>
      <c r="B133" s="100" t="s">
        <v>118</v>
      </c>
      <c r="C133" s="335" t="s">
        <v>147</v>
      </c>
      <c r="D133" s="336"/>
      <c r="E133" s="101">
        <v>24.82</v>
      </c>
      <c r="F133" s="102">
        <v>1804</v>
      </c>
      <c r="G133" s="121">
        <f t="shared" si="65"/>
        <v>44775.28</v>
      </c>
      <c r="H133" s="26"/>
      <c r="I133" s="104">
        <v>5</v>
      </c>
      <c r="J133" s="105">
        <v>3600</v>
      </c>
      <c r="K133" s="106">
        <f t="shared" si="44"/>
        <v>720</v>
      </c>
      <c r="L133" s="118">
        <v>5</v>
      </c>
      <c r="M133" s="105">
        <f t="shared" si="66"/>
        <v>3191.7682883712941</v>
      </c>
      <c r="N133" s="106">
        <f t="shared" si="59"/>
        <v>638.35365767425878</v>
      </c>
      <c r="O133" s="123">
        <f t="shared" si="60"/>
        <v>0</v>
      </c>
      <c r="P133" s="124">
        <f t="shared" si="61"/>
        <v>-81.646342325741216</v>
      </c>
      <c r="Q133" s="125">
        <f t="shared" si="62"/>
        <v>0.88660230232535941</v>
      </c>
      <c r="R133" s="328"/>
      <c r="S133" s="47">
        <v>0.96527777777777724</v>
      </c>
      <c r="T133" s="120">
        <v>0.98881944444444392</v>
      </c>
      <c r="U133" s="111">
        <v>14.933333333333323</v>
      </c>
      <c r="V133" s="112">
        <v>33.912236171515154</v>
      </c>
      <c r="W133" s="126"/>
      <c r="X133" s="127"/>
      <c r="Y133" s="337"/>
      <c r="Z133" s="338"/>
      <c r="AA133" s="172">
        <f t="shared" si="63"/>
        <v>-408.23171162870585</v>
      </c>
      <c r="AB133" s="110">
        <f t="shared" si="64"/>
        <v>0.88660230232535953</v>
      </c>
      <c r="AC133" s="333"/>
    </row>
    <row r="134" spans="1:29" ht="15.75" customHeight="1">
      <c r="A134" s="363"/>
      <c r="B134" s="100" t="s">
        <v>118</v>
      </c>
      <c r="C134" s="335" t="s">
        <v>145</v>
      </c>
      <c r="D134" s="336"/>
      <c r="E134" s="101">
        <v>18.18</v>
      </c>
      <c r="F134" s="102">
        <v>2653</v>
      </c>
      <c r="G134" s="121">
        <f t="shared" si="65"/>
        <v>48231.54</v>
      </c>
      <c r="H134" s="26"/>
      <c r="I134" s="104">
        <v>3</v>
      </c>
      <c r="J134" s="105">
        <v>3600</v>
      </c>
      <c r="K134" s="106">
        <f t="shared" si="44"/>
        <v>1200</v>
      </c>
      <c r="L134" s="118">
        <v>3</v>
      </c>
      <c r="M134" s="105">
        <f t="shared" si="66"/>
        <v>3188.2977986702831</v>
      </c>
      <c r="N134" s="106">
        <f t="shared" si="59"/>
        <v>1062.7659328900943</v>
      </c>
      <c r="O134" s="123">
        <f t="shared" si="60"/>
        <v>0</v>
      </c>
      <c r="P134" s="124">
        <f t="shared" si="61"/>
        <v>-137.23406710990571</v>
      </c>
      <c r="Q134" s="125">
        <f t="shared" si="62"/>
        <v>0.88563827740841194</v>
      </c>
      <c r="R134" s="328"/>
      <c r="S134" s="47">
        <v>0.99861111111111056</v>
      </c>
      <c r="T134" s="120">
        <v>1.0332754629629624</v>
      </c>
      <c r="U134" s="111">
        <v>15</v>
      </c>
      <c r="V134" s="112">
        <v>49.926327479944902</v>
      </c>
      <c r="W134" s="126"/>
      <c r="X134" s="127"/>
      <c r="Y134" s="337"/>
      <c r="Z134" s="338"/>
      <c r="AA134" s="172">
        <f t="shared" si="63"/>
        <v>-411.7022013297169</v>
      </c>
      <c r="AB134" s="110">
        <f t="shared" si="64"/>
        <v>0.88563827740841194</v>
      </c>
      <c r="AC134" s="333"/>
    </row>
    <row r="135" spans="1:29" ht="15.75" customHeight="1">
      <c r="A135" s="363"/>
      <c r="B135" s="100" t="s">
        <v>118</v>
      </c>
      <c r="C135" s="335" t="s">
        <v>139</v>
      </c>
      <c r="D135" s="336"/>
      <c r="E135" s="101">
        <v>16.66</v>
      </c>
      <c r="F135" s="102">
        <v>6153</v>
      </c>
      <c r="G135" s="121">
        <f t="shared" si="65"/>
        <v>102508.98</v>
      </c>
      <c r="H135" s="26"/>
      <c r="I135" s="104">
        <v>5</v>
      </c>
      <c r="J135" s="105">
        <v>3600</v>
      </c>
      <c r="K135" s="106">
        <f t="shared" si="44"/>
        <v>720</v>
      </c>
      <c r="L135" s="118">
        <v>5</v>
      </c>
      <c r="M135" s="105">
        <f t="shared" si="66"/>
        <v>3188.0637279974758</v>
      </c>
      <c r="N135" s="106">
        <f t="shared" si="59"/>
        <v>637.61274559949516</v>
      </c>
      <c r="O135" s="123">
        <f t="shared" si="60"/>
        <v>0</v>
      </c>
      <c r="P135" s="124">
        <f t="shared" si="61"/>
        <v>-82.387254400504844</v>
      </c>
      <c r="Q135" s="125">
        <f t="shared" si="62"/>
        <v>0.88557325777707663</v>
      </c>
      <c r="R135" s="328"/>
      <c r="S135" s="47">
        <v>1.0430555555555552</v>
      </c>
      <c r="T135" s="120">
        <v>1.1234722222222218</v>
      </c>
      <c r="U135" s="111">
        <v>15</v>
      </c>
      <c r="V135" s="112">
        <v>115.800696440875</v>
      </c>
      <c r="W135" s="126"/>
      <c r="X135" s="127"/>
      <c r="Y135" s="337"/>
      <c r="Z135" s="338"/>
      <c r="AA135" s="172">
        <f t="shared" si="63"/>
        <v>-411.93627200252422</v>
      </c>
      <c r="AB135" s="110">
        <f t="shared" si="64"/>
        <v>0.88557325777707663</v>
      </c>
      <c r="AC135" s="333"/>
    </row>
    <row r="136" spans="1:29" ht="15.75" customHeight="1">
      <c r="A136" s="363"/>
      <c r="B136" s="100"/>
      <c r="C136" s="335"/>
      <c r="D136" s="336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8"/>
      <c r="S136" s="47"/>
      <c r="T136" s="120"/>
      <c r="U136" s="111"/>
      <c r="V136" s="112"/>
      <c r="W136" s="126"/>
      <c r="X136" s="127"/>
      <c r="Y136" s="337"/>
      <c r="Z136" s="338"/>
      <c r="AA136" s="172"/>
      <c r="AB136" s="110"/>
      <c r="AC136" s="333"/>
    </row>
    <row r="137" spans="1:29" ht="15.75" customHeight="1">
      <c r="A137" s="363"/>
      <c r="B137" s="100"/>
      <c r="C137" s="335"/>
      <c r="D137" s="336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8"/>
      <c r="S137" s="47"/>
      <c r="T137" s="120"/>
      <c r="U137" s="111"/>
      <c r="V137" s="112"/>
      <c r="W137" s="113"/>
      <c r="X137" s="116"/>
      <c r="Y137" s="337"/>
      <c r="Z137" s="338"/>
      <c r="AA137" s="172"/>
      <c r="AB137" s="110"/>
      <c r="AC137" s="333"/>
    </row>
    <row r="138" spans="1:29" ht="15.75" customHeight="1">
      <c r="A138" s="363"/>
      <c r="B138" s="100"/>
      <c r="C138" s="335"/>
      <c r="D138" s="336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8"/>
      <c r="S138" s="47"/>
      <c r="T138" s="120"/>
      <c r="U138" s="111"/>
      <c r="V138" s="112"/>
      <c r="W138" s="126"/>
      <c r="X138" s="127"/>
      <c r="Y138" s="337"/>
      <c r="Z138" s="338"/>
      <c r="AA138" s="172"/>
      <c r="AB138" s="110"/>
      <c r="AC138" s="333"/>
    </row>
    <row r="139" spans="1:29" ht="15.75" customHeight="1">
      <c r="A139" s="363"/>
      <c r="B139" s="100"/>
      <c r="C139" s="335"/>
      <c r="D139" s="336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8"/>
      <c r="S139" s="119"/>
      <c r="T139" s="120"/>
      <c r="U139" s="130"/>
      <c r="V139" s="131"/>
      <c r="W139" s="126"/>
      <c r="X139" s="127"/>
      <c r="Y139" s="337"/>
      <c r="Z139" s="338"/>
      <c r="AA139" s="173"/>
      <c r="AB139" s="125"/>
      <c r="AC139" s="333"/>
    </row>
    <row r="140" spans="1:29" ht="15.75" customHeight="1" thickBot="1">
      <c r="A140" s="364"/>
      <c r="B140" s="133" t="s">
        <v>115</v>
      </c>
      <c r="C140" s="358"/>
      <c r="D140" s="358"/>
      <c r="E140" s="134"/>
      <c r="F140" s="167"/>
      <c r="G140" s="135"/>
      <c r="H140" s="69"/>
      <c r="I140" s="136">
        <f t="shared" ref="I140:J140" si="67">AVERAGE(I124:I139)</f>
        <v>3.8333333333333335</v>
      </c>
      <c r="J140" s="137">
        <f t="shared" si="67"/>
        <v>3600</v>
      </c>
      <c r="K140" s="138">
        <f t="shared" ref="K140" si="68">J140/I140</f>
        <v>939.13043478260863</v>
      </c>
      <c r="L140" s="136">
        <f t="shared" ref="L140:M140" si="69">AVERAGE(L124:L139)</f>
        <v>3.8333333333333335</v>
      </c>
      <c r="M140" s="137">
        <f t="shared" si="69"/>
        <v>3191.0687690217928</v>
      </c>
      <c r="N140" s="138">
        <f>M140/L140</f>
        <v>832.45272235351115</v>
      </c>
      <c r="O140" s="139">
        <f>L140-I140</f>
        <v>0</v>
      </c>
      <c r="P140" s="140">
        <f>N140-K140</f>
        <v>-106.67771242909748</v>
      </c>
      <c r="Q140" s="141">
        <f>N140/K140</f>
        <v>0.88640799139494253</v>
      </c>
      <c r="R140" s="329"/>
      <c r="S140" s="142">
        <v>0.74722222222222223</v>
      </c>
      <c r="T140" s="143">
        <v>1.1234722222222218</v>
      </c>
      <c r="U140" s="144"/>
      <c r="V140" s="166"/>
      <c r="W140" s="167"/>
      <c r="X140" s="138"/>
      <c r="Y140" s="359"/>
      <c r="Z140" s="360"/>
      <c r="AA140" s="174">
        <f>M140-J140</f>
        <v>-408.93123097820717</v>
      </c>
      <c r="AB140" s="141">
        <f>M140/J140</f>
        <v>0.88640799139494242</v>
      </c>
      <c r="AC140" s="334"/>
    </row>
    <row r="142" spans="1:29">
      <c r="Y142" s="365" t="s">
        <v>149</v>
      </c>
      <c r="Z142" s="365"/>
    </row>
    <row r="143" spans="1:29">
      <c r="Y143" s="365" t="s">
        <v>150</v>
      </c>
      <c r="Z143" s="365"/>
    </row>
    <row r="144" spans="1:29">
      <c r="Y144" s="365" t="s">
        <v>151</v>
      </c>
      <c r="Z144" s="365"/>
    </row>
    <row r="145" spans="25:26">
      <c r="Y145" s="365" t="s">
        <v>152</v>
      </c>
      <c r="Z145" s="365"/>
    </row>
    <row r="146" spans="25:26">
      <c r="Y146" s="365" t="s">
        <v>153</v>
      </c>
      <c r="Z146" s="365"/>
    </row>
    <row r="147" spans="25:26">
      <c r="Y147" s="365" t="s">
        <v>154</v>
      </c>
      <c r="Z147" s="365"/>
    </row>
    <row r="148" spans="25:26">
      <c r="Y148" s="365" t="s">
        <v>155</v>
      </c>
      <c r="Z148" s="365"/>
    </row>
    <row r="149" spans="25:26">
      <c r="Y149" s="365" t="s">
        <v>156</v>
      </c>
      <c r="Z149" s="365"/>
    </row>
    <row r="150" spans="25:26">
      <c r="Y150" s="365" t="s">
        <v>157</v>
      </c>
      <c r="Z150" s="365"/>
    </row>
    <row r="151" spans="25:26">
      <c r="Y151" s="365" t="s">
        <v>158</v>
      </c>
      <c r="Z151" s="365"/>
    </row>
    <row r="152" spans="25:26">
      <c r="Y152" s="365" t="s">
        <v>159</v>
      </c>
      <c r="Z152" s="365"/>
    </row>
    <row r="153" spans="25:26">
      <c r="Y153" s="365" t="s">
        <v>160</v>
      </c>
      <c r="Z153" s="365"/>
    </row>
    <row r="154" spans="25:26">
      <c r="Y154" s="365" t="s">
        <v>161</v>
      </c>
      <c r="Z154" s="365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467" priority="1" operator="greaterThan">
      <formula>0</formula>
    </cfRule>
  </conditionalFormatting>
  <conditionalFormatting sqref="P5:P140 AA5:AA140">
    <cfRule type="cellIs" dxfId="466" priority="4" operator="lessThan">
      <formula>0</formula>
    </cfRule>
  </conditionalFormatting>
  <conditionalFormatting sqref="Q5:Q140 AB5:AB140">
    <cfRule type="cellIs" dxfId="465" priority="2" operator="greaterThan">
      <formula>1</formula>
    </cfRule>
    <cfRule type="cellIs" dxfId="464" priority="3" operator="lessThan">
      <formula>0.8</formula>
    </cfRule>
  </conditionalFormatting>
  <conditionalFormatting sqref="AC5:AC6 R5:R140 AC73:AC78">
    <cfRule type="cellIs" dxfId="463" priority="5" operator="lessThan">
      <formula>0.8</formula>
    </cfRule>
  </conditionalFormatting>
  <conditionalFormatting sqref="AC12:AC20">
    <cfRule type="cellIs" dxfId="462" priority="12" operator="lessThan">
      <formula>0.8</formula>
    </cfRule>
  </conditionalFormatting>
  <conditionalFormatting sqref="AC22">
    <cfRule type="cellIs" dxfId="461" priority="11" operator="lessThan">
      <formula>0.8</formula>
    </cfRule>
  </conditionalFormatting>
  <conditionalFormatting sqref="AC39">
    <cfRule type="cellIs" dxfId="460" priority="7" operator="lessThan">
      <formula>0.8</formula>
    </cfRule>
  </conditionalFormatting>
  <conditionalFormatting sqref="AC56:AC61">
    <cfRule type="cellIs" dxfId="459" priority="6" operator="lessThan">
      <formula>0.8</formula>
    </cfRule>
  </conditionalFormatting>
  <conditionalFormatting sqref="AC90">
    <cfRule type="cellIs" dxfId="458" priority="10" operator="lessThan">
      <formula>0.8</formula>
    </cfRule>
  </conditionalFormatting>
  <conditionalFormatting sqref="AC107">
    <cfRule type="cellIs" dxfId="457" priority="9" operator="lessThan">
      <formula>0.8</formula>
    </cfRule>
  </conditionalFormatting>
  <conditionalFormatting sqref="AC124:AC129">
    <cfRule type="cellIs" dxfId="456" priority="8" operator="lessThan">
      <formula>0.8</formula>
    </cfRule>
  </conditionalFormatting>
  <dataValidations count="1">
    <dataValidation type="list" allowBlank="1" showInputMessage="1" showErrorMessage="1" sqref="Y5:Z140" xr:uid="{848DCEE2-5EB7-4D22-8251-4A522B056A60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E3AB5-72AB-4965-9B4E-6260F97A1269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I43" sqref="I43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SUM(F5:F140)</f>
        <v>104391</v>
      </c>
      <c r="E1" s="88" t="s">
        <v>3</v>
      </c>
      <c r="F1" s="89">
        <f>SUM(G5:G140)</f>
        <v>4633068.29</v>
      </c>
      <c r="G1" s="90" t="s">
        <v>84</v>
      </c>
      <c r="H1" s="91">
        <f>L21+L38+L55+L72+L89+L106+L123+L140</f>
        <v>137.03174603174602</v>
      </c>
      <c r="I1" s="284" t="s">
        <v>85</v>
      </c>
      <c r="J1" s="280"/>
      <c r="K1" s="309"/>
      <c r="L1" s="313" t="s">
        <v>86</v>
      </c>
      <c r="M1" s="314"/>
      <c r="N1" s="315"/>
      <c r="O1" s="280" t="s">
        <v>87</v>
      </c>
      <c r="P1" s="280"/>
      <c r="Q1" s="280"/>
      <c r="R1" s="281"/>
      <c r="S1" s="284" t="s">
        <v>88</v>
      </c>
      <c r="T1" s="280"/>
      <c r="U1" s="280"/>
      <c r="V1" s="280"/>
      <c r="W1" s="280"/>
      <c r="X1" s="281"/>
      <c r="Y1" s="192" t="s">
        <v>187</v>
      </c>
      <c r="Z1" s="192" t="s">
        <v>188</v>
      </c>
      <c r="AA1" s="366" t="s">
        <v>163</v>
      </c>
      <c r="AB1" s="367"/>
      <c r="AC1" s="176" t="s">
        <v>19</v>
      </c>
      <c r="AD1" s="177" t="s">
        <v>162</v>
      </c>
      <c r="AE1" s="284" t="s">
        <v>90</v>
      </c>
      <c r="AF1" s="286"/>
      <c r="AG1" s="287"/>
    </row>
    <row r="2" spans="1:33" ht="26.25" customHeight="1" thickBot="1">
      <c r="A2" s="299">
        <v>46223</v>
      </c>
      <c r="B2" s="300"/>
      <c r="C2" s="92" t="s">
        <v>40</v>
      </c>
      <c r="D2" s="93">
        <f>AVERAGE(N21,N38,N55,N72,N89,N106,N123,N140)</f>
        <v>207.78720939290483</v>
      </c>
      <c r="E2" s="93" t="s">
        <v>91</v>
      </c>
      <c r="F2" s="94">
        <f>F1/D1</f>
        <v>44.381874778477069</v>
      </c>
      <c r="G2" s="95" t="s">
        <v>92</v>
      </c>
      <c r="H2" s="96">
        <f>COUNT(H5:H140)</f>
        <v>6</v>
      </c>
      <c r="I2" s="310"/>
      <c r="J2" s="311"/>
      <c r="K2" s="312"/>
      <c r="L2" s="316"/>
      <c r="M2" s="282"/>
      <c r="N2" s="317"/>
      <c r="O2" s="282"/>
      <c r="P2" s="282"/>
      <c r="Q2" s="282"/>
      <c r="R2" s="283"/>
      <c r="S2" s="285"/>
      <c r="T2" s="282"/>
      <c r="U2" s="282"/>
      <c r="V2" s="282"/>
      <c r="W2" s="282"/>
      <c r="X2" s="283"/>
      <c r="Y2" s="193">
        <f>SUM(Y21,Y38,Y55,Y72,Y89,Y106,Y123,Y140)</f>
        <v>0</v>
      </c>
      <c r="Z2" s="193">
        <f>SUM(Z21,Z38,Z55,Z72,Z89,Z106,Z123,Z140)</f>
        <v>0</v>
      </c>
      <c r="AA2" s="368"/>
      <c r="AB2" s="369"/>
      <c r="AC2" s="201">
        <f>SUM(AC21,AC38,AC55,AC72,AC89,AC106,AC123,AC140)</f>
        <v>71</v>
      </c>
      <c r="AD2" s="202">
        <f>SUM(AD21,AD38,AD55,AD72,AD89,AD106,AD123,AD140)</f>
        <v>0</v>
      </c>
      <c r="AE2" s="288"/>
      <c r="AF2" s="289"/>
      <c r="AG2" s="290"/>
    </row>
    <row r="3" spans="1:33" ht="23.25" customHeight="1">
      <c r="A3" s="301" t="s">
        <v>93</v>
      </c>
      <c r="B3" s="303" t="s">
        <v>94</v>
      </c>
      <c r="C3" s="305" t="s">
        <v>95</v>
      </c>
      <c r="D3" s="305"/>
      <c r="E3" s="307" t="s">
        <v>96</v>
      </c>
      <c r="F3" s="305" t="s">
        <v>97</v>
      </c>
      <c r="G3" s="307" t="s">
        <v>98</v>
      </c>
      <c r="H3" s="356" t="s">
        <v>99</v>
      </c>
      <c r="I3" s="291" t="s">
        <v>100</v>
      </c>
      <c r="J3" s="293" t="s">
        <v>101</v>
      </c>
      <c r="K3" s="295" t="s">
        <v>40</v>
      </c>
      <c r="L3" s="297" t="s">
        <v>100</v>
      </c>
      <c r="M3" s="293" t="s">
        <v>101</v>
      </c>
      <c r="N3" s="295" t="s">
        <v>40</v>
      </c>
      <c r="O3" s="291" t="s">
        <v>100</v>
      </c>
      <c r="P3" s="350" t="s">
        <v>40</v>
      </c>
      <c r="Q3" s="352" t="s">
        <v>102</v>
      </c>
      <c r="R3" s="354" t="s">
        <v>103</v>
      </c>
      <c r="S3" s="339" t="s">
        <v>104</v>
      </c>
      <c r="T3" s="340"/>
      <c r="U3" s="341" t="s">
        <v>105</v>
      </c>
      <c r="V3" s="341" t="s">
        <v>106</v>
      </c>
      <c r="W3" s="305" t="s">
        <v>107</v>
      </c>
      <c r="X3" s="343"/>
      <c r="Y3" s="370" t="s">
        <v>189</v>
      </c>
      <c r="Z3" s="371"/>
      <c r="AA3" s="377" t="s">
        <v>108</v>
      </c>
      <c r="AB3" s="378"/>
      <c r="AC3" s="370" t="s">
        <v>190</v>
      </c>
      <c r="AD3" s="371"/>
      <c r="AE3" s="348" t="s">
        <v>101</v>
      </c>
      <c r="AF3" s="318" t="s">
        <v>102</v>
      </c>
      <c r="AG3" s="320" t="s">
        <v>109</v>
      </c>
    </row>
    <row r="4" spans="1:33" ht="17.25" customHeight="1" thickBot="1">
      <c r="A4" s="302"/>
      <c r="B4" s="304"/>
      <c r="C4" s="306"/>
      <c r="D4" s="306"/>
      <c r="E4" s="308"/>
      <c r="F4" s="306"/>
      <c r="G4" s="308"/>
      <c r="H4" s="357"/>
      <c r="I4" s="292"/>
      <c r="J4" s="294"/>
      <c r="K4" s="296"/>
      <c r="L4" s="298"/>
      <c r="M4" s="294"/>
      <c r="N4" s="296"/>
      <c r="O4" s="292"/>
      <c r="P4" s="351"/>
      <c r="Q4" s="353"/>
      <c r="R4" s="355"/>
      <c r="S4" s="203" t="s">
        <v>110</v>
      </c>
      <c r="T4" s="204" t="s">
        <v>111</v>
      </c>
      <c r="U4" s="342"/>
      <c r="V4" s="342"/>
      <c r="W4" s="99" t="s">
        <v>112</v>
      </c>
      <c r="X4" s="69" t="s">
        <v>113</v>
      </c>
      <c r="Y4" s="194" t="s">
        <v>49</v>
      </c>
      <c r="Z4" s="195" t="s">
        <v>50</v>
      </c>
      <c r="AA4" s="379"/>
      <c r="AB4" s="380"/>
      <c r="AC4" s="194" t="s">
        <v>164</v>
      </c>
      <c r="AD4" s="195" t="s">
        <v>165</v>
      </c>
      <c r="AE4" s="349"/>
      <c r="AF4" s="319"/>
      <c r="AG4" s="321"/>
    </row>
    <row r="5" spans="1:33" ht="15.75" customHeight="1">
      <c r="A5" s="322" t="s">
        <v>170</v>
      </c>
      <c r="B5" s="114" t="s">
        <v>166</v>
      </c>
      <c r="C5" s="372" t="s">
        <v>167</v>
      </c>
      <c r="D5" s="372"/>
      <c r="E5" s="147">
        <v>19.7</v>
      </c>
      <c r="F5" s="151">
        <v>3633</v>
      </c>
      <c r="G5" s="148">
        <f t="shared" ref="G5:G10" si="0">E5*F5</f>
        <v>71570.099999999991</v>
      </c>
      <c r="H5" s="149"/>
      <c r="I5" s="150">
        <v>13</v>
      </c>
      <c r="J5" s="151">
        <v>1200</v>
      </c>
      <c r="K5" s="152">
        <f>J5/I5</f>
        <v>92.307692307692307</v>
      </c>
      <c r="L5" s="107">
        <v>13</v>
      </c>
      <c r="M5" s="151">
        <f t="shared" ref="M5:M10" si="1">F5/V5*60</f>
        <v>1082.0904896674572</v>
      </c>
      <c r="N5" s="152">
        <f t="shared" ref="N5:N10" si="2">M5/L5</f>
        <v>83.237729974419779</v>
      </c>
      <c r="O5" s="154">
        <f t="shared" ref="O5:O10" si="3">L5-I5</f>
        <v>0</v>
      </c>
      <c r="P5" s="155">
        <f t="shared" ref="P5:P10" si="4">N5-K5</f>
        <v>-9.0699623332725281</v>
      </c>
      <c r="Q5" s="156">
        <f t="shared" ref="Q5:Q10" si="5">N5/K5</f>
        <v>0.90174207472288093</v>
      </c>
      <c r="R5" s="327">
        <f>Q21</f>
        <v>0.89607035865127016</v>
      </c>
      <c r="S5" s="157">
        <v>0.16666666666666666</v>
      </c>
      <c r="T5" s="158">
        <v>0.30655092592592592</v>
      </c>
      <c r="U5" s="159"/>
      <c r="V5" s="160">
        <v>201.44341169377486</v>
      </c>
      <c r="W5" s="181"/>
      <c r="X5" s="152"/>
      <c r="Y5" s="12"/>
      <c r="Z5" s="198"/>
      <c r="AA5" s="330"/>
      <c r="AB5" s="331"/>
      <c r="AC5" s="12">
        <v>4</v>
      </c>
      <c r="AD5" s="198"/>
      <c r="AE5" s="178">
        <f t="shared" ref="AE5:AE10" si="6">M5-J5</f>
        <v>-117.90951033254282</v>
      </c>
      <c r="AF5" s="132">
        <f t="shared" ref="AF5:AF10" si="7">M5/J5</f>
        <v>0.90174207472288093</v>
      </c>
      <c r="AG5" s="373">
        <f>AF21</f>
        <v>0.89607035865127016</v>
      </c>
    </row>
    <row r="6" spans="1:33" ht="15.75" customHeight="1">
      <c r="A6" s="323"/>
      <c r="B6" s="100" t="s">
        <v>171</v>
      </c>
      <c r="C6" s="376" t="s">
        <v>172</v>
      </c>
      <c r="D6" s="376"/>
      <c r="E6" s="101">
        <v>56.43</v>
      </c>
      <c r="F6" s="102">
        <v>2291</v>
      </c>
      <c r="G6" s="103">
        <f t="shared" si="0"/>
        <v>129281.13</v>
      </c>
      <c r="H6" s="26">
        <v>2</v>
      </c>
      <c r="I6" s="104">
        <v>24</v>
      </c>
      <c r="J6" s="105">
        <v>2000</v>
      </c>
      <c r="K6" s="106">
        <f t="shared" ref="K6:K45" si="8">J6/I6</f>
        <v>83.333333333333329</v>
      </c>
      <c r="L6" s="107">
        <v>24</v>
      </c>
      <c r="M6" s="105">
        <f t="shared" si="1"/>
        <v>1787.340301446389</v>
      </c>
      <c r="N6" s="106">
        <f t="shared" si="2"/>
        <v>74.47251256026621</v>
      </c>
      <c r="O6" s="108">
        <f t="shared" si="3"/>
        <v>0</v>
      </c>
      <c r="P6" s="109">
        <f t="shared" si="4"/>
        <v>-8.8608207730671182</v>
      </c>
      <c r="Q6" s="110">
        <f t="shared" si="5"/>
        <v>0.89367015072319456</v>
      </c>
      <c r="R6" s="328"/>
      <c r="S6" s="47">
        <v>0.30972222222222223</v>
      </c>
      <c r="T6" s="48">
        <v>0.36312500000000003</v>
      </c>
      <c r="U6" s="111">
        <v>4.5666666666666877</v>
      </c>
      <c r="V6" s="112">
        <v>76.907570365174294</v>
      </c>
      <c r="W6" s="113"/>
      <c r="X6" s="116"/>
      <c r="Y6" s="12"/>
      <c r="Z6" s="198"/>
      <c r="AA6" s="337"/>
      <c r="AB6" s="338"/>
      <c r="AC6" s="12">
        <v>2</v>
      </c>
      <c r="AD6" s="198"/>
      <c r="AE6" s="117">
        <f t="shared" si="6"/>
        <v>-212.65969855361095</v>
      </c>
      <c r="AF6" s="110">
        <f t="shared" si="7"/>
        <v>0.89367015072319456</v>
      </c>
      <c r="AG6" s="374"/>
    </row>
    <row r="7" spans="1:33" ht="15.75" customHeight="1">
      <c r="A7" s="323"/>
      <c r="B7" s="100" t="s">
        <v>173</v>
      </c>
      <c r="C7" s="376" t="s">
        <v>196</v>
      </c>
      <c r="D7" s="376"/>
      <c r="E7" s="101">
        <v>77.349999999999994</v>
      </c>
      <c r="F7" s="102">
        <v>956</v>
      </c>
      <c r="G7" s="103">
        <f t="shared" si="0"/>
        <v>73946.599999999991</v>
      </c>
      <c r="H7" s="26"/>
      <c r="I7" s="104">
        <v>25</v>
      </c>
      <c r="J7" s="105">
        <v>2000</v>
      </c>
      <c r="K7" s="106">
        <f t="shared" si="8"/>
        <v>80</v>
      </c>
      <c r="L7" s="107">
        <v>25</v>
      </c>
      <c r="M7" s="105">
        <f t="shared" si="1"/>
        <v>1791.3860221195559</v>
      </c>
      <c r="N7" s="106">
        <f t="shared" si="2"/>
        <v>71.655440884782237</v>
      </c>
      <c r="O7" s="108">
        <f t="shared" si="3"/>
        <v>0</v>
      </c>
      <c r="P7" s="109">
        <f t="shared" si="4"/>
        <v>-8.3445591152177627</v>
      </c>
      <c r="Q7" s="110">
        <f t="shared" si="5"/>
        <v>0.89569301105977794</v>
      </c>
      <c r="R7" s="328"/>
      <c r="S7" s="47">
        <v>0.3659722222222222</v>
      </c>
      <c r="T7" s="48">
        <v>0.38820601851851849</v>
      </c>
      <c r="U7" s="111">
        <v>5</v>
      </c>
      <c r="V7" s="112">
        <v>32.019899280073666</v>
      </c>
      <c r="W7" s="113"/>
      <c r="X7" s="116"/>
      <c r="Y7" s="12"/>
      <c r="Z7" s="198"/>
      <c r="AA7" s="337"/>
      <c r="AB7" s="338"/>
      <c r="AC7" s="12">
        <v>1</v>
      </c>
      <c r="AD7" s="198"/>
      <c r="AE7" s="117">
        <f t="shared" si="6"/>
        <v>-208.61397788044405</v>
      </c>
      <c r="AF7" s="110">
        <f t="shared" si="7"/>
        <v>0.89569301105977794</v>
      </c>
      <c r="AG7" s="374"/>
    </row>
    <row r="8" spans="1:33" ht="15.75" customHeight="1">
      <c r="A8" s="323"/>
      <c r="B8" s="100" t="s">
        <v>173</v>
      </c>
      <c r="C8" s="376" t="s">
        <v>174</v>
      </c>
      <c r="D8" s="376"/>
      <c r="E8" s="101">
        <v>77.34</v>
      </c>
      <c r="F8" s="102">
        <v>2178</v>
      </c>
      <c r="G8" s="103">
        <f t="shared" si="0"/>
        <v>168446.52000000002</v>
      </c>
      <c r="H8" s="26"/>
      <c r="I8" s="104">
        <v>23</v>
      </c>
      <c r="J8" s="105">
        <v>2000</v>
      </c>
      <c r="K8" s="106">
        <f t="shared" si="8"/>
        <v>86.956521739130437</v>
      </c>
      <c r="L8" s="118">
        <v>23</v>
      </c>
      <c r="M8" s="105">
        <f t="shared" si="1"/>
        <v>1792.4192297084626</v>
      </c>
      <c r="N8" s="106">
        <f t="shared" si="2"/>
        <v>77.931270856889682</v>
      </c>
      <c r="O8" s="108">
        <f t="shared" si="3"/>
        <v>0</v>
      </c>
      <c r="P8" s="109">
        <f t="shared" si="4"/>
        <v>-9.0252508822407549</v>
      </c>
      <c r="Q8" s="110">
        <f t="shared" si="5"/>
        <v>0.89620961485423134</v>
      </c>
      <c r="R8" s="328"/>
      <c r="S8" s="47">
        <v>0.39236111111111105</v>
      </c>
      <c r="T8" s="48">
        <v>0.44298611111111108</v>
      </c>
      <c r="U8" s="111">
        <v>5.9833333333332828</v>
      </c>
      <c r="V8" s="112">
        <v>72.907050891913897</v>
      </c>
      <c r="W8" s="113">
        <v>0.44298611111111108</v>
      </c>
      <c r="X8" s="116">
        <v>0.4812499999999999</v>
      </c>
      <c r="Y8" s="12"/>
      <c r="Z8" s="198"/>
      <c r="AA8" s="337"/>
      <c r="AB8" s="338"/>
      <c r="AC8" s="12">
        <v>2</v>
      </c>
      <c r="AD8" s="198"/>
      <c r="AE8" s="117">
        <f t="shared" si="6"/>
        <v>-207.58077029153742</v>
      </c>
      <c r="AF8" s="110">
        <f t="shared" si="7"/>
        <v>0.89620961485423134</v>
      </c>
      <c r="AG8" s="374"/>
    </row>
    <row r="9" spans="1:33" ht="15.75" customHeight="1">
      <c r="A9" s="323"/>
      <c r="B9" s="100" t="s">
        <v>173</v>
      </c>
      <c r="C9" s="376" t="s">
        <v>176</v>
      </c>
      <c r="D9" s="376"/>
      <c r="E9" s="101">
        <v>59.52</v>
      </c>
      <c r="F9" s="102">
        <v>5061</v>
      </c>
      <c r="G9" s="103">
        <f t="shared" si="0"/>
        <v>301230.72000000003</v>
      </c>
      <c r="H9" s="13"/>
      <c r="I9" s="104">
        <v>24</v>
      </c>
      <c r="J9" s="105">
        <v>2000</v>
      </c>
      <c r="K9" s="106">
        <f t="shared" si="8"/>
        <v>83.333333333333329</v>
      </c>
      <c r="L9" s="118">
        <v>24</v>
      </c>
      <c r="M9" s="105">
        <f t="shared" si="1"/>
        <v>1795.4116725059719</v>
      </c>
      <c r="N9" s="106">
        <f t="shared" si="2"/>
        <v>74.808819687748823</v>
      </c>
      <c r="O9" s="108">
        <f t="shared" si="3"/>
        <v>0</v>
      </c>
      <c r="P9" s="109">
        <f t="shared" si="4"/>
        <v>-8.5245136455845056</v>
      </c>
      <c r="Q9" s="110">
        <f t="shared" si="5"/>
        <v>0.89770583625298594</v>
      </c>
      <c r="R9" s="328"/>
      <c r="S9" s="47">
        <v>0.4812499999999999</v>
      </c>
      <c r="T9" s="48">
        <v>0.59869212962962948</v>
      </c>
      <c r="U9" s="111">
        <v>55.099999999999902</v>
      </c>
      <c r="V9" s="112">
        <v>169.13112722285143</v>
      </c>
      <c r="W9" s="113"/>
      <c r="X9" s="116"/>
      <c r="Y9" s="12"/>
      <c r="Z9" s="198"/>
      <c r="AA9" s="337"/>
      <c r="AB9" s="338"/>
      <c r="AC9" s="12">
        <v>4</v>
      </c>
      <c r="AD9" s="198"/>
      <c r="AE9" s="117">
        <f t="shared" si="6"/>
        <v>-204.58832749402814</v>
      </c>
      <c r="AF9" s="110">
        <f t="shared" si="7"/>
        <v>0.89770583625298594</v>
      </c>
      <c r="AG9" s="374"/>
    </row>
    <row r="10" spans="1:33" ht="15.75" customHeight="1">
      <c r="A10" s="323"/>
      <c r="B10" s="100" t="s">
        <v>171</v>
      </c>
      <c r="C10" s="376" t="s">
        <v>172</v>
      </c>
      <c r="D10" s="376"/>
      <c r="E10" s="101">
        <v>56.43</v>
      </c>
      <c r="F10" s="102">
        <v>2998</v>
      </c>
      <c r="G10" s="121">
        <f t="shared" si="0"/>
        <v>169177.13999999998</v>
      </c>
      <c r="H10" s="122"/>
      <c r="I10" s="104">
        <v>24</v>
      </c>
      <c r="J10" s="105">
        <v>2000</v>
      </c>
      <c r="K10" s="106">
        <f t="shared" si="8"/>
        <v>83.333333333333329</v>
      </c>
      <c r="L10" s="118">
        <v>24</v>
      </c>
      <c r="M10" s="105">
        <f t="shared" si="1"/>
        <v>1787.3403014463888</v>
      </c>
      <c r="N10" s="106">
        <f t="shared" si="2"/>
        <v>74.472512560266196</v>
      </c>
      <c r="O10" s="108">
        <f t="shared" si="3"/>
        <v>0</v>
      </c>
      <c r="P10" s="109">
        <f t="shared" si="4"/>
        <v>-8.8608207730671324</v>
      </c>
      <c r="Q10" s="110">
        <f t="shared" si="5"/>
        <v>0.89367015072319445</v>
      </c>
      <c r="R10" s="328"/>
      <c r="S10" s="47">
        <v>0.60277777777777763</v>
      </c>
      <c r="T10" s="120">
        <v>0.67266203703703686</v>
      </c>
      <c r="U10" s="111">
        <v>5.8833333333333471</v>
      </c>
      <c r="V10" s="112">
        <v>100.64115929934202</v>
      </c>
      <c r="W10" s="113"/>
      <c r="X10" s="116"/>
      <c r="Y10" s="12"/>
      <c r="Z10" s="198"/>
      <c r="AA10" s="337"/>
      <c r="AB10" s="338"/>
      <c r="AC10" s="12">
        <v>3</v>
      </c>
      <c r="AD10" s="198"/>
      <c r="AE10" s="117">
        <f t="shared" si="6"/>
        <v>-212.65969855361118</v>
      </c>
      <c r="AF10" s="110">
        <f t="shared" si="7"/>
        <v>0.89367015072319445</v>
      </c>
      <c r="AG10" s="374"/>
    </row>
    <row r="11" spans="1:33" ht="15.75" customHeight="1">
      <c r="A11" s="323"/>
      <c r="B11" s="100"/>
      <c r="C11" s="376"/>
      <c r="D11" s="376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28"/>
      <c r="S11" s="47"/>
      <c r="T11" s="120"/>
      <c r="U11" s="111"/>
      <c r="V11" s="112"/>
      <c r="W11" s="113"/>
      <c r="X11" s="116"/>
      <c r="Y11" s="12"/>
      <c r="Z11" s="198"/>
      <c r="AA11" s="337"/>
      <c r="AB11" s="338"/>
      <c r="AC11" s="12"/>
      <c r="AD11" s="198"/>
      <c r="AE11" s="117"/>
      <c r="AF11" s="110"/>
      <c r="AG11" s="374"/>
    </row>
    <row r="12" spans="1:33" ht="15.75" customHeight="1">
      <c r="A12" s="323"/>
      <c r="B12" s="100"/>
      <c r="C12" s="376"/>
      <c r="D12" s="37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8"/>
      <c r="S12" s="47"/>
      <c r="T12" s="120"/>
      <c r="U12" s="111"/>
      <c r="V12" s="112"/>
      <c r="W12" s="113"/>
      <c r="X12" s="116"/>
      <c r="Y12" s="12"/>
      <c r="Z12" s="198"/>
      <c r="AA12" s="337"/>
      <c r="AB12" s="338"/>
      <c r="AC12" s="12"/>
      <c r="AD12" s="198"/>
      <c r="AE12" s="117"/>
      <c r="AF12" s="110"/>
      <c r="AG12" s="374"/>
    </row>
    <row r="13" spans="1:33" ht="15.75" customHeight="1">
      <c r="A13" s="323"/>
      <c r="B13" s="100"/>
      <c r="C13" s="376"/>
      <c r="D13" s="37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8"/>
      <c r="S13" s="47"/>
      <c r="T13" s="120"/>
      <c r="U13" s="111"/>
      <c r="V13" s="112"/>
      <c r="W13" s="113"/>
      <c r="X13" s="116"/>
      <c r="Y13" s="12"/>
      <c r="Z13" s="198"/>
      <c r="AA13" s="337"/>
      <c r="AB13" s="338"/>
      <c r="AC13" s="12"/>
      <c r="AD13" s="198"/>
      <c r="AE13" s="117"/>
      <c r="AF13" s="110"/>
      <c r="AG13" s="374"/>
    </row>
    <row r="14" spans="1:33" ht="15.75" customHeight="1">
      <c r="A14" s="323"/>
      <c r="B14" s="100"/>
      <c r="C14" s="376"/>
      <c r="D14" s="37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8"/>
      <c r="S14" s="47"/>
      <c r="T14" s="120"/>
      <c r="U14" s="111"/>
      <c r="V14" s="112"/>
      <c r="W14" s="113"/>
      <c r="X14" s="116"/>
      <c r="Y14" s="12"/>
      <c r="Z14" s="198"/>
      <c r="AA14" s="337"/>
      <c r="AB14" s="338"/>
      <c r="AC14" s="12"/>
      <c r="AD14" s="198"/>
      <c r="AE14" s="117"/>
      <c r="AF14" s="110"/>
      <c r="AG14" s="374"/>
    </row>
    <row r="15" spans="1:33" ht="15.75" customHeight="1">
      <c r="A15" s="323"/>
      <c r="B15" s="100"/>
      <c r="C15" s="376"/>
      <c r="D15" s="37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8"/>
      <c r="S15" s="47"/>
      <c r="T15" s="120"/>
      <c r="U15" s="111"/>
      <c r="V15" s="112"/>
      <c r="W15" s="113"/>
      <c r="X15" s="116"/>
      <c r="Y15" s="12"/>
      <c r="Z15" s="198"/>
      <c r="AA15" s="337"/>
      <c r="AB15" s="338"/>
      <c r="AC15" s="12"/>
      <c r="AD15" s="198"/>
      <c r="AE15" s="117"/>
      <c r="AF15" s="110"/>
      <c r="AG15" s="374"/>
    </row>
    <row r="16" spans="1:33" ht="15.75" customHeight="1">
      <c r="A16" s="323"/>
      <c r="B16" s="100"/>
      <c r="C16" s="376"/>
      <c r="D16" s="37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8"/>
      <c r="S16" s="47"/>
      <c r="T16" s="120"/>
      <c r="U16" s="111"/>
      <c r="V16" s="112"/>
      <c r="W16" s="113"/>
      <c r="X16" s="116"/>
      <c r="Y16" s="12"/>
      <c r="Z16" s="198"/>
      <c r="AA16" s="337"/>
      <c r="AB16" s="338"/>
      <c r="AC16" s="12"/>
      <c r="AD16" s="198"/>
      <c r="AE16" s="117"/>
      <c r="AF16" s="110"/>
      <c r="AG16" s="374"/>
    </row>
    <row r="17" spans="1:33" ht="15.75" customHeight="1">
      <c r="A17" s="323"/>
      <c r="B17" s="100"/>
      <c r="C17" s="376"/>
      <c r="D17" s="37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8"/>
      <c r="S17" s="47"/>
      <c r="T17" s="120"/>
      <c r="U17" s="111"/>
      <c r="V17" s="112"/>
      <c r="W17" s="113"/>
      <c r="X17" s="116"/>
      <c r="Y17" s="12"/>
      <c r="Z17" s="198"/>
      <c r="AA17" s="337"/>
      <c r="AB17" s="338"/>
      <c r="AC17" s="12"/>
      <c r="AD17" s="198"/>
      <c r="AE17" s="117"/>
      <c r="AF17" s="110"/>
      <c r="AG17" s="374"/>
    </row>
    <row r="18" spans="1:33" ht="15.75" customHeight="1">
      <c r="A18" s="323"/>
      <c r="B18" s="100"/>
      <c r="C18" s="376"/>
      <c r="D18" s="37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8"/>
      <c r="S18" s="47"/>
      <c r="T18" s="120"/>
      <c r="U18" s="111"/>
      <c r="V18" s="112"/>
      <c r="W18" s="113"/>
      <c r="X18" s="116"/>
      <c r="Y18" s="12"/>
      <c r="Z18" s="198"/>
      <c r="AA18" s="337"/>
      <c r="AB18" s="338"/>
      <c r="AC18" s="12"/>
      <c r="AD18" s="198"/>
      <c r="AE18" s="117"/>
      <c r="AF18" s="110"/>
      <c r="AG18" s="374"/>
    </row>
    <row r="19" spans="1:33" ht="15.75" customHeight="1">
      <c r="A19" s="323"/>
      <c r="B19" s="100"/>
      <c r="C19" s="376"/>
      <c r="D19" s="37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8"/>
      <c r="S19" s="47"/>
      <c r="T19" s="120"/>
      <c r="U19" s="111"/>
      <c r="V19" s="112"/>
      <c r="W19" s="113"/>
      <c r="X19" s="116"/>
      <c r="Y19" s="12"/>
      <c r="Z19" s="198"/>
      <c r="AA19" s="337"/>
      <c r="AB19" s="338"/>
      <c r="AC19" s="12"/>
      <c r="AD19" s="198"/>
      <c r="AE19" s="117"/>
      <c r="AF19" s="110"/>
      <c r="AG19" s="374"/>
    </row>
    <row r="20" spans="1:33" ht="15.75" customHeight="1">
      <c r="A20" s="323"/>
      <c r="B20" s="100"/>
      <c r="C20" s="376"/>
      <c r="D20" s="376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8"/>
      <c r="S20" s="47"/>
      <c r="T20" s="120"/>
      <c r="U20" s="130"/>
      <c r="V20" s="112"/>
      <c r="W20" s="113"/>
      <c r="X20" s="116"/>
      <c r="Y20" s="12"/>
      <c r="Z20" s="198"/>
      <c r="AA20" s="337"/>
      <c r="AB20" s="338"/>
      <c r="AC20" s="12"/>
      <c r="AD20" s="198"/>
      <c r="AE20" s="117"/>
      <c r="AF20" s="110"/>
      <c r="AG20" s="374"/>
    </row>
    <row r="21" spans="1:33" ht="15.75" customHeight="1" thickBot="1">
      <c r="A21" s="324"/>
      <c r="B21" s="133" t="s">
        <v>115</v>
      </c>
      <c r="C21" s="358"/>
      <c r="D21" s="358"/>
      <c r="E21" s="134"/>
      <c r="F21" s="167"/>
      <c r="G21" s="135"/>
      <c r="H21" s="69"/>
      <c r="I21" s="136">
        <f t="shared" ref="I21:J21" si="9">AVERAGE(I5:I20)</f>
        <v>22.166666666666668</v>
      </c>
      <c r="J21" s="137">
        <f t="shared" si="9"/>
        <v>1866.6666666666667</v>
      </c>
      <c r="K21" s="138">
        <f t="shared" ref="K21" si="10">J21/I21</f>
        <v>84.21052631578948</v>
      </c>
      <c r="L21" s="136">
        <f t="shared" ref="L21:M21" si="11">AVERAGE(L5:L20)</f>
        <v>22.166666666666668</v>
      </c>
      <c r="M21" s="137">
        <f t="shared" si="11"/>
        <v>1672.664669482371</v>
      </c>
      <c r="N21" s="138">
        <f t="shared" ref="N21:N30" si="12">M21/L21</f>
        <v>75.4585565180017</v>
      </c>
      <c r="O21" s="139">
        <f t="shared" ref="O21:O30" si="13">L21-I21</f>
        <v>0</v>
      </c>
      <c r="P21" s="140">
        <f t="shared" ref="P21:P30" si="14">N21-K21</f>
        <v>-8.7519697977877797</v>
      </c>
      <c r="Q21" s="141">
        <f t="shared" ref="Q21:Q30" si="15">N21/K21</f>
        <v>0.89607035865127016</v>
      </c>
      <c r="R21" s="329"/>
      <c r="S21" s="142">
        <v>0.16666666666666666</v>
      </c>
      <c r="T21" s="143">
        <v>0.67266203703703686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359"/>
      <c r="AB21" s="360"/>
      <c r="AC21" s="179">
        <f>SUM(AC5:AC20)</f>
        <v>16</v>
      </c>
      <c r="AD21" s="180">
        <f>SUM(AD5:AD20)</f>
        <v>0</v>
      </c>
      <c r="AE21" s="168">
        <f t="shared" ref="AE21:AE30" si="16">M21-J21</f>
        <v>-194.00199718429576</v>
      </c>
      <c r="AF21" s="141">
        <f t="shared" ref="AF21:AF30" si="17">M21/J21</f>
        <v>0.89607035865127016</v>
      </c>
      <c r="AG21" s="375"/>
    </row>
    <row r="22" spans="1:33" ht="15.75" customHeight="1">
      <c r="A22" s="361" t="s">
        <v>177</v>
      </c>
      <c r="B22" s="146" t="s">
        <v>192</v>
      </c>
      <c r="C22" s="325" t="s">
        <v>218</v>
      </c>
      <c r="D22" s="326"/>
      <c r="E22" s="147">
        <v>36.450000000000003</v>
      </c>
      <c r="F22" s="159">
        <v>1334</v>
      </c>
      <c r="G22" s="148">
        <f t="shared" ref="G22:G30" si="18">E22*F22</f>
        <v>48624.3</v>
      </c>
      <c r="H22" s="149">
        <v>2</v>
      </c>
      <c r="I22" s="153">
        <v>20</v>
      </c>
      <c r="J22" s="151">
        <v>2100</v>
      </c>
      <c r="K22" s="152">
        <f>J22/I22</f>
        <v>105</v>
      </c>
      <c r="L22" s="153">
        <v>20</v>
      </c>
      <c r="M22" s="151">
        <f t="shared" ref="M22:M30" si="19">F22/V22*60</f>
        <v>1894.1183422374972</v>
      </c>
      <c r="N22" s="152">
        <f t="shared" si="12"/>
        <v>94.705917111874868</v>
      </c>
      <c r="O22" s="154">
        <f t="shared" si="13"/>
        <v>0</v>
      </c>
      <c r="P22" s="155">
        <f t="shared" si="14"/>
        <v>-10.294082888125132</v>
      </c>
      <c r="Q22" s="156">
        <f t="shared" si="15"/>
        <v>0.90196111535118917</v>
      </c>
      <c r="R22" s="327">
        <f>Q38</f>
        <v>0.90189585064066069</v>
      </c>
      <c r="S22" s="157">
        <v>0.16666666666666666</v>
      </c>
      <c r="T22" s="158">
        <v>0.19600694444444444</v>
      </c>
      <c r="U22" s="159"/>
      <c r="V22" s="160">
        <v>42.257127347940568</v>
      </c>
      <c r="W22" s="97"/>
      <c r="X22" s="98"/>
      <c r="Y22" s="12"/>
      <c r="Z22" s="198"/>
      <c r="AA22" s="330"/>
      <c r="AB22" s="331"/>
      <c r="AC22" s="12">
        <v>0</v>
      </c>
      <c r="AD22" s="198"/>
      <c r="AE22" s="115">
        <f t="shared" si="16"/>
        <v>-205.88165776250275</v>
      </c>
      <c r="AF22" s="156">
        <f t="shared" si="17"/>
        <v>0.90196111535118917</v>
      </c>
      <c r="AG22" s="381">
        <f>AF38</f>
        <v>0.90732895817464077</v>
      </c>
    </row>
    <row r="23" spans="1:33" ht="15.75" customHeight="1">
      <c r="A23" s="362"/>
      <c r="B23" s="163" t="s">
        <v>166</v>
      </c>
      <c r="C23" s="335" t="s">
        <v>221</v>
      </c>
      <c r="D23" s="336"/>
      <c r="E23" s="101">
        <v>31.72</v>
      </c>
      <c r="F23" s="111">
        <v>1950</v>
      </c>
      <c r="G23" s="103">
        <f t="shared" si="18"/>
        <v>61854</v>
      </c>
      <c r="H23" s="26"/>
      <c r="I23" s="107">
        <v>22</v>
      </c>
      <c r="J23" s="105">
        <v>2000</v>
      </c>
      <c r="K23" s="106">
        <f t="shared" si="8"/>
        <v>90.909090909090907</v>
      </c>
      <c r="L23" s="107">
        <v>22</v>
      </c>
      <c r="M23" s="105">
        <f t="shared" si="19"/>
        <v>1801.1629033819238</v>
      </c>
      <c r="N23" s="106">
        <f t="shared" si="12"/>
        <v>81.871041062814712</v>
      </c>
      <c r="O23" s="108">
        <f t="shared" si="13"/>
        <v>0</v>
      </c>
      <c r="P23" s="109">
        <f t="shared" si="14"/>
        <v>-9.0380498462761949</v>
      </c>
      <c r="Q23" s="110">
        <f t="shared" si="15"/>
        <v>0.90058145169096182</v>
      </c>
      <c r="R23" s="328"/>
      <c r="S23" s="47">
        <v>0.2</v>
      </c>
      <c r="T23" s="48">
        <v>0.24510416666666668</v>
      </c>
      <c r="U23" s="111">
        <v>5.7500000000000195</v>
      </c>
      <c r="V23" s="112">
        <v>64.958033379610967</v>
      </c>
      <c r="W23" s="113"/>
      <c r="X23" s="116"/>
      <c r="Y23" s="12"/>
      <c r="Z23" s="198"/>
      <c r="AA23" s="337"/>
      <c r="AB23" s="338"/>
      <c r="AC23" s="12">
        <v>1</v>
      </c>
      <c r="AD23" s="198"/>
      <c r="AE23" s="117">
        <f t="shared" si="16"/>
        <v>-198.8370966180762</v>
      </c>
      <c r="AF23" s="110">
        <f t="shared" si="17"/>
        <v>0.90058145169096193</v>
      </c>
      <c r="AG23" s="374"/>
    </row>
    <row r="24" spans="1:33" ht="15.75" customHeight="1">
      <c r="A24" s="362"/>
      <c r="B24" s="163" t="s">
        <v>166</v>
      </c>
      <c r="C24" s="335" t="s">
        <v>222</v>
      </c>
      <c r="D24" s="336"/>
      <c r="E24" s="101">
        <v>34.79</v>
      </c>
      <c r="F24" s="111">
        <v>1948</v>
      </c>
      <c r="G24" s="103">
        <f t="shared" si="18"/>
        <v>67770.92</v>
      </c>
      <c r="H24" s="26"/>
      <c r="I24" s="107">
        <v>11</v>
      </c>
      <c r="J24" s="105">
        <v>2000</v>
      </c>
      <c r="K24" s="106">
        <f t="shared" si="8"/>
        <v>181.81818181818181</v>
      </c>
      <c r="L24" s="107">
        <v>11</v>
      </c>
      <c r="M24" s="105">
        <f t="shared" si="19"/>
        <v>1806.27490080602</v>
      </c>
      <c r="N24" s="106">
        <f t="shared" si="12"/>
        <v>164.20680916418362</v>
      </c>
      <c r="O24" s="108">
        <f t="shared" si="13"/>
        <v>0</v>
      </c>
      <c r="P24" s="109">
        <f t="shared" si="14"/>
        <v>-17.611372653998188</v>
      </c>
      <c r="Q24" s="110">
        <f t="shared" si="15"/>
        <v>0.90313745040300997</v>
      </c>
      <c r="R24" s="328"/>
      <c r="S24" s="47">
        <v>0.24791666666666667</v>
      </c>
      <c r="T24" s="48">
        <v>0.29284722222222226</v>
      </c>
      <c r="U24" s="111">
        <v>5</v>
      </c>
      <c r="V24" s="112">
        <v>64.707758463478754</v>
      </c>
      <c r="W24" s="113"/>
      <c r="X24" s="116"/>
      <c r="Y24" s="12"/>
      <c r="Z24" s="198"/>
      <c r="AA24" s="337"/>
      <c r="AB24" s="338"/>
      <c r="AC24" s="12">
        <v>0</v>
      </c>
      <c r="AD24" s="198"/>
      <c r="AE24" s="117">
        <f t="shared" si="16"/>
        <v>-193.72509919397999</v>
      </c>
      <c r="AF24" s="110">
        <f t="shared" si="17"/>
        <v>0.90313745040300997</v>
      </c>
      <c r="AG24" s="374"/>
    </row>
    <row r="25" spans="1:33" ht="15.75" customHeight="1">
      <c r="A25" s="362"/>
      <c r="B25" s="163" t="s">
        <v>166</v>
      </c>
      <c r="C25" s="335" t="s">
        <v>220</v>
      </c>
      <c r="D25" s="336"/>
      <c r="E25" s="101">
        <v>33.200000000000003</v>
      </c>
      <c r="F25" s="111">
        <v>3293</v>
      </c>
      <c r="G25" s="103">
        <f t="shared" si="18"/>
        <v>109327.6</v>
      </c>
      <c r="H25" s="26"/>
      <c r="I25" s="107">
        <v>11</v>
      </c>
      <c r="J25" s="105">
        <v>2000</v>
      </c>
      <c r="K25" s="106">
        <f t="shared" si="8"/>
        <v>181.81818181818181</v>
      </c>
      <c r="L25" s="107">
        <v>11</v>
      </c>
      <c r="M25" s="105">
        <f t="shared" si="19"/>
        <v>1805.9724640015374</v>
      </c>
      <c r="N25" s="106">
        <f t="shared" si="12"/>
        <v>164.17931490923067</v>
      </c>
      <c r="O25" s="108">
        <f t="shared" si="13"/>
        <v>0</v>
      </c>
      <c r="P25" s="109">
        <f t="shared" si="14"/>
        <v>-17.638866908951144</v>
      </c>
      <c r="Q25" s="110">
        <f t="shared" si="15"/>
        <v>0.90298623200076866</v>
      </c>
      <c r="R25" s="328"/>
      <c r="S25" s="47">
        <v>0.29652777777777778</v>
      </c>
      <c r="T25" s="48">
        <v>0.3725</v>
      </c>
      <c r="U25" s="111">
        <v>5.2999999999999492</v>
      </c>
      <c r="V25" s="112">
        <v>109.403661428047</v>
      </c>
      <c r="W25" s="113"/>
      <c r="X25" s="116"/>
      <c r="Y25" s="12"/>
      <c r="Z25" s="198"/>
      <c r="AA25" s="337"/>
      <c r="AB25" s="338"/>
      <c r="AC25" s="12">
        <v>1</v>
      </c>
      <c r="AD25" s="198"/>
      <c r="AE25" s="117">
        <f t="shared" si="16"/>
        <v>-194.02753599846255</v>
      </c>
      <c r="AF25" s="110">
        <f t="shared" si="17"/>
        <v>0.90298623200076877</v>
      </c>
      <c r="AG25" s="374"/>
    </row>
    <row r="26" spans="1:33" ht="15.75" customHeight="1">
      <c r="A26" s="363"/>
      <c r="B26" s="163" t="s">
        <v>166</v>
      </c>
      <c r="C26" s="335" t="s">
        <v>225</v>
      </c>
      <c r="D26" s="336"/>
      <c r="E26" s="101">
        <v>51.44</v>
      </c>
      <c r="F26" s="111">
        <v>2580</v>
      </c>
      <c r="G26" s="103">
        <f t="shared" si="18"/>
        <v>132715.19999999998</v>
      </c>
      <c r="H26" s="13"/>
      <c r="I26" s="118">
        <v>19</v>
      </c>
      <c r="J26" s="105">
        <v>2000</v>
      </c>
      <c r="K26" s="106">
        <f t="shared" si="8"/>
        <v>105.26315789473684</v>
      </c>
      <c r="L26" s="107">
        <v>19</v>
      </c>
      <c r="M26" s="105">
        <f t="shared" si="19"/>
        <v>1796.2159943298529</v>
      </c>
      <c r="N26" s="106">
        <f t="shared" si="12"/>
        <v>94.537683912097521</v>
      </c>
      <c r="O26" s="108">
        <f t="shared" si="13"/>
        <v>0</v>
      </c>
      <c r="P26" s="109">
        <f t="shared" si="14"/>
        <v>-10.725473982639315</v>
      </c>
      <c r="Q26" s="110">
        <f t="shared" si="15"/>
        <v>0.89810799716492651</v>
      </c>
      <c r="R26" s="328"/>
      <c r="S26" s="47">
        <v>0.37638888888888888</v>
      </c>
      <c r="T26" s="48">
        <v>0.43622685185185184</v>
      </c>
      <c r="U26" s="111">
        <v>5.5999999999999961</v>
      </c>
      <c r="V26" s="112">
        <v>86.181172246912354</v>
      </c>
      <c r="W26" s="113"/>
      <c r="X26" s="116"/>
      <c r="Y26" s="12"/>
      <c r="Z26" s="198"/>
      <c r="AA26" s="337"/>
      <c r="AB26" s="338"/>
      <c r="AC26" s="12">
        <v>2</v>
      </c>
      <c r="AD26" s="198"/>
      <c r="AE26" s="117">
        <f t="shared" si="16"/>
        <v>-203.78400567014705</v>
      </c>
      <c r="AF26" s="110">
        <f t="shared" si="17"/>
        <v>0.89810799716492651</v>
      </c>
      <c r="AG26" s="374"/>
    </row>
    <row r="27" spans="1:33" ht="15.75" customHeight="1">
      <c r="A27" s="363"/>
      <c r="B27" s="163" t="s">
        <v>171</v>
      </c>
      <c r="C27" s="335" t="s">
        <v>241</v>
      </c>
      <c r="D27" s="336"/>
      <c r="E27" s="101">
        <v>46.34</v>
      </c>
      <c r="F27" s="111">
        <v>1644</v>
      </c>
      <c r="G27" s="121">
        <f t="shared" si="18"/>
        <v>76182.960000000006</v>
      </c>
      <c r="H27" s="122">
        <v>2</v>
      </c>
      <c r="I27" s="107">
        <v>21</v>
      </c>
      <c r="J27" s="105">
        <v>1800</v>
      </c>
      <c r="K27" s="106">
        <f t="shared" si="8"/>
        <v>85.714285714285708</v>
      </c>
      <c r="L27" s="107">
        <v>21</v>
      </c>
      <c r="M27" s="105">
        <f t="shared" si="19"/>
        <v>1621.6354846734357</v>
      </c>
      <c r="N27" s="106">
        <f t="shared" si="12"/>
        <v>77.220737365401703</v>
      </c>
      <c r="O27" s="108">
        <f t="shared" si="13"/>
        <v>0</v>
      </c>
      <c r="P27" s="109">
        <f t="shared" si="14"/>
        <v>-8.4935483488840049</v>
      </c>
      <c r="Q27" s="110">
        <f t="shared" si="15"/>
        <v>0.9009086025963533</v>
      </c>
      <c r="R27" s="328"/>
      <c r="S27" s="47">
        <v>0.44027777777777777</v>
      </c>
      <c r="T27" s="120">
        <v>0.48251157407407408</v>
      </c>
      <c r="U27" s="111">
        <v>5.8333333333333393</v>
      </c>
      <c r="V27" s="112">
        <v>60.827479993054098</v>
      </c>
      <c r="W27" s="113">
        <v>0.48251157407407408</v>
      </c>
      <c r="X27" s="116">
        <v>0.52152777777777781</v>
      </c>
      <c r="Y27" s="12"/>
      <c r="Z27" s="198"/>
      <c r="AA27" s="337"/>
      <c r="AB27" s="338"/>
      <c r="AC27" s="12">
        <v>1</v>
      </c>
      <c r="AD27" s="198"/>
      <c r="AE27" s="117">
        <f t="shared" si="16"/>
        <v>-178.36451532656429</v>
      </c>
      <c r="AF27" s="110">
        <f t="shared" si="17"/>
        <v>0.90090860259635319</v>
      </c>
      <c r="AG27" s="374"/>
    </row>
    <row r="28" spans="1:33" ht="15.75" customHeight="1">
      <c r="A28" s="363"/>
      <c r="B28" s="163" t="s">
        <v>168</v>
      </c>
      <c r="C28" s="335" t="s">
        <v>169</v>
      </c>
      <c r="D28" s="336"/>
      <c r="E28" s="101">
        <v>29.97</v>
      </c>
      <c r="F28" s="111">
        <v>2425</v>
      </c>
      <c r="G28" s="121">
        <f t="shared" si="18"/>
        <v>72677.25</v>
      </c>
      <c r="H28" s="62"/>
      <c r="I28" s="118">
        <v>21</v>
      </c>
      <c r="J28" s="105">
        <v>2790</v>
      </c>
      <c r="K28" s="106">
        <f t="shared" si="8"/>
        <v>132.85714285714286</v>
      </c>
      <c r="L28" s="107">
        <v>22</v>
      </c>
      <c r="M28" s="105">
        <f t="shared" si="19"/>
        <v>2626.6346153846152</v>
      </c>
      <c r="N28" s="106">
        <f t="shared" si="12"/>
        <v>119.39248251748251</v>
      </c>
      <c r="O28" s="123">
        <f t="shared" si="13"/>
        <v>1</v>
      </c>
      <c r="P28" s="124">
        <f t="shared" si="14"/>
        <v>-13.464660339660355</v>
      </c>
      <c r="Q28" s="125">
        <f t="shared" si="15"/>
        <v>0.89865309421761019</v>
      </c>
      <c r="R28" s="328"/>
      <c r="S28" s="47">
        <v>0.52152777777777781</v>
      </c>
      <c r="T28" s="120">
        <v>0.55998842592592601</v>
      </c>
      <c r="U28" s="111">
        <v>56.18333333333338</v>
      </c>
      <c r="V28" s="112">
        <v>55.394076948420405</v>
      </c>
      <c r="W28" s="113"/>
      <c r="X28" s="116"/>
      <c r="Y28" s="12"/>
      <c r="Z28" s="198"/>
      <c r="AA28" s="337"/>
      <c r="AB28" s="338"/>
      <c r="AC28" s="12">
        <v>1</v>
      </c>
      <c r="AD28" s="198"/>
      <c r="AE28" s="117">
        <f t="shared" si="16"/>
        <v>-163.36538461538476</v>
      </c>
      <c r="AF28" s="110">
        <f t="shared" si="17"/>
        <v>0.94144609870416318</v>
      </c>
      <c r="AG28" s="374"/>
    </row>
    <row r="29" spans="1:33" ht="15.75" customHeight="1">
      <c r="A29" s="363"/>
      <c r="B29" s="163" t="s">
        <v>171</v>
      </c>
      <c r="C29" s="335" t="s">
        <v>241</v>
      </c>
      <c r="D29" s="336"/>
      <c r="E29" s="101">
        <v>46.34</v>
      </c>
      <c r="F29" s="111">
        <v>2375</v>
      </c>
      <c r="G29" s="121">
        <f t="shared" si="18"/>
        <v>110057.50000000001</v>
      </c>
      <c r="H29" s="62"/>
      <c r="I29" s="118">
        <v>21</v>
      </c>
      <c r="J29" s="105">
        <v>1800</v>
      </c>
      <c r="K29" s="106">
        <f t="shared" si="8"/>
        <v>85.714285714285708</v>
      </c>
      <c r="L29" s="107">
        <v>21</v>
      </c>
      <c r="M29" s="105">
        <f t="shared" si="19"/>
        <v>1621.1122854141947</v>
      </c>
      <c r="N29" s="106">
        <f t="shared" si="12"/>
        <v>77.195823114961655</v>
      </c>
      <c r="O29" s="123">
        <f t="shared" si="13"/>
        <v>0</v>
      </c>
      <c r="P29" s="124">
        <f t="shared" si="14"/>
        <v>-8.518462599324053</v>
      </c>
      <c r="Q29" s="125">
        <f t="shared" si="15"/>
        <v>0.90061793634121934</v>
      </c>
      <c r="R29" s="328"/>
      <c r="S29" s="47">
        <v>0.56388888888888888</v>
      </c>
      <c r="T29" s="120">
        <v>0.62493055555555554</v>
      </c>
      <c r="U29" s="111">
        <v>5.6166666666665321</v>
      </c>
      <c r="V29" s="112">
        <v>87.9026093887082</v>
      </c>
      <c r="W29" s="113"/>
      <c r="X29" s="116"/>
      <c r="Y29" s="12"/>
      <c r="Z29" s="198"/>
      <c r="AA29" s="337"/>
      <c r="AB29" s="338"/>
      <c r="AC29" s="12">
        <v>2</v>
      </c>
      <c r="AD29" s="198"/>
      <c r="AE29" s="117">
        <f t="shared" si="16"/>
        <v>-178.88771458580527</v>
      </c>
      <c r="AF29" s="110">
        <f t="shared" si="17"/>
        <v>0.90061793634121934</v>
      </c>
      <c r="AG29" s="374"/>
    </row>
    <row r="30" spans="1:33" ht="15.75" customHeight="1">
      <c r="A30" s="363"/>
      <c r="B30" s="163" t="s">
        <v>192</v>
      </c>
      <c r="C30" s="335" t="s">
        <v>218</v>
      </c>
      <c r="D30" s="336"/>
      <c r="E30" s="101">
        <v>36.450000000000003</v>
      </c>
      <c r="F30" s="111">
        <v>1705</v>
      </c>
      <c r="G30" s="121">
        <f t="shared" si="18"/>
        <v>62147.250000000007</v>
      </c>
      <c r="H30" s="62"/>
      <c r="I30" s="118">
        <v>20</v>
      </c>
      <c r="J30" s="105">
        <v>2100</v>
      </c>
      <c r="K30" s="106">
        <f t="shared" si="8"/>
        <v>105</v>
      </c>
      <c r="L30" s="107">
        <v>20</v>
      </c>
      <c r="M30" s="105">
        <f t="shared" si="19"/>
        <v>1894.118342237497</v>
      </c>
      <c r="N30" s="106">
        <f t="shared" si="12"/>
        <v>94.705917111874854</v>
      </c>
      <c r="O30" s="123">
        <f t="shared" si="13"/>
        <v>0</v>
      </c>
      <c r="P30" s="124">
        <f t="shared" si="14"/>
        <v>-10.294082888125146</v>
      </c>
      <c r="Q30" s="125">
        <f t="shared" si="15"/>
        <v>0.90196111535118906</v>
      </c>
      <c r="R30" s="328"/>
      <c r="S30" s="47">
        <v>0.62847222222222221</v>
      </c>
      <c r="T30" s="120">
        <v>0.66597222222222219</v>
      </c>
      <c r="U30" s="111">
        <v>5.0999999999999979</v>
      </c>
      <c r="V30" s="112">
        <v>54.009296947705153</v>
      </c>
      <c r="W30" s="113"/>
      <c r="X30" s="116"/>
      <c r="Y30" s="12"/>
      <c r="Z30" s="198"/>
      <c r="AA30" s="337"/>
      <c r="AB30" s="338"/>
      <c r="AC30" s="12">
        <v>1</v>
      </c>
      <c r="AD30" s="198"/>
      <c r="AE30" s="117">
        <f t="shared" si="16"/>
        <v>-205.88165776250298</v>
      </c>
      <c r="AF30" s="110">
        <f t="shared" si="17"/>
        <v>0.90196111535118906</v>
      </c>
      <c r="AG30" s="374"/>
    </row>
    <row r="31" spans="1:33" ht="15.75" customHeight="1">
      <c r="A31" s="363"/>
      <c r="B31" s="163"/>
      <c r="C31" s="335"/>
      <c r="D31" s="336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328"/>
      <c r="S31" s="47"/>
      <c r="T31" s="120"/>
      <c r="U31" s="111"/>
      <c r="V31" s="112"/>
      <c r="W31" s="113"/>
      <c r="X31" s="116"/>
      <c r="Y31" s="12"/>
      <c r="Z31" s="198"/>
      <c r="AA31" s="337"/>
      <c r="AB31" s="338"/>
      <c r="AC31" s="12"/>
      <c r="AD31" s="198"/>
      <c r="AE31" s="117"/>
      <c r="AF31" s="110"/>
      <c r="AG31" s="374"/>
    </row>
    <row r="32" spans="1:33" ht="15.75" customHeight="1">
      <c r="A32" s="363"/>
      <c r="B32" s="163"/>
      <c r="C32" s="335"/>
      <c r="D32" s="336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328"/>
      <c r="S32" s="47"/>
      <c r="T32" s="120"/>
      <c r="U32" s="111"/>
      <c r="V32" s="112"/>
      <c r="W32" s="113"/>
      <c r="X32" s="116"/>
      <c r="Y32" s="12"/>
      <c r="Z32" s="198"/>
      <c r="AA32" s="337"/>
      <c r="AB32" s="338"/>
      <c r="AC32" s="12"/>
      <c r="AD32" s="198"/>
      <c r="AE32" s="117"/>
      <c r="AF32" s="110"/>
      <c r="AG32" s="374"/>
    </row>
    <row r="33" spans="1:33" ht="15.75" customHeight="1">
      <c r="A33" s="363"/>
      <c r="B33" s="163"/>
      <c r="C33" s="335"/>
      <c r="D33" s="336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328"/>
      <c r="S33" s="47"/>
      <c r="T33" s="120"/>
      <c r="U33" s="111"/>
      <c r="V33" s="112"/>
      <c r="W33" s="113"/>
      <c r="X33" s="116"/>
      <c r="Y33" s="12"/>
      <c r="Z33" s="198"/>
      <c r="AA33" s="337"/>
      <c r="AB33" s="338"/>
      <c r="AC33" s="12"/>
      <c r="AD33" s="198"/>
      <c r="AE33" s="117"/>
      <c r="AF33" s="110"/>
      <c r="AG33" s="374"/>
    </row>
    <row r="34" spans="1:33" ht="15.75" customHeight="1">
      <c r="A34" s="363"/>
      <c r="B34" s="163"/>
      <c r="C34" s="335"/>
      <c r="D34" s="336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28"/>
      <c r="S34" s="47"/>
      <c r="T34" s="120"/>
      <c r="U34" s="111"/>
      <c r="V34" s="112"/>
      <c r="W34" s="113"/>
      <c r="X34" s="116"/>
      <c r="Y34" s="12"/>
      <c r="Z34" s="198"/>
      <c r="AA34" s="337"/>
      <c r="AB34" s="338"/>
      <c r="AC34" s="12"/>
      <c r="AD34" s="198"/>
      <c r="AE34" s="117"/>
      <c r="AF34" s="110"/>
      <c r="AG34" s="374"/>
    </row>
    <row r="35" spans="1:33" ht="15.75" customHeight="1">
      <c r="A35" s="363"/>
      <c r="B35" s="163"/>
      <c r="C35" s="335"/>
      <c r="D35" s="336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28"/>
      <c r="S35" s="47"/>
      <c r="T35" s="120"/>
      <c r="U35" s="111"/>
      <c r="V35" s="112"/>
      <c r="W35" s="183"/>
      <c r="X35" s="184"/>
      <c r="Y35" s="12"/>
      <c r="Z35" s="198"/>
      <c r="AA35" s="337"/>
      <c r="AB35" s="338"/>
      <c r="AC35" s="12"/>
      <c r="AD35" s="198"/>
      <c r="AE35" s="117"/>
      <c r="AF35" s="110"/>
      <c r="AG35" s="374"/>
    </row>
    <row r="36" spans="1:33" ht="15.75" customHeight="1">
      <c r="A36" s="363"/>
      <c r="B36" s="163"/>
      <c r="C36" s="335"/>
      <c r="D36" s="336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28"/>
      <c r="S36" s="47"/>
      <c r="T36" s="120"/>
      <c r="U36" s="111"/>
      <c r="V36" s="112"/>
      <c r="W36" s="185"/>
      <c r="X36" s="186"/>
      <c r="Y36" s="12"/>
      <c r="Z36" s="198"/>
      <c r="AA36" s="337"/>
      <c r="AB36" s="338"/>
      <c r="AC36" s="12"/>
      <c r="AD36" s="198"/>
      <c r="AE36" s="117"/>
      <c r="AF36" s="110"/>
      <c r="AG36" s="374"/>
    </row>
    <row r="37" spans="1:33" ht="15.75" customHeight="1">
      <c r="A37" s="363"/>
      <c r="B37" s="100"/>
      <c r="C37" s="335"/>
      <c r="D37" s="336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28"/>
      <c r="S37" s="47"/>
      <c r="T37" s="120"/>
      <c r="U37" s="130"/>
      <c r="V37" s="112"/>
      <c r="W37" s="185"/>
      <c r="X37" s="186"/>
      <c r="Y37" s="12"/>
      <c r="Z37" s="198"/>
      <c r="AA37" s="337"/>
      <c r="AB37" s="338"/>
      <c r="AC37" s="12"/>
      <c r="AD37" s="198"/>
      <c r="AE37" s="117"/>
      <c r="AF37" s="110"/>
      <c r="AG37" s="374"/>
    </row>
    <row r="38" spans="1:33" ht="15.75" customHeight="1" thickBot="1">
      <c r="A38" s="364"/>
      <c r="B38" s="133" t="s">
        <v>115</v>
      </c>
      <c r="C38" s="358"/>
      <c r="D38" s="358"/>
      <c r="E38" s="134"/>
      <c r="F38" s="167"/>
      <c r="G38" s="135"/>
      <c r="H38" s="69"/>
      <c r="I38" s="136">
        <f t="shared" ref="I38:J38" si="20">AVERAGE(I22:I37)</f>
        <v>18.444444444444443</v>
      </c>
      <c r="J38" s="137">
        <f t="shared" si="20"/>
        <v>2065.5555555555557</v>
      </c>
      <c r="K38" s="138">
        <f t="shared" ref="K38" si="21">J38/I38</f>
        <v>111.98795180722892</v>
      </c>
      <c r="L38" s="136">
        <f t="shared" ref="L38:M38" si="22">AVERAGE(L22:L37)</f>
        <v>18.555555555555557</v>
      </c>
      <c r="M38" s="137">
        <f t="shared" si="22"/>
        <v>1874.1383702740636</v>
      </c>
      <c r="N38" s="138">
        <f t="shared" ref="N38:N45" si="23">M38/L38</f>
        <v>101.00146905668605</v>
      </c>
      <c r="O38" s="139">
        <f t="shared" ref="O38:O45" si="24">L38-I38</f>
        <v>0.11111111111111427</v>
      </c>
      <c r="P38" s="140">
        <f t="shared" ref="P38:P45" si="25">N38-K38</f>
        <v>-10.986482750542876</v>
      </c>
      <c r="Q38" s="141">
        <f t="shared" ref="Q38:Q45" si="26">N38/K38</f>
        <v>0.90189585064066069</v>
      </c>
      <c r="R38" s="329"/>
      <c r="S38" s="142">
        <v>0.16666666666666666</v>
      </c>
      <c r="T38" s="143">
        <v>0.66597222222222219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359"/>
      <c r="AB38" s="360"/>
      <c r="AC38" s="179">
        <f>SUM(AC22:AC37)</f>
        <v>9</v>
      </c>
      <c r="AD38" s="180">
        <f>SUM(AD22:AD37)</f>
        <v>0</v>
      </c>
      <c r="AE38" s="168">
        <f t="shared" ref="AE38:AE45" si="27">M38-J38</f>
        <v>-191.41718528149204</v>
      </c>
      <c r="AF38" s="141">
        <f t="shared" ref="AF38:AF45" si="28">M38/J38</f>
        <v>0.90732895817464077</v>
      </c>
      <c r="AG38" s="375"/>
    </row>
    <row r="39" spans="1:33" ht="15.75" customHeight="1">
      <c r="A39" s="322" t="s">
        <v>178</v>
      </c>
      <c r="B39" s="146" t="s">
        <v>173</v>
      </c>
      <c r="C39" s="325" t="s">
        <v>180</v>
      </c>
      <c r="D39" s="326"/>
      <c r="E39" s="147">
        <v>53.76</v>
      </c>
      <c r="F39" s="97">
        <v>3101</v>
      </c>
      <c r="G39" s="148">
        <f t="shared" ref="G39:G45" si="29">E39*F39</f>
        <v>166709.75999999998</v>
      </c>
      <c r="H39" s="149"/>
      <c r="I39" s="150">
        <v>20</v>
      </c>
      <c r="J39" s="151">
        <v>2000</v>
      </c>
      <c r="K39" s="152">
        <f>J39/I39</f>
        <v>100</v>
      </c>
      <c r="L39" s="153">
        <v>20</v>
      </c>
      <c r="M39" s="151">
        <f t="shared" ref="M39:M45" si="30">F39/V39*60</f>
        <v>1791.0629745447659</v>
      </c>
      <c r="N39" s="152">
        <f t="shared" si="23"/>
        <v>89.553148727238295</v>
      </c>
      <c r="O39" s="154">
        <f t="shared" si="24"/>
        <v>0</v>
      </c>
      <c r="P39" s="155">
        <f t="shared" si="25"/>
        <v>-10.446851272761705</v>
      </c>
      <c r="Q39" s="156">
        <f t="shared" si="26"/>
        <v>0.89553148727238296</v>
      </c>
      <c r="R39" s="327">
        <f>Q55</f>
        <v>0.89606986897316721</v>
      </c>
      <c r="S39" s="157">
        <v>0.16666666666666666</v>
      </c>
      <c r="T39" s="158">
        <v>0.23879629629629628</v>
      </c>
      <c r="U39" s="159"/>
      <c r="V39" s="160">
        <v>103.88244447255732</v>
      </c>
      <c r="W39" s="158"/>
      <c r="X39" s="169"/>
      <c r="Y39" s="12"/>
      <c r="Z39" s="198"/>
      <c r="AA39" s="330"/>
      <c r="AB39" s="331"/>
      <c r="AC39" s="12">
        <v>2</v>
      </c>
      <c r="AD39" s="198"/>
      <c r="AE39" s="115">
        <f t="shared" si="27"/>
        <v>-208.93702545523411</v>
      </c>
      <c r="AF39" s="156">
        <f t="shared" si="28"/>
        <v>0.89553148727238296</v>
      </c>
      <c r="AG39" s="332">
        <f>AF55</f>
        <v>0.89606986897316732</v>
      </c>
    </row>
    <row r="40" spans="1:33" ht="15.75" customHeight="1">
      <c r="A40" s="323"/>
      <c r="B40" s="163" t="s">
        <v>173</v>
      </c>
      <c r="C40" s="335" t="s">
        <v>181</v>
      </c>
      <c r="D40" s="336"/>
      <c r="E40" s="101">
        <v>71.55</v>
      </c>
      <c r="F40" s="102">
        <v>2289</v>
      </c>
      <c r="G40" s="103">
        <f t="shared" si="29"/>
        <v>163777.94999999998</v>
      </c>
      <c r="H40" s="26"/>
      <c r="I40" s="104">
        <v>22</v>
      </c>
      <c r="J40" s="105">
        <v>2000</v>
      </c>
      <c r="K40" s="106">
        <f t="shared" si="8"/>
        <v>90.909090909090907</v>
      </c>
      <c r="L40" s="107">
        <v>22</v>
      </c>
      <c r="M40" s="105">
        <f t="shared" si="30"/>
        <v>1792.1511049214389</v>
      </c>
      <c r="N40" s="106">
        <f t="shared" si="23"/>
        <v>81.461413860065406</v>
      </c>
      <c r="O40" s="108">
        <f t="shared" si="24"/>
        <v>0</v>
      </c>
      <c r="P40" s="109">
        <f t="shared" si="25"/>
        <v>-9.4476770490255007</v>
      </c>
      <c r="Q40" s="110">
        <f t="shared" si="26"/>
        <v>0.89607555246071946</v>
      </c>
      <c r="R40" s="328"/>
      <c r="S40" s="47">
        <v>0.24166666666666664</v>
      </c>
      <c r="T40" s="48">
        <v>0.29488425925925921</v>
      </c>
      <c r="U40" s="111">
        <v>5</v>
      </c>
      <c r="V40" s="112">
        <v>76.634163058488568</v>
      </c>
      <c r="W40" s="113"/>
      <c r="X40" s="116"/>
      <c r="Y40" s="12"/>
      <c r="Z40" s="198"/>
      <c r="AA40" s="337"/>
      <c r="AB40" s="338"/>
      <c r="AC40" s="12">
        <v>2</v>
      </c>
      <c r="AD40" s="198"/>
      <c r="AE40" s="117">
        <f t="shared" si="27"/>
        <v>-207.8488950785611</v>
      </c>
      <c r="AF40" s="110">
        <f t="shared" si="28"/>
        <v>0.89607555246071946</v>
      </c>
      <c r="AG40" s="333"/>
    </row>
    <row r="41" spans="1:33" ht="15.75" customHeight="1">
      <c r="A41" s="323"/>
      <c r="B41" s="163" t="s">
        <v>173</v>
      </c>
      <c r="C41" s="335" t="s">
        <v>231</v>
      </c>
      <c r="D41" s="336"/>
      <c r="E41" s="101">
        <v>63.92</v>
      </c>
      <c r="F41" s="102">
        <v>2137</v>
      </c>
      <c r="G41" s="103">
        <f t="shared" si="29"/>
        <v>136597.04</v>
      </c>
      <c r="H41" s="26"/>
      <c r="I41" s="104">
        <v>24</v>
      </c>
      <c r="J41" s="105">
        <v>2000</v>
      </c>
      <c r="K41" s="106">
        <f t="shared" si="8"/>
        <v>83.333333333333329</v>
      </c>
      <c r="L41" s="107">
        <v>24</v>
      </c>
      <c r="M41" s="105">
        <f t="shared" si="30"/>
        <v>1787.484774664317</v>
      </c>
      <c r="N41" s="106">
        <f t="shared" si="23"/>
        <v>74.478532277679875</v>
      </c>
      <c r="O41" s="108">
        <f t="shared" si="24"/>
        <v>0</v>
      </c>
      <c r="P41" s="109">
        <f t="shared" si="25"/>
        <v>-8.8548010556534535</v>
      </c>
      <c r="Q41" s="110">
        <f t="shared" si="26"/>
        <v>0.89374238733215861</v>
      </c>
      <c r="R41" s="328"/>
      <c r="S41" s="47">
        <v>0.29791666666666661</v>
      </c>
      <c r="T41" s="48">
        <v>0.34771990740740732</v>
      </c>
      <c r="U41" s="111">
        <v>5</v>
      </c>
      <c r="V41" s="112">
        <v>71.732079521672702</v>
      </c>
      <c r="W41" s="113"/>
      <c r="X41" s="116"/>
      <c r="Y41" s="12"/>
      <c r="Z41" s="198"/>
      <c r="AA41" s="337"/>
      <c r="AB41" s="338"/>
      <c r="AC41" s="12">
        <v>2</v>
      </c>
      <c r="AD41" s="198"/>
      <c r="AE41" s="117">
        <f t="shared" si="27"/>
        <v>-212.515225335683</v>
      </c>
      <c r="AF41" s="110">
        <f t="shared" si="28"/>
        <v>0.89374238733215849</v>
      </c>
      <c r="AG41" s="333"/>
    </row>
    <row r="42" spans="1:33" ht="15.75" customHeight="1">
      <c r="A42" s="323"/>
      <c r="B42" s="163" t="s">
        <v>173</v>
      </c>
      <c r="C42" s="335" t="s">
        <v>175</v>
      </c>
      <c r="D42" s="336"/>
      <c r="E42" s="101">
        <v>58.67</v>
      </c>
      <c r="F42" s="102">
        <v>1107</v>
      </c>
      <c r="G42" s="103">
        <f t="shared" si="29"/>
        <v>64947.69</v>
      </c>
      <c r="H42" s="26">
        <v>2</v>
      </c>
      <c r="I42" s="104">
        <v>23</v>
      </c>
      <c r="J42" s="105">
        <v>2000</v>
      </c>
      <c r="K42" s="106">
        <f t="shared" si="8"/>
        <v>86.956521739130437</v>
      </c>
      <c r="L42" s="107">
        <v>23</v>
      </c>
      <c r="M42" s="105">
        <f t="shared" si="30"/>
        <v>1791.5380609972271</v>
      </c>
      <c r="N42" s="106">
        <f t="shared" si="23"/>
        <v>77.892959173792491</v>
      </c>
      <c r="O42" s="108">
        <f t="shared" si="24"/>
        <v>0</v>
      </c>
      <c r="P42" s="109">
        <f t="shared" si="25"/>
        <v>-9.0635625653379464</v>
      </c>
      <c r="Q42" s="110">
        <f t="shared" si="26"/>
        <v>0.89576903049861367</v>
      </c>
      <c r="R42" s="328"/>
      <c r="S42" s="47">
        <v>0.35138888888888881</v>
      </c>
      <c r="T42" s="48">
        <v>0.37712962962962954</v>
      </c>
      <c r="U42" s="111">
        <v>5.2833333333333332</v>
      </c>
      <c r="V42" s="112">
        <v>37.074289096056667</v>
      </c>
      <c r="W42" s="113"/>
      <c r="X42" s="116"/>
      <c r="Y42" s="12"/>
      <c r="Z42" s="198"/>
      <c r="AA42" s="337"/>
      <c r="AB42" s="338"/>
      <c r="AC42" s="12">
        <v>1</v>
      </c>
      <c r="AD42" s="198"/>
      <c r="AE42" s="117">
        <f t="shared" si="27"/>
        <v>-208.46193900277285</v>
      </c>
      <c r="AF42" s="110">
        <f t="shared" si="28"/>
        <v>0.89576903049861356</v>
      </c>
      <c r="AG42" s="333"/>
    </row>
    <row r="43" spans="1:33" ht="15.75" customHeight="1">
      <c r="A43" s="323"/>
      <c r="B43" s="163" t="s">
        <v>173</v>
      </c>
      <c r="C43" s="335" t="s">
        <v>179</v>
      </c>
      <c r="D43" s="336"/>
      <c r="E43" s="101">
        <v>59.54</v>
      </c>
      <c r="F43" s="102">
        <v>3359</v>
      </c>
      <c r="G43" s="103">
        <f t="shared" si="29"/>
        <v>199994.86</v>
      </c>
      <c r="H43" s="13"/>
      <c r="I43" s="104">
        <v>23</v>
      </c>
      <c r="J43" s="105">
        <v>2000</v>
      </c>
      <c r="K43" s="106">
        <f t="shared" si="8"/>
        <v>86.956521739130437</v>
      </c>
      <c r="L43" s="107">
        <v>23</v>
      </c>
      <c r="M43" s="105">
        <f t="shared" si="30"/>
        <v>1794.0576036313942</v>
      </c>
      <c r="N43" s="106">
        <f t="shared" si="23"/>
        <v>78.002504505712793</v>
      </c>
      <c r="O43" s="108">
        <f t="shared" si="24"/>
        <v>0</v>
      </c>
      <c r="P43" s="109">
        <f t="shared" si="25"/>
        <v>-8.9540172334176447</v>
      </c>
      <c r="Q43" s="110">
        <f t="shared" si="26"/>
        <v>0.89702880181569711</v>
      </c>
      <c r="R43" s="328"/>
      <c r="S43" s="47">
        <v>0.38124999999999992</v>
      </c>
      <c r="T43" s="48">
        <v>0.4592592592592592</v>
      </c>
      <c r="U43" s="111">
        <v>5.9333333333333549</v>
      </c>
      <c r="V43" s="112">
        <v>112.33753007264546</v>
      </c>
      <c r="W43" s="113">
        <v>0.4592592592592592</v>
      </c>
      <c r="X43" s="116">
        <v>0.49722222222222212</v>
      </c>
      <c r="Y43" s="12"/>
      <c r="Z43" s="198"/>
      <c r="AA43" s="337"/>
      <c r="AB43" s="338"/>
      <c r="AC43" s="12">
        <v>3</v>
      </c>
      <c r="AD43" s="198"/>
      <c r="AE43" s="117">
        <f t="shared" si="27"/>
        <v>-205.94239636860584</v>
      </c>
      <c r="AF43" s="110">
        <f t="shared" si="28"/>
        <v>0.89702880181569711</v>
      </c>
      <c r="AG43" s="333"/>
    </row>
    <row r="44" spans="1:33" ht="15.75" customHeight="1">
      <c r="A44" s="323"/>
      <c r="B44" s="163" t="s">
        <v>173</v>
      </c>
      <c r="C44" s="335" t="s">
        <v>212</v>
      </c>
      <c r="D44" s="336"/>
      <c r="E44" s="101">
        <v>61.09</v>
      </c>
      <c r="F44" s="102">
        <v>3036</v>
      </c>
      <c r="G44" s="121">
        <f t="shared" si="29"/>
        <v>185469.24000000002</v>
      </c>
      <c r="H44" s="122"/>
      <c r="I44" s="104">
        <v>20</v>
      </c>
      <c r="J44" s="105">
        <v>2000</v>
      </c>
      <c r="K44" s="106">
        <f t="shared" si="8"/>
        <v>100</v>
      </c>
      <c r="L44" s="107">
        <v>20</v>
      </c>
      <c r="M44" s="105">
        <f t="shared" si="30"/>
        <v>1797.1455858679719</v>
      </c>
      <c r="N44" s="106">
        <f t="shared" si="23"/>
        <v>89.857279293398591</v>
      </c>
      <c r="O44" s="108">
        <f t="shared" si="24"/>
        <v>0</v>
      </c>
      <c r="P44" s="109">
        <f t="shared" si="25"/>
        <v>-10.142720706601409</v>
      </c>
      <c r="Q44" s="110">
        <f t="shared" si="26"/>
        <v>0.89857279293398595</v>
      </c>
      <c r="R44" s="328"/>
      <c r="S44" s="47">
        <v>0.49722222222222212</v>
      </c>
      <c r="T44" s="120">
        <v>0.56760416666666658</v>
      </c>
      <c r="U44" s="111">
        <v>54.666666666666607</v>
      </c>
      <c r="V44" s="112">
        <v>101.3607363991169</v>
      </c>
      <c r="W44" s="113"/>
      <c r="X44" s="116"/>
      <c r="Y44" s="12"/>
      <c r="Z44" s="198"/>
      <c r="AA44" s="337"/>
      <c r="AB44" s="338"/>
      <c r="AC44" s="12">
        <v>3</v>
      </c>
      <c r="AD44" s="198"/>
      <c r="AE44" s="117">
        <f t="shared" si="27"/>
        <v>-202.85441413202807</v>
      </c>
      <c r="AF44" s="110">
        <f t="shared" si="28"/>
        <v>0.89857279293398595</v>
      </c>
      <c r="AG44" s="333"/>
    </row>
    <row r="45" spans="1:33" ht="15.75" customHeight="1">
      <c r="A45" s="323"/>
      <c r="B45" s="163" t="s">
        <v>173</v>
      </c>
      <c r="C45" s="335" t="s">
        <v>175</v>
      </c>
      <c r="D45" s="336"/>
      <c r="E45" s="101">
        <v>58.67</v>
      </c>
      <c r="F45" s="102">
        <v>2761</v>
      </c>
      <c r="G45" s="121">
        <f t="shared" si="29"/>
        <v>161987.87</v>
      </c>
      <c r="H45" s="62"/>
      <c r="I45" s="104">
        <v>23</v>
      </c>
      <c r="J45" s="105">
        <v>2000</v>
      </c>
      <c r="K45" s="106">
        <f t="shared" si="8"/>
        <v>86.956521739130437</v>
      </c>
      <c r="L45" s="107">
        <v>23</v>
      </c>
      <c r="M45" s="105">
        <f t="shared" si="30"/>
        <v>1791.5380609972267</v>
      </c>
      <c r="N45" s="106">
        <f t="shared" si="23"/>
        <v>77.892959173792462</v>
      </c>
      <c r="O45" s="123">
        <f t="shared" si="24"/>
        <v>0</v>
      </c>
      <c r="P45" s="124">
        <f t="shared" si="25"/>
        <v>-9.0635625653379748</v>
      </c>
      <c r="Q45" s="125">
        <f t="shared" si="26"/>
        <v>0.89576903049861334</v>
      </c>
      <c r="R45" s="328"/>
      <c r="S45" s="119">
        <v>0.57083333333333319</v>
      </c>
      <c r="T45" s="120">
        <v>0.63504629629629616</v>
      </c>
      <c r="U45" s="111">
        <v>4.6499999999999275</v>
      </c>
      <c r="V45" s="112">
        <v>92.468032695765558</v>
      </c>
      <c r="W45" s="120"/>
      <c r="X45" s="189"/>
      <c r="Y45" s="12"/>
      <c r="Z45" s="198"/>
      <c r="AA45" s="337"/>
      <c r="AB45" s="338"/>
      <c r="AC45" s="12">
        <v>3</v>
      </c>
      <c r="AD45" s="198"/>
      <c r="AE45" s="117">
        <f t="shared" si="27"/>
        <v>-208.46193900277331</v>
      </c>
      <c r="AF45" s="110">
        <f t="shared" si="28"/>
        <v>0.89576903049861334</v>
      </c>
      <c r="AG45" s="333"/>
    </row>
    <row r="46" spans="1:33" ht="15.75" customHeight="1">
      <c r="A46" s="323"/>
      <c r="B46" s="163"/>
      <c r="C46" s="335"/>
      <c r="D46" s="336"/>
      <c r="E46" s="101"/>
      <c r="F46" s="102"/>
      <c r="G46" s="121"/>
      <c r="H46" s="62"/>
      <c r="I46" s="104"/>
      <c r="J46" s="105"/>
      <c r="K46" s="106"/>
      <c r="L46" s="107"/>
      <c r="M46" s="105"/>
      <c r="N46" s="106"/>
      <c r="O46" s="123"/>
      <c r="P46" s="124"/>
      <c r="Q46" s="125"/>
      <c r="R46" s="328"/>
      <c r="S46" s="119"/>
      <c r="T46" s="120"/>
      <c r="U46" s="111"/>
      <c r="V46" s="112"/>
      <c r="W46" s="120"/>
      <c r="X46" s="189"/>
      <c r="Y46" s="12"/>
      <c r="Z46" s="198"/>
      <c r="AA46" s="337"/>
      <c r="AB46" s="338"/>
      <c r="AC46" s="12"/>
      <c r="AD46" s="198"/>
      <c r="AE46" s="117"/>
      <c r="AF46" s="110"/>
      <c r="AG46" s="333"/>
    </row>
    <row r="47" spans="1:33" ht="15.75" customHeight="1">
      <c r="A47" s="323"/>
      <c r="B47" s="163"/>
      <c r="C47" s="335"/>
      <c r="D47" s="336"/>
      <c r="E47" s="101"/>
      <c r="F47" s="102"/>
      <c r="G47" s="121"/>
      <c r="H47" s="62"/>
      <c r="I47" s="104"/>
      <c r="J47" s="105"/>
      <c r="K47" s="106"/>
      <c r="L47" s="107"/>
      <c r="M47" s="105"/>
      <c r="N47" s="106"/>
      <c r="O47" s="123"/>
      <c r="P47" s="124"/>
      <c r="Q47" s="125"/>
      <c r="R47" s="328"/>
      <c r="S47" s="119"/>
      <c r="T47" s="120"/>
      <c r="U47" s="111"/>
      <c r="V47" s="112"/>
      <c r="W47" s="120"/>
      <c r="X47" s="189"/>
      <c r="Y47" s="12"/>
      <c r="Z47" s="198"/>
      <c r="AA47" s="337"/>
      <c r="AB47" s="338"/>
      <c r="AC47" s="12"/>
      <c r="AD47" s="198"/>
      <c r="AE47" s="117"/>
      <c r="AF47" s="110"/>
      <c r="AG47" s="333"/>
    </row>
    <row r="48" spans="1:33" ht="15.75" customHeight="1">
      <c r="A48" s="323"/>
      <c r="B48" s="163"/>
      <c r="C48" s="335"/>
      <c r="D48" s="336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8"/>
      <c r="S48" s="119"/>
      <c r="T48" s="120"/>
      <c r="U48" s="111"/>
      <c r="V48" s="112"/>
      <c r="W48" s="120"/>
      <c r="X48" s="189"/>
      <c r="Y48" s="12"/>
      <c r="Z48" s="198"/>
      <c r="AA48" s="337"/>
      <c r="AB48" s="338"/>
      <c r="AC48" s="12"/>
      <c r="AD48" s="198"/>
      <c r="AE48" s="117"/>
      <c r="AF48" s="110"/>
      <c r="AG48" s="333"/>
    </row>
    <row r="49" spans="1:33" ht="15.75" customHeight="1">
      <c r="A49" s="323"/>
      <c r="B49" s="163"/>
      <c r="C49" s="335"/>
      <c r="D49" s="336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8"/>
      <c r="S49" s="119"/>
      <c r="T49" s="120"/>
      <c r="U49" s="111"/>
      <c r="V49" s="112"/>
      <c r="W49" s="120"/>
      <c r="X49" s="189"/>
      <c r="Y49" s="12"/>
      <c r="Z49" s="198"/>
      <c r="AA49" s="337"/>
      <c r="AB49" s="338"/>
      <c r="AC49" s="12"/>
      <c r="AD49" s="198"/>
      <c r="AE49" s="117"/>
      <c r="AF49" s="110"/>
      <c r="AG49" s="333"/>
    </row>
    <row r="50" spans="1:33" ht="15.75" customHeight="1">
      <c r="A50" s="323"/>
      <c r="B50" s="163"/>
      <c r="C50" s="335"/>
      <c r="D50" s="336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8"/>
      <c r="S50" s="119"/>
      <c r="T50" s="120"/>
      <c r="U50" s="111"/>
      <c r="V50" s="112"/>
      <c r="W50" s="120"/>
      <c r="X50" s="189"/>
      <c r="Y50" s="12"/>
      <c r="Z50" s="198"/>
      <c r="AA50" s="337"/>
      <c r="AB50" s="338"/>
      <c r="AC50" s="12"/>
      <c r="AD50" s="198"/>
      <c r="AE50" s="117"/>
      <c r="AF50" s="110"/>
      <c r="AG50" s="333"/>
    </row>
    <row r="51" spans="1:33" ht="15.75" customHeight="1">
      <c r="A51" s="323"/>
      <c r="B51" s="163"/>
      <c r="C51" s="335"/>
      <c r="D51" s="336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8"/>
      <c r="S51" s="119"/>
      <c r="T51" s="120"/>
      <c r="U51" s="111"/>
      <c r="V51" s="112"/>
      <c r="W51" s="120"/>
      <c r="X51" s="189"/>
      <c r="Y51" s="12"/>
      <c r="Z51" s="198"/>
      <c r="AA51" s="337"/>
      <c r="AB51" s="338"/>
      <c r="AC51" s="12"/>
      <c r="AD51" s="198"/>
      <c r="AE51" s="117"/>
      <c r="AF51" s="110"/>
      <c r="AG51" s="333"/>
    </row>
    <row r="52" spans="1:33" ht="15.75" customHeight="1">
      <c r="A52" s="323"/>
      <c r="B52" s="163"/>
      <c r="C52" s="335"/>
      <c r="D52" s="336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8"/>
      <c r="S52" s="119"/>
      <c r="T52" s="120"/>
      <c r="U52" s="111"/>
      <c r="V52" s="112"/>
      <c r="W52" s="120"/>
      <c r="X52" s="189"/>
      <c r="Y52" s="12"/>
      <c r="Z52" s="198"/>
      <c r="AA52" s="337"/>
      <c r="AB52" s="338"/>
      <c r="AC52" s="12"/>
      <c r="AD52" s="198"/>
      <c r="AE52" s="117"/>
      <c r="AF52" s="110"/>
      <c r="AG52" s="333"/>
    </row>
    <row r="53" spans="1:33" ht="15.75" customHeight="1">
      <c r="A53" s="323"/>
      <c r="B53" s="163"/>
      <c r="C53" s="335"/>
      <c r="D53" s="336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8"/>
      <c r="S53" s="119"/>
      <c r="T53" s="120"/>
      <c r="U53" s="111"/>
      <c r="V53" s="112"/>
      <c r="W53" s="120"/>
      <c r="X53" s="189"/>
      <c r="Y53" s="12"/>
      <c r="Z53" s="198"/>
      <c r="AA53" s="337"/>
      <c r="AB53" s="338"/>
      <c r="AC53" s="12"/>
      <c r="AD53" s="198"/>
      <c r="AE53" s="117"/>
      <c r="AF53" s="110"/>
      <c r="AG53" s="333"/>
    </row>
    <row r="54" spans="1:33" ht="15.75" customHeight="1">
      <c r="A54" s="323"/>
      <c r="B54" s="163"/>
      <c r="C54" s="335"/>
      <c r="D54" s="336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8"/>
      <c r="S54" s="119"/>
      <c r="T54" s="120"/>
      <c r="U54" s="130"/>
      <c r="V54" s="131"/>
      <c r="W54" s="126"/>
      <c r="X54" s="127"/>
      <c r="Y54" s="12"/>
      <c r="Z54" s="198"/>
      <c r="AA54" s="337"/>
      <c r="AB54" s="338"/>
      <c r="AC54" s="12"/>
      <c r="AD54" s="198"/>
      <c r="AE54" s="165"/>
      <c r="AF54" s="125"/>
      <c r="AG54" s="333"/>
    </row>
    <row r="55" spans="1:33" ht="15.75" customHeight="1" thickBot="1">
      <c r="A55" s="324"/>
      <c r="B55" s="133" t="s">
        <v>115</v>
      </c>
      <c r="C55" s="358"/>
      <c r="D55" s="358"/>
      <c r="E55" s="134"/>
      <c r="F55" s="167"/>
      <c r="G55" s="135"/>
      <c r="H55" s="69"/>
      <c r="I55" s="136">
        <f t="shared" ref="I55:J55" si="31">AVERAGE(I39:I54)</f>
        <v>22.142857142857142</v>
      </c>
      <c r="J55" s="137">
        <f t="shared" si="31"/>
        <v>2000</v>
      </c>
      <c r="K55" s="138">
        <f t="shared" ref="K55" si="32">J55/I55</f>
        <v>90.322580645161295</v>
      </c>
      <c r="L55" s="136">
        <f t="shared" ref="L55:M55" si="33">AVERAGE(L39:L54)</f>
        <v>22.142857142857142</v>
      </c>
      <c r="M55" s="137">
        <f t="shared" si="33"/>
        <v>1792.1397379463347</v>
      </c>
      <c r="N55" s="138">
        <f t="shared" ref="N55:N65" si="34">M55/L55</f>
        <v>80.935343004028013</v>
      </c>
      <c r="O55" s="139">
        <f t="shared" ref="O55:O65" si="35">L55-I55</f>
        <v>0</v>
      </c>
      <c r="P55" s="140">
        <f t="shared" ref="P55:P65" si="36">N55-K55</f>
        <v>-9.3872376411332823</v>
      </c>
      <c r="Q55" s="141">
        <f t="shared" ref="Q55:Q65" si="37">N55/K55</f>
        <v>0.89606986897316721</v>
      </c>
      <c r="R55" s="329"/>
      <c r="S55" s="142">
        <v>0.16666666666666666</v>
      </c>
      <c r="T55" s="143">
        <v>0.63504629629629616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359"/>
      <c r="AB55" s="360"/>
      <c r="AC55" s="179">
        <f>SUM(AC39:AC54)</f>
        <v>16</v>
      </c>
      <c r="AD55" s="191">
        <f>SUM(AD39:AD54)</f>
        <v>0</v>
      </c>
      <c r="AE55" s="168">
        <f t="shared" ref="AE55:AE65" si="38">M55-J55</f>
        <v>-207.86026205366534</v>
      </c>
      <c r="AF55" s="141">
        <f t="shared" ref="AF55:AF65" si="39">M55/J55</f>
        <v>0.89606986897316732</v>
      </c>
      <c r="AG55" s="334"/>
    </row>
    <row r="56" spans="1:33" ht="15.75" customHeight="1">
      <c r="A56" s="361" t="s">
        <v>191</v>
      </c>
      <c r="B56" s="114" t="s">
        <v>203</v>
      </c>
      <c r="C56" s="372" t="s">
        <v>204</v>
      </c>
      <c r="D56" s="372"/>
      <c r="E56" s="147">
        <v>28.86</v>
      </c>
      <c r="F56" s="97">
        <v>2423</v>
      </c>
      <c r="G56" s="148">
        <f t="shared" ref="G56:G65" si="40">E56*F56</f>
        <v>69927.78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5" si="41">F56/V56*60</f>
        <v>3190.3979423240039</v>
      </c>
      <c r="N56" s="152">
        <f t="shared" si="34"/>
        <v>167.91568117494757</v>
      </c>
      <c r="O56" s="154">
        <f t="shared" si="35"/>
        <v>0</v>
      </c>
      <c r="P56" s="155">
        <f t="shared" si="36"/>
        <v>-21.558003035578764</v>
      </c>
      <c r="Q56" s="156">
        <f t="shared" si="37"/>
        <v>0.88622165064555658</v>
      </c>
      <c r="R56" s="327">
        <f>Q72</f>
        <v>0.89638927706777627</v>
      </c>
      <c r="S56" s="157">
        <v>0.16666666666666666</v>
      </c>
      <c r="T56" s="158">
        <v>0.19831018518518517</v>
      </c>
      <c r="U56" s="159"/>
      <c r="V56" s="160">
        <v>45.56798325104856</v>
      </c>
      <c r="W56" s="158"/>
      <c r="X56" s="169"/>
      <c r="Y56" s="12"/>
      <c r="Z56" s="198"/>
      <c r="AA56" s="330"/>
      <c r="AB56" s="331"/>
      <c r="AC56" s="12">
        <v>1</v>
      </c>
      <c r="AD56" s="198"/>
      <c r="AE56" s="115">
        <f t="shared" si="38"/>
        <v>-409.60205767599609</v>
      </c>
      <c r="AF56" s="156">
        <f t="shared" si="39"/>
        <v>0.88622165064555669</v>
      </c>
      <c r="AG56" s="332">
        <f>AF72</f>
        <v>0.90067822097719152</v>
      </c>
    </row>
    <row r="57" spans="1:33" ht="15.75" customHeight="1">
      <c r="A57" s="362"/>
      <c r="B57" s="100" t="s">
        <v>203</v>
      </c>
      <c r="C57" s="376" t="s">
        <v>219</v>
      </c>
      <c r="D57" s="376"/>
      <c r="E57" s="101">
        <v>35.89</v>
      </c>
      <c r="F57" s="102">
        <v>3998</v>
      </c>
      <c r="G57" s="103">
        <f t="shared" si="40"/>
        <v>143488.22</v>
      </c>
      <c r="H57" s="26"/>
      <c r="I57" s="104">
        <v>19</v>
      </c>
      <c r="J57" s="105">
        <v>3600</v>
      </c>
      <c r="K57" s="106">
        <f t="shared" ref="K57:K91" si="42">J57/I57</f>
        <v>189.47368421052633</v>
      </c>
      <c r="L57" s="107">
        <v>19</v>
      </c>
      <c r="M57" s="105">
        <f t="shared" si="41"/>
        <v>3194.4816427545306</v>
      </c>
      <c r="N57" s="106">
        <f t="shared" si="34"/>
        <v>168.13061277655424</v>
      </c>
      <c r="O57" s="108">
        <f t="shared" si="35"/>
        <v>0</v>
      </c>
      <c r="P57" s="109">
        <f t="shared" si="36"/>
        <v>-21.343071433972085</v>
      </c>
      <c r="Q57" s="110">
        <f t="shared" si="37"/>
        <v>0.88735601187625845</v>
      </c>
      <c r="R57" s="328"/>
      <c r="S57" s="47">
        <v>0.20138888888888887</v>
      </c>
      <c r="T57" s="48">
        <v>0.25353009259259257</v>
      </c>
      <c r="U57" s="111">
        <v>5</v>
      </c>
      <c r="V57" s="112">
        <v>75.091995142334511</v>
      </c>
      <c r="W57" s="113"/>
      <c r="X57" s="116"/>
      <c r="Y57" s="12"/>
      <c r="Z57" s="198"/>
      <c r="AA57" s="337"/>
      <c r="AB57" s="338"/>
      <c r="AC57" s="12">
        <v>2</v>
      </c>
      <c r="AD57" s="198"/>
      <c r="AE57" s="117">
        <f t="shared" si="38"/>
        <v>-405.51835724546936</v>
      </c>
      <c r="AF57" s="110">
        <f t="shared" si="39"/>
        <v>0.88735601187625857</v>
      </c>
      <c r="AG57" s="333"/>
    </row>
    <row r="58" spans="1:33" ht="15.75" customHeight="1">
      <c r="A58" s="362"/>
      <c r="B58" s="100" t="s">
        <v>203</v>
      </c>
      <c r="C58" s="376" t="s">
        <v>223</v>
      </c>
      <c r="D58" s="376"/>
      <c r="E58" s="101">
        <v>43.96</v>
      </c>
      <c r="F58" s="102">
        <v>2055</v>
      </c>
      <c r="G58" s="103">
        <f t="shared" si="40"/>
        <v>90337.8</v>
      </c>
      <c r="H58" s="26"/>
      <c r="I58" s="104">
        <v>24</v>
      </c>
      <c r="J58" s="105">
        <v>3600</v>
      </c>
      <c r="K58" s="106">
        <f t="shared" si="42"/>
        <v>150</v>
      </c>
      <c r="L58" s="107">
        <v>24</v>
      </c>
      <c r="M58" s="105">
        <f t="shared" si="41"/>
        <v>3266.0248111128139</v>
      </c>
      <c r="N58" s="106">
        <f t="shared" si="34"/>
        <v>136.08436712970058</v>
      </c>
      <c r="O58" s="108">
        <f t="shared" si="35"/>
        <v>0</v>
      </c>
      <c r="P58" s="109">
        <f t="shared" si="36"/>
        <v>-13.915632870299419</v>
      </c>
      <c r="Q58" s="110">
        <f t="shared" si="37"/>
        <v>0.90722911419800389</v>
      </c>
      <c r="R58" s="328"/>
      <c r="S58" s="47">
        <v>0.25763888888888886</v>
      </c>
      <c r="T58" s="48">
        <v>0.28385416666666663</v>
      </c>
      <c r="U58" s="111">
        <v>5.916666666666659</v>
      </c>
      <c r="V58" s="112">
        <v>37.752315775576946</v>
      </c>
      <c r="W58" s="113"/>
      <c r="X58" s="116"/>
      <c r="Y58" s="12"/>
      <c r="Z58" s="198"/>
      <c r="AA58" s="337"/>
      <c r="AB58" s="338"/>
      <c r="AC58" s="12">
        <v>1</v>
      </c>
      <c r="AD58" s="198"/>
      <c r="AE58" s="117">
        <f t="shared" si="38"/>
        <v>-333.97518888718605</v>
      </c>
      <c r="AF58" s="110">
        <f t="shared" si="39"/>
        <v>0.90722911419800389</v>
      </c>
      <c r="AG58" s="333"/>
    </row>
    <row r="59" spans="1:33" ht="15.75" customHeight="1">
      <c r="A59" s="362"/>
      <c r="B59" s="100" t="s">
        <v>203</v>
      </c>
      <c r="C59" s="376" t="s">
        <v>216</v>
      </c>
      <c r="D59" s="376"/>
      <c r="E59" s="101">
        <v>46.93</v>
      </c>
      <c r="F59" s="102">
        <v>1791</v>
      </c>
      <c r="G59" s="103">
        <f t="shared" si="40"/>
        <v>84051.63</v>
      </c>
      <c r="H59" s="26"/>
      <c r="I59" s="104">
        <v>24</v>
      </c>
      <c r="J59" s="105">
        <v>3600</v>
      </c>
      <c r="K59" s="106">
        <f t="shared" si="42"/>
        <v>150</v>
      </c>
      <c r="L59" s="107">
        <v>24</v>
      </c>
      <c r="M59" s="105">
        <f t="shared" si="41"/>
        <v>3265.6484934492273</v>
      </c>
      <c r="N59" s="106">
        <f t="shared" si="34"/>
        <v>136.06868722705113</v>
      </c>
      <c r="O59" s="108">
        <f t="shared" si="35"/>
        <v>0</v>
      </c>
      <c r="P59" s="109">
        <f t="shared" si="36"/>
        <v>-13.931312772948871</v>
      </c>
      <c r="Q59" s="110">
        <f t="shared" si="37"/>
        <v>0.90712458151367414</v>
      </c>
      <c r="R59" s="328"/>
      <c r="S59" s="47">
        <v>0.28749999999999998</v>
      </c>
      <c r="T59" s="48">
        <v>0.31034722222222222</v>
      </c>
      <c r="U59" s="111">
        <v>5.2500000000000213</v>
      </c>
      <c r="V59" s="112">
        <v>32.906174750761103</v>
      </c>
      <c r="W59" s="113"/>
      <c r="X59" s="116"/>
      <c r="Y59" s="12"/>
      <c r="Z59" s="198"/>
      <c r="AA59" s="337"/>
      <c r="AB59" s="338"/>
      <c r="AC59" s="12">
        <v>1</v>
      </c>
      <c r="AD59" s="198"/>
      <c r="AE59" s="199">
        <f t="shared" si="38"/>
        <v>-334.35150655077268</v>
      </c>
      <c r="AF59" s="200">
        <f t="shared" si="39"/>
        <v>0.90712458151367426</v>
      </c>
      <c r="AG59" s="333"/>
    </row>
    <row r="60" spans="1:33" ht="15.75" customHeight="1">
      <c r="A60" s="363"/>
      <c r="B60" s="100" t="s">
        <v>203</v>
      </c>
      <c r="C60" s="376" t="s">
        <v>242</v>
      </c>
      <c r="D60" s="376"/>
      <c r="E60" s="101">
        <v>36.729999999999997</v>
      </c>
      <c r="F60" s="105">
        <v>3695</v>
      </c>
      <c r="G60" s="103">
        <f t="shared" si="40"/>
        <v>135717.34999999998</v>
      </c>
      <c r="H60" s="26"/>
      <c r="I60" s="104">
        <v>20</v>
      </c>
      <c r="J60" s="105">
        <v>3600</v>
      </c>
      <c r="K60" s="106">
        <f t="shared" si="42"/>
        <v>180</v>
      </c>
      <c r="L60" s="107">
        <v>20</v>
      </c>
      <c r="M60" s="105">
        <f t="shared" si="41"/>
        <v>3258.4377071877589</v>
      </c>
      <c r="N60" s="106">
        <f t="shared" si="34"/>
        <v>162.92188535938794</v>
      </c>
      <c r="O60" s="108">
        <f t="shared" si="35"/>
        <v>0</v>
      </c>
      <c r="P60" s="109">
        <f t="shared" si="36"/>
        <v>-17.078114640612057</v>
      </c>
      <c r="Q60" s="110">
        <f t="shared" si="37"/>
        <v>0.90512158532993303</v>
      </c>
      <c r="R60" s="328"/>
      <c r="S60" s="47">
        <v>0.31388888888888883</v>
      </c>
      <c r="T60" s="48">
        <v>0.36113425925925918</v>
      </c>
      <c r="U60" s="111">
        <v>5.0999999999999179</v>
      </c>
      <c r="V60" s="112">
        <v>68.038741238156533</v>
      </c>
      <c r="W60" s="113"/>
      <c r="X60" s="116"/>
      <c r="Y60" s="12"/>
      <c r="Z60" s="198"/>
      <c r="AA60" s="337"/>
      <c r="AB60" s="338"/>
      <c r="AC60" s="12">
        <v>2</v>
      </c>
      <c r="AD60" s="198"/>
      <c r="AE60" s="199">
        <f t="shared" si="38"/>
        <v>-341.56229281224114</v>
      </c>
      <c r="AF60" s="200">
        <f t="shared" si="39"/>
        <v>0.90512158532993303</v>
      </c>
      <c r="AG60" s="333"/>
    </row>
    <row r="61" spans="1:33" ht="15.75" customHeight="1">
      <c r="A61" s="363"/>
      <c r="B61" s="100" t="s">
        <v>203</v>
      </c>
      <c r="C61" s="376" t="s">
        <v>205</v>
      </c>
      <c r="D61" s="376"/>
      <c r="E61" s="101">
        <v>38.479999999999997</v>
      </c>
      <c r="F61" s="105">
        <v>1680</v>
      </c>
      <c r="G61" s="121">
        <f t="shared" si="40"/>
        <v>64646.399999999994</v>
      </c>
      <c r="H61" s="26">
        <v>2</v>
      </c>
      <c r="I61" s="104">
        <v>20</v>
      </c>
      <c r="J61" s="105">
        <v>3600</v>
      </c>
      <c r="K61" s="106">
        <f t="shared" si="42"/>
        <v>180</v>
      </c>
      <c r="L61" s="107">
        <v>20</v>
      </c>
      <c r="M61" s="105">
        <f t="shared" si="41"/>
        <v>3256.9565221447597</v>
      </c>
      <c r="N61" s="106">
        <f t="shared" si="34"/>
        <v>162.84782610723798</v>
      </c>
      <c r="O61" s="108">
        <f t="shared" si="35"/>
        <v>0</v>
      </c>
      <c r="P61" s="109">
        <f t="shared" si="36"/>
        <v>-17.152173892762022</v>
      </c>
      <c r="Q61" s="110">
        <f t="shared" si="37"/>
        <v>0.90471014504021097</v>
      </c>
      <c r="R61" s="328"/>
      <c r="S61" s="47">
        <v>0.36458333333333326</v>
      </c>
      <c r="T61" s="120">
        <v>0.38606481481481475</v>
      </c>
      <c r="U61" s="111">
        <v>4.9666666666666703</v>
      </c>
      <c r="V61" s="112">
        <v>30.949138962905632</v>
      </c>
      <c r="W61" s="113"/>
      <c r="X61" s="116"/>
      <c r="Y61" s="12"/>
      <c r="Z61" s="198"/>
      <c r="AA61" s="337"/>
      <c r="AB61" s="338"/>
      <c r="AC61" s="12">
        <v>2</v>
      </c>
      <c r="AD61" s="198"/>
      <c r="AE61" s="199">
        <f t="shared" si="38"/>
        <v>-343.04347785524033</v>
      </c>
      <c r="AF61" s="200">
        <f t="shared" si="39"/>
        <v>0.90471014504021097</v>
      </c>
      <c r="AG61" s="333"/>
    </row>
    <row r="62" spans="1:33" ht="15.75" customHeight="1">
      <c r="A62" s="363"/>
      <c r="B62" s="100" t="s">
        <v>203</v>
      </c>
      <c r="C62" s="376" t="s">
        <v>206</v>
      </c>
      <c r="D62" s="376"/>
      <c r="E62" s="101">
        <v>37.799999999999997</v>
      </c>
      <c r="F62" s="105">
        <v>2044</v>
      </c>
      <c r="G62" s="121">
        <f t="shared" si="40"/>
        <v>77263.199999999997</v>
      </c>
      <c r="H62" s="26">
        <v>2</v>
      </c>
      <c r="I62" s="104">
        <v>21</v>
      </c>
      <c r="J62" s="105">
        <v>3600</v>
      </c>
      <c r="K62" s="106">
        <f t="shared" si="42"/>
        <v>171.42857142857142</v>
      </c>
      <c r="L62" s="107">
        <v>21</v>
      </c>
      <c r="M62" s="105">
        <f t="shared" si="41"/>
        <v>3260.8949390732182</v>
      </c>
      <c r="N62" s="106">
        <f t="shared" si="34"/>
        <v>155.28071138443897</v>
      </c>
      <c r="O62" s="123">
        <f t="shared" si="35"/>
        <v>0</v>
      </c>
      <c r="P62" s="124">
        <f t="shared" si="36"/>
        <v>-16.147860044132443</v>
      </c>
      <c r="Q62" s="125">
        <f t="shared" si="37"/>
        <v>0.90580414974256074</v>
      </c>
      <c r="R62" s="328"/>
      <c r="S62" s="47">
        <v>0.38958333333333323</v>
      </c>
      <c r="T62" s="120">
        <v>0.41569444444444437</v>
      </c>
      <c r="U62" s="111">
        <v>5.066666666666606</v>
      </c>
      <c r="V62" s="112">
        <v>37.609307350102981</v>
      </c>
      <c r="W62" s="113"/>
      <c r="X62" s="116"/>
      <c r="Y62" s="12"/>
      <c r="Z62" s="198"/>
      <c r="AA62" s="337"/>
      <c r="AB62" s="338"/>
      <c r="AC62" s="12">
        <v>1</v>
      </c>
      <c r="AD62" s="198"/>
      <c r="AE62" s="199">
        <f t="shared" si="38"/>
        <v>-339.10506092678179</v>
      </c>
      <c r="AF62" s="200">
        <f t="shared" si="39"/>
        <v>0.90580414974256063</v>
      </c>
      <c r="AG62" s="333"/>
    </row>
    <row r="63" spans="1:33" ht="15.75" customHeight="1">
      <c r="A63" s="363"/>
      <c r="B63" s="100" t="s">
        <v>168</v>
      </c>
      <c r="C63" s="376" t="s">
        <v>240</v>
      </c>
      <c r="D63" s="376"/>
      <c r="E63" s="101">
        <v>29.23</v>
      </c>
      <c r="F63" s="105">
        <v>4182</v>
      </c>
      <c r="G63" s="121">
        <f t="shared" si="40"/>
        <v>122239.86</v>
      </c>
      <c r="H63" s="26"/>
      <c r="I63" s="104">
        <v>21</v>
      </c>
      <c r="J63" s="105">
        <v>2790</v>
      </c>
      <c r="K63" s="106">
        <f t="shared" si="42"/>
        <v>132.85714285714286</v>
      </c>
      <c r="L63" s="107">
        <v>22</v>
      </c>
      <c r="M63" s="105">
        <f t="shared" si="41"/>
        <v>2484.1730769230762</v>
      </c>
      <c r="N63" s="106">
        <f t="shared" si="34"/>
        <v>112.91695804195801</v>
      </c>
      <c r="O63" s="123">
        <f t="shared" si="35"/>
        <v>1</v>
      </c>
      <c r="P63" s="124">
        <f t="shared" si="36"/>
        <v>-19.94018481518485</v>
      </c>
      <c r="Q63" s="125">
        <f t="shared" si="37"/>
        <v>0.84991258741258713</v>
      </c>
      <c r="R63" s="328"/>
      <c r="S63" s="47">
        <v>0.4187499999999999</v>
      </c>
      <c r="T63" s="120">
        <v>0.48888888888888882</v>
      </c>
      <c r="U63" s="111">
        <v>5</v>
      </c>
      <c r="V63" s="112">
        <v>101.00745488747998</v>
      </c>
      <c r="W63" s="113">
        <v>0.48888888888888882</v>
      </c>
      <c r="X63" s="116">
        <v>0.52708333333333324</v>
      </c>
      <c r="Y63" s="12"/>
      <c r="Z63" s="198"/>
      <c r="AA63" s="337"/>
      <c r="AB63" s="338"/>
      <c r="AC63" s="12">
        <v>2</v>
      </c>
      <c r="AD63" s="198"/>
      <c r="AE63" s="199">
        <f t="shared" si="38"/>
        <v>-305.82692307692378</v>
      </c>
      <c r="AF63" s="200">
        <f t="shared" si="39"/>
        <v>0.89038461538461511</v>
      </c>
      <c r="AG63" s="333"/>
    </row>
    <row r="64" spans="1:33" ht="15.75" customHeight="1">
      <c r="A64" s="363"/>
      <c r="B64" s="100" t="s">
        <v>203</v>
      </c>
      <c r="C64" s="376" t="s">
        <v>205</v>
      </c>
      <c r="D64" s="376"/>
      <c r="E64" s="101">
        <v>38.479999999999997</v>
      </c>
      <c r="F64" s="105">
        <v>4100</v>
      </c>
      <c r="G64" s="121">
        <f t="shared" si="40"/>
        <v>157768</v>
      </c>
      <c r="H64" s="26"/>
      <c r="I64" s="104">
        <v>20</v>
      </c>
      <c r="J64" s="105">
        <v>3600</v>
      </c>
      <c r="K64" s="106">
        <f t="shared" si="42"/>
        <v>180</v>
      </c>
      <c r="L64" s="107">
        <v>20</v>
      </c>
      <c r="M64" s="105">
        <f t="shared" si="41"/>
        <v>3256.9565221447597</v>
      </c>
      <c r="N64" s="106">
        <f t="shared" si="34"/>
        <v>162.84782610723798</v>
      </c>
      <c r="O64" s="123">
        <f t="shared" si="35"/>
        <v>0</v>
      </c>
      <c r="P64" s="124">
        <f t="shared" si="36"/>
        <v>-17.152173892762022</v>
      </c>
      <c r="Q64" s="125">
        <f t="shared" si="37"/>
        <v>0.90471014504021097</v>
      </c>
      <c r="R64" s="328"/>
      <c r="S64" s="47">
        <v>0.52708333333333324</v>
      </c>
      <c r="T64" s="120">
        <v>0.57952546296296292</v>
      </c>
      <c r="U64" s="111">
        <v>54.999999999999964</v>
      </c>
      <c r="V64" s="112">
        <v>75.530636754710173</v>
      </c>
      <c r="W64" s="113"/>
      <c r="X64" s="116"/>
      <c r="Y64" s="12"/>
      <c r="Z64" s="198"/>
      <c r="AA64" s="337"/>
      <c r="AB64" s="338"/>
      <c r="AC64" s="12">
        <v>3</v>
      </c>
      <c r="AD64" s="198"/>
      <c r="AE64" s="199">
        <f t="shared" si="38"/>
        <v>-343.04347785524033</v>
      </c>
      <c r="AF64" s="200">
        <f t="shared" si="39"/>
        <v>0.90471014504021097</v>
      </c>
      <c r="AG64" s="333"/>
    </row>
    <row r="65" spans="1:33" ht="15.75" customHeight="1">
      <c r="A65" s="363"/>
      <c r="B65" s="100" t="s">
        <v>203</v>
      </c>
      <c r="C65" s="376" t="s">
        <v>206</v>
      </c>
      <c r="D65" s="376"/>
      <c r="E65" s="101">
        <v>37.799999999999997</v>
      </c>
      <c r="F65" s="105">
        <v>5294</v>
      </c>
      <c r="G65" s="121">
        <f t="shared" si="40"/>
        <v>200113.19999999998</v>
      </c>
      <c r="H65" s="26"/>
      <c r="I65" s="104">
        <v>21</v>
      </c>
      <c r="J65" s="105">
        <v>3600</v>
      </c>
      <c r="K65" s="106">
        <f t="shared" si="42"/>
        <v>171.42857142857142</v>
      </c>
      <c r="L65" s="107">
        <v>21</v>
      </c>
      <c r="M65" s="105">
        <f t="shared" si="41"/>
        <v>3260.8949390732187</v>
      </c>
      <c r="N65" s="106">
        <f t="shared" si="34"/>
        <v>155.28071138443897</v>
      </c>
      <c r="O65" s="123">
        <f t="shared" si="35"/>
        <v>0</v>
      </c>
      <c r="P65" s="124">
        <f t="shared" si="36"/>
        <v>-16.147860044132443</v>
      </c>
      <c r="Q65" s="125">
        <f t="shared" si="37"/>
        <v>0.90580414974256074</v>
      </c>
      <c r="R65" s="328"/>
      <c r="S65" s="47">
        <v>0.58333333333333326</v>
      </c>
      <c r="T65" s="120">
        <v>0.65097222222222217</v>
      </c>
      <c r="U65" s="111">
        <v>5.4833333333332845</v>
      </c>
      <c r="V65" s="112">
        <v>97.408842031039711</v>
      </c>
      <c r="W65" s="113"/>
      <c r="X65" s="116"/>
      <c r="Y65" s="12"/>
      <c r="Z65" s="198"/>
      <c r="AA65" s="337"/>
      <c r="AB65" s="338"/>
      <c r="AC65" s="12">
        <v>3</v>
      </c>
      <c r="AD65" s="198"/>
      <c r="AE65" s="199">
        <f t="shared" si="38"/>
        <v>-339.10506092678133</v>
      </c>
      <c r="AF65" s="200">
        <f t="shared" si="39"/>
        <v>0.90580414974256074</v>
      </c>
      <c r="AG65" s="333"/>
    </row>
    <row r="66" spans="1:33" ht="15.75" customHeight="1">
      <c r="A66" s="363"/>
      <c r="B66" s="100"/>
      <c r="C66" s="376"/>
      <c r="D66" s="376"/>
      <c r="E66" s="101"/>
      <c r="F66" s="105"/>
      <c r="G66" s="121"/>
      <c r="H66" s="26"/>
      <c r="I66" s="104"/>
      <c r="J66" s="105"/>
      <c r="K66" s="106"/>
      <c r="L66" s="107"/>
      <c r="M66" s="105"/>
      <c r="N66" s="106"/>
      <c r="O66" s="123"/>
      <c r="P66" s="124"/>
      <c r="Q66" s="125"/>
      <c r="R66" s="328"/>
      <c r="S66" s="47"/>
      <c r="T66" s="120"/>
      <c r="U66" s="111"/>
      <c r="V66" s="112"/>
      <c r="W66" s="113"/>
      <c r="X66" s="116"/>
      <c r="Y66" s="12"/>
      <c r="Z66" s="198"/>
      <c r="AA66" s="337"/>
      <c r="AB66" s="338"/>
      <c r="AC66" s="12"/>
      <c r="AD66" s="198"/>
      <c r="AE66" s="199"/>
      <c r="AF66" s="200"/>
      <c r="AG66" s="333"/>
    </row>
    <row r="67" spans="1:33" ht="15.75" customHeight="1">
      <c r="A67" s="363"/>
      <c r="B67" s="100"/>
      <c r="C67" s="376"/>
      <c r="D67" s="376"/>
      <c r="E67" s="101"/>
      <c r="F67" s="105"/>
      <c r="G67" s="121"/>
      <c r="H67" s="26"/>
      <c r="I67" s="104"/>
      <c r="J67" s="105"/>
      <c r="K67" s="106"/>
      <c r="L67" s="107"/>
      <c r="M67" s="105"/>
      <c r="N67" s="106"/>
      <c r="O67" s="123"/>
      <c r="P67" s="124"/>
      <c r="Q67" s="125"/>
      <c r="R67" s="328"/>
      <c r="S67" s="47"/>
      <c r="T67" s="120"/>
      <c r="U67" s="111"/>
      <c r="V67" s="112"/>
      <c r="W67" s="113"/>
      <c r="X67" s="116"/>
      <c r="Y67" s="12"/>
      <c r="Z67" s="198"/>
      <c r="AA67" s="337"/>
      <c r="AB67" s="338"/>
      <c r="AC67" s="12"/>
      <c r="AD67" s="198"/>
      <c r="AE67" s="199"/>
      <c r="AF67" s="200"/>
      <c r="AG67" s="333"/>
    </row>
    <row r="68" spans="1:33" ht="15.75" customHeight="1">
      <c r="A68" s="363"/>
      <c r="B68" s="100"/>
      <c r="C68" s="376"/>
      <c r="D68" s="376"/>
      <c r="E68" s="101"/>
      <c r="F68" s="105"/>
      <c r="G68" s="121"/>
      <c r="H68" s="62"/>
      <c r="I68" s="104"/>
      <c r="J68" s="105"/>
      <c r="K68" s="106"/>
      <c r="L68" s="107"/>
      <c r="M68" s="105"/>
      <c r="N68" s="106"/>
      <c r="O68" s="123"/>
      <c r="P68" s="124"/>
      <c r="Q68" s="125"/>
      <c r="R68" s="328"/>
      <c r="S68" s="47"/>
      <c r="T68" s="120"/>
      <c r="U68" s="111"/>
      <c r="V68" s="112"/>
      <c r="W68" s="113"/>
      <c r="X68" s="116"/>
      <c r="Y68" s="12"/>
      <c r="Z68" s="198"/>
      <c r="AA68" s="337"/>
      <c r="AB68" s="338"/>
      <c r="AC68" s="12"/>
      <c r="AD68" s="198"/>
      <c r="AE68" s="199"/>
      <c r="AF68" s="200"/>
      <c r="AG68" s="333"/>
    </row>
    <row r="69" spans="1:33" ht="15.75" customHeight="1">
      <c r="A69" s="363"/>
      <c r="B69" s="100"/>
      <c r="C69" s="376"/>
      <c r="D69" s="376"/>
      <c r="E69" s="101"/>
      <c r="F69" s="105"/>
      <c r="G69" s="121"/>
      <c r="H69" s="62"/>
      <c r="I69" s="104"/>
      <c r="J69" s="105"/>
      <c r="K69" s="106"/>
      <c r="L69" s="107"/>
      <c r="M69" s="105"/>
      <c r="N69" s="106"/>
      <c r="O69" s="123"/>
      <c r="P69" s="124"/>
      <c r="Q69" s="125"/>
      <c r="R69" s="328"/>
      <c r="S69" s="47"/>
      <c r="T69" s="120"/>
      <c r="U69" s="111"/>
      <c r="V69" s="112"/>
      <c r="W69" s="113"/>
      <c r="X69" s="116"/>
      <c r="Y69" s="12"/>
      <c r="Z69" s="198"/>
      <c r="AA69" s="337"/>
      <c r="AB69" s="338"/>
      <c r="AC69" s="12"/>
      <c r="AD69" s="198"/>
      <c r="AE69" s="199"/>
      <c r="AF69" s="200"/>
      <c r="AG69" s="333"/>
    </row>
    <row r="70" spans="1:33" ht="15.75" customHeight="1">
      <c r="A70" s="363"/>
      <c r="B70" s="100"/>
      <c r="C70" s="376"/>
      <c r="D70" s="376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8"/>
      <c r="S70" s="47"/>
      <c r="T70" s="120"/>
      <c r="U70" s="111"/>
      <c r="V70" s="112"/>
      <c r="W70" s="113"/>
      <c r="X70" s="116"/>
      <c r="Y70" s="12"/>
      <c r="Z70" s="198"/>
      <c r="AA70" s="337"/>
      <c r="AB70" s="338"/>
      <c r="AC70" s="12"/>
      <c r="AD70" s="198"/>
      <c r="AE70" s="199"/>
      <c r="AF70" s="200"/>
      <c r="AG70" s="333"/>
    </row>
    <row r="71" spans="1:33" ht="15.75" customHeight="1">
      <c r="A71" s="363"/>
      <c r="B71" s="100"/>
      <c r="C71" s="376"/>
      <c r="D71" s="376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8"/>
      <c r="S71" s="119"/>
      <c r="T71" s="120"/>
      <c r="U71" s="130"/>
      <c r="V71" s="131"/>
      <c r="W71" s="126"/>
      <c r="X71" s="127"/>
      <c r="Y71" s="12"/>
      <c r="Z71" s="198"/>
      <c r="AA71" s="337"/>
      <c r="AB71" s="338"/>
      <c r="AC71" s="12"/>
      <c r="AD71" s="198"/>
      <c r="AE71" s="165"/>
      <c r="AF71" s="125"/>
      <c r="AG71" s="333"/>
    </row>
    <row r="72" spans="1:33" ht="15.75" customHeight="1" thickBot="1">
      <c r="A72" s="364"/>
      <c r="B72" s="133" t="s">
        <v>115</v>
      </c>
      <c r="C72" s="358"/>
      <c r="D72" s="358"/>
      <c r="E72" s="134"/>
      <c r="F72" s="167"/>
      <c r="G72" s="135"/>
      <c r="H72" s="69"/>
      <c r="I72" s="136">
        <f t="shared" ref="I72:J72" si="43">AVERAGE(I56:I71)</f>
        <v>20.9</v>
      </c>
      <c r="J72" s="137">
        <f t="shared" si="43"/>
        <v>3519</v>
      </c>
      <c r="K72" s="138">
        <f t="shared" ref="K72:K74" si="44">J72/I72</f>
        <v>168.3732057416268</v>
      </c>
      <c r="L72" s="136">
        <f t="shared" ref="L72:M72" si="45">AVERAGE(L56:L71)</f>
        <v>21</v>
      </c>
      <c r="M72" s="137">
        <f t="shared" si="45"/>
        <v>3169.4866596187371</v>
      </c>
      <c r="N72" s="138">
        <f>M72/L72</f>
        <v>150.92793617232081</v>
      </c>
      <c r="O72" s="139">
        <f>L72-I72</f>
        <v>0.10000000000000142</v>
      </c>
      <c r="P72" s="140">
        <f>N72-K72</f>
        <v>-17.445269569305992</v>
      </c>
      <c r="Q72" s="141">
        <f>N72/K72</f>
        <v>0.89638927706777627</v>
      </c>
      <c r="R72" s="329"/>
      <c r="S72" s="142">
        <v>0.16666666666666666</v>
      </c>
      <c r="T72" s="143">
        <v>0.65097222222222217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359"/>
      <c r="AB72" s="360"/>
      <c r="AC72" s="179">
        <f>SUM(AC56:AC71)</f>
        <v>18</v>
      </c>
      <c r="AD72" s="191">
        <f>SUM(AD56:AD71)</f>
        <v>0</v>
      </c>
      <c r="AE72" s="168">
        <f>M72-J72</f>
        <v>-349.51334038126288</v>
      </c>
      <c r="AF72" s="141">
        <f>M72/J72</f>
        <v>0.90067822097719152</v>
      </c>
      <c r="AG72" s="334"/>
    </row>
    <row r="73" spans="1:33" ht="15.75" customHeight="1">
      <c r="A73" s="322" t="s">
        <v>116</v>
      </c>
      <c r="B73" s="100" t="s">
        <v>192</v>
      </c>
      <c r="C73" s="335" t="s">
        <v>217</v>
      </c>
      <c r="D73" s="336"/>
      <c r="E73" s="101">
        <v>27.05</v>
      </c>
      <c r="F73" s="102">
        <v>1158</v>
      </c>
      <c r="G73" s="103">
        <f t="shared" ref="G73:G74" si="46">E73*F73</f>
        <v>31323.9</v>
      </c>
      <c r="H73" s="13"/>
      <c r="I73" s="104">
        <v>5</v>
      </c>
      <c r="J73" s="105">
        <v>3273</v>
      </c>
      <c r="K73" s="106">
        <f t="shared" si="44"/>
        <v>654.6</v>
      </c>
      <c r="L73" s="107">
        <v>6</v>
      </c>
      <c r="M73" s="105">
        <f>F73/V73*60</f>
        <v>2961.6418775921866</v>
      </c>
      <c r="N73" s="106">
        <f>M73/L73</f>
        <v>493.60697959869776</v>
      </c>
      <c r="O73" s="108">
        <f>L73-I73</f>
        <v>1</v>
      </c>
      <c r="P73" s="109">
        <f>N73-K73</f>
        <v>-160.99302040130226</v>
      </c>
      <c r="Q73" s="110">
        <f>N73/K73</f>
        <v>0.75405893614222086</v>
      </c>
      <c r="R73" s="327">
        <f>Q89</f>
        <v>0.82339492568534234</v>
      </c>
      <c r="S73" s="47">
        <v>0.3965277777777777</v>
      </c>
      <c r="T73" s="48">
        <v>0.41281249999999992</v>
      </c>
      <c r="U73" s="111">
        <v>4.6166666666666156</v>
      </c>
      <c r="V73" s="112">
        <v>23.459960005862428</v>
      </c>
      <c r="W73" s="113"/>
      <c r="X73" s="162"/>
      <c r="Y73" s="12"/>
      <c r="Z73" s="198"/>
      <c r="AA73" s="330"/>
      <c r="AB73" s="331"/>
      <c r="AC73" s="12">
        <v>0</v>
      </c>
      <c r="AD73" s="198"/>
      <c r="AE73" s="115">
        <f>M73-J73</f>
        <v>-311.35812240781343</v>
      </c>
      <c r="AF73" s="156">
        <f>M73/J73</f>
        <v>0.90487072337066499</v>
      </c>
      <c r="AG73" s="332">
        <f>AF89</f>
        <v>0.90573441825387646</v>
      </c>
    </row>
    <row r="74" spans="1:33" ht="15.75" customHeight="1">
      <c r="A74" s="323"/>
      <c r="B74" s="100" t="s">
        <v>192</v>
      </c>
      <c r="C74" s="335" t="s">
        <v>224</v>
      </c>
      <c r="D74" s="336"/>
      <c r="E74" s="101">
        <v>27.05</v>
      </c>
      <c r="F74" s="102">
        <v>1515</v>
      </c>
      <c r="G74" s="121">
        <f t="shared" si="46"/>
        <v>40980.75</v>
      </c>
      <c r="H74" s="122"/>
      <c r="I74" s="104">
        <v>5</v>
      </c>
      <c r="J74" s="105">
        <v>3273</v>
      </c>
      <c r="K74" s="106">
        <f t="shared" si="44"/>
        <v>654.6</v>
      </c>
      <c r="L74" s="107">
        <v>5</v>
      </c>
      <c r="M74" s="105">
        <f>F74/V74*60</f>
        <v>2967.2956242976893</v>
      </c>
      <c r="N74" s="106">
        <f>M74/L74</f>
        <v>593.45912485953784</v>
      </c>
      <c r="O74" s="108">
        <f>L74-I74</f>
        <v>0</v>
      </c>
      <c r="P74" s="109">
        <f>N74-K74</f>
        <v>-61.140875140462185</v>
      </c>
      <c r="Q74" s="110">
        <f>N74/K74</f>
        <v>0.90659811313708805</v>
      </c>
      <c r="R74" s="328"/>
      <c r="S74" s="47">
        <v>0.41666666666666657</v>
      </c>
      <c r="T74" s="120">
        <v>0.4379398148148147</v>
      </c>
      <c r="U74" s="111">
        <v>5.5499999999999883</v>
      </c>
      <c r="V74" s="112">
        <v>30.633954788887795</v>
      </c>
      <c r="W74" s="113"/>
      <c r="X74" s="116"/>
      <c r="Y74" s="12"/>
      <c r="Z74" s="198"/>
      <c r="AA74" s="337"/>
      <c r="AB74" s="338"/>
      <c r="AC74" s="12">
        <v>0</v>
      </c>
      <c r="AD74" s="198"/>
      <c r="AE74" s="117">
        <f>M74-J74</f>
        <v>-305.7043757023107</v>
      </c>
      <c r="AF74" s="110">
        <f>M74/J74</f>
        <v>0.90659811313708805</v>
      </c>
      <c r="AG74" s="333"/>
    </row>
    <row r="75" spans="1:33" ht="15.75" customHeight="1">
      <c r="A75" s="323"/>
      <c r="B75" s="100"/>
      <c r="C75" s="335"/>
      <c r="D75" s="336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28"/>
      <c r="S75" s="47"/>
      <c r="T75" s="48"/>
      <c r="U75" s="111"/>
      <c r="V75" s="112"/>
      <c r="W75" s="113"/>
      <c r="X75" s="116"/>
      <c r="Y75" s="12"/>
      <c r="Z75" s="198"/>
      <c r="AA75" s="337"/>
      <c r="AB75" s="338"/>
      <c r="AC75" s="12"/>
      <c r="AD75" s="198"/>
      <c r="AE75" s="117"/>
      <c r="AF75" s="110"/>
      <c r="AG75" s="333"/>
    </row>
    <row r="76" spans="1:33" ht="15.75" customHeight="1">
      <c r="A76" s="323"/>
      <c r="B76" s="100"/>
      <c r="C76" s="335"/>
      <c r="D76" s="336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8"/>
      <c r="S76" s="47"/>
      <c r="T76" s="48"/>
      <c r="U76" s="111"/>
      <c r="V76" s="112"/>
      <c r="W76" s="113"/>
      <c r="X76" s="116"/>
      <c r="Y76" s="12"/>
      <c r="Z76" s="198"/>
      <c r="AA76" s="337"/>
      <c r="AB76" s="338"/>
      <c r="AC76" s="12"/>
      <c r="AD76" s="198"/>
      <c r="AE76" s="117"/>
      <c r="AF76" s="110"/>
      <c r="AG76" s="333"/>
    </row>
    <row r="77" spans="1:33" ht="15.75" customHeight="1">
      <c r="A77" s="323"/>
      <c r="B77" s="100"/>
      <c r="C77" s="335"/>
      <c r="D77" s="336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8"/>
      <c r="S77" s="47"/>
      <c r="T77" s="48"/>
      <c r="U77" s="111"/>
      <c r="V77" s="112"/>
      <c r="W77" s="113"/>
      <c r="X77" s="116"/>
      <c r="Y77" s="12"/>
      <c r="Z77" s="198"/>
      <c r="AA77" s="337"/>
      <c r="AB77" s="338"/>
      <c r="AC77" s="12"/>
      <c r="AD77" s="198"/>
      <c r="AE77" s="117"/>
      <c r="AF77" s="110"/>
      <c r="AG77" s="333"/>
    </row>
    <row r="78" spans="1:33" ht="15.75" customHeight="1">
      <c r="A78" s="323"/>
      <c r="B78" s="100"/>
      <c r="C78" s="335"/>
      <c r="D78" s="336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8"/>
      <c r="S78" s="47"/>
      <c r="T78" s="120"/>
      <c r="U78" s="111"/>
      <c r="V78" s="112"/>
      <c r="W78" s="113"/>
      <c r="X78" s="116"/>
      <c r="Y78" s="12"/>
      <c r="Z78" s="198"/>
      <c r="AA78" s="337"/>
      <c r="AB78" s="338"/>
      <c r="AC78" s="12"/>
      <c r="AD78" s="198"/>
      <c r="AE78" s="117"/>
      <c r="AF78" s="110"/>
      <c r="AG78" s="333"/>
    </row>
    <row r="79" spans="1:33" ht="15.75" customHeight="1">
      <c r="A79" s="323"/>
      <c r="B79" s="100"/>
      <c r="C79" s="335"/>
      <c r="D79" s="336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8"/>
      <c r="S79" s="47"/>
      <c r="T79" s="120"/>
      <c r="U79" s="111"/>
      <c r="V79" s="112"/>
      <c r="W79" s="113"/>
      <c r="X79" s="116"/>
      <c r="Y79" s="12"/>
      <c r="Z79" s="198"/>
      <c r="AA79" s="337"/>
      <c r="AB79" s="338"/>
      <c r="AC79" s="12"/>
      <c r="AD79" s="198"/>
      <c r="AE79" s="117"/>
      <c r="AF79" s="110"/>
      <c r="AG79" s="333"/>
    </row>
    <row r="80" spans="1:33" ht="15.75" customHeight="1">
      <c r="A80" s="323"/>
      <c r="B80" s="100"/>
      <c r="C80" s="335"/>
      <c r="D80" s="336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8"/>
      <c r="S80" s="47"/>
      <c r="T80" s="120"/>
      <c r="U80" s="111"/>
      <c r="V80" s="112"/>
      <c r="W80" s="113"/>
      <c r="X80" s="116"/>
      <c r="Y80" s="12"/>
      <c r="Z80" s="198"/>
      <c r="AA80" s="337"/>
      <c r="AB80" s="338"/>
      <c r="AC80" s="12"/>
      <c r="AD80" s="198"/>
      <c r="AE80" s="117"/>
      <c r="AF80" s="110"/>
      <c r="AG80" s="333"/>
    </row>
    <row r="81" spans="1:33" ht="15.75" customHeight="1">
      <c r="A81" s="323"/>
      <c r="B81" s="100"/>
      <c r="C81" s="335"/>
      <c r="D81" s="336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8"/>
      <c r="S81" s="47"/>
      <c r="T81" s="120"/>
      <c r="U81" s="111"/>
      <c r="V81" s="112"/>
      <c r="W81" s="113"/>
      <c r="X81" s="127"/>
      <c r="Y81" s="12"/>
      <c r="Z81" s="198"/>
      <c r="AA81" s="337"/>
      <c r="AB81" s="338"/>
      <c r="AC81" s="12"/>
      <c r="AD81" s="198"/>
      <c r="AE81" s="117"/>
      <c r="AF81" s="110"/>
      <c r="AG81" s="333"/>
    </row>
    <row r="82" spans="1:33" ht="15.75" customHeight="1">
      <c r="A82" s="323"/>
      <c r="B82" s="100"/>
      <c r="C82" s="335"/>
      <c r="D82" s="336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8"/>
      <c r="S82" s="47"/>
      <c r="T82" s="120"/>
      <c r="U82" s="111"/>
      <c r="V82" s="112"/>
      <c r="W82" s="113"/>
      <c r="X82" s="127"/>
      <c r="Y82" s="12"/>
      <c r="Z82" s="198"/>
      <c r="AA82" s="337"/>
      <c r="AB82" s="338"/>
      <c r="AC82" s="12"/>
      <c r="AD82" s="198"/>
      <c r="AE82" s="117"/>
      <c r="AF82" s="110"/>
      <c r="AG82" s="333"/>
    </row>
    <row r="83" spans="1:33" ht="15.75" customHeight="1">
      <c r="A83" s="323"/>
      <c r="B83" s="100"/>
      <c r="C83" s="335"/>
      <c r="D83" s="336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8"/>
      <c r="S83" s="47"/>
      <c r="T83" s="120"/>
      <c r="U83" s="111"/>
      <c r="V83" s="112"/>
      <c r="W83" s="113"/>
      <c r="X83" s="127"/>
      <c r="Y83" s="12"/>
      <c r="Z83" s="198"/>
      <c r="AA83" s="337"/>
      <c r="AB83" s="338"/>
      <c r="AC83" s="12"/>
      <c r="AD83" s="198"/>
      <c r="AE83" s="117"/>
      <c r="AF83" s="110"/>
      <c r="AG83" s="333"/>
    </row>
    <row r="84" spans="1:33" ht="15.75" customHeight="1">
      <c r="A84" s="323"/>
      <c r="B84" s="100"/>
      <c r="C84" s="335"/>
      <c r="D84" s="336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8"/>
      <c r="S84" s="47"/>
      <c r="T84" s="120"/>
      <c r="U84" s="111"/>
      <c r="V84" s="112"/>
      <c r="W84" s="113"/>
      <c r="X84" s="127"/>
      <c r="Y84" s="12"/>
      <c r="Z84" s="198"/>
      <c r="AA84" s="337"/>
      <c r="AB84" s="338"/>
      <c r="AC84" s="12"/>
      <c r="AD84" s="198"/>
      <c r="AE84" s="117"/>
      <c r="AF84" s="110"/>
      <c r="AG84" s="333"/>
    </row>
    <row r="85" spans="1:33" ht="15.75" customHeight="1">
      <c r="A85" s="323"/>
      <c r="B85" s="100"/>
      <c r="C85" s="335"/>
      <c r="D85" s="336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8"/>
      <c r="S85" s="47"/>
      <c r="T85" s="120"/>
      <c r="U85" s="111"/>
      <c r="V85" s="112"/>
      <c r="W85" s="113"/>
      <c r="X85" s="127"/>
      <c r="Y85" s="12"/>
      <c r="Z85" s="198"/>
      <c r="AA85" s="337"/>
      <c r="AB85" s="338"/>
      <c r="AC85" s="12"/>
      <c r="AD85" s="198"/>
      <c r="AE85" s="117"/>
      <c r="AF85" s="110"/>
      <c r="AG85" s="333"/>
    </row>
    <row r="86" spans="1:33" ht="15.75" customHeight="1">
      <c r="A86" s="323"/>
      <c r="B86" s="100"/>
      <c r="C86" s="335"/>
      <c r="D86" s="336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8"/>
      <c r="S86" s="47"/>
      <c r="T86" s="120"/>
      <c r="U86" s="111"/>
      <c r="V86" s="112"/>
      <c r="W86" s="113"/>
      <c r="X86" s="127"/>
      <c r="Y86" s="12"/>
      <c r="Z86" s="198"/>
      <c r="AA86" s="337"/>
      <c r="AB86" s="338"/>
      <c r="AC86" s="12"/>
      <c r="AD86" s="198"/>
      <c r="AE86" s="117"/>
      <c r="AF86" s="110"/>
      <c r="AG86" s="333"/>
    </row>
    <row r="87" spans="1:33" ht="15.75" customHeight="1">
      <c r="A87" s="323"/>
      <c r="B87" s="100"/>
      <c r="C87" s="335"/>
      <c r="D87" s="336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8"/>
      <c r="S87" s="47"/>
      <c r="T87" s="120"/>
      <c r="U87" s="111"/>
      <c r="V87" s="112"/>
      <c r="W87" s="113"/>
      <c r="X87" s="127"/>
      <c r="Y87" s="12"/>
      <c r="Z87" s="198"/>
      <c r="AA87" s="337"/>
      <c r="AB87" s="338"/>
      <c r="AC87" s="12"/>
      <c r="AD87" s="198"/>
      <c r="AE87" s="117"/>
      <c r="AF87" s="110"/>
      <c r="AG87" s="333"/>
    </row>
    <row r="88" spans="1:33" ht="15.75" customHeight="1">
      <c r="A88" s="323"/>
      <c r="B88" s="163"/>
      <c r="C88" s="335"/>
      <c r="D88" s="336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8"/>
      <c r="S88" s="119"/>
      <c r="T88" s="120"/>
      <c r="U88" s="130"/>
      <c r="V88" s="131"/>
      <c r="W88" s="126"/>
      <c r="X88" s="127"/>
      <c r="Y88" s="12"/>
      <c r="Z88" s="198"/>
      <c r="AA88" s="337"/>
      <c r="AB88" s="338"/>
      <c r="AC88" s="12"/>
      <c r="AD88" s="198"/>
      <c r="AE88" s="165"/>
      <c r="AF88" s="125"/>
      <c r="AG88" s="333"/>
    </row>
    <row r="89" spans="1:33" ht="15.75" customHeight="1" thickBot="1">
      <c r="A89" s="324"/>
      <c r="B89" s="133" t="s">
        <v>115</v>
      </c>
      <c r="C89" s="358"/>
      <c r="D89" s="358"/>
      <c r="E89" s="134"/>
      <c r="F89" s="167"/>
      <c r="G89" s="135"/>
      <c r="H89" s="69"/>
      <c r="I89" s="136">
        <f t="shared" ref="I89:J89" si="47">AVERAGE(I73:I88)</f>
        <v>5</v>
      </c>
      <c r="J89" s="137">
        <f t="shared" si="47"/>
        <v>3273</v>
      </c>
      <c r="K89" s="138">
        <f t="shared" ref="K89" si="48">J89/I89</f>
        <v>654.6</v>
      </c>
      <c r="L89" s="136">
        <f t="shared" ref="L89:M89" si="49">AVERAGE(L73:L88)</f>
        <v>5.5</v>
      </c>
      <c r="M89" s="137">
        <f t="shared" si="49"/>
        <v>2964.4687509449377</v>
      </c>
      <c r="N89" s="138">
        <f>M89/L89</f>
        <v>538.99431835362509</v>
      </c>
      <c r="O89" s="139">
        <f>L89-I89</f>
        <v>0.5</v>
      </c>
      <c r="P89" s="140">
        <f>N89-K89</f>
        <v>-115.60568164637493</v>
      </c>
      <c r="Q89" s="141">
        <f>N89/K89</f>
        <v>0.82339492568534234</v>
      </c>
      <c r="R89" s="329"/>
      <c r="S89" s="142">
        <v>0.25</v>
      </c>
      <c r="T89" s="143">
        <v>0.4379398148148147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359"/>
      <c r="AB89" s="360"/>
      <c r="AC89" s="179">
        <f>SUM(AC73:AC88)</f>
        <v>0</v>
      </c>
      <c r="AD89" s="191">
        <f>SUM(AD73:AD88)</f>
        <v>0</v>
      </c>
      <c r="AE89" s="168">
        <f>M89-J89</f>
        <v>-308.53124905506229</v>
      </c>
      <c r="AF89" s="141">
        <f>M89/J89</f>
        <v>0.90573441825387646</v>
      </c>
      <c r="AG89" s="334"/>
    </row>
    <row r="90" spans="1:33" ht="15.75" customHeight="1">
      <c r="A90" s="361" t="s">
        <v>120</v>
      </c>
      <c r="B90" s="114" t="s">
        <v>192</v>
      </c>
      <c r="C90" s="325" t="s">
        <v>213</v>
      </c>
      <c r="D90" s="326"/>
      <c r="E90" s="147">
        <v>15.51</v>
      </c>
      <c r="F90" s="97">
        <v>2661</v>
      </c>
      <c r="G90" s="148">
        <f t="shared" ref="G90:G91" si="50">E90*F90</f>
        <v>41272.11</v>
      </c>
      <c r="H90" s="149"/>
      <c r="I90" s="150">
        <v>6</v>
      </c>
      <c r="J90" s="151">
        <v>3600</v>
      </c>
      <c r="K90" s="152">
        <f>J90/I90</f>
        <v>600</v>
      </c>
      <c r="L90" s="153">
        <v>6</v>
      </c>
      <c r="M90" s="151">
        <f>F90/V90*60</f>
        <v>3247.920000000001</v>
      </c>
      <c r="N90" s="152">
        <f>M90/L90</f>
        <v>541.32000000000016</v>
      </c>
      <c r="O90" s="154">
        <f>L90-I90</f>
        <v>0</v>
      </c>
      <c r="P90" s="155">
        <f>N90-K90</f>
        <v>-58.679999999999836</v>
      </c>
      <c r="Q90" s="156">
        <f>N90/K90</f>
        <v>0.90220000000000022</v>
      </c>
      <c r="R90" s="327">
        <f>Q106</f>
        <v>0.90185000000000004</v>
      </c>
      <c r="S90" s="157">
        <v>0.25</v>
      </c>
      <c r="T90" s="158">
        <v>0.28413194444444445</v>
      </c>
      <c r="U90" s="159"/>
      <c r="V90" s="160">
        <v>49.157614719574354</v>
      </c>
      <c r="W90" s="158"/>
      <c r="X90" s="169"/>
      <c r="Y90" s="12"/>
      <c r="Z90" s="198"/>
      <c r="AA90" s="330"/>
      <c r="AB90" s="331"/>
      <c r="AC90" s="12">
        <v>0</v>
      </c>
      <c r="AD90" s="198"/>
      <c r="AE90" s="115">
        <f>M90-J90</f>
        <v>-352.07999999999902</v>
      </c>
      <c r="AF90" s="156">
        <f>M90/J90</f>
        <v>0.90220000000000022</v>
      </c>
      <c r="AG90" s="332">
        <f>AF106</f>
        <v>0.90184999999999993</v>
      </c>
    </row>
    <row r="91" spans="1:33" ht="15.75" customHeight="1">
      <c r="A91" s="362"/>
      <c r="B91" s="100" t="s">
        <v>192</v>
      </c>
      <c r="C91" s="335" t="s">
        <v>214</v>
      </c>
      <c r="D91" s="336"/>
      <c r="E91" s="101">
        <v>15.01</v>
      </c>
      <c r="F91" s="102">
        <v>2685</v>
      </c>
      <c r="G91" s="103">
        <f t="shared" si="50"/>
        <v>40301.85</v>
      </c>
      <c r="H91" s="26"/>
      <c r="I91" s="104">
        <v>6</v>
      </c>
      <c r="J91" s="105">
        <v>3600</v>
      </c>
      <c r="K91" s="106">
        <f t="shared" si="42"/>
        <v>600</v>
      </c>
      <c r="L91" s="107">
        <v>6</v>
      </c>
      <c r="M91" s="105">
        <f>F91/V91*60</f>
        <v>3245.3999999999992</v>
      </c>
      <c r="N91" s="106">
        <f>M91/L91</f>
        <v>540.89999999999986</v>
      </c>
      <c r="O91" s="108">
        <f>L91-I91</f>
        <v>0</v>
      </c>
      <c r="P91" s="109">
        <f>N91-K91</f>
        <v>-59.100000000000136</v>
      </c>
      <c r="Q91" s="110">
        <f>N91/K91</f>
        <v>0.90149999999999975</v>
      </c>
      <c r="R91" s="328"/>
      <c r="S91" s="47">
        <v>0.28749999999999998</v>
      </c>
      <c r="T91" s="48">
        <v>0.32196759259259256</v>
      </c>
      <c r="U91" s="111">
        <v>4.8499999999999588</v>
      </c>
      <c r="V91" s="112">
        <v>49.639489739323359</v>
      </c>
      <c r="W91" s="113"/>
      <c r="X91" s="13"/>
      <c r="Y91" s="12"/>
      <c r="Z91" s="198"/>
      <c r="AA91" s="337"/>
      <c r="AB91" s="338"/>
      <c r="AC91" s="12">
        <v>0</v>
      </c>
      <c r="AD91" s="198"/>
      <c r="AE91" s="117">
        <f>M91-J91</f>
        <v>-354.60000000000082</v>
      </c>
      <c r="AF91" s="110">
        <f>M91/J91</f>
        <v>0.90149999999999975</v>
      </c>
      <c r="AG91" s="333"/>
    </row>
    <row r="92" spans="1:33" ht="15.75" customHeight="1">
      <c r="A92" s="362"/>
      <c r="B92" s="100"/>
      <c r="C92" s="335"/>
      <c r="D92" s="336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328"/>
      <c r="S92" s="47"/>
      <c r="T92" s="48"/>
      <c r="U92" s="111"/>
      <c r="V92" s="112"/>
      <c r="W92" s="113"/>
      <c r="X92" s="13"/>
      <c r="Y92" s="12"/>
      <c r="Z92" s="198"/>
      <c r="AA92" s="337"/>
      <c r="AB92" s="338"/>
      <c r="AC92" s="12"/>
      <c r="AD92" s="198"/>
      <c r="AE92" s="117"/>
      <c r="AF92" s="110"/>
      <c r="AG92" s="333"/>
    </row>
    <row r="93" spans="1:33" ht="15.75" customHeight="1">
      <c r="A93" s="362"/>
      <c r="B93" s="100"/>
      <c r="C93" s="335"/>
      <c r="D93" s="336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8"/>
      <c r="S93" s="47"/>
      <c r="T93" s="48"/>
      <c r="U93" s="111"/>
      <c r="V93" s="112"/>
      <c r="W93" s="113"/>
      <c r="X93" s="116"/>
      <c r="Y93" s="12"/>
      <c r="Z93" s="198"/>
      <c r="AA93" s="337"/>
      <c r="AB93" s="338"/>
      <c r="AC93" s="12"/>
      <c r="AD93" s="198"/>
      <c r="AE93" s="117"/>
      <c r="AF93" s="110"/>
      <c r="AG93" s="333"/>
    </row>
    <row r="94" spans="1:33" ht="15.75" customHeight="1">
      <c r="A94" s="363"/>
      <c r="B94" s="100"/>
      <c r="C94" s="335"/>
      <c r="D94" s="336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8"/>
      <c r="S94" s="47"/>
      <c r="T94" s="48"/>
      <c r="U94" s="111"/>
      <c r="V94" s="112"/>
      <c r="W94" s="113"/>
      <c r="X94" s="13"/>
      <c r="Y94" s="12"/>
      <c r="Z94" s="198"/>
      <c r="AA94" s="337"/>
      <c r="AB94" s="338"/>
      <c r="AC94" s="12"/>
      <c r="AD94" s="198"/>
      <c r="AE94" s="117"/>
      <c r="AF94" s="110"/>
      <c r="AG94" s="333"/>
    </row>
    <row r="95" spans="1:33" ht="15.75" customHeight="1">
      <c r="A95" s="363"/>
      <c r="B95" s="100"/>
      <c r="C95" s="335"/>
      <c r="D95" s="336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8"/>
      <c r="S95" s="47"/>
      <c r="T95" s="120"/>
      <c r="U95" s="111"/>
      <c r="V95" s="112"/>
      <c r="W95" s="113"/>
      <c r="X95" s="50"/>
      <c r="Y95" s="12"/>
      <c r="Z95" s="198"/>
      <c r="AA95" s="337"/>
      <c r="AB95" s="338"/>
      <c r="AC95" s="12"/>
      <c r="AD95" s="198"/>
      <c r="AE95" s="117"/>
      <c r="AF95" s="110"/>
      <c r="AG95" s="333"/>
    </row>
    <row r="96" spans="1:33" ht="15.75" customHeight="1">
      <c r="A96" s="363"/>
      <c r="B96" s="100"/>
      <c r="C96" s="335"/>
      <c r="D96" s="336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8"/>
      <c r="S96" s="47"/>
      <c r="T96" s="120"/>
      <c r="U96" s="111"/>
      <c r="V96" s="112"/>
      <c r="W96" s="113"/>
      <c r="X96" s="116"/>
      <c r="Y96" s="12"/>
      <c r="Z96" s="198"/>
      <c r="AA96" s="337"/>
      <c r="AB96" s="338"/>
      <c r="AC96" s="12"/>
      <c r="AD96" s="198"/>
      <c r="AE96" s="117"/>
      <c r="AF96" s="110"/>
      <c r="AG96" s="333"/>
    </row>
    <row r="97" spans="1:33" ht="15.75" customHeight="1">
      <c r="A97" s="363"/>
      <c r="B97" s="100"/>
      <c r="C97" s="335"/>
      <c r="D97" s="336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8"/>
      <c r="S97" s="47"/>
      <c r="T97" s="120"/>
      <c r="U97" s="111"/>
      <c r="V97" s="112"/>
      <c r="W97" s="113"/>
      <c r="X97" s="116"/>
      <c r="Y97" s="12"/>
      <c r="Z97" s="198"/>
      <c r="AA97" s="337"/>
      <c r="AB97" s="338"/>
      <c r="AC97" s="12"/>
      <c r="AD97" s="198"/>
      <c r="AE97" s="117"/>
      <c r="AF97" s="110"/>
      <c r="AG97" s="333"/>
    </row>
    <row r="98" spans="1:33" ht="15.75" customHeight="1">
      <c r="A98" s="363"/>
      <c r="B98" s="100"/>
      <c r="C98" s="335"/>
      <c r="D98" s="336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8"/>
      <c r="S98" s="119"/>
      <c r="T98" s="120"/>
      <c r="U98" s="111"/>
      <c r="V98" s="131"/>
      <c r="W98" s="113"/>
      <c r="X98" s="116"/>
      <c r="Y98" s="12"/>
      <c r="Z98" s="198"/>
      <c r="AA98" s="337"/>
      <c r="AB98" s="338"/>
      <c r="AC98" s="12"/>
      <c r="AD98" s="198"/>
      <c r="AE98" s="117"/>
      <c r="AF98" s="110"/>
      <c r="AG98" s="333"/>
    </row>
    <row r="99" spans="1:33" ht="15.75" customHeight="1">
      <c r="A99" s="363"/>
      <c r="B99" s="100"/>
      <c r="C99" s="335"/>
      <c r="D99" s="336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8"/>
      <c r="S99" s="119"/>
      <c r="T99" s="120"/>
      <c r="U99" s="111"/>
      <c r="V99" s="131"/>
      <c r="W99" s="126"/>
      <c r="X99" s="127"/>
      <c r="Y99" s="12"/>
      <c r="Z99" s="198"/>
      <c r="AA99" s="337"/>
      <c r="AB99" s="338"/>
      <c r="AC99" s="12"/>
      <c r="AD99" s="198"/>
      <c r="AE99" s="117"/>
      <c r="AF99" s="110"/>
      <c r="AG99" s="333"/>
    </row>
    <row r="100" spans="1:33" ht="15.75" customHeight="1">
      <c r="A100" s="363"/>
      <c r="B100" s="100"/>
      <c r="C100" s="335"/>
      <c r="D100" s="336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8"/>
      <c r="S100" s="119"/>
      <c r="T100" s="120"/>
      <c r="U100" s="111"/>
      <c r="V100" s="131"/>
      <c r="W100" s="126"/>
      <c r="X100" s="127"/>
      <c r="Y100" s="12"/>
      <c r="Z100" s="198"/>
      <c r="AA100" s="337"/>
      <c r="AB100" s="338"/>
      <c r="AC100" s="12"/>
      <c r="AD100" s="198"/>
      <c r="AE100" s="117"/>
      <c r="AF100" s="110"/>
      <c r="AG100" s="333"/>
    </row>
    <row r="101" spans="1:33" ht="15.75" customHeight="1">
      <c r="A101" s="363"/>
      <c r="B101" s="100"/>
      <c r="C101" s="335"/>
      <c r="D101" s="336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8"/>
      <c r="S101" s="119"/>
      <c r="T101" s="120"/>
      <c r="U101" s="111"/>
      <c r="V101" s="131"/>
      <c r="W101" s="126"/>
      <c r="X101" s="127"/>
      <c r="Y101" s="12"/>
      <c r="Z101" s="198"/>
      <c r="AA101" s="337"/>
      <c r="AB101" s="338"/>
      <c r="AC101" s="12"/>
      <c r="AD101" s="198"/>
      <c r="AE101" s="117"/>
      <c r="AF101" s="110"/>
      <c r="AG101" s="333"/>
    </row>
    <row r="102" spans="1:33" ht="15.75" customHeight="1">
      <c r="A102" s="363"/>
      <c r="B102" s="100"/>
      <c r="C102" s="335"/>
      <c r="D102" s="336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8"/>
      <c r="S102" s="119"/>
      <c r="T102" s="120"/>
      <c r="U102" s="111"/>
      <c r="V102" s="131"/>
      <c r="W102" s="126"/>
      <c r="X102" s="127"/>
      <c r="Y102" s="12"/>
      <c r="Z102" s="198"/>
      <c r="AA102" s="337"/>
      <c r="AB102" s="338"/>
      <c r="AC102" s="12"/>
      <c r="AD102" s="198"/>
      <c r="AE102" s="117"/>
      <c r="AF102" s="110"/>
      <c r="AG102" s="333"/>
    </row>
    <row r="103" spans="1:33" ht="15.75" customHeight="1">
      <c r="A103" s="363"/>
      <c r="B103" s="100"/>
      <c r="C103" s="335"/>
      <c r="D103" s="336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8"/>
      <c r="S103" s="119"/>
      <c r="T103" s="120"/>
      <c r="U103" s="111"/>
      <c r="V103" s="131"/>
      <c r="W103" s="126"/>
      <c r="X103" s="127"/>
      <c r="Y103" s="12"/>
      <c r="Z103" s="198"/>
      <c r="AA103" s="337"/>
      <c r="AB103" s="338"/>
      <c r="AC103" s="12"/>
      <c r="AD103" s="198"/>
      <c r="AE103" s="117"/>
      <c r="AF103" s="110"/>
      <c r="AG103" s="333"/>
    </row>
    <row r="104" spans="1:33" ht="15.75" customHeight="1">
      <c r="A104" s="363"/>
      <c r="B104" s="100"/>
      <c r="C104" s="335"/>
      <c r="D104" s="336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8"/>
      <c r="S104" s="119"/>
      <c r="T104" s="120"/>
      <c r="U104" s="111"/>
      <c r="V104" s="131"/>
      <c r="W104" s="126"/>
      <c r="X104" s="127"/>
      <c r="Y104" s="12"/>
      <c r="Z104" s="198"/>
      <c r="AA104" s="337"/>
      <c r="AB104" s="338"/>
      <c r="AC104" s="12"/>
      <c r="AD104" s="198"/>
      <c r="AE104" s="117"/>
      <c r="AF104" s="110"/>
      <c r="AG104" s="333"/>
    </row>
    <row r="105" spans="1:33" ht="15.75" customHeight="1">
      <c r="A105" s="363"/>
      <c r="B105" s="100"/>
      <c r="C105" s="335"/>
      <c r="D105" s="336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8"/>
      <c r="S105" s="119"/>
      <c r="T105" s="120"/>
      <c r="U105" s="130"/>
      <c r="V105" s="131"/>
      <c r="W105" s="126"/>
      <c r="X105" s="127"/>
      <c r="Y105" s="12"/>
      <c r="Z105" s="198"/>
      <c r="AA105" s="337"/>
      <c r="AB105" s="338"/>
      <c r="AC105" s="12"/>
      <c r="AD105" s="198"/>
      <c r="AE105" s="165"/>
      <c r="AF105" s="125"/>
      <c r="AG105" s="333"/>
    </row>
    <row r="106" spans="1:33" ht="15.75" customHeight="1" thickBot="1">
      <c r="A106" s="364"/>
      <c r="B106" s="133" t="s">
        <v>115</v>
      </c>
      <c r="C106" s="358"/>
      <c r="D106" s="358"/>
      <c r="E106" s="134"/>
      <c r="F106" s="167"/>
      <c r="G106" s="135"/>
      <c r="H106" s="69"/>
      <c r="I106" s="136">
        <f t="shared" ref="I106:J106" si="51">AVERAGE(I90:I105)</f>
        <v>6</v>
      </c>
      <c r="J106" s="137">
        <f t="shared" si="51"/>
        <v>3600</v>
      </c>
      <c r="K106" s="138">
        <f t="shared" ref="K106" si="52">J106/I106</f>
        <v>600</v>
      </c>
      <c r="L106" s="136">
        <f t="shared" ref="L106:M106" si="53">AVERAGE(L90:L105)</f>
        <v>6</v>
      </c>
      <c r="M106" s="137">
        <f t="shared" si="53"/>
        <v>3246.66</v>
      </c>
      <c r="N106" s="138">
        <f>M106/L106</f>
        <v>541.11</v>
      </c>
      <c r="O106" s="139">
        <f>L106-I106</f>
        <v>0</v>
      </c>
      <c r="P106" s="140">
        <f>N106-K106</f>
        <v>-58.889999999999986</v>
      </c>
      <c r="Q106" s="141">
        <f>N106/K106</f>
        <v>0.90185000000000004</v>
      </c>
      <c r="R106" s="329"/>
      <c r="S106" s="142">
        <v>0.25</v>
      </c>
      <c r="T106" s="143">
        <v>0.32196759259259256</v>
      </c>
      <c r="U106" s="144"/>
      <c r="V106" s="166"/>
      <c r="W106" s="167"/>
      <c r="X106" s="138"/>
      <c r="Y106" s="179">
        <f>SUM(Y90:Y105)</f>
        <v>0</v>
      </c>
      <c r="Z106" s="180">
        <f>SUM(Z90:Z105)</f>
        <v>0</v>
      </c>
      <c r="AA106" s="359"/>
      <c r="AB106" s="360"/>
      <c r="AC106" s="179">
        <f>SUM(AC90:AC105)</f>
        <v>0</v>
      </c>
      <c r="AD106" s="191">
        <f>SUM(AD90:AD105)</f>
        <v>0</v>
      </c>
      <c r="AE106" s="168">
        <f>M106-J106</f>
        <v>-353.34000000000015</v>
      </c>
      <c r="AF106" s="141">
        <f>M106/J106</f>
        <v>0.90184999999999993</v>
      </c>
      <c r="AG106" s="334"/>
    </row>
    <row r="107" spans="1:33" ht="15.75" customHeight="1">
      <c r="A107" s="322" t="s">
        <v>193</v>
      </c>
      <c r="B107" s="146" t="s">
        <v>171</v>
      </c>
      <c r="C107" s="325" t="s">
        <v>210</v>
      </c>
      <c r="D107" s="326"/>
      <c r="E107" s="147">
        <v>58.17</v>
      </c>
      <c r="F107" s="97">
        <v>1751</v>
      </c>
      <c r="G107" s="148">
        <f t="shared" ref="G107:G109" si="54">E107*F107</f>
        <v>101855.67</v>
      </c>
      <c r="H107" s="149"/>
      <c r="I107" s="150">
        <v>18</v>
      </c>
      <c r="J107" s="151">
        <v>2000</v>
      </c>
      <c r="K107" s="152">
        <f>J107/I107</f>
        <v>111.11111111111111</v>
      </c>
      <c r="L107" s="153">
        <v>17</v>
      </c>
      <c r="M107" s="151">
        <f>F107/V107*60</f>
        <v>1789.9999999999998</v>
      </c>
      <c r="N107" s="152">
        <f>M107/L107</f>
        <v>105.29411764705881</v>
      </c>
      <c r="O107" s="154">
        <f>L107-I107</f>
        <v>-1</v>
      </c>
      <c r="P107" s="155">
        <f>N107-K107</f>
        <v>-5.8169934640523024</v>
      </c>
      <c r="Q107" s="156">
        <f>N107/K107</f>
        <v>0.94764705882352929</v>
      </c>
      <c r="R107" s="327">
        <f>Q123</f>
        <v>0.94294642857142852</v>
      </c>
      <c r="S107" s="157">
        <v>0.70833333333333337</v>
      </c>
      <c r="T107" s="158">
        <v>0.74908564814814815</v>
      </c>
      <c r="U107" s="159"/>
      <c r="V107" s="160">
        <v>58.692737430167604</v>
      </c>
      <c r="W107" s="158"/>
      <c r="X107" s="169"/>
      <c r="Y107" s="196"/>
      <c r="Z107" s="197"/>
      <c r="AA107" s="330"/>
      <c r="AB107" s="331"/>
      <c r="AC107" s="196">
        <v>1</v>
      </c>
      <c r="AD107" s="197"/>
      <c r="AE107" s="115">
        <f>M107-J107</f>
        <v>-210.00000000000023</v>
      </c>
      <c r="AF107" s="156">
        <f>M107/J107</f>
        <v>0.89499999999999991</v>
      </c>
      <c r="AG107" s="332">
        <f>AF123</f>
        <v>0.89500000000000002</v>
      </c>
    </row>
    <row r="108" spans="1:33" ht="15.75" customHeight="1">
      <c r="A108" s="323"/>
      <c r="B108" s="163" t="s">
        <v>171</v>
      </c>
      <c r="C108" s="335" t="s">
        <v>194</v>
      </c>
      <c r="D108" s="336"/>
      <c r="E108" s="101">
        <v>50.67</v>
      </c>
      <c r="F108" s="102">
        <v>1413</v>
      </c>
      <c r="G108" s="103">
        <f t="shared" si="54"/>
        <v>71596.710000000006</v>
      </c>
      <c r="H108" s="26"/>
      <c r="I108" s="104">
        <v>20</v>
      </c>
      <c r="J108" s="105">
        <v>2000</v>
      </c>
      <c r="K108" s="106">
        <f t="shared" ref="K108:K109" si="55">J108/I108</f>
        <v>100</v>
      </c>
      <c r="L108" s="107">
        <v>19</v>
      </c>
      <c r="M108" s="105">
        <f>F108/V108*60</f>
        <v>1790.0000000000002</v>
      </c>
      <c r="N108" s="106">
        <f>M108/L108</f>
        <v>94.21052631578948</v>
      </c>
      <c r="O108" s="108">
        <f>L108-I108</f>
        <v>-1</v>
      </c>
      <c r="P108" s="109">
        <f>N108-K108</f>
        <v>-5.7894736842105203</v>
      </c>
      <c r="Q108" s="110">
        <f>N108/K108</f>
        <v>0.94210526315789478</v>
      </c>
      <c r="R108" s="328"/>
      <c r="S108" s="47">
        <v>0.75208333333333333</v>
      </c>
      <c r="T108" s="48">
        <v>0.7849652777777778</v>
      </c>
      <c r="U108" s="111">
        <v>5</v>
      </c>
      <c r="V108" s="112">
        <v>47.36312849162011</v>
      </c>
      <c r="W108" s="113"/>
      <c r="X108" s="116"/>
      <c r="Y108" s="12"/>
      <c r="Z108" s="198"/>
      <c r="AA108" s="337"/>
      <c r="AB108" s="338"/>
      <c r="AC108" s="12">
        <v>1</v>
      </c>
      <c r="AD108" s="198"/>
      <c r="AE108" s="117">
        <f>M108-J108</f>
        <v>-209.99999999999977</v>
      </c>
      <c r="AF108" s="110">
        <f>M108/J108</f>
        <v>0.89500000000000013</v>
      </c>
      <c r="AG108" s="333"/>
    </row>
    <row r="109" spans="1:33" ht="15.75" customHeight="1">
      <c r="A109" s="323"/>
      <c r="B109" s="163" t="s">
        <v>171</v>
      </c>
      <c r="C109" s="335" t="s">
        <v>228</v>
      </c>
      <c r="D109" s="336"/>
      <c r="E109" s="101">
        <v>57.3</v>
      </c>
      <c r="F109" s="102">
        <v>2056</v>
      </c>
      <c r="G109" s="103">
        <f t="shared" si="54"/>
        <v>117808.79999999999</v>
      </c>
      <c r="H109" s="26"/>
      <c r="I109" s="104">
        <v>21</v>
      </c>
      <c r="J109" s="105">
        <v>2000</v>
      </c>
      <c r="K109" s="106">
        <f t="shared" si="55"/>
        <v>95.238095238095241</v>
      </c>
      <c r="L109" s="107">
        <v>20</v>
      </c>
      <c r="M109" s="105">
        <f>F109/V109*60</f>
        <v>1790.0000000000005</v>
      </c>
      <c r="N109" s="106">
        <f>M109/L109</f>
        <v>89.500000000000028</v>
      </c>
      <c r="O109" s="108">
        <f>L109-I109</f>
        <v>-1</v>
      </c>
      <c r="P109" s="109">
        <f>N109-K109</f>
        <v>-5.7380952380952124</v>
      </c>
      <c r="Q109" s="110">
        <f>N109/K109</f>
        <v>0.93975000000000031</v>
      </c>
      <c r="R109" s="328"/>
      <c r="S109" s="47">
        <v>0.78888888888888886</v>
      </c>
      <c r="T109" s="48">
        <v>0.83673611111111112</v>
      </c>
      <c r="U109" s="111">
        <v>5.649999999999924</v>
      </c>
      <c r="V109" s="112">
        <v>68.916201117318423</v>
      </c>
      <c r="W109" s="113"/>
      <c r="X109" s="116"/>
      <c r="Y109" s="12"/>
      <c r="Z109" s="198"/>
      <c r="AA109" s="337"/>
      <c r="AB109" s="338"/>
      <c r="AC109" s="12">
        <v>3</v>
      </c>
      <c r="AD109" s="198"/>
      <c r="AE109" s="117">
        <f>M109-J109</f>
        <v>-209.99999999999955</v>
      </c>
      <c r="AF109" s="110">
        <f>M109/J109</f>
        <v>0.89500000000000024</v>
      </c>
      <c r="AG109" s="333"/>
    </row>
    <row r="110" spans="1:33" ht="15.75" customHeight="1">
      <c r="A110" s="323"/>
      <c r="B110" s="163"/>
      <c r="C110" s="335"/>
      <c r="D110" s="336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328"/>
      <c r="S110" s="47"/>
      <c r="T110" s="48"/>
      <c r="U110" s="111"/>
      <c r="V110" s="112"/>
      <c r="W110" s="113"/>
      <c r="X110" s="116"/>
      <c r="Y110" s="12"/>
      <c r="Z110" s="198"/>
      <c r="AA110" s="337"/>
      <c r="AB110" s="338"/>
      <c r="AC110" s="12"/>
      <c r="AD110" s="198"/>
      <c r="AE110" s="117"/>
      <c r="AF110" s="110"/>
      <c r="AG110" s="333"/>
    </row>
    <row r="111" spans="1:33" ht="15.75" customHeight="1">
      <c r="A111" s="323"/>
      <c r="B111" s="163"/>
      <c r="C111" s="335"/>
      <c r="D111" s="336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328"/>
      <c r="S111" s="47"/>
      <c r="T111" s="48"/>
      <c r="U111" s="111"/>
      <c r="V111" s="112"/>
      <c r="W111" s="113"/>
      <c r="X111" s="116"/>
      <c r="Y111" s="12"/>
      <c r="Z111" s="198"/>
      <c r="AA111" s="337"/>
      <c r="AB111" s="338"/>
      <c r="AC111" s="12"/>
      <c r="AD111" s="198"/>
      <c r="AE111" s="117"/>
      <c r="AF111" s="110"/>
      <c r="AG111" s="333"/>
    </row>
    <row r="112" spans="1:33" ht="15.75" customHeight="1">
      <c r="A112" s="323"/>
      <c r="B112" s="163"/>
      <c r="C112" s="335"/>
      <c r="D112" s="336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28"/>
      <c r="S112" s="47"/>
      <c r="T112" s="120"/>
      <c r="U112" s="111"/>
      <c r="V112" s="112"/>
      <c r="W112" s="113"/>
      <c r="X112" s="116"/>
      <c r="Y112" s="12"/>
      <c r="Z112" s="198"/>
      <c r="AA112" s="337"/>
      <c r="AB112" s="338"/>
      <c r="AC112" s="12"/>
      <c r="AD112" s="198"/>
      <c r="AE112" s="117"/>
      <c r="AF112" s="110"/>
      <c r="AG112" s="333"/>
    </row>
    <row r="113" spans="1:33" ht="15.75" customHeight="1">
      <c r="A113" s="323"/>
      <c r="B113" s="163"/>
      <c r="C113" s="335"/>
      <c r="D113" s="336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328"/>
      <c r="S113" s="119"/>
      <c r="T113" s="120"/>
      <c r="U113" s="111"/>
      <c r="V113" s="112"/>
      <c r="W113" s="120"/>
      <c r="X113" s="189"/>
      <c r="Y113" s="12"/>
      <c r="Z113" s="198"/>
      <c r="AA113" s="337"/>
      <c r="AB113" s="338"/>
      <c r="AC113" s="12"/>
      <c r="AD113" s="198"/>
      <c r="AE113" s="117"/>
      <c r="AF113" s="110"/>
      <c r="AG113" s="333"/>
    </row>
    <row r="114" spans="1:33" ht="15.75" customHeight="1">
      <c r="A114" s="323"/>
      <c r="B114" s="163"/>
      <c r="C114" s="335"/>
      <c r="D114" s="336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28"/>
      <c r="S114" s="119"/>
      <c r="T114" s="120"/>
      <c r="U114" s="111"/>
      <c r="V114" s="112"/>
      <c r="W114" s="120"/>
      <c r="X114" s="189"/>
      <c r="Y114" s="12"/>
      <c r="Z114" s="198"/>
      <c r="AA114" s="337"/>
      <c r="AB114" s="338"/>
      <c r="AC114" s="12"/>
      <c r="AD114" s="198"/>
      <c r="AE114" s="117"/>
      <c r="AF114" s="110"/>
      <c r="AG114" s="333"/>
    </row>
    <row r="115" spans="1:33" ht="15.75" customHeight="1">
      <c r="A115" s="323"/>
      <c r="B115" s="163"/>
      <c r="C115" s="335"/>
      <c r="D115" s="336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8"/>
      <c r="S115" s="119"/>
      <c r="T115" s="120"/>
      <c r="U115" s="111"/>
      <c r="V115" s="112"/>
      <c r="W115" s="120"/>
      <c r="X115" s="189"/>
      <c r="Y115" s="12"/>
      <c r="Z115" s="198"/>
      <c r="AA115" s="337"/>
      <c r="AB115" s="338"/>
      <c r="AC115" s="12"/>
      <c r="AD115" s="198"/>
      <c r="AE115" s="117"/>
      <c r="AF115" s="110"/>
      <c r="AG115" s="333"/>
    </row>
    <row r="116" spans="1:33" ht="15.75" customHeight="1">
      <c r="A116" s="323"/>
      <c r="B116" s="163"/>
      <c r="C116" s="335"/>
      <c r="D116" s="336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8"/>
      <c r="S116" s="119"/>
      <c r="T116" s="120"/>
      <c r="U116" s="111"/>
      <c r="V116" s="112"/>
      <c r="W116" s="120"/>
      <c r="X116" s="189"/>
      <c r="Y116" s="12"/>
      <c r="Z116" s="198"/>
      <c r="AA116" s="337"/>
      <c r="AB116" s="338"/>
      <c r="AC116" s="12"/>
      <c r="AD116" s="198"/>
      <c r="AE116" s="117"/>
      <c r="AF116" s="110"/>
      <c r="AG116" s="333"/>
    </row>
    <row r="117" spans="1:33" ht="15.75" customHeight="1">
      <c r="A117" s="323"/>
      <c r="B117" s="163"/>
      <c r="C117" s="335"/>
      <c r="D117" s="336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8"/>
      <c r="S117" s="119"/>
      <c r="T117" s="120"/>
      <c r="U117" s="111"/>
      <c r="V117" s="112"/>
      <c r="W117" s="120"/>
      <c r="X117" s="189"/>
      <c r="Y117" s="12"/>
      <c r="Z117" s="198"/>
      <c r="AA117" s="337"/>
      <c r="AB117" s="338"/>
      <c r="AC117" s="12"/>
      <c r="AD117" s="198"/>
      <c r="AE117" s="117"/>
      <c r="AF117" s="110"/>
      <c r="AG117" s="333"/>
    </row>
    <row r="118" spans="1:33" ht="15.75" customHeight="1">
      <c r="A118" s="323"/>
      <c r="B118" s="163"/>
      <c r="C118" s="335"/>
      <c r="D118" s="336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8"/>
      <c r="S118" s="119"/>
      <c r="T118" s="120"/>
      <c r="U118" s="111"/>
      <c r="V118" s="112"/>
      <c r="W118" s="120"/>
      <c r="X118" s="189"/>
      <c r="Y118" s="12"/>
      <c r="Z118" s="198"/>
      <c r="AA118" s="337"/>
      <c r="AB118" s="338"/>
      <c r="AC118" s="12"/>
      <c r="AD118" s="198"/>
      <c r="AE118" s="117"/>
      <c r="AF118" s="110"/>
      <c r="AG118" s="333"/>
    </row>
    <row r="119" spans="1:33" ht="15.75" customHeight="1">
      <c r="A119" s="323"/>
      <c r="B119" s="163"/>
      <c r="C119" s="335"/>
      <c r="D119" s="336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8"/>
      <c r="S119" s="119"/>
      <c r="T119" s="120"/>
      <c r="U119" s="111"/>
      <c r="V119" s="112"/>
      <c r="W119" s="120"/>
      <c r="X119" s="189"/>
      <c r="Y119" s="12"/>
      <c r="Z119" s="198"/>
      <c r="AA119" s="337"/>
      <c r="AB119" s="338"/>
      <c r="AC119" s="12"/>
      <c r="AD119" s="198"/>
      <c r="AE119" s="117"/>
      <c r="AF119" s="110"/>
      <c r="AG119" s="333"/>
    </row>
    <row r="120" spans="1:33" ht="15.75" customHeight="1">
      <c r="A120" s="323"/>
      <c r="B120" s="163"/>
      <c r="C120" s="335"/>
      <c r="D120" s="336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8"/>
      <c r="S120" s="119"/>
      <c r="T120" s="120"/>
      <c r="U120" s="111"/>
      <c r="V120" s="112"/>
      <c r="W120" s="120"/>
      <c r="X120" s="189"/>
      <c r="Y120" s="12"/>
      <c r="Z120" s="198"/>
      <c r="AA120" s="337"/>
      <c r="AB120" s="338"/>
      <c r="AC120" s="12"/>
      <c r="AD120" s="198"/>
      <c r="AE120" s="117"/>
      <c r="AF120" s="110"/>
      <c r="AG120" s="333"/>
    </row>
    <row r="121" spans="1:33" ht="15.75" customHeight="1">
      <c r="A121" s="323"/>
      <c r="B121" s="163"/>
      <c r="C121" s="335"/>
      <c r="D121" s="336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8"/>
      <c r="S121" s="119"/>
      <c r="T121" s="120"/>
      <c r="U121" s="111"/>
      <c r="V121" s="112"/>
      <c r="W121" s="120"/>
      <c r="X121" s="189"/>
      <c r="Y121" s="12"/>
      <c r="Z121" s="198"/>
      <c r="AA121" s="337"/>
      <c r="AB121" s="338"/>
      <c r="AC121" s="12"/>
      <c r="AD121" s="198"/>
      <c r="AE121" s="117"/>
      <c r="AF121" s="110"/>
      <c r="AG121" s="333"/>
    </row>
    <row r="122" spans="1:33" ht="15.75" customHeight="1">
      <c r="A122" s="323"/>
      <c r="B122" s="163"/>
      <c r="C122" s="335"/>
      <c r="D122" s="336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8"/>
      <c r="S122" s="119"/>
      <c r="T122" s="120"/>
      <c r="U122" s="130"/>
      <c r="V122" s="131"/>
      <c r="W122" s="126"/>
      <c r="X122" s="127"/>
      <c r="Y122" s="12"/>
      <c r="Z122" s="198"/>
      <c r="AA122" s="337"/>
      <c r="AB122" s="338"/>
      <c r="AC122" s="12"/>
      <c r="AD122" s="198"/>
      <c r="AE122" s="165"/>
      <c r="AF122" s="125"/>
      <c r="AG122" s="333"/>
    </row>
    <row r="123" spans="1:33" ht="15.75" customHeight="1" thickBot="1">
      <c r="A123" s="324"/>
      <c r="B123" s="133" t="s">
        <v>115</v>
      </c>
      <c r="C123" s="358"/>
      <c r="D123" s="358"/>
      <c r="E123" s="134"/>
      <c r="F123" s="167"/>
      <c r="G123" s="135"/>
      <c r="H123" s="69"/>
      <c r="I123" s="136">
        <f t="shared" ref="I123:J123" si="56">AVERAGE(I107:I122)</f>
        <v>19.666666666666668</v>
      </c>
      <c r="J123" s="137">
        <f t="shared" si="56"/>
        <v>2000</v>
      </c>
      <c r="K123" s="138">
        <f t="shared" ref="K123" si="57">J123/I123</f>
        <v>101.69491525423729</v>
      </c>
      <c r="L123" s="136">
        <f t="shared" ref="L123:M123" si="58">AVERAGE(L107:L122)</f>
        <v>18.666666666666668</v>
      </c>
      <c r="M123" s="137">
        <f t="shared" si="58"/>
        <v>1790</v>
      </c>
      <c r="N123" s="138">
        <f>M123/L123</f>
        <v>95.892857142857139</v>
      </c>
      <c r="O123" s="139">
        <f>L123-I123</f>
        <v>-1</v>
      </c>
      <c r="P123" s="140">
        <f>N123-K123</f>
        <v>-5.8020581113801484</v>
      </c>
      <c r="Q123" s="141">
        <f>N123/K123</f>
        <v>0.94294642857142852</v>
      </c>
      <c r="R123" s="329"/>
      <c r="S123" s="142">
        <v>0.70833333333333337</v>
      </c>
      <c r="T123" s="143">
        <v>0.83673611111111112</v>
      </c>
      <c r="U123" s="144"/>
      <c r="V123" s="166"/>
      <c r="W123" s="167"/>
      <c r="X123" s="138"/>
      <c r="Y123" s="179">
        <f t="shared" ref="Y123:Z123" si="59">SUM(Y107:Y122)</f>
        <v>0</v>
      </c>
      <c r="Z123" s="180">
        <f t="shared" si="59"/>
        <v>0</v>
      </c>
      <c r="AA123" s="359"/>
      <c r="AB123" s="360"/>
      <c r="AC123" s="179">
        <f t="shared" ref="AC123" si="60">SUM(AC107:AC122)</f>
        <v>5</v>
      </c>
      <c r="AD123" s="180">
        <f t="shared" ref="AD123" si="61">SUM(AD107:AD122)</f>
        <v>0</v>
      </c>
      <c r="AE123" s="168">
        <f>M123-J123</f>
        <v>-210</v>
      </c>
      <c r="AF123" s="141">
        <f>M123/J123</f>
        <v>0.89500000000000002</v>
      </c>
      <c r="AG123" s="334"/>
    </row>
    <row r="124" spans="1:33" ht="15.75" customHeight="1">
      <c r="A124" s="361" t="s">
        <v>182</v>
      </c>
      <c r="B124" s="146" t="s">
        <v>171</v>
      </c>
      <c r="C124" s="325" t="s">
        <v>185</v>
      </c>
      <c r="D124" s="326"/>
      <c r="E124" s="147">
        <v>47.6</v>
      </c>
      <c r="F124" s="159">
        <v>1915</v>
      </c>
      <c r="G124" s="148">
        <f t="shared" ref="G124:G126" si="62">E124*F124</f>
        <v>91154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1795.2132557002503</v>
      </c>
      <c r="N124" s="152">
        <f>M124/L124</f>
        <v>78.052750247836968</v>
      </c>
      <c r="O124" s="154">
        <f>L124-I124</f>
        <v>0</v>
      </c>
      <c r="P124" s="155">
        <f>N124-K124</f>
        <v>-8.9037714912934689</v>
      </c>
      <c r="Q124" s="156">
        <f>N124/K124</f>
        <v>0.89760662785012513</v>
      </c>
      <c r="R124" s="327">
        <f>Q140</f>
        <v>0.89673774130078021</v>
      </c>
      <c r="S124" s="157">
        <v>0.70833333333333337</v>
      </c>
      <c r="T124" s="158">
        <v>0.75277777777777777</v>
      </c>
      <c r="U124" s="159"/>
      <c r="V124" s="160">
        <v>64.003538095078014</v>
      </c>
      <c r="W124" s="97"/>
      <c r="X124" s="98"/>
      <c r="Y124" s="196"/>
      <c r="Z124" s="197"/>
      <c r="AA124" s="330"/>
      <c r="AB124" s="331"/>
      <c r="AC124" s="196">
        <v>3</v>
      </c>
      <c r="AD124" s="197"/>
      <c r="AE124" s="115">
        <f>M124-J124</f>
        <v>-204.78674429974967</v>
      </c>
      <c r="AF124" s="156">
        <f>M124/J124</f>
        <v>0.89760662785012513</v>
      </c>
      <c r="AG124" s="381">
        <f>AF140</f>
        <v>0.89673774130078032</v>
      </c>
    </row>
    <row r="125" spans="1:33" ht="15.75" customHeight="1">
      <c r="A125" s="362"/>
      <c r="B125" s="163" t="s">
        <v>171</v>
      </c>
      <c r="C125" s="335" t="s">
        <v>184</v>
      </c>
      <c r="D125" s="336"/>
      <c r="E125" s="101">
        <v>56.87</v>
      </c>
      <c r="F125" s="111">
        <v>1630</v>
      </c>
      <c r="G125" s="103">
        <f t="shared" si="62"/>
        <v>92698.099999999991</v>
      </c>
      <c r="H125" s="26"/>
      <c r="I125" s="104">
        <v>23</v>
      </c>
      <c r="J125" s="105">
        <v>2000</v>
      </c>
      <c r="K125" s="106">
        <f t="shared" ref="K125:K126" si="63">J125/I125</f>
        <v>86.956521739130437</v>
      </c>
      <c r="L125" s="107">
        <v>23</v>
      </c>
      <c r="M125" s="105">
        <f>F125/V125*60</f>
        <v>1792.7607611406515</v>
      </c>
      <c r="N125" s="106">
        <f>M125/L125</f>
        <v>77.946120049593546</v>
      </c>
      <c r="O125" s="108">
        <f>L125-I125</f>
        <v>0</v>
      </c>
      <c r="P125" s="109">
        <f>N125-K125</f>
        <v>-9.0104016895368915</v>
      </c>
      <c r="Q125" s="110">
        <f>N125/K125</f>
        <v>0.89638038057032576</v>
      </c>
      <c r="R125" s="328"/>
      <c r="S125" s="47">
        <v>0.75694444444444442</v>
      </c>
      <c r="T125" s="48">
        <v>0.7948263888888889</v>
      </c>
      <c r="U125" s="111">
        <v>5.9999999999999787</v>
      </c>
      <c r="V125" s="112">
        <v>54.552733482282562</v>
      </c>
      <c r="W125" s="113"/>
      <c r="X125" s="116"/>
      <c r="Y125" s="12"/>
      <c r="Z125" s="198"/>
      <c r="AA125" s="337"/>
      <c r="AB125" s="338"/>
      <c r="AC125" s="12">
        <v>2</v>
      </c>
      <c r="AD125" s="198"/>
      <c r="AE125" s="117">
        <f>M125-J125</f>
        <v>-207.23923885934846</v>
      </c>
      <c r="AF125" s="110">
        <f>M125/J125</f>
        <v>0.89638038057032576</v>
      </c>
      <c r="AG125" s="374"/>
    </row>
    <row r="126" spans="1:33" ht="15.75" customHeight="1">
      <c r="A126" s="362"/>
      <c r="B126" s="163" t="s">
        <v>171</v>
      </c>
      <c r="C126" s="335" t="s">
        <v>183</v>
      </c>
      <c r="D126" s="336"/>
      <c r="E126" s="101">
        <v>56.79</v>
      </c>
      <c r="F126" s="111">
        <v>2184</v>
      </c>
      <c r="G126" s="103">
        <f t="shared" si="62"/>
        <v>124029.36</v>
      </c>
      <c r="H126" s="26"/>
      <c r="I126" s="104">
        <v>23</v>
      </c>
      <c r="J126" s="105">
        <v>2000</v>
      </c>
      <c r="K126" s="106">
        <f t="shared" si="63"/>
        <v>86.956521739130437</v>
      </c>
      <c r="L126" s="107">
        <v>23</v>
      </c>
      <c r="M126" s="105">
        <f>F126/V126*60</f>
        <v>1792.4524309637798</v>
      </c>
      <c r="N126" s="106">
        <f>M126/L126</f>
        <v>77.932714389729554</v>
      </c>
      <c r="O126" s="108">
        <f>L126-I126</f>
        <v>0</v>
      </c>
      <c r="P126" s="109">
        <f>N126-K126</f>
        <v>-9.023807349400883</v>
      </c>
      <c r="Q126" s="110">
        <f>N126/K126</f>
        <v>0.89622621548188985</v>
      </c>
      <c r="R126" s="328"/>
      <c r="S126" s="47">
        <v>0.79791666666666661</v>
      </c>
      <c r="T126" s="48">
        <v>0.84868055555555544</v>
      </c>
      <c r="U126" s="111">
        <v>5</v>
      </c>
      <c r="V126" s="112">
        <v>73.106542598478555</v>
      </c>
      <c r="W126" s="113"/>
      <c r="X126" s="116"/>
      <c r="Y126" s="12"/>
      <c r="Z126" s="198"/>
      <c r="AA126" s="337"/>
      <c r="AB126" s="338"/>
      <c r="AC126" s="12">
        <v>2</v>
      </c>
      <c r="AD126" s="198"/>
      <c r="AE126" s="117">
        <f>M126-J126</f>
        <v>-207.54756903622024</v>
      </c>
      <c r="AF126" s="110">
        <f>M126/J126</f>
        <v>0.89622621548188985</v>
      </c>
      <c r="AG126" s="374"/>
    </row>
    <row r="127" spans="1:33" ht="15.75" customHeight="1">
      <c r="A127" s="362"/>
      <c r="B127" s="163"/>
      <c r="C127" s="335"/>
      <c r="D127" s="336"/>
      <c r="E127" s="101"/>
      <c r="F127" s="111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328"/>
      <c r="S127" s="47"/>
      <c r="T127" s="48"/>
      <c r="U127" s="111"/>
      <c r="V127" s="112"/>
      <c r="W127" s="113"/>
      <c r="X127" s="116"/>
      <c r="Y127" s="12"/>
      <c r="Z127" s="198"/>
      <c r="AA127" s="337"/>
      <c r="AB127" s="338"/>
      <c r="AC127" s="12"/>
      <c r="AD127" s="198"/>
      <c r="AE127" s="117"/>
      <c r="AF127" s="110"/>
      <c r="AG127" s="374"/>
    </row>
    <row r="128" spans="1:33" ht="15.75" customHeight="1">
      <c r="A128" s="363"/>
      <c r="B128" s="163"/>
      <c r="C128" s="335"/>
      <c r="D128" s="336"/>
      <c r="E128" s="101"/>
      <c r="F128" s="111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328"/>
      <c r="S128" s="47"/>
      <c r="T128" s="48"/>
      <c r="U128" s="111"/>
      <c r="V128" s="112"/>
      <c r="W128" s="113"/>
      <c r="X128" s="116"/>
      <c r="Y128" s="12"/>
      <c r="Z128" s="198"/>
      <c r="AA128" s="337"/>
      <c r="AB128" s="338"/>
      <c r="AC128" s="12"/>
      <c r="AD128" s="198"/>
      <c r="AE128" s="117"/>
      <c r="AF128" s="110"/>
      <c r="AG128" s="374"/>
    </row>
    <row r="129" spans="1:33" ht="15.75" customHeight="1">
      <c r="A129" s="363"/>
      <c r="B129" s="163"/>
      <c r="C129" s="335"/>
      <c r="D129" s="336"/>
      <c r="E129" s="101"/>
      <c r="F129" s="111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28"/>
      <c r="S129" s="47"/>
      <c r="T129" s="120"/>
      <c r="U129" s="111"/>
      <c r="V129" s="112"/>
      <c r="W129" s="113"/>
      <c r="X129" s="116"/>
      <c r="Y129" s="12"/>
      <c r="Z129" s="198"/>
      <c r="AA129" s="337"/>
      <c r="AB129" s="338"/>
      <c r="AC129" s="12"/>
      <c r="AD129" s="198"/>
      <c r="AE129" s="117"/>
      <c r="AF129" s="110"/>
      <c r="AG129" s="374"/>
    </row>
    <row r="130" spans="1:33" ht="15.75" customHeight="1">
      <c r="A130" s="363"/>
      <c r="B130" s="163"/>
      <c r="C130" s="335"/>
      <c r="D130" s="336"/>
      <c r="E130" s="101"/>
      <c r="F130" s="111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328"/>
      <c r="S130" s="47"/>
      <c r="T130" s="120"/>
      <c r="U130" s="111"/>
      <c r="V130" s="112"/>
      <c r="W130" s="113"/>
      <c r="X130" s="116"/>
      <c r="Y130" s="12"/>
      <c r="Z130" s="198"/>
      <c r="AA130" s="337"/>
      <c r="AB130" s="338"/>
      <c r="AC130" s="12"/>
      <c r="AD130" s="198"/>
      <c r="AE130" s="117"/>
      <c r="AF130" s="110"/>
      <c r="AG130" s="374"/>
    </row>
    <row r="131" spans="1:33" ht="15.75" customHeight="1">
      <c r="A131" s="363"/>
      <c r="B131" s="163"/>
      <c r="C131" s="335"/>
      <c r="D131" s="336"/>
      <c r="E131" s="101"/>
      <c r="F131" s="111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28"/>
      <c r="S131" s="47"/>
      <c r="T131" s="120"/>
      <c r="U131" s="111"/>
      <c r="V131" s="112"/>
      <c r="W131" s="113"/>
      <c r="X131" s="116"/>
      <c r="Y131" s="12"/>
      <c r="Z131" s="198"/>
      <c r="AA131" s="337"/>
      <c r="AB131" s="338"/>
      <c r="AC131" s="12"/>
      <c r="AD131" s="198"/>
      <c r="AE131" s="117"/>
      <c r="AF131" s="110"/>
      <c r="AG131" s="374"/>
    </row>
    <row r="132" spans="1:33" ht="15.75" customHeight="1">
      <c r="A132" s="363"/>
      <c r="B132" s="163"/>
      <c r="C132" s="335"/>
      <c r="D132" s="336"/>
      <c r="E132" s="101"/>
      <c r="F132" s="111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28"/>
      <c r="S132" s="47"/>
      <c r="T132" s="120"/>
      <c r="U132" s="111"/>
      <c r="V132" s="112"/>
      <c r="W132" s="113"/>
      <c r="X132" s="116"/>
      <c r="Y132" s="12"/>
      <c r="Z132" s="198"/>
      <c r="AA132" s="337"/>
      <c r="AB132" s="338"/>
      <c r="AC132" s="12"/>
      <c r="AD132" s="198"/>
      <c r="AE132" s="117"/>
      <c r="AF132" s="110"/>
      <c r="AG132" s="374"/>
    </row>
    <row r="133" spans="1:33" ht="15.75" customHeight="1">
      <c r="A133" s="363"/>
      <c r="B133" s="163"/>
      <c r="C133" s="335"/>
      <c r="D133" s="336"/>
      <c r="E133" s="101"/>
      <c r="F133" s="111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28"/>
      <c r="S133" s="47"/>
      <c r="T133" s="120"/>
      <c r="U133" s="111"/>
      <c r="V133" s="112"/>
      <c r="W133" s="113"/>
      <c r="X133" s="116"/>
      <c r="Y133" s="12"/>
      <c r="Z133" s="198"/>
      <c r="AA133" s="337"/>
      <c r="AB133" s="338"/>
      <c r="AC133" s="12"/>
      <c r="AD133" s="198"/>
      <c r="AE133" s="117"/>
      <c r="AF133" s="110"/>
      <c r="AG133" s="374"/>
    </row>
    <row r="134" spans="1:33" ht="15.75" customHeight="1">
      <c r="A134" s="363"/>
      <c r="B134" s="163"/>
      <c r="C134" s="335"/>
      <c r="D134" s="336"/>
      <c r="E134" s="101"/>
      <c r="F134" s="111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28"/>
      <c r="S134" s="47"/>
      <c r="T134" s="120"/>
      <c r="U134" s="111"/>
      <c r="V134" s="112"/>
      <c r="W134" s="113"/>
      <c r="X134" s="116"/>
      <c r="Y134" s="12"/>
      <c r="Z134" s="198"/>
      <c r="AA134" s="337"/>
      <c r="AB134" s="338"/>
      <c r="AC134" s="12"/>
      <c r="AD134" s="198"/>
      <c r="AE134" s="117"/>
      <c r="AF134" s="110"/>
      <c r="AG134" s="374"/>
    </row>
    <row r="135" spans="1:33" ht="15.75" customHeight="1">
      <c r="A135" s="363"/>
      <c r="B135" s="163"/>
      <c r="C135" s="335"/>
      <c r="D135" s="336"/>
      <c r="E135" s="101"/>
      <c r="F135" s="111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28"/>
      <c r="S135" s="47"/>
      <c r="T135" s="120"/>
      <c r="U135" s="111"/>
      <c r="V135" s="112"/>
      <c r="W135" s="113"/>
      <c r="X135" s="116"/>
      <c r="Y135" s="12"/>
      <c r="Z135" s="198"/>
      <c r="AA135" s="337"/>
      <c r="AB135" s="338"/>
      <c r="AC135" s="12"/>
      <c r="AD135" s="198"/>
      <c r="AE135" s="117"/>
      <c r="AF135" s="110"/>
      <c r="AG135" s="374"/>
    </row>
    <row r="136" spans="1:33" ht="15.75" customHeight="1">
      <c r="A136" s="363"/>
      <c r="B136" s="163"/>
      <c r="C136" s="335"/>
      <c r="D136" s="336"/>
      <c r="E136" s="101"/>
      <c r="F136" s="111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8"/>
      <c r="S136" s="47"/>
      <c r="T136" s="120"/>
      <c r="U136" s="111"/>
      <c r="V136" s="112"/>
      <c r="W136" s="113"/>
      <c r="X136" s="116"/>
      <c r="Y136" s="12"/>
      <c r="Z136" s="198"/>
      <c r="AA136" s="337"/>
      <c r="AB136" s="338"/>
      <c r="AC136" s="12"/>
      <c r="AD136" s="198"/>
      <c r="AE136" s="117"/>
      <c r="AF136" s="110"/>
      <c r="AG136" s="374"/>
    </row>
    <row r="137" spans="1:33" ht="15.75" customHeight="1">
      <c r="A137" s="363"/>
      <c r="B137" s="163"/>
      <c r="C137" s="335"/>
      <c r="D137" s="336"/>
      <c r="E137" s="101"/>
      <c r="F137" s="111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8"/>
      <c r="S137" s="47"/>
      <c r="T137" s="120"/>
      <c r="U137" s="111"/>
      <c r="V137" s="112"/>
      <c r="W137" s="183"/>
      <c r="X137" s="184"/>
      <c r="Y137" s="12"/>
      <c r="Z137" s="198"/>
      <c r="AA137" s="337"/>
      <c r="AB137" s="338"/>
      <c r="AC137" s="12"/>
      <c r="AD137" s="198"/>
      <c r="AE137" s="117"/>
      <c r="AF137" s="110"/>
      <c r="AG137" s="374"/>
    </row>
    <row r="138" spans="1:33" ht="15.75" customHeight="1">
      <c r="A138" s="363"/>
      <c r="B138" s="163"/>
      <c r="C138" s="335"/>
      <c r="D138" s="336"/>
      <c r="E138" s="101"/>
      <c r="F138" s="111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8"/>
      <c r="S138" s="47"/>
      <c r="T138" s="120"/>
      <c r="U138" s="111"/>
      <c r="V138" s="112"/>
      <c r="W138" s="185"/>
      <c r="X138" s="186"/>
      <c r="Y138" s="12"/>
      <c r="Z138" s="198"/>
      <c r="AA138" s="337"/>
      <c r="AB138" s="338"/>
      <c r="AC138" s="12"/>
      <c r="AD138" s="198"/>
      <c r="AE138" s="117"/>
      <c r="AF138" s="110"/>
      <c r="AG138" s="374"/>
    </row>
    <row r="139" spans="1:33" ht="15.75" customHeight="1">
      <c r="A139" s="363"/>
      <c r="B139" s="100"/>
      <c r="C139" s="335"/>
      <c r="D139" s="336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8"/>
      <c r="S139" s="47"/>
      <c r="T139" s="120"/>
      <c r="U139" s="130"/>
      <c r="V139" s="112"/>
      <c r="W139" s="185"/>
      <c r="X139" s="186"/>
      <c r="Y139" s="12"/>
      <c r="Z139" s="198"/>
      <c r="AA139" s="337"/>
      <c r="AB139" s="338"/>
      <c r="AC139" s="12"/>
      <c r="AD139" s="198"/>
      <c r="AE139" s="117"/>
      <c r="AF139" s="110"/>
      <c r="AG139" s="374"/>
    </row>
    <row r="140" spans="1:33" ht="15.75" customHeight="1" thickBot="1">
      <c r="A140" s="364"/>
      <c r="B140" s="133" t="s">
        <v>115</v>
      </c>
      <c r="C140" s="358"/>
      <c r="D140" s="358"/>
      <c r="E140" s="134"/>
      <c r="F140" s="167"/>
      <c r="G140" s="135"/>
      <c r="H140" s="69"/>
      <c r="I140" s="136">
        <f t="shared" ref="I140:J140" si="64">AVERAGE(I124:I139)</f>
        <v>23</v>
      </c>
      <c r="J140" s="137">
        <f t="shared" si="64"/>
        <v>2000</v>
      </c>
      <c r="K140" s="138">
        <f t="shared" ref="K140" si="65">J140/I140</f>
        <v>86.956521739130437</v>
      </c>
      <c r="L140" s="136">
        <f t="shared" ref="L140:M140" si="66">AVERAGE(L124:L139)</f>
        <v>23</v>
      </c>
      <c r="M140" s="137">
        <f t="shared" si="66"/>
        <v>1793.4754826015605</v>
      </c>
      <c r="N140" s="138">
        <f>M140/L140</f>
        <v>77.977194895720018</v>
      </c>
      <c r="O140" s="139">
        <f>L140-I140</f>
        <v>0</v>
      </c>
      <c r="P140" s="140">
        <f>N140-K140</f>
        <v>-8.9793268434104192</v>
      </c>
      <c r="Q140" s="141">
        <f>N140/K140</f>
        <v>0.89673774130078021</v>
      </c>
      <c r="R140" s="329"/>
      <c r="S140" s="142">
        <v>0.70833333333333337</v>
      </c>
      <c r="T140" s="143">
        <v>0.84868055555555544</v>
      </c>
      <c r="U140" s="144"/>
      <c r="V140" s="166"/>
      <c r="W140" s="187"/>
      <c r="X140" s="188"/>
      <c r="Y140" s="179">
        <f t="shared" ref="Y140:Z140" si="67">SUM(Y124:Y139)</f>
        <v>0</v>
      </c>
      <c r="Z140" s="180">
        <f t="shared" si="67"/>
        <v>0</v>
      </c>
      <c r="AA140" s="359"/>
      <c r="AB140" s="360"/>
      <c r="AC140" s="179">
        <f t="shared" ref="AC140" si="68">SUM(AC124:AC139)</f>
        <v>7</v>
      </c>
      <c r="AD140" s="180">
        <f t="shared" ref="AD140" si="69">SUM(AD124:AD139)</f>
        <v>0</v>
      </c>
      <c r="AE140" s="168">
        <f>M140-J140</f>
        <v>-206.52451739843946</v>
      </c>
      <c r="AF140" s="141">
        <f>M140/J140</f>
        <v>0.89673774130078032</v>
      </c>
      <c r="AG140" s="375"/>
    </row>
    <row r="142" spans="1:33">
      <c r="AA142" s="365" t="s">
        <v>149</v>
      </c>
      <c r="AB142" s="365"/>
    </row>
    <row r="143" spans="1:33">
      <c r="AA143" s="365" t="s">
        <v>150</v>
      </c>
      <c r="AB143" s="365"/>
    </row>
    <row r="144" spans="1:33">
      <c r="AA144" s="365" t="s">
        <v>151</v>
      </c>
      <c r="AB144" s="365"/>
    </row>
    <row r="145" spans="27:28">
      <c r="AA145" s="365" t="s">
        <v>152</v>
      </c>
      <c r="AB145" s="365"/>
    </row>
    <row r="146" spans="27:28">
      <c r="AA146" s="365" t="s">
        <v>153</v>
      </c>
      <c r="AB146" s="365"/>
    </row>
    <row r="147" spans="27:28">
      <c r="AA147" s="365" t="s">
        <v>154</v>
      </c>
      <c r="AB147" s="365"/>
    </row>
    <row r="148" spans="27:28">
      <c r="AA148" s="365" t="s">
        <v>155</v>
      </c>
      <c r="AB148" s="365"/>
    </row>
    <row r="149" spans="27:28">
      <c r="AA149" s="365" t="s">
        <v>156</v>
      </c>
      <c r="AB149" s="365"/>
    </row>
    <row r="150" spans="27:28">
      <c r="AA150" s="365" t="s">
        <v>157</v>
      </c>
      <c r="AB150" s="365"/>
    </row>
    <row r="151" spans="27:28">
      <c r="AA151" s="365" t="s">
        <v>158</v>
      </c>
      <c r="AB151" s="365"/>
    </row>
    <row r="152" spans="27:28">
      <c r="AA152" s="365" t="s">
        <v>159</v>
      </c>
      <c r="AB152" s="365"/>
    </row>
    <row r="153" spans="27:28">
      <c r="AA153" s="365" t="s">
        <v>160</v>
      </c>
      <c r="AB153" s="365"/>
    </row>
    <row r="154" spans="27:28">
      <c r="AA154" s="365" t="s">
        <v>161</v>
      </c>
      <c r="AB154" s="365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455" priority="2" operator="greaterThan">
      <formula>0</formula>
    </cfRule>
  </conditionalFormatting>
  <conditionalFormatting sqref="P5:P140 AE5:AE140">
    <cfRule type="cellIs" dxfId="454" priority="5" operator="lessThan">
      <formula>0</formula>
    </cfRule>
  </conditionalFormatting>
  <conditionalFormatting sqref="Q5:Q140 AF5:AF140">
    <cfRule type="cellIs" dxfId="453" priority="3" operator="greaterThan">
      <formula>1</formula>
    </cfRule>
    <cfRule type="cellIs" dxfId="452" priority="4" operator="lessThan">
      <formula>0.8</formula>
    </cfRule>
  </conditionalFormatting>
  <conditionalFormatting sqref="AG5 R5:R140 AG107:AG124">
    <cfRule type="cellIs" dxfId="451" priority="6" operator="lessThan">
      <formula>0.8</formula>
    </cfRule>
  </conditionalFormatting>
  <conditionalFormatting sqref="AG22">
    <cfRule type="cellIs" dxfId="450" priority="11" operator="lessThan">
      <formula>0.8</formula>
    </cfRule>
  </conditionalFormatting>
  <conditionalFormatting sqref="AG37">
    <cfRule type="cellIs" dxfId="449" priority="10" operator="lessThan">
      <formula>0.8</formula>
    </cfRule>
  </conditionalFormatting>
  <conditionalFormatting sqref="AG39:AG74">
    <cfRule type="cellIs" dxfId="448" priority="8" operator="lessThan">
      <formula>0.8</formula>
    </cfRule>
  </conditionalFormatting>
  <conditionalFormatting sqref="AG80:AG88">
    <cfRule type="cellIs" dxfId="447" priority="9" operator="lessThan">
      <formula>0.8</formula>
    </cfRule>
  </conditionalFormatting>
  <conditionalFormatting sqref="AG90:AG95">
    <cfRule type="cellIs" dxfId="446" priority="7" operator="lessThan">
      <formula>0.8</formula>
    </cfRule>
  </conditionalFormatting>
  <conditionalFormatting sqref="AG139">
    <cfRule type="cellIs" dxfId="445" priority="1" operator="lessThan">
      <formula>0.8</formula>
    </cfRule>
  </conditionalFormatting>
  <dataValidations count="1">
    <dataValidation type="list" allowBlank="1" showInputMessage="1" showErrorMessage="1" sqref="AA5:AB140" xr:uid="{27FB4DA4-77F1-42C7-ADED-D353B61230C1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4C046-EB81-4665-89A4-2319F723C02F}">
  <sheetPr>
    <tabColor theme="9" tint="0.59999389629810485"/>
  </sheetPr>
  <dimension ref="B1:AR42"/>
  <sheetViews>
    <sheetView zoomScale="70" zoomScaleNormal="70" workbookViewId="0">
      <selection activeCell="R43" sqref="R43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11" t="s">
        <v>0</v>
      </c>
      <c r="C1" s="211"/>
      <c r="D1" s="211"/>
      <c r="E1" s="211"/>
      <c r="F1" s="211"/>
      <c r="G1" s="211"/>
      <c r="H1" s="211"/>
      <c r="I1" s="211"/>
      <c r="J1" s="211"/>
      <c r="K1" s="1"/>
      <c r="L1" s="1"/>
      <c r="M1" s="1"/>
      <c r="N1" s="1"/>
      <c r="O1" s="1"/>
      <c r="P1" s="1"/>
    </row>
    <row r="2" spans="2:34" ht="27.75" customHeight="1">
      <c r="B2" s="212"/>
      <c r="C2" s="212"/>
      <c r="D2" s="212"/>
      <c r="E2" s="212"/>
      <c r="F2" s="212"/>
      <c r="G2" s="212"/>
      <c r="H2" s="212"/>
      <c r="I2" s="212"/>
      <c r="J2" s="212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13" t="s">
        <v>255</v>
      </c>
      <c r="D3" s="214"/>
      <c r="E3" s="3" t="s">
        <v>2</v>
      </c>
      <c r="F3" s="215">
        <f>'0719(18度C)'!D1+'0719(4度C)'!D1</f>
        <v>222011</v>
      </c>
      <c r="G3" s="216"/>
      <c r="H3" s="3" t="s">
        <v>3</v>
      </c>
      <c r="I3" s="217">
        <f>'0719(18度C)'!F1+'0719(4度C)'!F1</f>
        <v>7176291.25</v>
      </c>
      <c r="J3" s="218"/>
      <c r="K3" s="4"/>
      <c r="L3" s="5"/>
      <c r="M3" s="1"/>
      <c r="N3" s="1"/>
      <c r="O3" s="1"/>
      <c r="P3" s="1"/>
    </row>
    <row r="4" spans="2:34" ht="28.5" customHeight="1">
      <c r="B4" s="219" t="s">
        <v>4</v>
      </c>
      <c r="C4" s="222" t="s">
        <v>5</v>
      </c>
      <c r="D4" s="223"/>
      <c r="E4" s="224" t="s">
        <v>6</v>
      </c>
      <c r="F4" s="225"/>
      <c r="G4" s="224" t="s">
        <v>7</v>
      </c>
      <c r="H4" s="225"/>
      <c r="I4" s="224" t="s">
        <v>8</v>
      </c>
      <c r="J4" s="225"/>
      <c r="K4" s="226" t="s">
        <v>9</v>
      </c>
      <c r="L4" s="227"/>
      <c r="M4" s="226" t="s">
        <v>10</v>
      </c>
      <c r="N4" s="227"/>
      <c r="O4" s="228" t="s">
        <v>11</v>
      </c>
      <c r="P4" s="229"/>
      <c r="Q4" s="229" t="s">
        <v>12</v>
      </c>
      <c r="R4" s="229"/>
    </row>
    <row r="5" spans="2:34" ht="28.5" customHeight="1">
      <c r="B5" s="220"/>
      <c r="C5" s="222" t="s">
        <v>13</v>
      </c>
      <c r="D5" s="223"/>
      <c r="E5" s="230" t="s">
        <v>14</v>
      </c>
      <c r="F5" s="231"/>
      <c r="G5" s="232" t="s">
        <v>15</v>
      </c>
      <c r="H5" s="233"/>
      <c r="I5" s="234" t="s">
        <v>16</v>
      </c>
      <c r="J5" s="235"/>
      <c r="K5" s="236" t="s">
        <v>17</v>
      </c>
      <c r="L5" s="237"/>
      <c r="M5" s="238" t="s">
        <v>18</v>
      </c>
      <c r="N5" s="23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20"/>
      <c r="C6" s="222" t="s">
        <v>22</v>
      </c>
      <c r="D6" s="223"/>
      <c r="E6" s="250">
        <f>AVERAGE(D14:O14,D32:X32)</f>
        <v>493.01585564439387</v>
      </c>
      <c r="F6" s="251" t="e">
        <f>AVERAGE(#REF!,D14:K14)</f>
        <v>#REF!</v>
      </c>
      <c r="G6" s="252">
        <f>AVERAGE(D14:K14)</f>
        <v>285.87950222325338</v>
      </c>
      <c r="H6" s="253"/>
      <c r="I6" s="252">
        <f>AVERAGE(L14:O14)</f>
        <v>94.325718496683862</v>
      </c>
      <c r="J6" s="253"/>
      <c r="K6" s="252">
        <f>AVERAGE(D32:O32)</f>
        <v>745.4545454545455</v>
      </c>
      <c r="L6" s="253"/>
      <c r="M6" s="252">
        <f>AVERAGE(P32:X32)</f>
        <v>750.62676453980805</v>
      </c>
      <c r="N6" s="253"/>
      <c r="O6" s="241">
        <f>'0719(4度C)'!Y2</f>
        <v>0</v>
      </c>
      <c r="P6" s="241">
        <f>'0719(4度C)'!Z2</f>
        <v>0</v>
      </c>
      <c r="Q6" s="241">
        <f>'0719(4度C)'!AC2</f>
        <v>70</v>
      </c>
      <c r="R6" s="241">
        <f>'0719(4度C)'!AD2</f>
        <v>0</v>
      </c>
    </row>
    <row r="7" spans="2:34" ht="28.5" customHeight="1">
      <c r="B7" s="220"/>
      <c r="C7" s="244" t="s">
        <v>23</v>
      </c>
      <c r="D7" s="245"/>
      <c r="E7" s="246">
        <f>AVERAGE(D15:O15,D33:X33)</f>
        <v>438.70799237233746</v>
      </c>
      <c r="F7" s="247" t="e">
        <f>AVERAGE(#REF!,D15:K15)</f>
        <v>#REF!</v>
      </c>
      <c r="G7" s="248">
        <f>AVERAGE(D15:K15)</f>
        <v>248.93723014852449</v>
      </c>
      <c r="H7" s="249"/>
      <c r="I7" s="248">
        <f>AVERAGE(L15:O15)</f>
        <v>86.923431816390035</v>
      </c>
      <c r="J7" s="249"/>
      <c r="K7" s="248">
        <f>AVERAGE(D33:O33)</f>
        <v>665.89495070528028</v>
      </c>
      <c r="L7" s="249"/>
      <c r="M7" s="248">
        <f>AVERAGE(P33:X33)</f>
        <v>672.06945765308797</v>
      </c>
      <c r="N7" s="249"/>
      <c r="O7" s="242"/>
      <c r="P7" s="242"/>
      <c r="Q7" s="242"/>
      <c r="R7" s="242"/>
    </row>
    <row r="8" spans="2:34" ht="28.5" customHeight="1">
      <c r="B8" s="221"/>
      <c r="C8" s="244" t="s">
        <v>24</v>
      </c>
      <c r="D8" s="245"/>
      <c r="E8" s="265">
        <f>AVERAGE(D16:O16,D34:X34)</f>
        <v>0.89405931050713661</v>
      </c>
      <c r="F8" s="266" t="e">
        <f>AVERAGE(D16:K16,#REF!)</f>
        <v>#REF!</v>
      </c>
      <c r="G8" s="254">
        <f>AVERAGE(D16:K16)</f>
        <v>0.88591577473057803</v>
      </c>
      <c r="H8" s="255"/>
      <c r="I8" s="254">
        <f>AVERAGE(L16:O16)</f>
        <v>0.9197087516027711</v>
      </c>
      <c r="J8" s="255"/>
      <c r="K8" s="254">
        <f>AVERAGE(D34:O34)</f>
        <v>0.89135843285810568</v>
      </c>
      <c r="L8" s="255"/>
      <c r="M8" s="254">
        <f>AVERAGE(P34:X34)</f>
        <v>0.89615077127318876</v>
      </c>
      <c r="N8" s="255"/>
      <c r="O8" s="243"/>
      <c r="P8" s="243"/>
      <c r="Q8" s="243"/>
      <c r="R8" s="243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6" t="s">
        <v>26</v>
      </c>
      <c r="C11" s="257"/>
      <c r="D11" s="258" t="s">
        <v>27</v>
      </c>
      <c r="E11" s="259"/>
      <c r="F11" s="259"/>
      <c r="G11" s="259"/>
      <c r="H11" s="259"/>
      <c r="I11" s="259"/>
      <c r="J11" s="259"/>
      <c r="K11" s="259"/>
      <c r="L11" s="260" t="s">
        <v>28</v>
      </c>
      <c r="M11" s="261"/>
      <c r="N11" s="261"/>
      <c r="O11" s="262"/>
    </row>
    <row r="12" spans="2:34" ht="17.25" customHeight="1">
      <c r="B12" s="263" t="s">
        <v>29</v>
      </c>
      <c r="C12" s="264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63"/>
      <c r="C13" s="264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0" t="s">
        <v>40</v>
      </c>
      <c r="C14" s="26" t="s">
        <v>41</v>
      </c>
      <c r="D14" s="27" t="s">
        <v>42</v>
      </c>
      <c r="E14" s="28">
        <v>84.21052631578948</v>
      </c>
      <c r="F14" s="28">
        <v>117.77070063694268</v>
      </c>
      <c r="G14" s="28">
        <v>90.322580645161295</v>
      </c>
      <c r="H14" s="28">
        <v>168.3732057416268</v>
      </c>
      <c r="I14" s="28">
        <v>654.6</v>
      </c>
      <c r="J14" s="28">
        <v>600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0"/>
      <c r="C15" s="33" t="s">
        <v>43</v>
      </c>
      <c r="D15" s="34" t="s">
        <v>42</v>
      </c>
      <c r="E15" s="35">
        <v>75.477503886422724</v>
      </c>
      <c r="F15" s="35">
        <v>106.16140050533265</v>
      </c>
      <c r="G15" s="35">
        <v>80.930181713705423</v>
      </c>
      <c r="H15" s="35">
        <v>150.95022188660653</v>
      </c>
      <c r="I15" s="35">
        <v>539.02407289907967</v>
      </c>
      <c r="J15" s="35">
        <v>541.08000000000004</v>
      </c>
      <c r="K15" s="36" t="s">
        <v>42</v>
      </c>
      <c r="L15" s="34" t="s">
        <v>42</v>
      </c>
      <c r="M15" s="37">
        <v>95.892857142857139</v>
      </c>
      <c r="N15" s="35">
        <v>77.954006489922932</v>
      </c>
      <c r="O15" s="38" t="s">
        <v>42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40"/>
      <c r="C16" s="41" t="s">
        <v>44</v>
      </c>
      <c r="D16" s="42" t="s">
        <v>42</v>
      </c>
      <c r="E16" s="43">
        <f t="shared" ref="E16:J16" si="0">E15/E14</f>
        <v>0.89629535865126975</v>
      </c>
      <c r="F16" s="43">
        <f t="shared" si="0"/>
        <v>0.90142454728703225</v>
      </c>
      <c r="G16" s="43">
        <f t="shared" si="0"/>
        <v>0.89601272611602423</v>
      </c>
      <c r="H16" s="43">
        <f t="shared" si="0"/>
        <v>0.89652163609834501</v>
      </c>
      <c r="I16" s="43">
        <f t="shared" si="0"/>
        <v>0.82344038023079691</v>
      </c>
      <c r="J16" s="43">
        <f t="shared" si="0"/>
        <v>0.90180000000000005</v>
      </c>
      <c r="K16" s="44" t="s">
        <v>42</v>
      </c>
      <c r="L16" s="42" t="s">
        <v>42</v>
      </c>
      <c r="M16" s="45">
        <f t="shared" ref="M16:N16" si="1">M15/M14</f>
        <v>0.94294642857142852</v>
      </c>
      <c r="N16" s="43">
        <f t="shared" si="1"/>
        <v>0.89647107463411368</v>
      </c>
      <c r="O16" s="46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7" t="s">
        <v>45</v>
      </c>
      <c r="C17" s="13" t="s">
        <v>46</v>
      </c>
      <c r="D17" s="47" t="s">
        <v>42</v>
      </c>
      <c r="E17" s="48">
        <v>0.16666666666666666</v>
      </c>
      <c r="F17" s="48">
        <v>0.16666666666666666</v>
      </c>
      <c r="G17" s="48">
        <v>0.16666666666666666</v>
      </c>
      <c r="H17" s="48">
        <v>0.16666666666666666</v>
      </c>
      <c r="I17" s="48">
        <v>0.25</v>
      </c>
      <c r="J17" s="48">
        <v>0.25</v>
      </c>
      <c r="K17" s="48" t="s">
        <v>42</v>
      </c>
      <c r="L17" s="47" t="s">
        <v>42</v>
      </c>
      <c r="M17" s="49">
        <v>0.71944444444444433</v>
      </c>
      <c r="N17" s="48">
        <v>0.70833333333333337</v>
      </c>
      <c r="O17" s="50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63"/>
      <c r="C18" s="13" t="s">
        <v>47</v>
      </c>
      <c r="D18" s="47" t="s">
        <v>42</v>
      </c>
      <c r="E18" s="48">
        <v>0.70200231481481468</v>
      </c>
      <c r="F18" s="48">
        <v>0.64302083333333326</v>
      </c>
      <c r="G18" s="48">
        <v>0.69686342592592598</v>
      </c>
      <c r="H18" s="48">
        <v>0.67480324074074061</v>
      </c>
      <c r="I18" s="48">
        <v>0.43052083333333324</v>
      </c>
      <c r="J18" s="48">
        <v>0.3147685185185185</v>
      </c>
      <c r="K18" s="48" t="s">
        <v>42</v>
      </c>
      <c r="L18" s="47" t="s">
        <v>42</v>
      </c>
      <c r="M18" s="49">
        <v>0.85687499999999983</v>
      </c>
      <c r="N18" s="48">
        <v>0.85667824074074073</v>
      </c>
      <c r="O18" s="50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8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69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68" t="s">
        <v>51</v>
      </c>
      <c r="C21" s="51" t="s">
        <v>49</v>
      </c>
      <c r="D21" s="54"/>
      <c r="E21" s="52">
        <v>16</v>
      </c>
      <c r="F21" s="52">
        <v>9</v>
      </c>
      <c r="G21" s="52">
        <v>19</v>
      </c>
      <c r="H21" s="52">
        <v>15</v>
      </c>
      <c r="I21" s="52">
        <v>0</v>
      </c>
      <c r="J21" s="52">
        <v>0</v>
      </c>
      <c r="K21" s="53"/>
      <c r="L21" s="54"/>
      <c r="M21" s="55">
        <v>6</v>
      </c>
      <c r="N21" s="52">
        <v>5</v>
      </c>
      <c r="O21" s="56"/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69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63" t="s">
        <v>53</v>
      </c>
      <c r="C23" s="264"/>
      <c r="D23" s="57" t="s">
        <v>42</v>
      </c>
      <c r="E23" s="58">
        <v>22.166666666666668</v>
      </c>
      <c r="F23" s="58">
        <v>17.555555555555557</v>
      </c>
      <c r="G23" s="58">
        <v>22.142857142857142</v>
      </c>
      <c r="H23" s="58">
        <v>21</v>
      </c>
      <c r="I23" s="58">
        <v>5.5</v>
      </c>
      <c r="J23" s="58">
        <v>6</v>
      </c>
      <c r="K23" s="59" t="s">
        <v>42</v>
      </c>
      <c r="L23" s="57" t="s">
        <v>42</v>
      </c>
      <c r="M23" s="60">
        <v>18.666666666666668</v>
      </c>
      <c r="N23" s="58">
        <v>23</v>
      </c>
      <c r="O23" s="61" t="s">
        <v>42</v>
      </c>
    </row>
    <row r="24" spans="2:44" ht="17.25" customHeight="1">
      <c r="B24" s="270" t="s">
        <v>54</v>
      </c>
      <c r="C24" s="271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70" t="s">
        <v>59</v>
      </c>
      <c r="C25" s="271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72" t="s">
        <v>60</v>
      </c>
      <c r="C26" s="273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56" t="s">
        <v>26</v>
      </c>
      <c r="C29" s="257"/>
      <c r="D29" s="274" t="s">
        <v>64</v>
      </c>
      <c r="E29" s="275"/>
      <c r="F29" s="275"/>
      <c r="G29" s="275"/>
      <c r="H29" s="275"/>
      <c r="I29" s="275"/>
      <c r="J29" s="275"/>
      <c r="K29" s="275"/>
      <c r="L29" s="275"/>
      <c r="M29" s="275"/>
      <c r="N29" s="275"/>
      <c r="O29" s="276"/>
      <c r="P29" s="277" t="s">
        <v>65</v>
      </c>
      <c r="Q29" s="278"/>
      <c r="R29" s="278"/>
      <c r="S29" s="278"/>
      <c r="T29" s="278"/>
      <c r="U29" s="278"/>
      <c r="V29" s="278"/>
      <c r="W29" s="278"/>
      <c r="X29" s="279"/>
    </row>
    <row r="30" spans="2:44" ht="17.25" customHeight="1">
      <c r="B30" s="263" t="s">
        <v>29</v>
      </c>
      <c r="C30" s="264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63"/>
      <c r="C31" s="264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40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954.54545454545462</v>
      </c>
      <c r="O32" s="28">
        <v>875</v>
      </c>
      <c r="P32" s="27">
        <v>411.42857142857144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709.09090909090901</v>
      </c>
      <c r="W32" s="28">
        <v>942.85714285714289</v>
      </c>
      <c r="X32" s="31">
        <v>939.13043478260863</v>
      </c>
    </row>
    <row r="33" spans="2:24" ht="39.6" customHeight="1">
      <c r="B33" s="240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287.83692082437943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746.46494135391333</v>
      </c>
      <c r="N33" s="35">
        <v>849.51187408124315</v>
      </c>
      <c r="O33" s="35">
        <v>779.76606656158526</v>
      </c>
      <c r="P33" s="34">
        <v>368.7481829224493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642.72948902515509</v>
      </c>
      <c r="W33" s="35">
        <v>844.64231520894771</v>
      </c>
      <c r="X33" s="38">
        <v>832.15784345579959</v>
      </c>
    </row>
    <row r="34" spans="2:24" ht="40.15" customHeight="1">
      <c r="B34" s="240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0.87950170251893722</v>
      </c>
      <c r="H34" s="43" t="s">
        <v>42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0.90480598951989499</v>
      </c>
      <c r="N34" s="43">
        <f>N33/N32</f>
        <v>0.88996482046606418</v>
      </c>
      <c r="O34" s="43">
        <f>O33/O32</f>
        <v>0.89116121892752598</v>
      </c>
      <c r="P34" s="42">
        <f>P33/P32</f>
        <v>0.89626294460317535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0.90641338195855214</v>
      </c>
      <c r="W34" s="43">
        <f>W33/W32</f>
        <v>0.89583275855494449</v>
      </c>
      <c r="X34" s="46">
        <f>X33/X32</f>
        <v>0.88609399997608296</v>
      </c>
    </row>
    <row r="35" spans="2:24" ht="17.25" customHeight="1">
      <c r="B35" s="267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0.25</v>
      </c>
      <c r="H35" s="48" t="s">
        <v>42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0.33263888888888887</v>
      </c>
      <c r="N35" s="48">
        <v>0.25</v>
      </c>
      <c r="O35" s="48">
        <v>0.25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0.7416666666666667</v>
      </c>
      <c r="X35" s="50">
        <v>0.74583333333333335</v>
      </c>
    </row>
    <row r="36" spans="2:24" ht="17.25" customHeight="1">
      <c r="B36" s="263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0.43052083333333324</v>
      </c>
      <c r="H36" s="48" t="s">
        <v>42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0.43393518518518515</v>
      </c>
      <c r="N36" s="48">
        <v>0.54050925925925941</v>
      </c>
      <c r="O36" s="48">
        <v>0.54991898148148155</v>
      </c>
      <c r="P36" s="47">
        <v>0.78098379629629622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0.89170138888888884</v>
      </c>
      <c r="W36" s="48">
        <v>1.1380787037037037</v>
      </c>
      <c r="X36" s="50">
        <v>1.1245138888888886</v>
      </c>
    </row>
    <row r="37" spans="2:24" ht="17.25" customHeight="1">
      <c r="B37" s="263" t="s">
        <v>53</v>
      </c>
      <c r="C37" s="264"/>
      <c r="D37" s="58" t="s">
        <v>42</v>
      </c>
      <c r="E37" s="58" t="s">
        <v>42</v>
      </c>
      <c r="F37" s="58" t="s">
        <v>42</v>
      </c>
      <c r="G37" s="58">
        <v>11</v>
      </c>
      <c r="H37" s="58" t="s">
        <v>42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4</v>
      </c>
      <c r="N37" s="58">
        <v>3.6666666666666665</v>
      </c>
      <c r="O37" s="58">
        <v>4</v>
      </c>
      <c r="P37" s="57">
        <v>8.75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4.4000000000000004</v>
      </c>
      <c r="W37" s="58">
        <v>3.5</v>
      </c>
      <c r="X37" s="61">
        <v>3.8333333333333335</v>
      </c>
    </row>
    <row r="38" spans="2:24" ht="17.25" customHeight="1">
      <c r="B38" s="270" t="s">
        <v>54</v>
      </c>
      <c r="C38" s="271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70" t="s">
        <v>59</v>
      </c>
      <c r="C39" s="271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72" t="s">
        <v>60</v>
      </c>
      <c r="C40" s="273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30EC3-8297-4E2C-B510-7AFF928A0B55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M42" sqref="M42"/>
      <selection pane="bottomLeft" activeCell="M42" sqref="M42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SUM(F5:F140)</f>
        <v>113067</v>
      </c>
      <c r="E1" s="88" t="s">
        <v>3</v>
      </c>
      <c r="F1" s="89">
        <f>SUM(G5:G140)</f>
        <v>2237229.06</v>
      </c>
      <c r="G1" s="90" t="s">
        <v>84</v>
      </c>
      <c r="H1" s="91">
        <f>L21+L38+L55+L72+L89+L106+L123+L140</f>
        <v>43.150000000000006</v>
      </c>
      <c r="I1" s="284" t="s">
        <v>85</v>
      </c>
      <c r="J1" s="280"/>
      <c r="K1" s="309"/>
      <c r="L1" s="313" t="s">
        <v>86</v>
      </c>
      <c r="M1" s="314"/>
      <c r="N1" s="315"/>
      <c r="O1" s="280" t="s">
        <v>87</v>
      </c>
      <c r="P1" s="280"/>
      <c r="Q1" s="280"/>
      <c r="R1" s="281"/>
      <c r="S1" s="284" t="s">
        <v>88</v>
      </c>
      <c r="T1" s="280"/>
      <c r="U1" s="280"/>
      <c r="V1" s="280"/>
      <c r="W1" s="280"/>
      <c r="X1" s="281"/>
      <c r="Y1" s="280" t="s">
        <v>89</v>
      </c>
      <c r="Z1" s="280"/>
      <c r="AA1" s="284" t="s">
        <v>90</v>
      </c>
      <c r="AB1" s="286"/>
      <c r="AC1" s="287"/>
    </row>
    <row r="2" spans="1:29" ht="26.25" customHeight="1" thickBot="1">
      <c r="A2" s="299">
        <v>46222</v>
      </c>
      <c r="B2" s="300"/>
      <c r="C2" s="92" t="s">
        <v>40</v>
      </c>
      <c r="D2" s="93">
        <f>AVERAGE(N21,N38,N55,N72,N89,N106,N123,N140)</f>
        <v>668.98220417918412</v>
      </c>
      <c r="E2" s="93" t="s">
        <v>91</v>
      </c>
      <c r="F2" s="94">
        <f>F1/D1</f>
        <v>19.786755286688425</v>
      </c>
      <c r="G2" s="95" t="s">
        <v>92</v>
      </c>
      <c r="H2" s="96">
        <f>COUNT(H5:H140)</f>
        <v>10</v>
      </c>
      <c r="I2" s="310"/>
      <c r="J2" s="311"/>
      <c r="K2" s="312"/>
      <c r="L2" s="316"/>
      <c r="M2" s="282"/>
      <c r="N2" s="317"/>
      <c r="O2" s="282"/>
      <c r="P2" s="282"/>
      <c r="Q2" s="282"/>
      <c r="R2" s="283"/>
      <c r="S2" s="285"/>
      <c r="T2" s="282"/>
      <c r="U2" s="282"/>
      <c r="V2" s="282"/>
      <c r="W2" s="282"/>
      <c r="X2" s="283"/>
      <c r="Y2" s="282"/>
      <c r="Z2" s="282"/>
      <c r="AA2" s="288"/>
      <c r="AB2" s="289"/>
      <c r="AC2" s="290"/>
    </row>
    <row r="3" spans="1:29" ht="23.25" customHeight="1">
      <c r="A3" s="301" t="s">
        <v>93</v>
      </c>
      <c r="B3" s="303" t="s">
        <v>94</v>
      </c>
      <c r="C3" s="305" t="s">
        <v>95</v>
      </c>
      <c r="D3" s="305"/>
      <c r="E3" s="307" t="s">
        <v>96</v>
      </c>
      <c r="F3" s="305" t="s">
        <v>97</v>
      </c>
      <c r="G3" s="307" t="s">
        <v>98</v>
      </c>
      <c r="H3" s="356" t="s">
        <v>99</v>
      </c>
      <c r="I3" s="291" t="s">
        <v>100</v>
      </c>
      <c r="J3" s="293" t="s">
        <v>101</v>
      </c>
      <c r="K3" s="295" t="s">
        <v>40</v>
      </c>
      <c r="L3" s="297" t="s">
        <v>100</v>
      </c>
      <c r="M3" s="293" t="s">
        <v>101</v>
      </c>
      <c r="N3" s="295" t="s">
        <v>40</v>
      </c>
      <c r="O3" s="291" t="s">
        <v>100</v>
      </c>
      <c r="P3" s="350" t="s">
        <v>40</v>
      </c>
      <c r="Q3" s="352" t="s">
        <v>102</v>
      </c>
      <c r="R3" s="354" t="s">
        <v>103</v>
      </c>
      <c r="S3" s="339" t="s">
        <v>104</v>
      </c>
      <c r="T3" s="340"/>
      <c r="U3" s="341" t="s">
        <v>105</v>
      </c>
      <c r="V3" s="341" t="s">
        <v>106</v>
      </c>
      <c r="W3" s="305" t="s">
        <v>107</v>
      </c>
      <c r="X3" s="343"/>
      <c r="Y3" s="344" t="s">
        <v>108</v>
      </c>
      <c r="Z3" s="345"/>
      <c r="AA3" s="348" t="s">
        <v>101</v>
      </c>
      <c r="AB3" s="318" t="s">
        <v>102</v>
      </c>
      <c r="AC3" s="320" t="s">
        <v>109</v>
      </c>
    </row>
    <row r="4" spans="1:29" ht="17.25" customHeight="1" thickBot="1">
      <c r="A4" s="302"/>
      <c r="B4" s="304"/>
      <c r="C4" s="306"/>
      <c r="D4" s="306"/>
      <c r="E4" s="308"/>
      <c r="F4" s="306"/>
      <c r="G4" s="308"/>
      <c r="H4" s="357"/>
      <c r="I4" s="292"/>
      <c r="J4" s="294"/>
      <c r="K4" s="296"/>
      <c r="L4" s="298"/>
      <c r="M4" s="294"/>
      <c r="N4" s="296"/>
      <c r="O4" s="292"/>
      <c r="P4" s="351"/>
      <c r="Q4" s="353"/>
      <c r="R4" s="355"/>
      <c r="S4" s="203" t="s">
        <v>110</v>
      </c>
      <c r="T4" s="204" t="s">
        <v>111</v>
      </c>
      <c r="U4" s="342"/>
      <c r="V4" s="342"/>
      <c r="W4" s="99" t="s">
        <v>112</v>
      </c>
      <c r="X4" s="69" t="s">
        <v>113</v>
      </c>
      <c r="Y4" s="346"/>
      <c r="Z4" s="347"/>
      <c r="AA4" s="349"/>
      <c r="AB4" s="319"/>
      <c r="AC4" s="321"/>
    </row>
    <row r="5" spans="1:29" ht="15.75" customHeight="1">
      <c r="A5" s="322" t="s">
        <v>116</v>
      </c>
      <c r="B5" s="146" t="s">
        <v>114</v>
      </c>
      <c r="C5" s="325" t="s">
        <v>117</v>
      </c>
      <c r="D5" s="326"/>
      <c r="E5" s="147">
        <v>25.64</v>
      </c>
      <c r="F5" s="97">
        <v>1950</v>
      </c>
      <c r="G5" s="148">
        <f t="shared" ref="G5:G8" si="0">E5*F5</f>
        <v>49998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3215.8095511531883</v>
      </c>
      <c r="N5" s="152">
        <f>M5/L5</f>
        <v>321.58095511531883</v>
      </c>
      <c r="O5" s="154">
        <f>L5-I5</f>
        <v>0</v>
      </c>
      <c r="P5" s="155">
        <f>N5-K5</f>
        <v>-38.419044884681171</v>
      </c>
      <c r="Q5" s="156">
        <f>N5/K5</f>
        <v>0.8932804308758856</v>
      </c>
      <c r="R5" s="327">
        <f>Q21</f>
        <v>0.87950170251893722</v>
      </c>
      <c r="S5" s="157">
        <v>0.25</v>
      </c>
      <c r="T5" s="158">
        <v>0.27525462962962965</v>
      </c>
      <c r="U5" s="159"/>
      <c r="V5" s="160">
        <v>36.382751571231523</v>
      </c>
      <c r="W5" s="161"/>
      <c r="X5" s="162"/>
      <c r="Y5" s="330"/>
      <c r="Z5" s="331"/>
      <c r="AA5" s="115">
        <f>M5-J5</f>
        <v>-384.19044884681171</v>
      </c>
      <c r="AB5" s="156">
        <f>M5/J5</f>
        <v>0.8932804308758856</v>
      </c>
      <c r="AC5" s="332">
        <f>AB21</f>
        <v>0.87950170251893722</v>
      </c>
    </row>
    <row r="6" spans="1:29" ht="15.75" customHeight="1">
      <c r="A6" s="323"/>
      <c r="B6" s="100" t="s">
        <v>114</v>
      </c>
      <c r="C6" s="335" t="s">
        <v>198</v>
      </c>
      <c r="D6" s="336"/>
      <c r="E6" s="101">
        <v>29.52</v>
      </c>
      <c r="F6" s="102">
        <v>3024</v>
      </c>
      <c r="G6" s="103">
        <f t="shared" si="0"/>
        <v>89268.479999999996</v>
      </c>
      <c r="H6" s="26"/>
      <c r="I6" s="104">
        <v>11</v>
      </c>
      <c r="J6" s="105">
        <v>3600</v>
      </c>
      <c r="K6" s="106">
        <f t="shared" ref="K6:K8" si="1">J6/I6</f>
        <v>327.27272727272725</v>
      </c>
      <c r="L6" s="107">
        <v>11</v>
      </c>
      <c r="M6" s="105">
        <f>F6/V6*60</f>
        <v>3164.96315246021</v>
      </c>
      <c r="N6" s="106">
        <f>M6/L6</f>
        <v>287.72392295092817</v>
      </c>
      <c r="O6" s="108">
        <f>L6-I6</f>
        <v>0</v>
      </c>
      <c r="P6" s="109">
        <f>N6-K6</f>
        <v>-39.548804321799082</v>
      </c>
      <c r="Q6" s="110">
        <f>N6/K6</f>
        <v>0.87915643123894727</v>
      </c>
      <c r="R6" s="328"/>
      <c r="S6" s="47">
        <v>0.27916666666666667</v>
      </c>
      <c r="T6" s="48">
        <v>0.31896990740740744</v>
      </c>
      <c r="U6" s="111">
        <v>5.633333333333308</v>
      </c>
      <c r="V6" s="112">
        <v>57.327681637924243</v>
      </c>
      <c r="W6" s="113"/>
      <c r="X6" s="116"/>
      <c r="Y6" s="337"/>
      <c r="Z6" s="338"/>
      <c r="AA6" s="117">
        <f>M6-J6</f>
        <v>-435.03684753978996</v>
      </c>
      <c r="AB6" s="110">
        <f>M6/J6</f>
        <v>0.87915643123894727</v>
      </c>
      <c r="AC6" s="333"/>
    </row>
    <row r="7" spans="1:29" ht="15.75" customHeight="1">
      <c r="A7" s="323"/>
      <c r="B7" s="100" t="s">
        <v>114</v>
      </c>
      <c r="C7" s="335" t="s">
        <v>199</v>
      </c>
      <c r="D7" s="336"/>
      <c r="E7" s="101">
        <v>29.85</v>
      </c>
      <c r="F7" s="102">
        <v>3500</v>
      </c>
      <c r="G7" s="103">
        <f t="shared" si="0"/>
        <v>104475</v>
      </c>
      <c r="H7" s="26"/>
      <c r="I7" s="104">
        <v>11</v>
      </c>
      <c r="J7" s="105">
        <v>3600</v>
      </c>
      <c r="K7" s="106">
        <f t="shared" si="1"/>
        <v>327.27272727272725</v>
      </c>
      <c r="L7" s="107">
        <v>11</v>
      </c>
      <c r="M7" s="105">
        <f>F7/V7*60</f>
        <v>3161.7619884163573</v>
      </c>
      <c r="N7" s="106">
        <f>M7/L7</f>
        <v>287.43290803785067</v>
      </c>
      <c r="O7" s="108">
        <f>L7-I7</f>
        <v>0</v>
      </c>
      <c r="P7" s="109">
        <f>N7-K7</f>
        <v>-39.839819234876586</v>
      </c>
      <c r="Q7" s="110">
        <f>N7/K7</f>
        <v>0.87826721900454374</v>
      </c>
      <c r="R7" s="328"/>
      <c r="S7" s="47">
        <v>0.32222222222222219</v>
      </c>
      <c r="T7" s="48">
        <v>0.36834490740740738</v>
      </c>
      <c r="U7" s="111">
        <v>4.6833333333332394</v>
      </c>
      <c r="V7" s="112">
        <v>66.418661736515915</v>
      </c>
      <c r="W7" s="113"/>
      <c r="X7" s="116"/>
      <c r="Y7" s="337"/>
      <c r="Z7" s="338"/>
      <c r="AA7" s="117">
        <f>M7-J7</f>
        <v>-438.23801158364267</v>
      </c>
      <c r="AB7" s="110">
        <f>M7/J7</f>
        <v>0.87826721900454374</v>
      </c>
      <c r="AC7" s="333"/>
    </row>
    <row r="8" spans="1:29" ht="15.75" customHeight="1">
      <c r="A8" s="323"/>
      <c r="B8" s="100" t="s">
        <v>118</v>
      </c>
      <c r="C8" s="335" t="s">
        <v>119</v>
      </c>
      <c r="D8" s="336"/>
      <c r="E8" s="101">
        <v>28.57</v>
      </c>
      <c r="F8" s="102">
        <v>1633</v>
      </c>
      <c r="G8" s="103">
        <f t="shared" si="0"/>
        <v>46654.81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3122.289824242941</v>
      </c>
      <c r="N8" s="106">
        <f>M8/L8</f>
        <v>260.19081868691177</v>
      </c>
      <c r="O8" s="108">
        <f>L8-I8</f>
        <v>0</v>
      </c>
      <c r="P8" s="109">
        <f>N8-K8</f>
        <v>-39.809181313088231</v>
      </c>
      <c r="Q8" s="110">
        <f>N8/K8</f>
        <v>0.86730272895637261</v>
      </c>
      <c r="R8" s="328"/>
      <c r="S8" s="47">
        <v>0.37222222222222218</v>
      </c>
      <c r="T8" s="48">
        <v>0.39400462962962957</v>
      </c>
      <c r="U8" s="111">
        <v>5.5833333333333002</v>
      </c>
      <c r="V8" s="112">
        <v>31.380815207876203</v>
      </c>
      <c r="W8" s="113"/>
      <c r="X8" s="116"/>
      <c r="Y8" s="337"/>
      <c r="Z8" s="338"/>
      <c r="AA8" s="117">
        <f>M8-J8</f>
        <v>-477.71017575705901</v>
      </c>
      <c r="AB8" s="110">
        <f>M8/J8</f>
        <v>0.8673027289563725</v>
      </c>
      <c r="AC8" s="333"/>
    </row>
    <row r="9" spans="1:29" ht="15.75" customHeight="1">
      <c r="A9" s="323"/>
      <c r="B9" s="100"/>
      <c r="C9" s="335"/>
      <c r="D9" s="336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328"/>
      <c r="S9" s="47"/>
      <c r="T9" s="48"/>
      <c r="U9" s="111"/>
      <c r="V9" s="112"/>
      <c r="W9" s="113"/>
      <c r="X9" s="116"/>
      <c r="Y9" s="337"/>
      <c r="Z9" s="338"/>
      <c r="AA9" s="117"/>
      <c r="AB9" s="110"/>
      <c r="AC9" s="333"/>
    </row>
    <row r="10" spans="1:29" ht="15.75" customHeight="1">
      <c r="A10" s="323"/>
      <c r="B10" s="100"/>
      <c r="C10" s="335"/>
      <c r="D10" s="336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28"/>
      <c r="S10" s="47"/>
      <c r="T10" s="120"/>
      <c r="U10" s="111"/>
      <c r="V10" s="112"/>
      <c r="W10" s="113"/>
      <c r="X10" s="116"/>
      <c r="Y10" s="337"/>
      <c r="Z10" s="338"/>
      <c r="AA10" s="117"/>
      <c r="AB10" s="110"/>
      <c r="AC10" s="333"/>
    </row>
    <row r="11" spans="1:29" ht="15.75" customHeight="1">
      <c r="A11" s="323"/>
      <c r="B11" s="100"/>
      <c r="C11" s="335"/>
      <c r="D11" s="336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8"/>
      <c r="S11" s="47"/>
      <c r="T11" s="120"/>
      <c r="U11" s="111"/>
      <c r="V11" s="112"/>
      <c r="W11" s="113"/>
      <c r="X11" s="116"/>
      <c r="Y11" s="337"/>
      <c r="Z11" s="338"/>
      <c r="AA11" s="117"/>
      <c r="AB11" s="110"/>
      <c r="AC11" s="333"/>
    </row>
    <row r="12" spans="1:29" ht="15.75" customHeight="1">
      <c r="A12" s="323"/>
      <c r="B12" s="100"/>
      <c r="C12" s="335"/>
      <c r="D12" s="33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8"/>
      <c r="S12" s="47"/>
      <c r="T12" s="120"/>
      <c r="U12" s="111"/>
      <c r="V12" s="112"/>
      <c r="W12" s="113"/>
      <c r="X12" s="116"/>
      <c r="Y12" s="337"/>
      <c r="Z12" s="338"/>
      <c r="AA12" s="117"/>
      <c r="AB12" s="110"/>
      <c r="AC12" s="333"/>
    </row>
    <row r="13" spans="1:29" ht="15.75" customHeight="1">
      <c r="A13" s="323"/>
      <c r="B13" s="100"/>
      <c r="C13" s="335"/>
      <c r="D13" s="33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8"/>
      <c r="S13" s="47"/>
      <c r="T13" s="120"/>
      <c r="U13" s="111"/>
      <c r="V13" s="112"/>
      <c r="W13" s="113"/>
      <c r="X13" s="127"/>
      <c r="Y13" s="337"/>
      <c r="Z13" s="338"/>
      <c r="AA13" s="117"/>
      <c r="AB13" s="110"/>
      <c r="AC13" s="333"/>
    </row>
    <row r="14" spans="1:29" ht="15.75" customHeight="1">
      <c r="A14" s="323"/>
      <c r="B14" s="100"/>
      <c r="C14" s="335"/>
      <c r="D14" s="33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8"/>
      <c r="S14" s="47"/>
      <c r="T14" s="120"/>
      <c r="U14" s="111"/>
      <c r="V14" s="112"/>
      <c r="W14" s="113"/>
      <c r="X14" s="127"/>
      <c r="Y14" s="337"/>
      <c r="Z14" s="338"/>
      <c r="AA14" s="117"/>
      <c r="AB14" s="110"/>
      <c r="AC14" s="333"/>
    </row>
    <row r="15" spans="1:29" ht="15.75" customHeight="1">
      <c r="A15" s="323"/>
      <c r="B15" s="100"/>
      <c r="C15" s="335"/>
      <c r="D15" s="33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8"/>
      <c r="S15" s="47"/>
      <c r="T15" s="120"/>
      <c r="U15" s="111"/>
      <c r="V15" s="112"/>
      <c r="W15" s="113"/>
      <c r="X15" s="127"/>
      <c r="Y15" s="337"/>
      <c r="Z15" s="338"/>
      <c r="AA15" s="117"/>
      <c r="AB15" s="110"/>
      <c r="AC15" s="333"/>
    </row>
    <row r="16" spans="1:29" ht="15.75" customHeight="1">
      <c r="A16" s="323"/>
      <c r="B16" s="100"/>
      <c r="C16" s="335"/>
      <c r="D16" s="33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8"/>
      <c r="S16" s="47"/>
      <c r="T16" s="120"/>
      <c r="U16" s="111"/>
      <c r="V16" s="112"/>
      <c r="W16" s="113"/>
      <c r="X16" s="127"/>
      <c r="Y16" s="337"/>
      <c r="Z16" s="338"/>
      <c r="AA16" s="117"/>
      <c r="AB16" s="110"/>
      <c r="AC16" s="333"/>
    </row>
    <row r="17" spans="1:29" ht="15.75" customHeight="1">
      <c r="A17" s="323"/>
      <c r="B17" s="100"/>
      <c r="C17" s="335"/>
      <c r="D17" s="33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8"/>
      <c r="S17" s="47"/>
      <c r="T17" s="120"/>
      <c r="U17" s="111"/>
      <c r="V17" s="112"/>
      <c r="W17" s="113"/>
      <c r="X17" s="127"/>
      <c r="Y17" s="337"/>
      <c r="Z17" s="338"/>
      <c r="AA17" s="117"/>
      <c r="AB17" s="110"/>
      <c r="AC17" s="333"/>
    </row>
    <row r="18" spans="1:29" ht="15.75" customHeight="1">
      <c r="A18" s="323"/>
      <c r="B18" s="100"/>
      <c r="C18" s="335"/>
      <c r="D18" s="33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8"/>
      <c r="S18" s="47"/>
      <c r="T18" s="120"/>
      <c r="U18" s="111"/>
      <c r="V18" s="112"/>
      <c r="W18" s="113"/>
      <c r="X18" s="127"/>
      <c r="Y18" s="337"/>
      <c r="Z18" s="338"/>
      <c r="AA18" s="117"/>
      <c r="AB18" s="110"/>
      <c r="AC18" s="333"/>
    </row>
    <row r="19" spans="1:29" ht="15.75" customHeight="1">
      <c r="A19" s="323"/>
      <c r="B19" s="100"/>
      <c r="C19" s="335"/>
      <c r="D19" s="33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8"/>
      <c r="S19" s="47"/>
      <c r="T19" s="120"/>
      <c r="U19" s="111"/>
      <c r="V19" s="112"/>
      <c r="W19" s="113"/>
      <c r="X19" s="127"/>
      <c r="Y19" s="337"/>
      <c r="Z19" s="338"/>
      <c r="AA19" s="117"/>
      <c r="AB19" s="110"/>
      <c r="AC19" s="333"/>
    </row>
    <row r="20" spans="1:29" ht="15.75" customHeight="1">
      <c r="A20" s="323"/>
      <c r="B20" s="163"/>
      <c r="C20" s="335"/>
      <c r="D20" s="336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8"/>
      <c r="S20" s="119"/>
      <c r="T20" s="120"/>
      <c r="U20" s="130"/>
      <c r="V20" s="131"/>
      <c r="W20" s="126"/>
      <c r="X20" s="127"/>
      <c r="Y20" s="337"/>
      <c r="Z20" s="338"/>
      <c r="AA20" s="165"/>
      <c r="AB20" s="125"/>
      <c r="AC20" s="333"/>
    </row>
    <row r="21" spans="1:29" ht="15.75" customHeight="1" thickBot="1">
      <c r="A21" s="324"/>
      <c r="B21" s="133" t="s">
        <v>115</v>
      </c>
      <c r="C21" s="358"/>
      <c r="D21" s="358"/>
      <c r="E21" s="134"/>
      <c r="F21" s="167"/>
      <c r="G21" s="135"/>
      <c r="H21" s="69"/>
      <c r="I21" s="136">
        <f t="shared" ref="I21:J21" si="2">AVERAGE(I5:I20)</f>
        <v>11</v>
      </c>
      <c r="J21" s="137">
        <f t="shared" si="2"/>
        <v>3600</v>
      </c>
      <c r="K21" s="138">
        <f t="shared" ref="K21" si="3">J21/I21</f>
        <v>327.27272727272725</v>
      </c>
      <c r="L21" s="136">
        <f t="shared" ref="L21:M21" si="4">AVERAGE(L5:L20)</f>
        <v>11</v>
      </c>
      <c r="M21" s="137">
        <f t="shared" si="4"/>
        <v>3166.2061290681741</v>
      </c>
      <c r="N21" s="138">
        <f>M21/L21</f>
        <v>287.83692082437943</v>
      </c>
      <c r="O21" s="139">
        <f>L21-I21</f>
        <v>0</v>
      </c>
      <c r="P21" s="140">
        <f>N21-K21</f>
        <v>-39.435806448347819</v>
      </c>
      <c r="Q21" s="141">
        <f>N21/K21</f>
        <v>0.87950170251893722</v>
      </c>
      <c r="R21" s="329"/>
      <c r="S21" s="142">
        <v>0.25</v>
      </c>
      <c r="T21" s="143">
        <v>0.43052083333333324</v>
      </c>
      <c r="U21" s="144"/>
      <c r="V21" s="166"/>
      <c r="W21" s="167"/>
      <c r="X21" s="138"/>
      <c r="Y21" s="359"/>
      <c r="Z21" s="360"/>
      <c r="AA21" s="168">
        <f>M21-J21</f>
        <v>-433.79387093182595</v>
      </c>
      <c r="AB21" s="141">
        <f>M21/J21</f>
        <v>0.87950170251893722</v>
      </c>
      <c r="AC21" s="334"/>
    </row>
    <row r="22" spans="1:29" ht="15.75" customHeight="1">
      <c r="A22" s="361" t="s">
        <v>121</v>
      </c>
      <c r="B22" s="114" t="s">
        <v>118</v>
      </c>
      <c r="C22" s="325" t="s">
        <v>186</v>
      </c>
      <c r="D22" s="326"/>
      <c r="E22" s="147">
        <v>18.53</v>
      </c>
      <c r="F22" s="97">
        <v>2646</v>
      </c>
      <c r="G22" s="148">
        <f t="shared" ref="G22:G24" si="5">E22*F22</f>
        <v>49030.380000000005</v>
      </c>
      <c r="H22" s="149"/>
      <c r="I22" s="150">
        <v>3</v>
      </c>
      <c r="J22" s="151">
        <v>3300</v>
      </c>
      <c r="K22" s="152">
        <f>J22/I22</f>
        <v>1100</v>
      </c>
      <c r="L22" s="153">
        <v>3</v>
      </c>
      <c r="M22" s="151">
        <f>F22/V22*60</f>
        <v>2984.9092962469585</v>
      </c>
      <c r="N22" s="152">
        <f>M22/L22</f>
        <v>994.96976541565289</v>
      </c>
      <c r="O22" s="154">
        <f>L22-I22</f>
        <v>0</v>
      </c>
      <c r="P22" s="155">
        <f>N22-K22</f>
        <v>-105.03023458434711</v>
      </c>
      <c r="Q22" s="156">
        <f>N22/K22</f>
        <v>0.90451796855968447</v>
      </c>
      <c r="R22" s="327">
        <f>Q38</f>
        <v>0.90480598951989499</v>
      </c>
      <c r="S22" s="157">
        <v>0.33263888888888887</v>
      </c>
      <c r="T22" s="158">
        <v>0.36957175925925922</v>
      </c>
      <c r="U22" s="159"/>
      <c r="V22" s="112">
        <v>53.187545832503204</v>
      </c>
      <c r="W22" s="161"/>
      <c r="X22" s="162"/>
      <c r="Y22" s="330"/>
      <c r="Z22" s="331"/>
      <c r="AA22" s="115">
        <f>M22-J22</f>
        <v>-315.09070375304145</v>
      </c>
      <c r="AB22" s="156">
        <f>M22/J22</f>
        <v>0.90451796855968436</v>
      </c>
      <c r="AC22" s="332">
        <f>AB38</f>
        <v>0.90480598951989499</v>
      </c>
    </row>
    <row r="23" spans="1:29" ht="15.75" customHeight="1">
      <c r="A23" s="362"/>
      <c r="B23" s="100" t="s">
        <v>118</v>
      </c>
      <c r="C23" s="335" t="s">
        <v>122</v>
      </c>
      <c r="D23" s="336"/>
      <c r="E23" s="101">
        <v>22.28</v>
      </c>
      <c r="F23" s="102">
        <v>969</v>
      </c>
      <c r="G23" s="103">
        <f t="shared" si="5"/>
        <v>21589.32</v>
      </c>
      <c r="H23" s="26"/>
      <c r="I23" s="104">
        <v>5</v>
      </c>
      <c r="J23" s="105">
        <v>3300</v>
      </c>
      <c r="K23" s="106">
        <f t="shared" ref="K23:K24" si="6">J23/I23</f>
        <v>660</v>
      </c>
      <c r="L23" s="107">
        <v>5</v>
      </c>
      <c r="M23" s="105">
        <f>F23/V23*60</f>
        <v>2986.170000000001</v>
      </c>
      <c r="N23" s="106">
        <f>M23/L23</f>
        <v>597.23400000000015</v>
      </c>
      <c r="O23" s="108">
        <f>L23-I23</f>
        <v>0</v>
      </c>
      <c r="P23" s="109">
        <f>N23-K23</f>
        <v>-62.765999999999849</v>
      </c>
      <c r="Q23" s="110">
        <f>N23/K23</f>
        <v>0.90490000000000026</v>
      </c>
      <c r="R23" s="328"/>
      <c r="S23" s="47">
        <v>0.37361111111111106</v>
      </c>
      <c r="T23" s="48">
        <v>0.3871296296296296</v>
      </c>
      <c r="U23" s="111">
        <v>5.8166666666666433</v>
      </c>
      <c r="V23" s="112">
        <v>19.469755573192412</v>
      </c>
      <c r="W23" s="113"/>
      <c r="X23" s="116"/>
      <c r="Y23" s="337"/>
      <c r="Z23" s="338"/>
      <c r="AA23" s="117">
        <f>M23-J23</f>
        <v>-313.82999999999902</v>
      </c>
      <c r="AB23" s="110">
        <f>M23/J23</f>
        <v>0.90490000000000026</v>
      </c>
      <c r="AC23" s="333"/>
    </row>
    <row r="24" spans="1:29" ht="15.75" customHeight="1">
      <c r="A24" s="362"/>
      <c r="B24" s="100" t="s">
        <v>118</v>
      </c>
      <c r="C24" s="335" t="s">
        <v>123</v>
      </c>
      <c r="D24" s="336"/>
      <c r="E24" s="101">
        <v>17.89</v>
      </c>
      <c r="F24" s="102">
        <v>3080</v>
      </c>
      <c r="G24" s="103">
        <f t="shared" si="5"/>
        <v>55101.200000000004</v>
      </c>
      <c r="H24" s="26"/>
      <c r="I24" s="104">
        <v>4</v>
      </c>
      <c r="J24" s="105">
        <v>3300</v>
      </c>
      <c r="K24" s="106">
        <f t="shared" si="6"/>
        <v>825</v>
      </c>
      <c r="L24" s="107">
        <v>4</v>
      </c>
      <c r="M24" s="105">
        <f>F24/V24*60</f>
        <v>2986.5000000000014</v>
      </c>
      <c r="N24" s="106">
        <f>M24/L24</f>
        <v>746.62500000000034</v>
      </c>
      <c r="O24" s="108">
        <f>L24-I24</f>
        <v>0</v>
      </c>
      <c r="P24" s="109">
        <f>N24-K24</f>
        <v>-78.374999999999659</v>
      </c>
      <c r="Q24" s="110">
        <f>N24/K24</f>
        <v>0.90500000000000036</v>
      </c>
      <c r="R24" s="328"/>
      <c r="S24" s="47">
        <v>0.39097222222222217</v>
      </c>
      <c r="T24" s="48">
        <v>0.43393518518518515</v>
      </c>
      <c r="U24" s="111">
        <v>5.5333333333332924</v>
      </c>
      <c r="V24" s="112">
        <v>61.87845303867401</v>
      </c>
      <c r="W24" s="113"/>
      <c r="X24" s="116"/>
      <c r="Y24" s="337"/>
      <c r="Z24" s="338"/>
      <c r="AA24" s="117">
        <f>M24-J24</f>
        <v>-313.49999999999864</v>
      </c>
      <c r="AB24" s="110">
        <f>M24/J24</f>
        <v>0.90500000000000036</v>
      </c>
      <c r="AC24" s="333"/>
    </row>
    <row r="25" spans="1:29" ht="15.75" customHeight="1">
      <c r="A25" s="362"/>
      <c r="B25" s="100"/>
      <c r="C25" s="335"/>
      <c r="D25" s="336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28"/>
      <c r="S25" s="47"/>
      <c r="T25" s="48"/>
      <c r="U25" s="111"/>
      <c r="V25" s="112"/>
      <c r="W25" s="113"/>
      <c r="X25" s="116"/>
      <c r="Y25" s="337"/>
      <c r="Z25" s="338"/>
      <c r="AA25" s="117"/>
      <c r="AB25" s="110"/>
      <c r="AC25" s="333"/>
    </row>
    <row r="26" spans="1:29" ht="15.75" customHeight="1">
      <c r="A26" s="363"/>
      <c r="B26" s="100"/>
      <c r="C26" s="335"/>
      <c r="D26" s="336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328"/>
      <c r="S26" s="47"/>
      <c r="T26" s="48"/>
      <c r="U26" s="111"/>
      <c r="V26" s="112"/>
      <c r="W26" s="113"/>
      <c r="X26" s="116"/>
      <c r="Y26" s="337"/>
      <c r="Z26" s="338"/>
      <c r="AA26" s="117"/>
      <c r="AB26" s="110"/>
      <c r="AC26" s="333"/>
    </row>
    <row r="27" spans="1:29" ht="15.75" customHeight="1">
      <c r="A27" s="363"/>
      <c r="B27" s="100"/>
      <c r="C27" s="335"/>
      <c r="D27" s="336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28"/>
      <c r="S27" s="47"/>
      <c r="T27" s="120"/>
      <c r="U27" s="111"/>
      <c r="V27" s="112"/>
      <c r="W27" s="113"/>
      <c r="X27" s="116"/>
      <c r="Y27" s="337"/>
      <c r="Z27" s="338"/>
      <c r="AA27" s="117"/>
      <c r="AB27" s="110"/>
      <c r="AC27" s="333"/>
    </row>
    <row r="28" spans="1:29" ht="15.75" customHeight="1">
      <c r="A28" s="363"/>
      <c r="B28" s="100"/>
      <c r="C28" s="335"/>
      <c r="D28" s="336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328"/>
      <c r="S28" s="47"/>
      <c r="T28" s="120"/>
      <c r="U28" s="111"/>
      <c r="V28" s="112"/>
      <c r="W28" s="113"/>
      <c r="X28" s="116"/>
      <c r="Y28" s="337"/>
      <c r="Z28" s="338"/>
      <c r="AA28" s="117"/>
      <c r="AB28" s="110"/>
      <c r="AC28" s="333"/>
    </row>
    <row r="29" spans="1:29" ht="15.75" customHeight="1">
      <c r="A29" s="363"/>
      <c r="B29" s="100"/>
      <c r="C29" s="335"/>
      <c r="D29" s="336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28"/>
      <c r="S29" s="47"/>
      <c r="T29" s="120"/>
      <c r="U29" s="111"/>
      <c r="V29" s="112"/>
      <c r="W29" s="113"/>
      <c r="X29" s="116"/>
      <c r="Y29" s="337"/>
      <c r="Z29" s="338"/>
      <c r="AA29" s="117"/>
      <c r="AB29" s="110"/>
      <c r="AC29" s="333"/>
    </row>
    <row r="30" spans="1:29" ht="15.75" customHeight="1">
      <c r="A30" s="363"/>
      <c r="B30" s="100"/>
      <c r="C30" s="335"/>
      <c r="D30" s="336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28"/>
      <c r="S30" s="47"/>
      <c r="T30" s="120"/>
      <c r="U30" s="111"/>
      <c r="V30" s="112"/>
      <c r="W30" s="113"/>
      <c r="X30" s="116"/>
      <c r="Y30" s="337"/>
      <c r="Z30" s="338"/>
      <c r="AA30" s="117"/>
      <c r="AB30" s="110"/>
      <c r="AC30" s="333"/>
    </row>
    <row r="31" spans="1:29" ht="15.75" customHeight="1">
      <c r="A31" s="363"/>
      <c r="B31" s="100"/>
      <c r="C31" s="335"/>
      <c r="D31" s="336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28"/>
      <c r="S31" s="47"/>
      <c r="T31" s="120"/>
      <c r="U31" s="111"/>
      <c r="V31" s="112"/>
      <c r="W31" s="113"/>
      <c r="X31" s="116"/>
      <c r="Y31" s="337"/>
      <c r="Z31" s="338"/>
      <c r="AA31" s="117"/>
      <c r="AB31" s="110"/>
      <c r="AC31" s="333"/>
    </row>
    <row r="32" spans="1:29" ht="15.75" customHeight="1">
      <c r="A32" s="363"/>
      <c r="B32" s="100"/>
      <c r="C32" s="335"/>
      <c r="D32" s="336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28"/>
      <c r="S32" s="47"/>
      <c r="T32" s="120"/>
      <c r="U32" s="111"/>
      <c r="V32" s="112"/>
      <c r="W32" s="113"/>
      <c r="X32" s="116"/>
      <c r="Y32" s="337"/>
      <c r="Z32" s="338"/>
      <c r="AA32" s="117"/>
      <c r="AB32" s="110"/>
      <c r="AC32" s="333"/>
    </row>
    <row r="33" spans="1:29" ht="15.75" customHeight="1">
      <c r="A33" s="363"/>
      <c r="B33" s="100"/>
      <c r="C33" s="335"/>
      <c r="D33" s="336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28"/>
      <c r="S33" s="47"/>
      <c r="T33" s="120"/>
      <c r="U33" s="111"/>
      <c r="V33" s="112"/>
      <c r="W33" s="113"/>
      <c r="X33" s="116"/>
      <c r="Y33" s="337"/>
      <c r="Z33" s="338"/>
      <c r="AA33" s="117"/>
      <c r="AB33" s="110"/>
      <c r="AC33" s="333"/>
    </row>
    <row r="34" spans="1:29" ht="15.75" customHeight="1">
      <c r="A34" s="363"/>
      <c r="B34" s="100"/>
      <c r="C34" s="335"/>
      <c r="D34" s="336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28"/>
      <c r="S34" s="47"/>
      <c r="T34" s="120"/>
      <c r="U34" s="111"/>
      <c r="V34" s="112"/>
      <c r="W34" s="113"/>
      <c r="X34" s="116"/>
      <c r="Y34" s="337"/>
      <c r="Z34" s="338"/>
      <c r="AA34" s="117"/>
      <c r="AB34" s="110"/>
      <c r="AC34" s="333"/>
    </row>
    <row r="35" spans="1:29" ht="15.75" customHeight="1">
      <c r="A35" s="363"/>
      <c r="B35" s="100"/>
      <c r="C35" s="335"/>
      <c r="D35" s="336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28"/>
      <c r="S35" s="47"/>
      <c r="T35" s="120"/>
      <c r="U35" s="111"/>
      <c r="V35" s="112"/>
      <c r="W35" s="113"/>
      <c r="X35" s="116"/>
      <c r="Y35" s="337"/>
      <c r="Z35" s="338"/>
      <c r="AA35" s="117"/>
      <c r="AB35" s="110"/>
      <c r="AC35" s="333"/>
    </row>
    <row r="36" spans="1:29" ht="15.75" customHeight="1">
      <c r="A36" s="363"/>
      <c r="B36" s="100"/>
      <c r="C36" s="335"/>
      <c r="D36" s="336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28"/>
      <c r="S36" s="47"/>
      <c r="T36" s="120"/>
      <c r="U36" s="111"/>
      <c r="V36" s="112"/>
      <c r="W36" s="113"/>
      <c r="X36" s="116"/>
      <c r="Y36" s="337"/>
      <c r="Z36" s="338"/>
      <c r="AA36" s="117"/>
      <c r="AB36" s="110"/>
      <c r="AC36" s="333"/>
    </row>
    <row r="37" spans="1:29" ht="15.75" customHeight="1">
      <c r="A37" s="363"/>
      <c r="B37" s="100"/>
      <c r="C37" s="335"/>
      <c r="D37" s="336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28"/>
      <c r="S37" s="119"/>
      <c r="T37" s="120"/>
      <c r="U37" s="130"/>
      <c r="V37" s="131"/>
      <c r="W37" s="126"/>
      <c r="X37" s="127"/>
      <c r="Y37" s="337"/>
      <c r="Z37" s="338"/>
      <c r="AA37" s="165"/>
      <c r="AB37" s="125"/>
      <c r="AC37" s="333"/>
    </row>
    <row r="38" spans="1:29" ht="15.75" customHeight="1" thickBot="1">
      <c r="A38" s="364"/>
      <c r="B38" s="133" t="s">
        <v>115</v>
      </c>
      <c r="C38" s="358"/>
      <c r="D38" s="358"/>
      <c r="E38" s="134"/>
      <c r="F38" s="99"/>
      <c r="G38" s="135"/>
      <c r="H38" s="69"/>
      <c r="I38" s="136">
        <f t="shared" ref="I38:J38" si="7">AVERAGE(I22:I37)</f>
        <v>4</v>
      </c>
      <c r="J38" s="137">
        <f t="shared" si="7"/>
        <v>3300</v>
      </c>
      <c r="K38" s="138">
        <f t="shared" ref="K38" si="8">J38/I38</f>
        <v>825</v>
      </c>
      <c r="L38" s="136">
        <f t="shared" ref="L38:M38" si="9">AVERAGE(L22:L37)</f>
        <v>4</v>
      </c>
      <c r="M38" s="137">
        <f t="shared" si="9"/>
        <v>2985.8597654156533</v>
      </c>
      <c r="N38" s="138">
        <f t="shared" ref="N38:N44" si="10">M38/L38</f>
        <v>746.46494135391333</v>
      </c>
      <c r="O38" s="139">
        <f t="shared" ref="O38:O44" si="11">L38-I38</f>
        <v>0</v>
      </c>
      <c r="P38" s="140">
        <f t="shared" ref="P38:P44" si="12">N38-K38</f>
        <v>-78.535058646086668</v>
      </c>
      <c r="Q38" s="141">
        <f t="shared" ref="Q38:Q44" si="13">N38/K38</f>
        <v>0.90480598951989499</v>
      </c>
      <c r="R38" s="329"/>
      <c r="S38" s="142">
        <v>0.33263888888888887</v>
      </c>
      <c r="T38" s="143">
        <v>0.43393518518518515</v>
      </c>
      <c r="U38" s="144"/>
      <c r="V38" s="166"/>
      <c r="W38" s="99"/>
      <c r="X38" s="69"/>
      <c r="Y38" s="359"/>
      <c r="Z38" s="360"/>
      <c r="AA38" s="168">
        <f t="shared" ref="AA38:AA44" si="14">M38-J38</f>
        <v>-314.14023458434667</v>
      </c>
      <c r="AB38" s="141">
        <f t="shared" ref="AB38:AB44" si="15">M38/J38</f>
        <v>0.90480598951989499</v>
      </c>
      <c r="AC38" s="334"/>
    </row>
    <row r="39" spans="1:29" ht="15.75" customHeight="1">
      <c r="A39" s="322" t="s">
        <v>71</v>
      </c>
      <c r="B39" s="114" t="s">
        <v>118</v>
      </c>
      <c r="C39" s="325" t="s">
        <v>129</v>
      </c>
      <c r="D39" s="326"/>
      <c r="E39" s="147">
        <v>25.03</v>
      </c>
      <c r="F39" s="97">
        <v>1268</v>
      </c>
      <c r="G39" s="148">
        <f t="shared" ref="G39:G44" si="16">E39*F39</f>
        <v>31738.04</v>
      </c>
      <c r="H39" s="149"/>
      <c r="I39" s="150">
        <v>5</v>
      </c>
      <c r="J39" s="151">
        <v>3600</v>
      </c>
      <c r="K39" s="152">
        <f>J39/I39</f>
        <v>720</v>
      </c>
      <c r="L39" s="153">
        <v>5</v>
      </c>
      <c r="M39" s="151">
        <f t="shared" ref="M39:M44" si="17">F39/V39*60</f>
        <v>3193.136167697538</v>
      </c>
      <c r="N39" s="152">
        <f t="shared" si="10"/>
        <v>638.62723353950764</v>
      </c>
      <c r="O39" s="154">
        <f t="shared" si="11"/>
        <v>0</v>
      </c>
      <c r="P39" s="155">
        <f t="shared" si="12"/>
        <v>-81.372766460492358</v>
      </c>
      <c r="Q39" s="156">
        <f t="shared" si="13"/>
        <v>0.88698226880487174</v>
      </c>
      <c r="R39" s="327">
        <f>Q55</f>
        <v>0.88996482046606418</v>
      </c>
      <c r="S39" s="157">
        <v>0.25</v>
      </c>
      <c r="T39" s="158">
        <v>0.26653935185185185</v>
      </c>
      <c r="U39" s="159"/>
      <c r="V39" s="160">
        <v>23.82610574821139</v>
      </c>
      <c r="W39" s="161"/>
      <c r="X39" s="162"/>
      <c r="Y39" s="330"/>
      <c r="Z39" s="331"/>
      <c r="AA39" s="115">
        <f t="shared" si="14"/>
        <v>-406.86383230246201</v>
      </c>
      <c r="AB39" s="156">
        <f t="shared" si="15"/>
        <v>0.88698226880487163</v>
      </c>
      <c r="AC39" s="332">
        <f>AB55</f>
        <v>0.88996482046606418</v>
      </c>
    </row>
    <row r="40" spans="1:29" ht="15.75" customHeight="1">
      <c r="A40" s="323"/>
      <c r="B40" s="100" t="s">
        <v>118</v>
      </c>
      <c r="C40" s="335" t="s">
        <v>125</v>
      </c>
      <c r="D40" s="336"/>
      <c r="E40" s="101">
        <v>18.18</v>
      </c>
      <c r="F40" s="102">
        <v>1247</v>
      </c>
      <c r="G40" s="103">
        <f t="shared" si="16"/>
        <v>22670.46</v>
      </c>
      <c r="H40" s="26"/>
      <c r="I40" s="104">
        <v>3</v>
      </c>
      <c r="J40" s="105">
        <v>3600</v>
      </c>
      <c r="K40" s="106">
        <f t="shared" ref="K40:K76" si="18">J40/I40</f>
        <v>1200</v>
      </c>
      <c r="L40" s="107">
        <v>3</v>
      </c>
      <c r="M40" s="105">
        <f t="shared" si="17"/>
        <v>3190.2993682675783</v>
      </c>
      <c r="N40" s="106">
        <f t="shared" si="10"/>
        <v>1063.4331227558594</v>
      </c>
      <c r="O40" s="108">
        <f t="shared" si="11"/>
        <v>0</v>
      </c>
      <c r="P40" s="109">
        <f t="shared" si="12"/>
        <v>-136.56687724414064</v>
      </c>
      <c r="Q40" s="110">
        <f t="shared" si="13"/>
        <v>0.88619426896321618</v>
      </c>
      <c r="R40" s="328"/>
      <c r="S40" s="47">
        <v>0.27638888888888891</v>
      </c>
      <c r="T40" s="48">
        <v>0.29267361111111112</v>
      </c>
      <c r="U40" s="111">
        <v>15</v>
      </c>
      <c r="V40" s="112">
        <v>23.452344549292047</v>
      </c>
      <c r="W40" s="113"/>
      <c r="X40" s="116"/>
      <c r="Y40" s="337"/>
      <c r="Z40" s="338"/>
      <c r="AA40" s="117">
        <f t="shared" si="14"/>
        <v>-409.7006317324217</v>
      </c>
      <c r="AB40" s="110">
        <f t="shared" si="15"/>
        <v>0.88619426896321618</v>
      </c>
      <c r="AC40" s="333"/>
    </row>
    <row r="41" spans="1:29" ht="15.75" customHeight="1">
      <c r="A41" s="323"/>
      <c r="B41" s="100" t="s">
        <v>118</v>
      </c>
      <c r="C41" s="335" t="s">
        <v>202</v>
      </c>
      <c r="D41" s="336"/>
      <c r="E41" s="101">
        <v>23.72</v>
      </c>
      <c r="F41" s="102">
        <v>1090</v>
      </c>
      <c r="G41" s="103">
        <f t="shared" si="16"/>
        <v>25854.799999999999</v>
      </c>
      <c r="H41" s="26"/>
      <c r="I41" s="104">
        <v>5</v>
      </c>
      <c r="J41" s="105">
        <v>3600</v>
      </c>
      <c r="K41" s="106">
        <f t="shared" si="18"/>
        <v>720</v>
      </c>
      <c r="L41" s="107">
        <v>5</v>
      </c>
      <c r="M41" s="105">
        <f t="shared" si="17"/>
        <v>3199.5111494849402</v>
      </c>
      <c r="N41" s="106">
        <f t="shared" si="10"/>
        <v>639.90222989698805</v>
      </c>
      <c r="O41" s="108">
        <f t="shared" si="11"/>
        <v>0</v>
      </c>
      <c r="P41" s="109">
        <f t="shared" si="12"/>
        <v>-80.097770103011953</v>
      </c>
      <c r="Q41" s="110">
        <f t="shared" si="13"/>
        <v>0.88875309707915007</v>
      </c>
      <c r="R41" s="328"/>
      <c r="S41" s="47">
        <v>0.30277777777777781</v>
      </c>
      <c r="T41" s="48">
        <v>0.31696759259259261</v>
      </c>
      <c r="U41" s="111">
        <v>14.550000000000036</v>
      </c>
      <c r="V41" s="112">
        <v>20.440622627781167</v>
      </c>
      <c r="W41" s="113"/>
      <c r="X41" s="116"/>
      <c r="Y41" s="337"/>
      <c r="Z41" s="338"/>
      <c r="AA41" s="117">
        <f t="shared" si="14"/>
        <v>-400.48885051505977</v>
      </c>
      <c r="AB41" s="110">
        <f t="shared" si="15"/>
        <v>0.88875309707915007</v>
      </c>
      <c r="AC41" s="333"/>
    </row>
    <row r="42" spans="1:29" ht="15.75" customHeight="1">
      <c r="A42" s="323"/>
      <c r="B42" s="100" t="s">
        <v>118</v>
      </c>
      <c r="C42" s="335" t="s">
        <v>127</v>
      </c>
      <c r="D42" s="336"/>
      <c r="E42" s="101">
        <v>18.18</v>
      </c>
      <c r="F42" s="102">
        <v>2302</v>
      </c>
      <c r="G42" s="103">
        <f t="shared" si="16"/>
        <v>41850.36</v>
      </c>
      <c r="H42" s="26"/>
      <c r="I42" s="104">
        <v>3</v>
      </c>
      <c r="J42" s="105">
        <v>3600</v>
      </c>
      <c r="K42" s="106">
        <f t="shared" si="18"/>
        <v>1200</v>
      </c>
      <c r="L42" s="107">
        <v>3</v>
      </c>
      <c r="M42" s="105">
        <f t="shared" si="17"/>
        <v>3198.8382864459977</v>
      </c>
      <c r="N42" s="106">
        <f t="shared" si="10"/>
        <v>1066.2794288153325</v>
      </c>
      <c r="O42" s="108">
        <f t="shared" si="11"/>
        <v>0</v>
      </c>
      <c r="P42" s="109">
        <f t="shared" si="12"/>
        <v>-133.72057118466751</v>
      </c>
      <c r="Q42" s="110">
        <f t="shared" si="13"/>
        <v>0.88856619067944376</v>
      </c>
      <c r="R42" s="328"/>
      <c r="S42" s="47">
        <v>0.32708333333333339</v>
      </c>
      <c r="T42" s="48">
        <v>0.35706018518518523</v>
      </c>
      <c r="U42" s="111">
        <v>14.566666666666732</v>
      </c>
      <c r="V42" s="112">
        <v>43.178175209805723</v>
      </c>
      <c r="W42" s="113"/>
      <c r="X42" s="116"/>
      <c r="Y42" s="337"/>
      <c r="Z42" s="338"/>
      <c r="AA42" s="117">
        <f t="shared" si="14"/>
        <v>-401.16171355400229</v>
      </c>
      <c r="AB42" s="110">
        <f t="shared" si="15"/>
        <v>0.88856619067944376</v>
      </c>
      <c r="AC42" s="333"/>
    </row>
    <row r="43" spans="1:29" ht="15.75" customHeight="1">
      <c r="A43" s="323"/>
      <c r="B43" s="100" t="s">
        <v>118</v>
      </c>
      <c r="C43" s="335" t="s">
        <v>126</v>
      </c>
      <c r="D43" s="336"/>
      <c r="E43" s="101">
        <v>14.03</v>
      </c>
      <c r="F43" s="102">
        <v>4876</v>
      </c>
      <c r="G43" s="103">
        <f t="shared" si="16"/>
        <v>68410.28</v>
      </c>
      <c r="H43" s="13"/>
      <c r="I43" s="104">
        <v>3</v>
      </c>
      <c r="J43" s="105">
        <v>3000</v>
      </c>
      <c r="K43" s="106">
        <f t="shared" si="18"/>
        <v>1000</v>
      </c>
      <c r="L43" s="107">
        <v>3</v>
      </c>
      <c r="M43" s="105">
        <f t="shared" si="17"/>
        <v>2724.5921657400922</v>
      </c>
      <c r="N43" s="106">
        <f t="shared" si="10"/>
        <v>908.19738858003075</v>
      </c>
      <c r="O43" s="108">
        <f t="shared" si="11"/>
        <v>0</v>
      </c>
      <c r="P43" s="109">
        <f t="shared" si="12"/>
        <v>-91.802611419969253</v>
      </c>
      <c r="Q43" s="110">
        <f t="shared" si="13"/>
        <v>0.90819738858003074</v>
      </c>
      <c r="R43" s="328"/>
      <c r="S43" s="47">
        <v>0.36736111111111119</v>
      </c>
      <c r="T43" s="48">
        <v>0.4419212962962964</v>
      </c>
      <c r="U43" s="111">
        <v>14.833333333333387</v>
      </c>
      <c r="V43" s="112">
        <v>107.3775384363005</v>
      </c>
      <c r="W43" s="113"/>
      <c r="X43" s="116"/>
      <c r="Y43" s="337"/>
      <c r="Z43" s="338"/>
      <c r="AA43" s="117">
        <f t="shared" si="14"/>
        <v>-275.40783425990776</v>
      </c>
      <c r="AB43" s="110">
        <f t="shared" si="15"/>
        <v>0.90819738858003074</v>
      </c>
      <c r="AC43" s="333"/>
    </row>
    <row r="44" spans="1:29" ht="15.75" customHeight="1">
      <c r="A44" s="323"/>
      <c r="B44" s="100" t="s">
        <v>118</v>
      </c>
      <c r="C44" s="335" t="s">
        <v>128</v>
      </c>
      <c r="D44" s="336"/>
      <c r="E44" s="101">
        <v>14.28</v>
      </c>
      <c r="F44" s="102">
        <v>6755</v>
      </c>
      <c r="G44" s="121">
        <f t="shared" si="16"/>
        <v>96461.4</v>
      </c>
      <c r="H44" s="122"/>
      <c r="I44" s="104">
        <v>3</v>
      </c>
      <c r="J44" s="105">
        <v>3600</v>
      </c>
      <c r="K44" s="106">
        <f t="shared" si="18"/>
        <v>1200</v>
      </c>
      <c r="L44" s="107">
        <v>3</v>
      </c>
      <c r="M44" s="105">
        <f t="shared" si="17"/>
        <v>3182.8840921512028</v>
      </c>
      <c r="N44" s="106">
        <f t="shared" si="10"/>
        <v>1060.961364050401</v>
      </c>
      <c r="O44" s="108">
        <f t="shared" si="11"/>
        <v>0</v>
      </c>
      <c r="P44" s="109">
        <f t="shared" si="12"/>
        <v>-139.03863594959898</v>
      </c>
      <c r="Q44" s="110">
        <f t="shared" si="13"/>
        <v>0.88413447004200085</v>
      </c>
      <c r="R44" s="328"/>
      <c r="S44" s="47">
        <v>0.45208333333333345</v>
      </c>
      <c r="T44" s="120">
        <v>0.54050925925925941</v>
      </c>
      <c r="U44" s="111">
        <v>14.633333333333356</v>
      </c>
      <c r="V44" s="112">
        <v>127.33734194074015</v>
      </c>
      <c r="W44" s="113"/>
      <c r="X44" s="116"/>
      <c r="Y44" s="337"/>
      <c r="Z44" s="338"/>
      <c r="AA44" s="117">
        <f t="shared" si="14"/>
        <v>-417.11590784879718</v>
      </c>
      <c r="AB44" s="110">
        <f t="shared" si="15"/>
        <v>0.88413447004200074</v>
      </c>
      <c r="AC44" s="333"/>
    </row>
    <row r="45" spans="1:29" ht="15.75" customHeight="1">
      <c r="A45" s="323"/>
      <c r="B45" s="100"/>
      <c r="C45" s="335"/>
      <c r="D45" s="336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328"/>
      <c r="S45" s="47"/>
      <c r="T45" s="120"/>
      <c r="U45" s="111"/>
      <c r="V45" s="112"/>
      <c r="W45" s="113"/>
      <c r="X45" s="116"/>
      <c r="Y45" s="337"/>
      <c r="Z45" s="338"/>
      <c r="AA45" s="117"/>
      <c r="AB45" s="110"/>
      <c r="AC45" s="333"/>
    </row>
    <row r="46" spans="1:29" ht="15.75" customHeight="1">
      <c r="A46" s="323"/>
      <c r="B46" s="100"/>
      <c r="C46" s="335"/>
      <c r="D46" s="336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28"/>
      <c r="S46" s="47"/>
      <c r="T46" s="120"/>
      <c r="U46" s="111"/>
      <c r="V46" s="112"/>
      <c r="W46" s="113"/>
      <c r="X46" s="116"/>
      <c r="Y46" s="337"/>
      <c r="Z46" s="338"/>
      <c r="AA46" s="117"/>
      <c r="AB46" s="110"/>
      <c r="AC46" s="333"/>
    </row>
    <row r="47" spans="1:29" ht="15.75" customHeight="1">
      <c r="A47" s="323"/>
      <c r="B47" s="100"/>
      <c r="C47" s="335"/>
      <c r="D47" s="336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8"/>
      <c r="S47" s="47"/>
      <c r="T47" s="120"/>
      <c r="U47" s="111"/>
      <c r="V47" s="112"/>
      <c r="W47" s="113"/>
      <c r="X47" s="116"/>
      <c r="Y47" s="337"/>
      <c r="Z47" s="338"/>
      <c r="AA47" s="117"/>
      <c r="AB47" s="110"/>
      <c r="AC47" s="333"/>
    </row>
    <row r="48" spans="1:29" ht="15.75" customHeight="1">
      <c r="A48" s="323"/>
      <c r="B48" s="100"/>
      <c r="C48" s="335"/>
      <c r="D48" s="336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8"/>
      <c r="S48" s="47"/>
      <c r="T48" s="120"/>
      <c r="U48" s="111"/>
      <c r="V48" s="112"/>
      <c r="W48" s="113"/>
      <c r="X48" s="116"/>
      <c r="Y48" s="337"/>
      <c r="Z48" s="338"/>
      <c r="AA48" s="117"/>
      <c r="AB48" s="110"/>
      <c r="AC48" s="333"/>
    </row>
    <row r="49" spans="1:29" ht="15.75" customHeight="1">
      <c r="A49" s="323"/>
      <c r="B49" s="100"/>
      <c r="C49" s="335"/>
      <c r="D49" s="336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8"/>
      <c r="S49" s="47"/>
      <c r="T49" s="120"/>
      <c r="U49" s="111"/>
      <c r="V49" s="112"/>
      <c r="W49" s="126"/>
      <c r="X49" s="127"/>
      <c r="Y49" s="337"/>
      <c r="Z49" s="338"/>
      <c r="AA49" s="117"/>
      <c r="AB49" s="110"/>
      <c r="AC49" s="333"/>
    </row>
    <row r="50" spans="1:29" ht="15.75" customHeight="1">
      <c r="A50" s="323"/>
      <c r="B50" s="100"/>
      <c r="C50" s="335"/>
      <c r="D50" s="336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8"/>
      <c r="S50" s="47"/>
      <c r="T50" s="120"/>
      <c r="U50" s="111"/>
      <c r="V50" s="112"/>
      <c r="W50" s="126"/>
      <c r="X50" s="127"/>
      <c r="Y50" s="337"/>
      <c r="Z50" s="338"/>
      <c r="AA50" s="117"/>
      <c r="AB50" s="110"/>
      <c r="AC50" s="333"/>
    </row>
    <row r="51" spans="1:29" ht="15.75" customHeight="1">
      <c r="A51" s="323"/>
      <c r="B51" s="100"/>
      <c r="C51" s="335"/>
      <c r="D51" s="336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8"/>
      <c r="S51" s="47"/>
      <c r="T51" s="120"/>
      <c r="U51" s="111"/>
      <c r="V51" s="112"/>
      <c r="W51" s="126"/>
      <c r="X51" s="127"/>
      <c r="Y51" s="337"/>
      <c r="Z51" s="338"/>
      <c r="AA51" s="117"/>
      <c r="AB51" s="110"/>
      <c r="AC51" s="333"/>
    </row>
    <row r="52" spans="1:29" ht="15.75" customHeight="1">
      <c r="A52" s="323"/>
      <c r="B52" s="100"/>
      <c r="C52" s="335"/>
      <c r="D52" s="336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8"/>
      <c r="S52" s="47"/>
      <c r="T52" s="120"/>
      <c r="U52" s="111"/>
      <c r="V52" s="112"/>
      <c r="W52" s="126"/>
      <c r="X52" s="127"/>
      <c r="Y52" s="337"/>
      <c r="Z52" s="338"/>
      <c r="AA52" s="117"/>
      <c r="AB52" s="110"/>
      <c r="AC52" s="333"/>
    </row>
    <row r="53" spans="1:29" ht="15.75" customHeight="1">
      <c r="A53" s="323"/>
      <c r="B53" s="100"/>
      <c r="C53" s="335"/>
      <c r="D53" s="336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8"/>
      <c r="S53" s="47"/>
      <c r="T53" s="120"/>
      <c r="U53" s="111"/>
      <c r="V53" s="112"/>
      <c r="W53" s="126"/>
      <c r="X53" s="127"/>
      <c r="Y53" s="337"/>
      <c r="Z53" s="338"/>
      <c r="AA53" s="117"/>
      <c r="AB53" s="110"/>
      <c r="AC53" s="333"/>
    </row>
    <row r="54" spans="1:29" ht="15.75" customHeight="1">
      <c r="A54" s="323"/>
      <c r="B54" s="100"/>
      <c r="C54" s="335"/>
      <c r="D54" s="336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8"/>
      <c r="S54" s="119"/>
      <c r="T54" s="120"/>
      <c r="U54" s="130"/>
      <c r="V54" s="131"/>
      <c r="W54" s="126"/>
      <c r="X54" s="127"/>
      <c r="Y54" s="337"/>
      <c r="Z54" s="338"/>
      <c r="AA54" s="165"/>
      <c r="AB54" s="125"/>
      <c r="AC54" s="333"/>
    </row>
    <row r="55" spans="1:29" ht="15.75" customHeight="1" thickBot="1">
      <c r="A55" s="324"/>
      <c r="B55" s="133" t="s">
        <v>115</v>
      </c>
      <c r="C55" s="358"/>
      <c r="D55" s="358"/>
      <c r="E55" s="134"/>
      <c r="F55" s="99"/>
      <c r="G55" s="135"/>
      <c r="H55" s="69"/>
      <c r="I55" s="136">
        <f t="shared" ref="I55:J55" si="19">AVERAGE(I39:I54)</f>
        <v>3.6666666666666665</v>
      </c>
      <c r="J55" s="137">
        <f t="shared" si="19"/>
        <v>3500</v>
      </c>
      <c r="K55" s="138">
        <f t="shared" ref="K55" si="20">J55/I55</f>
        <v>954.54545454545462</v>
      </c>
      <c r="L55" s="136">
        <f t="shared" ref="L55:M55" si="21">AVERAGE(L39:L54)</f>
        <v>3.6666666666666665</v>
      </c>
      <c r="M55" s="137">
        <f t="shared" si="21"/>
        <v>3114.8768716312247</v>
      </c>
      <c r="N55" s="138">
        <f t="shared" ref="N55:N61" si="22">M55/L55</f>
        <v>849.51187408124315</v>
      </c>
      <c r="O55" s="139">
        <f t="shared" ref="O55:O61" si="23">L55-I55</f>
        <v>0</v>
      </c>
      <c r="P55" s="140">
        <f t="shared" ref="P55:P61" si="24">N55-K55</f>
        <v>-105.03358046421147</v>
      </c>
      <c r="Q55" s="141">
        <f t="shared" ref="Q55:Q61" si="25">N55/K55</f>
        <v>0.88996482046606418</v>
      </c>
      <c r="R55" s="329"/>
      <c r="S55" s="142">
        <v>0.25</v>
      </c>
      <c r="T55" s="143">
        <v>0.54050925925925941</v>
      </c>
      <c r="U55" s="144"/>
      <c r="V55" s="166"/>
      <c r="W55" s="99"/>
      <c r="X55" s="69"/>
      <c r="Y55" s="359"/>
      <c r="Z55" s="360"/>
      <c r="AA55" s="168">
        <f t="shared" ref="AA55:AA61" si="26">M55-J55</f>
        <v>-385.12312836877527</v>
      </c>
      <c r="AB55" s="141">
        <f t="shared" ref="AB55:AB61" si="27">M55/J55</f>
        <v>0.88996482046606418</v>
      </c>
      <c r="AC55" s="334"/>
    </row>
    <row r="56" spans="1:29" ht="15.75" customHeight="1">
      <c r="A56" s="361" t="s">
        <v>78</v>
      </c>
      <c r="B56" s="114" t="s">
        <v>118</v>
      </c>
      <c r="C56" s="325" t="s">
        <v>211</v>
      </c>
      <c r="D56" s="326"/>
      <c r="E56" s="147">
        <v>17.07</v>
      </c>
      <c r="F56" s="97">
        <v>2568</v>
      </c>
      <c r="G56" s="148">
        <f t="shared" ref="G56:G61" si="28">E56*F56</f>
        <v>43835.76</v>
      </c>
      <c r="H56" s="149"/>
      <c r="I56" s="150">
        <v>3</v>
      </c>
      <c r="J56" s="151">
        <v>3300</v>
      </c>
      <c r="K56" s="152">
        <f>J56/I56</f>
        <v>1100</v>
      </c>
      <c r="L56" s="153">
        <v>3</v>
      </c>
      <c r="M56" s="151">
        <f t="shared" ref="M56:M61" si="29">F56/V56*60</f>
        <v>2970.7602676442398</v>
      </c>
      <c r="N56" s="152">
        <f t="shared" si="22"/>
        <v>990.25342254807993</v>
      </c>
      <c r="O56" s="154">
        <f t="shared" si="23"/>
        <v>0</v>
      </c>
      <c r="P56" s="155">
        <f t="shared" si="24"/>
        <v>-109.74657745192007</v>
      </c>
      <c r="Q56" s="156">
        <f t="shared" si="25"/>
        <v>0.90023038413461809</v>
      </c>
      <c r="R56" s="327">
        <f>Q72</f>
        <v>0.89116121892752598</v>
      </c>
      <c r="S56" s="157">
        <v>0.25</v>
      </c>
      <c r="T56" s="158">
        <v>0.28600694444444447</v>
      </c>
      <c r="U56" s="159"/>
      <c r="V56" s="160">
        <v>51.865511222210706</v>
      </c>
      <c r="W56" s="158"/>
      <c r="X56" s="169"/>
      <c r="Y56" s="330"/>
      <c r="Z56" s="331"/>
      <c r="AA56" s="115">
        <f t="shared" si="26"/>
        <v>-329.23973235576022</v>
      </c>
      <c r="AB56" s="156">
        <f t="shared" si="27"/>
        <v>0.90023038413461809</v>
      </c>
      <c r="AC56" s="332">
        <f>AB72</f>
        <v>0.89116121892752598</v>
      </c>
    </row>
    <row r="57" spans="1:29" ht="15.75" customHeight="1">
      <c r="A57" s="362"/>
      <c r="B57" s="100" t="s">
        <v>118</v>
      </c>
      <c r="C57" s="335" t="s">
        <v>215</v>
      </c>
      <c r="D57" s="336"/>
      <c r="E57" s="101">
        <v>20.72</v>
      </c>
      <c r="F57" s="102">
        <v>2291</v>
      </c>
      <c r="G57" s="103">
        <f t="shared" si="28"/>
        <v>47469.52</v>
      </c>
      <c r="H57" s="26"/>
      <c r="I57" s="104">
        <v>3</v>
      </c>
      <c r="J57" s="105">
        <v>3600</v>
      </c>
      <c r="K57" s="106">
        <f t="shared" si="18"/>
        <v>1200</v>
      </c>
      <c r="L57" s="107">
        <v>3</v>
      </c>
      <c r="M57" s="105">
        <f t="shared" si="29"/>
        <v>3188.9179821693833</v>
      </c>
      <c r="N57" s="106">
        <f t="shared" si="22"/>
        <v>1062.9726607231278</v>
      </c>
      <c r="O57" s="108">
        <f t="shared" si="23"/>
        <v>0</v>
      </c>
      <c r="P57" s="109">
        <f t="shared" si="24"/>
        <v>-137.02733927687223</v>
      </c>
      <c r="Q57" s="110">
        <f t="shared" si="25"/>
        <v>0.88581055060260649</v>
      </c>
      <c r="R57" s="328"/>
      <c r="S57" s="47">
        <v>0.29583333333333334</v>
      </c>
      <c r="T57" s="48">
        <v>0.32576388888888891</v>
      </c>
      <c r="U57" s="111">
        <v>15</v>
      </c>
      <c r="V57" s="112">
        <v>43.105530079041912</v>
      </c>
      <c r="W57" s="113"/>
      <c r="X57" s="13"/>
      <c r="Y57" s="337"/>
      <c r="Z57" s="338"/>
      <c r="AA57" s="117">
        <f t="shared" si="26"/>
        <v>-411.08201783061668</v>
      </c>
      <c r="AB57" s="110">
        <f t="shared" si="27"/>
        <v>0.88581055060260649</v>
      </c>
      <c r="AC57" s="333"/>
    </row>
    <row r="58" spans="1:29" ht="15.75" customHeight="1">
      <c r="A58" s="362"/>
      <c r="B58" s="100" t="s">
        <v>118</v>
      </c>
      <c r="C58" s="335" t="s">
        <v>130</v>
      </c>
      <c r="D58" s="336"/>
      <c r="E58" s="101">
        <v>24.82</v>
      </c>
      <c r="F58" s="102">
        <v>1590</v>
      </c>
      <c r="G58" s="103">
        <f t="shared" si="28"/>
        <v>39463.800000000003</v>
      </c>
      <c r="H58" s="26"/>
      <c r="I58" s="104">
        <v>5</v>
      </c>
      <c r="J58" s="105">
        <v>3600</v>
      </c>
      <c r="K58" s="106">
        <f t="shared" si="18"/>
        <v>720</v>
      </c>
      <c r="L58" s="107">
        <v>5</v>
      </c>
      <c r="M58" s="105">
        <f t="shared" si="29"/>
        <v>3198.6476587174338</v>
      </c>
      <c r="N58" s="106">
        <f t="shared" si="22"/>
        <v>639.72953174348675</v>
      </c>
      <c r="O58" s="108">
        <f t="shared" si="23"/>
        <v>0</v>
      </c>
      <c r="P58" s="109">
        <f t="shared" si="24"/>
        <v>-80.270468256513254</v>
      </c>
      <c r="Q58" s="110">
        <f t="shared" si="25"/>
        <v>0.88851323853262043</v>
      </c>
      <c r="R58" s="328"/>
      <c r="S58" s="47">
        <v>0.33611111111111114</v>
      </c>
      <c r="T58" s="48">
        <v>0.35681712962962964</v>
      </c>
      <c r="U58" s="111">
        <v>14.900000000000011</v>
      </c>
      <c r="V58" s="112">
        <v>29.82510428743273</v>
      </c>
      <c r="W58" s="113"/>
      <c r="X58" s="13"/>
      <c r="Y58" s="337"/>
      <c r="Z58" s="338"/>
      <c r="AA58" s="117">
        <f t="shared" si="26"/>
        <v>-401.35234128256616</v>
      </c>
      <c r="AB58" s="110">
        <f t="shared" si="27"/>
        <v>0.88851323853262054</v>
      </c>
      <c r="AC58" s="333"/>
    </row>
    <row r="59" spans="1:29" ht="15.75" customHeight="1">
      <c r="A59" s="362"/>
      <c r="B59" s="100" t="s">
        <v>118</v>
      </c>
      <c r="C59" s="335" t="s">
        <v>131</v>
      </c>
      <c r="D59" s="336"/>
      <c r="E59" s="101">
        <v>30</v>
      </c>
      <c r="F59" s="102">
        <v>2196</v>
      </c>
      <c r="G59" s="103">
        <f t="shared" si="28"/>
        <v>65880</v>
      </c>
      <c r="H59" s="26"/>
      <c r="I59" s="104">
        <v>4</v>
      </c>
      <c r="J59" s="105">
        <v>3600</v>
      </c>
      <c r="K59" s="106">
        <f t="shared" si="18"/>
        <v>900</v>
      </c>
      <c r="L59" s="107">
        <v>4</v>
      </c>
      <c r="M59" s="105">
        <f t="shared" si="29"/>
        <v>3187.0800000000008</v>
      </c>
      <c r="N59" s="106">
        <f t="shared" si="22"/>
        <v>796.77000000000021</v>
      </c>
      <c r="O59" s="108">
        <f t="shared" si="23"/>
        <v>0</v>
      </c>
      <c r="P59" s="109">
        <f t="shared" si="24"/>
        <v>-103.22999999999979</v>
      </c>
      <c r="Q59" s="110">
        <f t="shared" si="25"/>
        <v>0.8853000000000002</v>
      </c>
      <c r="R59" s="328"/>
      <c r="S59" s="47">
        <v>0.3666666666666667</v>
      </c>
      <c r="T59" s="48">
        <v>0.39537037037037037</v>
      </c>
      <c r="U59" s="111">
        <v>15</v>
      </c>
      <c r="V59" s="112">
        <v>41.34191799390036</v>
      </c>
      <c r="W59" s="113"/>
      <c r="X59" s="116"/>
      <c r="Y59" s="337"/>
      <c r="Z59" s="338"/>
      <c r="AA59" s="117">
        <f t="shared" si="26"/>
        <v>-412.91999999999916</v>
      </c>
      <c r="AB59" s="110">
        <f t="shared" si="27"/>
        <v>0.8853000000000002</v>
      </c>
      <c r="AC59" s="333"/>
    </row>
    <row r="60" spans="1:29" ht="15.75" customHeight="1">
      <c r="A60" s="363"/>
      <c r="B60" s="100" t="s">
        <v>118</v>
      </c>
      <c r="C60" s="335" t="s">
        <v>124</v>
      </c>
      <c r="D60" s="336"/>
      <c r="E60" s="101">
        <v>16.66</v>
      </c>
      <c r="F60" s="102">
        <v>5445</v>
      </c>
      <c r="G60" s="103">
        <f t="shared" si="28"/>
        <v>90713.7</v>
      </c>
      <c r="H60" s="13"/>
      <c r="I60" s="104">
        <v>5</v>
      </c>
      <c r="J60" s="105">
        <v>3600</v>
      </c>
      <c r="K60" s="106">
        <f t="shared" si="18"/>
        <v>720</v>
      </c>
      <c r="L60" s="107">
        <v>5</v>
      </c>
      <c r="M60" s="105">
        <f t="shared" si="29"/>
        <v>3198.0158276693337</v>
      </c>
      <c r="N60" s="106">
        <f t="shared" si="22"/>
        <v>639.60316553386679</v>
      </c>
      <c r="O60" s="108">
        <f t="shared" si="23"/>
        <v>0</v>
      </c>
      <c r="P60" s="109">
        <f t="shared" si="24"/>
        <v>-80.396834466133214</v>
      </c>
      <c r="Q60" s="110">
        <f t="shared" si="25"/>
        <v>0.8883377299081483</v>
      </c>
      <c r="R60" s="328"/>
      <c r="S60" s="47">
        <v>0.40555555555555561</v>
      </c>
      <c r="T60" s="48">
        <v>0.4764930555555556</v>
      </c>
      <c r="U60" s="111">
        <v>14.666666666666748</v>
      </c>
      <c r="V60" s="112">
        <v>102.15709289909739</v>
      </c>
      <c r="W60" s="113"/>
      <c r="X60" s="116"/>
      <c r="Y60" s="337"/>
      <c r="Z60" s="338"/>
      <c r="AA60" s="117">
        <f t="shared" si="26"/>
        <v>-401.9841723306663</v>
      </c>
      <c r="AB60" s="110">
        <f t="shared" si="27"/>
        <v>0.8883377299081483</v>
      </c>
      <c r="AC60" s="333"/>
    </row>
    <row r="61" spans="1:29" ht="15.75" customHeight="1">
      <c r="A61" s="363"/>
      <c r="B61" s="100" t="s">
        <v>118</v>
      </c>
      <c r="C61" s="335" t="s">
        <v>250</v>
      </c>
      <c r="D61" s="336"/>
      <c r="E61" s="101">
        <v>30</v>
      </c>
      <c r="F61" s="102">
        <v>4501</v>
      </c>
      <c r="G61" s="121">
        <f t="shared" si="28"/>
        <v>135030</v>
      </c>
      <c r="H61" s="122"/>
      <c r="I61" s="104">
        <v>4</v>
      </c>
      <c r="J61" s="105">
        <v>3300</v>
      </c>
      <c r="K61" s="106">
        <f t="shared" si="18"/>
        <v>825</v>
      </c>
      <c r="L61" s="107">
        <v>4</v>
      </c>
      <c r="M61" s="105">
        <f t="shared" si="29"/>
        <v>2970.9638612776544</v>
      </c>
      <c r="N61" s="106">
        <f t="shared" si="22"/>
        <v>742.74096531941359</v>
      </c>
      <c r="O61" s="108">
        <f t="shared" si="23"/>
        <v>0</v>
      </c>
      <c r="P61" s="109">
        <f t="shared" si="24"/>
        <v>-82.25903468058641</v>
      </c>
      <c r="Q61" s="110">
        <f t="shared" si="25"/>
        <v>0.90029207917504672</v>
      </c>
      <c r="R61" s="328"/>
      <c r="S61" s="47">
        <v>0.48680555555555566</v>
      </c>
      <c r="T61" s="120">
        <v>0.54991898148148155</v>
      </c>
      <c r="U61" s="111">
        <v>14.850000000000083</v>
      </c>
      <c r="V61" s="112">
        <v>90.899792999791487</v>
      </c>
      <c r="W61" s="113"/>
      <c r="X61" s="50"/>
      <c r="Y61" s="337"/>
      <c r="Z61" s="338"/>
      <c r="AA61" s="117">
        <f t="shared" si="26"/>
        <v>-329.03613872234564</v>
      </c>
      <c r="AB61" s="110">
        <f t="shared" si="27"/>
        <v>0.90029207917504672</v>
      </c>
      <c r="AC61" s="333"/>
    </row>
    <row r="62" spans="1:29" ht="15.75" customHeight="1">
      <c r="A62" s="363"/>
      <c r="B62" s="100"/>
      <c r="C62" s="335"/>
      <c r="D62" s="336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328"/>
      <c r="S62" s="47"/>
      <c r="T62" s="120"/>
      <c r="U62" s="111"/>
      <c r="V62" s="112"/>
      <c r="W62" s="113"/>
      <c r="X62" s="116"/>
      <c r="Y62" s="337"/>
      <c r="Z62" s="338"/>
      <c r="AA62" s="117"/>
      <c r="AB62" s="110"/>
      <c r="AC62" s="333"/>
    </row>
    <row r="63" spans="1:29" ht="15.75" customHeight="1">
      <c r="A63" s="363"/>
      <c r="B63" s="100"/>
      <c r="C63" s="335"/>
      <c r="D63" s="336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28"/>
      <c r="S63" s="47"/>
      <c r="T63" s="120"/>
      <c r="U63" s="111"/>
      <c r="V63" s="112"/>
      <c r="W63" s="113"/>
      <c r="X63" s="116"/>
      <c r="Y63" s="337"/>
      <c r="Z63" s="338"/>
      <c r="AA63" s="117"/>
      <c r="AB63" s="110"/>
      <c r="AC63" s="333"/>
    </row>
    <row r="64" spans="1:29" ht="15.75" customHeight="1">
      <c r="A64" s="363"/>
      <c r="B64" s="100"/>
      <c r="C64" s="335"/>
      <c r="D64" s="336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28"/>
      <c r="S64" s="47"/>
      <c r="T64" s="120"/>
      <c r="U64" s="111"/>
      <c r="V64" s="112"/>
      <c r="W64" s="126"/>
      <c r="X64" s="127"/>
      <c r="Y64" s="337"/>
      <c r="Z64" s="338"/>
      <c r="AA64" s="117"/>
      <c r="AB64" s="110"/>
      <c r="AC64" s="333"/>
    </row>
    <row r="65" spans="1:29" ht="15.75" customHeight="1">
      <c r="A65" s="363"/>
      <c r="B65" s="100"/>
      <c r="C65" s="335"/>
      <c r="D65" s="336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28"/>
      <c r="S65" s="47"/>
      <c r="T65" s="120"/>
      <c r="U65" s="111"/>
      <c r="V65" s="112"/>
      <c r="W65" s="126"/>
      <c r="X65" s="127"/>
      <c r="Y65" s="337"/>
      <c r="Z65" s="338"/>
      <c r="AA65" s="117"/>
      <c r="AB65" s="110"/>
      <c r="AC65" s="333"/>
    </row>
    <row r="66" spans="1:29" ht="15.75" customHeight="1">
      <c r="A66" s="363"/>
      <c r="B66" s="100"/>
      <c r="C66" s="335"/>
      <c r="D66" s="336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28"/>
      <c r="S66" s="47"/>
      <c r="T66" s="120"/>
      <c r="U66" s="111"/>
      <c r="V66" s="112"/>
      <c r="W66" s="126"/>
      <c r="X66" s="127"/>
      <c r="Y66" s="337"/>
      <c r="Z66" s="338"/>
      <c r="AA66" s="117"/>
      <c r="AB66" s="110"/>
      <c r="AC66" s="333"/>
    </row>
    <row r="67" spans="1:29" ht="15.75" customHeight="1">
      <c r="A67" s="363"/>
      <c r="B67" s="100"/>
      <c r="C67" s="335"/>
      <c r="D67" s="336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28"/>
      <c r="S67" s="47"/>
      <c r="T67" s="120"/>
      <c r="U67" s="111"/>
      <c r="V67" s="112"/>
      <c r="W67" s="126"/>
      <c r="X67" s="127"/>
      <c r="Y67" s="337"/>
      <c r="Z67" s="338"/>
      <c r="AA67" s="117"/>
      <c r="AB67" s="110"/>
      <c r="AC67" s="333"/>
    </row>
    <row r="68" spans="1:29" ht="15.75" customHeight="1">
      <c r="A68" s="363"/>
      <c r="B68" s="100"/>
      <c r="C68" s="335"/>
      <c r="D68" s="336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28"/>
      <c r="S68" s="47"/>
      <c r="T68" s="120"/>
      <c r="U68" s="111"/>
      <c r="V68" s="112"/>
      <c r="W68" s="126"/>
      <c r="X68" s="127"/>
      <c r="Y68" s="337"/>
      <c r="Z68" s="338"/>
      <c r="AA68" s="117"/>
      <c r="AB68" s="110"/>
      <c r="AC68" s="333"/>
    </row>
    <row r="69" spans="1:29" ht="15.75" customHeight="1">
      <c r="A69" s="363"/>
      <c r="B69" s="100"/>
      <c r="C69" s="335"/>
      <c r="D69" s="336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28"/>
      <c r="S69" s="47"/>
      <c r="T69" s="120"/>
      <c r="U69" s="111"/>
      <c r="V69" s="112"/>
      <c r="W69" s="126"/>
      <c r="X69" s="127"/>
      <c r="Y69" s="337"/>
      <c r="Z69" s="338"/>
      <c r="AA69" s="117"/>
      <c r="AB69" s="110"/>
      <c r="AC69" s="333"/>
    </row>
    <row r="70" spans="1:29" ht="15.75" customHeight="1">
      <c r="A70" s="363"/>
      <c r="B70" s="100"/>
      <c r="C70" s="335"/>
      <c r="D70" s="336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8"/>
      <c r="S70" s="47"/>
      <c r="T70" s="120"/>
      <c r="U70" s="111"/>
      <c r="V70" s="112"/>
      <c r="W70" s="126"/>
      <c r="X70" s="127"/>
      <c r="Y70" s="337"/>
      <c r="Z70" s="338"/>
      <c r="AA70" s="117"/>
      <c r="AB70" s="110"/>
      <c r="AC70" s="333"/>
    </row>
    <row r="71" spans="1:29" ht="15.75" customHeight="1">
      <c r="A71" s="363"/>
      <c r="B71" s="100"/>
      <c r="C71" s="335"/>
      <c r="D71" s="336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8"/>
      <c r="S71" s="119"/>
      <c r="T71" s="120"/>
      <c r="U71" s="130"/>
      <c r="V71" s="131"/>
      <c r="W71" s="126"/>
      <c r="X71" s="127"/>
      <c r="Y71" s="337"/>
      <c r="Z71" s="338"/>
      <c r="AA71" s="165"/>
      <c r="AB71" s="125"/>
      <c r="AC71" s="333"/>
    </row>
    <row r="72" spans="1:29" ht="15.75" customHeight="1" thickBot="1">
      <c r="A72" s="364"/>
      <c r="B72" s="133" t="s">
        <v>115</v>
      </c>
      <c r="C72" s="358"/>
      <c r="D72" s="358"/>
      <c r="E72" s="134"/>
      <c r="F72" s="167"/>
      <c r="G72" s="135"/>
      <c r="H72" s="69"/>
      <c r="I72" s="136">
        <f t="shared" ref="I72:J72" si="30">AVERAGE(I56:I71)</f>
        <v>4</v>
      </c>
      <c r="J72" s="137">
        <f t="shared" si="30"/>
        <v>3500</v>
      </c>
      <c r="K72" s="138">
        <f t="shared" ref="K72" si="31">J72/I72</f>
        <v>875</v>
      </c>
      <c r="L72" s="136">
        <f t="shared" ref="L72:M72" si="32">AVERAGE(L56:L71)</f>
        <v>4</v>
      </c>
      <c r="M72" s="137">
        <f t="shared" si="32"/>
        <v>3119.064266246341</v>
      </c>
      <c r="N72" s="138">
        <f>M72/L72</f>
        <v>779.76606656158526</v>
      </c>
      <c r="O72" s="139">
        <f>L72-I72</f>
        <v>0</v>
      </c>
      <c r="P72" s="140">
        <f>N72-K72</f>
        <v>-95.233933438414738</v>
      </c>
      <c r="Q72" s="141">
        <f>N72/K72</f>
        <v>0.89116121892752598</v>
      </c>
      <c r="R72" s="329"/>
      <c r="S72" s="142">
        <v>0.25</v>
      </c>
      <c r="T72" s="143">
        <v>0.54991898148148155</v>
      </c>
      <c r="U72" s="144"/>
      <c r="V72" s="166"/>
      <c r="W72" s="167"/>
      <c r="X72" s="138"/>
      <c r="Y72" s="359"/>
      <c r="Z72" s="360"/>
      <c r="AA72" s="168">
        <f>M72-J72</f>
        <v>-380.93573375365895</v>
      </c>
      <c r="AB72" s="141">
        <f>M72/J72</f>
        <v>0.89116121892752598</v>
      </c>
      <c r="AC72" s="334"/>
    </row>
    <row r="73" spans="1:29" ht="15.75" customHeight="1">
      <c r="A73" s="322" t="s">
        <v>132</v>
      </c>
      <c r="B73" s="114" t="s">
        <v>118</v>
      </c>
      <c r="C73" s="325" t="s">
        <v>133</v>
      </c>
      <c r="D73" s="326"/>
      <c r="E73" s="147">
        <v>28.57</v>
      </c>
      <c r="F73" s="97">
        <v>1492</v>
      </c>
      <c r="G73" s="148">
        <f t="shared" ref="G73:G76" si="33">E73*F73</f>
        <v>42626.44</v>
      </c>
      <c r="H73" s="149"/>
      <c r="I73" s="150">
        <v>12</v>
      </c>
      <c r="J73" s="151">
        <v>3600</v>
      </c>
      <c r="K73" s="152">
        <f>J73/I73</f>
        <v>300</v>
      </c>
      <c r="L73" s="153">
        <v>12</v>
      </c>
      <c r="M73" s="151">
        <f>F73/V73*60</f>
        <v>3117.8112706954075</v>
      </c>
      <c r="N73" s="152">
        <f>M73/L73</f>
        <v>259.81760589128396</v>
      </c>
      <c r="O73" s="154">
        <f>L73-I73</f>
        <v>0</v>
      </c>
      <c r="P73" s="155">
        <f>N73-K73</f>
        <v>-40.182394108716039</v>
      </c>
      <c r="Q73" s="156">
        <f>N73/K73</f>
        <v>0.86605868630427985</v>
      </c>
      <c r="R73" s="327">
        <f>Q89</f>
        <v>0.89626294460317535</v>
      </c>
      <c r="S73" s="157">
        <v>0.70833333333333337</v>
      </c>
      <c r="T73" s="158">
        <v>0.72826388888888893</v>
      </c>
      <c r="U73" s="159"/>
      <c r="V73" s="160">
        <v>28.712449929669138</v>
      </c>
      <c r="W73" s="158"/>
      <c r="X73" s="169"/>
      <c r="Y73" s="330"/>
      <c r="Z73" s="331"/>
      <c r="AA73" s="115">
        <f>M73-J73</f>
        <v>-482.18872930459247</v>
      </c>
      <c r="AB73" s="156">
        <f>M73/J73</f>
        <v>0.86605868630427985</v>
      </c>
      <c r="AC73" s="332">
        <f>AB89</f>
        <v>0.89626294460317546</v>
      </c>
    </row>
    <row r="74" spans="1:29" ht="15.75" customHeight="1">
      <c r="A74" s="323"/>
      <c r="B74" s="100" t="s">
        <v>118</v>
      </c>
      <c r="C74" s="335" t="s">
        <v>195</v>
      </c>
      <c r="D74" s="336"/>
      <c r="E74" s="101">
        <v>20.420000000000002</v>
      </c>
      <c r="F74" s="102">
        <v>482</v>
      </c>
      <c r="G74" s="103">
        <f t="shared" si="33"/>
        <v>9842.44</v>
      </c>
      <c r="H74" s="26"/>
      <c r="I74" s="104">
        <v>13</v>
      </c>
      <c r="J74" s="105">
        <v>3600</v>
      </c>
      <c r="K74" s="106">
        <f t="shared" si="18"/>
        <v>276.92307692307691</v>
      </c>
      <c r="L74" s="107">
        <v>13</v>
      </c>
      <c r="M74" s="105">
        <f>F74/V74*60</f>
        <v>3262.0237684264107</v>
      </c>
      <c r="N74" s="106">
        <f>M74/L74</f>
        <v>250.92490526357005</v>
      </c>
      <c r="O74" s="108">
        <f>L74-I74</f>
        <v>0</v>
      </c>
      <c r="P74" s="109">
        <f>N74-K74</f>
        <v>-25.998171659506852</v>
      </c>
      <c r="Q74" s="110">
        <f>N74/K74</f>
        <v>0.90611771345178083</v>
      </c>
      <c r="R74" s="328"/>
      <c r="S74" s="47">
        <v>0.73125000000000007</v>
      </c>
      <c r="T74" s="48">
        <v>0.73739583333333336</v>
      </c>
      <c r="U74" s="111">
        <v>5</v>
      </c>
      <c r="V74" s="112">
        <v>8.865661948855422</v>
      </c>
      <c r="W74" s="113"/>
      <c r="X74" s="13"/>
      <c r="Y74" s="337"/>
      <c r="Z74" s="338"/>
      <c r="AA74" s="117">
        <f>M74-J74</f>
        <v>-337.9762315735893</v>
      </c>
      <c r="AB74" s="110">
        <f>M74/J74</f>
        <v>0.90611771345178072</v>
      </c>
      <c r="AC74" s="333"/>
    </row>
    <row r="75" spans="1:29" ht="15.75" customHeight="1">
      <c r="A75" s="323"/>
      <c r="B75" s="100" t="s">
        <v>118</v>
      </c>
      <c r="C75" s="335" t="s">
        <v>229</v>
      </c>
      <c r="D75" s="336"/>
      <c r="E75" s="101">
        <v>17.71</v>
      </c>
      <c r="F75" s="102">
        <v>1228</v>
      </c>
      <c r="G75" s="103">
        <f t="shared" si="33"/>
        <v>21747.88</v>
      </c>
      <c r="H75" s="26"/>
      <c r="I75" s="104">
        <v>5</v>
      </c>
      <c r="J75" s="105">
        <v>3600</v>
      </c>
      <c r="K75" s="106">
        <f t="shared" si="18"/>
        <v>720</v>
      </c>
      <c r="L75" s="107">
        <v>5</v>
      </c>
      <c r="M75" s="105">
        <f>F75/V75*60</f>
        <v>3265.0882635466819</v>
      </c>
      <c r="N75" s="106">
        <f>M75/L75</f>
        <v>653.0176527093364</v>
      </c>
      <c r="O75" s="108">
        <f>L75-I75</f>
        <v>0</v>
      </c>
      <c r="P75" s="109">
        <f>N75-K75</f>
        <v>-66.982347290663597</v>
      </c>
      <c r="Q75" s="110">
        <f>N75/K75</f>
        <v>0.90696896209630051</v>
      </c>
      <c r="R75" s="328"/>
      <c r="S75" s="47">
        <v>0.74097222222222225</v>
      </c>
      <c r="T75" s="48">
        <v>0.75663194444444448</v>
      </c>
      <c r="U75" s="111">
        <v>5.1500000000000057</v>
      </c>
      <c r="V75" s="112">
        <v>22.566005587844526</v>
      </c>
      <c r="W75" s="113"/>
      <c r="X75" s="13"/>
      <c r="Y75" s="337"/>
      <c r="Z75" s="338"/>
      <c r="AA75" s="117">
        <f>M75-J75</f>
        <v>-334.9117364533181</v>
      </c>
      <c r="AB75" s="110">
        <f>M75/J75</f>
        <v>0.90696896209630051</v>
      </c>
      <c r="AC75" s="333"/>
    </row>
    <row r="76" spans="1:29" ht="15.75" customHeight="1">
      <c r="A76" s="323"/>
      <c r="B76" s="100" t="s">
        <v>118</v>
      </c>
      <c r="C76" s="335" t="s">
        <v>227</v>
      </c>
      <c r="D76" s="336"/>
      <c r="E76" s="101">
        <v>18.920000000000002</v>
      </c>
      <c r="F76" s="102">
        <v>1665</v>
      </c>
      <c r="G76" s="103">
        <f t="shared" si="33"/>
        <v>31501.800000000003</v>
      </c>
      <c r="H76" s="26"/>
      <c r="I76" s="104">
        <v>5</v>
      </c>
      <c r="J76" s="105">
        <v>3600</v>
      </c>
      <c r="K76" s="106">
        <f t="shared" si="18"/>
        <v>720</v>
      </c>
      <c r="L76" s="107">
        <v>5</v>
      </c>
      <c r="M76" s="105">
        <f>F76/V76*60</f>
        <v>3261.2630996172256</v>
      </c>
      <c r="N76" s="106">
        <f>M76/L76</f>
        <v>652.25261992344508</v>
      </c>
      <c r="O76" s="108">
        <f>L76-I76</f>
        <v>0</v>
      </c>
      <c r="P76" s="109">
        <f>N76-K76</f>
        <v>-67.747380076554919</v>
      </c>
      <c r="Q76" s="110">
        <f>N76/K76</f>
        <v>0.90590641656034043</v>
      </c>
      <c r="R76" s="328"/>
      <c r="S76" s="47">
        <v>0.75972222222222219</v>
      </c>
      <c r="T76" s="48">
        <v>0.78098379629629622</v>
      </c>
      <c r="U76" s="111">
        <v>5</v>
      </c>
      <c r="V76" s="112">
        <v>30.632303174719407</v>
      </c>
      <c r="W76" s="113"/>
      <c r="X76" s="116"/>
      <c r="Y76" s="337"/>
      <c r="Z76" s="338"/>
      <c r="AA76" s="117">
        <f>M76-J76</f>
        <v>-338.73690038277437</v>
      </c>
      <c r="AB76" s="110">
        <f>M76/J76</f>
        <v>0.90590641656034043</v>
      </c>
      <c r="AC76" s="333"/>
    </row>
    <row r="77" spans="1:29" ht="15.75" customHeight="1">
      <c r="A77" s="323"/>
      <c r="B77" s="100"/>
      <c r="C77" s="335"/>
      <c r="D77" s="336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8"/>
      <c r="S77" s="47"/>
      <c r="T77" s="48"/>
      <c r="U77" s="111"/>
      <c r="V77" s="112"/>
      <c r="W77" s="113"/>
      <c r="X77" s="116"/>
      <c r="Y77" s="337"/>
      <c r="Z77" s="338"/>
      <c r="AA77" s="117"/>
      <c r="AB77" s="110"/>
      <c r="AC77" s="333"/>
    </row>
    <row r="78" spans="1:29" ht="15.75" customHeight="1">
      <c r="A78" s="323"/>
      <c r="B78" s="100"/>
      <c r="C78" s="335"/>
      <c r="D78" s="336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8"/>
      <c r="S78" s="47"/>
      <c r="T78" s="120"/>
      <c r="U78" s="111"/>
      <c r="V78" s="112"/>
      <c r="W78" s="113"/>
      <c r="X78" s="50"/>
      <c r="Y78" s="337"/>
      <c r="Z78" s="338"/>
      <c r="AA78" s="117"/>
      <c r="AB78" s="110"/>
      <c r="AC78" s="333"/>
    </row>
    <row r="79" spans="1:29" ht="15.75" customHeight="1">
      <c r="A79" s="323"/>
      <c r="B79" s="100"/>
      <c r="C79" s="335"/>
      <c r="D79" s="336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8"/>
      <c r="S79" s="47"/>
      <c r="T79" s="120"/>
      <c r="U79" s="111"/>
      <c r="V79" s="112"/>
      <c r="W79" s="113"/>
      <c r="X79" s="116"/>
      <c r="Y79" s="337"/>
      <c r="Z79" s="338"/>
      <c r="AA79" s="117"/>
      <c r="AB79" s="110"/>
      <c r="AC79" s="333"/>
    </row>
    <row r="80" spans="1:29" ht="15.75" customHeight="1">
      <c r="A80" s="323"/>
      <c r="B80" s="100"/>
      <c r="C80" s="335"/>
      <c r="D80" s="336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8"/>
      <c r="S80" s="47"/>
      <c r="T80" s="120"/>
      <c r="U80" s="111"/>
      <c r="V80" s="112"/>
      <c r="W80" s="113"/>
      <c r="X80" s="116"/>
      <c r="Y80" s="337"/>
      <c r="Z80" s="338"/>
      <c r="AA80" s="117"/>
      <c r="AB80" s="110"/>
      <c r="AC80" s="333"/>
    </row>
    <row r="81" spans="1:29" ht="15.75" customHeight="1">
      <c r="A81" s="323"/>
      <c r="B81" s="100"/>
      <c r="C81" s="335"/>
      <c r="D81" s="336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8"/>
      <c r="S81" s="47"/>
      <c r="T81" s="120"/>
      <c r="U81" s="111"/>
      <c r="V81" s="112"/>
      <c r="W81" s="126"/>
      <c r="X81" s="127"/>
      <c r="Y81" s="337"/>
      <c r="Z81" s="338"/>
      <c r="AA81" s="117"/>
      <c r="AB81" s="110"/>
      <c r="AC81" s="333"/>
    </row>
    <row r="82" spans="1:29" ht="15.75" customHeight="1">
      <c r="A82" s="323"/>
      <c r="B82" s="100"/>
      <c r="C82" s="335"/>
      <c r="D82" s="336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8"/>
      <c r="S82" s="47"/>
      <c r="T82" s="120"/>
      <c r="U82" s="111"/>
      <c r="V82" s="112"/>
      <c r="W82" s="126"/>
      <c r="X82" s="127"/>
      <c r="Y82" s="337"/>
      <c r="Z82" s="338"/>
      <c r="AA82" s="117"/>
      <c r="AB82" s="110"/>
      <c r="AC82" s="333"/>
    </row>
    <row r="83" spans="1:29" ht="15.75" customHeight="1">
      <c r="A83" s="323"/>
      <c r="B83" s="100"/>
      <c r="C83" s="335"/>
      <c r="D83" s="336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8"/>
      <c r="S83" s="47"/>
      <c r="T83" s="120"/>
      <c r="U83" s="111"/>
      <c r="V83" s="112"/>
      <c r="W83" s="126"/>
      <c r="X83" s="127"/>
      <c r="Y83" s="337"/>
      <c r="Z83" s="338"/>
      <c r="AA83" s="117"/>
      <c r="AB83" s="110"/>
      <c r="AC83" s="333"/>
    </row>
    <row r="84" spans="1:29" ht="15.75" customHeight="1">
      <c r="A84" s="323"/>
      <c r="B84" s="100"/>
      <c r="C84" s="335"/>
      <c r="D84" s="336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8"/>
      <c r="S84" s="47"/>
      <c r="T84" s="120"/>
      <c r="U84" s="111"/>
      <c r="V84" s="112"/>
      <c r="W84" s="126"/>
      <c r="X84" s="127"/>
      <c r="Y84" s="337"/>
      <c r="Z84" s="338"/>
      <c r="AA84" s="117"/>
      <c r="AB84" s="110"/>
      <c r="AC84" s="333"/>
    </row>
    <row r="85" spans="1:29" ht="15.75" customHeight="1">
      <c r="A85" s="323"/>
      <c r="B85" s="100"/>
      <c r="C85" s="335"/>
      <c r="D85" s="336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8"/>
      <c r="S85" s="47"/>
      <c r="T85" s="120"/>
      <c r="U85" s="111"/>
      <c r="V85" s="112"/>
      <c r="W85" s="126"/>
      <c r="X85" s="127"/>
      <c r="Y85" s="337"/>
      <c r="Z85" s="338"/>
      <c r="AA85" s="117"/>
      <c r="AB85" s="110"/>
      <c r="AC85" s="333"/>
    </row>
    <row r="86" spans="1:29" ht="15.75" customHeight="1">
      <c r="A86" s="323"/>
      <c r="B86" s="100"/>
      <c r="C86" s="335"/>
      <c r="D86" s="336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8"/>
      <c r="S86" s="47"/>
      <c r="T86" s="120"/>
      <c r="U86" s="111"/>
      <c r="V86" s="112"/>
      <c r="W86" s="126"/>
      <c r="X86" s="127"/>
      <c r="Y86" s="337"/>
      <c r="Z86" s="338"/>
      <c r="AA86" s="117"/>
      <c r="AB86" s="110"/>
      <c r="AC86" s="333"/>
    </row>
    <row r="87" spans="1:29" ht="15.75" customHeight="1">
      <c r="A87" s="323"/>
      <c r="B87" s="100"/>
      <c r="C87" s="335"/>
      <c r="D87" s="336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8"/>
      <c r="S87" s="47"/>
      <c r="T87" s="120"/>
      <c r="U87" s="111"/>
      <c r="V87" s="112"/>
      <c r="W87" s="126"/>
      <c r="X87" s="127"/>
      <c r="Y87" s="337"/>
      <c r="Z87" s="338"/>
      <c r="AA87" s="117"/>
      <c r="AB87" s="110"/>
      <c r="AC87" s="333"/>
    </row>
    <row r="88" spans="1:29" ht="15.75" customHeight="1">
      <c r="A88" s="323"/>
      <c r="B88" s="100"/>
      <c r="C88" s="335"/>
      <c r="D88" s="336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8"/>
      <c r="S88" s="119"/>
      <c r="T88" s="120"/>
      <c r="U88" s="130"/>
      <c r="V88" s="131"/>
      <c r="W88" s="126"/>
      <c r="X88" s="127"/>
      <c r="Y88" s="337"/>
      <c r="Z88" s="338"/>
      <c r="AA88" s="165"/>
      <c r="AB88" s="125"/>
      <c r="AC88" s="333"/>
    </row>
    <row r="89" spans="1:29" ht="15.75" customHeight="1" thickBot="1">
      <c r="A89" s="324"/>
      <c r="B89" s="133" t="s">
        <v>115</v>
      </c>
      <c r="C89" s="358"/>
      <c r="D89" s="358"/>
      <c r="E89" s="134"/>
      <c r="F89" s="167"/>
      <c r="G89" s="135"/>
      <c r="H89" s="69"/>
      <c r="I89" s="136">
        <f t="shared" ref="I89:J89" si="34">AVERAGE(I73:I88)</f>
        <v>8.75</v>
      </c>
      <c r="J89" s="137">
        <f t="shared" si="34"/>
        <v>3600</v>
      </c>
      <c r="K89" s="138">
        <f t="shared" ref="K89" si="35">J89/I89</f>
        <v>411.42857142857144</v>
      </c>
      <c r="L89" s="136">
        <f t="shared" ref="L89:M89" si="36">AVERAGE(L73:L88)</f>
        <v>8.75</v>
      </c>
      <c r="M89" s="137">
        <f t="shared" si="36"/>
        <v>3226.5466005714316</v>
      </c>
      <c r="N89" s="138">
        <f t="shared" ref="N89:N94" si="37">M89/L89</f>
        <v>368.7481829224493</v>
      </c>
      <c r="O89" s="139">
        <f t="shared" ref="O89:O94" si="38">L89-I89</f>
        <v>0</v>
      </c>
      <c r="P89" s="140">
        <f t="shared" ref="P89:P94" si="39">N89-K89</f>
        <v>-42.680388506122142</v>
      </c>
      <c r="Q89" s="141">
        <f t="shared" ref="Q89:Q94" si="40">N89/K89</f>
        <v>0.89626294460317535</v>
      </c>
      <c r="R89" s="329"/>
      <c r="S89" s="142">
        <v>0.70833333333333337</v>
      </c>
      <c r="T89" s="143">
        <v>0.78098379629629622</v>
      </c>
      <c r="U89" s="144"/>
      <c r="V89" s="166"/>
      <c r="W89" s="167"/>
      <c r="X89" s="138"/>
      <c r="Y89" s="359"/>
      <c r="Z89" s="360"/>
      <c r="AA89" s="168">
        <f t="shared" ref="AA89:AA94" si="41">M89-J89</f>
        <v>-373.45339942856845</v>
      </c>
      <c r="AB89" s="141">
        <f t="shared" ref="AB89:AB94" si="42">M89/J89</f>
        <v>0.89626294460317546</v>
      </c>
      <c r="AC89" s="334"/>
    </row>
    <row r="90" spans="1:29" ht="15.75" customHeight="1">
      <c r="A90" s="361" t="s">
        <v>137</v>
      </c>
      <c r="B90" s="114" t="s">
        <v>118</v>
      </c>
      <c r="C90" s="325" t="s">
        <v>197</v>
      </c>
      <c r="D90" s="326"/>
      <c r="E90" s="147">
        <v>23.27</v>
      </c>
      <c r="F90" s="97">
        <v>793</v>
      </c>
      <c r="G90" s="148">
        <f t="shared" ref="G90:G94" si="43">E90*F90</f>
        <v>18453.11</v>
      </c>
      <c r="H90" s="149"/>
      <c r="I90" s="150">
        <v>5</v>
      </c>
      <c r="J90" s="151">
        <v>3000</v>
      </c>
      <c r="K90" s="152">
        <f>J90/I90</f>
        <v>600</v>
      </c>
      <c r="L90" s="153">
        <v>5</v>
      </c>
      <c r="M90" s="151">
        <f>F90/V90*60</f>
        <v>2722.8005940949092</v>
      </c>
      <c r="N90" s="152">
        <f t="shared" si="37"/>
        <v>544.56011881898189</v>
      </c>
      <c r="O90" s="154">
        <f t="shared" si="38"/>
        <v>0</v>
      </c>
      <c r="P90" s="155">
        <f t="shared" si="39"/>
        <v>-55.439881181018109</v>
      </c>
      <c r="Q90" s="156">
        <f t="shared" si="40"/>
        <v>0.9076001980316365</v>
      </c>
      <c r="R90" s="327">
        <f>Q106</f>
        <v>0.90641338195855214</v>
      </c>
      <c r="S90" s="157">
        <v>0.70833333333333337</v>
      </c>
      <c r="T90" s="158">
        <v>0.72046296296296297</v>
      </c>
      <c r="U90" s="159"/>
      <c r="V90" s="160">
        <v>17.474654627000383</v>
      </c>
      <c r="W90" s="161"/>
      <c r="X90" s="162"/>
      <c r="Y90" s="330"/>
      <c r="Z90" s="331"/>
      <c r="AA90" s="115">
        <f t="shared" si="41"/>
        <v>-277.19940590509077</v>
      </c>
      <c r="AB90" s="156">
        <f t="shared" si="42"/>
        <v>0.90760019803163638</v>
      </c>
      <c r="AC90" s="332">
        <f>AB106</f>
        <v>0.90641338195855214</v>
      </c>
    </row>
    <row r="91" spans="1:29" ht="15.75" customHeight="1">
      <c r="A91" s="362"/>
      <c r="B91" s="100" t="s">
        <v>118</v>
      </c>
      <c r="C91" s="335" t="s">
        <v>136</v>
      </c>
      <c r="D91" s="336"/>
      <c r="E91" s="101">
        <v>24.54</v>
      </c>
      <c r="F91" s="102">
        <v>1549</v>
      </c>
      <c r="G91" s="103">
        <f t="shared" si="43"/>
        <v>38012.46</v>
      </c>
      <c r="H91" s="26"/>
      <c r="I91" s="104">
        <v>4</v>
      </c>
      <c r="J91" s="105">
        <v>3000</v>
      </c>
      <c r="K91" s="106">
        <f t="shared" ref="K91:K135" si="44">J91/I91</f>
        <v>750</v>
      </c>
      <c r="L91" s="107">
        <v>4</v>
      </c>
      <c r="M91" s="105">
        <f>F91/V91*60</f>
        <v>2719.9853896612713</v>
      </c>
      <c r="N91" s="106">
        <f t="shared" si="37"/>
        <v>679.99634741531781</v>
      </c>
      <c r="O91" s="108">
        <f t="shared" si="38"/>
        <v>0</v>
      </c>
      <c r="P91" s="109">
        <f t="shared" si="39"/>
        <v>-70.003652584682186</v>
      </c>
      <c r="Q91" s="110">
        <f t="shared" si="40"/>
        <v>0.90666179655375712</v>
      </c>
      <c r="R91" s="328"/>
      <c r="S91" s="47">
        <v>0.72430555555555554</v>
      </c>
      <c r="T91" s="48">
        <v>0.7480324074074074</v>
      </c>
      <c r="U91" s="111">
        <v>5.5333333333332924</v>
      </c>
      <c r="V91" s="112">
        <v>34.169301185685455</v>
      </c>
      <c r="W91" s="113"/>
      <c r="X91" s="116"/>
      <c r="Y91" s="337"/>
      <c r="Z91" s="338"/>
      <c r="AA91" s="117">
        <f t="shared" si="41"/>
        <v>-280.01461033872874</v>
      </c>
      <c r="AB91" s="110">
        <f t="shared" si="42"/>
        <v>0.90666179655375712</v>
      </c>
      <c r="AC91" s="333"/>
    </row>
    <row r="92" spans="1:29" ht="15.75" customHeight="1">
      <c r="A92" s="362"/>
      <c r="B92" s="100" t="s">
        <v>118</v>
      </c>
      <c r="C92" s="335" t="s">
        <v>230</v>
      </c>
      <c r="D92" s="336"/>
      <c r="E92" s="101">
        <v>24.33</v>
      </c>
      <c r="F92" s="102">
        <v>2220</v>
      </c>
      <c r="G92" s="103">
        <f t="shared" si="43"/>
        <v>54012.6</v>
      </c>
      <c r="H92" s="26"/>
      <c r="I92" s="104">
        <v>4</v>
      </c>
      <c r="J92" s="105">
        <v>3000</v>
      </c>
      <c r="K92" s="106">
        <f t="shared" si="44"/>
        <v>750</v>
      </c>
      <c r="L92" s="107">
        <v>4</v>
      </c>
      <c r="M92" s="105">
        <f>F92/V92*60</f>
        <v>2719.6427747972321</v>
      </c>
      <c r="N92" s="106">
        <f t="shared" si="37"/>
        <v>679.91069369930801</v>
      </c>
      <c r="O92" s="108">
        <f t="shared" si="38"/>
        <v>0</v>
      </c>
      <c r="P92" s="109">
        <f t="shared" si="39"/>
        <v>-70.089306300691987</v>
      </c>
      <c r="Q92" s="110">
        <f t="shared" si="40"/>
        <v>0.90654759159907738</v>
      </c>
      <c r="R92" s="328"/>
      <c r="S92" s="47">
        <v>0.75208333333333333</v>
      </c>
      <c r="T92" s="48">
        <v>0.78608796296296291</v>
      </c>
      <c r="U92" s="111">
        <v>5.8333333333333393</v>
      </c>
      <c r="V92" s="112">
        <v>48.977020524296968</v>
      </c>
      <c r="W92" s="113"/>
      <c r="X92" s="116"/>
      <c r="Y92" s="337"/>
      <c r="Z92" s="338"/>
      <c r="AA92" s="117">
        <f t="shared" si="41"/>
        <v>-280.35722520276795</v>
      </c>
      <c r="AB92" s="110">
        <f t="shared" si="42"/>
        <v>0.90654759159907738</v>
      </c>
      <c r="AC92" s="333"/>
    </row>
    <row r="93" spans="1:29" ht="15.75" customHeight="1">
      <c r="A93" s="362"/>
      <c r="B93" s="100" t="s">
        <v>118</v>
      </c>
      <c r="C93" s="335" t="s">
        <v>135</v>
      </c>
      <c r="D93" s="336"/>
      <c r="E93" s="101">
        <v>22.28</v>
      </c>
      <c r="F93" s="102">
        <v>1689</v>
      </c>
      <c r="G93" s="103">
        <f t="shared" si="43"/>
        <v>37630.920000000006</v>
      </c>
      <c r="H93" s="26"/>
      <c r="I93" s="104">
        <v>5</v>
      </c>
      <c r="J93" s="105">
        <v>3300</v>
      </c>
      <c r="K93" s="106">
        <f t="shared" si="44"/>
        <v>660</v>
      </c>
      <c r="L93" s="107">
        <v>5</v>
      </c>
      <c r="M93" s="105">
        <f>F93/V93*60</f>
        <v>2990.7899999999986</v>
      </c>
      <c r="N93" s="106">
        <f t="shared" si="37"/>
        <v>598.15799999999967</v>
      </c>
      <c r="O93" s="108">
        <f t="shared" si="38"/>
        <v>0</v>
      </c>
      <c r="P93" s="109">
        <f t="shared" si="39"/>
        <v>-61.842000000000326</v>
      </c>
      <c r="Q93" s="110">
        <f t="shared" si="40"/>
        <v>0.90629999999999955</v>
      </c>
      <c r="R93" s="328"/>
      <c r="S93" s="47">
        <v>0.7895833333333333</v>
      </c>
      <c r="T93" s="48">
        <v>0.81311342592592595</v>
      </c>
      <c r="U93" s="111">
        <v>5.0333333333333741</v>
      </c>
      <c r="V93" s="112">
        <v>33.884023953537373</v>
      </c>
      <c r="W93" s="113"/>
      <c r="X93" s="116"/>
      <c r="Y93" s="337"/>
      <c r="Z93" s="338"/>
      <c r="AA93" s="117">
        <f t="shared" si="41"/>
        <v>-309.2100000000014</v>
      </c>
      <c r="AB93" s="110">
        <f t="shared" si="42"/>
        <v>0.90629999999999955</v>
      </c>
      <c r="AC93" s="333"/>
    </row>
    <row r="94" spans="1:29" ht="15.75" customHeight="1">
      <c r="A94" s="363"/>
      <c r="B94" s="100" t="s">
        <v>118</v>
      </c>
      <c r="C94" s="335" t="s">
        <v>138</v>
      </c>
      <c r="D94" s="336"/>
      <c r="E94" s="101">
        <v>17.89</v>
      </c>
      <c r="F94" s="102">
        <v>5429</v>
      </c>
      <c r="G94" s="103">
        <f t="shared" si="43"/>
        <v>97124.81</v>
      </c>
      <c r="H94" s="13"/>
      <c r="I94" s="104">
        <v>4</v>
      </c>
      <c r="J94" s="105">
        <v>3300</v>
      </c>
      <c r="K94" s="106">
        <f t="shared" si="44"/>
        <v>825</v>
      </c>
      <c r="L94" s="107">
        <v>4</v>
      </c>
      <c r="M94" s="105">
        <f>F94/V94*60</f>
        <v>2986.8300000000008</v>
      </c>
      <c r="N94" s="106">
        <f t="shared" si="37"/>
        <v>746.70750000000021</v>
      </c>
      <c r="O94" s="108">
        <f t="shared" si="38"/>
        <v>0</v>
      </c>
      <c r="P94" s="109">
        <f t="shared" si="39"/>
        <v>-78.292499999999791</v>
      </c>
      <c r="Q94" s="110">
        <f t="shared" si="40"/>
        <v>0.90510000000000024</v>
      </c>
      <c r="R94" s="328"/>
      <c r="S94" s="47">
        <v>0.81597222222222221</v>
      </c>
      <c r="T94" s="48">
        <v>0.89170138888888884</v>
      </c>
      <c r="U94" s="111">
        <v>5</v>
      </c>
      <c r="V94" s="112">
        <v>109.05876799148257</v>
      </c>
      <c r="W94" s="113"/>
      <c r="X94" s="116"/>
      <c r="Y94" s="337"/>
      <c r="Z94" s="338"/>
      <c r="AA94" s="117">
        <f t="shared" si="41"/>
        <v>-313.16999999999916</v>
      </c>
      <c r="AB94" s="110">
        <f t="shared" si="42"/>
        <v>0.90510000000000024</v>
      </c>
      <c r="AC94" s="333"/>
    </row>
    <row r="95" spans="1:29" ht="15.75" customHeight="1">
      <c r="A95" s="363"/>
      <c r="B95" s="100"/>
      <c r="C95" s="335"/>
      <c r="D95" s="336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8"/>
      <c r="S95" s="47"/>
      <c r="T95" s="120"/>
      <c r="U95" s="111"/>
      <c r="V95" s="112"/>
      <c r="W95" s="113"/>
      <c r="X95" s="116"/>
      <c r="Y95" s="337"/>
      <c r="Z95" s="338"/>
      <c r="AA95" s="117"/>
      <c r="AB95" s="110"/>
      <c r="AC95" s="333"/>
    </row>
    <row r="96" spans="1:29" ht="15.75" customHeight="1">
      <c r="A96" s="363"/>
      <c r="B96" s="100"/>
      <c r="C96" s="335"/>
      <c r="D96" s="336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8"/>
      <c r="S96" s="47"/>
      <c r="T96" s="120"/>
      <c r="U96" s="111"/>
      <c r="V96" s="112"/>
      <c r="W96" s="113"/>
      <c r="X96" s="116"/>
      <c r="Y96" s="337"/>
      <c r="Z96" s="338"/>
      <c r="AA96" s="117"/>
      <c r="AB96" s="110"/>
      <c r="AC96" s="333"/>
    </row>
    <row r="97" spans="1:29" ht="15.75" customHeight="1">
      <c r="A97" s="363"/>
      <c r="B97" s="100"/>
      <c r="C97" s="335"/>
      <c r="D97" s="336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8"/>
      <c r="S97" s="47"/>
      <c r="T97" s="120"/>
      <c r="U97" s="111"/>
      <c r="V97" s="112"/>
      <c r="W97" s="113"/>
      <c r="X97" s="116"/>
      <c r="Y97" s="337"/>
      <c r="Z97" s="338"/>
      <c r="AA97" s="117"/>
      <c r="AB97" s="110"/>
      <c r="AC97" s="333"/>
    </row>
    <row r="98" spans="1:29" ht="15.75" customHeight="1">
      <c r="A98" s="363"/>
      <c r="B98" s="100"/>
      <c r="C98" s="335"/>
      <c r="D98" s="336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8"/>
      <c r="S98" s="47"/>
      <c r="T98" s="120"/>
      <c r="U98" s="111"/>
      <c r="V98" s="112"/>
      <c r="W98" s="113"/>
      <c r="X98" s="116"/>
      <c r="Y98" s="337"/>
      <c r="Z98" s="338"/>
      <c r="AA98" s="117"/>
      <c r="AB98" s="110"/>
      <c r="AC98" s="333"/>
    </row>
    <row r="99" spans="1:29" ht="15.75" customHeight="1">
      <c r="A99" s="363"/>
      <c r="B99" s="100"/>
      <c r="C99" s="335"/>
      <c r="D99" s="336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8"/>
      <c r="S99" s="47"/>
      <c r="T99" s="120"/>
      <c r="U99" s="111"/>
      <c r="V99" s="112"/>
      <c r="W99" s="113"/>
      <c r="X99" s="116"/>
      <c r="Y99" s="337"/>
      <c r="Z99" s="338"/>
      <c r="AA99" s="117"/>
      <c r="AB99" s="110"/>
      <c r="AC99" s="333"/>
    </row>
    <row r="100" spans="1:29" ht="15.75" customHeight="1">
      <c r="A100" s="363"/>
      <c r="B100" s="100"/>
      <c r="C100" s="335"/>
      <c r="D100" s="336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8"/>
      <c r="S100" s="47"/>
      <c r="T100" s="120"/>
      <c r="U100" s="111"/>
      <c r="V100" s="112"/>
      <c r="W100" s="126"/>
      <c r="X100" s="127"/>
      <c r="Y100" s="337"/>
      <c r="Z100" s="338"/>
      <c r="AA100" s="117"/>
      <c r="AB100" s="110"/>
      <c r="AC100" s="333"/>
    </row>
    <row r="101" spans="1:29" ht="15.75" customHeight="1">
      <c r="A101" s="363"/>
      <c r="B101" s="100"/>
      <c r="C101" s="335"/>
      <c r="D101" s="336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8"/>
      <c r="S101" s="47"/>
      <c r="T101" s="120"/>
      <c r="U101" s="111"/>
      <c r="V101" s="112"/>
      <c r="W101" s="126"/>
      <c r="X101" s="127"/>
      <c r="Y101" s="337"/>
      <c r="Z101" s="338"/>
      <c r="AA101" s="117"/>
      <c r="AB101" s="110"/>
      <c r="AC101" s="333"/>
    </row>
    <row r="102" spans="1:29" ht="15.75" customHeight="1">
      <c r="A102" s="363"/>
      <c r="B102" s="100"/>
      <c r="C102" s="335"/>
      <c r="D102" s="336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8"/>
      <c r="S102" s="47"/>
      <c r="T102" s="120"/>
      <c r="U102" s="111"/>
      <c r="V102" s="112"/>
      <c r="W102" s="126"/>
      <c r="X102" s="127"/>
      <c r="Y102" s="337"/>
      <c r="Z102" s="338"/>
      <c r="AA102" s="117"/>
      <c r="AB102" s="110"/>
      <c r="AC102" s="333"/>
    </row>
    <row r="103" spans="1:29" ht="15.75" customHeight="1">
      <c r="A103" s="363"/>
      <c r="B103" s="100"/>
      <c r="C103" s="335"/>
      <c r="D103" s="336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8"/>
      <c r="S103" s="47"/>
      <c r="T103" s="120"/>
      <c r="U103" s="111"/>
      <c r="V103" s="112"/>
      <c r="W103" s="126"/>
      <c r="X103" s="127"/>
      <c r="Y103" s="337"/>
      <c r="Z103" s="338"/>
      <c r="AA103" s="117"/>
      <c r="AB103" s="110"/>
      <c r="AC103" s="333"/>
    </row>
    <row r="104" spans="1:29" ht="15.75" customHeight="1">
      <c r="A104" s="363"/>
      <c r="B104" s="100"/>
      <c r="C104" s="335"/>
      <c r="D104" s="336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8"/>
      <c r="S104" s="47"/>
      <c r="T104" s="120"/>
      <c r="U104" s="111"/>
      <c r="V104" s="112"/>
      <c r="W104" s="126"/>
      <c r="X104" s="127"/>
      <c r="Y104" s="337"/>
      <c r="Z104" s="338"/>
      <c r="AA104" s="117"/>
      <c r="AB104" s="110"/>
      <c r="AC104" s="333"/>
    </row>
    <row r="105" spans="1:29" ht="15.75" customHeight="1">
      <c r="A105" s="363"/>
      <c r="B105" s="100"/>
      <c r="C105" s="335"/>
      <c r="D105" s="336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8"/>
      <c r="S105" s="119"/>
      <c r="T105" s="120"/>
      <c r="U105" s="130"/>
      <c r="V105" s="131"/>
      <c r="W105" s="126"/>
      <c r="X105" s="127"/>
      <c r="Y105" s="337"/>
      <c r="Z105" s="338"/>
      <c r="AA105" s="165"/>
      <c r="AB105" s="125"/>
      <c r="AC105" s="333"/>
    </row>
    <row r="106" spans="1:29" ht="15.75" customHeight="1" thickBot="1">
      <c r="A106" s="364"/>
      <c r="B106" s="133" t="s">
        <v>115</v>
      </c>
      <c r="C106" s="358"/>
      <c r="D106" s="358"/>
      <c r="E106" s="134"/>
      <c r="F106" s="99"/>
      <c r="G106" s="135"/>
      <c r="H106" s="69"/>
      <c r="I106" s="136">
        <f t="shared" ref="I106:J106" si="45">AVERAGE(I90:I105)</f>
        <v>4.4000000000000004</v>
      </c>
      <c r="J106" s="137">
        <f t="shared" si="45"/>
        <v>3120</v>
      </c>
      <c r="K106" s="138">
        <f t="shared" ref="K106" si="46">J106/I106</f>
        <v>709.09090909090901</v>
      </c>
      <c r="L106" s="136">
        <f t="shared" ref="L106:M106" si="47">AVERAGE(L90:L105)</f>
        <v>4.4000000000000004</v>
      </c>
      <c r="M106" s="137">
        <f t="shared" si="47"/>
        <v>2828.0097517106828</v>
      </c>
      <c r="N106" s="138">
        <f t="shared" ref="N106:N114" si="48">M106/L106</f>
        <v>642.72948902515509</v>
      </c>
      <c r="O106" s="139">
        <f t="shared" ref="O106:O114" si="49">L106-I106</f>
        <v>0</v>
      </c>
      <c r="P106" s="140">
        <f t="shared" ref="P106:P114" si="50">N106-K106</f>
        <v>-66.361420065753919</v>
      </c>
      <c r="Q106" s="141">
        <f t="shared" ref="Q106:Q114" si="51">N106/K106</f>
        <v>0.90641338195855214</v>
      </c>
      <c r="R106" s="329"/>
      <c r="S106" s="142">
        <v>0.70833333333333337</v>
      </c>
      <c r="T106" s="143">
        <v>0.89170138888888884</v>
      </c>
      <c r="U106" s="144"/>
      <c r="V106" s="166"/>
      <c r="W106" s="99"/>
      <c r="X106" s="69"/>
      <c r="Y106" s="359"/>
      <c r="Z106" s="360"/>
      <c r="AA106" s="168">
        <f t="shared" ref="AA106:AA114" si="52">M106-J106</f>
        <v>-291.99024828931715</v>
      </c>
      <c r="AB106" s="141">
        <f t="shared" ref="AB106:AB114" si="53">M106/J106</f>
        <v>0.90641338195855214</v>
      </c>
      <c r="AC106" s="334"/>
    </row>
    <row r="107" spans="1:29" ht="15.75" customHeight="1">
      <c r="A107" s="322" t="s">
        <v>140</v>
      </c>
      <c r="B107" s="114" t="s">
        <v>118</v>
      </c>
      <c r="C107" s="325" t="s">
        <v>142</v>
      </c>
      <c r="D107" s="326"/>
      <c r="E107" s="147">
        <v>18.18</v>
      </c>
      <c r="F107" s="97">
        <v>675</v>
      </c>
      <c r="G107" s="148">
        <f t="shared" ref="G107:G114" si="54">E107*F107</f>
        <v>12271.5</v>
      </c>
      <c r="H107" s="149">
        <v>2</v>
      </c>
      <c r="I107" s="150">
        <v>3</v>
      </c>
      <c r="J107" s="151">
        <v>3000</v>
      </c>
      <c r="K107" s="152">
        <f>J107/I107</f>
        <v>1000</v>
      </c>
      <c r="L107" s="153">
        <v>3</v>
      </c>
      <c r="M107" s="151">
        <f t="shared" ref="M107:M114" si="55">F107/V107*60</f>
        <v>2720.8088803998235</v>
      </c>
      <c r="N107" s="152">
        <f t="shared" si="48"/>
        <v>906.93629346660782</v>
      </c>
      <c r="O107" s="154">
        <f t="shared" si="49"/>
        <v>0</v>
      </c>
      <c r="P107" s="155">
        <f t="shared" si="50"/>
        <v>-93.063706533392178</v>
      </c>
      <c r="Q107" s="156">
        <f t="shared" si="51"/>
        <v>0.90693629346660787</v>
      </c>
      <c r="R107" s="327">
        <f>Q123</f>
        <v>0.89583275855494449</v>
      </c>
      <c r="S107" s="157">
        <v>0.7416666666666667</v>
      </c>
      <c r="T107" s="158">
        <v>0.75200231481481483</v>
      </c>
      <c r="U107" s="159"/>
      <c r="V107" s="160">
        <v>14.885279260794134</v>
      </c>
      <c r="W107" s="161"/>
      <c r="X107" s="162"/>
      <c r="Y107" s="330"/>
      <c r="Z107" s="331"/>
      <c r="AA107" s="115">
        <f t="shared" si="52"/>
        <v>-279.19111960017653</v>
      </c>
      <c r="AB107" s="156">
        <f t="shared" si="53"/>
        <v>0.90693629346660787</v>
      </c>
      <c r="AC107" s="332">
        <f>AB123</f>
        <v>0.8958327585549446</v>
      </c>
    </row>
    <row r="108" spans="1:29" ht="15.75" customHeight="1">
      <c r="A108" s="323"/>
      <c r="B108" s="100" t="s">
        <v>118</v>
      </c>
      <c r="C108" s="335" t="s">
        <v>148</v>
      </c>
      <c r="D108" s="336"/>
      <c r="E108" s="101">
        <v>25.03</v>
      </c>
      <c r="F108" s="102">
        <v>543</v>
      </c>
      <c r="G108" s="103">
        <f t="shared" si="54"/>
        <v>13591.29</v>
      </c>
      <c r="H108" s="26">
        <v>2</v>
      </c>
      <c r="I108" s="104">
        <v>5</v>
      </c>
      <c r="J108" s="105">
        <v>3600</v>
      </c>
      <c r="K108" s="106">
        <f t="shared" si="44"/>
        <v>720</v>
      </c>
      <c r="L108" s="107">
        <v>5</v>
      </c>
      <c r="M108" s="105">
        <f t="shared" si="55"/>
        <v>3197.2687436999595</v>
      </c>
      <c r="N108" s="106">
        <f t="shared" si="48"/>
        <v>639.45374873999185</v>
      </c>
      <c r="O108" s="108">
        <f t="shared" si="49"/>
        <v>0</v>
      </c>
      <c r="P108" s="109">
        <f t="shared" si="50"/>
        <v>-80.546251260008148</v>
      </c>
      <c r="Q108" s="110">
        <f t="shared" si="51"/>
        <v>0.88813020658332198</v>
      </c>
      <c r="R108" s="328"/>
      <c r="S108" s="47">
        <v>0.76180555555555551</v>
      </c>
      <c r="T108" s="48">
        <v>0.76887731481481481</v>
      </c>
      <c r="U108" s="111">
        <v>15</v>
      </c>
      <c r="V108" s="112">
        <v>10.189947299299465</v>
      </c>
      <c r="W108" s="113"/>
      <c r="X108" s="116"/>
      <c r="Y108" s="337"/>
      <c r="Z108" s="338"/>
      <c r="AA108" s="117">
        <f t="shared" si="52"/>
        <v>-402.73125630004051</v>
      </c>
      <c r="AB108" s="110">
        <f t="shared" si="53"/>
        <v>0.88813020658332209</v>
      </c>
      <c r="AC108" s="333"/>
    </row>
    <row r="109" spans="1:29" ht="15.75" customHeight="1">
      <c r="A109" s="323"/>
      <c r="B109" s="100" t="s">
        <v>118</v>
      </c>
      <c r="C109" s="335" t="s">
        <v>141</v>
      </c>
      <c r="D109" s="336"/>
      <c r="E109" s="101">
        <v>14.03</v>
      </c>
      <c r="F109" s="102">
        <v>2342</v>
      </c>
      <c r="G109" s="103">
        <f t="shared" si="54"/>
        <v>32858.26</v>
      </c>
      <c r="H109" s="26">
        <v>2</v>
      </c>
      <c r="I109" s="104">
        <v>3</v>
      </c>
      <c r="J109" s="105">
        <v>3000</v>
      </c>
      <c r="K109" s="106">
        <f t="shared" si="44"/>
        <v>1000</v>
      </c>
      <c r="L109" s="107">
        <v>3</v>
      </c>
      <c r="M109" s="105">
        <f t="shared" si="55"/>
        <v>2717.325350405958</v>
      </c>
      <c r="N109" s="106">
        <f t="shared" si="48"/>
        <v>905.77511680198597</v>
      </c>
      <c r="O109" s="108">
        <f t="shared" si="49"/>
        <v>0</v>
      </c>
      <c r="P109" s="109">
        <f t="shared" si="50"/>
        <v>-94.224883198014027</v>
      </c>
      <c r="Q109" s="110">
        <f t="shared" si="51"/>
        <v>0.90577511680198597</v>
      </c>
      <c r="R109" s="328"/>
      <c r="S109" s="47">
        <v>0.77916666666666656</v>
      </c>
      <c r="T109" s="48">
        <v>0.81506944444444429</v>
      </c>
      <c r="U109" s="111">
        <v>14.816666666666531</v>
      </c>
      <c r="V109" s="112">
        <v>51.712615119498608</v>
      </c>
      <c r="W109" s="113"/>
      <c r="X109" s="116"/>
      <c r="Y109" s="337"/>
      <c r="Z109" s="338"/>
      <c r="AA109" s="117">
        <f t="shared" si="52"/>
        <v>-282.67464959404197</v>
      </c>
      <c r="AB109" s="110">
        <f t="shared" si="53"/>
        <v>0.90577511680198597</v>
      </c>
      <c r="AC109" s="333"/>
    </row>
    <row r="110" spans="1:29" ht="15.75" customHeight="1">
      <c r="A110" s="323"/>
      <c r="B110" s="100" t="s">
        <v>118</v>
      </c>
      <c r="C110" s="335" t="s">
        <v>143</v>
      </c>
      <c r="D110" s="336"/>
      <c r="E110" s="101">
        <v>14.28</v>
      </c>
      <c r="F110" s="102">
        <v>2840</v>
      </c>
      <c r="G110" s="103">
        <f t="shared" si="54"/>
        <v>40555.199999999997</v>
      </c>
      <c r="H110" s="26">
        <v>2</v>
      </c>
      <c r="I110" s="104">
        <v>3</v>
      </c>
      <c r="J110" s="105">
        <v>3600</v>
      </c>
      <c r="K110" s="106">
        <f t="shared" si="44"/>
        <v>1200</v>
      </c>
      <c r="L110" s="107">
        <v>3</v>
      </c>
      <c r="M110" s="105">
        <f t="shared" si="55"/>
        <v>3189.5894384195281</v>
      </c>
      <c r="N110" s="106">
        <f t="shared" si="48"/>
        <v>1063.1964794731759</v>
      </c>
      <c r="O110" s="108">
        <f t="shared" si="49"/>
        <v>0</v>
      </c>
      <c r="P110" s="109">
        <f t="shared" si="50"/>
        <v>-136.80352052682406</v>
      </c>
      <c r="Q110" s="110">
        <f t="shared" si="51"/>
        <v>0.88599706622764662</v>
      </c>
      <c r="R110" s="328"/>
      <c r="S110" s="47">
        <v>0.82499999999999984</v>
      </c>
      <c r="T110" s="48">
        <v>0.86209490740740724</v>
      </c>
      <c r="U110" s="111">
        <v>15</v>
      </c>
      <c r="V110" s="112">
        <v>53.423803686920536</v>
      </c>
      <c r="W110" s="113"/>
      <c r="X110" s="116"/>
      <c r="Y110" s="337"/>
      <c r="Z110" s="338"/>
      <c r="AA110" s="117">
        <f t="shared" si="52"/>
        <v>-410.41056158047195</v>
      </c>
      <c r="AB110" s="110">
        <f t="shared" si="53"/>
        <v>0.88599706622764673</v>
      </c>
      <c r="AC110" s="333"/>
    </row>
    <row r="111" spans="1:29" ht="15.75" customHeight="1">
      <c r="A111" s="323"/>
      <c r="B111" s="100" t="s">
        <v>118</v>
      </c>
      <c r="C111" s="335" t="s">
        <v>142</v>
      </c>
      <c r="D111" s="336"/>
      <c r="E111" s="101">
        <v>18.18</v>
      </c>
      <c r="F111" s="102">
        <v>1385</v>
      </c>
      <c r="G111" s="103">
        <f t="shared" si="54"/>
        <v>25179.3</v>
      </c>
      <c r="H111" s="26"/>
      <c r="I111" s="104">
        <v>3</v>
      </c>
      <c r="J111" s="105">
        <v>3000</v>
      </c>
      <c r="K111" s="106">
        <f t="shared" si="44"/>
        <v>1000</v>
      </c>
      <c r="L111" s="107">
        <v>3</v>
      </c>
      <c r="M111" s="105">
        <f t="shared" si="55"/>
        <v>2720.8088803998235</v>
      </c>
      <c r="N111" s="106">
        <f t="shared" si="48"/>
        <v>906.93629346660782</v>
      </c>
      <c r="O111" s="108">
        <f t="shared" si="49"/>
        <v>0</v>
      </c>
      <c r="P111" s="109">
        <f t="shared" si="50"/>
        <v>-93.063706533392178</v>
      </c>
      <c r="Q111" s="110">
        <f t="shared" si="51"/>
        <v>0.90693629346660787</v>
      </c>
      <c r="R111" s="328"/>
      <c r="S111" s="47">
        <v>0.87222222222222201</v>
      </c>
      <c r="T111" s="48">
        <v>0.89342592592592573</v>
      </c>
      <c r="U111" s="111">
        <v>14.583333333333268</v>
      </c>
      <c r="V111" s="112">
        <v>30.542387816592406</v>
      </c>
      <c r="W111" s="113"/>
      <c r="X111" s="116"/>
      <c r="Y111" s="337"/>
      <c r="Z111" s="338"/>
      <c r="AA111" s="117">
        <f t="shared" si="52"/>
        <v>-279.19111960017653</v>
      </c>
      <c r="AB111" s="110">
        <f t="shared" si="53"/>
        <v>0.90693629346660787</v>
      </c>
      <c r="AC111" s="333"/>
    </row>
    <row r="112" spans="1:29" ht="15.75" customHeight="1">
      <c r="A112" s="323"/>
      <c r="B112" s="100" t="s">
        <v>118</v>
      </c>
      <c r="C112" s="335" t="s">
        <v>148</v>
      </c>
      <c r="D112" s="336"/>
      <c r="E112" s="101">
        <v>25.03</v>
      </c>
      <c r="F112" s="102">
        <v>1237</v>
      </c>
      <c r="G112" s="121">
        <f t="shared" si="54"/>
        <v>30962.11</v>
      </c>
      <c r="H112" s="26"/>
      <c r="I112" s="104">
        <v>5</v>
      </c>
      <c r="J112" s="105">
        <v>3600</v>
      </c>
      <c r="K112" s="106">
        <f t="shared" si="44"/>
        <v>720</v>
      </c>
      <c r="L112" s="107">
        <v>5</v>
      </c>
      <c r="M112" s="105">
        <f t="shared" si="55"/>
        <v>3197.2687436999599</v>
      </c>
      <c r="N112" s="106">
        <f t="shared" si="48"/>
        <v>639.45374873999197</v>
      </c>
      <c r="O112" s="108">
        <f t="shared" si="49"/>
        <v>0</v>
      </c>
      <c r="P112" s="109">
        <f t="shared" si="50"/>
        <v>-80.546251260008034</v>
      </c>
      <c r="Q112" s="110">
        <f t="shared" si="51"/>
        <v>0.8881302065833222</v>
      </c>
      <c r="R112" s="328"/>
      <c r="S112" s="47">
        <v>0.90347222222222201</v>
      </c>
      <c r="T112" s="120">
        <v>0.91958333333333309</v>
      </c>
      <c r="U112" s="111">
        <v>15</v>
      </c>
      <c r="V112" s="112">
        <v>23.213563184591965</v>
      </c>
      <c r="W112" s="113"/>
      <c r="X112" s="116"/>
      <c r="Y112" s="337"/>
      <c r="Z112" s="338"/>
      <c r="AA112" s="117">
        <f t="shared" si="52"/>
        <v>-402.73125630004006</v>
      </c>
      <c r="AB112" s="110">
        <f t="shared" si="53"/>
        <v>0.8881302065833222</v>
      </c>
      <c r="AC112" s="333"/>
    </row>
    <row r="113" spans="1:29" ht="15.75" customHeight="1">
      <c r="A113" s="323"/>
      <c r="B113" s="100" t="s">
        <v>118</v>
      </c>
      <c r="C113" s="335" t="s">
        <v>141</v>
      </c>
      <c r="D113" s="336"/>
      <c r="E113" s="101">
        <v>14.03</v>
      </c>
      <c r="F113" s="102">
        <v>6271</v>
      </c>
      <c r="G113" s="121">
        <f t="shared" si="54"/>
        <v>87982.12999999999</v>
      </c>
      <c r="H113" s="26"/>
      <c r="I113" s="104">
        <v>3</v>
      </c>
      <c r="J113" s="105">
        <v>3000</v>
      </c>
      <c r="K113" s="106">
        <f t="shared" si="44"/>
        <v>1000</v>
      </c>
      <c r="L113" s="107">
        <v>3</v>
      </c>
      <c r="M113" s="105">
        <f t="shared" si="55"/>
        <v>2717.3253504059576</v>
      </c>
      <c r="N113" s="106">
        <f t="shared" si="48"/>
        <v>905.77511680198586</v>
      </c>
      <c r="O113" s="123">
        <f t="shared" si="49"/>
        <v>0</v>
      </c>
      <c r="P113" s="124">
        <f t="shared" si="50"/>
        <v>-94.22488319801414</v>
      </c>
      <c r="Q113" s="125">
        <f t="shared" si="51"/>
        <v>0.90577511680198586</v>
      </c>
      <c r="R113" s="328"/>
      <c r="S113" s="47">
        <v>0.92986111111111092</v>
      </c>
      <c r="T113" s="120">
        <v>1.0260185185185184</v>
      </c>
      <c r="U113" s="111">
        <v>14.800000000000075</v>
      </c>
      <c r="V113" s="112">
        <v>138.4670407405533</v>
      </c>
      <c r="W113" s="113"/>
      <c r="X113" s="116"/>
      <c r="Y113" s="337"/>
      <c r="Z113" s="338"/>
      <c r="AA113" s="117">
        <f t="shared" si="52"/>
        <v>-282.67464959404242</v>
      </c>
      <c r="AB113" s="110">
        <f t="shared" si="53"/>
        <v>0.90577511680198586</v>
      </c>
      <c r="AC113" s="333"/>
    </row>
    <row r="114" spans="1:29" ht="15.75" customHeight="1">
      <c r="A114" s="323"/>
      <c r="B114" s="100" t="s">
        <v>118</v>
      </c>
      <c r="C114" s="335" t="s">
        <v>143</v>
      </c>
      <c r="D114" s="336"/>
      <c r="E114" s="101">
        <v>14.28</v>
      </c>
      <c r="F114" s="102">
        <v>7806</v>
      </c>
      <c r="G114" s="121">
        <f t="shared" si="54"/>
        <v>111469.68</v>
      </c>
      <c r="H114" s="26"/>
      <c r="I114" s="104">
        <v>3</v>
      </c>
      <c r="J114" s="105">
        <v>3600</v>
      </c>
      <c r="K114" s="106">
        <f t="shared" si="44"/>
        <v>1200</v>
      </c>
      <c r="L114" s="118">
        <v>3</v>
      </c>
      <c r="M114" s="105">
        <f t="shared" si="55"/>
        <v>3189.5894384195276</v>
      </c>
      <c r="N114" s="106">
        <f t="shared" si="48"/>
        <v>1063.1964794731759</v>
      </c>
      <c r="O114" s="123">
        <f t="shared" si="49"/>
        <v>0</v>
      </c>
      <c r="P114" s="124">
        <f t="shared" si="50"/>
        <v>-136.80352052682406</v>
      </c>
      <c r="Q114" s="125">
        <f t="shared" si="51"/>
        <v>0.88599706622764662</v>
      </c>
      <c r="R114" s="328"/>
      <c r="S114" s="47">
        <v>1.036111111111111</v>
      </c>
      <c r="T114" s="120">
        <v>1.1380787037037037</v>
      </c>
      <c r="U114" s="111">
        <v>14.53333333333326</v>
      </c>
      <c r="V114" s="112">
        <v>146.84021534510626</v>
      </c>
      <c r="W114" s="113"/>
      <c r="X114" s="116"/>
      <c r="Y114" s="337"/>
      <c r="Z114" s="338"/>
      <c r="AA114" s="117">
        <f t="shared" si="52"/>
        <v>-410.4105615804724</v>
      </c>
      <c r="AB114" s="110">
        <f t="shared" si="53"/>
        <v>0.88599706622764651</v>
      </c>
      <c r="AC114" s="333"/>
    </row>
    <row r="115" spans="1:29" ht="15.75" customHeight="1">
      <c r="A115" s="323"/>
      <c r="B115" s="100"/>
      <c r="C115" s="335"/>
      <c r="D115" s="336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8"/>
      <c r="S115" s="47"/>
      <c r="T115" s="120"/>
      <c r="U115" s="111"/>
      <c r="V115" s="112"/>
      <c r="W115" s="113"/>
      <c r="X115" s="116"/>
      <c r="Y115" s="337"/>
      <c r="Z115" s="338"/>
      <c r="AA115" s="117"/>
      <c r="AB115" s="110"/>
      <c r="AC115" s="333"/>
    </row>
    <row r="116" spans="1:29" ht="15.75" customHeight="1">
      <c r="A116" s="323"/>
      <c r="B116" s="100"/>
      <c r="C116" s="335"/>
      <c r="D116" s="336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8"/>
      <c r="S116" s="47"/>
      <c r="T116" s="120"/>
      <c r="U116" s="111"/>
      <c r="V116" s="112"/>
      <c r="W116" s="113"/>
      <c r="X116" s="116"/>
      <c r="Y116" s="337"/>
      <c r="Z116" s="338"/>
      <c r="AA116" s="117"/>
      <c r="AB116" s="110"/>
      <c r="AC116" s="333"/>
    </row>
    <row r="117" spans="1:29" ht="15.75" customHeight="1">
      <c r="A117" s="323"/>
      <c r="B117" s="100"/>
      <c r="C117" s="335"/>
      <c r="D117" s="336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8"/>
      <c r="S117" s="47"/>
      <c r="T117" s="120"/>
      <c r="U117" s="111"/>
      <c r="V117" s="112"/>
      <c r="W117" s="126"/>
      <c r="X117" s="127"/>
      <c r="Y117" s="337"/>
      <c r="Z117" s="338"/>
      <c r="AA117" s="117"/>
      <c r="AB117" s="110"/>
      <c r="AC117" s="333"/>
    </row>
    <row r="118" spans="1:29" ht="15.75" customHeight="1">
      <c r="A118" s="323"/>
      <c r="B118" s="100"/>
      <c r="C118" s="335"/>
      <c r="D118" s="336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8"/>
      <c r="S118" s="47"/>
      <c r="T118" s="120"/>
      <c r="U118" s="111"/>
      <c r="V118" s="112"/>
      <c r="W118" s="126"/>
      <c r="X118" s="127"/>
      <c r="Y118" s="337"/>
      <c r="Z118" s="338"/>
      <c r="AA118" s="117"/>
      <c r="AB118" s="110"/>
      <c r="AC118" s="333"/>
    </row>
    <row r="119" spans="1:29" ht="15.75" customHeight="1">
      <c r="A119" s="323"/>
      <c r="B119" s="100"/>
      <c r="C119" s="335"/>
      <c r="D119" s="336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8"/>
      <c r="S119" s="47"/>
      <c r="T119" s="120"/>
      <c r="U119" s="111"/>
      <c r="V119" s="112"/>
      <c r="W119" s="126"/>
      <c r="X119" s="127"/>
      <c r="Y119" s="337"/>
      <c r="Z119" s="338"/>
      <c r="AA119" s="117"/>
      <c r="AB119" s="110"/>
      <c r="AC119" s="333"/>
    </row>
    <row r="120" spans="1:29" ht="15.75" customHeight="1">
      <c r="A120" s="323"/>
      <c r="B120" s="100"/>
      <c r="C120" s="335"/>
      <c r="D120" s="336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8"/>
      <c r="S120" s="47"/>
      <c r="T120" s="120"/>
      <c r="U120" s="111"/>
      <c r="V120" s="112"/>
      <c r="W120" s="126"/>
      <c r="X120" s="127"/>
      <c r="Y120" s="337"/>
      <c r="Z120" s="338"/>
      <c r="AA120" s="117"/>
      <c r="AB120" s="110"/>
      <c r="AC120" s="333"/>
    </row>
    <row r="121" spans="1:29" ht="15.75" customHeight="1">
      <c r="A121" s="323"/>
      <c r="B121" s="100"/>
      <c r="C121" s="335"/>
      <c r="D121" s="336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8"/>
      <c r="S121" s="47"/>
      <c r="T121" s="120"/>
      <c r="U121" s="111"/>
      <c r="V121" s="112"/>
      <c r="W121" s="126"/>
      <c r="X121" s="127"/>
      <c r="Y121" s="337"/>
      <c r="Z121" s="338"/>
      <c r="AA121" s="117"/>
      <c r="AB121" s="110"/>
      <c r="AC121" s="333"/>
    </row>
    <row r="122" spans="1:29" ht="15.75" customHeight="1">
      <c r="A122" s="323"/>
      <c r="B122" s="100"/>
      <c r="C122" s="335"/>
      <c r="D122" s="336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8"/>
      <c r="S122" s="119"/>
      <c r="T122" s="120"/>
      <c r="U122" s="130"/>
      <c r="V122" s="131"/>
      <c r="W122" s="126"/>
      <c r="X122" s="127"/>
      <c r="Y122" s="337"/>
      <c r="Z122" s="338"/>
      <c r="AA122" s="165"/>
      <c r="AB122" s="125"/>
      <c r="AC122" s="333"/>
    </row>
    <row r="123" spans="1:29" ht="15.75" customHeight="1" thickBot="1">
      <c r="A123" s="324"/>
      <c r="B123" s="133" t="s">
        <v>115</v>
      </c>
      <c r="C123" s="358"/>
      <c r="D123" s="358"/>
      <c r="E123" s="134"/>
      <c r="F123" s="99"/>
      <c r="G123" s="135"/>
      <c r="H123" s="69"/>
      <c r="I123" s="136">
        <f t="shared" ref="I123:J123" si="56">AVERAGE(I107:I122)</f>
        <v>3.5</v>
      </c>
      <c r="J123" s="137">
        <f t="shared" si="56"/>
        <v>3300</v>
      </c>
      <c r="K123" s="138">
        <f t="shared" ref="K123" si="57">J123/I123</f>
        <v>942.85714285714289</v>
      </c>
      <c r="L123" s="136">
        <f t="shared" ref="L123:M123" si="58">AVERAGE(L107:L122)</f>
        <v>3.5</v>
      </c>
      <c r="M123" s="137">
        <f t="shared" si="58"/>
        <v>2956.2481032313171</v>
      </c>
      <c r="N123" s="138">
        <f t="shared" ref="N123:N135" si="59">M123/L123</f>
        <v>844.64231520894771</v>
      </c>
      <c r="O123" s="139">
        <f t="shared" ref="O123:O135" si="60">L123-I123</f>
        <v>0</v>
      </c>
      <c r="P123" s="140">
        <f t="shared" ref="P123:P135" si="61">N123-K123</f>
        <v>-98.214827648195183</v>
      </c>
      <c r="Q123" s="141">
        <f t="shared" ref="Q123:Q135" si="62">N123/K123</f>
        <v>0.89583275855494449</v>
      </c>
      <c r="R123" s="329"/>
      <c r="S123" s="142">
        <v>0.7416666666666667</v>
      </c>
      <c r="T123" s="143">
        <v>1.1380787037037037</v>
      </c>
      <c r="U123" s="144"/>
      <c r="V123" s="166"/>
      <c r="W123" s="99"/>
      <c r="X123" s="69"/>
      <c r="Y123" s="359"/>
      <c r="Z123" s="360"/>
      <c r="AA123" s="168">
        <f t="shared" ref="AA123:AA135" si="63">M123-J123</f>
        <v>-343.75189676868285</v>
      </c>
      <c r="AB123" s="141">
        <f t="shared" ref="AB123:AB135" si="64">M123/J123</f>
        <v>0.8958327585549446</v>
      </c>
      <c r="AC123" s="334"/>
    </row>
    <row r="124" spans="1:29" ht="15.75" customHeight="1">
      <c r="A124" s="361" t="s">
        <v>144</v>
      </c>
      <c r="B124" s="114" t="s">
        <v>118</v>
      </c>
      <c r="C124" s="325" t="s">
        <v>146</v>
      </c>
      <c r="D124" s="326"/>
      <c r="E124" s="147">
        <v>18.18</v>
      </c>
      <c r="F124" s="97">
        <v>425</v>
      </c>
      <c r="G124" s="148">
        <f t="shared" ref="G124:G135" si="65">E124*F124</f>
        <v>7726.5</v>
      </c>
      <c r="H124" s="149">
        <v>2</v>
      </c>
      <c r="I124" s="150">
        <v>3</v>
      </c>
      <c r="J124" s="151">
        <v>3600</v>
      </c>
      <c r="K124" s="152">
        <f>J124/I124</f>
        <v>1200</v>
      </c>
      <c r="L124" s="153">
        <v>3</v>
      </c>
      <c r="M124" s="151">
        <f t="shared" ref="M124:M135" si="66">F124/V124*60</f>
        <v>3199.2029425386731</v>
      </c>
      <c r="N124" s="152">
        <f t="shared" si="59"/>
        <v>1066.4009808462245</v>
      </c>
      <c r="O124" s="154">
        <f t="shared" si="60"/>
        <v>0</v>
      </c>
      <c r="P124" s="155">
        <f t="shared" si="61"/>
        <v>-133.59901915377554</v>
      </c>
      <c r="Q124" s="156">
        <f t="shared" si="62"/>
        <v>0.88866748403852036</v>
      </c>
      <c r="R124" s="327">
        <f>Q140</f>
        <v>0.88609399997608296</v>
      </c>
      <c r="S124" s="157">
        <v>0.74583333333333335</v>
      </c>
      <c r="T124" s="158">
        <v>0.75136574074074081</v>
      </c>
      <c r="U124" s="159"/>
      <c r="V124" s="160">
        <v>7.9707353544020272</v>
      </c>
      <c r="W124" s="158"/>
      <c r="X124" s="169"/>
      <c r="Y124" s="330"/>
      <c r="Z124" s="331"/>
      <c r="AA124" s="171">
        <f t="shared" si="63"/>
        <v>-400.79705746132686</v>
      </c>
      <c r="AB124" s="156">
        <f t="shared" si="64"/>
        <v>0.88866748403852036</v>
      </c>
      <c r="AC124" s="332">
        <f>AB140</f>
        <v>0.88609399997608296</v>
      </c>
    </row>
    <row r="125" spans="1:29" ht="15.75" customHeight="1">
      <c r="A125" s="362"/>
      <c r="B125" s="100" t="s">
        <v>118</v>
      </c>
      <c r="C125" s="335" t="s">
        <v>134</v>
      </c>
      <c r="D125" s="336"/>
      <c r="E125" s="101">
        <v>16.7</v>
      </c>
      <c r="F125" s="102">
        <v>535</v>
      </c>
      <c r="G125" s="103">
        <f t="shared" si="65"/>
        <v>8934.5</v>
      </c>
      <c r="H125" s="26">
        <v>2</v>
      </c>
      <c r="I125" s="104">
        <v>3</v>
      </c>
      <c r="J125" s="105">
        <v>3600</v>
      </c>
      <c r="K125" s="106">
        <f t="shared" si="44"/>
        <v>1200</v>
      </c>
      <c r="L125" s="107">
        <v>3</v>
      </c>
      <c r="M125" s="105">
        <f t="shared" si="66"/>
        <v>3188.0534725316911</v>
      </c>
      <c r="N125" s="106">
        <f t="shared" si="59"/>
        <v>1062.684490843897</v>
      </c>
      <c r="O125" s="108">
        <f t="shared" si="60"/>
        <v>0</v>
      </c>
      <c r="P125" s="109">
        <f t="shared" si="61"/>
        <v>-137.31550915610296</v>
      </c>
      <c r="Q125" s="110">
        <f t="shared" si="62"/>
        <v>0.88557040903658091</v>
      </c>
      <c r="R125" s="328"/>
      <c r="S125" s="47">
        <v>0.76111111111111107</v>
      </c>
      <c r="T125" s="48">
        <v>0.76810185185185176</v>
      </c>
      <c r="U125" s="111">
        <v>15</v>
      </c>
      <c r="V125" s="112">
        <v>10.068839897628445</v>
      </c>
      <c r="W125" s="113"/>
      <c r="X125" s="13"/>
      <c r="Y125" s="337"/>
      <c r="Z125" s="338"/>
      <c r="AA125" s="172">
        <f t="shared" si="63"/>
        <v>-411.94652746830889</v>
      </c>
      <c r="AB125" s="110">
        <f t="shared" si="64"/>
        <v>0.88557040903658091</v>
      </c>
      <c r="AC125" s="333"/>
    </row>
    <row r="126" spans="1:29" ht="15.75" customHeight="1">
      <c r="A126" s="362"/>
      <c r="B126" s="100" t="s">
        <v>118</v>
      </c>
      <c r="C126" s="335" t="s">
        <v>201</v>
      </c>
      <c r="D126" s="336"/>
      <c r="E126" s="101">
        <v>30</v>
      </c>
      <c r="F126" s="102">
        <v>806</v>
      </c>
      <c r="G126" s="103">
        <f t="shared" si="65"/>
        <v>24180</v>
      </c>
      <c r="H126" s="26">
        <v>2</v>
      </c>
      <c r="I126" s="104">
        <v>4</v>
      </c>
      <c r="J126" s="105">
        <v>3600</v>
      </c>
      <c r="K126" s="106">
        <f t="shared" si="44"/>
        <v>900</v>
      </c>
      <c r="L126" s="107">
        <v>4</v>
      </c>
      <c r="M126" s="105">
        <f t="shared" si="66"/>
        <v>3187.7999999999993</v>
      </c>
      <c r="N126" s="106">
        <f t="shared" si="59"/>
        <v>796.94999999999982</v>
      </c>
      <c r="O126" s="108">
        <f t="shared" si="60"/>
        <v>0</v>
      </c>
      <c r="P126" s="109">
        <f t="shared" si="61"/>
        <v>-103.05000000000018</v>
      </c>
      <c r="Q126" s="110">
        <f t="shared" si="62"/>
        <v>0.88549999999999984</v>
      </c>
      <c r="R126" s="328"/>
      <c r="S126" s="47">
        <v>0.77847222222222212</v>
      </c>
      <c r="T126" s="48">
        <v>0.78900462962962958</v>
      </c>
      <c r="U126" s="111">
        <v>14.933333333333323</v>
      </c>
      <c r="V126" s="112">
        <v>15.170336909467348</v>
      </c>
      <c r="W126" s="113"/>
      <c r="X126" s="13"/>
      <c r="Y126" s="337"/>
      <c r="Z126" s="338"/>
      <c r="AA126" s="172">
        <f t="shared" si="63"/>
        <v>-412.20000000000073</v>
      </c>
      <c r="AB126" s="110">
        <f t="shared" si="64"/>
        <v>0.88549999999999984</v>
      </c>
      <c r="AC126" s="333"/>
    </row>
    <row r="127" spans="1:29" ht="15.75" customHeight="1">
      <c r="A127" s="362"/>
      <c r="B127" s="100" t="s">
        <v>118</v>
      </c>
      <c r="C127" s="335" t="s">
        <v>147</v>
      </c>
      <c r="D127" s="336"/>
      <c r="E127" s="101">
        <v>24.82</v>
      </c>
      <c r="F127" s="102">
        <v>781</v>
      </c>
      <c r="G127" s="103">
        <f t="shared" si="65"/>
        <v>19384.420000000002</v>
      </c>
      <c r="H127" s="26">
        <v>2</v>
      </c>
      <c r="I127" s="104">
        <v>5</v>
      </c>
      <c r="J127" s="105">
        <v>3600</v>
      </c>
      <c r="K127" s="106">
        <f t="shared" si="44"/>
        <v>720</v>
      </c>
      <c r="L127" s="107">
        <v>5</v>
      </c>
      <c r="M127" s="105">
        <f t="shared" si="66"/>
        <v>3191.7682883712941</v>
      </c>
      <c r="N127" s="106">
        <f t="shared" si="59"/>
        <v>638.35365767425878</v>
      </c>
      <c r="O127" s="108">
        <f t="shared" si="60"/>
        <v>0</v>
      </c>
      <c r="P127" s="109">
        <f t="shared" si="61"/>
        <v>-81.646342325741216</v>
      </c>
      <c r="Q127" s="110">
        <f t="shared" si="62"/>
        <v>0.88660230232535941</v>
      </c>
      <c r="R127" s="328"/>
      <c r="S127" s="47">
        <v>0.79930555555555538</v>
      </c>
      <c r="T127" s="48">
        <v>0.80949074074074057</v>
      </c>
      <c r="U127" s="111">
        <v>14.833333333333147</v>
      </c>
      <c r="V127" s="112">
        <v>14.681516879131559</v>
      </c>
      <c r="W127" s="113"/>
      <c r="X127" s="13"/>
      <c r="Y127" s="337"/>
      <c r="Z127" s="338"/>
      <c r="AA127" s="172">
        <f t="shared" si="63"/>
        <v>-408.23171162870585</v>
      </c>
      <c r="AB127" s="110">
        <f t="shared" si="64"/>
        <v>0.88660230232535953</v>
      </c>
      <c r="AC127" s="333"/>
    </row>
    <row r="128" spans="1:29" ht="15.75" customHeight="1">
      <c r="A128" s="363"/>
      <c r="B128" s="100" t="s">
        <v>118</v>
      </c>
      <c r="C128" s="335" t="s">
        <v>145</v>
      </c>
      <c r="D128" s="336"/>
      <c r="E128" s="101">
        <v>18.18</v>
      </c>
      <c r="F128" s="102">
        <v>1066</v>
      </c>
      <c r="G128" s="103">
        <f t="shared" si="65"/>
        <v>19379.88</v>
      </c>
      <c r="H128" s="26">
        <v>2</v>
      </c>
      <c r="I128" s="104">
        <v>3</v>
      </c>
      <c r="J128" s="105">
        <v>3600</v>
      </c>
      <c r="K128" s="106">
        <f t="shared" si="44"/>
        <v>1200</v>
      </c>
      <c r="L128" s="107">
        <v>3</v>
      </c>
      <c r="M128" s="105">
        <f t="shared" si="66"/>
        <v>3187.937798670283</v>
      </c>
      <c r="N128" s="106">
        <f t="shared" si="59"/>
        <v>1062.6459328900944</v>
      </c>
      <c r="O128" s="108">
        <f t="shared" si="60"/>
        <v>0</v>
      </c>
      <c r="P128" s="109">
        <f t="shared" si="61"/>
        <v>-137.3540671099056</v>
      </c>
      <c r="Q128" s="110">
        <f t="shared" si="62"/>
        <v>0.88553827740841196</v>
      </c>
      <c r="R128" s="328"/>
      <c r="S128" s="47">
        <v>0.8194444444444442</v>
      </c>
      <c r="T128" s="48">
        <v>0.83336805555555526</v>
      </c>
      <c r="U128" s="111">
        <v>15</v>
      </c>
      <c r="V128" s="112">
        <v>20.063126710526873</v>
      </c>
      <c r="W128" s="113"/>
      <c r="X128" s="116"/>
      <c r="Y128" s="337"/>
      <c r="Z128" s="338"/>
      <c r="AA128" s="172">
        <f t="shared" si="63"/>
        <v>-412.06220132971703</v>
      </c>
      <c r="AB128" s="110">
        <f t="shared" si="64"/>
        <v>0.88553827740841196</v>
      </c>
      <c r="AC128" s="333"/>
    </row>
    <row r="129" spans="1:29" ht="15.75" customHeight="1">
      <c r="A129" s="363"/>
      <c r="B129" s="100" t="s">
        <v>118</v>
      </c>
      <c r="C129" s="335" t="s">
        <v>139</v>
      </c>
      <c r="D129" s="336"/>
      <c r="E129" s="101">
        <v>16.66</v>
      </c>
      <c r="F129" s="102">
        <v>2377</v>
      </c>
      <c r="G129" s="121">
        <f t="shared" si="65"/>
        <v>39600.82</v>
      </c>
      <c r="H129" s="26">
        <v>2</v>
      </c>
      <c r="I129" s="104">
        <v>5</v>
      </c>
      <c r="J129" s="105">
        <v>3600</v>
      </c>
      <c r="K129" s="106">
        <f t="shared" si="44"/>
        <v>720</v>
      </c>
      <c r="L129" s="107">
        <v>5</v>
      </c>
      <c r="M129" s="105">
        <f t="shared" si="66"/>
        <v>3184.8678973714514</v>
      </c>
      <c r="N129" s="106">
        <f t="shared" si="59"/>
        <v>636.97357947429032</v>
      </c>
      <c r="O129" s="108">
        <f t="shared" si="60"/>
        <v>0</v>
      </c>
      <c r="P129" s="109">
        <f t="shared" si="61"/>
        <v>-83.026420525709682</v>
      </c>
      <c r="Q129" s="110">
        <f t="shared" si="62"/>
        <v>0.88468552704762549</v>
      </c>
      <c r="R129" s="328"/>
      <c r="S129" s="47">
        <v>0.84374999999999967</v>
      </c>
      <c r="T129" s="120">
        <v>0.87483796296296268</v>
      </c>
      <c r="U129" s="111">
        <v>14.949999999999939</v>
      </c>
      <c r="V129" s="112">
        <v>44.780507259879677</v>
      </c>
      <c r="W129" s="113"/>
      <c r="X129" s="50"/>
      <c r="Y129" s="337"/>
      <c r="Z129" s="338"/>
      <c r="AA129" s="172">
        <f t="shared" si="63"/>
        <v>-415.13210262854864</v>
      </c>
      <c r="AB129" s="110">
        <f t="shared" si="64"/>
        <v>0.88468552704762538</v>
      </c>
      <c r="AC129" s="333"/>
    </row>
    <row r="130" spans="1:29" ht="15.75" customHeight="1">
      <c r="A130" s="363"/>
      <c r="B130" s="100" t="s">
        <v>118</v>
      </c>
      <c r="C130" s="335" t="s">
        <v>146</v>
      </c>
      <c r="D130" s="336"/>
      <c r="E130" s="101">
        <v>18.18</v>
      </c>
      <c r="F130" s="102">
        <v>909</v>
      </c>
      <c r="G130" s="121">
        <f t="shared" si="65"/>
        <v>16525.62</v>
      </c>
      <c r="H130" s="26"/>
      <c r="I130" s="104">
        <v>3</v>
      </c>
      <c r="J130" s="105">
        <v>3600</v>
      </c>
      <c r="K130" s="106">
        <f t="shared" si="44"/>
        <v>1200</v>
      </c>
      <c r="L130" s="107">
        <v>3</v>
      </c>
      <c r="M130" s="105">
        <f t="shared" si="66"/>
        <v>3199.2029425386731</v>
      </c>
      <c r="N130" s="106">
        <f t="shared" si="59"/>
        <v>1066.4009808462245</v>
      </c>
      <c r="O130" s="123">
        <f t="shared" si="60"/>
        <v>0</v>
      </c>
      <c r="P130" s="124">
        <f t="shared" si="61"/>
        <v>-133.59901915377554</v>
      </c>
      <c r="Q130" s="125">
        <f t="shared" si="62"/>
        <v>0.88866748403852036</v>
      </c>
      <c r="R130" s="328"/>
      <c r="S130" s="47">
        <v>0.88472222222222185</v>
      </c>
      <c r="T130" s="120">
        <v>0.89655092592592556</v>
      </c>
      <c r="U130" s="111">
        <v>15</v>
      </c>
      <c r="V130" s="112">
        <v>17.047996322709277</v>
      </c>
      <c r="W130" s="113"/>
      <c r="X130" s="116"/>
      <c r="Y130" s="337"/>
      <c r="Z130" s="338"/>
      <c r="AA130" s="172">
        <f t="shared" si="63"/>
        <v>-400.79705746132686</v>
      </c>
      <c r="AB130" s="110">
        <f t="shared" si="64"/>
        <v>0.88866748403852036</v>
      </c>
      <c r="AC130" s="333"/>
    </row>
    <row r="131" spans="1:29" ht="15.75" customHeight="1">
      <c r="A131" s="363"/>
      <c r="B131" s="100" t="s">
        <v>118</v>
      </c>
      <c r="C131" s="335" t="s">
        <v>134</v>
      </c>
      <c r="D131" s="336"/>
      <c r="E131" s="101">
        <v>16.7</v>
      </c>
      <c r="F131" s="102">
        <v>1109</v>
      </c>
      <c r="G131" s="121">
        <f t="shared" si="65"/>
        <v>18520.3</v>
      </c>
      <c r="H131" s="26"/>
      <c r="I131" s="104">
        <v>3</v>
      </c>
      <c r="J131" s="105">
        <v>3600</v>
      </c>
      <c r="K131" s="106">
        <f t="shared" si="44"/>
        <v>1200</v>
      </c>
      <c r="L131" s="118">
        <v>3</v>
      </c>
      <c r="M131" s="105">
        <f t="shared" si="66"/>
        <v>3188.0534725316911</v>
      </c>
      <c r="N131" s="106">
        <f t="shared" si="59"/>
        <v>1062.684490843897</v>
      </c>
      <c r="O131" s="123">
        <f t="shared" si="60"/>
        <v>0</v>
      </c>
      <c r="P131" s="124">
        <f t="shared" si="61"/>
        <v>-137.31550915610296</v>
      </c>
      <c r="Q131" s="125">
        <f t="shared" si="62"/>
        <v>0.88557040903658091</v>
      </c>
      <c r="R131" s="328"/>
      <c r="S131" s="47">
        <v>0.906944444444444</v>
      </c>
      <c r="T131" s="120">
        <v>0.92143518518518475</v>
      </c>
      <c r="U131" s="111">
        <v>14.966666666666555</v>
      </c>
      <c r="V131" s="112">
        <v>20.871669993401767</v>
      </c>
      <c r="W131" s="113"/>
      <c r="X131" s="116"/>
      <c r="Y131" s="337"/>
      <c r="Z131" s="338"/>
      <c r="AA131" s="172">
        <f t="shared" si="63"/>
        <v>-411.94652746830889</v>
      </c>
      <c r="AB131" s="110">
        <f t="shared" si="64"/>
        <v>0.88557040903658091</v>
      </c>
      <c r="AC131" s="333"/>
    </row>
    <row r="132" spans="1:29" ht="15.75" customHeight="1">
      <c r="A132" s="363"/>
      <c r="B132" s="100" t="s">
        <v>118</v>
      </c>
      <c r="C132" s="335" t="s">
        <v>201</v>
      </c>
      <c r="D132" s="336"/>
      <c r="E132" s="101">
        <v>30</v>
      </c>
      <c r="F132" s="102">
        <v>1889</v>
      </c>
      <c r="G132" s="121">
        <f t="shared" si="65"/>
        <v>56670</v>
      </c>
      <c r="H132" s="26"/>
      <c r="I132" s="104">
        <v>4</v>
      </c>
      <c r="J132" s="105">
        <v>3600</v>
      </c>
      <c r="K132" s="106">
        <f t="shared" si="44"/>
        <v>900</v>
      </c>
      <c r="L132" s="118">
        <v>4</v>
      </c>
      <c r="M132" s="105">
        <f t="shared" si="66"/>
        <v>3187.7999999999993</v>
      </c>
      <c r="N132" s="106">
        <f t="shared" si="59"/>
        <v>796.94999999999982</v>
      </c>
      <c r="O132" s="123">
        <f t="shared" si="60"/>
        <v>0</v>
      </c>
      <c r="P132" s="124">
        <f t="shared" si="61"/>
        <v>-103.05000000000018</v>
      </c>
      <c r="Q132" s="125">
        <f t="shared" si="62"/>
        <v>0.88549999999999984</v>
      </c>
      <c r="R132" s="328"/>
      <c r="S132" s="47">
        <v>0.93124999999999947</v>
      </c>
      <c r="T132" s="120">
        <v>0.95593749999999944</v>
      </c>
      <c r="U132" s="111">
        <v>15</v>
      </c>
      <c r="V132" s="112">
        <v>35.554300771692084</v>
      </c>
      <c r="W132" s="126"/>
      <c r="X132" s="127"/>
      <c r="Y132" s="337"/>
      <c r="Z132" s="338"/>
      <c r="AA132" s="172">
        <f t="shared" si="63"/>
        <v>-412.20000000000073</v>
      </c>
      <c r="AB132" s="110">
        <f t="shared" si="64"/>
        <v>0.88549999999999984</v>
      </c>
      <c r="AC132" s="333"/>
    </row>
    <row r="133" spans="1:29" ht="15.75" customHeight="1">
      <c r="A133" s="363"/>
      <c r="B133" s="100" t="s">
        <v>118</v>
      </c>
      <c r="C133" s="335" t="s">
        <v>147</v>
      </c>
      <c r="D133" s="336"/>
      <c r="E133" s="101">
        <v>24.82</v>
      </c>
      <c r="F133" s="102">
        <v>1764</v>
      </c>
      <c r="G133" s="121">
        <f t="shared" si="65"/>
        <v>43782.48</v>
      </c>
      <c r="H133" s="26"/>
      <c r="I133" s="104">
        <v>5</v>
      </c>
      <c r="J133" s="105">
        <v>3600</v>
      </c>
      <c r="K133" s="106">
        <f t="shared" si="44"/>
        <v>720</v>
      </c>
      <c r="L133" s="118">
        <v>5</v>
      </c>
      <c r="M133" s="105">
        <f t="shared" si="66"/>
        <v>3191.7682883712941</v>
      </c>
      <c r="N133" s="106">
        <f t="shared" si="59"/>
        <v>638.35365767425878</v>
      </c>
      <c r="O133" s="123">
        <f t="shared" si="60"/>
        <v>0</v>
      </c>
      <c r="P133" s="124">
        <f t="shared" si="61"/>
        <v>-81.646342325741216</v>
      </c>
      <c r="Q133" s="125">
        <f t="shared" si="62"/>
        <v>0.88660230232535941</v>
      </c>
      <c r="R133" s="328"/>
      <c r="S133" s="47">
        <v>0.96597222222222168</v>
      </c>
      <c r="T133" s="120">
        <v>0.98899305555555506</v>
      </c>
      <c r="U133" s="111">
        <v>15</v>
      </c>
      <c r="V133" s="112">
        <v>33.160301888332995</v>
      </c>
      <c r="W133" s="126"/>
      <c r="X133" s="127"/>
      <c r="Y133" s="337"/>
      <c r="Z133" s="338"/>
      <c r="AA133" s="172">
        <f t="shared" si="63"/>
        <v>-408.23171162870585</v>
      </c>
      <c r="AB133" s="110">
        <f t="shared" si="64"/>
        <v>0.88660230232535953</v>
      </c>
      <c r="AC133" s="333"/>
    </row>
    <row r="134" spans="1:29" ht="15.75" customHeight="1">
      <c r="A134" s="363"/>
      <c r="B134" s="100" t="s">
        <v>118</v>
      </c>
      <c r="C134" s="335" t="s">
        <v>145</v>
      </c>
      <c r="D134" s="336"/>
      <c r="E134" s="101">
        <v>18.18</v>
      </c>
      <c r="F134" s="102">
        <v>2708</v>
      </c>
      <c r="G134" s="121">
        <f t="shared" si="65"/>
        <v>49231.44</v>
      </c>
      <c r="H134" s="26"/>
      <c r="I134" s="104">
        <v>3</v>
      </c>
      <c r="J134" s="105">
        <v>3600</v>
      </c>
      <c r="K134" s="106">
        <f t="shared" si="44"/>
        <v>1200</v>
      </c>
      <c r="L134" s="118">
        <v>3</v>
      </c>
      <c r="M134" s="105">
        <f t="shared" si="66"/>
        <v>3187.937798670283</v>
      </c>
      <c r="N134" s="106">
        <f t="shared" si="59"/>
        <v>1062.6459328900944</v>
      </c>
      <c r="O134" s="123">
        <f t="shared" si="60"/>
        <v>0</v>
      </c>
      <c r="P134" s="124">
        <f t="shared" si="61"/>
        <v>-137.3540671099056</v>
      </c>
      <c r="Q134" s="125">
        <f t="shared" si="62"/>
        <v>0.88553827740841196</v>
      </c>
      <c r="R134" s="328"/>
      <c r="S134" s="47">
        <v>0.999305555555555</v>
      </c>
      <c r="T134" s="120">
        <v>1.0346990740740736</v>
      </c>
      <c r="U134" s="111">
        <v>14.849999999999923</v>
      </c>
      <c r="V134" s="112">
        <v>50.96711738471555</v>
      </c>
      <c r="W134" s="126"/>
      <c r="X134" s="127"/>
      <c r="Y134" s="337"/>
      <c r="Z134" s="338"/>
      <c r="AA134" s="172">
        <f t="shared" si="63"/>
        <v>-412.06220132971703</v>
      </c>
      <c r="AB134" s="110">
        <f t="shared" si="64"/>
        <v>0.88553827740841196</v>
      </c>
      <c r="AC134" s="333"/>
    </row>
    <row r="135" spans="1:29" ht="15.75" customHeight="1">
      <c r="A135" s="363"/>
      <c r="B135" s="100" t="s">
        <v>118</v>
      </c>
      <c r="C135" s="335" t="s">
        <v>139</v>
      </c>
      <c r="D135" s="336"/>
      <c r="E135" s="101">
        <v>16.66</v>
      </c>
      <c r="F135" s="102">
        <v>6121</v>
      </c>
      <c r="G135" s="121">
        <f t="shared" si="65"/>
        <v>101975.86</v>
      </c>
      <c r="H135" s="62"/>
      <c r="I135" s="104">
        <v>5</v>
      </c>
      <c r="J135" s="105">
        <v>3600</v>
      </c>
      <c r="K135" s="106">
        <f t="shared" si="44"/>
        <v>720</v>
      </c>
      <c r="L135" s="118">
        <v>5</v>
      </c>
      <c r="M135" s="105">
        <f t="shared" si="66"/>
        <v>3184.8678973714514</v>
      </c>
      <c r="N135" s="106">
        <f t="shared" si="59"/>
        <v>636.97357947429032</v>
      </c>
      <c r="O135" s="123">
        <f t="shared" si="60"/>
        <v>0</v>
      </c>
      <c r="P135" s="124">
        <f t="shared" si="61"/>
        <v>-83.026420525709682</v>
      </c>
      <c r="Q135" s="125">
        <f t="shared" si="62"/>
        <v>0.88468552704762549</v>
      </c>
      <c r="R135" s="328"/>
      <c r="S135" s="47">
        <v>1.0444444444444441</v>
      </c>
      <c r="T135" s="120">
        <v>1.1245138888888886</v>
      </c>
      <c r="U135" s="111">
        <v>15</v>
      </c>
      <c r="V135" s="112">
        <v>115.31404498852483</v>
      </c>
      <c r="W135" s="126"/>
      <c r="X135" s="127"/>
      <c r="Y135" s="337"/>
      <c r="Z135" s="338"/>
      <c r="AA135" s="172">
        <f t="shared" si="63"/>
        <v>-415.13210262854864</v>
      </c>
      <c r="AB135" s="110">
        <f t="shared" si="64"/>
        <v>0.88468552704762538</v>
      </c>
      <c r="AC135" s="333"/>
    </row>
    <row r="136" spans="1:29" ht="15.75" customHeight="1">
      <c r="A136" s="363"/>
      <c r="B136" s="100"/>
      <c r="C136" s="335"/>
      <c r="D136" s="336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8"/>
      <c r="S136" s="47"/>
      <c r="T136" s="120"/>
      <c r="U136" s="111"/>
      <c r="V136" s="112"/>
      <c r="W136" s="126"/>
      <c r="X136" s="127"/>
      <c r="Y136" s="337"/>
      <c r="Z136" s="338"/>
      <c r="AA136" s="172"/>
      <c r="AB136" s="110"/>
      <c r="AC136" s="333"/>
    </row>
    <row r="137" spans="1:29" ht="15.75" customHeight="1">
      <c r="A137" s="363"/>
      <c r="B137" s="100"/>
      <c r="C137" s="335"/>
      <c r="D137" s="336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8"/>
      <c r="S137" s="47"/>
      <c r="T137" s="120"/>
      <c r="U137" s="111"/>
      <c r="V137" s="112"/>
      <c r="W137" s="113"/>
      <c r="X137" s="116"/>
      <c r="Y137" s="337"/>
      <c r="Z137" s="338"/>
      <c r="AA137" s="172"/>
      <c r="AB137" s="110"/>
      <c r="AC137" s="333"/>
    </row>
    <row r="138" spans="1:29" ht="15.75" customHeight="1">
      <c r="A138" s="363"/>
      <c r="B138" s="100"/>
      <c r="C138" s="335"/>
      <c r="D138" s="336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8"/>
      <c r="S138" s="47"/>
      <c r="T138" s="120"/>
      <c r="U138" s="111"/>
      <c r="V138" s="112"/>
      <c r="W138" s="126"/>
      <c r="X138" s="127"/>
      <c r="Y138" s="337"/>
      <c r="Z138" s="338"/>
      <c r="AA138" s="172"/>
      <c r="AB138" s="110"/>
      <c r="AC138" s="333"/>
    </row>
    <row r="139" spans="1:29" ht="15.75" customHeight="1">
      <c r="A139" s="363"/>
      <c r="B139" s="100"/>
      <c r="C139" s="335"/>
      <c r="D139" s="336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8"/>
      <c r="S139" s="119"/>
      <c r="T139" s="120"/>
      <c r="U139" s="130"/>
      <c r="V139" s="131"/>
      <c r="W139" s="126"/>
      <c r="X139" s="127"/>
      <c r="Y139" s="337"/>
      <c r="Z139" s="338"/>
      <c r="AA139" s="173"/>
      <c r="AB139" s="125"/>
      <c r="AC139" s="333"/>
    </row>
    <row r="140" spans="1:29" ht="15.75" customHeight="1" thickBot="1">
      <c r="A140" s="364"/>
      <c r="B140" s="133" t="s">
        <v>115</v>
      </c>
      <c r="C140" s="358"/>
      <c r="D140" s="358"/>
      <c r="E140" s="134"/>
      <c r="F140" s="167"/>
      <c r="G140" s="135"/>
      <c r="H140" s="69"/>
      <c r="I140" s="136">
        <f t="shared" ref="I140:J140" si="67">AVERAGE(I124:I139)</f>
        <v>3.8333333333333335</v>
      </c>
      <c r="J140" s="137">
        <f t="shared" si="67"/>
        <v>3600</v>
      </c>
      <c r="K140" s="138">
        <f t="shared" ref="K140" si="68">J140/I140</f>
        <v>939.13043478260863</v>
      </c>
      <c r="L140" s="136">
        <f t="shared" ref="L140:M140" si="69">AVERAGE(L124:L139)</f>
        <v>3.8333333333333335</v>
      </c>
      <c r="M140" s="137">
        <f t="shared" si="69"/>
        <v>3189.9383999138986</v>
      </c>
      <c r="N140" s="138">
        <f>M140/L140</f>
        <v>832.15784345579959</v>
      </c>
      <c r="O140" s="139">
        <f>L140-I140</f>
        <v>0</v>
      </c>
      <c r="P140" s="140">
        <f>N140-K140</f>
        <v>-106.97259132680904</v>
      </c>
      <c r="Q140" s="141">
        <f>N140/K140</f>
        <v>0.88609399997608296</v>
      </c>
      <c r="R140" s="329"/>
      <c r="S140" s="142">
        <v>0.74583333333333335</v>
      </c>
      <c r="T140" s="143">
        <v>1.1245138888888886</v>
      </c>
      <c r="U140" s="144"/>
      <c r="V140" s="166"/>
      <c r="W140" s="167"/>
      <c r="X140" s="138"/>
      <c r="Y140" s="359"/>
      <c r="Z140" s="360"/>
      <c r="AA140" s="174">
        <f>M140-J140</f>
        <v>-410.06160008610141</v>
      </c>
      <c r="AB140" s="141">
        <f>M140/J140</f>
        <v>0.88609399997608296</v>
      </c>
      <c r="AC140" s="334"/>
    </row>
    <row r="142" spans="1:29">
      <c r="Y142" s="365" t="s">
        <v>149</v>
      </c>
      <c r="Z142" s="365"/>
    </row>
    <row r="143" spans="1:29">
      <c r="Y143" s="365" t="s">
        <v>150</v>
      </c>
      <c r="Z143" s="365"/>
    </row>
    <row r="144" spans="1:29">
      <c r="Y144" s="365" t="s">
        <v>151</v>
      </c>
      <c r="Z144" s="365"/>
    </row>
    <row r="145" spans="25:26">
      <c r="Y145" s="365" t="s">
        <v>152</v>
      </c>
      <c r="Z145" s="365"/>
    </row>
    <row r="146" spans="25:26">
      <c r="Y146" s="365" t="s">
        <v>153</v>
      </c>
      <c r="Z146" s="365"/>
    </row>
    <row r="147" spans="25:26">
      <c r="Y147" s="365" t="s">
        <v>154</v>
      </c>
      <c r="Z147" s="365"/>
    </row>
    <row r="148" spans="25:26">
      <c r="Y148" s="365" t="s">
        <v>155</v>
      </c>
      <c r="Z148" s="365"/>
    </row>
    <row r="149" spans="25:26">
      <c r="Y149" s="365" t="s">
        <v>156</v>
      </c>
      <c r="Z149" s="365"/>
    </row>
    <row r="150" spans="25:26">
      <c r="Y150" s="365" t="s">
        <v>157</v>
      </c>
      <c r="Z150" s="365"/>
    </row>
    <row r="151" spans="25:26">
      <c r="Y151" s="365" t="s">
        <v>158</v>
      </c>
      <c r="Z151" s="365"/>
    </row>
    <row r="152" spans="25:26">
      <c r="Y152" s="365" t="s">
        <v>159</v>
      </c>
      <c r="Z152" s="365"/>
    </row>
    <row r="153" spans="25:26">
      <c r="Y153" s="365" t="s">
        <v>160</v>
      </c>
      <c r="Z153" s="365"/>
    </row>
    <row r="154" spans="25:26">
      <c r="Y154" s="365" t="s">
        <v>161</v>
      </c>
      <c r="Z154" s="365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444" priority="1" operator="greaterThan">
      <formula>0</formula>
    </cfRule>
  </conditionalFormatting>
  <conditionalFormatting sqref="P5:P140 AA5:AA140">
    <cfRule type="cellIs" dxfId="443" priority="4" operator="lessThan">
      <formula>0</formula>
    </cfRule>
  </conditionalFormatting>
  <conditionalFormatting sqref="Q5:Q140 AB5:AB140">
    <cfRule type="cellIs" dxfId="442" priority="2" operator="greaterThan">
      <formula>1</formula>
    </cfRule>
    <cfRule type="cellIs" dxfId="441" priority="3" operator="lessThan">
      <formula>0.8</formula>
    </cfRule>
  </conditionalFormatting>
  <conditionalFormatting sqref="AC5:AC6 R5:R140 AC73:AC78">
    <cfRule type="cellIs" dxfId="440" priority="5" operator="lessThan">
      <formula>0.8</formula>
    </cfRule>
  </conditionalFormatting>
  <conditionalFormatting sqref="AC12:AC20">
    <cfRule type="cellIs" dxfId="439" priority="12" operator="lessThan">
      <formula>0.8</formula>
    </cfRule>
  </conditionalFormatting>
  <conditionalFormatting sqref="AC22">
    <cfRule type="cellIs" dxfId="438" priority="11" operator="lessThan">
      <formula>0.8</formula>
    </cfRule>
  </conditionalFormatting>
  <conditionalFormatting sqref="AC39">
    <cfRule type="cellIs" dxfId="437" priority="7" operator="lessThan">
      <formula>0.8</formula>
    </cfRule>
  </conditionalFormatting>
  <conditionalFormatting sqref="AC56:AC61">
    <cfRule type="cellIs" dxfId="436" priority="6" operator="lessThan">
      <formula>0.8</formula>
    </cfRule>
  </conditionalFormatting>
  <conditionalFormatting sqref="AC90">
    <cfRule type="cellIs" dxfId="435" priority="10" operator="lessThan">
      <formula>0.8</formula>
    </cfRule>
  </conditionalFormatting>
  <conditionalFormatting sqref="AC107">
    <cfRule type="cellIs" dxfId="434" priority="9" operator="lessThan">
      <formula>0.8</formula>
    </cfRule>
  </conditionalFormatting>
  <conditionalFormatting sqref="AC124:AC129">
    <cfRule type="cellIs" dxfId="433" priority="8" operator="lessThan">
      <formula>0.8</formula>
    </cfRule>
  </conditionalFormatting>
  <dataValidations count="1">
    <dataValidation type="list" allowBlank="1" showInputMessage="1" showErrorMessage="1" sqref="Y5:Z140" xr:uid="{74C3B7CD-29DA-4A6F-BB38-27EA7950F210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83422-6C61-4436-A300-139F58B769C4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M42" sqref="M42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SUM(F5:F140)</f>
        <v>108944</v>
      </c>
      <c r="E1" s="88" t="s">
        <v>3</v>
      </c>
      <c r="F1" s="89">
        <f>SUM(G5:G140)</f>
        <v>4939062.1900000004</v>
      </c>
      <c r="G1" s="90" t="s">
        <v>84</v>
      </c>
      <c r="H1" s="91">
        <f>L21+L38+L55+L72+L89+L106+L123+L140</f>
        <v>136.03174603174602</v>
      </c>
      <c r="I1" s="284" t="s">
        <v>85</v>
      </c>
      <c r="J1" s="280"/>
      <c r="K1" s="309"/>
      <c r="L1" s="313" t="s">
        <v>86</v>
      </c>
      <c r="M1" s="314"/>
      <c r="N1" s="315"/>
      <c r="O1" s="280" t="s">
        <v>87</v>
      </c>
      <c r="P1" s="280"/>
      <c r="Q1" s="280"/>
      <c r="R1" s="281"/>
      <c r="S1" s="284" t="s">
        <v>88</v>
      </c>
      <c r="T1" s="280"/>
      <c r="U1" s="280"/>
      <c r="V1" s="280"/>
      <c r="W1" s="280"/>
      <c r="X1" s="281"/>
      <c r="Y1" s="192" t="s">
        <v>187</v>
      </c>
      <c r="Z1" s="192" t="s">
        <v>188</v>
      </c>
      <c r="AA1" s="366" t="s">
        <v>163</v>
      </c>
      <c r="AB1" s="367"/>
      <c r="AC1" s="176" t="s">
        <v>19</v>
      </c>
      <c r="AD1" s="177" t="s">
        <v>162</v>
      </c>
      <c r="AE1" s="284" t="s">
        <v>90</v>
      </c>
      <c r="AF1" s="286"/>
      <c r="AG1" s="287"/>
    </row>
    <row r="2" spans="1:33" ht="26.25" customHeight="1" thickBot="1">
      <c r="A2" s="299">
        <v>46222</v>
      </c>
      <c r="B2" s="300"/>
      <c r="C2" s="92" t="s">
        <v>40</v>
      </c>
      <c r="D2" s="93">
        <f>AVERAGE(N21,N38,N55,N72,N89,N106,N123,N140)</f>
        <v>208.43378056549088</v>
      </c>
      <c r="E2" s="93" t="s">
        <v>91</v>
      </c>
      <c r="F2" s="94">
        <f>F1/D1</f>
        <v>45.335788937435751</v>
      </c>
      <c r="G2" s="95" t="s">
        <v>92</v>
      </c>
      <c r="H2" s="96">
        <f>COUNT(H5:H140)</f>
        <v>6</v>
      </c>
      <c r="I2" s="310"/>
      <c r="J2" s="311"/>
      <c r="K2" s="312"/>
      <c r="L2" s="316"/>
      <c r="M2" s="282"/>
      <c r="N2" s="317"/>
      <c r="O2" s="282"/>
      <c r="P2" s="282"/>
      <c r="Q2" s="282"/>
      <c r="R2" s="283"/>
      <c r="S2" s="285"/>
      <c r="T2" s="282"/>
      <c r="U2" s="282"/>
      <c r="V2" s="282"/>
      <c r="W2" s="282"/>
      <c r="X2" s="283"/>
      <c r="Y2" s="193">
        <f>SUM(Y21,Y38,Y55,Y72,Y89,Y106,Y123,Y140)</f>
        <v>0</v>
      </c>
      <c r="Z2" s="193">
        <f>SUM(Z21,Z38,Z55,Z72,Z89,Z106,Z123,Z140)</f>
        <v>0</v>
      </c>
      <c r="AA2" s="368"/>
      <c r="AB2" s="369"/>
      <c r="AC2" s="201">
        <f>SUM(AC21,AC38,AC55,AC72,AC89,AC106,AC123,AC140)</f>
        <v>70</v>
      </c>
      <c r="AD2" s="202">
        <f>SUM(AD21,AD38,AD55,AD72,AD89,AD106,AD123,AD140)</f>
        <v>0</v>
      </c>
      <c r="AE2" s="288"/>
      <c r="AF2" s="289"/>
      <c r="AG2" s="290"/>
    </row>
    <row r="3" spans="1:33" ht="23.25" customHeight="1">
      <c r="A3" s="301" t="s">
        <v>93</v>
      </c>
      <c r="B3" s="303" t="s">
        <v>94</v>
      </c>
      <c r="C3" s="305" t="s">
        <v>95</v>
      </c>
      <c r="D3" s="305"/>
      <c r="E3" s="307" t="s">
        <v>96</v>
      </c>
      <c r="F3" s="305" t="s">
        <v>97</v>
      </c>
      <c r="G3" s="307" t="s">
        <v>98</v>
      </c>
      <c r="H3" s="356" t="s">
        <v>99</v>
      </c>
      <c r="I3" s="291" t="s">
        <v>100</v>
      </c>
      <c r="J3" s="293" t="s">
        <v>101</v>
      </c>
      <c r="K3" s="295" t="s">
        <v>40</v>
      </c>
      <c r="L3" s="297" t="s">
        <v>100</v>
      </c>
      <c r="M3" s="293" t="s">
        <v>101</v>
      </c>
      <c r="N3" s="295" t="s">
        <v>40</v>
      </c>
      <c r="O3" s="291" t="s">
        <v>100</v>
      </c>
      <c r="P3" s="350" t="s">
        <v>40</v>
      </c>
      <c r="Q3" s="352" t="s">
        <v>102</v>
      </c>
      <c r="R3" s="354" t="s">
        <v>103</v>
      </c>
      <c r="S3" s="339" t="s">
        <v>104</v>
      </c>
      <c r="T3" s="340"/>
      <c r="U3" s="341" t="s">
        <v>105</v>
      </c>
      <c r="V3" s="341" t="s">
        <v>106</v>
      </c>
      <c r="W3" s="305" t="s">
        <v>107</v>
      </c>
      <c r="X3" s="343"/>
      <c r="Y3" s="370" t="s">
        <v>189</v>
      </c>
      <c r="Z3" s="371"/>
      <c r="AA3" s="377" t="s">
        <v>108</v>
      </c>
      <c r="AB3" s="378"/>
      <c r="AC3" s="370" t="s">
        <v>190</v>
      </c>
      <c r="AD3" s="371"/>
      <c r="AE3" s="348" t="s">
        <v>101</v>
      </c>
      <c r="AF3" s="318" t="s">
        <v>102</v>
      </c>
      <c r="AG3" s="320" t="s">
        <v>109</v>
      </c>
    </row>
    <row r="4" spans="1:33" ht="17.25" customHeight="1" thickBot="1">
      <c r="A4" s="302"/>
      <c r="B4" s="304"/>
      <c r="C4" s="306"/>
      <c r="D4" s="306"/>
      <c r="E4" s="308"/>
      <c r="F4" s="306"/>
      <c r="G4" s="308"/>
      <c r="H4" s="357"/>
      <c r="I4" s="292"/>
      <c r="J4" s="294"/>
      <c r="K4" s="296"/>
      <c r="L4" s="298"/>
      <c r="M4" s="294"/>
      <c r="N4" s="296"/>
      <c r="O4" s="292"/>
      <c r="P4" s="351"/>
      <c r="Q4" s="353"/>
      <c r="R4" s="355"/>
      <c r="S4" s="203" t="s">
        <v>110</v>
      </c>
      <c r="T4" s="204" t="s">
        <v>111</v>
      </c>
      <c r="U4" s="342"/>
      <c r="V4" s="342"/>
      <c r="W4" s="99" t="s">
        <v>112</v>
      </c>
      <c r="X4" s="69" t="s">
        <v>113</v>
      </c>
      <c r="Y4" s="194" t="s">
        <v>49</v>
      </c>
      <c r="Z4" s="195" t="s">
        <v>50</v>
      </c>
      <c r="AA4" s="379"/>
      <c r="AB4" s="380"/>
      <c r="AC4" s="194" t="s">
        <v>164</v>
      </c>
      <c r="AD4" s="195" t="s">
        <v>165</v>
      </c>
      <c r="AE4" s="349"/>
      <c r="AF4" s="319"/>
      <c r="AG4" s="321"/>
    </row>
    <row r="5" spans="1:33" ht="15.75" customHeight="1">
      <c r="A5" s="322" t="s">
        <v>170</v>
      </c>
      <c r="B5" s="114" t="s">
        <v>166</v>
      </c>
      <c r="C5" s="372" t="s">
        <v>167</v>
      </c>
      <c r="D5" s="372"/>
      <c r="E5" s="147">
        <v>19.7</v>
      </c>
      <c r="F5" s="151">
        <v>3321</v>
      </c>
      <c r="G5" s="148">
        <f t="shared" ref="G5:G10" si="0">E5*F5</f>
        <v>65423.7</v>
      </c>
      <c r="H5" s="149"/>
      <c r="I5" s="150">
        <v>13</v>
      </c>
      <c r="J5" s="151">
        <v>1200</v>
      </c>
      <c r="K5" s="152">
        <f>J5/I5</f>
        <v>92.307692307692307</v>
      </c>
      <c r="L5" s="107">
        <v>13</v>
      </c>
      <c r="M5" s="151">
        <f t="shared" ref="M5:M10" si="1">F5/V5*60</f>
        <v>1081.6104896674572</v>
      </c>
      <c r="N5" s="152">
        <f t="shared" ref="N5:N10" si="2">M5/L5</f>
        <v>83.200806897496705</v>
      </c>
      <c r="O5" s="154">
        <f t="shared" ref="O5:O10" si="3">L5-I5</f>
        <v>0</v>
      </c>
      <c r="P5" s="155">
        <f t="shared" ref="P5:P10" si="4">N5-K5</f>
        <v>-9.106885410195602</v>
      </c>
      <c r="Q5" s="156">
        <f t="shared" ref="Q5:Q10" si="5">N5/K5</f>
        <v>0.90134207472288097</v>
      </c>
      <c r="R5" s="327">
        <f>Q21</f>
        <v>0.89629535865126975</v>
      </c>
      <c r="S5" s="157">
        <v>0.16666666666666666</v>
      </c>
      <c r="T5" s="158">
        <v>0.2945949074074074</v>
      </c>
      <c r="U5" s="159"/>
      <c r="V5" s="160">
        <v>184.22528433619647</v>
      </c>
      <c r="W5" s="181"/>
      <c r="X5" s="152"/>
      <c r="Y5" s="12"/>
      <c r="Z5" s="198"/>
      <c r="AA5" s="330"/>
      <c r="AB5" s="331"/>
      <c r="AC5" s="12">
        <v>5</v>
      </c>
      <c r="AD5" s="198"/>
      <c r="AE5" s="178">
        <f t="shared" ref="AE5:AE10" si="6">M5-J5</f>
        <v>-118.38951033254284</v>
      </c>
      <c r="AF5" s="132">
        <f t="shared" ref="AF5:AF10" si="7">M5/J5</f>
        <v>0.90134207472288097</v>
      </c>
      <c r="AG5" s="373">
        <f>AF21</f>
        <v>0.89629535865126997</v>
      </c>
    </row>
    <row r="6" spans="1:33" ht="15.75" customHeight="1">
      <c r="A6" s="323"/>
      <c r="B6" s="100" t="s">
        <v>171</v>
      </c>
      <c r="C6" s="376" t="s">
        <v>172</v>
      </c>
      <c r="D6" s="376"/>
      <c r="E6" s="101">
        <v>56.43</v>
      </c>
      <c r="F6" s="102">
        <v>2345</v>
      </c>
      <c r="G6" s="103">
        <f t="shared" si="0"/>
        <v>132328.35</v>
      </c>
      <c r="H6" s="26">
        <v>2</v>
      </c>
      <c r="I6" s="104">
        <v>24</v>
      </c>
      <c r="J6" s="105">
        <v>2000</v>
      </c>
      <c r="K6" s="106">
        <f t="shared" ref="K6:K45" si="8">J6/I6</f>
        <v>83.333333333333329</v>
      </c>
      <c r="L6" s="107">
        <v>24</v>
      </c>
      <c r="M6" s="105">
        <f t="shared" si="1"/>
        <v>1788.1403014463888</v>
      </c>
      <c r="N6" s="106">
        <f t="shared" si="2"/>
        <v>74.505845893599528</v>
      </c>
      <c r="O6" s="108">
        <f t="shared" si="3"/>
        <v>0</v>
      </c>
      <c r="P6" s="109">
        <f t="shared" si="4"/>
        <v>-8.827487439733801</v>
      </c>
      <c r="Q6" s="110">
        <f t="shared" si="5"/>
        <v>0.8940701507231944</v>
      </c>
      <c r="R6" s="328"/>
      <c r="S6" s="47">
        <v>0.29861111111111105</v>
      </c>
      <c r="T6" s="48">
        <v>0.35325231481481478</v>
      </c>
      <c r="U6" s="111">
        <v>5.7833333333332515</v>
      </c>
      <c r="V6" s="112">
        <v>78.685100876139728</v>
      </c>
      <c r="W6" s="113"/>
      <c r="X6" s="116"/>
      <c r="Y6" s="12"/>
      <c r="Z6" s="198"/>
      <c r="AA6" s="337"/>
      <c r="AB6" s="338"/>
      <c r="AC6" s="12">
        <v>2</v>
      </c>
      <c r="AD6" s="198"/>
      <c r="AE6" s="117">
        <f t="shared" si="6"/>
        <v>-211.85969855361122</v>
      </c>
      <c r="AF6" s="110">
        <f t="shared" si="7"/>
        <v>0.8940701507231944</v>
      </c>
      <c r="AG6" s="374"/>
    </row>
    <row r="7" spans="1:33" ht="15.75" customHeight="1">
      <c r="A7" s="323"/>
      <c r="B7" s="100" t="s">
        <v>173</v>
      </c>
      <c r="C7" s="376" t="s">
        <v>196</v>
      </c>
      <c r="D7" s="376"/>
      <c r="E7" s="101">
        <v>77.349999999999994</v>
      </c>
      <c r="F7" s="102">
        <v>947</v>
      </c>
      <c r="G7" s="103">
        <f t="shared" si="0"/>
        <v>73250.45</v>
      </c>
      <c r="H7" s="26"/>
      <c r="I7" s="104">
        <v>25</v>
      </c>
      <c r="J7" s="105">
        <v>2000</v>
      </c>
      <c r="K7" s="106">
        <f t="shared" si="8"/>
        <v>80</v>
      </c>
      <c r="L7" s="107">
        <v>25</v>
      </c>
      <c r="M7" s="105">
        <f t="shared" si="1"/>
        <v>1791.9860221195559</v>
      </c>
      <c r="N7" s="106">
        <f t="shared" si="2"/>
        <v>71.679440884782238</v>
      </c>
      <c r="O7" s="108">
        <f t="shared" si="3"/>
        <v>0</v>
      </c>
      <c r="P7" s="109">
        <f t="shared" si="4"/>
        <v>-8.3205591152177618</v>
      </c>
      <c r="Q7" s="110">
        <f t="shared" si="5"/>
        <v>0.89599301105977802</v>
      </c>
      <c r="R7" s="328"/>
      <c r="S7" s="47">
        <v>0.35624999999999996</v>
      </c>
      <c r="T7" s="48">
        <v>0.37826388888888884</v>
      </c>
      <c r="U7" s="111">
        <v>5</v>
      </c>
      <c r="V7" s="112">
        <v>31.707836611802065</v>
      </c>
      <c r="W7" s="113"/>
      <c r="X7" s="116"/>
      <c r="Y7" s="12"/>
      <c r="Z7" s="198"/>
      <c r="AA7" s="337"/>
      <c r="AB7" s="338"/>
      <c r="AC7" s="12">
        <v>1</v>
      </c>
      <c r="AD7" s="198"/>
      <c r="AE7" s="117">
        <f t="shared" si="6"/>
        <v>-208.01397788044414</v>
      </c>
      <c r="AF7" s="110">
        <f t="shared" si="7"/>
        <v>0.89599301105977791</v>
      </c>
      <c r="AG7" s="374"/>
    </row>
    <row r="8" spans="1:33" ht="15.75" customHeight="1">
      <c r="A8" s="323"/>
      <c r="B8" s="100" t="s">
        <v>173</v>
      </c>
      <c r="C8" s="376" t="s">
        <v>174</v>
      </c>
      <c r="D8" s="376"/>
      <c r="E8" s="101">
        <v>77.34</v>
      </c>
      <c r="F8" s="102">
        <v>2303</v>
      </c>
      <c r="G8" s="103">
        <f t="shared" si="0"/>
        <v>178114.02000000002</v>
      </c>
      <c r="H8" s="26"/>
      <c r="I8" s="104">
        <v>23</v>
      </c>
      <c r="J8" s="105">
        <v>2000</v>
      </c>
      <c r="K8" s="106">
        <f t="shared" si="8"/>
        <v>86.956521739130437</v>
      </c>
      <c r="L8" s="118">
        <v>23</v>
      </c>
      <c r="M8" s="105">
        <f t="shared" si="1"/>
        <v>1793.219229708463</v>
      </c>
      <c r="N8" s="106">
        <f t="shared" si="2"/>
        <v>77.966053465585347</v>
      </c>
      <c r="O8" s="108">
        <f t="shared" si="3"/>
        <v>0</v>
      </c>
      <c r="P8" s="109">
        <f t="shared" si="4"/>
        <v>-8.9904682735450905</v>
      </c>
      <c r="Q8" s="110">
        <f t="shared" si="5"/>
        <v>0.89660961485423141</v>
      </c>
      <c r="R8" s="328"/>
      <c r="S8" s="47">
        <v>0.38124999999999992</v>
      </c>
      <c r="T8" s="48">
        <v>0.43475694444444435</v>
      </c>
      <c r="U8" s="111">
        <v>5</v>
      </c>
      <c r="V8" s="112">
        <v>77.056947477897026</v>
      </c>
      <c r="W8" s="113">
        <v>0.43475694444444435</v>
      </c>
      <c r="X8" s="116">
        <v>0.47291666666666654</v>
      </c>
      <c r="Y8" s="12"/>
      <c r="Z8" s="198"/>
      <c r="AA8" s="337"/>
      <c r="AB8" s="338"/>
      <c r="AC8" s="12">
        <v>2</v>
      </c>
      <c r="AD8" s="198"/>
      <c r="AE8" s="117">
        <f t="shared" si="6"/>
        <v>-206.78077029153701</v>
      </c>
      <c r="AF8" s="110">
        <f t="shared" si="7"/>
        <v>0.89660961485423152</v>
      </c>
      <c r="AG8" s="374"/>
    </row>
    <row r="9" spans="1:33" ht="15.75" customHeight="1">
      <c r="A9" s="323"/>
      <c r="B9" s="100" t="s">
        <v>173</v>
      </c>
      <c r="C9" s="376" t="s">
        <v>176</v>
      </c>
      <c r="D9" s="376"/>
      <c r="E9" s="101">
        <v>59.52</v>
      </c>
      <c r="F9" s="102">
        <v>6390</v>
      </c>
      <c r="G9" s="103">
        <f t="shared" si="0"/>
        <v>380332.80000000005</v>
      </c>
      <c r="H9" s="13"/>
      <c r="I9" s="104">
        <v>24</v>
      </c>
      <c r="J9" s="105">
        <v>2000</v>
      </c>
      <c r="K9" s="106">
        <f t="shared" si="8"/>
        <v>83.333333333333329</v>
      </c>
      <c r="L9" s="118">
        <v>24</v>
      </c>
      <c r="M9" s="105">
        <f t="shared" si="1"/>
        <v>1795.4116725059719</v>
      </c>
      <c r="N9" s="106">
        <f t="shared" si="2"/>
        <v>74.808819687748823</v>
      </c>
      <c r="O9" s="108">
        <f t="shared" si="3"/>
        <v>0</v>
      </c>
      <c r="P9" s="109">
        <f t="shared" si="4"/>
        <v>-8.5245136455845056</v>
      </c>
      <c r="Q9" s="110">
        <f t="shared" si="5"/>
        <v>0.89770583625298594</v>
      </c>
      <c r="R9" s="328"/>
      <c r="S9" s="47">
        <v>0.47291666666666654</v>
      </c>
      <c r="T9" s="48">
        <v>0.62120370370370359</v>
      </c>
      <c r="U9" s="111">
        <v>54.94999999999996</v>
      </c>
      <c r="V9" s="112">
        <v>213.54433964710941</v>
      </c>
      <c r="W9" s="113"/>
      <c r="X9" s="116"/>
      <c r="Y9" s="12"/>
      <c r="Z9" s="198"/>
      <c r="AA9" s="337"/>
      <c r="AB9" s="338"/>
      <c r="AC9" s="12">
        <v>4</v>
      </c>
      <c r="AD9" s="198"/>
      <c r="AE9" s="117">
        <f t="shared" si="6"/>
        <v>-204.58832749402814</v>
      </c>
      <c r="AF9" s="110">
        <f t="shared" si="7"/>
        <v>0.89770583625298594</v>
      </c>
      <c r="AG9" s="374"/>
    </row>
    <row r="10" spans="1:33" ht="15.75" customHeight="1">
      <c r="A10" s="323"/>
      <c r="B10" s="100" t="s">
        <v>171</v>
      </c>
      <c r="C10" s="376" t="s">
        <v>172</v>
      </c>
      <c r="D10" s="376"/>
      <c r="E10" s="101">
        <v>56.43</v>
      </c>
      <c r="F10" s="102">
        <v>3305</v>
      </c>
      <c r="G10" s="121">
        <f t="shared" si="0"/>
        <v>186501.15</v>
      </c>
      <c r="H10" s="122"/>
      <c r="I10" s="104">
        <v>24</v>
      </c>
      <c r="J10" s="105">
        <v>2000</v>
      </c>
      <c r="K10" s="106">
        <f t="shared" si="8"/>
        <v>83.333333333333329</v>
      </c>
      <c r="L10" s="118">
        <v>24</v>
      </c>
      <c r="M10" s="105">
        <f t="shared" si="1"/>
        <v>1788.1403014463888</v>
      </c>
      <c r="N10" s="106">
        <f t="shared" si="2"/>
        <v>74.505845893599528</v>
      </c>
      <c r="O10" s="108">
        <f t="shared" si="3"/>
        <v>0</v>
      </c>
      <c r="P10" s="109">
        <f t="shared" si="4"/>
        <v>-8.827487439733801</v>
      </c>
      <c r="Q10" s="110">
        <f t="shared" si="5"/>
        <v>0.8940701507231944</v>
      </c>
      <c r="R10" s="328"/>
      <c r="S10" s="47">
        <v>0.62499999999999989</v>
      </c>
      <c r="T10" s="120">
        <v>0.70200231481481468</v>
      </c>
      <c r="U10" s="111">
        <v>5.4666666666666686</v>
      </c>
      <c r="V10" s="112">
        <v>110.89733833502849</v>
      </c>
      <c r="W10" s="113"/>
      <c r="X10" s="116"/>
      <c r="Y10" s="12"/>
      <c r="Z10" s="198"/>
      <c r="AA10" s="337"/>
      <c r="AB10" s="338"/>
      <c r="AC10" s="12">
        <v>2</v>
      </c>
      <c r="AD10" s="198"/>
      <c r="AE10" s="117">
        <f t="shared" si="6"/>
        <v>-211.85969855361122</v>
      </c>
      <c r="AF10" s="110">
        <f t="shared" si="7"/>
        <v>0.8940701507231944</v>
      </c>
      <c r="AG10" s="374"/>
    </row>
    <row r="11" spans="1:33" ht="15.75" customHeight="1">
      <c r="A11" s="323"/>
      <c r="B11" s="100"/>
      <c r="C11" s="376"/>
      <c r="D11" s="376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28"/>
      <c r="S11" s="47"/>
      <c r="T11" s="120"/>
      <c r="U11" s="111"/>
      <c r="V11" s="112"/>
      <c r="W11" s="113"/>
      <c r="X11" s="116"/>
      <c r="Y11" s="12"/>
      <c r="Z11" s="198"/>
      <c r="AA11" s="337"/>
      <c r="AB11" s="338"/>
      <c r="AC11" s="12"/>
      <c r="AD11" s="198"/>
      <c r="AE11" s="117"/>
      <c r="AF11" s="110"/>
      <c r="AG11" s="374"/>
    </row>
    <row r="12" spans="1:33" ht="15.75" customHeight="1">
      <c r="A12" s="323"/>
      <c r="B12" s="100"/>
      <c r="C12" s="376"/>
      <c r="D12" s="37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8"/>
      <c r="S12" s="47"/>
      <c r="T12" s="120"/>
      <c r="U12" s="111"/>
      <c r="V12" s="112"/>
      <c r="W12" s="113"/>
      <c r="X12" s="116"/>
      <c r="Y12" s="12"/>
      <c r="Z12" s="198"/>
      <c r="AA12" s="337"/>
      <c r="AB12" s="338"/>
      <c r="AC12" s="12"/>
      <c r="AD12" s="198"/>
      <c r="AE12" s="117"/>
      <c r="AF12" s="110"/>
      <c r="AG12" s="374"/>
    </row>
    <row r="13" spans="1:33" ht="15.75" customHeight="1">
      <c r="A13" s="323"/>
      <c r="B13" s="100"/>
      <c r="C13" s="376"/>
      <c r="D13" s="37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8"/>
      <c r="S13" s="47"/>
      <c r="T13" s="120"/>
      <c r="U13" s="111"/>
      <c r="V13" s="112"/>
      <c r="W13" s="113"/>
      <c r="X13" s="116"/>
      <c r="Y13" s="12"/>
      <c r="Z13" s="198"/>
      <c r="AA13" s="337"/>
      <c r="AB13" s="338"/>
      <c r="AC13" s="12"/>
      <c r="AD13" s="198"/>
      <c r="AE13" s="117"/>
      <c r="AF13" s="110"/>
      <c r="AG13" s="374"/>
    </row>
    <row r="14" spans="1:33" ht="15.75" customHeight="1">
      <c r="A14" s="323"/>
      <c r="B14" s="100"/>
      <c r="C14" s="376"/>
      <c r="D14" s="37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8"/>
      <c r="S14" s="47"/>
      <c r="T14" s="120"/>
      <c r="U14" s="111"/>
      <c r="V14" s="112"/>
      <c r="W14" s="113"/>
      <c r="X14" s="116"/>
      <c r="Y14" s="12"/>
      <c r="Z14" s="198"/>
      <c r="AA14" s="337"/>
      <c r="AB14" s="338"/>
      <c r="AC14" s="12"/>
      <c r="AD14" s="198"/>
      <c r="AE14" s="117"/>
      <c r="AF14" s="110"/>
      <c r="AG14" s="374"/>
    </row>
    <row r="15" spans="1:33" ht="15.75" customHeight="1">
      <c r="A15" s="323"/>
      <c r="B15" s="100"/>
      <c r="C15" s="376"/>
      <c r="D15" s="37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8"/>
      <c r="S15" s="47"/>
      <c r="T15" s="120"/>
      <c r="U15" s="111"/>
      <c r="V15" s="112"/>
      <c r="W15" s="113"/>
      <c r="X15" s="116"/>
      <c r="Y15" s="12"/>
      <c r="Z15" s="198"/>
      <c r="AA15" s="337"/>
      <c r="AB15" s="338"/>
      <c r="AC15" s="12"/>
      <c r="AD15" s="198"/>
      <c r="AE15" s="117"/>
      <c r="AF15" s="110"/>
      <c r="AG15" s="374"/>
    </row>
    <row r="16" spans="1:33" ht="15.75" customHeight="1">
      <c r="A16" s="323"/>
      <c r="B16" s="100"/>
      <c r="C16" s="376"/>
      <c r="D16" s="37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8"/>
      <c r="S16" s="47"/>
      <c r="T16" s="120"/>
      <c r="U16" s="111"/>
      <c r="V16" s="112"/>
      <c r="W16" s="113"/>
      <c r="X16" s="116"/>
      <c r="Y16" s="12"/>
      <c r="Z16" s="198"/>
      <c r="AA16" s="337"/>
      <c r="AB16" s="338"/>
      <c r="AC16" s="12"/>
      <c r="AD16" s="198"/>
      <c r="AE16" s="117"/>
      <c r="AF16" s="110"/>
      <c r="AG16" s="374"/>
    </row>
    <row r="17" spans="1:33" ht="15.75" customHeight="1">
      <c r="A17" s="323"/>
      <c r="B17" s="100"/>
      <c r="C17" s="376"/>
      <c r="D17" s="37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8"/>
      <c r="S17" s="47"/>
      <c r="T17" s="120"/>
      <c r="U17" s="111"/>
      <c r="V17" s="112"/>
      <c r="W17" s="113"/>
      <c r="X17" s="116"/>
      <c r="Y17" s="12"/>
      <c r="Z17" s="198"/>
      <c r="AA17" s="337"/>
      <c r="AB17" s="338"/>
      <c r="AC17" s="12"/>
      <c r="AD17" s="198"/>
      <c r="AE17" s="117"/>
      <c r="AF17" s="110"/>
      <c r="AG17" s="374"/>
    </row>
    <row r="18" spans="1:33" ht="15.75" customHeight="1">
      <c r="A18" s="323"/>
      <c r="B18" s="100"/>
      <c r="C18" s="376"/>
      <c r="D18" s="37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8"/>
      <c r="S18" s="47"/>
      <c r="T18" s="120"/>
      <c r="U18" s="111"/>
      <c r="V18" s="112"/>
      <c r="W18" s="113"/>
      <c r="X18" s="116"/>
      <c r="Y18" s="12"/>
      <c r="Z18" s="198"/>
      <c r="AA18" s="337"/>
      <c r="AB18" s="338"/>
      <c r="AC18" s="12"/>
      <c r="AD18" s="198"/>
      <c r="AE18" s="117"/>
      <c r="AF18" s="110"/>
      <c r="AG18" s="374"/>
    </row>
    <row r="19" spans="1:33" ht="15.75" customHeight="1">
      <c r="A19" s="323"/>
      <c r="B19" s="100"/>
      <c r="C19" s="376"/>
      <c r="D19" s="37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8"/>
      <c r="S19" s="47"/>
      <c r="T19" s="120"/>
      <c r="U19" s="111"/>
      <c r="V19" s="112"/>
      <c r="W19" s="113"/>
      <c r="X19" s="116"/>
      <c r="Y19" s="12"/>
      <c r="Z19" s="198"/>
      <c r="AA19" s="337"/>
      <c r="AB19" s="338"/>
      <c r="AC19" s="12"/>
      <c r="AD19" s="198"/>
      <c r="AE19" s="117"/>
      <c r="AF19" s="110"/>
      <c r="AG19" s="374"/>
    </row>
    <row r="20" spans="1:33" ht="15.75" customHeight="1">
      <c r="A20" s="323"/>
      <c r="B20" s="100"/>
      <c r="C20" s="376"/>
      <c r="D20" s="376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8"/>
      <c r="S20" s="47"/>
      <c r="T20" s="120"/>
      <c r="U20" s="130"/>
      <c r="V20" s="112"/>
      <c r="W20" s="113"/>
      <c r="X20" s="116"/>
      <c r="Y20" s="12"/>
      <c r="Z20" s="198"/>
      <c r="AA20" s="337"/>
      <c r="AB20" s="338"/>
      <c r="AC20" s="12"/>
      <c r="AD20" s="198"/>
      <c r="AE20" s="117"/>
      <c r="AF20" s="110"/>
      <c r="AG20" s="374"/>
    </row>
    <row r="21" spans="1:33" ht="15.75" customHeight="1" thickBot="1">
      <c r="A21" s="324"/>
      <c r="B21" s="133" t="s">
        <v>115</v>
      </c>
      <c r="C21" s="358"/>
      <c r="D21" s="358"/>
      <c r="E21" s="134"/>
      <c r="F21" s="167"/>
      <c r="G21" s="135"/>
      <c r="H21" s="69"/>
      <c r="I21" s="136">
        <f t="shared" ref="I21:J21" si="9">AVERAGE(I5:I20)</f>
        <v>22.166666666666668</v>
      </c>
      <c r="J21" s="137">
        <f t="shared" si="9"/>
        <v>1866.6666666666667</v>
      </c>
      <c r="K21" s="138">
        <f t="shared" ref="K21" si="10">J21/I21</f>
        <v>84.21052631578948</v>
      </c>
      <c r="L21" s="136">
        <f t="shared" ref="L21:M21" si="11">AVERAGE(L5:L20)</f>
        <v>22.166666666666668</v>
      </c>
      <c r="M21" s="137">
        <f t="shared" si="11"/>
        <v>1673.0846694823706</v>
      </c>
      <c r="N21" s="138">
        <f t="shared" ref="N21:N30" si="12">M21/L21</f>
        <v>75.477503886422724</v>
      </c>
      <c r="O21" s="139">
        <f t="shared" ref="O21:O30" si="13">L21-I21</f>
        <v>0</v>
      </c>
      <c r="P21" s="140">
        <f t="shared" ref="P21:P30" si="14">N21-K21</f>
        <v>-8.7330224293667555</v>
      </c>
      <c r="Q21" s="141">
        <f t="shared" ref="Q21:Q30" si="15">N21/K21</f>
        <v>0.89629535865126975</v>
      </c>
      <c r="R21" s="329"/>
      <c r="S21" s="142">
        <v>0.16666666666666666</v>
      </c>
      <c r="T21" s="143">
        <v>0.70200231481481468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359"/>
      <c r="AB21" s="360"/>
      <c r="AC21" s="179">
        <f>SUM(AC5:AC20)</f>
        <v>16</v>
      </c>
      <c r="AD21" s="180">
        <f>SUM(AD5:AD20)</f>
        <v>0</v>
      </c>
      <c r="AE21" s="168">
        <f t="shared" ref="AE21:AE30" si="16">M21-J21</f>
        <v>-193.58199718429614</v>
      </c>
      <c r="AF21" s="141">
        <f t="shared" ref="AF21:AF30" si="17">M21/J21</f>
        <v>0.89629535865126997</v>
      </c>
      <c r="AG21" s="375"/>
    </row>
    <row r="22" spans="1:33" ht="15.75" customHeight="1">
      <c r="A22" s="361" t="s">
        <v>177</v>
      </c>
      <c r="B22" s="146" t="s">
        <v>192</v>
      </c>
      <c r="C22" s="325" t="s">
        <v>218</v>
      </c>
      <c r="D22" s="326"/>
      <c r="E22" s="147">
        <v>36.450000000000003</v>
      </c>
      <c r="F22" s="159">
        <v>2724</v>
      </c>
      <c r="G22" s="148">
        <f t="shared" ref="G22:G30" si="18">E22*F22</f>
        <v>99289.8</v>
      </c>
      <c r="H22" s="149"/>
      <c r="I22" s="153">
        <v>20</v>
      </c>
      <c r="J22" s="151">
        <v>2100</v>
      </c>
      <c r="K22" s="152">
        <f>J22/I22</f>
        <v>105</v>
      </c>
      <c r="L22" s="153">
        <v>20</v>
      </c>
      <c r="M22" s="151">
        <f t="shared" ref="M22:M30" si="19">F22/V22*60</f>
        <v>1894.1183422374975</v>
      </c>
      <c r="N22" s="152">
        <f t="shared" si="12"/>
        <v>94.705917111874868</v>
      </c>
      <c r="O22" s="154">
        <f t="shared" si="13"/>
        <v>0</v>
      </c>
      <c r="P22" s="155">
        <f t="shared" si="14"/>
        <v>-10.294082888125132</v>
      </c>
      <c r="Q22" s="156">
        <f t="shared" si="15"/>
        <v>0.90196111535118917</v>
      </c>
      <c r="R22" s="327">
        <f>Q38</f>
        <v>0.90142454728703225</v>
      </c>
      <c r="S22" s="157">
        <v>0.16666666666666666</v>
      </c>
      <c r="T22" s="158">
        <v>0.22658564814814813</v>
      </c>
      <c r="U22" s="159"/>
      <c r="V22" s="160">
        <v>86.288167088298422</v>
      </c>
      <c r="W22" s="97"/>
      <c r="X22" s="98"/>
      <c r="Y22" s="12"/>
      <c r="Z22" s="198"/>
      <c r="AA22" s="330"/>
      <c r="AB22" s="331"/>
      <c r="AC22" s="12">
        <v>1</v>
      </c>
      <c r="AD22" s="198"/>
      <c r="AE22" s="115">
        <f t="shared" si="16"/>
        <v>-205.88165776250253</v>
      </c>
      <c r="AF22" s="156">
        <f t="shared" si="17"/>
        <v>0.90196111535118928</v>
      </c>
      <c r="AG22" s="381">
        <f>AF38</f>
        <v>0.90716610491306438</v>
      </c>
    </row>
    <row r="23" spans="1:33" ht="15.75" customHeight="1">
      <c r="A23" s="362"/>
      <c r="B23" s="163" t="s">
        <v>166</v>
      </c>
      <c r="C23" s="335" t="s">
        <v>221</v>
      </c>
      <c r="D23" s="336"/>
      <c r="E23" s="101">
        <v>31.72</v>
      </c>
      <c r="F23" s="111">
        <v>1663</v>
      </c>
      <c r="G23" s="103">
        <f t="shared" si="18"/>
        <v>52750.36</v>
      </c>
      <c r="H23" s="26"/>
      <c r="I23" s="107">
        <v>22</v>
      </c>
      <c r="J23" s="105">
        <v>2000</v>
      </c>
      <c r="K23" s="106">
        <f t="shared" si="8"/>
        <v>90.909090909090907</v>
      </c>
      <c r="L23" s="107">
        <v>22</v>
      </c>
      <c r="M23" s="105">
        <f t="shared" si="19"/>
        <v>1800.3629033819238</v>
      </c>
      <c r="N23" s="106">
        <f t="shared" si="12"/>
        <v>81.83467742645108</v>
      </c>
      <c r="O23" s="108">
        <f t="shared" si="13"/>
        <v>0</v>
      </c>
      <c r="P23" s="109">
        <f t="shared" si="14"/>
        <v>-9.0744134826398266</v>
      </c>
      <c r="Q23" s="110">
        <f t="shared" si="15"/>
        <v>0.90018145169096186</v>
      </c>
      <c r="R23" s="328"/>
      <c r="S23" s="47">
        <v>0.23055555555555557</v>
      </c>
      <c r="T23" s="48">
        <v>0.26903935185185185</v>
      </c>
      <c r="U23" s="111">
        <v>5.7166666666667076</v>
      </c>
      <c r="V23" s="112">
        <v>55.422159506045411</v>
      </c>
      <c r="W23" s="113"/>
      <c r="X23" s="116"/>
      <c r="Y23" s="12"/>
      <c r="Z23" s="198"/>
      <c r="AA23" s="337"/>
      <c r="AB23" s="338"/>
      <c r="AC23" s="12">
        <v>1</v>
      </c>
      <c r="AD23" s="198"/>
      <c r="AE23" s="117">
        <f t="shared" si="16"/>
        <v>-199.63709661807616</v>
      </c>
      <c r="AF23" s="110">
        <f t="shared" si="17"/>
        <v>0.90018145169096198</v>
      </c>
      <c r="AG23" s="374"/>
    </row>
    <row r="24" spans="1:33" ht="15.75" customHeight="1">
      <c r="A24" s="362"/>
      <c r="B24" s="163" t="s">
        <v>166</v>
      </c>
      <c r="C24" s="335" t="s">
        <v>222</v>
      </c>
      <c r="D24" s="336"/>
      <c r="E24" s="101">
        <v>34.79</v>
      </c>
      <c r="F24" s="111">
        <v>1597</v>
      </c>
      <c r="G24" s="103">
        <f t="shared" si="18"/>
        <v>55559.63</v>
      </c>
      <c r="H24" s="26"/>
      <c r="I24" s="107">
        <v>11</v>
      </c>
      <c r="J24" s="105">
        <v>2000</v>
      </c>
      <c r="K24" s="106">
        <f t="shared" si="8"/>
        <v>181.81818181818181</v>
      </c>
      <c r="L24" s="107">
        <v>11</v>
      </c>
      <c r="M24" s="105">
        <f t="shared" si="19"/>
        <v>1805.27490080602</v>
      </c>
      <c r="N24" s="106">
        <f t="shared" si="12"/>
        <v>164.11590007327456</v>
      </c>
      <c r="O24" s="108">
        <f t="shared" si="13"/>
        <v>0</v>
      </c>
      <c r="P24" s="109">
        <f t="shared" si="14"/>
        <v>-17.702281744907253</v>
      </c>
      <c r="Q24" s="110">
        <f t="shared" si="15"/>
        <v>0.90263745040301013</v>
      </c>
      <c r="R24" s="328"/>
      <c r="S24" s="47">
        <v>0.27222222222222225</v>
      </c>
      <c r="T24" s="48">
        <v>0.30907407407407411</v>
      </c>
      <c r="U24" s="111">
        <v>4.5833333333333837</v>
      </c>
      <c r="V24" s="112">
        <v>53.077788849342696</v>
      </c>
      <c r="W24" s="113"/>
      <c r="X24" s="116"/>
      <c r="Y24" s="12"/>
      <c r="Z24" s="198"/>
      <c r="AA24" s="337"/>
      <c r="AB24" s="338"/>
      <c r="AC24" s="12">
        <v>0</v>
      </c>
      <c r="AD24" s="198"/>
      <c r="AE24" s="117">
        <f t="shared" si="16"/>
        <v>-194.72509919397999</v>
      </c>
      <c r="AF24" s="110">
        <f t="shared" si="17"/>
        <v>0.90263745040301002</v>
      </c>
      <c r="AG24" s="374"/>
    </row>
    <row r="25" spans="1:33" ht="15.75" customHeight="1">
      <c r="A25" s="362"/>
      <c r="B25" s="163" t="s">
        <v>166</v>
      </c>
      <c r="C25" s="335" t="s">
        <v>220</v>
      </c>
      <c r="D25" s="336"/>
      <c r="E25" s="101">
        <v>33.200000000000003</v>
      </c>
      <c r="F25" s="111">
        <v>1398</v>
      </c>
      <c r="G25" s="103">
        <f t="shared" si="18"/>
        <v>46413.600000000006</v>
      </c>
      <c r="H25" s="26">
        <v>2</v>
      </c>
      <c r="I25" s="107">
        <v>11</v>
      </c>
      <c r="J25" s="105">
        <v>2000</v>
      </c>
      <c r="K25" s="106">
        <f t="shared" si="8"/>
        <v>181.81818181818181</v>
      </c>
      <c r="L25" s="107">
        <v>11</v>
      </c>
      <c r="M25" s="105">
        <f t="shared" si="19"/>
        <v>1805.1584714050962</v>
      </c>
      <c r="N25" s="106">
        <f t="shared" si="12"/>
        <v>164.10531558228146</v>
      </c>
      <c r="O25" s="108">
        <f t="shared" si="13"/>
        <v>0</v>
      </c>
      <c r="P25" s="109">
        <f t="shared" si="14"/>
        <v>-17.71286623590035</v>
      </c>
      <c r="Q25" s="110">
        <f t="shared" si="15"/>
        <v>0.90257923570254806</v>
      </c>
      <c r="R25" s="328"/>
      <c r="S25" s="47">
        <v>0.3125</v>
      </c>
      <c r="T25" s="48">
        <v>0.34476851851851853</v>
      </c>
      <c r="U25" s="111">
        <v>4.9333333333332785</v>
      </c>
      <c r="V25" s="112">
        <v>46.466834534870301</v>
      </c>
      <c r="W25" s="113"/>
      <c r="X25" s="116"/>
      <c r="Y25" s="12"/>
      <c r="Z25" s="198"/>
      <c r="AA25" s="337"/>
      <c r="AB25" s="338"/>
      <c r="AC25" s="12">
        <v>0</v>
      </c>
      <c r="AD25" s="198"/>
      <c r="AE25" s="117">
        <f t="shared" si="16"/>
        <v>-194.84152859490382</v>
      </c>
      <c r="AF25" s="110">
        <f t="shared" si="17"/>
        <v>0.90257923570254806</v>
      </c>
      <c r="AG25" s="374"/>
    </row>
    <row r="26" spans="1:33" ht="15.75" customHeight="1">
      <c r="A26" s="363"/>
      <c r="B26" s="163" t="s">
        <v>166</v>
      </c>
      <c r="C26" s="335" t="s">
        <v>225</v>
      </c>
      <c r="D26" s="336"/>
      <c r="E26" s="101">
        <v>51.44</v>
      </c>
      <c r="F26" s="111">
        <v>2471</v>
      </c>
      <c r="G26" s="103">
        <f t="shared" si="18"/>
        <v>127108.23999999999</v>
      </c>
      <c r="H26" s="13"/>
      <c r="I26" s="118">
        <v>19</v>
      </c>
      <c r="J26" s="105">
        <v>2000</v>
      </c>
      <c r="K26" s="106">
        <f t="shared" si="8"/>
        <v>105.26315789473684</v>
      </c>
      <c r="L26" s="107">
        <v>19</v>
      </c>
      <c r="M26" s="105">
        <f t="shared" si="19"/>
        <v>1796.2159943298525</v>
      </c>
      <c r="N26" s="106">
        <f t="shared" si="12"/>
        <v>94.537683912097506</v>
      </c>
      <c r="O26" s="108">
        <f t="shared" si="13"/>
        <v>0</v>
      </c>
      <c r="P26" s="109">
        <f t="shared" si="14"/>
        <v>-10.725473982639329</v>
      </c>
      <c r="Q26" s="110">
        <f t="shared" si="15"/>
        <v>0.8981079971649264</v>
      </c>
      <c r="R26" s="328"/>
      <c r="S26" s="47">
        <v>0.34861111111111109</v>
      </c>
      <c r="T26" s="48">
        <v>0.40592592592592591</v>
      </c>
      <c r="U26" s="111">
        <v>5.5333333333332924</v>
      </c>
      <c r="V26" s="112">
        <v>82.540184737255998</v>
      </c>
      <c r="W26" s="113"/>
      <c r="X26" s="116"/>
      <c r="Y26" s="12"/>
      <c r="Z26" s="198"/>
      <c r="AA26" s="337"/>
      <c r="AB26" s="338"/>
      <c r="AC26" s="12">
        <v>2</v>
      </c>
      <c r="AD26" s="198"/>
      <c r="AE26" s="117">
        <f t="shared" si="16"/>
        <v>-203.78400567014751</v>
      </c>
      <c r="AF26" s="110">
        <f t="shared" si="17"/>
        <v>0.89810799716492629</v>
      </c>
      <c r="AG26" s="374"/>
    </row>
    <row r="27" spans="1:33" ht="15.75" customHeight="1">
      <c r="A27" s="363"/>
      <c r="B27" s="163" t="s">
        <v>171</v>
      </c>
      <c r="C27" s="335" t="s">
        <v>241</v>
      </c>
      <c r="D27" s="336"/>
      <c r="E27" s="101">
        <v>46.34</v>
      </c>
      <c r="F27" s="111">
        <v>1672</v>
      </c>
      <c r="G27" s="121">
        <f t="shared" si="18"/>
        <v>77480.48000000001</v>
      </c>
      <c r="H27" s="122">
        <v>2</v>
      </c>
      <c r="I27" s="107">
        <v>21</v>
      </c>
      <c r="J27" s="105">
        <v>1800</v>
      </c>
      <c r="K27" s="106">
        <f t="shared" si="8"/>
        <v>85.714285714285708</v>
      </c>
      <c r="L27" s="107">
        <v>21</v>
      </c>
      <c r="M27" s="105">
        <f t="shared" si="19"/>
        <v>1620.7349353188622</v>
      </c>
      <c r="N27" s="106">
        <f t="shared" si="12"/>
        <v>77.177854062802965</v>
      </c>
      <c r="O27" s="108">
        <f t="shared" si="13"/>
        <v>0</v>
      </c>
      <c r="P27" s="109">
        <f t="shared" si="14"/>
        <v>-8.5364316514827436</v>
      </c>
      <c r="Q27" s="110">
        <f t="shared" si="15"/>
        <v>0.90040829739936801</v>
      </c>
      <c r="R27" s="328"/>
      <c r="S27" s="47">
        <v>0.40902777777777777</v>
      </c>
      <c r="T27" s="120">
        <v>0.45200231481481479</v>
      </c>
      <c r="U27" s="111">
        <v>5</v>
      </c>
      <c r="V27" s="112">
        <v>61.897845115717899</v>
      </c>
      <c r="W27" s="113">
        <v>0.45200231481481479</v>
      </c>
      <c r="X27" s="116">
        <v>0.49027777777777776</v>
      </c>
      <c r="Y27" s="12"/>
      <c r="Z27" s="198"/>
      <c r="AA27" s="337"/>
      <c r="AB27" s="338"/>
      <c r="AC27" s="12">
        <v>1</v>
      </c>
      <c r="AD27" s="198"/>
      <c r="AE27" s="117">
        <f t="shared" si="16"/>
        <v>-179.2650646811378</v>
      </c>
      <c r="AF27" s="110">
        <f t="shared" si="17"/>
        <v>0.9004082973993679</v>
      </c>
      <c r="AG27" s="374"/>
    </row>
    <row r="28" spans="1:33" ht="15.75" customHeight="1">
      <c r="A28" s="363"/>
      <c r="B28" s="163" t="s">
        <v>168</v>
      </c>
      <c r="C28" s="335" t="s">
        <v>169</v>
      </c>
      <c r="D28" s="336"/>
      <c r="E28" s="101">
        <v>29.97</v>
      </c>
      <c r="F28" s="111">
        <v>2731</v>
      </c>
      <c r="G28" s="121">
        <f t="shared" si="18"/>
        <v>81848.069999999992</v>
      </c>
      <c r="H28" s="62"/>
      <c r="I28" s="118">
        <v>21</v>
      </c>
      <c r="J28" s="105">
        <v>2790</v>
      </c>
      <c r="K28" s="106">
        <f t="shared" si="8"/>
        <v>132.85714285714286</v>
      </c>
      <c r="L28" s="107">
        <v>22</v>
      </c>
      <c r="M28" s="105">
        <f t="shared" si="19"/>
        <v>2626.6346153846152</v>
      </c>
      <c r="N28" s="106">
        <f t="shared" si="12"/>
        <v>119.39248251748251</v>
      </c>
      <c r="O28" s="123">
        <f t="shared" si="13"/>
        <v>1</v>
      </c>
      <c r="P28" s="124">
        <f t="shared" si="14"/>
        <v>-13.464660339660355</v>
      </c>
      <c r="Q28" s="125">
        <f t="shared" si="15"/>
        <v>0.89865309421761019</v>
      </c>
      <c r="R28" s="328"/>
      <c r="S28" s="47">
        <v>0.49027777777777776</v>
      </c>
      <c r="T28" s="120">
        <v>0.533599537037037</v>
      </c>
      <c r="U28" s="111">
        <v>55.116666666666674</v>
      </c>
      <c r="V28" s="112">
        <v>62.384009957169532</v>
      </c>
      <c r="W28" s="113"/>
      <c r="X28" s="116"/>
      <c r="Y28" s="12"/>
      <c r="Z28" s="198"/>
      <c r="AA28" s="337"/>
      <c r="AB28" s="338"/>
      <c r="AC28" s="12">
        <v>1</v>
      </c>
      <c r="AD28" s="198"/>
      <c r="AE28" s="117">
        <f t="shared" si="16"/>
        <v>-163.36538461538476</v>
      </c>
      <c r="AF28" s="110">
        <f t="shared" si="17"/>
        <v>0.94144609870416318</v>
      </c>
      <c r="AG28" s="374"/>
    </row>
    <row r="29" spans="1:33" ht="15.75" customHeight="1">
      <c r="A29" s="363"/>
      <c r="B29" s="163" t="s">
        <v>171</v>
      </c>
      <c r="C29" s="335" t="s">
        <v>241</v>
      </c>
      <c r="D29" s="336"/>
      <c r="E29" s="101">
        <v>46.34</v>
      </c>
      <c r="F29" s="111">
        <v>2452</v>
      </c>
      <c r="G29" s="121">
        <f t="shared" si="18"/>
        <v>113625.68000000001</v>
      </c>
      <c r="H29" s="62"/>
      <c r="I29" s="118">
        <v>21</v>
      </c>
      <c r="J29" s="105">
        <v>1800</v>
      </c>
      <c r="K29" s="106">
        <f t="shared" si="8"/>
        <v>85.714285714285708</v>
      </c>
      <c r="L29" s="107">
        <v>21</v>
      </c>
      <c r="M29" s="105">
        <f t="shared" si="19"/>
        <v>1621.7829737251695</v>
      </c>
      <c r="N29" s="106">
        <f t="shared" si="12"/>
        <v>77.227760653579509</v>
      </c>
      <c r="O29" s="123">
        <f t="shared" si="13"/>
        <v>0</v>
      </c>
      <c r="P29" s="124">
        <f t="shared" si="14"/>
        <v>-8.4865250607061995</v>
      </c>
      <c r="Q29" s="125">
        <f t="shared" si="15"/>
        <v>0.90099054095842768</v>
      </c>
      <c r="R29" s="328"/>
      <c r="S29" s="47">
        <v>0.53680555555555554</v>
      </c>
      <c r="T29" s="120">
        <v>0.59979166666666661</v>
      </c>
      <c r="U29" s="111">
        <v>4.6166666666666956</v>
      </c>
      <c r="V29" s="112">
        <v>90.71497381802655</v>
      </c>
      <c r="W29" s="113"/>
      <c r="X29" s="116"/>
      <c r="Y29" s="12"/>
      <c r="Z29" s="198"/>
      <c r="AA29" s="337"/>
      <c r="AB29" s="338"/>
      <c r="AC29" s="12">
        <v>2</v>
      </c>
      <c r="AD29" s="198"/>
      <c r="AE29" s="117">
        <f t="shared" si="16"/>
        <v>-178.21702627483046</v>
      </c>
      <c r="AF29" s="110">
        <f t="shared" si="17"/>
        <v>0.90099054095842757</v>
      </c>
      <c r="AG29" s="374"/>
    </row>
    <row r="30" spans="1:33" ht="15.75" customHeight="1">
      <c r="A30" s="363"/>
      <c r="B30" s="163" t="s">
        <v>166</v>
      </c>
      <c r="C30" s="335" t="s">
        <v>220</v>
      </c>
      <c r="D30" s="336"/>
      <c r="E30" s="101">
        <v>33.200000000000003</v>
      </c>
      <c r="F30" s="111">
        <v>1742</v>
      </c>
      <c r="G30" s="121">
        <f t="shared" si="18"/>
        <v>57834.400000000001</v>
      </c>
      <c r="H30" s="62"/>
      <c r="I30" s="118">
        <v>11</v>
      </c>
      <c r="J30" s="105">
        <v>2000</v>
      </c>
      <c r="K30" s="106">
        <f t="shared" si="8"/>
        <v>181.81818181818181</v>
      </c>
      <c r="L30" s="107">
        <v>11</v>
      </c>
      <c r="M30" s="105">
        <f t="shared" si="19"/>
        <v>1803.2181432535199</v>
      </c>
      <c r="N30" s="106">
        <f t="shared" si="12"/>
        <v>163.92892211395636</v>
      </c>
      <c r="O30" s="123">
        <f t="shared" si="13"/>
        <v>0</v>
      </c>
      <c r="P30" s="124">
        <f t="shared" si="14"/>
        <v>-17.889259704225452</v>
      </c>
      <c r="Q30" s="125">
        <f t="shared" si="15"/>
        <v>0.90160907162675996</v>
      </c>
      <c r="R30" s="328"/>
      <c r="S30" s="47">
        <v>0.60277777777777775</v>
      </c>
      <c r="T30" s="120">
        <v>0.64302083333333326</v>
      </c>
      <c r="U30" s="111">
        <v>5</v>
      </c>
      <c r="V30" s="112">
        <v>57.963037024137364</v>
      </c>
      <c r="W30" s="113"/>
      <c r="X30" s="116"/>
      <c r="Y30" s="12"/>
      <c r="Z30" s="198"/>
      <c r="AA30" s="337"/>
      <c r="AB30" s="338"/>
      <c r="AC30" s="12">
        <v>1</v>
      </c>
      <c r="AD30" s="198"/>
      <c r="AE30" s="117">
        <f t="shared" si="16"/>
        <v>-196.78185674648012</v>
      </c>
      <c r="AF30" s="110">
        <f t="shared" si="17"/>
        <v>0.90160907162675996</v>
      </c>
      <c r="AG30" s="374"/>
    </row>
    <row r="31" spans="1:33" ht="15.75" customHeight="1">
      <c r="A31" s="363"/>
      <c r="B31" s="163"/>
      <c r="C31" s="335"/>
      <c r="D31" s="336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328"/>
      <c r="S31" s="47"/>
      <c r="T31" s="120"/>
      <c r="U31" s="111"/>
      <c r="V31" s="112"/>
      <c r="W31" s="113"/>
      <c r="X31" s="116"/>
      <c r="Y31" s="12"/>
      <c r="Z31" s="198"/>
      <c r="AA31" s="337"/>
      <c r="AB31" s="338"/>
      <c r="AC31" s="12"/>
      <c r="AD31" s="198"/>
      <c r="AE31" s="117"/>
      <c r="AF31" s="110"/>
      <c r="AG31" s="374"/>
    </row>
    <row r="32" spans="1:33" ht="15.75" customHeight="1">
      <c r="A32" s="363"/>
      <c r="B32" s="163"/>
      <c r="C32" s="335"/>
      <c r="D32" s="336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328"/>
      <c r="S32" s="47"/>
      <c r="T32" s="120"/>
      <c r="U32" s="111"/>
      <c r="V32" s="112"/>
      <c r="W32" s="113"/>
      <c r="X32" s="116"/>
      <c r="Y32" s="12"/>
      <c r="Z32" s="198"/>
      <c r="AA32" s="337"/>
      <c r="AB32" s="338"/>
      <c r="AC32" s="12"/>
      <c r="AD32" s="198"/>
      <c r="AE32" s="117"/>
      <c r="AF32" s="110"/>
      <c r="AG32" s="374"/>
    </row>
    <row r="33" spans="1:33" ht="15.75" customHeight="1">
      <c r="A33" s="363"/>
      <c r="B33" s="163"/>
      <c r="C33" s="335"/>
      <c r="D33" s="336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328"/>
      <c r="S33" s="47"/>
      <c r="T33" s="120"/>
      <c r="U33" s="111"/>
      <c r="V33" s="112"/>
      <c r="W33" s="113"/>
      <c r="X33" s="116"/>
      <c r="Y33" s="12"/>
      <c r="Z33" s="198"/>
      <c r="AA33" s="337"/>
      <c r="AB33" s="338"/>
      <c r="AC33" s="12"/>
      <c r="AD33" s="198"/>
      <c r="AE33" s="117"/>
      <c r="AF33" s="110"/>
      <c r="AG33" s="374"/>
    </row>
    <row r="34" spans="1:33" ht="15.75" customHeight="1">
      <c r="A34" s="363"/>
      <c r="B34" s="163"/>
      <c r="C34" s="335"/>
      <c r="D34" s="336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28"/>
      <c r="S34" s="47"/>
      <c r="T34" s="120"/>
      <c r="U34" s="111"/>
      <c r="V34" s="112"/>
      <c r="W34" s="113"/>
      <c r="X34" s="116"/>
      <c r="Y34" s="12"/>
      <c r="Z34" s="198"/>
      <c r="AA34" s="337"/>
      <c r="AB34" s="338"/>
      <c r="AC34" s="12"/>
      <c r="AD34" s="198"/>
      <c r="AE34" s="117"/>
      <c r="AF34" s="110"/>
      <c r="AG34" s="374"/>
    </row>
    <row r="35" spans="1:33" ht="15.75" customHeight="1">
      <c r="A35" s="363"/>
      <c r="B35" s="163"/>
      <c r="C35" s="335"/>
      <c r="D35" s="336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28"/>
      <c r="S35" s="47"/>
      <c r="T35" s="120"/>
      <c r="U35" s="111"/>
      <c r="V35" s="112"/>
      <c r="W35" s="183"/>
      <c r="X35" s="184"/>
      <c r="Y35" s="12"/>
      <c r="Z35" s="198"/>
      <c r="AA35" s="337"/>
      <c r="AB35" s="338"/>
      <c r="AC35" s="12"/>
      <c r="AD35" s="198"/>
      <c r="AE35" s="117"/>
      <c r="AF35" s="110"/>
      <c r="AG35" s="374"/>
    </row>
    <row r="36" spans="1:33" ht="15.75" customHeight="1">
      <c r="A36" s="363"/>
      <c r="B36" s="163"/>
      <c r="C36" s="335"/>
      <c r="D36" s="336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28"/>
      <c r="S36" s="47"/>
      <c r="T36" s="120"/>
      <c r="U36" s="111"/>
      <c r="V36" s="112"/>
      <c r="W36" s="185"/>
      <c r="X36" s="186"/>
      <c r="Y36" s="12"/>
      <c r="Z36" s="198"/>
      <c r="AA36" s="337"/>
      <c r="AB36" s="338"/>
      <c r="AC36" s="12"/>
      <c r="AD36" s="198"/>
      <c r="AE36" s="117"/>
      <c r="AF36" s="110"/>
      <c r="AG36" s="374"/>
    </row>
    <row r="37" spans="1:33" ht="15.75" customHeight="1">
      <c r="A37" s="363"/>
      <c r="B37" s="100"/>
      <c r="C37" s="335"/>
      <c r="D37" s="336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28"/>
      <c r="S37" s="47"/>
      <c r="T37" s="120"/>
      <c r="U37" s="130"/>
      <c r="V37" s="112"/>
      <c r="W37" s="185"/>
      <c r="X37" s="186"/>
      <c r="Y37" s="12"/>
      <c r="Z37" s="198"/>
      <c r="AA37" s="337"/>
      <c r="AB37" s="338"/>
      <c r="AC37" s="12"/>
      <c r="AD37" s="198"/>
      <c r="AE37" s="117"/>
      <c r="AF37" s="110"/>
      <c r="AG37" s="374"/>
    </row>
    <row r="38" spans="1:33" ht="15.75" customHeight="1" thickBot="1">
      <c r="A38" s="364"/>
      <c r="B38" s="133" t="s">
        <v>115</v>
      </c>
      <c r="C38" s="358"/>
      <c r="D38" s="358"/>
      <c r="E38" s="134"/>
      <c r="F38" s="167"/>
      <c r="G38" s="135"/>
      <c r="H38" s="69"/>
      <c r="I38" s="136">
        <f t="shared" ref="I38:J38" si="20">AVERAGE(I22:I37)</f>
        <v>17.444444444444443</v>
      </c>
      <c r="J38" s="137">
        <f t="shared" si="20"/>
        <v>2054.4444444444443</v>
      </c>
      <c r="K38" s="138">
        <f t="shared" ref="K38" si="21">J38/I38</f>
        <v>117.77070063694268</v>
      </c>
      <c r="L38" s="136">
        <f t="shared" ref="L38:M38" si="22">AVERAGE(L22:L37)</f>
        <v>17.555555555555557</v>
      </c>
      <c r="M38" s="137">
        <f t="shared" si="22"/>
        <v>1863.7223644269511</v>
      </c>
      <c r="N38" s="138">
        <f t="shared" ref="N38:N45" si="23">M38/L38</f>
        <v>106.16140050533265</v>
      </c>
      <c r="O38" s="139">
        <f t="shared" ref="O38:O45" si="24">L38-I38</f>
        <v>0.11111111111111427</v>
      </c>
      <c r="P38" s="140">
        <f t="shared" ref="P38:P45" si="25">N38-K38</f>
        <v>-11.609300131610027</v>
      </c>
      <c r="Q38" s="141">
        <f t="shared" ref="Q38:Q45" si="26">N38/K38</f>
        <v>0.90142454728703225</v>
      </c>
      <c r="R38" s="329"/>
      <c r="S38" s="142">
        <v>0.16666666666666666</v>
      </c>
      <c r="T38" s="143">
        <v>0.64302083333333326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359"/>
      <c r="AB38" s="360"/>
      <c r="AC38" s="179">
        <f>SUM(AC22:AC37)</f>
        <v>9</v>
      </c>
      <c r="AD38" s="180">
        <f>SUM(AD22:AD37)</f>
        <v>0</v>
      </c>
      <c r="AE38" s="168">
        <f t="shared" ref="AE38:AE45" si="27">M38-J38</f>
        <v>-190.72208001749323</v>
      </c>
      <c r="AF38" s="141">
        <f t="shared" ref="AF38:AF45" si="28">M38/J38</f>
        <v>0.90716610491306438</v>
      </c>
      <c r="AG38" s="375"/>
    </row>
    <row r="39" spans="1:33" ht="15.75" customHeight="1">
      <c r="A39" s="322" t="s">
        <v>178</v>
      </c>
      <c r="B39" s="146" t="s">
        <v>173</v>
      </c>
      <c r="C39" s="325" t="s">
        <v>180</v>
      </c>
      <c r="D39" s="326"/>
      <c r="E39" s="147">
        <v>53.76</v>
      </c>
      <c r="F39" s="97">
        <v>3390</v>
      </c>
      <c r="G39" s="148">
        <f t="shared" ref="G39:G45" si="29">E39*F39</f>
        <v>182246.39999999999</v>
      </c>
      <c r="H39" s="149"/>
      <c r="I39" s="150">
        <v>20</v>
      </c>
      <c r="J39" s="151">
        <v>2000</v>
      </c>
      <c r="K39" s="152">
        <f>J39/I39</f>
        <v>100</v>
      </c>
      <c r="L39" s="153">
        <v>20</v>
      </c>
      <c r="M39" s="151">
        <f t="shared" ref="M39:M45" si="30">F39/V39*60</f>
        <v>1791.8629745447656</v>
      </c>
      <c r="N39" s="152">
        <f t="shared" si="23"/>
        <v>89.593148727238287</v>
      </c>
      <c r="O39" s="154">
        <f t="shared" si="24"/>
        <v>0</v>
      </c>
      <c r="P39" s="155">
        <f t="shared" si="25"/>
        <v>-10.406851272761713</v>
      </c>
      <c r="Q39" s="156">
        <f t="shared" si="26"/>
        <v>0.89593148727238292</v>
      </c>
      <c r="R39" s="327">
        <f>Q55</f>
        <v>0.89601272611602423</v>
      </c>
      <c r="S39" s="157">
        <v>0.16666666666666666</v>
      </c>
      <c r="T39" s="158">
        <v>0.2454861111111111</v>
      </c>
      <c r="U39" s="159"/>
      <c r="V39" s="160">
        <v>113.51314407937643</v>
      </c>
      <c r="W39" s="158"/>
      <c r="X39" s="169"/>
      <c r="Y39" s="12"/>
      <c r="Z39" s="198"/>
      <c r="AA39" s="330"/>
      <c r="AB39" s="331"/>
      <c r="AC39" s="12">
        <v>3</v>
      </c>
      <c r="AD39" s="198"/>
      <c r="AE39" s="115">
        <f t="shared" si="27"/>
        <v>-208.13702545523438</v>
      </c>
      <c r="AF39" s="156">
        <f t="shared" si="28"/>
        <v>0.89593148727238281</v>
      </c>
      <c r="AG39" s="332">
        <f>AF55</f>
        <v>0.89601272611602423</v>
      </c>
    </row>
    <row r="40" spans="1:33" ht="15.75" customHeight="1">
      <c r="A40" s="323"/>
      <c r="B40" s="163" t="s">
        <v>173</v>
      </c>
      <c r="C40" s="335" t="s">
        <v>181</v>
      </c>
      <c r="D40" s="336"/>
      <c r="E40" s="101">
        <v>71.55</v>
      </c>
      <c r="F40" s="102">
        <v>2844</v>
      </c>
      <c r="G40" s="103">
        <f t="shared" si="29"/>
        <v>203488.19999999998</v>
      </c>
      <c r="H40" s="26"/>
      <c r="I40" s="104">
        <v>22</v>
      </c>
      <c r="J40" s="105">
        <v>2000</v>
      </c>
      <c r="K40" s="106">
        <f t="shared" si="8"/>
        <v>90.909090909090907</v>
      </c>
      <c r="L40" s="107">
        <v>22</v>
      </c>
      <c r="M40" s="105">
        <f t="shared" si="30"/>
        <v>1791.5511049214388</v>
      </c>
      <c r="N40" s="106">
        <f t="shared" si="23"/>
        <v>81.434141132792675</v>
      </c>
      <c r="O40" s="108">
        <f t="shared" si="24"/>
        <v>0</v>
      </c>
      <c r="P40" s="109">
        <f t="shared" si="25"/>
        <v>-9.4749497762982315</v>
      </c>
      <c r="Q40" s="110">
        <f t="shared" si="26"/>
        <v>0.89577555246071949</v>
      </c>
      <c r="R40" s="328"/>
      <c r="S40" s="47">
        <v>0.24861111111111109</v>
      </c>
      <c r="T40" s="48">
        <v>0.31474537037037031</v>
      </c>
      <c r="U40" s="111">
        <v>5</v>
      </c>
      <c r="V40" s="112">
        <v>95.247073628682628</v>
      </c>
      <c r="W40" s="113"/>
      <c r="X40" s="116"/>
      <c r="Y40" s="12"/>
      <c r="Z40" s="198"/>
      <c r="AA40" s="337"/>
      <c r="AB40" s="338"/>
      <c r="AC40" s="12">
        <v>3</v>
      </c>
      <c r="AD40" s="198"/>
      <c r="AE40" s="117">
        <f t="shared" si="27"/>
        <v>-208.44889507856124</v>
      </c>
      <c r="AF40" s="110">
        <f t="shared" si="28"/>
        <v>0.89577555246071938</v>
      </c>
      <c r="AG40" s="333"/>
    </row>
    <row r="41" spans="1:33" ht="15.75" customHeight="1">
      <c r="A41" s="323"/>
      <c r="B41" s="163" t="s">
        <v>173</v>
      </c>
      <c r="C41" s="335" t="s">
        <v>231</v>
      </c>
      <c r="D41" s="336"/>
      <c r="E41" s="101">
        <v>63.92</v>
      </c>
      <c r="F41" s="102">
        <v>2511</v>
      </c>
      <c r="G41" s="103">
        <f t="shared" si="29"/>
        <v>160503.12</v>
      </c>
      <c r="H41" s="26"/>
      <c r="I41" s="104">
        <v>24</v>
      </c>
      <c r="J41" s="105">
        <v>2000</v>
      </c>
      <c r="K41" s="106">
        <f t="shared" si="8"/>
        <v>83.333333333333329</v>
      </c>
      <c r="L41" s="107">
        <v>24</v>
      </c>
      <c r="M41" s="105">
        <f t="shared" si="30"/>
        <v>1787.284774664317</v>
      </c>
      <c r="N41" s="106">
        <f t="shared" si="23"/>
        <v>74.470198944346535</v>
      </c>
      <c r="O41" s="108">
        <f t="shared" si="24"/>
        <v>0</v>
      </c>
      <c r="P41" s="109">
        <f t="shared" si="25"/>
        <v>-8.8631343889867935</v>
      </c>
      <c r="Q41" s="110">
        <f t="shared" si="26"/>
        <v>0.89364238733215851</v>
      </c>
      <c r="R41" s="328"/>
      <c r="S41" s="47">
        <v>0.31805555555555554</v>
      </c>
      <c r="T41" s="48">
        <v>0.3765856481481481</v>
      </c>
      <c r="U41" s="111">
        <v>4.766666666666719</v>
      </c>
      <c r="V41" s="112">
        <v>84.295464346635285</v>
      </c>
      <c r="W41" s="113"/>
      <c r="X41" s="116"/>
      <c r="Y41" s="12"/>
      <c r="Z41" s="198"/>
      <c r="AA41" s="337"/>
      <c r="AB41" s="338"/>
      <c r="AC41" s="12">
        <v>2</v>
      </c>
      <c r="AD41" s="198"/>
      <c r="AE41" s="117">
        <f t="shared" si="27"/>
        <v>-212.71522533568304</v>
      </c>
      <c r="AF41" s="110">
        <f t="shared" si="28"/>
        <v>0.89364238733215851</v>
      </c>
      <c r="AG41" s="333"/>
    </row>
    <row r="42" spans="1:33" ht="15.75" customHeight="1">
      <c r="A42" s="323"/>
      <c r="B42" s="163" t="s">
        <v>173</v>
      </c>
      <c r="C42" s="335" t="s">
        <v>175</v>
      </c>
      <c r="D42" s="336"/>
      <c r="E42" s="101">
        <v>58.67</v>
      </c>
      <c r="F42" s="102">
        <v>1450</v>
      </c>
      <c r="G42" s="103">
        <f t="shared" si="29"/>
        <v>85071.5</v>
      </c>
      <c r="H42" s="26">
        <v>2</v>
      </c>
      <c r="I42" s="104">
        <v>23</v>
      </c>
      <c r="J42" s="105">
        <v>2000</v>
      </c>
      <c r="K42" s="106">
        <f t="shared" si="8"/>
        <v>86.956521739130437</v>
      </c>
      <c r="L42" s="107">
        <v>23</v>
      </c>
      <c r="M42" s="105">
        <f t="shared" si="30"/>
        <v>1791.3380609972269</v>
      </c>
      <c r="N42" s="106">
        <f t="shared" si="23"/>
        <v>77.884263521618564</v>
      </c>
      <c r="O42" s="108">
        <f t="shared" si="24"/>
        <v>0</v>
      </c>
      <c r="P42" s="109">
        <f t="shared" si="25"/>
        <v>-9.0722582175118731</v>
      </c>
      <c r="Q42" s="110">
        <f t="shared" si="26"/>
        <v>0.89566903049861346</v>
      </c>
      <c r="R42" s="328"/>
      <c r="S42" s="47">
        <v>0.38055555555555554</v>
      </c>
      <c r="T42" s="48">
        <v>0.4142824074074074</v>
      </c>
      <c r="U42" s="111">
        <v>5.7166666666667076</v>
      </c>
      <c r="V42" s="112">
        <v>48.567047110899679</v>
      </c>
      <c r="W42" s="113"/>
      <c r="X42" s="116"/>
      <c r="Y42" s="12"/>
      <c r="Z42" s="198"/>
      <c r="AA42" s="337"/>
      <c r="AB42" s="338"/>
      <c r="AC42" s="12">
        <v>1</v>
      </c>
      <c r="AD42" s="198"/>
      <c r="AE42" s="117">
        <f t="shared" si="27"/>
        <v>-208.66193900277312</v>
      </c>
      <c r="AF42" s="110">
        <f t="shared" si="28"/>
        <v>0.89566903049861346</v>
      </c>
      <c r="AG42" s="333"/>
    </row>
    <row r="43" spans="1:33" ht="15.75" customHeight="1">
      <c r="A43" s="323"/>
      <c r="B43" s="163" t="s">
        <v>173</v>
      </c>
      <c r="C43" s="335" t="s">
        <v>179</v>
      </c>
      <c r="D43" s="336"/>
      <c r="E43" s="101">
        <v>59.54</v>
      </c>
      <c r="F43" s="102">
        <v>3409</v>
      </c>
      <c r="G43" s="103">
        <f t="shared" si="29"/>
        <v>202971.86</v>
      </c>
      <c r="H43" s="13"/>
      <c r="I43" s="104">
        <v>23</v>
      </c>
      <c r="J43" s="105">
        <v>2000</v>
      </c>
      <c r="K43" s="106">
        <f t="shared" si="8"/>
        <v>86.956521739130437</v>
      </c>
      <c r="L43" s="107">
        <v>23</v>
      </c>
      <c r="M43" s="105">
        <f t="shared" si="30"/>
        <v>1794.4576036313942</v>
      </c>
      <c r="N43" s="106">
        <f t="shared" si="23"/>
        <v>78.019895810060618</v>
      </c>
      <c r="O43" s="108">
        <f t="shared" si="24"/>
        <v>0</v>
      </c>
      <c r="P43" s="109">
        <f t="shared" si="25"/>
        <v>-8.9366259290698196</v>
      </c>
      <c r="Q43" s="110">
        <f t="shared" si="26"/>
        <v>0.89722880181569709</v>
      </c>
      <c r="R43" s="328"/>
      <c r="S43" s="47">
        <v>0.41805555555555551</v>
      </c>
      <c r="T43" s="48">
        <v>0.49721064814814808</v>
      </c>
      <c r="U43" s="111">
        <v>5.4333333333332767</v>
      </c>
      <c r="V43" s="112">
        <v>113.98430343858671</v>
      </c>
      <c r="W43" s="113">
        <v>0.49721064814814808</v>
      </c>
      <c r="X43" s="116">
        <v>0.53472222222222221</v>
      </c>
      <c r="Y43" s="12"/>
      <c r="Z43" s="198"/>
      <c r="AA43" s="337"/>
      <c r="AB43" s="338"/>
      <c r="AC43" s="12">
        <v>3</v>
      </c>
      <c r="AD43" s="198"/>
      <c r="AE43" s="117">
        <f t="shared" si="27"/>
        <v>-205.54239636860575</v>
      </c>
      <c r="AF43" s="110">
        <f t="shared" si="28"/>
        <v>0.89722880181569709</v>
      </c>
      <c r="AG43" s="333"/>
    </row>
    <row r="44" spans="1:33" ht="15.75" customHeight="1">
      <c r="A44" s="323"/>
      <c r="B44" s="163" t="s">
        <v>173</v>
      </c>
      <c r="C44" s="335" t="s">
        <v>212</v>
      </c>
      <c r="D44" s="336"/>
      <c r="E44" s="101">
        <v>61.09</v>
      </c>
      <c r="F44" s="102">
        <v>3365</v>
      </c>
      <c r="G44" s="121">
        <f t="shared" si="29"/>
        <v>205567.85</v>
      </c>
      <c r="H44" s="122"/>
      <c r="I44" s="104">
        <v>20</v>
      </c>
      <c r="J44" s="105">
        <v>2000</v>
      </c>
      <c r="K44" s="106">
        <f t="shared" si="8"/>
        <v>100</v>
      </c>
      <c r="L44" s="107">
        <v>20</v>
      </c>
      <c r="M44" s="105">
        <f t="shared" si="30"/>
        <v>1796.345585867972</v>
      </c>
      <c r="N44" s="106">
        <f t="shared" si="23"/>
        <v>89.817279293398599</v>
      </c>
      <c r="O44" s="108">
        <f t="shared" si="24"/>
        <v>0</v>
      </c>
      <c r="P44" s="109">
        <f t="shared" si="25"/>
        <v>-10.182720706601401</v>
      </c>
      <c r="Q44" s="110">
        <f t="shared" si="26"/>
        <v>0.898172792933986</v>
      </c>
      <c r="R44" s="328"/>
      <c r="S44" s="47">
        <v>0.53472222222222221</v>
      </c>
      <c r="T44" s="120">
        <v>0.61276620370370372</v>
      </c>
      <c r="U44" s="111">
        <v>55</v>
      </c>
      <c r="V44" s="112">
        <v>112.39485407950855</v>
      </c>
      <c r="W44" s="113"/>
      <c r="X44" s="116"/>
      <c r="Y44" s="12"/>
      <c r="Z44" s="198"/>
      <c r="AA44" s="337"/>
      <c r="AB44" s="338"/>
      <c r="AC44" s="12">
        <v>4</v>
      </c>
      <c r="AD44" s="198"/>
      <c r="AE44" s="117">
        <f t="shared" si="27"/>
        <v>-203.65441413202802</v>
      </c>
      <c r="AF44" s="110">
        <f t="shared" si="28"/>
        <v>0.898172792933986</v>
      </c>
      <c r="AG44" s="333"/>
    </row>
    <row r="45" spans="1:33" ht="15.75" customHeight="1">
      <c r="A45" s="323"/>
      <c r="B45" s="163" t="s">
        <v>173</v>
      </c>
      <c r="C45" s="335" t="s">
        <v>175</v>
      </c>
      <c r="D45" s="336"/>
      <c r="E45" s="101">
        <v>58.67</v>
      </c>
      <c r="F45" s="102">
        <v>3448</v>
      </c>
      <c r="G45" s="121">
        <f t="shared" si="29"/>
        <v>202294.16</v>
      </c>
      <c r="H45" s="62"/>
      <c r="I45" s="104">
        <v>23</v>
      </c>
      <c r="J45" s="105">
        <v>2000</v>
      </c>
      <c r="K45" s="106">
        <f t="shared" si="8"/>
        <v>86.956521739130437</v>
      </c>
      <c r="L45" s="107">
        <v>23</v>
      </c>
      <c r="M45" s="105">
        <f t="shared" si="30"/>
        <v>1791.3380609972266</v>
      </c>
      <c r="N45" s="106">
        <f t="shared" si="23"/>
        <v>77.88426352161855</v>
      </c>
      <c r="O45" s="123">
        <f t="shared" si="24"/>
        <v>0</v>
      </c>
      <c r="P45" s="124">
        <f t="shared" si="25"/>
        <v>-9.0722582175118873</v>
      </c>
      <c r="Q45" s="125">
        <f t="shared" si="26"/>
        <v>0.89566903049861335</v>
      </c>
      <c r="R45" s="328"/>
      <c r="S45" s="119">
        <v>0.6166666666666667</v>
      </c>
      <c r="T45" s="120">
        <v>0.69686342592592598</v>
      </c>
      <c r="U45" s="111">
        <v>5.616666666666692</v>
      </c>
      <c r="V45" s="112">
        <v>115.48908857819455</v>
      </c>
      <c r="W45" s="120"/>
      <c r="X45" s="189"/>
      <c r="Y45" s="12"/>
      <c r="Z45" s="198"/>
      <c r="AA45" s="337"/>
      <c r="AB45" s="338"/>
      <c r="AC45" s="12">
        <v>3</v>
      </c>
      <c r="AD45" s="198"/>
      <c r="AE45" s="117">
        <f t="shared" si="27"/>
        <v>-208.66193900277335</v>
      </c>
      <c r="AF45" s="110">
        <f t="shared" si="28"/>
        <v>0.89566903049861335</v>
      </c>
      <c r="AG45" s="333"/>
    </row>
    <row r="46" spans="1:33" ht="15.75" customHeight="1">
      <c r="A46" s="323"/>
      <c r="B46" s="163"/>
      <c r="C46" s="335"/>
      <c r="D46" s="336"/>
      <c r="E46" s="101"/>
      <c r="F46" s="102"/>
      <c r="G46" s="121"/>
      <c r="H46" s="62"/>
      <c r="I46" s="104"/>
      <c r="J46" s="105"/>
      <c r="K46" s="106"/>
      <c r="L46" s="107"/>
      <c r="M46" s="105"/>
      <c r="N46" s="106"/>
      <c r="O46" s="123"/>
      <c r="P46" s="124"/>
      <c r="Q46" s="125"/>
      <c r="R46" s="328"/>
      <c r="S46" s="119"/>
      <c r="T46" s="120"/>
      <c r="U46" s="111"/>
      <c r="V46" s="112"/>
      <c r="W46" s="120"/>
      <c r="X46" s="189"/>
      <c r="Y46" s="12"/>
      <c r="Z46" s="198"/>
      <c r="AA46" s="337"/>
      <c r="AB46" s="338"/>
      <c r="AC46" s="12"/>
      <c r="AD46" s="198"/>
      <c r="AE46" s="117"/>
      <c r="AF46" s="110"/>
      <c r="AG46" s="333"/>
    </row>
    <row r="47" spans="1:33" ht="15.75" customHeight="1">
      <c r="A47" s="323"/>
      <c r="B47" s="163"/>
      <c r="C47" s="335"/>
      <c r="D47" s="336"/>
      <c r="E47" s="101"/>
      <c r="F47" s="102"/>
      <c r="G47" s="121"/>
      <c r="H47" s="62"/>
      <c r="I47" s="104"/>
      <c r="J47" s="105"/>
      <c r="K47" s="106"/>
      <c r="L47" s="107"/>
      <c r="M47" s="105"/>
      <c r="N47" s="106"/>
      <c r="O47" s="123"/>
      <c r="P47" s="124"/>
      <c r="Q47" s="125"/>
      <c r="R47" s="328"/>
      <c r="S47" s="119"/>
      <c r="T47" s="120"/>
      <c r="U47" s="111"/>
      <c r="V47" s="112"/>
      <c r="W47" s="120"/>
      <c r="X47" s="189"/>
      <c r="Y47" s="12"/>
      <c r="Z47" s="198"/>
      <c r="AA47" s="337"/>
      <c r="AB47" s="338"/>
      <c r="AC47" s="12"/>
      <c r="AD47" s="198"/>
      <c r="AE47" s="117"/>
      <c r="AF47" s="110"/>
      <c r="AG47" s="333"/>
    </row>
    <row r="48" spans="1:33" ht="15.75" customHeight="1">
      <c r="A48" s="323"/>
      <c r="B48" s="163"/>
      <c r="C48" s="335"/>
      <c r="D48" s="336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8"/>
      <c r="S48" s="119"/>
      <c r="T48" s="120"/>
      <c r="U48" s="111"/>
      <c r="V48" s="112"/>
      <c r="W48" s="120"/>
      <c r="X48" s="189"/>
      <c r="Y48" s="12"/>
      <c r="Z48" s="198"/>
      <c r="AA48" s="337"/>
      <c r="AB48" s="338"/>
      <c r="AC48" s="12"/>
      <c r="AD48" s="198"/>
      <c r="AE48" s="117"/>
      <c r="AF48" s="110"/>
      <c r="AG48" s="333"/>
    </row>
    <row r="49" spans="1:33" ht="15.75" customHeight="1">
      <c r="A49" s="323"/>
      <c r="B49" s="163"/>
      <c r="C49" s="335"/>
      <c r="D49" s="336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8"/>
      <c r="S49" s="119"/>
      <c r="T49" s="120"/>
      <c r="U49" s="111"/>
      <c r="V49" s="112"/>
      <c r="W49" s="120"/>
      <c r="X49" s="189"/>
      <c r="Y49" s="12"/>
      <c r="Z49" s="198"/>
      <c r="AA49" s="337"/>
      <c r="AB49" s="338"/>
      <c r="AC49" s="12"/>
      <c r="AD49" s="198"/>
      <c r="AE49" s="117"/>
      <c r="AF49" s="110"/>
      <c r="AG49" s="333"/>
    </row>
    <row r="50" spans="1:33" ht="15.75" customHeight="1">
      <c r="A50" s="323"/>
      <c r="B50" s="163"/>
      <c r="C50" s="335"/>
      <c r="D50" s="336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8"/>
      <c r="S50" s="119"/>
      <c r="T50" s="120"/>
      <c r="U50" s="111"/>
      <c r="V50" s="112"/>
      <c r="W50" s="120"/>
      <c r="X50" s="189"/>
      <c r="Y50" s="12"/>
      <c r="Z50" s="198"/>
      <c r="AA50" s="337"/>
      <c r="AB50" s="338"/>
      <c r="AC50" s="12"/>
      <c r="AD50" s="198"/>
      <c r="AE50" s="117"/>
      <c r="AF50" s="110"/>
      <c r="AG50" s="333"/>
    </row>
    <row r="51" spans="1:33" ht="15.75" customHeight="1">
      <c r="A51" s="323"/>
      <c r="B51" s="163"/>
      <c r="C51" s="335"/>
      <c r="D51" s="336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8"/>
      <c r="S51" s="119"/>
      <c r="T51" s="120"/>
      <c r="U51" s="111"/>
      <c r="V51" s="112"/>
      <c r="W51" s="120"/>
      <c r="X51" s="189"/>
      <c r="Y51" s="12"/>
      <c r="Z51" s="198"/>
      <c r="AA51" s="337"/>
      <c r="AB51" s="338"/>
      <c r="AC51" s="12"/>
      <c r="AD51" s="198"/>
      <c r="AE51" s="117"/>
      <c r="AF51" s="110"/>
      <c r="AG51" s="333"/>
    </row>
    <row r="52" spans="1:33" ht="15.75" customHeight="1">
      <c r="A52" s="323"/>
      <c r="B52" s="163"/>
      <c r="C52" s="335"/>
      <c r="D52" s="336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8"/>
      <c r="S52" s="119"/>
      <c r="T52" s="120"/>
      <c r="U52" s="111"/>
      <c r="V52" s="112"/>
      <c r="W52" s="120"/>
      <c r="X52" s="189"/>
      <c r="Y52" s="12"/>
      <c r="Z52" s="198"/>
      <c r="AA52" s="337"/>
      <c r="AB52" s="338"/>
      <c r="AC52" s="12"/>
      <c r="AD52" s="198"/>
      <c r="AE52" s="117"/>
      <c r="AF52" s="110"/>
      <c r="AG52" s="333"/>
    </row>
    <row r="53" spans="1:33" ht="15.75" customHeight="1">
      <c r="A53" s="323"/>
      <c r="B53" s="163"/>
      <c r="C53" s="335"/>
      <c r="D53" s="336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8"/>
      <c r="S53" s="119"/>
      <c r="T53" s="120"/>
      <c r="U53" s="111"/>
      <c r="V53" s="112"/>
      <c r="W53" s="120"/>
      <c r="X53" s="189"/>
      <c r="Y53" s="12"/>
      <c r="Z53" s="198"/>
      <c r="AA53" s="337"/>
      <c r="AB53" s="338"/>
      <c r="AC53" s="12"/>
      <c r="AD53" s="198"/>
      <c r="AE53" s="117"/>
      <c r="AF53" s="110"/>
      <c r="AG53" s="333"/>
    </row>
    <row r="54" spans="1:33" ht="15.75" customHeight="1">
      <c r="A54" s="323"/>
      <c r="B54" s="163"/>
      <c r="C54" s="335"/>
      <c r="D54" s="336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8"/>
      <c r="S54" s="119"/>
      <c r="T54" s="120"/>
      <c r="U54" s="130"/>
      <c r="V54" s="131"/>
      <c r="W54" s="126"/>
      <c r="X54" s="127"/>
      <c r="Y54" s="12"/>
      <c r="Z54" s="198"/>
      <c r="AA54" s="337"/>
      <c r="AB54" s="338"/>
      <c r="AC54" s="12"/>
      <c r="AD54" s="198"/>
      <c r="AE54" s="165"/>
      <c r="AF54" s="125"/>
      <c r="AG54" s="333"/>
    </row>
    <row r="55" spans="1:33" ht="15.75" customHeight="1" thickBot="1">
      <c r="A55" s="324"/>
      <c r="B55" s="133" t="s">
        <v>115</v>
      </c>
      <c r="C55" s="358"/>
      <c r="D55" s="358"/>
      <c r="E55" s="134"/>
      <c r="F55" s="167"/>
      <c r="G55" s="135"/>
      <c r="H55" s="69"/>
      <c r="I55" s="136">
        <f t="shared" ref="I55:J55" si="31">AVERAGE(I39:I54)</f>
        <v>22.142857142857142</v>
      </c>
      <c r="J55" s="137">
        <f t="shared" si="31"/>
        <v>2000</v>
      </c>
      <c r="K55" s="138">
        <f t="shared" ref="K55" si="32">J55/I55</f>
        <v>90.322580645161295</v>
      </c>
      <c r="L55" s="136">
        <f t="shared" ref="L55:M55" si="33">AVERAGE(L39:L54)</f>
        <v>22.142857142857142</v>
      </c>
      <c r="M55" s="137">
        <f t="shared" si="33"/>
        <v>1792.0254522320486</v>
      </c>
      <c r="N55" s="138">
        <f t="shared" ref="N55:N65" si="34">M55/L55</f>
        <v>80.930181713705423</v>
      </c>
      <c r="O55" s="139">
        <f t="shared" ref="O55:O65" si="35">L55-I55</f>
        <v>0</v>
      </c>
      <c r="P55" s="140">
        <f t="shared" ref="P55:P65" si="36">N55-K55</f>
        <v>-9.3923989314558725</v>
      </c>
      <c r="Q55" s="141">
        <f t="shared" ref="Q55:Q65" si="37">N55/K55</f>
        <v>0.89601272611602423</v>
      </c>
      <c r="R55" s="329"/>
      <c r="S55" s="142">
        <v>0.16666666666666666</v>
      </c>
      <c r="T55" s="143">
        <v>0.69686342592592598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359"/>
      <c r="AB55" s="360"/>
      <c r="AC55" s="179">
        <f>SUM(AC39:AC54)</f>
        <v>19</v>
      </c>
      <c r="AD55" s="191">
        <f>SUM(AD39:AD54)</f>
        <v>0</v>
      </c>
      <c r="AE55" s="168">
        <f t="shared" ref="AE55:AE65" si="38">M55-J55</f>
        <v>-207.97454776795144</v>
      </c>
      <c r="AF55" s="141">
        <f t="shared" ref="AF55:AF65" si="39">M55/J55</f>
        <v>0.89601272611602423</v>
      </c>
      <c r="AG55" s="334"/>
    </row>
    <row r="56" spans="1:33" ht="15.75" customHeight="1">
      <c r="A56" s="361" t="s">
        <v>191</v>
      </c>
      <c r="B56" s="114" t="s">
        <v>203</v>
      </c>
      <c r="C56" s="372" t="s">
        <v>204</v>
      </c>
      <c r="D56" s="372"/>
      <c r="E56" s="147">
        <v>28.86</v>
      </c>
      <c r="F56" s="97">
        <v>2619</v>
      </c>
      <c r="G56" s="148">
        <f t="shared" ref="G56:G65" si="40">E56*F56</f>
        <v>75584.34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5" si="41">F56/V56*60</f>
        <v>3191.1179423240042</v>
      </c>
      <c r="N56" s="152">
        <f t="shared" si="34"/>
        <v>167.9535759117897</v>
      </c>
      <c r="O56" s="154">
        <f t="shared" si="35"/>
        <v>0</v>
      </c>
      <c r="P56" s="155">
        <f t="shared" si="36"/>
        <v>-21.520108298736631</v>
      </c>
      <c r="Q56" s="156">
        <f t="shared" si="37"/>
        <v>0.88642165064555667</v>
      </c>
      <c r="R56" s="327">
        <f>Q72</f>
        <v>0.89652163609834501</v>
      </c>
      <c r="S56" s="157">
        <v>0.16666666666666666</v>
      </c>
      <c r="T56" s="158">
        <v>0.20085648148148147</v>
      </c>
      <c r="U56" s="159"/>
      <c r="V56" s="160">
        <v>49.242930797336562</v>
      </c>
      <c r="W56" s="158"/>
      <c r="X56" s="169"/>
      <c r="Y56" s="12"/>
      <c r="Z56" s="198"/>
      <c r="AA56" s="330"/>
      <c r="AB56" s="331"/>
      <c r="AC56" s="12">
        <v>1</v>
      </c>
      <c r="AD56" s="198"/>
      <c r="AE56" s="115">
        <f t="shared" si="38"/>
        <v>-408.88205767599584</v>
      </c>
      <c r="AF56" s="156">
        <f t="shared" si="39"/>
        <v>0.88642165064555667</v>
      </c>
      <c r="AG56" s="332">
        <f>AF72</f>
        <v>0.90081121330455727</v>
      </c>
    </row>
    <row r="57" spans="1:33" ht="15.75" customHeight="1">
      <c r="A57" s="362"/>
      <c r="B57" s="100" t="s">
        <v>203</v>
      </c>
      <c r="C57" s="376" t="s">
        <v>219</v>
      </c>
      <c r="D57" s="376"/>
      <c r="E57" s="101">
        <v>35.89</v>
      </c>
      <c r="F57" s="102">
        <v>4293</v>
      </c>
      <c r="G57" s="103">
        <f t="shared" si="40"/>
        <v>154075.76999999999</v>
      </c>
      <c r="H57" s="26"/>
      <c r="I57" s="104">
        <v>19</v>
      </c>
      <c r="J57" s="105">
        <v>3600</v>
      </c>
      <c r="K57" s="106">
        <f t="shared" ref="K57:K91" si="42">J57/I57</f>
        <v>189.47368421052633</v>
      </c>
      <c r="L57" s="107">
        <v>19</v>
      </c>
      <c r="M57" s="105">
        <f t="shared" si="41"/>
        <v>3193.0416427545319</v>
      </c>
      <c r="N57" s="106">
        <f t="shared" si="34"/>
        <v>168.05482330287009</v>
      </c>
      <c r="O57" s="108">
        <f t="shared" si="35"/>
        <v>0</v>
      </c>
      <c r="P57" s="109">
        <f t="shared" si="36"/>
        <v>-21.418860907656239</v>
      </c>
      <c r="Q57" s="110">
        <f t="shared" si="37"/>
        <v>0.88695601187625872</v>
      </c>
      <c r="R57" s="328"/>
      <c r="S57" s="47">
        <v>0.2048611111111111</v>
      </c>
      <c r="T57" s="48">
        <v>0.26087962962962963</v>
      </c>
      <c r="U57" s="111">
        <v>5.7666666666666755</v>
      </c>
      <c r="V57" s="112">
        <v>80.669164019356231</v>
      </c>
      <c r="W57" s="113"/>
      <c r="X57" s="116"/>
      <c r="Y57" s="12"/>
      <c r="Z57" s="198"/>
      <c r="AA57" s="337"/>
      <c r="AB57" s="338"/>
      <c r="AC57" s="12">
        <v>2</v>
      </c>
      <c r="AD57" s="198"/>
      <c r="AE57" s="117">
        <f t="shared" si="38"/>
        <v>-406.95835724546805</v>
      </c>
      <c r="AF57" s="110">
        <f t="shared" si="39"/>
        <v>0.88695601187625883</v>
      </c>
      <c r="AG57" s="333"/>
    </row>
    <row r="58" spans="1:33" ht="15.75" customHeight="1">
      <c r="A58" s="362"/>
      <c r="B58" s="100" t="s">
        <v>203</v>
      </c>
      <c r="C58" s="376" t="s">
        <v>223</v>
      </c>
      <c r="D58" s="376"/>
      <c r="E58" s="101">
        <v>43.96</v>
      </c>
      <c r="F58" s="102">
        <v>2012</v>
      </c>
      <c r="G58" s="103">
        <f t="shared" si="40"/>
        <v>88447.52</v>
      </c>
      <c r="H58" s="26"/>
      <c r="I58" s="104">
        <v>24</v>
      </c>
      <c r="J58" s="105">
        <v>3600</v>
      </c>
      <c r="K58" s="106">
        <f t="shared" si="42"/>
        <v>150</v>
      </c>
      <c r="L58" s="107">
        <v>24</v>
      </c>
      <c r="M58" s="105">
        <f t="shared" si="41"/>
        <v>3266.7448111128137</v>
      </c>
      <c r="N58" s="106">
        <f t="shared" si="34"/>
        <v>136.11436712970058</v>
      </c>
      <c r="O58" s="108">
        <f t="shared" si="35"/>
        <v>0</v>
      </c>
      <c r="P58" s="109">
        <f t="shared" si="36"/>
        <v>-13.885632870299418</v>
      </c>
      <c r="Q58" s="110">
        <f t="shared" si="37"/>
        <v>0.90742911419800387</v>
      </c>
      <c r="R58" s="328"/>
      <c r="S58" s="47">
        <v>0.26388888888888884</v>
      </c>
      <c r="T58" s="48">
        <v>0.28954861111111108</v>
      </c>
      <c r="U58" s="111">
        <v>5</v>
      </c>
      <c r="V58" s="112">
        <v>36.954218030540574</v>
      </c>
      <c r="W58" s="113"/>
      <c r="X58" s="116"/>
      <c r="Y58" s="12"/>
      <c r="Z58" s="198"/>
      <c r="AA58" s="337"/>
      <c r="AB58" s="338"/>
      <c r="AC58" s="12">
        <v>1</v>
      </c>
      <c r="AD58" s="198"/>
      <c r="AE58" s="117">
        <f t="shared" si="38"/>
        <v>-333.25518888718625</v>
      </c>
      <c r="AF58" s="110">
        <f t="shared" si="39"/>
        <v>0.90742911419800387</v>
      </c>
      <c r="AG58" s="333"/>
    </row>
    <row r="59" spans="1:33" ht="15.75" customHeight="1">
      <c r="A59" s="362"/>
      <c r="B59" s="100" t="s">
        <v>203</v>
      </c>
      <c r="C59" s="376" t="s">
        <v>216</v>
      </c>
      <c r="D59" s="376"/>
      <c r="E59" s="101">
        <v>46.93</v>
      </c>
      <c r="F59" s="102">
        <v>1658</v>
      </c>
      <c r="G59" s="103">
        <f t="shared" si="40"/>
        <v>77809.94</v>
      </c>
      <c r="H59" s="26"/>
      <c r="I59" s="104">
        <v>24</v>
      </c>
      <c r="J59" s="105">
        <v>3600</v>
      </c>
      <c r="K59" s="106">
        <f t="shared" si="42"/>
        <v>150</v>
      </c>
      <c r="L59" s="107">
        <v>24</v>
      </c>
      <c r="M59" s="105">
        <f t="shared" si="41"/>
        <v>3264.5684934492274</v>
      </c>
      <c r="N59" s="106">
        <f t="shared" si="34"/>
        <v>136.02368722705114</v>
      </c>
      <c r="O59" s="108">
        <f t="shared" si="35"/>
        <v>0</v>
      </c>
      <c r="P59" s="109">
        <f t="shared" si="36"/>
        <v>-13.976312772948859</v>
      </c>
      <c r="Q59" s="110">
        <f t="shared" si="37"/>
        <v>0.90682458151367429</v>
      </c>
      <c r="R59" s="328"/>
      <c r="S59" s="47">
        <v>0.29305555555555551</v>
      </c>
      <c r="T59" s="48">
        <v>0.31421296296296292</v>
      </c>
      <c r="U59" s="111">
        <v>5.0499999999999901</v>
      </c>
      <c r="V59" s="112">
        <v>30.47263373386691</v>
      </c>
      <c r="W59" s="113"/>
      <c r="X59" s="116"/>
      <c r="Y59" s="12"/>
      <c r="Z59" s="198"/>
      <c r="AA59" s="337"/>
      <c r="AB59" s="338"/>
      <c r="AC59" s="12">
        <v>1</v>
      </c>
      <c r="AD59" s="198"/>
      <c r="AE59" s="199">
        <f t="shared" si="38"/>
        <v>-335.43150655077261</v>
      </c>
      <c r="AF59" s="200">
        <f t="shared" si="39"/>
        <v>0.90682458151367429</v>
      </c>
      <c r="AG59" s="333"/>
    </row>
    <row r="60" spans="1:33" ht="15.75" customHeight="1">
      <c r="A60" s="363"/>
      <c r="B60" s="100" t="s">
        <v>203</v>
      </c>
      <c r="C60" s="376" t="s">
        <v>242</v>
      </c>
      <c r="D60" s="376"/>
      <c r="E60" s="101">
        <v>36.729999999999997</v>
      </c>
      <c r="F60" s="105">
        <v>3738</v>
      </c>
      <c r="G60" s="103">
        <f t="shared" si="40"/>
        <v>137296.74</v>
      </c>
      <c r="H60" s="26"/>
      <c r="I60" s="104">
        <v>20</v>
      </c>
      <c r="J60" s="105">
        <v>3600</v>
      </c>
      <c r="K60" s="106">
        <f t="shared" si="42"/>
        <v>180</v>
      </c>
      <c r="L60" s="107">
        <v>20</v>
      </c>
      <c r="M60" s="105">
        <f t="shared" si="41"/>
        <v>3257.7177071877595</v>
      </c>
      <c r="N60" s="106">
        <f t="shared" si="34"/>
        <v>162.88588535938797</v>
      </c>
      <c r="O60" s="108">
        <f t="shared" si="35"/>
        <v>0</v>
      </c>
      <c r="P60" s="109">
        <f t="shared" si="36"/>
        <v>-17.11411464061203</v>
      </c>
      <c r="Q60" s="110">
        <f t="shared" si="37"/>
        <v>0.90492158532993316</v>
      </c>
      <c r="R60" s="328"/>
      <c r="S60" s="47">
        <v>0.31736111111111104</v>
      </c>
      <c r="T60" s="48">
        <v>0.36516203703703698</v>
      </c>
      <c r="U60" s="111">
        <v>4.5333333333332959</v>
      </c>
      <c r="V60" s="112">
        <v>68.845744216926263</v>
      </c>
      <c r="W60" s="113"/>
      <c r="X60" s="116"/>
      <c r="Y60" s="12"/>
      <c r="Z60" s="198"/>
      <c r="AA60" s="337"/>
      <c r="AB60" s="338"/>
      <c r="AC60" s="12">
        <v>1</v>
      </c>
      <c r="AD60" s="198"/>
      <c r="AE60" s="199">
        <f t="shared" si="38"/>
        <v>-342.28229281224048</v>
      </c>
      <c r="AF60" s="200">
        <f t="shared" si="39"/>
        <v>0.90492158532993316</v>
      </c>
      <c r="AG60" s="333"/>
    </row>
    <row r="61" spans="1:33" ht="15.75" customHeight="1">
      <c r="A61" s="363"/>
      <c r="B61" s="100" t="s">
        <v>203</v>
      </c>
      <c r="C61" s="376" t="s">
        <v>205</v>
      </c>
      <c r="D61" s="376"/>
      <c r="E61" s="101">
        <v>38.479999999999997</v>
      </c>
      <c r="F61" s="105">
        <v>1790</v>
      </c>
      <c r="G61" s="121">
        <f t="shared" si="40"/>
        <v>68879.199999999997</v>
      </c>
      <c r="H61" s="26">
        <v>2</v>
      </c>
      <c r="I61" s="104">
        <v>20</v>
      </c>
      <c r="J61" s="105">
        <v>3600</v>
      </c>
      <c r="K61" s="106">
        <f t="shared" si="42"/>
        <v>180</v>
      </c>
      <c r="L61" s="107">
        <v>20</v>
      </c>
      <c r="M61" s="105">
        <f t="shared" si="41"/>
        <v>3258.7565221447594</v>
      </c>
      <c r="N61" s="106">
        <f t="shared" si="34"/>
        <v>162.93782610723798</v>
      </c>
      <c r="O61" s="108">
        <f t="shared" si="35"/>
        <v>0</v>
      </c>
      <c r="P61" s="109">
        <f t="shared" si="36"/>
        <v>-17.062173892762019</v>
      </c>
      <c r="Q61" s="110">
        <f t="shared" si="37"/>
        <v>0.90521014504021102</v>
      </c>
      <c r="R61" s="328"/>
      <c r="S61" s="47">
        <v>0.36874999999999991</v>
      </c>
      <c r="T61" s="120">
        <v>0.39163194444444438</v>
      </c>
      <c r="U61" s="111">
        <v>5.1666666666666217</v>
      </c>
      <c r="V61" s="112">
        <v>32.957356362823447</v>
      </c>
      <c r="W61" s="113"/>
      <c r="X61" s="116"/>
      <c r="Y61" s="12"/>
      <c r="Z61" s="198"/>
      <c r="AA61" s="337"/>
      <c r="AB61" s="338"/>
      <c r="AC61" s="12">
        <v>1</v>
      </c>
      <c r="AD61" s="198"/>
      <c r="AE61" s="199">
        <f t="shared" si="38"/>
        <v>-341.2434778552406</v>
      </c>
      <c r="AF61" s="200">
        <f t="shared" si="39"/>
        <v>0.90521014504021091</v>
      </c>
      <c r="AG61" s="333"/>
    </row>
    <row r="62" spans="1:33" ht="15.75" customHeight="1">
      <c r="A62" s="363"/>
      <c r="B62" s="100" t="s">
        <v>203</v>
      </c>
      <c r="C62" s="376" t="s">
        <v>206</v>
      </c>
      <c r="D62" s="376"/>
      <c r="E62" s="101">
        <v>37.799999999999997</v>
      </c>
      <c r="F62" s="105">
        <v>2230</v>
      </c>
      <c r="G62" s="121">
        <f t="shared" si="40"/>
        <v>84294</v>
      </c>
      <c r="H62" s="26">
        <v>2</v>
      </c>
      <c r="I62" s="104">
        <v>21</v>
      </c>
      <c r="J62" s="105">
        <v>3600</v>
      </c>
      <c r="K62" s="106">
        <f t="shared" si="42"/>
        <v>171.42857142857142</v>
      </c>
      <c r="L62" s="107">
        <v>21</v>
      </c>
      <c r="M62" s="105">
        <f t="shared" si="41"/>
        <v>3262.3349390732178</v>
      </c>
      <c r="N62" s="106">
        <f t="shared" si="34"/>
        <v>155.34928281301038</v>
      </c>
      <c r="O62" s="123">
        <f t="shared" si="35"/>
        <v>0</v>
      </c>
      <c r="P62" s="124">
        <f t="shared" si="36"/>
        <v>-16.07928861556104</v>
      </c>
      <c r="Q62" s="125">
        <f t="shared" si="37"/>
        <v>0.90620414974256058</v>
      </c>
      <c r="R62" s="328"/>
      <c r="S62" s="47">
        <v>0.39444444444444432</v>
      </c>
      <c r="T62" s="120">
        <v>0.42291666666666655</v>
      </c>
      <c r="U62" s="111">
        <v>5</v>
      </c>
      <c r="V62" s="112">
        <v>41.013569268277109</v>
      </c>
      <c r="W62" s="113">
        <v>0.42291666666666655</v>
      </c>
      <c r="X62" s="116">
        <v>0.46180555555555541</v>
      </c>
      <c r="Y62" s="12"/>
      <c r="Z62" s="198"/>
      <c r="AA62" s="337"/>
      <c r="AB62" s="338"/>
      <c r="AC62" s="12">
        <v>1</v>
      </c>
      <c r="AD62" s="198"/>
      <c r="AE62" s="199">
        <f t="shared" si="38"/>
        <v>-337.66506092678219</v>
      </c>
      <c r="AF62" s="200">
        <f t="shared" si="39"/>
        <v>0.90620414974256047</v>
      </c>
      <c r="AG62" s="333"/>
    </row>
    <row r="63" spans="1:33" ht="15.75" customHeight="1">
      <c r="A63" s="363"/>
      <c r="B63" s="100" t="s">
        <v>168</v>
      </c>
      <c r="C63" s="376" t="s">
        <v>240</v>
      </c>
      <c r="D63" s="376"/>
      <c r="E63" s="101">
        <v>29.23</v>
      </c>
      <c r="F63" s="105">
        <v>4625</v>
      </c>
      <c r="G63" s="121">
        <f t="shared" si="40"/>
        <v>135188.75</v>
      </c>
      <c r="H63" s="26"/>
      <c r="I63" s="104">
        <v>21</v>
      </c>
      <c r="J63" s="105">
        <v>2790</v>
      </c>
      <c r="K63" s="106">
        <f t="shared" si="42"/>
        <v>132.85714285714286</v>
      </c>
      <c r="L63" s="107">
        <v>22</v>
      </c>
      <c r="M63" s="105">
        <f t="shared" si="41"/>
        <v>2484.1730769230762</v>
      </c>
      <c r="N63" s="106">
        <f t="shared" si="34"/>
        <v>112.91695804195801</v>
      </c>
      <c r="O63" s="123">
        <f t="shared" si="35"/>
        <v>1</v>
      </c>
      <c r="P63" s="124">
        <f t="shared" si="36"/>
        <v>-19.94018481518485</v>
      </c>
      <c r="Q63" s="125">
        <f t="shared" si="37"/>
        <v>0.84991258741258713</v>
      </c>
      <c r="R63" s="328"/>
      <c r="S63" s="47">
        <v>0.46180555555555541</v>
      </c>
      <c r="T63" s="120">
        <v>0.53937499999999983</v>
      </c>
      <c r="U63" s="111">
        <v>55.999999999999957</v>
      </c>
      <c r="V63" s="112">
        <v>111.70719245686153</v>
      </c>
      <c r="W63" s="113"/>
      <c r="X63" s="116"/>
      <c r="Y63" s="12"/>
      <c r="Z63" s="198"/>
      <c r="AA63" s="337"/>
      <c r="AB63" s="338"/>
      <c r="AC63" s="12">
        <v>3</v>
      </c>
      <c r="AD63" s="198"/>
      <c r="AE63" s="199">
        <f t="shared" si="38"/>
        <v>-305.82692307692378</v>
      </c>
      <c r="AF63" s="200">
        <f t="shared" si="39"/>
        <v>0.89038461538461511</v>
      </c>
      <c r="AG63" s="333"/>
    </row>
    <row r="64" spans="1:33" ht="15.75" customHeight="1">
      <c r="A64" s="363"/>
      <c r="B64" s="100" t="s">
        <v>203</v>
      </c>
      <c r="C64" s="376" t="s">
        <v>205</v>
      </c>
      <c r="D64" s="376"/>
      <c r="E64" s="101">
        <v>38.479999999999997</v>
      </c>
      <c r="F64" s="105">
        <v>4359</v>
      </c>
      <c r="G64" s="121">
        <f t="shared" si="40"/>
        <v>167734.31999999998</v>
      </c>
      <c r="H64" s="26"/>
      <c r="I64" s="104">
        <v>20</v>
      </c>
      <c r="J64" s="105">
        <v>3600</v>
      </c>
      <c r="K64" s="106">
        <f t="shared" si="42"/>
        <v>180</v>
      </c>
      <c r="L64" s="107">
        <v>20</v>
      </c>
      <c r="M64" s="105">
        <f t="shared" si="41"/>
        <v>3258.7565221447599</v>
      </c>
      <c r="N64" s="106">
        <f t="shared" si="34"/>
        <v>162.93782610723798</v>
      </c>
      <c r="O64" s="123">
        <f t="shared" si="35"/>
        <v>0</v>
      </c>
      <c r="P64" s="124">
        <f t="shared" si="36"/>
        <v>-17.062173892762019</v>
      </c>
      <c r="Q64" s="125">
        <f t="shared" si="37"/>
        <v>0.90521014504021102</v>
      </c>
      <c r="R64" s="328"/>
      <c r="S64" s="47">
        <v>0.54236111111111096</v>
      </c>
      <c r="T64" s="120">
        <v>0.59809027777777768</v>
      </c>
      <c r="U64" s="111">
        <v>5</v>
      </c>
      <c r="V64" s="112">
        <v>80.257606919300216</v>
      </c>
      <c r="W64" s="113"/>
      <c r="X64" s="116"/>
      <c r="Y64" s="12"/>
      <c r="Z64" s="198"/>
      <c r="AA64" s="337"/>
      <c r="AB64" s="338"/>
      <c r="AC64" s="12">
        <v>2</v>
      </c>
      <c r="AD64" s="198"/>
      <c r="AE64" s="199">
        <f t="shared" si="38"/>
        <v>-341.24347785524014</v>
      </c>
      <c r="AF64" s="200">
        <f t="shared" si="39"/>
        <v>0.90521014504021102</v>
      </c>
      <c r="AG64" s="333"/>
    </row>
    <row r="65" spans="1:33" ht="15.75" customHeight="1">
      <c r="A65" s="363"/>
      <c r="B65" s="100" t="s">
        <v>203</v>
      </c>
      <c r="C65" s="376" t="s">
        <v>206</v>
      </c>
      <c r="D65" s="376"/>
      <c r="E65" s="101">
        <v>37.799999999999997</v>
      </c>
      <c r="F65" s="105">
        <v>5694</v>
      </c>
      <c r="G65" s="121">
        <f t="shared" si="40"/>
        <v>215233.19999999998</v>
      </c>
      <c r="H65" s="26"/>
      <c r="I65" s="104">
        <v>21</v>
      </c>
      <c r="J65" s="105">
        <v>3600</v>
      </c>
      <c r="K65" s="106">
        <f t="shared" si="42"/>
        <v>171.42857142857142</v>
      </c>
      <c r="L65" s="107">
        <v>21</v>
      </c>
      <c r="M65" s="105">
        <f t="shared" si="41"/>
        <v>3262.3349390732183</v>
      </c>
      <c r="N65" s="106">
        <f t="shared" si="34"/>
        <v>155.3492828130104</v>
      </c>
      <c r="O65" s="123">
        <f t="shared" si="35"/>
        <v>0</v>
      </c>
      <c r="P65" s="124">
        <f t="shared" si="36"/>
        <v>-16.079288615561012</v>
      </c>
      <c r="Q65" s="125">
        <f t="shared" si="37"/>
        <v>0.9062041497425608</v>
      </c>
      <c r="R65" s="328"/>
      <c r="S65" s="47">
        <v>0.60208333333333319</v>
      </c>
      <c r="T65" s="120">
        <v>0.67480324074074061</v>
      </c>
      <c r="U65" s="111">
        <v>5.7499999999999396</v>
      </c>
      <c r="V65" s="112">
        <v>104.72253964734074</v>
      </c>
      <c r="W65" s="113"/>
      <c r="X65" s="116"/>
      <c r="Y65" s="12"/>
      <c r="Z65" s="198"/>
      <c r="AA65" s="337"/>
      <c r="AB65" s="338"/>
      <c r="AC65" s="12">
        <v>2</v>
      </c>
      <c r="AD65" s="198"/>
      <c r="AE65" s="199">
        <f t="shared" si="38"/>
        <v>-337.66506092678173</v>
      </c>
      <c r="AF65" s="200">
        <f t="shared" si="39"/>
        <v>0.90620414974256058</v>
      </c>
      <c r="AG65" s="333"/>
    </row>
    <row r="66" spans="1:33" ht="15.75" customHeight="1">
      <c r="A66" s="363"/>
      <c r="B66" s="100"/>
      <c r="C66" s="376"/>
      <c r="D66" s="376"/>
      <c r="E66" s="101"/>
      <c r="F66" s="105"/>
      <c r="G66" s="121"/>
      <c r="H66" s="26"/>
      <c r="I66" s="104"/>
      <c r="J66" s="105"/>
      <c r="K66" s="106"/>
      <c r="L66" s="107"/>
      <c r="M66" s="105"/>
      <c r="N66" s="106"/>
      <c r="O66" s="123"/>
      <c r="P66" s="124"/>
      <c r="Q66" s="125"/>
      <c r="R66" s="328"/>
      <c r="S66" s="47"/>
      <c r="T66" s="120"/>
      <c r="U66" s="111"/>
      <c r="V66" s="112"/>
      <c r="W66" s="113"/>
      <c r="X66" s="116"/>
      <c r="Y66" s="12"/>
      <c r="Z66" s="198"/>
      <c r="AA66" s="337"/>
      <c r="AB66" s="338"/>
      <c r="AC66" s="12"/>
      <c r="AD66" s="198"/>
      <c r="AE66" s="199"/>
      <c r="AF66" s="200"/>
      <c r="AG66" s="333"/>
    </row>
    <row r="67" spans="1:33" ht="15.75" customHeight="1">
      <c r="A67" s="363"/>
      <c r="B67" s="100"/>
      <c r="C67" s="376"/>
      <c r="D67" s="376"/>
      <c r="E67" s="101"/>
      <c r="F67" s="105"/>
      <c r="G67" s="121"/>
      <c r="H67" s="62"/>
      <c r="I67" s="104"/>
      <c r="J67" s="105"/>
      <c r="K67" s="106"/>
      <c r="L67" s="107"/>
      <c r="M67" s="105"/>
      <c r="N67" s="106"/>
      <c r="O67" s="123"/>
      <c r="P67" s="124"/>
      <c r="Q67" s="125"/>
      <c r="R67" s="328"/>
      <c r="S67" s="47"/>
      <c r="T67" s="120"/>
      <c r="U67" s="111"/>
      <c r="V67" s="112"/>
      <c r="W67" s="113"/>
      <c r="X67" s="116"/>
      <c r="Y67" s="12"/>
      <c r="Z67" s="198"/>
      <c r="AA67" s="337"/>
      <c r="AB67" s="338"/>
      <c r="AC67" s="12"/>
      <c r="AD67" s="198"/>
      <c r="AE67" s="199"/>
      <c r="AF67" s="200"/>
      <c r="AG67" s="333"/>
    </row>
    <row r="68" spans="1:33" ht="15.75" customHeight="1">
      <c r="A68" s="363"/>
      <c r="B68" s="100"/>
      <c r="C68" s="376"/>
      <c r="D68" s="376"/>
      <c r="E68" s="101"/>
      <c r="F68" s="105"/>
      <c r="G68" s="121"/>
      <c r="H68" s="62"/>
      <c r="I68" s="104"/>
      <c r="J68" s="105"/>
      <c r="K68" s="106"/>
      <c r="L68" s="107"/>
      <c r="M68" s="105"/>
      <c r="N68" s="106"/>
      <c r="O68" s="123"/>
      <c r="P68" s="124"/>
      <c r="Q68" s="125"/>
      <c r="R68" s="328"/>
      <c r="S68" s="47"/>
      <c r="T68" s="120"/>
      <c r="U68" s="111"/>
      <c r="V68" s="112"/>
      <c r="W68" s="113"/>
      <c r="X68" s="116"/>
      <c r="Y68" s="12"/>
      <c r="Z68" s="198"/>
      <c r="AA68" s="337"/>
      <c r="AB68" s="338"/>
      <c r="AC68" s="12"/>
      <c r="AD68" s="198"/>
      <c r="AE68" s="199"/>
      <c r="AF68" s="200"/>
      <c r="AG68" s="333"/>
    </row>
    <row r="69" spans="1:33" ht="15.75" customHeight="1">
      <c r="A69" s="363"/>
      <c r="B69" s="100"/>
      <c r="C69" s="376"/>
      <c r="D69" s="376"/>
      <c r="E69" s="101"/>
      <c r="F69" s="105"/>
      <c r="G69" s="121"/>
      <c r="H69" s="62"/>
      <c r="I69" s="104"/>
      <c r="J69" s="105"/>
      <c r="K69" s="106"/>
      <c r="L69" s="107"/>
      <c r="M69" s="105"/>
      <c r="N69" s="106"/>
      <c r="O69" s="123"/>
      <c r="P69" s="124"/>
      <c r="Q69" s="125"/>
      <c r="R69" s="328"/>
      <c r="S69" s="47"/>
      <c r="T69" s="120"/>
      <c r="U69" s="111"/>
      <c r="V69" s="112"/>
      <c r="W69" s="113"/>
      <c r="X69" s="116"/>
      <c r="Y69" s="12"/>
      <c r="Z69" s="198"/>
      <c r="AA69" s="337"/>
      <c r="AB69" s="338"/>
      <c r="AC69" s="12"/>
      <c r="AD69" s="198"/>
      <c r="AE69" s="199"/>
      <c r="AF69" s="200"/>
      <c r="AG69" s="333"/>
    </row>
    <row r="70" spans="1:33" ht="15.75" customHeight="1">
      <c r="A70" s="363"/>
      <c r="B70" s="100"/>
      <c r="C70" s="376"/>
      <c r="D70" s="376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8"/>
      <c r="S70" s="47"/>
      <c r="T70" s="120"/>
      <c r="U70" s="111"/>
      <c r="V70" s="112"/>
      <c r="W70" s="113"/>
      <c r="X70" s="116"/>
      <c r="Y70" s="12"/>
      <c r="Z70" s="198"/>
      <c r="AA70" s="337"/>
      <c r="AB70" s="338"/>
      <c r="AC70" s="12"/>
      <c r="AD70" s="198"/>
      <c r="AE70" s="199"/>
      <c r="AF70" s="200"/>
      <c r="AG70" s="333"/>
    </row>
    <row r="71" spans="1:33" ht="15.75" customHeight="1">
      <c r="A71" s="363"/>
      <c r="B71" s="100"/>
      <c r="C71" s="376"/>
      <c r="D71" s="376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8"/>
      <c r="S71" s="119"/>
      <c r="T71" s="120"/>
      <c r="U71" s="130"/>
      <c r="V71" s="131"/>
      <c r="W71" s="126"/>
      <c r="X71" s="127"/>
      <c r="Y71" s="12"/>
      <c r="Z71" s="198"/>
      <c r="AA71" s="337"/>
      <c r="AB71" s="338"/>
      <c r="AC71" s="12"/>
      <c r="AD71" s="198"/>
      <c r="AE71" s="165"/>
      <c r="AF71" s="125"/>
      <c r="AG71" s="333"/>
    </row>
    <row r="72" spans="1:33" ht="15.75" customHeight="1" thickBot="1">
      <c r="A72" s="364"/>
      <c r="B72" s="133" t="s">
        <v>115</v>
      </c>
      <c r="C72" s="358"/>
      <c r="D72" s="358"/>
      <c r="E72" s="134"/>
      <c r="F72" s="167"/>
      <c r="G72" s="135"/>
      <c r="H72" s="69"/>
      <c r="I72" s="136">
        <f t="shared" ref="I72:J72" si="43">AVERAGE(I56:I71)</f>
        <v>20.9</v>
      </c>
      <c r="J72" s="137">
        <f t="shared" si="43"/>
        <v>3519</v>
      </c>
      <c r="K72" s="138">
        <f t="shared" ref="K72:K74" si="44">J72/I72</f>
        <v>168.3732057416268</v>
      </c>
      <c r="L72" s="136">
        <f t="shared" ref="L72:M72" si="45">AVERAGE(L56:L71)</f>
        <v>21</v>
      </c>
      <c r="M72" s="137">
        <f t="shared" si="45"/>
        <v>3169.954659618737</v>
      </c>
      <c r="N72" s="138">
        <f>M72/L72</f>
        <v>150.95022188660653</v>
      </c>
      <c r="O72" s="139">
        <f>L72-I72</f>
        <v>0.10000000000000142</v>
      </c>
      <c r="P72" s="140">
        <f>N72-K72</f>
        <v>-17.422983855020277</v>
      </c>
      <c r="Q72" s="141">
        <f>N72/K72</f>
        <v>0.89652163609834501</v>
      </c>
      <c r="R72" s="329"/>
      <c r="S72" s="142">
        <v>0.16666666666666666</v>
      </c>
      <c r="T72" s="143">
        <v>0.67480324074074061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359"/>
      <c r="AB72" s="360"/>
      <c r="AC72" s="179">
        <f>SUM(AC56:AC71)</f>
        <v>15</v>
      </c>
      <c r="AD72" s="191">
        <f>SUM(AD56:AD71)</f>
        <v>0</v>
      </c>
      <c r="AE72" s="168">
        <f>M72-J72</f>
        <v>-349.04534038126303</v>
      </c>
      <c r="AF72" s="141">
        <f>M72/J72</f>
        <v>0.90081121330455727</v>
      </c>
      <c r="AG72" s="334"/>
    </row>
    <row r="73" spans="1:33" ht="15.75" customHeight="1">
      <c r="A73" s="322" t="s">
        <v>116</v>
      </c>
      <c r="B73" s="100" t="s">
        <v>192</v>
      </c>
      <c r="C73" s="335" t="s">
        <v>217</v>
      </c>
      <c r="D73" s="336"/>
      <c r="E73" s="101">
        <v>27.05</v>
      </c>
      <c r="F73" s="102">
        <v>861</v>
      </c>
      <c r="G73" s="103">
        <f t="shared" ref="G73:G74" si="46">E73*F73</f>
        <v>23290.05</v>
      </c>
      <c r="H73" s="13"/>
      <c r="I73" s="104">
        <v>5</v>
      </c>
      <c r="J73" s="105">
        <v>3273</v>
      </c>
      <c r="K73" s="106">
        <f t="shared" si="44"/>
        <v>654.6</v>
      </c>
      <c r="L73" s="107">
        <v>6</v>
      </c>
      <c r="M73" s="105">
        <f>F73/V73*60</f>
        <v>2961.6418775921866</v>
      </c>
      <c r="N73" s="106">
        <f>M73/L73</f>
        <v>493.60697959869776</v>
      </c>
      <c r="O73" s="108">
        <f>L73-I73</f>
        <v>1</v>
      </c>
      <c r="P73" s="109">
        <f>N73-K73</f>
        <v>-160.99302040130226</v>
      </c>
      <c r="Q73" s="110">
        <f>N73/K73</f>
        <v>0.75405893614222086</v>
      </c>
      <c r="R73" s="327">
        <f>Q89</f>
        <v>0.82344038023079691</v>
      </c>
      <c r="S73" s="47">
        <v>0.39791666666666659</v>
      </c>
      <c r="T73" s="48">
        <v>0.41002314814814805</v>
      </c>
      <c r="U73" s="111">
        <v>5.633333333333308</v>
      </c>
      <c r="V73" s="112">
        <v>17.443027258244861</v>
      </c>
      <c r="W73" s="161"/>
      <c r="X73" s="162"/>
      <c r="Y73" s="12"/>
      <c r="Z73" s="198"/>
      <c r="AA73" s="330"/>
      <c r="AB73" s="331"/>
      <c r="AC73" s="12">
        <v>0</v>
      </c>
      <c r="AD73" s="198"/>
      <c r="AE73" s="115">
        <f>M73-J73</f>
        <v>-311.35812240781343</v>
      </c>
      <c r="AF73" s="156">
        <f>M73/J73</f>
        <v>0.90487072337066499</v>
      </c>
      <c r="AG73" s="332">
        <f>AF89</f>
        <v>0.90578441825387657</v>
      </c>
    </row>
    <row r="74" spans="1:33" ht="15.75" customHeight="1">
      <c r="A74" s="323"/>
      <c r="B74" s="100" t="s">
        <v>192</v>
      </c>
      <c r="C74" s="335" t="s">
        <v>224</v>
      </c>
      <c r="D74" s="336"/>
      <c r="E74" s="101">
        <v>27.05</v>
      </c>
      <c r="F74" s="102">
        <v>1185</v>
      </c>
      <c r="G74" s="121">
        <f t="shared" si="46"/>
        <v>32054.25</v>
      </c>
      <c r="H74" s="122"/>
      <c r="I74" s="104">
        <v>5</v>
      </c>
      <c r="J74" s="105">
        <v>3273</v>
      </c>
      <c r="K74" s="106">
        <f t="shared" si="44"/>
        <v>654.6</v>
      </c>
      <c r="L74" s="107">
        <v>5</v>
      </c>
      <c r="M74" s="105">
        <f>F74/V74*60</f>
        <v>2967.6229242976892</v>
      </c>
      <c r="N74" s="106">
        <f>M74/L74</f>
        <v>593.52458485953787</v>
      </c>
      <c r="O74" s="108">
        <f>L74-I74</f>
        <v>0</v>
      </c>
      <c r="P74" s="109">
        <f>N74-K74</f>
        <v>-61.075415140462155</v>
      </c>
      <c r="Q74" s="110">
        <f>N74/K74</f>
        <v>0.90669811313708804</v>
      </c>
      <c r="R74" s="328"/>
      <c r="S74" s="47">
        <v>0.41388888888888881</v>
      </c>
      <c r="T74" s="120">
        <v>0.43052083333333324</v>
      </c>
      <c r="U74" s="111">
        <v>5.5666666666666842</v>
      </c>
      <c r="V74" s="112">
        <v>23.958569472510177</v>
      </c>
      <c r="W74" s="113"/>
      <c r="X74" s="116"/>
      <c r="Y74" s="12"/>
      <c r="Z74" s="198"/>
      <c r="AA74" s="337"/>
      <c r="AB74" s="338"/>
      <c r="AC74" s="12">
        <v>0</v>
      </c>
      <c r="AD74" s="198"/>
      <c r="AE74" s="117">
        <f>M74-J74</f>
        <v>-305.37707570231078</v>
      </c>
      <c r="AF74" s="110">
        <f>M74/J74</f>
        <v>0.90669811313708804</v>
      </c>
      <c r="AG74" s="333"/>
    </row>
    <row r="75" spans="1:33" ht="15.75" customHeight="1">
      <c r="A75" s="323"/>
      <c r="B75" s="100"/>
      <c r="C75" s="335"/>
      <c r="D75" s="336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28"/>
      <c r="S75" s="47"/>
      <c r="T75" s="48"/>
      <c r="U75" s="111"/>
      <c r="V75" s="112"/>
      <c r="W75" s="113"/>
      <c r="X75" s="116"/>
      <c r="Y75" s="12"/>
      <c r="Z75" s="198"/>
      <c r="AA75" s="337"/>
      <c r="AB75" s="338"/>
      <c r="AC75" s="12"/>
      <c r="AD75" s="198"/>
      <c r="AE75" s="117"/>
      <c r="AF75" s="110"/>
      <c r="AG75" s="333"/>
    </row>
    <row r="76" spans="1:33" ht="15.75" customHeight="1">
      <c r="A76" s="323"/>
      <c r="B76" s="100"/>
      <c r="C76" s="335"/>
      <c r="D76" s="336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8"/>
      <c r="S76" s="47"/>
      <c r="T76" s="48"/>
      <c r="U76" s="111"/>
      <c r="V76" s="112"/>
      <c r="W76" s="113"/>
      <c r="X76" s="116"/>
      <c r="Y76" s="12"/>
      <c r="Z76" s="198"/>
      <c r="AA76" s="337"/>
      <c r="AB76" s="338"/>
      <c r="AC76" s="12"/>
      <c r="AD76" s="198"/>
      <c r="AE76" s="117"/>
      <c r="AF76" s="110"/>
      <c r="AG76" s="333"/>
    </row>
    <row r="77" spans="1:33" ht="15.75" customHeight="1">
      <c r="A77" s="323"/>
      <c r="B77" s="100"/>
      <c r="C77" s="335"/>
      <c r="D77" s="336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8"/>
      <c r="S77" s="47"/>
      <c r="T77" s="48"/>
      <c r="U77" s="111"/>
      <c r="V77" s="112"/>
      <c r="W77" s="113"/>
      <c r="X77" s="116"/>
      <c r="Y77" s="12"/>
      <c r="Z77" s="198"/>
      <c r="AA77" s="337"/>
      <c r="AB77" s="338"/>
      <c r="AC77" s="12"/>
      <c r="AD77" s="198"/>
      <c r="AE77" s="117"/>
      <c r="AF77" s="110"/>
      <c r="AG77" s="333"/>
    </row>
    <row r="78" spans="1:33" ht="15.75" customHeight="1">
      <c r="A78" s="323"/>
      <c r="B78" s="100"/>
      <c r="C78" s="335"/>
      <c r="D78" s="336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8"/>
      <c r="S78" s="47"/>
      <c r="T78" s="120"/>
      <c r="U78" s="111"/>
      <c r="V78" s="112"/>
      <c r="W78" s="113"/>
      <c r="X78" s="116"/>
      <c r="Y78" s="12"/>
      <c r="Z78" s="198"/>
      <c r="AA78" s="337"/>
      <c r="AB78" s="338"/>
      <c r="AC78" s="12"/>
      <c r="AD78" s="198"/>
      <c r="AE78" s="117"/>
      <c r="AF78" s="110"/>
      <c r="AG78" s="333"/>
    </row>
    <row r="79" spans="1:33" ht="15.75" customHeight="1">
      <c r="A79" s="323"/>
      <c r="B79" s="100"/>
      <c r="C79" s="335"/>
      <c r="D79" s="336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8"/>
      <c r="S79" s="47"/>
      <c r="T79" s="120"/>
      <c r="U79" s="111"/>
      <c r="V79" s="112"/>
      <c r="W79" s="113"/>
      <c r="X79" s="116"/>
      <c r="Y79" s="12"/>
      <c r="Z79" s="198"/>
      <c r="AA79" s="337"/>
      <c r="AB79" s="338"/>
      <c r="AC79" s="12"/>
      <c r="AD79" s="198"/>
      <c r="AE79" s="117"/>
      <c r="AF79" s="110"/>
      <c r="AG79" s="333"/>
    </row>
    <row r="80" spans="1:33" ht="15.75" customHeight="1">
      <c r="A80" s="323"/>
      <c r="B80" s="100"/>
      <c r="C80" s="335"/>
      <c r="D80" s="336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8"/>
      <c r="S80" s="47"/>
      <c r="T80" s="120"/>
      <c r="U80" s="111"/>
      <c r="V80" s="112"/>
      <c r="W80" s="113"/>
      <c r="X80" s="116"/>
      <c r="Y80" s="12"/>
      <c r="Z80" s="198"/>
      <c r="AA80" s="337"/>
      <c r="AB80" s="338"/>
      <c r="AC80" s="12"/>
      <c r="AD80" s="198"/>
      <c r="AE80" s="117"/>
      <c r="AF80" s="110"/>
      <c r="AG80" s="333"/>
    </row>
    <row r="81" spans="1:33" ht="15.75" customHeight="1">
      <c r="A81" s="323"/>
      <c r="B81" s="100"/>
      <c r="C81" s="335"/>
      <c r="D81" s="336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8"/>
      <c r="S81" s="47"/>
      <c r="T81" s="120"/>
      <c r="U81" s="111"/>
      <c r="V81" s="112"/>
      <c r="W81" s="113"/>
      <c r="X81" s="127"/>
      <c r="Y81" s="12"/>
      <c r="Z81" s="198"/>
      <c r="AA81" s="337"/>
      <c r="AB81" s="338"/>
      <c r="AC81" s="12"/>
      <c r="AD81" s="198"/>
      <c r="AE81" s="117"/>
      <c r="AF81" s="110"/>
      <c r="AG81" s="333"/>
    </row>
    <row r="82" spans="1:33" ht="15.75" customHeight="1">
      <c r="A82" s="323"/>
      <c r="B82" s="100"/>
      <c r="C82" s="335"/>
      <c r="D82" s="336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8"/>
      <c r="S82" s="47"/>
      <c r="T82" s="120"/>
      <c r="U82" s="111"/>
      <c r="V82" s="112"/>
      <c r="W82" s="113"/>
      <c r="X82" s="127"/>
      <c r="Y82" s="12"/>
      <c r="Z82" s="198"/>
      <c r="AA82" s="337"/>
      <c r="AB82" s="338"/>
      <c r="AC82" s="12"/>
      <c r="AD82" s="198"/>
      <c r="AE82" s="117"/>
      <c r="AF82" s="110"/>
      <c r="AG82" s="333"/>
    </row>
    <row r="83" spans="1:33" ht="15.75" customHeight="1">
      <c r="A83" s="323"/>
      <c r="B83" s="100"/>
      <c r="C83" s="335"/>
      <c r="D83" s="336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8"/>
      <c r="S83" s="47"/>
      <c r="T83" s="120"/>
      <c r="U83" s="111"/>
      <c r="V83" s="112"/>
      <c r="W83" s="113"/>
      <c r="X83" s="127"/>
      <c r="Y83" s="12"/>
      <c r="Z83" s="198"/>
      <c r="AA83" s="337"/>
      <c r="AB83" s="338"/>
      <c r="AC83" s="12"/>
      <c r="AD83" s="198"/>
      <c r="AE83" s="117"/>
      <c r="AF83" s="110"/>
      <c r="AG83" s="333"/>
    </row>
    <row r="84" spans="1:33" ht="15.75" customHeight="1">
      <c r="A84" s="323"/>
      <c r="B84" s="100"/>
      <c r="C84" s="335"/>
      <c r="D84" s="336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8"/>
      <c r="S84" s="47"/>
      <c r="T84" s="120"/>
      <c r="U84" s="111"/>
      <c r="V84" s="112"/>
      <c r="W84" s="113"/>
      <c r="X84" s="127"/>
      <c r="Y84" s="12"/>
      <c r="Z84" s="198"/>
      <c r="AA84" s="337"/>
      <c r="AB84" s="338"/>
      <c r="AC84" s="12"/>
      <c r="AD84" s="198"/>
      <c r="AE84" s="117"/>
      <c r="AF84" s="110"/>
      <c r="AG84" s="333"/>
    </row>
    <row r="85" spans="1:33" ht="15.75" customHeight="1">
      <c r="A85" s="323"/>
      <c r="B85" s="100"/>
      <c r="C85" s="335"/>
      <c r="D85" s="336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8"/>
      <c r="S85" s="47"/>
      <c r="T85" s="120"/>
      <c r="U85" s="111"/>
      <c r="V85" s="112"/>
      <c r="W85" s="113"/>
      <c r="X85" s="127"/>
      <c r="Y85" s="12"/>
      <c r="Z85" s="198"/>
      <c r="AA85" s="337"/>
      <c r="AB85" s="338"/>
      <c r="AC85" s="12"/>
      <c r="AD85" s="198"/>
      <c r="AE85" s="117"/>
      <c r="AF85" s="110"/>
      <c r="AG85" s="333"/>
    </row>
    <row r="86" spans="1:33" ht="15.75" customHeight="1">
      <c r="A86" s="323"/>
      <c r="B86" s="100"/>
      <c r="C86" s="335"/>
      <c r="D86" s="336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8"/>
      <c r="S86" s="47"/>
      <c r="T86" s="120"/>
      <c r="U86" s="111"/>
      <c r="V86" s="112"/>
      <c r="W86" s="113"/>
      <c r="X86" s="127"/>
      <c r="Y86" s="12"/>
      <c r="Z86" s="198"/>
      <c r="AA86" s="337"/>
      <c r="AB86" s="338"/>
      <c r="AC86" s="12"/>
      <c r="AD86" s="198"/>
      <c r="AE86" s="117"/>
      <c r="AF86" s="110"/>
      <c r="AG86" s="333"/>
    </row>
    <row r="87" spans="1:33" ht="15.75" customHeight="1">
      <c r="A87" s="323"/>
      <c r="B87" s="100"/>
      <c r="C87" s="335"/>
      <c r="D87" s="336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8"/>
      <c r="S87" s="47"/>
      <c r="T87" s="120"/>
      <c r="U87" s="111"/>
      <c r="V87" s="112"/>
      <c r="W87" s="113"/>
      <c r="X87" s="127"/>
      <c r="Y87" s="12"/>
      <c r="Z87" s="198"/>
      <c r="AA87" s="337"/>
      <c r="AB87" s="338"/>
      <c r="AC87" s="12"/>
      <c r="AD87" s="198"/>
      <c r="AE87" s="117"/>
      <c r="AF87" s="110"/>
      <c r="AG87" s="333"/>
    </row>
    <row r="88" spans="1:33" ht="15.75" customHeight="1">
      <c r="A88" s="323"/>
      <c r="B88" s="163"/>
      <c r="C88" s="335"/>
      <c r="D88" s="336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8"/>
      <c r="S88" s="119"/>
      <c r="T88" s="120"/>
      <c r="U88" s="130"/>
      <c r="V88" s="131"/>
      <c r="W88" s="126"/>
      <c r="X88" s="127"/>
      <c r="Y88" s="12"/>
      <c r="Z88" s="198"/>
      <c r="AA88" s="337"/>
      <c r="AB88" s="338"/>
      <c r="AC88" s="12"/>
      <c r="AD88" s="198"/>
      <c r="AE88" s="165"/>
      <c r="AF88" s="125"/>
      <c r="AG88" s="333"/>
    </row>
    <row r="89" spans="1:33" ht="15.75" customHeight="1" thickBot="1">
      <c r="A89" s="324"/>
      <c r="B89" s="133" t="s">
        <v>115</v>
      </c>
      <c r="C89" s="358"/>
      <c r="D89" s="358"/>
      <c r="E89" s="134"/>
      <c r="F89" s="167"/>
      <c r="G89" s="135"/>
      <c r="H89" s="69"/>
      <c r="I89" s="136">
        <f t="shared" ref="I89:J89" si="47">AVERAGE(I73:I88)</f>
        <v>5</v>
      </c>
      <c r="J89" s="137">
        <f t="shared" si="47"/>
        <v>3273</v>
      </c>
      <c r="K89" s="138">
        <f t="shared" ref="K89" si="48">J89/I89</f>
        <v>654.6</v>
      </c>
      <c r="L89" s="136">
        <f t="shared" ref="L89:M89" si="49">AVERAGE(L73:L88)</f>
        <v>5.5</v>
      </c>
      <c r="M89" s="137">
        <f t="shared" si="49"/>
        <v>2964.6324009449381</v>
      </c>
      <c r="N89" s="138">
        <f>M89/L89</f>
        <v>539.02407289907967</v>
      </c>
      <c r="O89" s="139">
        <f>L89-I89</f>
        <v>0.5</v>
      </c>
      <c r="P89" s="140">
        <f>N89-K89</f>
        <v>-115.57592710092035</v>
      </c>
      <c r="Q89" s="141">
        <f>N89/K89</f>
        <v>0.82344038023079691</v>
      </c>
      <c r="R89" s="329"/>
      <c r="S89" s="142">
        <v>0.25</v>
      </c>
      <c r="T89" s="143">
        <v>0.43052083333333324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359"/>
      <c r="AB89" s="360"/>
      <c r="AC89" s="179">
        <f>SUM(AC73:AC88)</f>
        <v>0</v>
      </c>
      <c r="AD89" s="191">
        <f>SUM(AD73:AD88)</f>
        <v>0</v>
      </c>
      <c r="AE89" s="168">
        <f>M89-J89</f>
        <v>-308.36759905506187</v>
      </c>
      <c r="AF89" s="141">
        <f>M89/J89</f>
        <v>0.90578441825387657</v>
      </c>
      <c r="AG89" s="334"/>
    </row>
    <row r="90" spans="1:33" ht="15.75" customHeight="1">
      <c r="A90" s="361" t="s">
        <v>120</v>
      </c>
      <c r="B90" s="114" t="s">
        <v>192</v>
      </c>
      <c r="C90" s="325" t="s">
        <v>213</v>
      </c>
      <c r="D90" s="326"/>
      <c r="E90" s="147">
        <v>15.51</v>
      </c>
      <c r="F90" s="97">
        <v>2325</v>
      </c>
      <c r="G90" s="148">
        <f t="shared" ref="G90:G91" si="50">E90*F90</f>
        <v>36060.75</v>
      </c>
      <c r="H90" s="149"/>
      <c r="I90" s="150">
        <v>6</v>
      </c>
      <c r="J90" s="151">
        <v>3600</v>
      </c>
      <c r="K90" s="152">
        <f>J90/I90</f>
        <v>600</v>
      </c>
      <c r="L90" s="153">
        <v>6</v>
      </c>
      <c r="M90" s="151">
        <f>F90/V90*60</f>
        <v>3246.4800000000014</v>
      </c>
      <c r="N90" s="152">
        <f>M90/L90</f>
        <v>541.08000000000027</v>
      </c>
      <c r="O90" s="154">
        <f>L90-I90</f>
        <v>0</v>
      </c>
      <c r="P90" s="155">
        <f>N90-K90</f>
        <v>-58.919999999999732</v>
      </c>
      <c r="Q90" s="156">
        <f>N90/K90</f>
        <v>0.90180000000000049</v>
      </c>
      <c r="R90" s="327">
        <f>Q106</f>
        <v>0.90180000000000005</v>
      </c>
      <c r="S90" s="157">
        <v>0.25</v>
      </c>
      <c r="T90" s="158">
        <v>0.27983796296296298</v>
      </c>
      <c r="U90" s="159"/>
      <c r="V90" s="160">
        <v>42.969616322909715</v>
      </c>
      <c r="W90" s="158"/>
      <c r="X90" s="169"/>
      <c r="Y90" s="12"/>
      <c r="Z90" s="198"/>
      <c r="AA90" s="330"/>
      <c r="AB90" s="331"/>
      <c r="AC90" s="12">
        <v>0</v>
      </c>
      <c r="AD90" s="198"/>
      <c r="AE90" s="115">
        <f>M90-J90</f>
        <v>-353.51999999999862</v>
      </c>
      <c r="AF90" s="156">
        <f>M90/J90</f>
        <v>0.90180000000000038</v>
      </c>
      <c r="AG90" s="332">
        <f>AF106</f>
        <v>0.90180000000000016</v>
      </c>
    </row>
    <row r="91" spans="1:33" ht="15.75" customHeight="1">
      <c r="A91" s="362"/>
      <c r="B91" s="100" t="s">
        <v>192</v>
      </c>
      <c r="C91" s="335" t="s">
        <v>214</v>
      </c>
      <c r="D91" s="336"/>
      <c r="E91" s="101">
        <v>15.01</v>
      </c>
      <c r="F91" s="102">
        <v>2450</v>
      </c>
      <c r="G91" s="103">
        <f t="shared" si="50"/>
        <v>36774.5</v>
      </c>
      <c r="H91" s="26"/>
      <c r="I91" s="104">
        <v>6</v>
      </c>
      <c r="J91" s="105">
        <v>3600</v>
      </c>
      <c r="K91" s="106">
        <f t="shared" si="42"/>
        <v>600</v>
      </c>
      <c r="L91" s="107">
        <v>6</v>
      </c>
      <c r="M91" s="105">
        <f>F91/V91*60</f>
        <v>3246.4799999999996</v>
      </c>
      <c r="N91" s="106">
        <f>M91/L91</f>
        <v>541.07999999999993</v>
      </c>
      <c r="O91" s="108">
        <f>L91-I91</f>
        <v>0</v>
      </c>
      <c r="P91" s="109">
        <f>N91-K91</f>
        <v>-58.920000000000073</v>
      </c>
      <c r="Q91" s="110">
        <f>N91/K91</f>
        <v>0.90179999999999982</v>
      </c>
      <c r="R91" s="328"/>
      <c r="S91" s="47">
        <v>0.28333333333333333</v>
      </c>
      <c r="T91" s="48">
        <v>0.3147685185185185</v>
      </c>
      <c r="U91" s="111">
        <v>5.0333333333332941</v>
      </c>
      <c r="V91" s="112">
        <v>45.279810748872634</v>
      </c>
      <c r="W91" s="113"/>
      <c r="X91" s="13"/>
      <c r="Y91" s="12"/>
      <c r="Z91" s="198"/>
      <c r="AA91" s="337"/>
      <c r="AB91" s="338"/>
      <c r="AC91" s="12">
        <v>0</v>
      </c>
      <c r="AD91" s="198"/>
      <c r="AE91" s="117">
        <f>M91-J91</f>
        <v>-353.52000000000044</v>
      </c>
      <c r="AF91" s="110">
        <f>M91/J91</f>
        <v>0.90179999999999982</v>
      </c>
      <c r="AG91" s="333"/>
    </row>
    <row r="92" spans="1:33" ht="15.75" customHeight="1">
      <c r="A92" s="362"/>
      <c r="B92" s="100"/>
      <c r="C92" s="335"/>
      <c r="D92" s="336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328"/>
      <c r="S92" s="47"/>
      <c r="T92" s="48"/>
      <c r="U92" s="111"/>
      <c r="V92" s="112"/>
      <c r="W92" s="113"/>
      <c r="X92" s="13"/>
      <c r="Y92" s="12"/>
      <c r="Z92" s="198"/>
      <c r="AA92" s="337"/>
      <c r="AB92" s="338"/>
      <c r="AC92" s="12"/>
      <c r="AD92" s="198"/>
      <c r="AE92" s="117"/>
      <c r="AF92" s="110"/>
      <c r="AG92" s="333"/>
    </row>
    <row r="93" spans="1:33" ht="15.75" customHeight="1">
      <c r="A93" s="362"/>
      <c r="B93" s="100"/>
      <c r="C93" s="335"/>
      <c r="D93" s="336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8"/>
      <c r="S93" s="47"/>
      <c r="T93" s="48"/>
      <c r="U93" s="111"/>
      <c r="V93" s="112"/>
      <c r="W93" s="113"/>
      <c r="X93" s="116"/>
      <c r="Y93" s="12"/>
      <c r="Z93" s="198"/>
      <c r="AA93" s="337"/>
      <c r="AB93" s="338"/>
      <c r="AC93" s="12"/>
      <c r="AD93" s="198"/>
      <c r="AE93" s="117"/>
      <c r="AF93" s="110"/>
      <c r="AG93" s="333"/>
    </row>
    <row r="94" spans="1:33" ht="15.75" customHeight="1">
      <c r="A94" s="363"/>
      <c r="B94" s="100"/>
      <c r="C94" s="335"/>
      <c r="D94" s="336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8"/>
      <c r="S94" s="47"/>
      <c r="T94" s="48"/>
      <c r="U94" s="111"/>
      <c r="V94" s="112"/>
      <c r="W94" s="113"/>
      <c r="X94" s="13"/>
      <c r="Y94" s="12"/>
      <c r="Z94" s="198"/>
      <c r="AA94" s="337"/>
      <c r="AB94" s="338"/>
      <c r="AC94" s="12"/>
      <c r="AD94" s="198"/>
      <c r="AE94" s="117"/>
      <c r="AF94" s="110"/>
      <c r="AG94" s="333"/>
    </row>
    <row r="95" spans="1:33" ht="15.75" customHeight="1">
      <c r="A95" s="363"/>
      <c r="B95" s="100"/>
      <c r="C95" s="335"/>
      <c r="D95" s="336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8"/>
      <c r="S95" s="47"/>
      <c r="T95" s="120"/>
      <c r="U95" s="111"/>
      <c r="V95" s="112"/>
      <c r="W95" s="113"/>
      <c r="X95" s="50"/>
      <c r="Y95" s="12"/>
      <c r="Z95" s="198"/>
      <c r="AA95" s="337"/>
      <c r="AB95" s="338"/>
      <c r="AC95" s="12"/>
      <c r="AD95" s="198"/>
      <c r="AE95" s="117"/>
      <c r="AF95" s="110"/>
      <c r="AG95" s="333"/>
    </row>
    <row r="96" spans="1:33" ht="15.75" customHeight="1">
      <c r="A96" s="363"/>
      <c r="B96" s="100"/>
      <c r="C96" s="335"/>
      <c r="D96" s="336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8"/>
      <c r="S96" s="47"/>
      <c r="T96" s="120"/>
      <c r="U96" s="111"/>
      <c r="V96" s="112"/>
      <c r="W96" s="113"/>
      <c r="X96" s="116"/>
      <c r="Y96" s="12"/>
      <c r="Z96" s="198"/>
      <c r="AA96" s="337"/>
      <c r="AB96" s="338"/>
      <c r="AC96" s="12"/>
      <c r="AD96" s="198"/>
      <c r="AE96" s="117"/>
      <c r="AF96" s="110"/>
      <c r="AG96" s="333"/>
    </row>
    <row r="97" spans="1:33" ht="15.75" customHeight="1">
      <c r="A97" s="363"/>
      <c r="B97" s="100"/>
      <c r="C97" s="335"/>
      <c r="D97" s="336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8"/>
      <c r="S97" s="47"/>
      <c r="T97" s="120"/>
      <c r="U97" s="111"/>
      <c r="V97" s="112"/>
      <c r="W97" s="113"/>
      <c r="X97" s="116"/>
      <c r="Y97" s="12"/>
      <c r="Z97" s="198"/>
      <c r="AA97" s="337"/>
      <c r="AB97" s="338"/>
      <c r="AC97" s="12"/>
      <c r="AD97" s="198"/>
      <c r="AE97" s="117"/>
      <c r="AF97" s="110"/>
      <c r="AG97" s="333"/>
    </row>
    <row r="98" spans="1:33" ht="15.75" customHeight="1">
      <c r="A98" s="363"/>
      <c r="B98" s="100"/>
      <c r="C98" s="335"/>
      <c r="D98" s="336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8"/>
      <c r="S98" s="119"/>
      <c r="T98" s="120"/>
      <c r="U98" s="111"/>
      <c r="V98" s="131"/>
      <c r="W98" s="113"/>
      <c r="X98" s="116"/>
      <c r="Y98" s="12"/>
      <c r="Z98" s="198"/>
      <c r="AA98" s="337"/>
      <c r="AB98" s="338"/>
      <c r="AC98" s="12"/>
      <c r="AD98" s="198"/>
      <c r="AE98" s="117"/>
      <c r="AF98" s="110"/>
      <c r="AG98" s="333"/>
    </row>
    <row r="99" spans="1:33" ht="15.75" customHeight="1">
      <c r="A99" s="363"/>
      <c r="B99" s="100"/>
      <c r="C99" s="335"/>
      <c r="D99" s="336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8"/>
      <c r="S99" s="119"/>
      <c r="T99" s="120"/>
      <c r="U99" s="111"/>
      <c r="V99" s="131"/>
      <c r="W99" s="126"/>
      <c r="X99" s="127"/>
      <c r="Y99" s="12"/>
      <c r="Z99" s="198"/>
      <c r="AA99" s="337"/>
      <c r="AB99" s="338"/>
      <c r="AC99" s="12"/>
      <c r="AD99" s="198"/>
      <c r="AE99" s="117"/>
      <c r="AF99" s="110"/>
      <c r="AG99" s="333"/>
    </row>
    <row r="100" spans="1:33" ht="15.75" customHeight="1">
      <c r="A100" s="363"/>
      <c r="B100" s="100"/>
      <c r="C100" s="335"/>
      <c r="D100" s="336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8"/>
      <c r="S100" s="119"/>
      <c r="T100" s="120"/>
      <c r="U100" s="111"/>
      <c r="V100" s="131"/>
      <c r="W100" s="126"/>
      <c r="X100" s="127"/>
      <c r="Y100" s="12"/>
      <c r="Z100" s="198"/>
      <c r="AA100" s="337"/>
      <c r="AB100" s="338"/>
      <c r="AC100" s="12"/>
      <c r="AD100" s="198"/>
      <c r="AE100" s="117"/>
      <c r="AF100" s="110"/>
      <c r="AG100" s="333"/>
    </row>
    <row r="101" spans="1:33" ht="15.75" customHeight="1">
      <c r="A101" s="363"/>
      <c r="B101" s="100"/>
      <c r="C101" s="335"/>
      <c r="D101" s="336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8"/>
      <c r="S101" s="119"/>
      <c r="T101" s="120"/>
      <c r="U101" s="111"/>
      <c r="V101" s="131"/>
      <c r="W101" s="126"/>
      <c r="X101" s="127"/>
      <c r="Y101" s="12"/>
      <c r="Z101" s="198"/>
      <c r="AA101" s="337"/>
      <c r="AB101" s="338"/>
      <c r="AC101" s="12"/>
      <c r="AD101" s="198"/>
      <c r="AE101" s="117"/>
      <c r="AF101" s="110"/>
      <c r="AG101" s="333"/>
    </row>
    <row r="102" spans="1:33" ht="15.75" customHeight="1">
      <c r="A102" s="363"/>
      <c r="B102" s="100"/>
      <c r="C102" s="335"/>
      <c r="D102" s="336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8"/>
      <c r="S102" s="119"/>
      <c r="T102" s="120"/>
      <c r="U102" s="111"/>
      <c r="V102" s="131"/>
      <c r="W102" s="126"/>
      <c r="X102" s="127"/>
      <c r="Y102" s="12"/>
      <c r="Z102" s="198"/>
      <c r="AA102" s="337"/>
      <c r="AB102" s="338"/>
      <c r="AC102" s="12"/>
      <c r="AD102" s="198"/>
      <c r="AE102" s="117"/>
      <c r="AF102" s="110"/>
      <c r="AG102" s="333"/>
    </row>
    <row r="103" spans="1:33" ht="15.75" customHeight="1">
      <c r="A103" s="363"/>
      <c r="B103" s="100"/>
      <c r="C103" s="335"/>
      <c r="D103" s="336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8"/>
      <c r="S103" s="119"/>
      <c r="T103" s="120"/>
      <c r="U103" s="111"/>
      <c r="V103" s="131"/>
      <c r="W103" s="126"/>
      <c r="X103" s="127"/>
      <c r="Y103" s="12"/>
      <c r="Z103" s="198"/>
      <c r="AA103" s="337"/>
      <c r="AB103" s="338"/>
      <c r="AC103" s="12"/>
      <c r="AD103" s="198"/>
      <c r="AE103" s="117"/>
      <c r="AF103" s="110"/>
      <c r="AG103" s="333"/>
    </row>
    <row r="104" spans="1:33" ht="15.75" customHeight="1">
      <c r="A104" s="363"/>
      <c r="B104" s="100"/>
      <c r="C104" s="335"/>
      <c r="D104" s="336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8"/>
      <c r="S104" s="119"/>
      <c r="T104" s="120"/>
      <c r="U104" s="111"/>
      <c r="V104" s="131"/>
      <c r="W104" s="126"/>
      <c r="X104" s="127"/>
      <c r="Y104" s="12"/>
      <c r="Z104" s="198"/>
      <c r="AA104" s="337"/>
      <c r="AB104" s="338"/>
      <c r="AC104" s="12"/>
      <c r="AD104" s="198"/>
      <c r="AE104" s="117"/>
      <c r="AF104" s="110"/>
      <c r="AG104" s="333"/>
    </row>
    <row r="105" spans="1:33" ht="15.75" customHeight="1">
      <c r="A105" s="363"/>
      <c r="B105" s="100"/>
      <c r="C105" s="335"/>
      <c r="D105" s="336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8"/>
      <c r="S105" s="119"/>
      <c r="T105" s="120"/>
      <c r="U105" s="130"/>
      <c r="V105" s="131"/>
      <c r="W105" s="126"/>
      <c r="X105" s="127"/>
      <c r="Y105" s="12"/>
      <c r="Z105" s="198"/>
      <c r="AA105" s="337"/>
      <c r="AB105" s="338"/>
      <c r="AC105" s="12"/>
      <c r="AD105" s="198"/>
      <c r="AE105" s="165"/>
      <c r="AF105" s="125"/>
      <c r="AG105" s="333"/>
    </row>
    <row r="106" spans="1:33" ht="15.75" customHeight="1" thickBot="1">
      <c r="A106" s="364"/>
      <c r="B106" s="133" t="s">
        <v>115</v>
      </c>
      <c r="C106" s="358"/>
      <c r="D106" s="358"/>
      <c r="E106" s="134"/>
      <c r="F106" s="167"/>
      <c r="G106" s="135"/>
      <c r="H106" s="69"/>
      <c r="I106" s="136">
        <f t="shared" ref="I106:J106" si="51">AVERAGE(I90:I105)</f>
        <v>6</v>
      </c>
      <c r="J106" s="137">
        <f t="shared" si="51"/>
        <v>3600</v>
      </c>
      <c r="K106" s="138">
        <f t="shared" ref="K106" si="52">J106/I106</f>
        <v>600</v>
      </c>
      <c r="L106" s="136">
        <f t="shared" ref="L106:M106" si="53">AVERAGE(L90:L105)</f>
        <v>6</v>
      </c>
      <c r="M106" s="137">
        <f t="shared" si="53"/>
        <v>3246.4800000000005</v>
      </c>
      <c r="N106" s="138">
        <f>M106/L106</f>
        <v>541.08000000000004</v>
      </c>
      <c r="O106" s="139">
        <f>L106-I106</f>
        <v>0</v>
      </c>
      <c r="P106" s="140">
        <f>N106-K106</f>
        <v>-58.919999999999959</v>
      </c>
      <c r="Q106" s="141">
        <f>N106/K106</f>
        <v>0.90180000000000005</v>
      </c>
      <c r="R106" s="329"/>
      <c r="S106" s="142">
        <v>0.25</v>
      </c>
      <c r="T106" s="143">
        <v>0.3147685185185185</v>
      </c>
      <c r="U106" s="144"/>
      <c r="V106" s="166"/>
      <c r="W106" s="167"/>
      <c r="X106" s="138"/>
      <c r="Y106" s="179">
        <f>SUM(Y90:Y105)</f>
        <v>0</v>
      </c>
      <c r="Z106" s="180">
        <f>SUM(Z90:Z105)</f>
        <v>0</v>
      </c>
      <c r="AA106" s="359"/>
      <c r="AB106" s="360"/>
      <c r="AC106" s="179">
        <f>SUM(AC90:AC105)</f>
        <v>0</v>
      </c>
      <c r="AD106" s="191">
        <f>SUM(AD90:AD105)</f>
        <v>0</v>
      </c>
      <c r="AE106" s="168">
        <f>M106-J106</f>
        <v>-353.51999999999953</v>
      </c>
      <c r="AF106" s="141">
        <f>M106/J106</f>
        <v>0.90180000000000016</v>
      </c>
      <c r="AG106" s="334"/>
    </row>
    <row r="107" spans="1:33" ht="15.75" customHeight="1">
      <c r="A107" s="322" t="s">
        <v>193</v>
      </c>
      <c r="B107" s="146" t="s">
        <v>171</v>
      </c>
      <c r="C107" s="325" t="s">
        <v>210</v>
      </c>
      <c r="D107" s="326"/>
      <c r="E107" s="147">
        <v>58.17</v>
      </c>
      <c r="F107" s="97">
        <v>1889</v>
      </c>
      <c r="G107" s="148">
        <f t="shared" ref="G107:G109" si="54">E107*F107</f>
        <v>109883.13</v>
      </c>
      <c r="H107" s="149"/>
      <c r="I107" s="150">
        <v>18</v>
      </c>
      <c r="J107" s="151">
        <v>2000</v>
      </c>
      <c r="K107" s="152">
        <f>J107/I107</f>
        <v>111.11111111111111</v>
      </c>
      <c r="L107" s="153">
        <v>17</v>
      </c>
      <c r="M107" s="151">
        <f>F107/V107*60</f>
        <v>1790.0000000000002</v>
      </c>
      <c r="N107" s="152">
        <f>M107/L107</f>
        <v>105.29411764705884</v>
      </c>
      <c r="O107" s="154">
        <f>L107-I107</f>
        <v>-1</v>
      </c>
      <c r="P107" s="155">
        <f>N107-K107</f>
        <v>-5.816993464052274</v>
      </c>
      <c r="Q107" s="156">
        <f>N107/K107</f>
        <v>0.94764705882352951</v>
      </c>
      <c r="R107" s="327">
        <f>Q123</f>
        <v>0.94294642857142852</v>
      </c>
      <c r="S107" s="157">
        <v>0.71944444444444433</v>
      </c>
      <c r="T107" s="158">
        <v>0.76341435185185169</v>
      </c>
      <c r="U107" s="159"/>
      <c r="V107" s="160">
        <v>63.318435754189942</v>
      </c>
      <c r="W107" s="158"/>
      <c r="X107" s="169"/>
      <c r="Y107" s="196"/>
      <c r="Z107" s="197"/>
      <c r="AA107" s="330"/>
      <c r="AB107" s="331"/>
      <c r="AC107" s="196">
        <v>1</v>
      </c>
      <c r="AD107" s="197"/>
      <c r="AE107" s="115">
        <f>M107-J107</f>
        <v>-209.99999999999977</v>
      </c>
      <c r="AF107" s="156">
        <f>M107/J107</f>
        <v>0.89500000000000013</v>
      </c>
      <c r="AG107" s="332">
        <f>AF123</f>
        <v>0.89500000000000002</v>
      </c>
    </row>
    <row r="108" spans="1:33" ht="15.75" customHeight="1">
      <c r="A108" s="323"/>
      <c r="B108" s="163" t="s">
        <v>171</v>
      </c>
      <c r="C108" s="335" t="s">
        <v>194</v>
      </c>
      <c r="D108" s="336"/>
      <c r="E108" s="101">
        <v>50.67</v>
      </c>
      <c r="F108" s="102">
        <v>1536</v>
      </c>
      <c r="G108" s="103">
        <f t="shared" si="54"/>
        <v>77829.119999999995</v>
      </c>
      <c r="H108" s="26"/>
      <c r="I108" s="104">
        <v>20</v>
      </c>
      <c r="J108" s="105">
        <v>2000</v>
      </c>
      <c r="K108" s="106">
        <f t="shared" ref="K108:K109" si="55">J108/I108</f>
        <v>100</v>
      </c>
      <c r="L108" s="107">
        <v>19</v>
      </c>
      <c r="M108" s="105">
        <f>F108/V108*60</f>
        <v>1790</v>
      </c>
      <c r="N108" s="106">
        <f>M108/L108</f>
        <v>94.21052631578948</v>
      </c>
      <c r="O108" s="108">
        <f>L108-I108</f>
        <v>-1</v>
      </c>
      <c r="P108" s="109">
        <f>N108-K108</f>
        <v>-5.7894736842105203</v>
      </c>
      <c r="Q108" s="110">
        <f>N108/K108</f>
        <v>0.94210526315789478</v>
      </c>
      <c r="R108" s="328"/>
      <c r="S108" s="47">
        <v>0.76736111111111094</v>
      </c>
      <c r="T108" s="48">
        <v>0.80311342592592572</v>
      </c>
      <c r="U108" s="111">
        <v>5.6833333333333158</v>
      </c>
      <c r="V108" s="112">
        <v>51.486033519553075</v>
      </c>
      <c r="W108" s="113"/>
      <c r="X108" s="116"/>
      <c r="Y108" s="12"/>
      <c r="Z108" s="198"/>
      <c r="AA108" s="337"/>
      <c r="AB108" s="338"/>
      <c r="AC108" s="12">
        <v>2</v>
      </c>
      <c r="AD108" s="198"/>
      <c r="AE108" s="117">
        <f>M108-J108</f>
        <v>-210</v>
      </c>
      <c r="AF108" s="110">
        <f>M108/J108</f>
        <v>0.89500000000000002</v>
      </c>
      <c r="AG108" s="333"/>
    </row>
    <row r="109" spans="1:33" ht="15.75" customHeight="1">
      <c r="A109" s="323"/>
      <c r="B109" s="163" t="s">
        <v>171</v>
      </c>
      <c r="C109" s="335" t="s">
        <v>228</v>
      </c>
      <c r="D109" s="336"/>
      <c r="E109" s="101">
        <v>57.3</v>
      </c>
      <c r="F109" s="102">
        <v>2175</v>
      </c>
      <c r="G109" s="103">
        <f t="shared" si="54"/>
        <v>124627.5</v>
      </c>
      <c r="H109" s="26"/>
      <c r="I109" s="104">
        <v>21</v>
      </c>
      <c r="J109" s="105">
        <v>2000</v>
      </c>
      <c r="K109" s="106">
        <f t="shared" si="55"/>
        <v>95.238095238095241</v>
      </c>
      <c r="L109" s="107">
        <v>20</v>
      </c>
      <c r="M109" s="105">
        <f>F109/V109*60</f>
        <v>1790.0000000000002</v>
      </c>
      <c r="N109" s="106">
        <f>M109/L109</f>
        <v>89.500000000000014</v>
      </c>
      <c r="O109" s="108">
        <f>L109-I109</f>
        <v>-1</v>
      </c>
      <c r="P109" s="109">
        <f>N109-K109</f>
        <v>-5.7380952380952266</v>
      </c>
      <c r="Q109" s="110">
        <f>N109/K109</f>
        <v>0.93975000000000009</v>
      </c>
      <c r="R109" s="328"/>
      <c r="S109" s="47">
        <v>0.8062499999999998</v>
      </c>
      <c r="T109" s="48">
        <v>0.85687499999999983</v>
      </c>
      <c r="U109" s="111">
        <v>4.5166666666666799</v>
      </c>
      <c r="V109" s="112">
        <v>72.905027932960891</v>
      </c>
      <c r="W109" s="113"/>
      <c r="X109" s="116"/>
      <c r="Y109" s="12"/>
      <c r="Z109" s="198"/>
      <c r="AA109" s="337"/>
      <c r="AB109" s="338"/>
      <c r="AC109" s="12">
        <v>3</v>
      </c>
      <c r="AD109" s="198"/>
      <c r="AE109" s="117">
        <f>M109-J109</f>
        <v>-209.99999999999977</v>
      </c>
      <c r="AF109" s="110">
        <f>M109/J109</f>
        <v>0.89500000000000013</v>
      </c>
      <c r="AG109" s="333"/>
    </row>
    <row r="110" spans="1:33" ht="15.75" customHeight="1">
      <c r="A110" s="323"/>
      <c r="B110" s="163"/>
      <c r="C110" s="335"/>
      <c r="D110" s="336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328"/>
      <c r="S110" s="47"/>
      <c r="T110" s="48"/>
      <c r="U110" s="111"/>
      <c r="V110" s="112"/>
      <c r="W110" s="113"/>
      <c r="X110" s="116"/>
      <c r="Y110" s="12"/>
      <c r="Z110" s="198"/>
      <c r="AA110" s="337"/>
      <c r="AB110" s="338"/>
      <c r="AC110" s="12"/>
      <c r="AD110" s="198"/>
      <c r="AE110" s="117"/>
      <c r="AF110" s="110"/>
      <c r="AG110" s="333"/>
    </row>
    <row r="111" spans="1:33" ht="15.75" customHeight="1">
      <c r="A111" s="323"/>
      <c r="B111" s="163"/>
      <c r="C111" s="335"/>
      <c r="D111" s="336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328"/>
      <c r="S111" s="47"/>
      <c r="T111" s="48"/>
      <c r="U111" s="111"/>
      <c r="V111" s="112"/>
      <c r="W111" s="113"/>
      <c r="X111" s="116"/>
      <c r="Y111" s="12"/>
      <c r="Z111" s="198"/>
      <c r="AA111" s="337"/>
      <c r="AB111" s="338"/>
      <c r="AC111" s="12"/>
      <c r="AD111" s="198"/>
      <c r="AE111" s="117"/>
      <c r="AF111" s="110"/>
      <c r="AG111" s="333"/>
    </row>
    <row r="112" spans="1:33" ht="15.75" customHeight="1">
      <c r="A112" s="323"/>
      <c r="B112" s="163"/>
      <c r="C112" s="335"/>
      <c r="D112" s="336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28"/>
      <c r="S112" s="47"/>
      <c r="T112" s="120"/>
      <c r="U112" s="111"/>
      <c r="V112" s="112"/>
      <c r="W112" s="113"/>
      <c r="X112" s="116"/>
      <c r="Y112" s="12"/>
      <c r="Z112" s="198"/>
      <c r="AA112" s="337"/>
      <c r="AB112" s="338"/>
      <c r="AC112" s="12"/>
      <c r="AD112" s="198"/>
      <c r="AE112" s="117"/>
      <c r="AF112" s="110"/>
      <c r="AG112" s="333"/>
    </row>
    <row r="113" spans="1:33" ht="15.75" customHeight="1">
      <c r="A113" s="323"/>
      <c r="B113" s="163"/>
      <c r="C113" s="335"/>
      <c r="D113" s="336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328"/>
      <c r="S113" s="119"/>
      <c r="T113" s="120"/>
      <c r="U113" s="111"/>
      <c r="V113" s="112"/>
      <c r="W113" s="120"/>
      <c r="X113" s="189"/>
      <c r="Y113" s="12"/>
      <c r="Z113" s="198"/>
      <c r="AA113" s="337"/>
      <c r="AB113" s="338"/>
      <c r="AC113" s="12"/>
      <c r="AD113" s="198"/>
      <c r="AE113" s="117"/>
      <c r="AF113" s="110"/>
      <c r="AG113" s="333"/>
    </row>
    <row r="114" spans="1:33" ht="15.75" customHeight="1">
      <c r="A114" s="323"/>
      <c r="B114" s="163"/>
      <c r="C114" s="335"/>
      <c r="D114" s="336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28"/>
      <c r="S114" s="119"/>
      <c r="T114" s="120"/>
      <c r="U114" s="111"/>
      <c r="V114" s="112"/>
      <c r="W114" s="120"/>
      <c r="X114" s="189"/>
      <c r="Y114" s="12"/>
      <c r="Z114" s="198"/>
      <c r="AA114" s="337"/>
      <c r="AB114" s="338"/>
      <c r="AC114" s="12"/>
      <c r="AD114" s="198"/>
      <c r="AE114" s="117"/>
      <c r="AF114" s="110"/>
      <c r="AG114" s="333"/>
    </row>
    <row r="115" spans="1:33" ht="15.75" customHeight="1">
      <c r="A115" s="323"/>
      <c r="B115" s="163"/>
      <c r="C115" s="335"/>
      <c r="D115" s="336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8"/>
      <c r="S115" s="119"/>
      <c r="T115" s="120"/>
      <c r="U115" s="111"/>
      <c r="V115" s="112"/>
      <c r="W115" s="120"/>
      <c r="X115" s="189"/>
      <c r="Y115" s="12"/>
      <c r="Z115" s="198"/>
      <c r="AA115" s="337"/>
      <c r="AB115" s="338"/>
      <c r="AC115" s="12"/>
      <c r="AD115" s="198"/>
      <c r="AE115" s="117"/>
      <c r="AF115" s="110"/>
      <c r="AG115" s="333"/>
    </row>
    <row r="116" spans="1:33" ht="15.75" customHeight="1">
      <c r="A116" s="323"/>
      <c r="B116" s="163"/>
      <c r="C116" s="335"/>
      <c r="D116" s="336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8"/>
      <c r="S116" s="119"/>
      <c r="T116" s="120"/>
      <c r="U116" s="111"/>
      <c r="V116" s="112"/>
      <c r="W116" s="120"/>
      <c r="X116" s="189"/>
      <c r="Y116" s="12"/>
      <c r="Z116" s="198"/>
      <c r="AA116" s="337"/>
      <c r="AB116" s="338"/>
      <c r="AC116" s="12"/>
      <c r="AD116" s="198"/>
      <c r="AE116" s="117"/>
      <c r="AF116" s="110"/>
      <c r="AG116" s="333"/>
    </row>
    <row r="117" spans="1:33" ht="15.75" customHeight="1">
      <c r="A117" s="323"/>
      <c r="B117" s="163"/>
      <c r="C117" s="335"/>
      <c r="D117" s="336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8"/>
      <c r="S117" s="119"/>
      <c r="T117" s="120"/>
      <c r="U117" s="111"/>
      <c r="V117" s="112"/>
      <c r="W117" s="120"/>
      <c r="X117" s="189"/>
      <c r="Y117" s="12"/>
      <c r="Z117" s="198"/>
      <c r="AA117" s="337"/>
      <c r="AB117" s="338"/>
      <c r="AC117" s="12"/>
      <c r="AD117" s="198"/>
      <c r="AE117" s="117"/>
      <c r="AF117" s="110"/>
      <c r="AG117" s="333"/>
    </row>
    <row r="118" spans="1:33" ht="15.75" customHeight="1">
      <c r="A118" s="323"/>
      <c r="B118" s="163"/>
      <c r="C118" s="335"/>
      <c r="D118" s="336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8"/>
      <c r="S118" s="119"/>
      <c r="T118" s="120"/>
      <c r="U118" s="111"/>
      <c r="V118" s="112"/>
      <c r="W118" s="120"/>
      <c r="X118" s="189"/>
      <c r="Y118" s="12"/>
      <c r="Z118" s="198"/>
      <c r="AA118" s="337"/>
      <c r="AB118" s="338"/>
      <c r="AC118" s="12"/>
      <c r="AD118" s="198"/>
      <c r="AE118" s="117"/>
      <c r="AF118" s="110"/>
      <c r="AG118" s="333"/>
    </row>
    <row r="119" spans="1:33" ht="15.75" customHeight="1">
      <c r="A119" s="323"/>
      <c r="B119" s="163"/>
      <c r="C119" s="335"/>
      <c r="D119" s="336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8"/>
      <c r="S119" s="119"/>
      <c r="T119" s="120"/>
      <c r="U119" s="111"/>
      <c r="V119" s="112"/>
      <c r="W119" s="120"/>
      <c r="X119" s="189"/>
      <c r="Y119" s="12"/>
      <c r="Z119" s="198"/>
      <c r="AA119" s="337"/>
      <c r="AB119" s="338"/>
      <c r="AC119" s="12"/>
      <c r="AD119" s="198"/>
      <c r="AE119" s="117"/>
      <c r="AF119" s="110"/>
      <c r="AG119" s="333"/>
    </row>
    <row r="120" spans="1:33" ht="15.75" customHeight="1">
      <c r="A120" s="323"/>
      <c r="B120" s="163"/>
      <c r="C120" s="335"/>
      <c r="D120" s="336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8"/>
      <c r="S120" s="119"/>
      <c r="T120" s="120"/>
      <c r="U120" s="111"/>
      <c r="V120" s="112"/>
      <c r="W120" s="120"/>
      <c r="X120" s="189"/>
      <c r="Y120" s="12"/>
      <c r="Z120" s="198"/>
      <c r="AA120" s="337"/>
      <c r="AB120" s="338"/>
      <c r="AC120" s="12"/>
      <c r="AD120" s="198"/>
      <c r="AE120" s="117"/>
      <c r="AF120" s="110"/>
      <c r="AG120" s="333"/>
    </row>
    <row r="121" spans="1:33" ht="15.75" customHeight="1">
      <c r="A121" s="323"/>
      <c r="B121" s="163"/>
      <c r="C121" s="335"/>
      <c r="D121" s="336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8"/>
      <c r="S121" s="119"/>
      <c r="T121" s="120"/>
      <c r="U121" s="111"/>
      <c r="V121" s="112"/>
      <c r="W121" s="120"/>
      <c r="X121" s="189"/>
      <c r="Y121" s="12"/>
      <c r="Z121" s="198"/>
      <c r="AA121" s="337"/>
      <c r="AB121" s="338"/>
      <c r="AC121" s="12"/>
      <c r="AD121" s="198"/>
      <c r="AE121" s="117"/>
      <c r="AF121" s="110"/>
      <c r="AG121" s="333"/>
    </row>
    <row r="122" spans="1:33" ht="15.75" customHeight="1">
      <c r="A122" s="323"/>
      <c r="B122" s="163"/>
      <c r="C122" s="335"/>
      <c r="D122" s="336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8"/>
      <c r="S122" s="119"/>
      <c r="T122" s="120"/>
      <c r="U122" s="130"/>
      <c r="V122" s="131"/>
      <c r="W122" s="126"/>
      <c r="X122" s="127"/>
      <c r="Y122" s="12"/>
      <c r="Z122" s="198"/>
      <c r="AA122" s="337"/>
      <c r="AB122" s="338"/>
      <c r="AC122" s="12"/>
      <c r="AD122" s="198"/>
      <c r="AE122" s="165"/>
      <c r="AF122" s="125"/>
      <c r="AG122" s="333"/>
    </row>
    <row r="123" spans="1:33" ht="15.75" customHeight="1" thickBot="1">
      <c r="A123" s="324"/>
      <c r="B123" s="133" t="s">
        <v>115</v>
      </c>
      <c r="C123" s="358"/>
      <c r="D123" s="358"/>
      <c r="E123" s="134"/>
      <c r="F123" s="167"/>
      <c r="G123" s="135"/>
      <c r="H123" s="69"/>
      <c r="I123" s="136">
        <f t="shared" ref="I123:J123" si="56">AVERAGE(I107:I122)</f>
        <v>19.666666666666668</v>
      </c>
      <c r="J123" s="137">
        <f t="shared" si="56"/>
        <v>2000</v>
      </c>
      <c r="K123" s="138">
        <f t="shared" ref="K123" si="57">J123/I123</f>
        <v>101.69491525423729</v>
      </c>
      <c r="L123" s="136">
        <f t="shared" ref="L123:M123" si="58">AVERAGE(L107:L122)</f>
        <v>18.666666666666668</v>
      </c>
      <c r="M123" s="137">
        <f t="shared" si="58"/>
        <v>1790</v>
      </c>
      <c r="N123" s="138">
        <f>M123/L123</f>
        <v>95.892857142857139</v>
      </c>
      <c r="O123" s="139">
        <f>L123-I123</f>
        <v>-1</v>
      </c>
      <c r="P123" s="140">
        <f>N123-K123</f>
        <v>-5.8020581113801484</v>
      </c>
      <c r="Q123" s="141">
        <f>N123/K123</f>
        <v>0.94294642857142852</v>
      </c>
      <c r="R123" s="329"/>
      <c r="S123" s="142">
        <v>0.71944444444444433</v>
      </c>
      <c r="T123" s="143">
        <v>0.85687499999999983</v>
      </c>
      <c r="U123" s="144"/>
      <c r="V123" s="166"/>
      <c r="W123" s="167"/>
      <c r="X123" s="138"/>
      <c r="Y123" s="179">
        <f t="shared" ref="Y123:Z123" si="59">SUM(Y107:Y122)</f>
        <v>0</v>
      </c>
      <c r="Z123" s="180">
        <f t="shared" si="59"/>
        <v>0</v>
      </c>
      <c r="AA123" s="359"/>
      <c r="AB123" s="360"/>
      <c r="AC123" s="179">
        <f t="shared" ref="AC123" si="60">SUM(AC107:AC122)</f>
        <v>6</v>
      </c>
      <c r="AD123" s="180">
        <f t="shared" ref="AD123" si="61">SUM(AD107:AD122)</f>
        <v>0</v>
      </c>
      <c r="AE123" s="168">
        <f>M123-J123</f>
        <v>-210</v>
      </c>
      <c r="AF123" s="141">
        <f>M123/J123</f>
        <v>0.89500000000000002</v>
      </c>
      <c r="AG123" s="334"/>
    </row>
    <row r="124" spans="1:33" ht="15.75" customHeight="1">
      <c r="A124" s="361" t="s">
        <v>182</v>
      </c>
      <c r="B124" s="146" t="s">
        <v>171</v>
      </c>
      <c r="C124" s="325" t="s">
        <v>185</v>
      </c>
      <c r="D124" s="326"/>
      <c r="E124" s="147">
        <v>47.6</v>
      </c>
      <c r="F124" s="159">
        <v>2004</v>
      </c>
      <c r="G124" s="148">
        <f t="shared" ref="G124:G126" si="62">E124*F124</f>
        <v>95390.400000000009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1794.6132557002506</v>
      </c>
      <c r="N124" s="152">
        <f>M124/L124</f>
        <v>78.026663291315245</v>
      </c>
      <c r="O124" s="154">
        <f>L124-I124</f>
        <v>0</v>
      </c>
      <c r="P124" s="155">
        <f>N124-K124</f>
        <v>-8.9298584478151923</v>
      </c>
      <c r="Q124" s="156">
        <f>N124/K124</f>
        <v>0.89730662785012527</v>
      </c>
      <c r="R124" s="327">
        <f>Q140</f>
        <v>0.89647107463411368</v>
      </c>
      <c r="S124" s="157">
        <v>0.70833333333333337</v>
      </c>
      <c r="T124" s="158">
        <v>0.7548611111111112</v>
      </c>
      <c r="U124" s="159"/>
      <c r="V124" s="160">
        <v>67.000508113979606</v>
      </c>
      <c r="W124" s="97"/>
      <c r="X124" s="98"/>
      <c r="Y124" s="196"/>
      <c r="Z124" s="197"/>
      <c r="AA124" s="330"/>
      <c r="AB124" s="331"/>
      <c r="AC124" s="196">
        <v>1</v>
      </c>
      <c r="AD124" s="197"/>
      <c r="AE124" s="115">
        <f>M124-J124</f>
        <v>-205.38674429974935</v>
      </c>
      <c r="AF124" s="156">
        <f>M124/J124</f>
        <v>0.89730662785012527</v>
      </c>
      <c r="AG124" s="381">
        <f>AF140</f>
        <v>0.89647107463411368</v>
      </c>
    </row>
    <row r="125" spans="1:33" ht="15.75" customHeight="1">
      <c r="A125" s="362"/>
      <c r="B125" s="163" t="s">
        <v>171</v>
      </c>
      <c r="C125" s="335" t="s">
        <v>184</v>
      </c>
      <c r="D125" s="336"/>
      <c r="E125" s="101">
        <v>56.87</v>
      </c>
      <c r="F125" s="111">
        <v>1734</v>
      </c>
      <c r="G125" s="103">
        <f t="shared" si="62"/>
        <v>98612.58</v>
      </c>
      <c r="H125" s="26"/>
      <c r="I125" s="104">
        <v>23</v>
      </c>
      <c r="J125" s="105">
        <v>2000</v>
      </c>
      <c r="K125" s="106">
        <f t="shared" ref="K125:K126" si="63">J125/I125</f>
        <v>86.956521739130437</v>
      </c>
      <c r="L125" s="107">
        <v>23</v>
      </c>
      <c r="M125" s="105">
        <f>F125/V125*60</f>
        <v>1791.7607611406518</v>
      </c>
      <c r="N125" s="106">
        <f>M125/L125</f>
        <v>77.902641788723983</v>
      </c>
      <c r="O125" s="108">
        <f>L125-I125</f>
        <v>0</v>
      </c>
      <c r="P125" s="109">
        <f>N125-K125</f>
        <v>-9.0538799504064542</v>
      </c>
      <c r="Q125" s="110">
        <f>N125/K125</f>
        <v>0.89588038057032582</v>
      </c>
      <c r="R125" s="328"/>
      <c r="S125" s="47">
        <v>0.75902777777777786</v>
      </c>
      <c r="T125" s="48">
        <v>0.79934027777777783</v>
      </c>
      <c r="U125" s="111">
        <v>5.9999999999999787</v>
      </c>
      <c r="V125" s="112">
        <v>58.065787719208203</v>
      </c>
      <c r="W125" s="113"/>
      <c r="X125" s="116"/>
      <c r="Y125" s="12"/>
      <c r="Z125" s="198"/>
      <c r="AA125" s="337"/>
      <c r="AB125" s="338"/>
      <c r="AC125" s="12">
        <v>1</v>
      </c>
      <c r="AD125" s="198"/>
      <c r="AE125" s="117">
        <f>M125-J125</f>
        <v>-208.23923885934823</v>
      </c>
      <c r="AF125" s="110">
        <f>M125/J125</f>
        <v>0.89588038057032593</v>
      </c>
      <c r="AG125" s="374"/>
    </row>
    <row r="126" spans="1:33" ht="15.75" customHeight="1">
      <c r="A126" s="362"/>
      <c r="B126" s="163" t="s">
        <v>171</v>
      </c>
      <c r="C126" s="335" t="s">
        <v>183</v>
      </c>
      <c r="D126" s="336"/>
      <c r="E126" s="101">
        <v>56.79</v>
      </c>
      <c r="F126" s="111">
        <v>2289</v>
      </c>
      <c r="G126" s="103">
        <f t="shared" si="62"/>
        <v>129992.31</v>
      </c>
      <c r="H126" s="26"/>
      <c r="I126" s="104">
        <v>23</v>
      </c>
      <c r="J126" s="105">
        <v>2000</v>
      </c>
      <c r="K126" s="106">
        <f t="shared" si="63"/>
        <v>86.956521739130437</v>
      </c>
      <c r="L126" s="107">
        <v>23</v>
      </c>
      <c r="M126" s="105">
        <f>F126/V126*60</f>
        <v>1792.4524309637798</v>
      </c>
      <c r="N126" s="106">
        <f>M126/L126</f>
        <v>77.932714389729554</v>
      </c>
      <c r="O126" s="108">
        <f>L126-I126</f>
        <v>0</v>
      </c>
      <c r="P126" s="109">
        <f>N126-K126</f>
        <v>-9.023807349400883</v>
      </c>
      <c r="Q126" s="110">
        <f>N126/K126</f>
        <v>0.89622621548188985</v>
      </c>
      <c r="R126" s="328"/>
      <c r="S126" s="47">
        <v>0.80347222222222225</v>
      </c>
      <c r="T126" s="48">
        <v>0.85667824074074073</v>
      </c>
      <c r="U126" s="111">
        <v>5.9499999999999709</v>
      </c>
      <c r="V126" s="112">
        <v>76.621280223405407</v>
      </c>
      <c r="W126" s="113"/>
      <c r="X126" s="116"/>
      <c r="Y126" s="12"/>
      <c r="Z126" s="198"/>
      <c r="AA126" s="337"/>
      <c r="AB126" s="338"/>
      <c r="AC126" s="12">
        <v>3</v>
      </c>
      <c r="AD126" s="198"/>
      <c r="AE126" s="117">
        <f>M126-J126</f>
        <v>-207.54756903622024</v>
      </c>
      <c r="AF126" s="110">
        <f>M126/J126</f>
        <v>0.89622621548188985</v>
      </c>
      <c r="AG126" s="374"/>
    </row>
    <row r="127" spans="1:33" ht="15.75" customHeight="1">
      <c r="A127" s="362"/>
      <c r="B127" s="163"/>
      <c r="C127" s="335"/>
      <c r="D127" s="336"/>
      <c r="E127" s="101"/>
      <c r="F127" s="111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328"/>
      <c r="S127" s="47"/>
      <c r="T127" s="48"/>
      <c r="U127" s="111"/>
      <c r="V127" s="112"/>
      <c r="W127" s="113"/>
      <c r="X127" s="116"/>
      <c r="Y127" s="12"/>
      <c r="Z127" s="198"/>
      <c r="AA127" s="337"/>
      <c r="AB127" s="338"/>
      <c r="AC127" s="12"/>
      <c r="AD127" s="198"/>
      <c r="AE127" s="117"/>
      <c r="AF127" s="110"/>
      <c r="AG127" s="374"/>
    </row>
    <row r="128" spans="1:33" ht="15.75" customHeight="1">
      <c r="A128" s="363"/>
      <c r="B128" s="163"/>
      <c r="C128" s="335"/>
      <c r="D128" s="336"/>
      <c r="E128" s="101"/>
      <c r="F128" s="111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328"/>
      <c r="S128" s="47"/>
      <c r="T128" s="48"/>
      <c r="U128" s="111"/>
      <c r="V128" s="112"/>
      <c r="W128" s="113"/>
      <c r="X128" s="116"/>
      <c r="Y128" s="12"/>
      <c r="Z128" s="198"/>
      <c r="AA128" s="337"/>
      <c r="AB128" s="338"/>
      <c r="AC128" s="12"/>
      <c r="AD128" s="198"/>
      <c r="AE128" s="117"/>
      <c r="AF128" s="110"/>
      <c r="AG128" s="374"/>
    </row>
    <row r="129" spans="1:33" ht="15.75" customHeight="1">
      <c r="A129" s="363"/>
      <c r="B129" s="163"/>
      <c r="C129" s="335"/>
      <c r="D129" s="336"/>
      <c r="E129" s="101"/>
      <c r="F129" s="111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28"/>
      <c r="S129" s="47"/>
      <c r="T129" s="120"/>
      <c r="U129" s="111"/>
      <c r="V129" s="112"/>
      <c r="W129" s="113"/>
      <c r="X129" s="116"/>
      <c r="Y129" s="12"/>
      <c r="Z129" s="198"/>
      <c r="AA129" s="337"/>
      <c r="AB129" s="338"/>
      <c r="AC129" s="12"/>
      <c r="AD129" s="198"/>
      <c r="AE129" s="117"/>
      <c r="AF129" s="110"/>
      <c r="AG129" s="374"/>
    </row>
    <row r="130" spans="1:33" ht="15.75" customHeight="1">
      <c r="A130" s="363"/>
      <c r="B130" s="163"/>
      <c r="C130" s="335"/>
      <c r="D130" s="336"/>
      <c r="E130" s="101"/>
      <c r="F130" s="111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328"/>
      <c r="S130" s="47"/>
      <c r="T130" s="120"/>
      <c r="U130" s="111"/>
      <c r="V130" s="112"/>
      <c r="W130" s="113"/>
      <c r="X130" s="116"/>
      <c r="Y130" s="12"/>
      <c r="Z130" s="198"/>
      <c r="AA130" s="337"/>
      <c r="AB130" s="338"/>
      <c r="AC130" s="12"/>
      <c r="AD130" s="198"/>
      <c r="AE130" s="117"/>
      <c r="AF130" s="110"/>
      <c r="AG130" s="374"/>
    </row>
    <row r="131" spans="1:33" ht="15.75" customHeight="1">
      <c r="A131" s="363"/>
      <c r="B131" s="163"/>
      <c r="C131" s="335"/>
      <c r="D131" s="336"/>
      <c r="E131" s="101"/>
      <c r="F131" s="111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28"/>
      <c r="S131" s="47"/>
      <c r="T131" s="120"/>
      <c r="U131" s="111"/>
      <c r="V131" s="112"/>
      <c r="W131" s="113"/>
      <c r="X131" s="116"/>
      <c r="Y131" s="12"/>
      <c r="Z131" s="198"/>
      <c r="AA131" s="337"/>
      <c r="AB131" s="338"/>
      <c r="AC131" s="12"/>
      <c r="AD131" s="198"/>
      <c r="AE131" s="117"/>
      <c r="AF131" s="110"/>
      <c r="AG131" s="374"/>
    </row>
    <row r="132" spans="1:33" ht="15.75" customHeight="1">
      <c r="A132" s="363"/>
      <c r="B132" s="163"/>
      <c r="C132" s="335"/>
      <c r="D132" s="336"/>
      <c r="E132" s="101"/>
      <c r="F132" s="111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28"/>
      <c r="S132" s="47"/>
      <c r="T132" s="120"/>
      <c r="U132" s="111"/>
      <c r="V132" s="112"/>
      <c r="W132" s="113"/>
      <c r="X132" s="116"/>
      <c r="Y132" s="12"/>
      <c r="Z132" s="198"/>
      <c r="AA132" s="337"/>
      <c r="AB132" s="338"/>
      <c r="AC132" s="12"/>
      <c r="AD132" s="198"/>
      <c r="AE132" s="117"/>
      <c r="AF132" s="110"/>
      <c r="AG132" s="374"/>
    </row>
    <row r="133" spans="1:33" ht="15.75" customHeight="1">
      <c r="A133" s="363"/>
      <c r="B133" s="163"/>
      <c r="C133" s="335"/>
      <c r="D133" s="336"/>
      <c r="E133" s="101"/>
      <c r="F133" s="111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28"/>
      <c r="S133" s="47"/>
      <c r="T133" s="120"/>
      <c r="U133" s="111"/>
      <c r="V133" s="112"/>
      <c r="W133" s="113"/>
      <c r="X133" s="116"/>
      <c r="Y133" s="12"/>
      <c r="Z133" s="198"/>
      <c r="AA133" s="337"/>
      <c r="AB133" s="338"/>
      <c r="AC133" s="12"/>
      <c r="AD133" s="198"/>
      <c r="AE133" s="117"/>
      <c r="AF133" s="110"/>
      <c r="AG133" s="374"/>
    </row>
    <row r="134" spans="1:33" ht="15.75" customHeight="1">
      <c r="A134" s="363"/>
      <c r="B134" s="163"/>
      <c r="C134" s="335"/>
      <c r="D134" s="336"/>
      <c r="E134" s="101"/>
      <c r="F134" s="111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28"/>
      <c r="S134" s="47"/>
      <c r="T134" s="120"/>
      <c r="U134" s="111"/>
      <c r="V134" s="112"/>
      <c r="W134" s="113"/>
      <c r="X134" s="116"/>
      <c r="Y134" s="12"/>
      <c r="Z134" s="198"/>
      <c r="AA134" s="337"/>
      <c r="AB134" s="338"/>
      <c r="AC134" s="12"/>
      <c r="AD134" s="198"/>
      <c r="AE134" s="117"/>
      <c r="AF134" s="110"/>
      <c r="AG134" s="374"/>
    </row>
    <row r="135" spans="1:33" ht="15.75" customHeight="1">
      <c r="A135" s="363"/>
      <c r="B135" s="163"/>
      <c r="C135" s="335"/>
      <c r="D135" s="336"/>
      <c r="E135" s="101"/>
      <c r="F135" s="111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28"/>
      <c r="S135" s="47"/>
      <c r="T135" s="120"/>
      <c r="U135" s="111"/>
      <c r="V135" s="112"/>
      <c r="W135" s="113"/>
      <c r="X135" s="116"/>
      <c r="Y135" s="12"/>
      <c r="Z135" s="198"/>
      <c r="AA135" s="337"/>
      <c r="AB135" s="338"/>
      <c r="AC135" s="12"/>
      <c r="AD135" s="198"/>
      <c r="AE135" s="117"/>
      <c r="AF135" s="110"/>
      <c r="AG135" s="374"/>
    </row>
    <row r="136" spans="1:33" ht="15.75" customHeight="1">
      <c r="A136" s="363"/>
      <c r="B136" s="163"/>
      <c r="C136" s="335"/>
      <c r="D136" s="336"/>
      <c r="E136" s="101"/>
      <c r="F136" s="111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8"/>
      <c r="S136" s="47"/>
      <c r="T136" s="120"/>
      <c r="U136" s="111"/>
      <c r="V136" s="112"/>
      <c r="W136" s="113"/>
      <c r="X136" s="116"/>
      <c r="Y136" s="12"/>
      <c r="Z136" s="198"/>
      <c r="AA136" s="337"/>
      <c r="AB136" s="338"/>
      <c r="AC136" s="12"/>
      <c r="AD136" s="198"/>
      <c r="AE136" s="117"/>
      <c r="AF136" s="110"/>
      <c r="AG136" s="374"/>
    </row>
    <row r="137" spans="1:33" ht="15.75" customHeight="1">
      <c r="A137" s="363"/>
      <c r="B137" s="163"/>
      <c r="C137" s="335"/>
      <c r="D137" s="336"/>
      <c r="E137" s="101"/>
      <c r="F137" s="111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8"/>
      <c r="S137" s="47"/>
      <c r="T137" s="120"/>
      <c r="U137" s="111"/>
      <c r="V137" s="112"/>
      <c r="W137" s="183"/>
      <c r="X137" s="184"/>
      <c r="Y137" s="12"/>
      <c r="Z137" s="198"/>
      <c r="AA137" s="337"/>
      <c r="AB137" s="338"/>
      <c r="AC137" s="12"/>
      <c r="AD137" s="198"/>
      <c r="AE137" s="117"/>
      <c r="AF137" s="110"/>
      <c r="AG137" s="374"/>
    </row>
    <row r="138" spans="1:33" ht="15.75" customHeight="1">
      <c r="A138" s="363"/>
      <c r="B138" s="163"/>
      <c r="C138" s="335"/>
      <c r="D138" s="336"/>
      <c r="E138" s="101"/>
      <c r="F138" s="111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8"/>
      <c r="S138" s="47"/>
      <c r="T138" s="120"/>
      <c r="U138" s="111"/>
      <c r="V138" s="112"/>
      <c r="W138" s="185"/>
      <c r="X138" s="186"/>
      <c r="Y138" s="12"/>
      <c r="Z138" s="198"/>
      <c r="AA138" s="337"/>
      <c r="AB138" s="338"/>
      <c r="AC138" s="12"/>
      <c r="AD138" s="198"/>
      <c r="AE138" s="117"/>
      <c r="AF138" s="110"/>
      <c r="AG138" s="374"/>
    </row>
    <row r="139" spans="1:33" ht="15.75" customHeight="1">
      <c r="A139" s="363"/>
      <c r="B139" s="100"/>
      <c r="C139" s="335"/>
      <c r="D139" s="336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8"/>
      <c r="S139" s="47"/>
      <c r="T139" s="120"/>
      <c r="U139" s="130"/>
      <c r="V139" s="112"/>
      <c r="W139" s="185"/>
      <c r="X139" s="186"/>
      <c r="Y139" s="12"/>
      <c r="Z139" s="198"/>
      <c r="AA139" s="337"/>
      <c r="AB139" s="338"/>
      <c r="AC139" s="12"/>
      <c r="AD139" s="198"/>
      <c r="AE139" s="117"/>
      <c r="AF139" s="110"/>
      <c r="AG139" s="374"/>
    </row>
    <row r="140" spans="1:33" ht="15.75" customHeight="1" thickBot="1">
      <c r="A140" s="364"/>
      <c r="B140" s="133" t="s">
        <v>115</v>
      </c>
      <c r="C140" s="358"/>
      <c r="D140" s="358"/>
      <c r="E140" s="134"/>
      <c r="F140" s="167"/>
      <c r="G140" s="135"/>
      <c r="H140" s="69"/>
      <c r="I140" s="136">
        <f t="shared" ref="I140:J140" si="64">AVERAGE(I124:I139)</f>
        <v>23</v>
      </c>
      <c r="J140" s="137">
        <f t="shared" si="64"/>
        <v>2000</v>
      </c>
      <c r="K140" s="138">
        <f t="shared" ref="K140" si="65">J140/I140</f>
        <v>86.956521739130437</v>
      </c>
      <c r="L140" s="136">
        <f t="shared" ref="L140:M140" si="66">AVERAGE(L124:L139)</f>
        <v>23</v>
      </c>
      <c r="M140" s="137">
        <f t="shared" si="66"/>
        <v>1792.9421492682275</v>
      </c>
      <c r="N140" s="138">
        <f>M140/L140</f>
        <v>77.954006489922932</v>
      </c>
      <c r="O140" s="139">
        <f>L140-I140</f>
        <v>0</v>
      </c>
      <c r="P140" s="140">
        <f>N140-K140</f>
        <v>-9.0025152492075051</v>
      </c>
      <c r="Q140" s="141">
        <f>N140/K140</f>
        <v>0.89647107463411368</v>
      </c>
      <c r="R140" s="329"/>
      <c r="S140" s="142">
        <v>0.70833333333333337</v>
      </c>
      <c r="T140" s="143">
        <v>0.85667824074074073</v>
      </c>
      <c r="U140" s="144"/>
      <c r="V140" s="166"/>
      <c r="W140" s="187"/>
      <c r="X140" s="188"/>
      <c r="Y140" s="179">
        <f t="shared" ref="Y140:Z140" si="67">SUM(Y124:Y139)</f>
        <v>0</v>
      </c>
      <c r="Z140" s="180">
        <f t="shared" si="67"/>
        <v>0</v>
      </c>
      <c r="AA140" s="359"/>
      <c r="AB140" s="360"/>
      <c r="AC140" s="179">
        <f t="shared" ref="AC140" si="68">SUM(AC124:AC139)</f>
        <v>5</v>
      </c>
      <c r="AD140" s="180">
        <f t="shared" ref="AD140" si="69">SUM(AD124:AD139)</f>
        <v>0</v>
      </c>
      <c r="AE140" s="168">
        <f>M140-J140</f>
        <v>-207.05785073177253</v>
      </c>
      <c r="AF140" s="141">
        <f>M140/J140</f>
        <v>0.89647107463411368</v>
      </c>
      <c r="AG140" s="375"/>
    </row>
    <row r="142" spans="1:33">
      <c r="AA142" s="365" t="s">
        <v>149</v>
      </c>
      <c r="AB142" s="365"/>
    </row>
    <row r="143" spans="1:33">
      <c r="AA143" s="365" t="s">
        <v>150</v>
      </c>
      <c r="AB143" s="365"/>
    </row>
    <row r="144" spans="1:33">
      <c r="AA144" s="365" t="s">
        <v>151</v>
      </c>
      <c r="AB144" s="365"/>
    </row>
    <row r="145" spans="27:28">
      <c r="AA145" s="365" t="s">
        <v>152</v>
      </c>
      <c r="AB145" s="365"/>
    </row>
    <row r="146" spans="27:28">
      <c r="AA146" s="365" t="s">
        <v>153</v>
      </c>
      <c r="AB146" s="365"/>
    </row>
    <row r="147" spans="27:28">
      <c r="AA147" s="365" t="s">
        <v>154</v>
      </c>
      <c r="AB147" s="365"/>
    </row>
    <row r="148" spans="27:28">
      <c r="AA148" s="365" t="s">
        <v>155</v>
      </c>
      <c r="AB148" s="365"/>
    </row>
    <row r="149" spans="27:28">
      <c r="AA149" s="365" t="s">
        <v>156</v>
      </c>
      <c r="AB149" s="365"/>
    </row>
    <row r="150" spans="27:28">
      <c r="AA150" s="365" t="s">
        <v>157</v>
      </c>
      <c r="AB150" s="365"/>
    </row>
    <row r="151" spans="27:28">
      <c r="AA151" s="365" t="s">
        <v>158</v>
      </c>
      <c r="AB151" s="365"/>
    </row>
    <row r="152" spans="27:28">
      <c r="AA152" s="365" t="s">
        <v>159</v>
      </c>
      <c r="AB152" s="365"/>
    </row>
    <row r="153" spans="27:28">
      <c r="AA153" s="365" t="s">
        <v>160</v>
      </c>
      <c r="AB153" s="365"/>
    </row>
    <row r="154" spans="27:28">
      <c r="AA154" s="365" t="s">
        <v>161</v>
      </c>
      <c r="AB154" s="365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432" priority="2" operator="greaterThan">
      <formula>0</formula>
    </cfRule>
  </conditionalFormatting>
  <conditionalFormatting sqref="P5:P140 AE5:AE140">
    <cfRule type="cellIs" dxfId="431" priority="5" operator="lessThan">
      <formula>0</formula>
    </cfRule>
  </conditionalFormatting>
  <conditionalFormatting sqref="Q5:Q140 AF5:AF140">
    <cfRule type="cellIs" dxfId="430" priority="3" operator="greaterThan">
      <formula>1</formula>
    </cfRule>
    <cfRule type="cellIs" dxfId="429" priority="4" operator="lessThan">
      <formula>0.8</formula>
    </cfRule>
  </conditionalFormatting>
  <conditionalFormatting sqref="AG5 R5:R140 AG107:AG124">
    <cfRule type="cellIs" dxfId="428" priority="6" operator="lessThan">
      <formula>0.8</formula>
    </cfRule>
  </conditionalFormatting>
  <conditionalFormatting sqref="AG22">
    <cfRule type="cellIs" dxfId="427" priority="11" operator="lessThan">
      <formula>0.8</formula>
    </cfRule>
  </conditionalFormatting>
  <conditionalFormatting sqref="AG37">
    <cfRule type="cellIs" dxfId="426" priority="10" operator="lessThan">
      <formula>0.8</formula>
    </cfRule>
  </conditionalFormatting>
  <conditionalFormatting sqref="AG39:AG74">
    <cfRule type="cellIs" dxfId="425" priority="8" operator="lessThan">
      <formula>0.8</formula>
    </cfRule>
  </conditionalFormatting>
  <conditionalFormatting sqref="AG80:AG88">
    <cfRule type="cellIs" dxfId="424" priority="9" operator="lessThan">
      <formula>0.8</formula>
    </cfRule>
  </conditionalFormatting>
  <conditionalFormatting sqref="AG90:AG95">
    <cfRule type="cellIs" dxfId="423" priority="7" operator="lessThan">
      <formula>0.8</formula>
    </cfRule>
  </conditionalFormatting>
  <conditionalFormatting sqref="AG139">
    <cfRule type="cellIs" dxfId="422" priority="1" operator="lessThan">
      <formula>0.8</formula>
    </cfRule>
  </conditionalFormatting>
  <dataValidations count="1">
    <dataValidation type="list" allowBlank="1" showInputMessage="1" showErrorMessage="1" sqref="AA5:AB140" xr:uid="{F1C01905-50DB-42A5-B279-5FB022005BA6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BE360-E317-46C4-A20C-AC41F699C2DD}">
  <sheetPr>
    <tabColor theme="8" tint="0.59999389629810485"/>
  </sheetPr>
  <dimension ref="B1:AR42"/>
  <sheetViews>
    <sheetView zoomScale="70" zoomScaleNormal="70" workbookViewId="0">
      <selection activeCell="P50" sqref="P50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11" t="s">
        <v>0</v>
      </c>
      <c r="C1" s="211"/>
      <c r="D1" s="211"/>
      <c r="E1" s="211"/>
      <c r="F1" s="211"/>
      <c r="G1" s="211"/>
      <c r="H1" s="211"/>
      <c r="I1" s="211"/>
      <c r="J1" s="211"/>
      <c r="K1" s="1"/>
      <c r="L1" s="1"/>
      <c r="M1" s="1"/>
      <c r="N1" s="1"/>
      <c r="O1" s="1"/>
      <c r="P1" s="1"/>
    </row>
    <row r="2" spans="2:34" ht="27.75" customHeight="1">
      <c r="B2" s="212"/>
      <c r="C2" s="212"/>
      <c r="D2" s="212"/>
      <c r="E2" s="212"/>
      <c r="F2" s="212"/>
      <c r="G2" s="212"/>
      <c r="H2" s="212"/>
      <c r="I2" s="212"/>
      <c r="J2" s="212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13" t="s">
        <v>254</v>
      </c>
      <c r="D3" s="214"/>
      <c r="E3" s="3" t="s">
        <v>2</v>
      </c>
      <c r="F3" s="215">
        <f>'0718(18度C)'!D1+'0718(4度C)'!D1</f>
        <v>172065</v>
      </c>
      <c r="G3" s="216"/>
      <c r="H3" s="3" t="s">
        <v>3</v>
      </c>
      <c r="I3" s="217">
        <f>'0718(18度C)'!F1+'0718(4度C)'!F1</f>
        <v>5391308.3200000003</v>
      </c>
      <c r="J3" s="218"/>
      <c r="K3" s="4"/>
      <c r="L3" s="5"/>
      <c r="M3" s="1"/>
      <c r="N3" s="1"/>
      <c r="O3" s="1"/>
      <c r="P3" s="1"/>
    </row>
    <row r="4" spans="2:34" ht="28.5" customHeight="1">
      <c r="B4" s="219" t="s">
        <v>4</v>
      </c>
      <c r="C4" s="222" t="s">
        <v>5</v>
      </c>
      <c r="D4" s="223"/>
      <c r="E4" s="224" t="s">
        <v>6</v>
      </c>
      <c r="F4" s="225"/>
      <c r="G4" s="224" t="s">
        <v>7</v>
      </c>
      <c r="H4" s="225"/>
      <c r="I4" s="224" t="s">
        <v>8</v>
      </c>
      <c r="J4" s="225"/>
      <c r="K4" s="226" t="s">
        <v>9</v>
      </c>
      <c r="L4" s="227"/>
      <c r="M4" s="226" t="s">
        <v>10</v>
      </c>
      <c r="N4" s="227"/>
      <c r="O4" s="228" t="s">
        <v>11</v>
      </c>
      <c r="P4" s="229"/>
      <c r="Q4" s="229" t="s">
        <v>12</v>
      </c>
      <c r="R4" s="229"/>
    </row>
    <row r="5" spans="2:34" ht="28.5" customHeight="1">
      <c r="B5" s="220"/>
      <c r="C5" s="222" t="s">
        <v>13</v>
      </c>
      <c r="D5" s="223"/>
      <c r="E5" s="230" t="s">
        <v>14</v>
      </c>
      <c r="F5" s="231"/>
      <c r="G5" s="232" t="s">
        <v>15</v>
      </c>
      <c r="H5" s="233"/>
      <c r="I5" s="234" t="s">
        <v>16</v>
      </c>
      <c r="J5" s="235"/>
      <c r="K5" s="236" t="s">
        <v>17</v>
      </c>
      <c r="L5" s="237"/>
      <c r="M5" s="238" t="s">
        <v>18</v>
      </c>
      <c r="N5" s="23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20"/>
      <c r="C6" s="222" t="s">
        <v>22</v>
      </c>
      <c r="D6" s="223"/>
      <c r="E6" s="250">
        <f>AVERAGE(D14:O14,D32:X32)</f>
        <v>492.64061286883424</v>
      </c>
      <c r="F6" s="251" t="e">
        <f>AVERAGE(#REF!,D14:K14)</f>
        <v>#REF!</v>
      </c>
      <c r="G6" s="252">
        <f>AVERAGE(D14:K14)</f>
        <v>284.87885482176097</v>
      </c>
      <c r="H6" s="253"/>
      <c r="I6" s="252">
        <f>AVERAGE(L14:O14)</f>
        <v>94.325718496683862</v>
      </c>
      <c r="J6" s="253"/>
      <c r="K6" s="252">
        <f>AVERAGE(D32:O32)</f>
        <v>745.4545454545455</v>
      </c>
      <c r="L6" s="253"/>
      <c r="M6" s="252">
        <f>AVERAGE(P32:X32)</f>
        <v>750.62676453980805</v>
      </c>
      <c r="N6" s="253"/>
      <c r="O6" s="241">
        <f>'0718(4度C)'!Y2</f>
        <v>0</v>
      </c>
      <c r="P6" s="241">
        <f>'0718(4度C)'!Z2</f>
        <v>0</v>
      </c>
      <c r="Q6" s="241">
        <f>'0718(4度C)'!AC2</f>
        <v>49</v>
      </c>
      <c r="R6" s="241">
        <f>'0718(4度C)'!AD2</f>
        <v>0</v>
      </c>
    </row>
    <row r="7" spans="2:34" ht="28.5" customHeight="1">
      <c r="B7" s="220"/>
      <c r="C7" s="244" t="s">
        <v>23</v>
      </c>
      <c r="D7" s="245"/>
      <c r="E7" s="246">
        <f>AVERAGE(D15:O15,D33:X33)</f>
        <v>438.37297460865057</v>
      </c>
      <c r="F7" s="247" t="e">
        <f>AVERAGE(#REF!,D15:K15)</f>
        <v>#REF!</v>
      </c>
      <c r="G7" s="248">
        <f>AVERAGE(D15:K15)</f>
        <v>247.99252315450067</v>
      </c>
      <c r="H7" s="249"/>
      <c r="I7" s="248">
        <f>AVERAGE(L15:O15)</f>
        <v>86.91763471494076</v>
      </c>
      <c r="J7" s="249"/>
      <c r="K7" s="248">
        <f>AVERAGE(D33:O33)</f>
        <v>665.9611438870985</v>
      </c>
      <c r="L7" s="249"/>
      <c r="M7" s="248">
        <f>AVERAGE(P33:X33)</f>
        <v>672.08315245828271</v>
      </c>
      <c r="N7" s="249"/>
      <c r="O7" s="242"/>
      <c r="P7" s="242"/>
      <c r="Q7" s="242"/>
      <c r="R7" s="242"/>
    </row>
    <row r="8" spans="2:34" ht="28.5" customHeight="1">
      <c r="B8" s="221"/>
      <c r="C8" s="244" t="s">
        <v>24</v>
      </c>
      <c r="D8" s="245"/>
      <c r="E8" s="265">
        <f>AVERAGE(D16:O16,D34:X34)</f>
        <v>0.89399792222984287</v>
      </c>
      <c r="F8" s="266" t="e">
        <f>AVERAGE(D16:K16,#REF!)</f>
        <v>#REF!</v>
      </c>
      <c r="G8" s="254">
        <f>AVERAGE(D16:K16)</f>
        <v>0.88572791376113524</v>
      </c>
      <c r="H8" s="255"/>
      <c r="I8" s="254">
        <f>AVERAGE(L16:O16)</f>
        <v>0.91964208493610444</v>
      </c>
      <c r="J8" s="255"/>
      <c r="K8" s="254">
        <f>AVERAGE(D34:O34)</f>
        <v>0.89141843285810562</v>
      </c>
      <c r="L8" s="255"/>
      <c r="M8" s="254">
        <f>AVERAGE(P34:X34)</f>
        <v>0.89616034295151037</v>
      </c>
      <c r="N8" s="255"/>
      <c r="O8" s="243"/>
      <c r="P8" s="243"/>
      <c r="Q8" s="243"/>
      <c r="R8" s="243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6" t="s">
        <v>26</v>
      </c>
      <c r="C11" s="257"/>
      <c r="D11" s="258" t="s">
        <v>27</v>
      </c>
      <c r="E11" s="259"/>
      <c r="F11" s="259"/>
      <c r="G11" s="259"/>
      <c r="H11" s="259"/>
      <c r="I11" s="259"/>
      <c r="J11" s="259"/>
      <c r="K11" s="259"/>
      <c r="L11" s="260" t="s">
        <v>28</v>
      </c>
      <c r="M11" s="261"/>
      <c r="N11" s="261"/>
      <c r="O11" s="262"/>
    </row>
    <row r="12" spans="2:34" ht="17.25" customHeight="1">
      <c r="B12" s="263" t="s">
        <v>29</v>
      </c>
      <c r="C12" s="264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63"/>
      <c r="C13" s="264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0" t="s">
        <v>40</v>
      </c>
      <c r="C14" s="26" t="s">
        <v>41</v>
      </c>
      <c r="D14" s="27" t="s">
        <v>42</v>
      </c>
      <c r="E14" s="28">
        <v>84.21052631578948</v>
      </c>
      <c r="F14" s="28">
        <v>114.42307692307692</v>
      </c>
      <c r="G14" s="28">
        <v>90.909090909090907</v>
      </c>
      <c r="H14" s="28">
        <v>165.13043478260869</v>
      </c>
      <c r="I14" s="28">
        <v>654.6</v>
      </c>
      <c r="J14" s="28">
        <v>600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0"/>
      <c r="C15" s="33" t="s">
        <v>43</v>
      </c>
      <c r="D15" s="34" t="s">
        <v>42</v>
      </c>
      <c r="E15" s="35">
        <v>75.479909901460346</v>
      </c>
      <c r="F15" s="35">
        <v>103.07147363205753</v>
      </c>
      <c r="G15" s="35">
        <v>81.457879580508447</v>
      </c>
      <c r="H15" s="35">
        <v>147.99082109571623</v>
      </c>
      <c r="I15" s="35">
        <v>538.90505471726135</v>
      </c>
      <c r="J15" s="35">
        <v>541.05000000000007</v>
      </c>
      <c r="K15" s="36" t="s">
        <v>42</v>
      </c>
      <c r="L15" s="34" t="s">
        <v>42</v>
      </c>
      <c r="M15" s="37">
        <v>95.892857142857139</v>
      </c>
      <c r="N15" s="35">
        <v>77.942412287024396</v>
      </c>
      <c r="O15" s="38" t="s">
        <v>42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40"/>
      <c r="C16" s="41" t="s">
        <v>44</v>
      </c>
      <c r="D16" s="42" t="s">
        <v>42</v>
      </c>
      <c r="E16" s="43">
        <f t="shared" ref="E16:J16" si="0">E15/E14</f>
        <v>0.89632393007984157</v>
      </c>
      <c r="F16" s="43">
        <f t="shared" si="0"/>
        <v>0.90079271073394818</v>
      </c>
      <c r="G16" s="43">
        <f t="shared" si="0"/>
        <v>0.89603667538559295</v>
      </c>
      <c r="H16" s="43">
        <f t="shared" si="0"/>
        <v>0.89620560431845009</v>
      </c>
      <c r="I16" s="43">
        <f t="shared" si="0"/>
        <v>0.82325856204897851</v>
      </c>
      <c r="J16" s="43">
        <f t="shared" si="0"/>
        <v>0.90175000000000016</v>
      </c>
      <c r="K16" s="44" t="s">
        <v>42</v>
      </c>
      <c r="L16" s="42" t="s">
        <v>42</v>
      </c>
      <c r="M16" s="45">
        <f t="shared" ref="M16:N16" si="1">M15/M14</f>
        <v>0.94294642857142852</v>
      </c>
      <c r="N16" s="43">
        <f t="shared" si="1"/>
        <v>0.89633774130078048</v>
      </c>
      <c r="O16" s="46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7" t="s">
        <v>45</v>
      </c>
      <c r="C17" s="13" t="s">
        <v>46</v>
      </c>
      <c r="D17" s="47" t="s">
        <v>42</v>
      </c>
      <c r="E17" s="48">
        <v>0.20833333333333334</v>
      </c>
      <c r="F17" s="48">
        <v>0.20833333333333334</v>
      </c>
      <c r="G17" s="48">
        <v>0.25</v>
      </c>
      <c r="H17" s="48">
        <v>0.16666666666666666</v>
      </c>
      <c r="I17" s="48">
        <v>0.36041666666666661</v>
      </c>
      <c r="J17" s="48">
        <v>0.25</v>
      </c>
      <c r="K17" s="48" t="s">
        <v>42</v>
      </c>
      <c r="L17" s="47" t="s">
        <v>42</v>
      </c>
      <c r="M17" s="49">
        <v>0.70833333333333337</v>
      </c>
      <c r="N17" s="48">
        <v>0.70833333333333337</v>
      </c>
      <c r="O17" s="50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63"/>
      <c r="C18" s="13" t="s">
        <v>47</v>
      </c>
      <c r="D18" s="47" t="s">
        <v>42</v>
      </c>
      <c r="E18" s="48">
        <v>0.62809027777777771</v>
      </c>
      <c r="F18" s="48">
        <v>0.55999999999999994</v>
      </c>
      <c r="G18" s="48">
        <v>0.58487268518518509</v>
      </c>
      <c r="H18" s="48">
        <v>0.63621527777777764</v>
      </c>
      <c r="I18" s="48">
        <v>0.38680555555555551</v>
      </c>
      <c r="J18" s="48">
        <v>0.30067129629629624</v>
      </c>
      <c r="K18" s="48" t="s">
        <v>42</v>
      </c>
      <c r="L18" s="47" t="s">
        <v>42</v>
      </c>
      <c r="M18" s="49">
        <v>0.82974537037037033</v>
      </c>
      <c r="N18" s="48">
        <v>0.83658564814814818</v>
      </c>
      <c r="O18" s="50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8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69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68" t="s">
        <v>51</v>
      </c>
      <c r="C21" s="51" t="s">
        <v>49</v>
      </c>
      <c r="D21" s="54"/>
      <c r="E21" s="52">
        <v>12</v>
      </c>
      <c r="F21" s="52">
        <v>6</v>
      </c>
      <c r="G21" s="52">
        <v>10</v>
      </c>
      <c r="H21" s="52">
        <v>14</v>
      </c>
      <c r="I21" s="52">
        <v>0</v>
      </c>
      <c r="J21" s="52">
        <v>0</v>
      </c>
      <c r="K21" s="53"/>
      <c r="L21" s="54"/>
      <c r="M21" s="55">
        <v>3</v>
      </c>
      <c r="N21" s="52">
        <v>4</v>
      </c>
      <c r="O21" s="56"/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69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63" t="s">
        <v>53</v>
      </c>
      <c r="C23" s="264"/>
      <c r="D23" s="57" t="s">
        <v>42</v>
      </c>
      <c r="E23" s="58">
        <v>22.166666666666668</v>
      </c>
      <c r="F23" s="58">
        <v>17.333333333333332</v>
      </c>
      <c r="G23" s="58">
        <v>22</v>
      </c>
      <c r="H23" s="58">
        <v>21</v>
      </c>
      <c r="I23" s="58">
        <v>5.5</v>
      </c>
      <c r="J23" s="58">
        <v>6</v>
      </c>
      <c r="K23" s="59" t="s">
        <v>42</v>
      </c>
      <c r="L23" s="57" t="s">
        <v>42</v>
      </c>
      <c r="M23" s="60">
        <v>18.666666666666668</v>
      </c>
      <c r="N23" s="58">
        <v>23</v>
      </c>
      <c r="O23" s="61" t="s">
        <v>42</v>
      </c>
    </row>
    <row r="24" spans="2:44" ht="17.25" customHeight="1">
      <c r="B24" s="270" t="s">
        <v>54</v>
      </c>
      <c r="C24" s="271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70" t="s">
        <v>59</v>
      </c>
      <c r="C25" s="271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72" t="s">
        <v>60</v>
      </c>
      <c r="C26" s="273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56" t="s">
        <v>26</v>
      </c>
      <c r="C29" s="257"/>
      <c r="D29" s="274" t="s">
        <v>64</v>
      </c>
      <c r="E29" s="275"/>
      <c r="F29" s="275"/>
      <c r="G29" s="275"/>
      <c r="H29" s="275"/>
      <c r="I29" s="275"/>
      <c r="J29" s="275"/>
      <c r="K29" s="275"/>
      <c r="L29" s="275"/>
      <c r="M29" s="275"/>
      <c r="N29" s="275"/>
      <c r="O29" s="276"/>
      <c r="P29" s="277" t="s">
        <v>65</v>
      </c>
      <c r="Q29" s="278"/>
      <c r="R29" s="278"/>
      <c r="S29" s="278"/>
      <c r="T29" s="278"/>
      <c r="U29" s="278"/>
      <c r="V29" s="278"/>
      <c r="W29" s="278"/>
      <c r="X29" s="279"/>
    </row>
    <row r="30" spans="2:44" ht="17.25" customHeight="1">
      <c r="B30" s="263" t="s">
        <v>29</v>
      </c>
      <c r="C30" s="264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63"/>
      <c r="C31" s="264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40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954.54545454545462</v>
      </c>
      <c r="O32" s="28">
        <v>875</v>
      </c>
      <c r="P32" s="27">
        <v>411.42857142857144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709.09090909090901</v>
      </c>
      <c r="W32" s="28">
        <v>942.85714285714289</v>
      </c>
      <c r="X32" s="31">
        <v>939.13043478260863</v>
      </c>
    </row>
    <row r="33" spans="2:24" ht="39.6" customHeight="1">
      <c r="B33" s="240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287.80419355165219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746.54744135391331</v>
      </c>
      <c r="N33" s="35">
        <v>849.57187408124321</v>
      </c>
      <c r="O33" s="35">
        <v>779.92106656158523</v>
      </c>
      <c r="P33" s="34">
        <v>368.73789720816359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642.71312538879147</v>
      </c>
      <c r="W33" s="35">
        <v>844.72374378037625</v>
      </c>
      <c r="X33" s="38">
        <v>832.15784345579971</v>
      </c>
    </row>
    <row r="34" spans="2:24" ht="40.15" customHeight="1">
      <c r="B34" s="240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0.87940170251893734</v>
      </c>
      <c r="H34" s="43" t="s">
        <v>42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0.90490598951989487</v>
      </c>
      <c r="N34" s="43">
        <f>N33/N32</f>
        <v>0.89002767760892143</v>
      </c>
      <c r="O34" s="43">
        <f>O33/O32</f>
        <v>0.89133836178466885</v>
      </c>
      <c r="P34" s="42">
        <f>P33/P32</f>
        <v>0.89623794460317541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0.90639030503547524</v>
      </c>
      <c r="W34" s="43">
        <f>W33/W32</f>
        <v>0.89591912219130809</v>
      </c>
      <c r="X34" s="46">
        <f>X33/X32</f>
        <v>0.88609399997608307</v>
      </c>
    </row>
    <row r="35" spans="2:24" ht="17.25" customHeight="1">
      <c r="B35" s="267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0.25</v>
      </c>
      <c r="H35" s="48" t="s">
        <v>42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0.31805555555555554</v>
      </c>
      <c r="N35" s="48">
        <v>0.25</v>
      </c>
      <c r="O35" s="48">
        <v>0.25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0.73888888888888893</v>
      </c>
      <c r="X35" s="50">
        <v>0.74375000000000002</v>
      </c>
    </row>
    <row r="36" spans="2:24" ht="17.25" customHeight="1">
      <c r="B36" s="263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0.35653935185185182</v>
      </c>
      <c r="H36" s="48" t="s">
        <v>42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0.39081018518518518</v>
      </c>
      <c r="N36" s="48">
        <v>0.46181712962962973</v>
      </c>
      <c r="O36" s="48">
        <v>0.4761921296296297</v>
      </c>
      <c r="P36" s="47">
        <v>0.77300925925925923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0.8711458333333334</v>
      </c>
      <c r="W36" s="48">
        <v>1.0901041666666664</v>
      </c>
      <c r="X36" s="50">
        <v>1.0875578703703699</v>
      </c>
    </row>
    <row r="37" spans="2:24" ht="17.25" customHeight="1">
      <c r="B37" s="263" t="s">
        <v>53</v>
      </c>
      <c r="C37" s="264"/>
      <c r="D37" s="58" t="s">
        <v>42</v>
      </c>
      <c r="E37" s="58" t="s">
        <v>42</v>
      </c>
      <c r="F37" s="58" t="s">
        <v>42</v>
      </c>
      <c r="G37" s="58">
        <v>11</v>
      </c>
      <c r="H37" s="58" t="s">
        <v>42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4</v>
      </c>
      <c r="N37" s="58">
        <v>3.6666666666666665</v>
      </c>
      <c r="O37" s="58">
        <v>4</v>
      </c>
      <c r="P37" s="57">
        <v>8.75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4.4000000000000004</v>
      </c>
      <c r="W37" s="58">
        <v>3.5</v>
      </c>
      <c r="X37" s="61">
        <v>3.8333333333333335</v>
      </c>
    </row>
    <row r="38" spans="2:24" ht="17.25" customHeight="1">
      <c r="B38" s="270" t="s">
        <v>54</v>
      </c>
      <c r="C38" s="271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70" t="s">
        <v>59</v>
      </c>
      <c r="C39" s="271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72" t="s">
        <v>60</v>
      </c>
      <c r="C40" s="273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64CB3-8937-4733-953B-8692A76A40E0}">
  <sheetPr filterMode="1"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K44" sqref="K44"/>
      <selection pane="bottomLeft" activeCell="K44" sqref="K44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SUM(F5:F140)</f>
        <v>89156</v>
      </c>
      <c r="E1" s="88" t="s">
        <v>3</v>
      </c>
      <c r="F1" s="89">
        <f>SUM(G5:G140)</f>
        <v>1758663.7000000004</v>
      </c>
      <c r="G1" s="90" t="s">
        <v>84</v>
      </c>
      <c r="H1" s="91">
        <f>L21+L38+L55+L72+L89+L106+L123+L140</f>
        <v>43.150000000000006</v>
      </c>
      <c r="I1" s="284" t="s">
        <v>85</v>
      </c>
      <c r="J1" s="280"/>
      <c r="K1" s="309"/>
      <c r="L1" s="313" t="s">
        <v>86</v>
      </c>
      <c r="M1" s="314"/>
      <c r="N1" s="315"/>
      <c r="O1" s="280" t="s">
        <v>87</v>
      </c>
      <c r="P1" s="280"/>
      <c r="Q1" s="280"/>
      <c r="R1" s="281"/>
      <c r="S1" s="284" t="s">
        <v>88</v>
      </c>
      <c r="T1" s="280"/>
      <c r="U1" s="280"/>
      <c r="V1" s="280"/>
      <c r="W1" s="280"/>
      <c r="X1" s="281"/>
      <c r="Y1" s="280" t="s">
        <v>89</v>
      </c>
      <c r="Z1" s="280"/>
      <c r="AA1" s="284" t="s">
        <v>90</v>
      </c>
      <c r="AB1" s="286"/>
      <c r="AC1" s="287"/>
    </row>
    <row r="2" spans="1:29" ht="26.25" customHeight="1" thickBot="1">
      <c r="A2" s="299">
        <v>46221</v>
      </c>
      <c r="B2" s="300"/>
      <c r="C2" s="92" t="s">
        <v>40</v>
      </c>
      <c r="D2" s="93">
        <f>AVERAGE(N21,N38,N55,N72,N89,N106,N123,N140)</f>
        <v>669.02214817269066</v>
      </c>
      <c r="E2" s="93" t="s">
        <v>91</v>
      </c>
      <c r="F2" s="94">
        <f>F1/D1</f>
        <v>19.725690923774064</v>
      </c>
      <c r="G2" s="95" t="s">
        <v>92</v>
      </c>
      <c r="H2" s="96">
        <f>COUNT(H5:H140)</f>
        <v>10</v>
      </c>
      <c r="I2" s="310"/>
      <c r="J2" s="311"/>
      <c r="K2" s="312"/>
      <c r="L2" s="316"/>
      <c r="M2" s="282"/>
      <c r="N2" s="317"/>
      <c r="O2" s="282"/>
      <c r="P2" s="282"/>
      <c r="Q2" s="282"/>
      <c r="R2" s="283"/>
      <c r="S2" s="285"/>
      <c r="T2" s="282"/>
      <c r="U2" s="282"/>
      <c r="V2" s="282"/>
      <c r="W2" s="282"/>
      <c r="X2" s="283"/>
      <c r="Y2" s="282"/>
      <c r="Z2" s="282"/>
      <c r="AA2" s="288"/>
      <c r="AB2" s="289"/>
      <c r="AC2" s="290"/>
    </row>
    <row r="3" spans="1:29" ht="23.25" customHeight="1">
      <c r="A3" s="301" t="s">
        <v>93</v>
      </c>
      <c r="B3" s="303" t="s">
        <v>94</v>
      </c>
      <c r="C3" s="305" t="s">
        <v>95</v>
      </c>
      <c r="D3" s="305"/>
      <c r="E3" s="307" t="s">
        <v>96</v>
      </c>
      <c r="F3" s="305" t="s">
        <v>97</v>
      </c>
      <c r="G3" s="307" t="s">
        <v>98</v>
      </c>
      <c r="H3" s="356" t="s">
        <v>99</v>
      </c>
      <c r="I3" s="291" t="s">
        <v>100</v>
      </c>
      <c r="J3" s="293" t="s">
        <v>101</v>
      </c>
      <c r="K3" s="295" t="s">
        <v>40</v>
      </c>
      <c r="L3" s="297" t="s">
        <v>100</v>
      </c>
      <c r="M3" s="293" t="s">
        <v>101</v>
      </c>
      <c r="N3" s="295" t="s">
        <v>40</v>
      </c>
      <c r="O3" s="291" t="s">
        <v>100</v>
      </c>
      <c r="P3" s="350" t="s">
        <v>40</v>
      </c>
      <c r="Q3" s="352" t="s">
        <v>102</v>
      </c>
      <c r="R3" s="354" t="s">
        <v>103</v>
      </c>
      <c r="S3" s="339" t="s">
        <v>104</v>
      </c>
      <c r="T3" s="340"/>
      <c r="U3" s="341" t="s">
        <v>105</v>
      </c>
      <c r="V3" s="341" t="s">
        <v>106</v>
      </c>
      <c r="W3" s="305" t="s">
        <v>107</v>
      </c>
      <c r="X3" s="343"/>
      <c r="Y3" s="344" t="s">
        <v>108</v>
      </c>
      <c r="Z3" s="345"/>
      <c r="AA3" s="348" t="s">
        <v>101</v>
      </c>
      <c r="AB3" s="318" t="s">
        <v>102</v>
      </c>
      <c r="AC3" s="320" t="s">
        <v>109</v>
      </c>
    </row>
    <row r="4" spans="1:29" ht="17.25" customHeight="1" thickBot="1">
      <c r="A4" s="302"/>
      <c r="B4" s="304"/>
      <c r="C4" s="306"/>
      <c r="D4" s="306"/>
      <c r="E4" s="308"/>
      <c r="F4" s="306"/>
      <c r="G4" s="308"/>
      <c r="H4" s="357"/>
      <c r="I4" s="292"/>
      <c r="J4" s="294"/>
      <c r="K4" s="296"/>
      <c r="L4" s="298"/>
      <c r="M4" s="294"/>
      <c r="N4" s="296"/>
      <c r="O4" s="292"/>
      <c r="P4" s="351"/>
      <c r="Q4" s="353"/>
      <c r="R4" s="355"/>
      <c r="S4" s="203" t="s">
        <v>110</v>
      </c>
      <c r="T4" s="204" t="s">
        <v>111</v>
      </c>
      <c r="U4" s="342"/>
      <c r="V4" s="342"/>
      <c r="W4" s="99" t="s">
        <v>112</v>
      </c>
      <c r="X4" s="69" t="s">
        <v>113</v>
      </c>
      <c r="Y4" s="346"/>
      <c r="Z4" s="347"/>
      <c r="AA4" s="349"/>
      <c r="AB4" s="319"/>
      <c r="AC4" s="321"/>
    </row>
    <row r="5" spans="1:29" ht="15.75" hidden="1" customHeight="1">
      <c r="A5" s="322" t="s">
        <v>116</v>
      </c>
      <c r="B5" s="146" t="s">
        <v>114</v>
      </c>
      <c r="C5" s="325" t="s">
        <v>117</v>
      </c>
      <c r="D5" s="326"/>
      <c r="E5" s="147">
        <v>25.64</v>
      </c>
      <c r="F5" s="97">
        <v>1422</v>
      </c>
      <c r="G5" s="148">
        <f t="shared" ref="G5:G8" si="0">E5*F5</f>
        <v>36460.080000000002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3216.1695511531884</v>
      </c>
      <c r="N5" s="152">
        <f>M5/L5</f>
        <v>321.61695511531883</v>
      </c>
      <c r="O5" s="154">
        <f>L5-I5</f>
        <v>0</v>
      </c>
      <c r="P5" s="155">
        <f>N5-K5</f>
        <v>-38.383044884681169</v>
      </c>
      <c r="Q5" s="156">
        <f>N5/K5</f>
        <v>0.89338043087588559</v>
      </c>
      <c r="R5" s="327">
        <f>Q21</f>
        <v>0.87940170251893734</v>
      </c>
      <c r="S5" s="157">
        <v>0.25</v>
      </c>
      <c r="T5" s="158">
        <v>0.26841435185185186</v>
      </c>
      <c r="U5" s="159"/>
      <c r="V5" s="160">
        <v>26.528452136302235</v>
      </c>
      <c r="W5" s="161"/>
      <c r="X5" s="162"/>
      <c r="Y5" s="330"/>
      <c r="Z5" s="331"/>
      <c r="AA5" s="115">
        <f>M5-J5</f>
        <v>-383.83044884681158</v>
      </c>
      <c r="AB5" s="156">
        <f>M5/J5</f>
        <v>0.8933804308758857</v>
      </c>
      <c r="AC5" s="332">
        <f>AB21</f>
        <v>0.87940170251893723</v>
      </c>
    </row>
    <row r="6" spans="1:29" ht="15.75" hidden="1" customHeight="1">
      <c r="A6" s="323"/>
      <c r="B6" s="100" t="s">
        <v>114</v>
      </c>
      <c r="C6" s="335" t="s">
        <v>198</v>
      </c>
      <c r="D6" s="336"/>
      <c r="E6" s="101">
        <v>29.52</v>
      </c>
      <c r="F6" s="102">
        <v>2153</v>
      </c>
      <c r="G6" s="103">
        <f t="shared" si="0"/>
        <v>63556.56</v>
      </c>
      <c r="H6" s="26"/>
      <c r="I6" s="104">
        <v>11</v>
      </c>
      <c r="J6" s="105">
        <v>3600</v>
      </c>
      <c r="K6" s="106">
        <f t="shared" ref="K6:K8" si="1">J6/I6</f>
        <v>327.27272727272725</v>
      </c>
      <c r="L6" s="107">
        <v>11</v>
      </c>
      <c r="M6" s="105">
        <f>F6/V6*60</f>
        <v>3163.5231524602091</v>
      </c>
      <c r="N6" s="106">
        <f>M6/L6</f>
        <v>287.59301386001903</v>
      </c>
      <c r="O6" s="108">
        <f>L6-I6</f>
        <v>0</v>
      </c>
      <c r="P6" s="109">
        <f>N6-K6</f>
        <v>-39.679713412708224</v>
      </c>
      <c r="Q6" s="110">
        <f>N6/K6</f>
        <v>0.87875643123894709</v>
      </c>
      <c r="R6" s="328"/>
      <c r="S6" s="47">
        <v>0.2722222222222222</v>
      </c>
      <c r="T6" s="48">
        <v>0.30057870370370365</v>
      </c>
      <c r="U6" s="111">
        <v>5.4833333333332845</v>
      </c>
      <c r="V6" s="112">
        <v>40.83421987904191</v>
      </c>
      <c r="W6" s="113"/>
      <c r="X6" s="116"/>
      <c r="Y6" s="337"/>
      <c r="Z6" s="338"/>
      <c r="AA6" s="117">
        <f>M6-J6</f>
        <v>-436.47684753979092</v>
      </c>
      <c r="AB6" s="110">
        <f>M6/J6</f>
        <v>0.87875643123894698</v>
      </c>
      <c r="AC6" s="333"/>
    </row>
    <row r="7" spans="1:29" ht="15.75" hidden="1" customHeight="1">
      <c r="A7" s="323"/>
      <c r="B7" s="100" t="s">
        <v>114</v>
      </c>
      <c r="C7" s="335" t="s">
        <v>199</v>
      </c>
      <c r="D7" s="336"/>
      <c r="E7" s="101">
        <v>29.85</v>
      </c>
      <c r="F7" s="102">
        <v>2485</v>
      </c>
      <c r="G7" s="103">
        <f t="shared" si="0"/>
        <v>74177.25</v>
      </c>
      <c r="H7" s="26"/>
      <c r="I7" s="104">
        <v>11</v>
      </c>
      <c r="J7" s="105">
        <v>3600</v>
      </c>
      <c r="K7" s="106">
        <f t="shared" si="1"/>
        <v>327.27272727272725</v>
      </c>
      <c r="L7" s="107">
        <v>11</v>
      </c>
      <c r="M7" s="105">
        <f>F7/V7*60</f>
        <v>3162.8419884163568</v>
      </c>
      <c r="N7" s="106">
        <f>M7/L7</f>
        <v>287.53108985603245</v>
      </c>
      <c r="O7" s="108">
        <f>L7-I7</f>
        <v>0</v>
      </c>
      <c r="P7" s="109">
        <f>N7-K7</f>
        <v>-39.7416374166948</v>
      </c>
      <c r="Q7" s="110">
        <f>N7/K7</f>
        <v>0.87856721900454371</v>
      </c>
      <c r="R7" s="328"/>
      <c r="S7" s="47">
        <v>0.3034722222222222</v>
      </c>
      <c r="T7" s="48">
        <v>0.33620370370370367</v>
      </c>
      <c r="U7" s="111">
        <v>5</v>
      </c>
      <c r="V7" s="112">
        <v>47.141147280220203</v>
      </c>
      <c r="W7" s="113"/>
      <c r="X7" s="116"/>
      <c r="Y7" s="337"/>
      <c r="Z7" s="338"/>
      <c r="AA7" s="117">
        <f>M7-J7</f>
        <v>-437.1580115836432</v>
      </c>
      <c r="AB7" s="110">
        <f>M7/J7</f>
        <v>0.8785672190045436</v>
      </c>
      <c r="AC7" s="333"/>
    </row>
    <row r="8" spans="1:29" ht="15.75" hidden="1" customHeight="1">
      <c r="A8" s="323"/>
      <c r="B8" s="100" t="s">
        <v>118</v>
      </c>
      <c r="C8" s="335" t="s">
        <v>119</v>
      </c>
      <c r="D8" s="336"/>
      <c r="E8" s="101">
        <v>28.57</v>
      </c>
      <c r="F8" s="102">
        <v>1218</v>
      </c>
      <c r="G8" s="103">
        <f t="shared" si="0"/>
        <v>34798.26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3120.8498242429414</v>
      </c>
      <c r="N8" s="106">
        <f>M8/L8</f>
        <v>260.07081868691176</v>
      </c>
      <c r="O8" s="108">
        <f>L8-I8</f>
        <v>0</v>
      </c>
      <c r="P8" s="109">
        <f>N8-K8</f>
        <v>-39.929181313088236</v>
      </c>
      <c r="Q8" s="110">
        <f>N8/K8</f>
        <v>0.86690272895637255</v>
      </c>
      <c r="R8" s="328"/>
      <c r="S8" s="47">
        <v>0.34027777777777773</v>
      </c>
      <c r="T8" s="48">
        <v>0.35653935185185182</v>
      </c>
      <c r="U8" s="111">
        <v>5.8666666666666512</v>
      </c>
      <c r="V8" s="112">
        <v>23.416698692872163</v>
      </c>
      <c r="W8" s="113"/>
      <c r="X8" s="116"/>
      <c r="Y8" s="337"/>
      <c r="Z8" s="338"/>
      <c r="AA8" s="117">
        <f>M8-J8</f>
        <v>-479.15017575705861</v>
      </c>
      <c r="AB8" s="110">
        <f>M8/J8</f>
        <v>0.86690272895637266</v>
      </c>
      <c r="AC8" s="333"/>
    </row>
    <row r="9" spans="1:29" ht="15.75" hidden="1" customHeight="1">
      <c r="A9" s="323"/>
      <c r="B9" s="100"/>
      <c r="C9" s="335"/>
      <c r="D9" s="336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328"/>
      <c r="S9" s="47"/>
      <c r="T9" s="48"/>
      <c r="U9" s="111"/>
      <c r="V9" s="112"/>
      <c r="W9" s="113"/>
      <c r="X9" s="116"/>
      <c r="Y9" s="337"/>
      <c r="Z9" s="338"/>
      <c r="AA9" s="117"/>
      <c r="AB9" s="110"/>
      <c r="AC9" s="333"/>
    </row>
    <row r="10" spans="1:29" ht="15.75" hidden="1" customHeight="1">
      <c r="A10" s="323"/>
      <c r="B10" s="100"/>
      <c r="C10" s="335"/>
      <c r="D10" s="336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28"/>
      <c r="S10" s="47"/>
      <c r="T10" s="120"/>
      <c r="U10" s="111"/>
      <c r="V10" s="112"/>
      <c r="W10" s="113"/>
      <c r="X10" s="116"/>
      <c r="Y10" s="337"/>
      <c r="Z10" s="338"/>
      <c r="AA10" s="117"/>
      <c r="AB10" s="110"/>
      <c r="AC10" s="333"/>
    </row>
    <row r="11" spans="1:29" ht="15.75" hidden="1" customHeight="1">
      <c r="A11" s="323"/>
      <c r="B11" s="100"/>
      <c r="C11" s="335"/>
      <c r="D11" s="336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8"/>
      <c r="S11" s="47"/>
      <c r="T11" s="120"/>
      <c r="U11" s="111"/>
      <c r="V11" s="112"/>
      <c r="W11" s="113"/>
      <c r="X11" s="116"/>
      <c r="Y11" s="337"/>
      <c r="Z11" s="338"/>
      <c r="AA11" s="117"/>
      <c r="AB11" s="110"/>
      <c r="AC11" s="333"/>
    </row>
    <row r="12" spans="1:29" ht="15.75" hidden="1" customHeight="1">
      <c r="A12" s="323"/>
      <c r="B12" s="100"/>
      <c r="C12" s="335"/>
      <c r="D12" s="33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8"/>
      <c r="S12" s="47"/>
      <c r="T12" s="120"/>
      <c r="U12" s="111"/>
      <c r="V12" s="112"/>
      <c r="W12" s="113"/>
      <c r="X12" s="116"/>
      <c r="Y12" s="337"/>
      <c r="Z12" s="338"/>
      <c r="AA12" s="117"/>
      <c r="AB12" s="110"/>
      <c r="AC12" s="333"/>
    </row>
    <row r="13" spans="1:29" ht="15.75" hidden="1" customHeight="1">
      <c r="A13" s="323"/>
      <c r="B13" s="100"/>
      <c r="C13" s="335"/>
      <c r="D13" s="33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8"/>
      <c r="S13" s="47"/>
      <c r="T13" s="120"/>
      <c r="U13" s="111"/>
      <c r="V13" s="112"/>
      <c r="W13" s="113"/>
      <c r="X13" s="127"/>
      <c r="Y13" s="337"/>
      <c r="Z13" s="338"/>
      <c r="AA13" s="117"/>
      <c r="AB13" s="110"/>
      <c r="AC13" s="333"/>
    </row>
    <row r="14" spans="1:29" ht="15.75" hidden="1" customHeight="1">
      <c r="A14" s="323"/>
      <c r="B14" s="100"/>
      <c r="C14" s="335"/>
      <c r="D14" s="33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8"/>
      <c r="S14" s="47"/>
      <c r="T14" s="120"/>
      <c r="U14" s="111"/>
      <c r="V14" s="112"/>
      <c r="W14" s="113"/>
      <c r="X14" s="127"/>
      <c r="Y14" s="337"/>
      <c r="Z14" s="338"/>
      <c r="AA14" s="117"/>
      <c r="AB14" s="110"/>
      <c r="AC14" s="333"/>
    </row>
    <row r="15" spans="1:29" ht="15.75" hidden="1" customHeight="1">
      <c r="A15" s="323"/>
      <c r="B15" s="100"/>
      <c r="C15" s="335"/>
      <c r="D15" s="33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8"/>
      <c r="S15" s="47"/>
      <c r="T15" s="120"/>
      <c r="U15" s="111"/>
      <c r="V15" s="112"/>
      <c r="W15" s="113"/>
      <c r="X15" s="127"/>
      <c r="Y15" s="337"/>
      <c r="Z15" s="338"/>
      <c r="AA15" s="117"/>
      <c r="AB15" s="110"/>
      <c r="AC15" s="333"/>
    </row>
    <row r="16" spans="1:29" ht="15.75" hidden="1" customHeight="1">
      <c r="A16" s="323"/>
      <c r="B16" s="100"/>
      <c r="C16" s="335"/>
      <c r="D16" s="33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8"/>
      <c r="S16" s="47"/>
      <c r="T16" s="120"/>
      <c r="U16" s="111"/>
      <c r="V16" s="112"/>
      <c r="W16" s="113"/>
      <c r="X16" s="127"/>
      <c r="Y16" s="337"/>
      <c r="Z16" s="338"/>
      <c r="AA16" s="117"/>
      <c r="AB16" s="110"/>
      <c r="AC16" s="333"/>
    </row>
    <row r="17" spans="1:29" ht="15.75" hidden="1" customHeight="1">
      <c r="A17" s="323"/>
      <c r="B17" s="100"/>
      <c r="C17" s="335"/>
      <c r="D17" s="33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8"/>
      <c r="S17" s="47"/>
      <c r="T17" s="120"/>
      <c r="U17" s="111"/>
      <c r="V17" s="112"/>
      <c r="W17" s="113"/>
      <c r="X17" s="127"/>
      <c r="Y17" s="337"/>
      <c r="Z17" s="338"/>
      <c r="AA17" s="117"/>
      <c r="AB17" s="110"/>
      <c r="AC17" s="333"/>
    </row>
    <row r="18" spans="1:29" ht="15.75" hidden="1" customHeight="1">
      <c r="A18" s="323"/>
      <c r="B18" s="100"/>
      <c r="C18" s="335"/>
      <c r="D18" s="33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8"/>
      <c r="S18" s="47"/>
      <c r="T18" s="120"/>
      <c r="U18" s="111"/>
      <c r="V18" s="112"/>
      <c r="W18" s="113"/>
      <c r="X18" s="127"/>
      <c r="Y18" s="337"/>
      <c r="Z18" s="338"/>
      <c r="AA18" s="117"/>
      <c r="AB18" s="110"/>
      <c r="AC18" s="333"/>
    </row>
    <row r="19" spans="1:29" ht="15.75" hidden="1" customHeight="1">
      <c r="A19" s="323"/>
      <c r="B19" s="100"/>
      <c r="C19" s="335"/>
      <c r="D19" s="33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8"/>
      <c r="S19" s="47"/>
      <c r="T19" s="120"/>
      <c r="U19" s="111"/>
      <c r="V19" s="112"/>
      <c r="W19" s="113"/>
      <c r="X19" s="127"/>
      <c r="Y19" s="337"/>
      <c r="Z19" s="338"/>
      <c r="AA19" s="117"/>
      <c r="AB19" s="110"/>
      <c r="AC19" s="333"/>
    </row>
    <row r="20" spans="1:29" ht="15.75" hidden="1" customHeight="1">
      <c r="A20" s="323"/>
      <c r="B20" s="163"/>
      <c r="C20" s="335"/>
      <c r="D20" s="336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8"/>
      <c r="S20" s="119"/>
      <c r="T20" s="120"/>
      <c r="U20" s="130"/>
      <c r="V20" s="131"/>
      <c r="W20" s="126"/>
      <c r="X20" s="127"/>
      <c r="Y20" s="337"/>
      <c r="Z20" s="338"/>
      <c r="AA20" s="165"/>
      <c r="AB20" s="125"/>
      <c r="AC20" s="333"/>
    </row>
    <row r="21" spans="1:29" ht="15.75" customHeight="1" thickBot="1">
      <c r="A21" s="324"/>
      <c r="B21" s="133" t="s">
        <v>115</v>
      </c>
      <c r="C21" s="358"/>
      <c r="D21" s="358"/>
      <c r="E21" s="134"/>
      <c r="F21" s="167"/>
      <c r="G21" s="135"/>
      <c r="H21" s="69"/>
      <c r="I21" s="136">
        <f t="shared" ref="I21:J21" si="2">AVERAGE(I5:I20)</f>
        <v>11</v>
      </c>
      <c r="J21" s="137">
        <f t="shared" si="2"/>
        <v>3600</v>
      </c>
      <c r="K21" s="138">
        <f t="shared" ref="K21" si="3">J21/I21</f>
        <v>327.27272727272725</v>
      </c>
      <c r="L21" s="136">
        <f t="shared" ref="L21:M21" si="4">AVERAGE(L5:L20)</f>
        <v>11</v>
      </c>
      <c r="M21" s="137">
        <f t="shared" si="4"/>
        <v>3165.8461290681739</v>
      </c>
      <c r="N21" s="138">
        <f>M21/L21</f>
        <v>287.80419355165219</v>
      </c>
      <c r="O21" s="139">
        <f>L21-I21</f>
        <v>0</v>
      </c>
      <c r="P21" s="140">
        <f>N21-K21</f>
        <v>-39.468533721075062</v>
      </c>
      <c r="Q21" s="141">
        <f>N21/K21</f>
        <v>0.87940170251893734</v>
      </c>
      <c r="R21" s="329"/>
      <c r="S21" s="142">
        <f>S5</f>
        <v>0.25</v>
      </c>
      <c r="T21" s="143">
        <f>INDEX(T5:T20,COUNTA(T5:T20))</f>
        <v>0.35653935185185182</v>
      </c>
      <c r="U21" s="144"/>
      <c r="V21" s="166"/>
      <c r="W21" s="167"/>
      <c r="X21" s="138"/>
      <c r="Y21" s="359"/>
      <c r="Z21" s="360"/>
      <c r="AA21" s="168">
        <f>M21-J21</f>
        <v>-434.15387093182608</v>
      </c>
      <c r="AB21" s="141">
        <f>M21/J21</f>
        <v>0.87940170251893723</v>
      </c>
      <c r="AC21" s="334"/>
    </row>
    <row r="22" spans="1:29" ht="15.75" hidden="1" customHeight="1">
      <c r="A22" s="361" t="s">
        <v>121</v>
      </c>
      <c r="B22" s="114" t="s">
        <v>118</v>
      </c>
      <c r="C22" s="325" t="s">
        <v>186</v>
      </c>
      <c r="D22" s="326"/>
      <c r="E22" s="147">
        <v>18.53</v>
      </c>
      <c r="F22" s="97">
        <v>1846</v>
      </c>
      <c r="G22" s="148">
        <f t="shared" ref="G22:G24" si="5">E22*F22</f>
        <v>34206.380000000005</v>
      </c>
      <c r="H22" s="149"/>
      <c r="I22" s="150">
        <v>3</v>
      </c>
      <c r="J22" s="151">
        <v>3300</v>
      </c>
      <c r="K22" s="152">
        <f>J22/I22</f>
        <v>1100</v>
      </c>
      <c r="L22" s="153">
        <v>3</v>
      </c>
      <c r="M22" s="151">
        <f>F22/V22*60</f>
        <v>2985.2392962469585</v>
      </c>
      <c r="N22" s="152">
        <f>M22/L22</f>
        <v>995.07976541565279</v>
      </c>
      <c r="O22" s="154">
        <f>L22-I22</f>
        <v>0</v>
      </c>
      <c r="P22" s="155">
        <f>N22-K22</f>
        <v>-104.92023458434721</v>
      </c>
      <c r="Q22" s="156">
        <f>N22/K22</f>
        <v>0.90461796855968435</v>
      </c>
      <c r="R22" s="327">
        <f>Q38</f>
        <v>0.90490598951989487</v>
      </c>
      <c r="S22" s="157">
        <v>0.31805555555555554</v>
      </c>
      <c r="T22" s="158">
        <v>0.3438194444444444</v>
      </c>
      <c r="U22" s="159"/>
      <c r="V22" s="112">
        <v>37.102553265745705</v>
      </c>
      <c r="W22" s="161"/>
      <c r="X22" s="162"/>
      <c r="Y22" s="330"/>
      <c r="Z22" s="331"/>
      <c r="AA22" s="115">
        <f>M22-J22</f>
        <v>-314.76070375304153</v>
      </c>
      <c r="AB22" s="156">
        <f>M22/J22</f>
        <v>0.90461796855968435</v>
      </c>
      <c r="AC22" s="332">
        <f>AB38</f>
        <v>0.90490598951989487</v>
      </c>
    </row>
    <row r="23" spans="1:29" ht="15.75" hidden="1" customHeight="1">
      <c r="A23" s="362"/>
      <c r="B23" s="100" t="s">
        <v>118</v>
      </c>
      <c r="C23" s="335" t="s">
        <v>122</v>
      </c>
      <c r="D23" s="336"/>
      <c r="E23" s="101">
        <v>22.28</v>
      </c>
      <c r="F23" s="102">
        <v>670</v>
      </c>
      <c r="G23" s="103">
        <f t="shared" si="5"/>
        <v>14927.6</v>
      </c>
      <c r="H23" s="26"/>
      <c r="I23" s="104">
        <v>5</v>
      </c>
      <c r="J23" s="105">
        <v>3300</v>
      </c>
      <c r="K23" s="106">
        <f t="shared" ref="K23:K24" si="6">J23/I23</f>
        <v>660</v>
      </c>
      <c r="L23" s="107">
        <v>5</v>
      </c>
      <c r="M23" s="105">
        <f>F23/V23*60</f>
        <v>2985.51</v>
      </c>
      <c r="N23" s="106">
        <f>M23/L23</f>
        <v>597.10200000000009</v>
      </c>
      <c r="O23" s="108">
        <f>L23-I23</f>
        <v>0</v>
      </c>
      <c r="P23" s="109">
        <f>N23-K23</f>
        <v>-62.897999999999911</v>
      </c>
      <c r="Q23" s="110">
        <f>N23/K23</f>
        <v>0.90470000000000017</v>
      </c>
      <c r="R23" s="328"/>
      <c r="S23" s="47">
        <v>0.34791666666666665</v>
      </c>
      <c r="T23" s="48">
        <v>0.35725694444444445</v>
      </c>
      <c r="U23" s="111">
        <v>5.900000000000043</v>
      </c>
      <c r="V23" s="112">
        <v>13.465036124481243</v>
      </c>
      <c r="W23" s="113"/>
      <c r="X23" s="116"/>
      <c r="Y23" s="337"/>
      <c r="Z23" s="338"/>
      <c r="AA23" s="117">
        <f>M23-J23</f>
        <v>-314.48999999999978</v>
      </c>
      <c r="AB23" s="110">
        <f>M23/J23</f>
        <v>0.90470000000000006</v>
      </c>
      <c r="AC23" s="333"/>
    </row>
    <row r="24" spans="1:29" ht="15.75" hidden="1" customHeight="1">
      <c r="A24" s="362"/>
      <c r="B24" s="100" t="s">
        <v>118</v>
      </c>
      <c r="C24" s="335" t="s">
        <v>123</v>
      </c>
      <c r="D24" s="336"/>
      <c r="E24" s="101">
        <v>17.89</v>
      </c>
      <c r="F24" s="102">
        <v>2130</v>
      </c>
      <c r="G24" s="103">
        <f t="shared" si="5"/>
        <v>38105.700000000004</v>
      </c>
      <c r="H24" s="26"/>
      <c r="I24" s="104">
        <v>4</v>
      </c>
      <c r="J24" s="105">
        <v>3300</v>
      </c>
      <c r="K24" s="106">
        <f t="shared" si="6"/>
        <v>825</v>
      </c>
      <c r="L24" s="107">
        <v>4</v>
      </c>
      <c r="M24" s="105">
        <f>F24/V24*60</f>
        <v>2987.8200000000011</v>
      </c>
      <c r="N24" s="106">
        <f>M24/L24</f>
        <v>746.95500000000027</v>
      </c>
      <c r="O24" s="108">
        <f>L24-I24</f>
        <v>0</v>
      </c>
      <c r="P24" s="109">
        <f>N24-K24</f>
        <v>-78.044999999999732</v>
      </c>
      <c r="Q24" s="110">
        <f>N24/K24</f>
        <v>0.90540000000000032</v>
      </c>
      <c r="R24" s="328"/>
      <c r="S24" s="47">
        <v>0.3611111111111111</v>
      </c>
      <c r="T24" s="48">
        <v>0.39081018518518518</v>
      </c>
      <c r="U24" s="111">
        <v>5.5499999999999883</v>
      </c>
      <c r="V24" s="112">
        <v>42.773661063919498</v>
      </c>
      <c r="W24" s="113"/>
      <c r="X24" s="116"/>
      <c r="Y24" s="337"/>
      <c r="Z24" s="338"/>
      <c r="AA24" s="117">
        <f>M24-J24</f>
        <v>-312.17999999999893</v>
      </c>
      <c r="AB24" s="110">
        <f>M24/J24</f>
        <v>0.90540000000000032</v>
      </c>
      <c r="AC24" s="333"/>
    </row>
    <row r="25" spans="1:29" ht="15.75" hidden="1" customHeight="1">
      <c r="A25" s="362"/>
      <c r="B25" s="100"/>
      <c r="C25" s="335"/>
      <c r="D25" s="336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28"/>
      <c r="S25" s="47"/>
      <c r="T25" s="48"/>
      <c r="U25" s="111"/>
      <c r="V25" s="112"/>
      <c r="W25" s="113"/>
      <c r="X25" s="116"/>
      <c r="Y25" s="337"/>
      <c r="Z25" s="338"/>
      <c r="AA25" s="117"/>
      <c r="AB25" s="110"/>
      <c r="AC25" s="333"/>
    </row>
    <row r="26" spans="1:29" ht="15.75" hidden="1" customHeight="1">
      <c r="A26" s="363"/>
      <c r="B26" s="100"/>
      <c r="C26" s="335"/>
      <c r="D26" s="336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328"/>
      <c r="S26" s="47"/>
      <c r="T26" s="48"/>
      <c r="U26" s="111"/>
      <c r="V26" s="112"/>
      <c r="W26" s="113"/>
      <c r="X26" s="116"/>
      <c r="Y26" s="337"/>
      <c r="Z26" s="338"/>
      <c r="AA26" s="117"/>
      <c r="AB26" s="110"/>
      <c r="AC26" s="333"/>
    </row>
    <row r="27" spans="1:29" ht="15.75" hidden="1" customHeight="1">
      <c r="A27" s="363"/>
      <c r="B27" s="100"/>
      <c r="C27" s="335"/>
      <c r="D27" s="336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28"/>
      <c r="S27" s="47"/>
      <c r="T27" s="120"/>
      <c r="U27" s="111"/>
      <c r="V27" s="112"/>
      <c r="W27" s="113"/>
      <c r="X27" s="116"/>
      <c r="Y27" s="337"/>
      <c r="Z27" s="338"/>
      <c r="AA27" s="117"/>
      <c r="AB27" s="110"/>
      <c r="AC27" s="333"/>
    </row>
    <row r="28" spans="1:29" ht="15.75" hidden="1" customHeight="1">
      <c r="A28" s="363"/>
      <c r="B28" s="100"/>
      <c r="C28" s="335"/>
      <c r="D28" s="336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328"/>
      <c r="S28" s="47"/>
      <c r="T28" s="120"/>
      <c r="U28" s="111"/>
      <c r="V28" s="112"/>
      <c r="W28" s="113"/>
      <c r="X28" s="116"/>
      <c r="Y28" s="337"/>
      <c r="Z28" s="338"/>
      <c r="AA28" s="117"/>
      <c r="AB28" s="110"/>
      <c r="AC28" s="333"/>
    </row>
    <row r="29" spans="1:29" ht="15.75" hidden="1" customHeight="1">
      <c r="A29" s="363"/>
      <c r="B29" s="100"/>
      <c r="C29" s="335"/>
      <c r="D29" s="336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28"/>
      <c r="S29" s="47"/>
      <c r="T29" s="120"/>
      <c r="U29" s="111"/>
      <c r="V29" s="112"/>
      <c r="W29" s="113"/>
      <c r="X29" s="116"/>
      <c r="Y29" s="337"/>
      <c r="Z29" s="338"/>
      <c r="AA29" s="117"/>
      <c r="AB29" s="110"/>
      <c r="AC29" s="333"/>
    </row>
    <row r="30" spans="1:29" ht="15.75" hidden="1" customHeight="1">
      <c r="A30" s="363"/>
      <c r="B30" s="100"/>
      <c r="C30" s="335"/>
      <c r="D30" s="336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28"/>
      <c r="S30" s="47"/>
      <c r="T30" s="120"/>
      <c r="U30" s="111"/>
      <c r="V30" s="112"/>
      <c r="W30" s="113"/>
      <c r="X30" s="116"/>
      <c r="Y30" s="337"/>
      <c r="Z30" s="338"/>
      <c r="AA30" s="117"/>
      <c r="AB30" s="110"/>
      <c r="AC30" s="333"/>
    </row>
    <row r="31" spans="1:29" ht="15.75" hidden="1" customHeight="1">
      <c r="A31" s="363"/>
      <c r="B31" s="100"/>
      <c r="C31" s="335"/>
      <c r="D31" s="336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28"/>
      <c r="S31" s="47"/>
      <c r="T31" s="120"/>
      <c r="U31" s="111"/>
      <c r="V31" s="112"/>
      <c r="W31" s="113"/>
      <c r="X31" s="116"/>
      <c r="Y31" s="337"/>
      <c r="Z31" s="338"/>
      <c r="AA31" s="117"/>
      <c r="AB31" s="110"/>
      <c r="AC31" s="333"/>
    </row>
    <row r="32" spans="1:29" ht="15.75" hidden="1" customHeight="1">
      <c r="A32" s="363"/>
      <c r="B32" s="100"/>
      <c r="C32" s="335"/>
      <c r="D32" s="336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28"/>
      <c r="S32" s="47"/>
      <c r="T32" s="120"/>
      <c r="U32" s="111"/>
      <c r="V32" s="112"/>
      <c r="W32" s="113"/>
      <c r="X32" s="116"/>
      <c r="Y32" s="337"/>
      <c r="Z32" s="338"/>
      <c r="AA32" s="117"/>
      <c r="AB32" s="110"/>
      <c r="AC32" s="333"/>
    </row>
    <row r="33" spans="1:29" ht="15.75" hidden="1" customHeight="1">
      <c r="A33" s="363"/>
      <c r="B33" s="100"/>
      <c r="C33" s="335"/>
      <c r="D33" s="336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28"/>
      <c r="S33" s="47"/>
      <c r="T33" s="120"/>
      <c r="U33" s="111"/>
      <c r="V33" s="112"/>
      <c r="W33" s="113"/>
      <c r="X33" s="116"/>
      <c r="Y33" s="337"/>
      <c r="Z33" s="338"/>
      <c r="AA33" s="117"/>
      <c r="AB33" s="110"/>
      <c r="AC33" s="333"/>
    </row>
    <row r="34" spans="1:29" ht="15.75" hidden="1" customHeight="1">
      <c r="A34" s="363"/>
      <c r="B34" s="100"/>
      <c r="C34" s="335"/>
      <c r="D34" s="336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28"/>
      <c r="S34" s="47"/>
      <c r="T34" s="120"/>
      <c r="U34" s="111"/>
      <c r="V34" s="112"/>
      <c r="W34" s="113"/>
      <c r="X34" s="116"/>
      <c r="Y34" s="337"/>
      <c r="Z34" s="338"/>
      <c r="AA34" s="117"/>
      <c r="AB34" s="110"/>
      <c r="AC34" s="333"/>
    </row>
    <row r="35" spans="1:29" ht="15.75" hidden="1" customHeight="1">
      <c r="A35" s="363"/>
      <c r="B35" s="100"/>
      <c r="C35" s="335"/>
      <c r="D35" s="336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28"/>
      <c r="S35" s="47"/>
      <c r="T35" s="120"/>
      <c r="U35" s="111"/>
      <c r="V35" s="112"/>
      <c r="W35" s="113"/>
      <c r="X35" s="116"/>
      <c r="Y35" s="337"/>
      <c r="Z35" s="338"/>
      <c r="AA35" s="117"/>
      <c r="AB35" s="110"/>
      <c r="AC35" s="333"/>
    </row>
    <row r="36" spans="1:29" ht="15.75" hidden="1" customHeight="1">
      <c r="A36" s="363"/>
      <c r="B36" s="100"/>
      <c r="C36" s="335"/>
      <c r="D36" s="336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28"/>
      <c r="S36" s="47"/>
      <c r="T36" s="120"/>
      <c r="U36" s="111"/>
      <c r="V36" s="112"/>
      <c r="W36" s="113"/>
      <c r="X36" s="116"/>
      <c r="Y36" s="337"/>
      <c r="Z36" s="338"/>
      <c r="AA36" s="117"/>
      <c r="AB36" s="110"/>
      <c r="AC36" s="333"/>
    </row>
    <row r="37" spans="1:29" ht="15.75" hidden="1" customHeight="1">
      <c r="A37" s="363"/>
      <c r="B37" s="100"/>
      <c r="C37" s="335"/>
      <c r="D37" s="336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28"/>
      <c r="S37" s="119"/>
      <c r="T37" s="120"/>
      <c r="U37" s="130"/>
      <c r="V37" s="131"/>
      <c r="W37" s="126"/>
      <c r="X37" s="127"/>
      <c r="Y37" s="337"/>
      <c r="Z37" s="338"/>
      <c r="AA37" s="165"/>
      <c r="AB37" s="125"/>
      <c r="AC37" s="333"/>
    </row>
    <row r="38" spans="1:29" ht="15.75" customHeight="1" thickBot="1">
      <c r="A38" s="364"/>
      <c r="B38" s="133" t="s">
        <v>115</v>
      </c>
      <c r="C38" s="358"/>
      <c r="D38" s="358"/>
      <c r="E38" s="134"/>
      <c r="F38" s="99"/>
      <c r="G38" s="135"/>
      <c r="H38" s="69"/>
      <c r="I38" s="136">
        <f t="shared" ref="I38:J38" si="7">AVERAGE(I22:I37)</f>
        <v>4</v>
      </c>
      <c r="J38" s="137">
        <f t="shared" si="7"/>
        <v>3300</v>
      </c>
      <c r="K38" s="138">
        <f t="shared" ref="K38" si="8">J38/I38</f>
        <v>825</v>
      </c>
      <c r="L38" s="136">
        <f t="shared" ref="L38:M38" si="9">AVERAGE(L22:L37)</f>
        <v>4</v>
      </c>
      <c r="M38" s="137">
        <f t="shared" si="9"/>
        <v>2986.1897654156533</v>
      </c>
      <c r="N38" s="138">
        <f t="shared" ref="N38:N44" si="10">M38/L38</f>
        <v>746.54744135391331</v>
      </c>
      <c r="O38" s="139">
        <f t="shared" ref="O38:O44" si="11">L38-I38</f>
        <v>0</v>
      </c>
      <c r="P38" s="140">
        <f t="shared" ref="P38:P44" si="12">N38-K38</f>
        <v>-78.452558646086686</v>
      </c>
      <c r="Q38" s="141">
        <f t="shared" ref="Q38:Q44" si="13">N38/K38</f>
        <v>0.90490598951989487</v>
      </c>
      <c r="R38" s="329"/>
      <c r="S38" s="142">
        <f>S22</f>
        <v>0.31805555555555554</v>
      </c>
      <c r="T38" s="143">
        <f>INDEX(T22:T37,COUNTA(T22:T37))</f>
        <v>0.39081018518518518</v>
      </c>
      <c r="U38" s="144"/>
      <c r="V38" s="166"/>
      <c r="W38" s="99"/>
      <c r="X38" s="69"/>
      <c r="Y38" s="359"/>
      <c r="Z38" s="360"/>
      <c r="AA38" s="168">
        <f t="shared" ref="AA38:AA44" si="14">M38-J38</f>
        <v>-313.81023458434674</v>
      </c>
      <c r="AB38" s="141">
        <f t="shared" ref="AB38:AB44" si="15">M38/J38</f>
        <v>0.90490598951989487</v>
      </c>
      <c r="AC38" s="334"/>
    </row>
    <row r="39" spans="1:29" ht="15.75" hidden="1" customHeight="1">
      <c r="A39" s="322" t="s">
        <v>71</v>
      </c>
      <c r="B39" s="114" t="s">
        <v>118</v>
      </c>
      <c r="C39" s="325" t="s">
        <v>129</v>
      </c>
      <c r="D39" s="326"/>
      <c r="E39" s="147">
        <v>25.03</v>
      </c>
      <c r="F39" s="97">
        <v>786</v>
      </c>
      <c r="G39" s="148">
        <f t="shared" ref="G39:G44" si="16">E39*F39</f>
        <v>19673.580000000002</v>
      </c>
      <c r="H39" s="149"/>
      <c r="I39" s="150">
        <v>5</v>
      </c>
      <c r="J39" s="151">
        <v>3600</v>
      </c>
      <c r="K39" s="152">
        <f>J39/I39</f>
        <v>720</v>
      </c>
      <c r="L39" s="153">
        <v>5</v>
      </c>
      <c r="M39" s="151">
        <f t="shared" ref="M39:M44" si="17">F39/V39*60</f>
        <v>3194.2161676975384</v>
      </c>
      <c r="N39" s="152">
        <f t="shared" si="10"/>
        <v>638.84323353950765</v>
      </c>
      <c r="O39" s="154">
        <f t="shared" si="11"/>
        <v>0</v>
      </c>
      <c r="P39" s="155">
        <f t="shared" si="12"/>
        <v>-81.156766460492349</v>
      </c>
      <c r="Q39" s="156">
        <f t="shared" si="13"/>
        <v>0.88728226880487171</v>
      </c>
      <c r="R39" s="327">
        <f>Q55</f>
        <v>0.89002767760892143</v>
      </c>
      <c r="S39" s="157">
        <v>0.25</v>
      </c>
      <c r="T39" s="158">
        <v>0.26024305555555555</v>
      </c>
      <c r="U39" s="159"/>
      <c r="V39" s="160">
        <v>14.764185491551741</v>
      </c>
      <c r="W39" s="161"/>
      <c r="X39" s="162"/>
      <c r="Y39" s="330"/>
      <c r="Z39" s="331"/>
      <c r="AA39" s="115">
        <f t="shared" si="14"/>
        <v>-405.78383230246163</v>
      </c>
      <c r="AB39" s="156">
        <f t="shared" si="15"/>
        <v>0.88728226880487182</v>
      </c>
      <c r="AC39" s="332">
        <f>AB55</f>
        <v>0.89002767760892143</v>
      </c>
    </row>
    <row r="40" spans="1:29" ht="15.75" hidden="1" customHeight="1">
      <c r="A40" s="323"/>
      <c r="B40" s="100" t="s">
        <v>118</v>
      </c>
      <c r="C40" s="335" t="s">
        <v>125</v>
      </c>
      <c r="D40" s="336"/>
      <c r="E40" s="101">
        <v>18.18</v>
      </c>
      <c r="F40" s="102">
        <v>837</v>
      </c>
      <c r="G40" s="103">
        <f t="shared" si="16"/>
        <v>15216.66</v>
      </c>
      <c r="H40" s="26"/>
      <c r="I40" s="104">
        <v>3</v>
      </c>
      <c r="J40" s="105">
        <v>3600</v>
      </c>
      <c r="K40" s="106">
        <f t="shared" ref="K40:K76" si="18">J40/I40</f>
        <v>1200</v>
      </c>
      <c r="L40" s="107">
        <v>3</v>
      </c>
      <c r="M40" s="105">
        <f t="shared" si="17"/>
        <v>3188.4993682675786</v>
      </c>
      <c r="N40" s="106">
        <f t="shared" si="10"/>
        <v>1062.8331227558594</v>
      </c>
      <c r="O40" s="108">
        <f t="shared" si="11"/>
        <v>0</v>
      </c>
      <c r="P40" s="109">
        <f t="shared" si="12"/>
        <v>-137.16687724414055</v>
      </c>
      <c r="Q40" s="110">
        <f t="shared" si="13"/>
        <v>0.88569426896321624</v>
      </c>
      <c r="R40" s="328"/>
      <c r="S40" s="47">
        <v>0.27013888888888893</v>
      </c>
      <c r="T40" s="48">
        <v>0.28107638888888892</v>
      </c>
      <c r="U40" s="111">
        <v>15</v>
      </c>
      <c r="V40" s="112">
        <v>15.750355951077466</v>
      </c>
      <c r="W40" s="113"/>
      <c r="X40" s="116"/>
      <c r="Y40" s="337"/>
      <c r="Z40" s="338"/>
      <c r="AA40" s="117">
        <f t="shared" si="14"/>
        <v>-411.50063173242143</v>
      </c>
      <c r="AB40" s="110">
        <f t="shared" si="15"/>
        <v>0.88569426896321624</v>
      </c>
      <c r="AC40" s="333"/>
    </row>
    <row r="41" spans="1:29" ht="15.75" hidden="1" customHeight="1">
      <c r="A41" s="323"/>
      <c r="B41" s="100" t="s">
        <v>118</v>
      </c>
      <c r="C41" s="335" t="s">
        <v>202</v>
      </c>
      <c r="D41" s="336"/>
      <c r="E41" s="101">
        <v>23.72</v>
      </c>
      <c r="F41" s="102">
        <v>642</v>
      </c>
      <c r="G41" s="103">
        <f t="shared" si="16"/>
        <v>15228.24</v>
      </c>
      <c r="H41" s="26"/>
      <c r="I41" s="104">
        <v>5</v>
      </c>
      <c r="J41" s="105">
        <v>3600</v>
      </c>
      <c r="K41" s="106">
        <f t="shared" si="18"/>
        <v>720</v>
      </c>
      <c r="L41" s="107">
        <v>5</v>
      </c>
      <c r="M41" s="105">
        <f t="shared" si="17"/>
        <v>3200.2311494849405</v>
      </c>
      <c r="N41" s="106">
        <f t="shared" si="10"/>
        <v>640.04622989698805</v>
      </c>
      <c r="O41" s="108">
        <f t="shared" si="11"/>
        <v>0</v>
      </c>
      <c r="P41" s="109">
        <f t="shared" si="12"/>
        <v>-79.953770103011948</v>
      </c>
      <c r="Q41" s="110">
        <f t="shared" si="13"/>
        <v>0.88895309707915005</v>
      </c>
      <c r="R41" s="328"/>
      <c r="S41" s="47">
        <v>0.2909722222222223</v>
      </c>
      <c r="T41" s="48">
        <v>0.29932870370370379</v>
      </c>
      <c r="U41" s="111">
        <v>15</v>
      </c>
      <c r="V41" s="112">
        <v>12.036630543452958</v>
      </c>
      <c r="W41" s="113"/>
      <c r="X41" s="116"/>
      <c r="Y41" s="337"/>
      <c r="Z41" s="338"/>
      <c r="AA41" s="117">
        <f t="shared" si="14"/>
        <v>-399.76885051505951</v>
      </c>
      <c r="AB41" s="110">
        <f t="shared" si="15"/>
        <v>0.88895309707915016</v>
      </c>
      <c r="AC41" s="333"/>
    </row>
    <row r="42" spans="1:29" ht="15.75" hidden="1" customHeight="1">
      <c r="A42" s="323"/>
      <c r="B42" s="100" t="s">
        <v>118</v>
      </c>
      <c r="C42" s="335" t="s">
        <v>127</v>
      </c>
      <c r="D42" s="336"/>
      <c r="E42" s="101">
        <v>18.18</v>
      </c>
      <c r="F42" s="102">
        <v>1618</v>
      </c>
      <c r="G42" s="103">
        <f t="shared" si="16"/>
        <v>29415.239999999998</v>
      </c>
      <c r="H42" s="26"/>
      <c r="I42" s="104">
        <v>3</v>
      </c>
      <c r="J42" s="105">
        <v>3600</v>
      </c>
      <c r="K42" s="106">
        <f t="shared" si="18"/>
        <v>1200</v>
      </c>
      <c r="L42" s="107">
        <v>3</v>
      </c>
      <c r="M42" s="105">
        <f t="shared" si="17"/>
        <v>3199.9182864459976</v>
      </c>
      <c r="N42" s="106">
        <f t="shared" si="10"/>
        <v>1066.6394288153326</v>
      </c>
      <c r="O42" s="108">
        <f t="shared" si="11"/>
        <v>0</v>
      </c>
      <c r="P42" s="109">
        <f t="shared" si="12"/>
        <v>-133.36057118466738</v>
      </c>
      <c r="Q42" s="110">
        <f t="shared" si="13"/>
        <v>0.88886619067944383</v>
      </c>
      <c r="R42" s="328"/>
      <c r="S42" s="47">
        <v>0.30972222222222234</v>
      </c>
      <c r="T42" s="48">
        <v>0.33078703703703716</v>
      </c>
      <c r="U42" s="111">
        <v>14.966666666666715</v>
      </c>
      <c r="V42" s="112">
        <v>30.338274702577575</v>
      </c>
      <c r="W42" s="113"/>
      <c r="X42" s="116"/>
      <c r="Y42" s="337"/>
      <c r="Z42" s="338"/>
      <c r="AA42" s="117">
        <f t="shared" si="14"/>
        <v>-400.08171355400236</v>
      </c>
      <c r="AB42" s="110">
        <f t="shared" si="15"/>
        <v>0.88886619067944383</v>
      </c>
      <c r="AC42" s="333"/>
    </row>
    <row r="43" spans="1:29" ht="15.75" hidden="1" customHeight="1">
      <c r="A43" s="323"/>
      <c r="B43" s="100" t="s">
        <v>118</v>
      </c>
      <c r="C43" s="335" t="s">
        <v>126</v>
      </c>
      <c r="D43" s="336"/>
      <c r="E43" s="101">
        <v>14.03</v>
      </c>
      <c r="F43" s="102">
        <v>3478</v>
      </c>
      <c r="G43" s="103">
        <f t="shared" si="16"/>
        <v>48796.34</v>
      </c>
      <c r="H43" s="13"/>
      <c r="I43" s="104">
        <v>3</v>
      </c>
      <c r="J43" s="105">
        <v>3000</v>
      </c>
      <c r="K43" s="106">
        <f t="shared" si="18"/>
        <v>1000</v>
      </c>
      <c r="L43" s="107">
        <v>3</v>
      </c>
      <c r="M43" s="105">
        <f t="shared" si="17"/>
        <v>2723.3921657400924</v>
      </c>
      <c r="N43" s="106">
        <f t="shared" si="10"/>
        <v>907.79738858003077</v>
      </c>
      <c r="O43" s="108">
        <f t="shared" si="11"/>
        <v>0</v>
      </c>
      <c r="P43" s="109">
        <f t="shared" si="12"/>
        <v>-92.20261141996923</v>
      </c>
      <c r="Q43" s="110">
        <f t="shared" si="13"/>
        <v>0.90779738858003078</v>
      </c>
      <c r="R43" s="328"/>
      <c r="S43" s="47">
        <v>0.34097222222222234</v>
      </c>
      <c r="T43" s="48">
        <v>0.39417824074074087</v>
      </c>
      <c r="U43" s="111">
        <v>14.666666666666668</v>
      </c>
      <c r="V43" s="112">
        <v>76.625027649402227</v>
      </c>
      <c r="W43" s="113"/>
      <c r="X43" s="116"/>
      <c r="Y43" s="337"/>
      <c r="Z43" s="338"/>
      <c r="AA43" s="117">
        <f t="shared" si="14"/>
        <v>-276.60783425990758</v>
      </c>
      <c r="AB43" s="110">
        <f t="shared" si="15"/>
        <v>0.90779738858003078</v>
      </c>
      <c r="AC43" s="333"/>
    </row>
    <row r="44" spans="1:29" ht="15.75" hidden="1" customHeight="1">
      <c r="A44" s="323"/>
      <c r="B44" s="100" t="s">
        <v>118</v>
      </c>
      <c r="C44" s="335" t="s">
        <v>128</v>
      </c>
      <c r="D44" s="336"/>
      <c r="E44" s="101">
        <v>14.28</v>
      </c>
      <c r="F44" s="102">
        <v>4406</v>
      </c>
      <c r="G44" s="121">
        <f t="shared" si="16"/>
        <v>62917.68</v>
      </c>
      <c r="H44" s="122"/>
      <c r="I44" s="104">
        <v>3</v>
      </c>
      <c r="J44" s="105">
        <v>3600</v>
      </c>
      <c r="K44" s="106">
        <f t="shared" si="18"/>
        <v>1200</v>
      </c>
      <c r="L44" s="107">
        <v>3</v>
      </c>
      <c r="M44" s="105">
        <f t="shared" si="17"/>
        <v>3184.3240921512024</v>
      </c>
      <c r="N44" s="106">
        <f t="shared" si="10"/>
        <v>1061.4413640504008</v>
      </c>
      <c r="O44" s="108">
        <f t="shared" si="11"/>
        <v>0</v>
      </c>
      <c r="P44" s="109">
        <f t="shared" si="12"/>
        <v>-138.55863594959919</v>
      </c>
      <c r="Q44" s="110">
        <f t="shared" si="13"/>
        <v>0.8845344700420007</v>
      </c>
      <c r="R44" s="328"/>
      <c r="S44" s="47">
        <v>0.40416666666666679</v>
      </c>
      <c r="T44" s="120">
        <v>0.46181712962962973</v>
      </c>
      <c r="U44" s="111">
        <v>15</v>
      </c>
      <c r="V44" s="112">
        <v>83.019187855784153</v>
      </c>
      <c r="W44" s="113"/>
      <c r="X44" s="116"/>
      <c r="Y44" s="337"/>
      <c r="Z44" s="338"/>
      <c r="AA44" s="117">
        <f t="shared" si="14"/>
        <v>-415.67590784879758</v>
      </c>
      <c r="AB44" s="110">
        <f t="shared" si="15"/>
        <v>0.8845344700420007</v>
      </c>
      <c r="AC44" s="333"/>
    </row>
    <row r="45" spans="1:29" ht="15.75" hidden="1" customHeight="1">
      <c r="A45" s="323"/>
      <c r="B45" s="100"/>
      <c r="C45" s="335"/>
      <c r="D45" s="336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328"/>
      <c r="S45" s="47"/>
      <c r="T45" s="120"/>
      <c r="U45" s="111"/>
      <c r="V45" s="112"/>
      <c r="W45" s="113"/>
      <c r="X45" s="116"/>
      <c r="Y45" s="337"/>
      <c r="Z45" s="338"/>
      <c r="AA45" s="117"/>
      <c r="AB45" s="110"/>
      <c r="AC45" s="333"/>
    </row>
    <row r="46" spans="1:29" ht="15.75" hidden="1" customHeight="1">
      <c r="A46" s="323"/>
      <c r="B46" s="100"/>
      <c r="C46" s="335"/>
      <c r="D46" s="336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28"/>
      <c r="S46" s="47"/>
      <c r="T46" s="120"/>
      <c r="U46" s="111"/>
      <c r="V46" s="112"/>
      <c r="W46" s="113"/>
      <c r="X46" s="116"/>
      <c r="Y46" s="337"/>
      <c r="Z46" s="338"/>
      <c r="AA46" s="117"/>
      <c r="AB46" s="110"/>
      <c r="AC46" s="333"/>
    </row>
    <row r="47" spans="1:29" ht="15.75" hidden="1" customHeight="1">
      <c r="A47" s="323"/>
      <c r="B47" s="100"/>
      <c r="C47" s="335"/>
      <c r="D47" s="336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8"/>
      <c r="S47" s="47"/>
      <c r="T47" s="120"/>
      <c r="U47" s="111"/>
      <c r="V47" s="112"/>
      <c r="W47" s="113"/>
      <c r="X47" s="116"/>
      <c r="Y47" s="337"/>
      <c r="Z47" s="338"/>
      <c r="AA47" s="117"/>
      <c r="AB47" s="110"/>
      <c r="AC47" s="333"/>
    </row>
    <row r="48" spans="1:29" ht="15.75" hidden="1" customHeight="1">
      <c r="A48" s="323"/>
      <c r="B48" s="100"/>
      <c r="C48" s="335"/>
      <c r="D48" s="336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8"/>
      <c r="S48" s="47"/>
      <c r="T48" s="120"/>
      <c r="U48" s="111"/>
      <c r="V48" s="112"/>
      <c r="W48" s="113"/>
      <c r="X48" s="116"/>
      <c r="Y48" s="337"/>
      <c r="Z48" s="338"/>
      <c r="AA48" s="117"/>
      <c r="AB48" s="110"/>
      <c r="AC48" s="333"/>
    </row>
    <row r="49" spans="1:29" ht="15.75" hidden="1" customHeight="1">
      <c r="A49" s="323"/>
      <c r="B49" s="100"/>
      <c r="C49" s="335"/>
      <c r="D49" s="336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8"/>
      <c r="S49" s="47"/>
      <c r="T49" s="120"/>
      <c r="U49" s="111"/>
      <c r="V49" s="112"/>
      <c r="W49" s="126"/>
      <c r="X49" s="127"/>
      <c r="Y49" s="337"/>
      <c r="Z49" s="338"/>
      <c r="AA49" s="117"/>
      <c r="AB49" s="110"/>
      <c r="AC49" s="333"/>
    </row>
    <row r="50" spans="1:29" ht="15.75" hidden="1" customHeight="1">
      <c r="A50" s="323"/>
      <c r="B50" s="100"/>
      <c r="C50" s="335"/>
      <c r="D50" s="336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8"/>
      <c r="S50" s="47"/>
      <c r="T50" s="120"/>
      <c r="U50" s="111"/>
      <c r="V50" s="112"/>
      <c r="W50" s="126"/>
      <c r="X50" s="127"/>
      <c r="Y50" s="337"/>
      <c r="Z50" s="338"/>
      <c r="AA50" s="117"/>
      <c r="AB50" s="110"/>
      <c r="AC50" s="333"/>
    </row>
    <row r="51" spans="1:29" ht="15.75" hidden="1" customHeight="1">
      <c r="A51" s="323"/>
      <c r="B51" s="100"/>
      <c r="C51" s="335"/>
      <c r="D51" s="336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8"/>
      <c r="S51" s="47"/>
      <c r="T51" s="120"/>
      <c r="U51" s="111"/>
      <c r="V51" s="112"/>
      <c r="W51" s="126"/>
      <c r="X51" s="127"/>
      <c r="Y51" s="337"/>
      <c r="Z51" s="338"/>
      <c r="AA51" s="117"/>
      <c r="AB51" s="110"/>
      <c r="AC51" s="333"/>
    </row>
    <row r="52" spans="1:29" ht="15.75" hidden="1" customHeight="1">
      <c r="A52" s="323"/>
      <c r="B52" s="100"/>
      <c r="C52" s="335"/>
      <c r="D52" s="336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8"/>
      <c r="S52" s="47"/>
      <c r="T52" s="120"/>
      <c r="U52" s="111"/>
      <c r="V52" s="112"/>
      <c r="W52" s="126"/>
      <c r="X52" s="127"/>
      <c r="Y52" s="337"/>
      <c r="Z52" s="338"/>
      <c r="AA52" s="117"/>
      <c r="AB52" s="110"/>
      <c r="AC52" s="333"/>
    </row>
    <row r="53" spans="1:29" ht="15.75" hidden="1" customHeight="1">
      <c r="A53" s="323"/>
      <c r="B53" s="100"/>
      <c r="C53" s="335"/>
      <c r="D53" s="336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8"/>
      <c r="S53" s="47"/>
      <c r="T53" s="120"/>
      <c r="U53" s="111"/>
      <c r="V53" s="112"/>
      <c r="W53" s="126"/>
      <c r="X53" s="127"/>
      <c r="Y53" s="337"/>
      <c r="Z53" s="338"/>
      <c r="AA53" s="117"/>
      <c r="AB53" s="110"/>
      <c r="AC53" s="333"/>
    </row>
    <row r="54" spans="1:29" ht="15.75" hidden="1" customHeight="1">
      <c r="A54" s="323"/>
      <c r="B54" s="100"/>
      <c r="C54" s="335"/>
      <c r="D54" s="336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8"/>
      <c r="S54" s="119"/>
      <c r="T54" s="120"/>
      <c r="U54" s="130"/>
      <c r="V54" s="131"/>
      <c r="W54" s="126"/>
      <c r="X54" s="127"/>
      <c r="Y54" s="337"/>
      <c r="Z54" s="338"/>
      <c r="AA54" s="165"/>
      <c r="AB54" s="125"/>
      <c r="AC54" s="333"/>
    </row>
    <row r="55" spans="1:29" ht="15.75" customHeight="1" thickBot="1">
      <c r="A55" s="324"/>
      <c r="B55" s="133" t="s">
        <v>115</v>
      </c>
      <c r="C55" s="358"/>
      <c r="D55" s="358"/>
      <c r="E55" s="134"/>
      <c r="F55" s="99"/>
      <c r="G55" s="135"/>
      <c r="H55" s="69"/>
      <c r="I55" s="136">
        <f t="shared" ref="I55:J55" si="19">AVERAGE(I39:I54)</f>
        <v>3.6666666666666665</v>
      </c>
      <c r="J55" s="137">
        <f t="shared" si="19"/>
        <v>3500</v>
      </c>
      <c r="K55" s="138">
        <f t="shared" ref="K55" si="20">J55/I55</f>
        <v>954.54545454545462</v>
      </c>
      <c r="L55" s="136">
        <f t="shared" ref="L55:M55" si="21">AVERAGE(L39:L54)</f>
        <v>3.6666666666666665</v>
      </c>
      <c r="M55" s="137">
        <f t="shared" si="21"/>
        <v>3115.096871631225</v>
      </c>
      <c r="N55" s="138">
        <f t="shared" ref="N55:N61" si="22">M55/L55</f>
        <v>849.57187408124321</v>
      </c>
      <c r="O55" s="139">
        <f t="shared" ref="O55:O61" si="23">L55-I55</f>
        <v>0</v>
      </c>
      <c r="P55" s="140">
        <f t="shared" ref="P55:P61" si="24">N55-K55</f>
        <v>-104.97358046421141</v>
      </c>
      <c r="Q55" s="141">
        <f t="shared" ref="Q55:Q61" si="25">N55/K55</f>
        <v>0.89002767760892143</v>
      </c>
      <c r="R55" s="329"/>
      <c r="S55" s="142">
        <f>S39</f>
        <v>0.25</v>
      </c>
      <c r="T55" s="143">
        <f>INDEX(T39:T54,COUNTA(T39:T54))</f>
        <v>0.46181712962962973</v>
      </c>
      <c r="U55" s="144"/>
      <c r="V55" s="166"/>
      <c r="W55" s="99"/>
      <c r="X55" s="69"/>
      <c r="Y55" s="359"/>
      <c r="Z55" s="360"/>
      <c r="AA55" s="168">
        <f t="shared" ref="AA55:AA61" si="26">M55-J55</f>
        <v>-384.90312836877501</v>
      </c>
      <c r="AB55" s="141">
        <f t="shared" ref="AB55:AB61" si="27">M55/J55</f>
        <v>0.89002767760892143</v>
      </c>
      <c r="AC55" s="334"/>
    </row>
    <row r="56" spans="1:29" ht="15.75" hidden="1" customHeight="1">
      <c r="A56" s="361" t="s">
        <v>78</v>
      </c>
      <c r="B56" s="114" t="s">
        <v>118</v>
      </c>
      <c r="C56" s="325" t="s">
        <v>211</v>
      </c>
      <c r="D56" s="326"/>
      <c r="E56" s="147">
        <v>17.07</v>
      </c>
      <c r="F56" s="97">
        <v>1728</v>
      </c>
      <c r="G56" s="148">
        <f t="shared" ref="G56:G61" si="28">E56*F56</f>
        <v>29496.959999999999</v>
      </c>
      <c r="H56" s="149"/>
      <c r="I56" s="150">
        <v>3</v>
      </c>
      <c r="J56" s="151">
        <v>3300</v>
      </c>
      <c r="K56" s="152">
        <f>J56/I56</f>
        <v>1100</v>
      </c>
      <c r="L56" s="153">
        <v>3</v>
      </c>
      <c r="M56" s="151">
        <f t="shared" ref="M56:M61" si="29">F56/V56*60</f>
        <v>2970.7602676442398</v>
      </c>
      <c r="N56" s="152">
        <f t="shared" si="22"/>
        <v>990.25342254807993</v>
      </c>
      <c r="O56" s="154">
        <f t="shared" si="23"/>
        <v>0</v>
      </c>
      <c r="P56" s="155">
        <f t="shared" si="24"/>
        <v>-109.74657745192007</v>
      </c>
      <c r="Q56" s="156">
        <f t="shared" si="25"/>
        <v>0.90023038413461809</v>
      </c>
      <c r="R56" s="327">
        <f>Q72</f>
        <v>0.89133836178466885</v>
      </c>
      <c r="S56" s="157">
        <v>0.25</v>
      </c>
      <c r="T56" s="158">
        <v>0.27423611111111112</v>
      </c>
      <c r="U56" s="159"/>
      <c r="V56" s="160">
        <v>34.9001570841044</v>
      </c>
      <c r="W56" s="158"/>
      <c r="X56" s="169"/>
      <c r="Y56" s="330"/>
      <c r="Z56" s="331"/>
      <c r="AA56" s="115">
        <f t="shared" si="26"/>
        <v>-329.23973235576022</v>
      </c>
      <c r="AB56" s="156">
        <f t="shared" si="27"/>
        <v>0.90023038413461809</v>
      </c>
      <c r="AC56" s="332">
        <f>AB72</f>
        <v>0.89133836178466885</v>
      </c>
    </row>
    <row r="57" spans="1:29" ht="15.75" hidden="1" customHeight="1">
      <c r="A57" s="362"/>
      <c r="B57" s="100" t="s">
        <v>118</v>
      </c>
      <c r="C57" s="335" t="s">
        <v>215</v>
      </c>
      <c r="D57" s="336"/>
      <c r="E57" s="101">
        <v>20.72</v>
      </c>
      <c r="F57" s="102">
        <v>1483</v>
      </c>
      <c r="G57" s="103">
        <f t="shared" si="28"/>
        <v>30727.759999999998</v>
      </c>
      <c r="H57" s="26"/>
      <c r="I57" s="104">
        <v>3</v>
      </c>
      <c r="J57" s="105">
        <v>3600</v>
      </c>
      <c r="K57" s="106">
        <f t="shared" si="18"/>
        <v>1200</v>
      </c>
      <c r="L57" s="107">
        <v>3</v>
      </c>
      <c r="M57" s="105">
        <f t="shared" si="29"/>
        <v>3190.717982169384</v>
      </c>
      <c r="N57" s="106">
        <f t="shared" si="22"/>
        <v>1063.5726607231279</v>
      </c>
      <c r="O57" s="108">
        <f t="shared" si="23"/>
        <v>0</v>
      </c>
      <c r="P57" s="109">
        <f t="shared" si="24"/>
        <v>-136.42733927687209</v>
      </c>
      <c r="Q57" s="110">
        <f t="shared" si="25"/>
        <v>0.88631055060260655</v>
      </c>
      <c r="R57" s="328"/>
      <c r="S57" s="47">
        <v>0.28402777777777782</v>
      </c>
      <c r="T57" s="48">
        <v>0.30339120370370376</v>
      </c>
      <c r="U57" s="111">
        <v>15</v>
      </c>
      <c r="V57" s="112">
        <v>27.887140291697634</v>
      </c>
      <c r="W57" s="113"/>
      <c r="X57" s="13"/>
      <c r="Y57" s="337"/>
      <c r="Z57" s="338"/>
      <c r="AA57" s="117">
        <f t="shared" si="26"/>
        <v>-409.28201783061604</v>
      </c>
      <c r="AB57" s="110">
        <f t="shared" si="27"/>
        <v>0.88631055060260666</v>
      </c>
      <c r="AC57" s="333"/>
    </row>
    <row r="58" spans="1:29" ht="15.75" hidden="1" customHeight="1">
      <c r="A58" s="362"/>
      <c r="B58" s="100" t="s">
        <v>118</v>
      </c>
      <c r="C58" s="335" t="s">
        <v>130</v>
      </c>
      <c r="D58" s="336"/>
      <c r="E58" s="101">
        <v>24.82</v>
      </c>
      <c r="F58" s="102">
        <v>1099</v>
      </c>
      <c r="G58" s="103">
        <f t="shared" si="28"/>
        <v>27277.18</v>
      </c>
      <c r="H58" s="26"/>
      <c r="I58" s="104">
        <v>5</v>
      </c>
      <c r="J58" s="105">
        <v>3600</v>
      </c>
      <c r="K58" s="106">
        <f t="shared" si="18"/>
        <v>720</v>
      </c>
      <c r="L58" s="107">
        <v>5</v>
      </c>
      <c r="M58" s="105">
        <f t="shared" si="29"/>
        <v>3199.7276587174338</v>
      </c>
      <c r="N58" s="106">
        <f t="shared" si="22"/>
        <v>639.94553174348675</v>
      </c>
      <c r="O58" s="108">
        <f t="shared" si="23"/>
        <v>0</v>
      </c>
      <c r="P58" s="109">
        <f t="shared" si="24"/>
        <v>-80.054468256513246</v>
      </c>
      <c r="Q58" s="110">
        <f t="shared" si="25"/>
        <v>0.88881323853262051</v>
      </c>
      <c r="R58" s="328"/>
      <c r="S58" s="47">
        <v>0.3131944444444445</v>
      </c>
      <c r="T58" s="48">
        <v>0.32750000000000007</v>
      </c>
      <c r="U58" s="111">
        <v>15</v>
      </c>
      <c r="V58" s="112">
        <v>20.608003878189784</v>
      </c>
      <c r="W58" s="113"/>
      <c r="X58" s="13"/>
      <c r="Y58" s="337"/>
      <c r="Z58" s="338"/>
      <c r="AA58" s="117">
        <f t="shared" si="26"/>
        <v>-400.27234128256623</v>
      </c>
      <c r="AB58" s="110">
        <f t="shared" si="27"/>
        <v>0.88881323853262051</v>
      </c>
      <c r="AC58" s="333"/>
    </row>
    <row r="59" spans="1:29" ht="15.75" hidden="1" customHeight="1">
      <c r="A59" s="362"/>
      <c r="B59" s="100" t="s">
        <v>118</v>
      </c>
      <c r="C59" s="335" t="s">
        <v>131</v>
      </c>
      <c r="D59" s="336"/>
      <c r="E59" s="101">
        <v>30</v>
      </c>
      <c r="F59" s="102">
        <v>1528</v>
      </c>
      <c r="G59" s="103">
        <f t="shared" si="28"/>
        <v>45840</v>
      </c>
      <c r="H59" s="26"/>
      <c r="I59" s="104">
        <v>4</v>
      </c>
      <c r="J59" s="105">
        <v>3600</v>
      </c>
      <c r="K59" s="106">
        <f t="shared" si="18"/>
        <v>900</v>
      </c>
      <c r="L59" s="107">
        <v>4</v>
      </c>
      <c r="M59" s="105">
        <f t="shared" si="29"/>
        <v>3187.8000000000015</v>
      </c>
      <c r="N59" s="106">
        <f t="shared" si="22"/>
        <v>796.95000000000039</v>
      </c>
      <c r="O59" s="108">
        <f t="shared" si="23"/>
        <v>0</v>
      </c>
      <c r="P59" s="109">
        <f t="shared" si="24"/>
        <v>-103.04999999999961</v>
      </c>
      <c r="Q59" s="110">
        <f t="shared" si="25"/>
        <v>0.8855000000000004</v>
      </c>
      <c r="R59" s="328"/>
      <c r="S59" s="47">
        <v>0.33750000000000008</v>
      </c>
      <c r="T59" s="48">
        <v>0.35746527777777787</v>
      </c>
      <c r="U59" s="111">
        <v>15</v>
      </c>
      <c r="V59" s="112">
        <v>28.759646150950484</v>
      </c>
      <c r="W59" s="113"/>
      <c r="X59" s="116"/>
      <c r="Y59" s="337"/>
      <c r="Z59" s="338"/>
      <c r="AA59" s="117">
        <f t="shared" si="26"/>
        <v>-412.19999999999845</v>
      </c>
      <c r="AB59" s="110">
        <f t="shared" si="27"/>
        <v>0.8855000000000004</v>
      </c>
      <c r="AC59" s="333"/>
    </row>
    <row r="60" spans="1:29" ht="15.75" hidden="1" customHeight="1">
      <c r="A60" s="363"/>
      <c r="B60" s="100" t="s">
        <v>118</v>
      </c>
      <c r="C60" s="335" t="s">
        <v>124</v>
      </c>
      <c r="D60" s="336"/>
      <c r="E60" s="101">
        <v>16.66</v>
      </c>
      <c r="F60" s="102">
        <v>3742</v>
      </c>
      <c r="G60" s="103">
        <f t="shared" si="28"/>
        <v>62341.72</v>
      </c>
      <c r="H60" s="13"/>
      <c r="I60" s="104">
        <v>5</v>
      </c>
      <c r="J60" s="105">
        <v>3600</v>
      </c>
      <c r="K60" s="106">
        <f t="shared" si="18"/>
        <v>720</v>
      </c>
      <c r="L60" s="107">
        <v>5</v>
      </c>
      <c r="M60" s="105">
        <f t="shared" si="29"/>
        <v>3199.4558276693342</v>
      </c>
      <c r="N60" s="106">
        <f t="shared" si="22"/>
        <v>639.8911655338668</v>
      </c>
      <c r="O60" s="108">
        <f t="shared" si="23"/>
        <v>0</v>
      </c>
      <c r="P60" s="109">
        <f t="shared" si="24"/>
        <v>-80.108834466133203</v>
      </c>
      <c r="Q60" s="110">
        <f t="shared" si="25"/>
        <v>0.88873772990814837</v>
      </c>
      <c r="R60" s="328"/>
      <c r="S60" s="47">
        <v>0.36736111111111119</v>
      </c>
      <c r="T60" s="48">
        <v>0.41608796296296302</v>
      </c>
      <c r="U60" s="111">
        <v>15</v>
      </c>
      <c r="V60" s="112">
        <v>70.174433432810716</v>
      </c>
      <c r="W60" s="113"/>
      <c r="X60" s="116"/>
      <c r="Y60" s="337"/>
      <c r="Z60" s="338"/>
      <c r="AA60" s="117">
        <f t="shared" si="26"/>
        <v>-400.54417233066579</v>
      </c>
      <c r="AB60" s="110">
        <f t="shared" si="27"/>
        <v>0.88873772990814837</v>
      </c>
      <c r="AC60" s="333"/>
    </row>
    <row r="61" spans="1:29" ht="15.75" hidden="1" customHeight="1">
      <c r="A61" s="363"/>
      <c r="B61" s="100" t="s">
        <v>118</v>
      </c>
      <c r="C61" s="335" t="s">
        <v>250</v>
      </c>
      <c r="D61" s="336"/>
      <c r="E61" s="101">
        <v>30</v>
      </c>
      <c r="F61" s="102">
        <v>3550</v>
      </c>
      <c r="G61" s="121">
        <f t="shared" si="28"/>
        <v>106500</v>
      </c>
      <c r="H61" s="122"/>
      <c r="I61" s="104">
        <v>4</v>
      </c>
      <c r="J61" s="105">
        <v>3300</v>
      </c>
      <c r="K61" s="106">
        <f t="shared" si="18"/>
        <v>825</v>
      </c>
      <c r="L61" s="107">
        <v>4</v>
      </c>
      <c r="M61" s="105">
        <f t="shared" si="29"/>
        <v>2969.6438612776542</v>
      </c>
      <c r="N61" s="106">
        <f t="shared" si="22"/>
        <v>742.41096531941355</v>
      </c>
      <c r="O61" s="108">
        <f t="shared" si="23"/>
        <v>0</v>
      </c>
      <c r="P61" s="109">
        <f t="shared" si="24"/>
        <v>-82.589034680586451</v>
      </c>
      <c r="Q61" s="110">
        <f t="shared" si="25"/>
        <v>0.89989207917504677</v>
      </c>
      <c r="R61" s="328"/>
      <c r="S61" s="47">
        <v>0.42638888888888898</v>
      </c>
      <c r="T61" s="120">
        <v>0.4761921296296297</v>
      </c>
      <c r="U61" s="111">
        <v>14.833333333333387</v>
      </c>
      <c r="V61" s="112">
        <v>71.725772499992402</v>
      </c>
      <c r="W61" s="113"/>
      <c r="X61" s="50"/>
      <c r="Y61" s="337"/>
      <c r="Z61" s="338"/>
      <c r="AA61" s="117">
        <f t="shared" si="26"/>
        <v>-330.3561387223458</v>
      </c>
      <c r="AB61" s="110">
        <f t="shared" si="27"/>
        <v>0.89989207917504677</v>
      </c>
      <c r="AC61" s="333"/>
    </row>
    <row r="62" spans="1:29" ht="15.75" hidden="1" customHeight="1">
      <c r="A62" s="363"/>
      <c r="B62" s="100"/>
      <c r="C62" s="335"/>
      <c r="D62" s="336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328"/>
      <c r="S62" s="47"/>
      <c r="T62" s="120"/>
      <c r="U62" s="111"/>
      <c r="V62" s="112"/>
      <c r="W62" s="113"/>
      <c r="X62" s="116"/>
      <c r="Y62" s="337"/>
      <c r="Z62" s="338"/>
      <c r="AA62" s="117"/>
      <c r="AB62" s="110"/>
      <c r="AC62" s="333"/>
    </row>
    <row r="63" spans="1:29" ht="15.75" hidden="1" customHeight="1">
      <c r="A63" s="363"/>
      <c r="B63" s="100"/>
      <c r="C63" s="335"/>
      <c r="D63" s="336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28"/>
      <c r="S63" s="47"/>
      <c r="T63" s="120"/>
      <c r="U63" s="111"/>
      <c r="V63" s="112"/>
      <c r="W63" s="113"/>
      <c r="X63" s="116"/>
      <c r="Y63" s="337"/>
      <c r="Z63" s="338"/>
      <c r="AA63" s="117"/>
      <c r="AB63" s="110"/>
      <c r="AC63" s="333"/>
    </row>
    <row r="64" spans="1:29" ht="15.75" hidden="1" customHeight="1">
      <c r="A64" s="363"/>
      <c r="B64" s="100"/>
      <c r="C64" s="335"/>
      <c r="D64" s="336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28"/>
      <c r="S64" s="47"/>
      <c r="T64" s="120"/>
      <c r="U64" s="111"/>
      <c r="V64" s="112"/>
      <c r="W64" s="126"/>
      <c r="X64" s="127"/>
      <c r="Y64" s="337"/>
      <c r="Z64" s="338"/>
      <c r="AA64" s="117"/>
      <c r="AB64" s="110"/>
      <c r="AC64" s="333"/>
    </row>
    <row r="65" spans="1:29" ht="15.75" hidden="1" customHeight="1">
      <c r="A65" s="363"/>
      <c r="B65" s="100"/>
      <c r="C65" s="335"/>
      <c r="D65" s="336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28"/>
      <c r="S65" s="47"/>
      <c r="T65" s="120"/>
      <c r="U65" s="111"/>
      <c r="V65" s="112"/>
      <c r="W65" s="126"/>
      <c r="X65" s="127"/>
      <c r="Y65" s="337"/>
      <c r="Z65" s="338"/>
      <c r="AA65" s="117"/>
      <c r="AB65" s="110"/>
      <c r="AC65" s="333"/>
    </row>
    <row r="66" spans="1:29" ht="15.75" hidden="1" customHeight="1">
      <c r="A66" s="363"/>
      <c r="B66" s="100"/>
      <c r="C66" s="335"/>
      <c r="D66" s="336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28"/>
      <c r="S66" s="47"/>
      <c r="T66" s="120"/>
      <c r="U66" s="111"/>
      <c r="V66" s="112"/>
      <c r="W66" s="126"/>
      <c r="X66" s="127"/>
      <c r="Y66" s="337"/>
      <c r="Z66" s="338"/>
      <c r="AA66" s="117"/>
      <c r="AB66" s="110"/>
      <c r="AC66" s="333"/>
    </row>
    <row r="67" spans="1:29" ht="15.75" hidden="1" customHeight="1">
      <c r="A67" s="363"/>
      <c r="B67" s="100"/>
      <c r="C67" s="335"/>
      <c r="D67" s="336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28"/>
      <c r="S67" s="47"/>
      <c r="T67" s="120"/>
      <c r="U67" s="111"/>
      <c r="V67" s="112"/>
      <c r="W67" s="126"/>
      <c r="X67" s="127"/>
      <c r="Y67" s="337"/>
      <c r="Z67" s="338"/>
      <c r="AA67" s="117"/>
      <c r="AB67" s="110"/>
      <c r="AC67" s="333"/>
    </row>
    <row r="68" spans="1:29" ht="15.75" hidden="1" customHeight="1">
      <c r="A68" s="363"/>
      <c r="B68" s="100"/>
      <c r="C68" s="335"/>
      <c r="D68" s="336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28"/>
      <c r="S68" s="47"/>
      <c r="T68" s="120"/>
      <c r="U68" s="111"/>
      <c r="V68" s="112"/>
      <c r="W68" s="126"/>
      <c r="X68" s="127"/>
      <c r="Y68" s="337"/>
      <c r="Z68" s="338"/>
      <c r="AA68" s="117"/>
      <c r="AB68" s="110"/>
      <c r="AC68" s="333"/>
    </row>
    <row r="69" spans="1:29" ht="15.75" hidden="1" customHeight="1">
      <c r="A69" s="363"/>
      <c r="B69" s="100"/>
      <c r="C69" s="335"/>
      <c r="D69" s="336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28"/>
      <c r="S69" s="47"/>
      <c r="T69" s="120"/>
      <c r="U69" s="111"/>
      <c r="V69" s="112"/>
      <c r="W69" s="126"/>
      <c r="X69" s="127"/>
      <c r="Y69" s="337"/>
      <c r="Z69" s="338"/>
      <c r="AA69" s="117"/>
      <c r="AB69" s="110"/>
      <c r="AC69" s="333"/>
    </row>
    <row r="70" spans="1:29" ht="15.75" hidden="1" customHeight="1">
      <c r="A70" s="363"/>
      <c r="B70" s="100"/>
      <c r="C70" s="335"/>
      <c r="D70" s="336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8"/>
      <c r="S70" s="47"/>
      <c r="T70" s="120"/>
      <c r="U70" s="111"/>
      <c r="V70" s="112"/>
      <c r="W70" s="126"/>
      <c r="X70" s="127"/>
      <c r="Y70" s="337"/>
      <c r="Z70" s="338"/>
      <c r="AA70" s="117"/>
      <c r="AB70" s="110"/>
      <c r="AC70" s="333"/>
    </row>
    <row r="71" spans="1:29" ht="15.75" hidden="1" customHeight="1">
      <c r="A71" s="363"/>
      <c r="B71" s="100"/>
      <c r="C71" s="335"/>
      <c r="D71" s="336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8"/>
      <c r="S71" s="119"/>
      <c r="T71" s="120"/>
      <c r="U71" s="130"/>
      <c r="V71" s="131"/>
      <c r="W71" s="126"/>
      <c r="X71" s="127"/>
      <c r="Y71" s="337"/>
      <c r="Z71" s="338"/>
      <c r="AA71" s="165"/>
      <c r="AB71" s="125"/>
      <c r="AC71" s="333"/>
    </row>
    <row r="72" spans="1:29" ht="15.75" customHeight="1" thickBot="1">
      <c r="A72" s="364"/>
      <c r="B72" s="133" t="s">
        <v>115</v>
      </c>
      <c r="C72" s="358"/>
      <c r="D72" s="358"/>
      <c r="E72" s="134"/>
      <c r="F72" s="167"/>
      <c r="G72" s="135"/>
      <c r="H72" s="69"/>
      <c r="I72" s="136">
        <f t="shared" ref="I72:J72" si="30">AVERAGE(I56:I71)</f>
        <v>4</v>
      </c>
      <c r="J72" s="137">
        <f t="shared" si="30"/>
        <v>3500</v>
      </c>
      <c r="K72" s="138">
        <f t="shared" ref="K72" si="31">J72/I72</f>
        <v>875</v>
      </c>
      <c r="L72" s="136">
        <f t="shared" ref="L72:M72" si="32">AVERAGE(L56:L71)</f>
        <v>4</v>
      </c>
      <c r="M72" s="137">
        <f t="shared" si="32"/>
        <v>3119.6842662463409</v>
      </c>
      <c r="N72" s="138">
        <f>M72/L72</f>
        <v>779.92106656158523</v>
      </c>
      <c r="O72" s="139">
        <f>L72-I72</f>
        <v>0</v>
      </c>
      <c r="P72" s="140">
        <f>N72-K72</f>
        <v>-95.078933438414765</v>
      </c>
      <c r="Q72" s="141">
        <f>N72/K72</f>
        <v>0.89133836178466885</v>
      </c>
      <c r="R72" s="329"/>
      <c r="S72" s="142">
        <f>S56</f>
        <v>0.25</v>
      </c>
      <c r="T72" s="143">
        <f>INDEX(T56:T71,COUNTA(T56:T71))</f>
        <v>0.4761921296296297</v>
      </c>
      <c r="U72" s="144"/>
      <c r="V72" s="166"/>
      <c r="W72" s="167"/>
      <c r="X72" s="138"/>
      <c r="Y72" s="359"/>
      <c r="Z72" s="360"/>
      <c r="AA72" s="168">
        <f>M72-J72</f>
        <v>-380.31573375365906</v>
      </c>
      <c r="AB72" s="141">
        <f>M72/J72</f>
        <v>0.89133836178466885</v>
      </c>
      <c r="AC72" s="334"/>
    </row>
    <row r="73" spans="1:29" ht="15.75" hidden="1" customHeight="1">
      <c r="A73" s="322" t="s">
        <v>132</v>
      </c>
      <c r="B73" s="114" t="s">
        <v>118</v>
      </c>
      <c r="C73" s="325" t="s">
        <v>133</v>
      </c>
      <c r="D73" s="326"/>
      <c r="E73" s="147">
        <v>28.57</v>
      </c>
      <c r="F73" s="97">
        <v>1342</v>
      </c>
      <c r="G73" s="148">
        <f t="shared" ref="G73:G76" si="33">E73*F73</f>
        <v>38340.94</v>
      </c>
      <c r="H73" s="149"/>
      <c r="I73" s="150">
        <v>12</v>
      </c>
      <c r="J73" s="151">
        <v>3600</v>
      </c>
      <c r="K73" s="152">
        <f>J73/I73</f>
        <v>300</v>
      </c>
      <c r="L73" s="153">
        <v>12</v>
      </c>
      <c r="M73" s="151">
        <f>F73/V73*60</f>
        <v>3118.5312706954078</v>
      </c>
      <c r="N73" s="152">
        <f>M73/L73</f>
        <v>259.87760589128396</v>
      </c>
      <c r="O73" s="154">
        <f>L73-I73</f>
        <v>0</v>
      </c>
      <c r="P73" s="155">
        <f>N73-K73</f>
        <v>-40.122394108716037</v>
      </c>
      <c r="Q73" s="156">
        <f>N73/K73</f>
        <v>0.86625868630427982</v>
      </c>
      <c r="R73" s="327">
        <f>Q89</f>
        <v>0.89623794460317541</v>
      </c>
      <c r="S73" s="157">
        <v>0.70833333333333337</v>
      </c>
      <c r="T73" s="158">
        <v>0.7262615740740741</v>
      </c>
      <c r="U73" s="159"/>
      <c r="V73" s="160">
        <v>25.819846912115356</v>
      </c>
      <c r="W73" s="158"/>
      <c r="X73" s="169"/>
      <c r="Y73" s="330"/>
      <c r="Z73" s="331"/>
      <c r="AA73" s="115">
        <f>M73-J73</f>
        <v>-481.46872930459222</v>
      </c>
      <c r="AB73" s="156">
        <f>M73/J73</f>
        <v>0.86625868630427993</v>
      </c>
      <c r="AC73" s="332">
        <f>AB89</f>
        <v>0.89623794460317541</v>
      </c>
    </row>
    <row r="74" spans="1:29" ht="15.75" hidden="1" customHeight="1">
      <c r="A74" s="323"/>
      <c r="B74" s="100" t="s">
        <v>118</v>
      </c>
      <c r="C74" s="335" t="s">
        <v>195</v>
      </c>
      <c r="D74" s="336"/>
      <c r="E74" s="101">
        <v>20.420000000000002</v>
      </c>
      <c r="F74" s="102">
        <v>418</v>
      </c>
      <c r="G74" s="103">
        <f t="shared" si="33"/>
        <v>8535.5600000000013</v>
      </c>
      <c r="H74" s="26"/>
      <c r="I74" s="104">
        <v>13</v>
      </c>
      <c r="J74" s="105">
        <v>3600</v>
      </c>
      <c r="K74" s="106">
        <f t="shared" si="18"/>
        <v>276.92307692307691</v>
      </c>
      <c r="L74" s="107">
        <v>13</v>
      </c>
      <c r="M74" s="105">
        <f>F74/V74*60</f>
        <v>3262.0237684264102</v>
      </c>
      <c r="N74" s="106">
        <f>M74/L74</f>
        <v>250.92490526357003</v>
      </c>
      <c r="O74" s="108">
        <f>L74-I74</f>
        <v>0</v>
      </c>
      <c r="P74" s="109">
        <f>N74-K74</f>
        <v>-25.99817165950688</v>
      </c>
      <c r="Q74" s="110">
        <f>N74/K74</f>
        <v>0.90611771345178072</v>
      </c>
      <c r="R74" s="328"/>
      <c r="S74" s="47">
        <v>0.72916666666666674</v>
      </c>
      <c r="T74" s="48">
        <v>0.73450231481481487</v>
      </c>
      <c r="U74" s="111">
        <v>5</v>
      </c>
      <c r="V74" s="112">
        <v>7.68847861954682</v>
      </c>
      <c r="W74" s="113"/>
      <c r="X74" s="13"/>
      <c r="Y74" s="337"/>
      <c r="Z74" s="338"/>
      <c r="AA74" s="117">
        <f>M74-J74</f>
        <v>-337.97623157358976</v>
      </c>
      <c r="AB74" s="110">
        <f>M74/J74</f>
        <v>0.9061177134517806</v>
      </c>
      <c r="AC74" s="333"/>
    </row>
    <row r="75" spans="1:29" ht="15.75" hidden="1" customHeight="1">
      <c r="A75" s="323"/>
      <c r="B75" s="100" t="s">
        <v>118</v>
      </c>
      <c r="C75" s="335" t="s">
        <v>229</v>
      </c>
      <c r="D75" s="336"/>
      <c r="E75" s="101">
        <v>17.71</v>
      </c>
      <c r="F75" s="102">
        <v>1030</v>
      </c>
      <c r="G75" s="103">
        <f t="shared" si="33"/>
        <v>18241.3</v>
      </c>
      <c r="H75" s="26"/>
      <c r="I75" s="104">
        <v>5</v>
      </c>
      <c r="J75" s="105">
        <v>3600</v>
      </c>
      <c r="K75" s="106">
        <f t="shared" si="18"/>
        <v>720</v>
      </c>
      <c r="L75" s="107">
        <v>5</v>
      </c>
      <c r="M75" s="105">
        <f>F75/V75*60</f>
        <v>3264.0082635466815</v>
      </c>
      <c r="N75" s="106">
        <f>M75/L75</f>
        <v>652.80165270933628</v>
      </c>
      <c r="O75" s="108">
        <f>L75-I75</f>
        <v>0</v>
      </c>
      <c r="P75" s="109">
        <f>N75-K75</f>
        <v>-67.198347290663719</v>
      </c>
      <c r="Q75" s="110">
        <f>N75/K75</f>
        <v>0.90666896209630043</v>
      </c>
      <c r="R75" s="328"/>
      <c r="S75" s="47">
        <v>0.73750000000000004</v>
      </c>
      <c r="T75" s="48">
        <v>0.75064814814814818</v>
      </c>
      <c r="U75" s="111">
        <v>5</v>
      </c>
      <c r="V75" s="112">
        <v>18.93377559432032</v>
      </c>
      <c r="W75" s="113"/>
      <c r="X75" s="13"/>
      <c r="Y75" s="337"/>
      <c r="Z75" s="338"/>
      <c r="AA75" s="117">
        <f>M75-J75</f>
        <v>-335.99173645331848</v>
      </c>
      <c r="AB75" s="110">
        <f>M75/J75</f>
        <v>0.90666896209630043</v>
      </c>
      <c r="AC75" s="333"/>
    </row>
    <row r="76" spans="1:29" ht="15.75" hidden="1" customHeight="1">
      <c r="A76" s="323"/>
      <c r="B76" s="100" t="s">
        <v>118</v>
      </c>
      <c r="C76" s="335" t="s">
        <v>227</v>
      </c>
      <c r="D76" s="336"/>
      <c r="E76" s="101">
        <v>18.920000000000002</v>
      </c>
      <c r="F76" s="102">
        <v>1475</v>
      </c>
      <c r="G76" s="103">
        <f t="shared" si="33"/>
        <v>27907.000000000004</v>
      </c>
      <c r="H76" s="26"/>
      <c r="I76" s="104">
        <v>5</v>
      </c>
      <c r="J76" s="105">
        <v>3600</v>
      </c>
      <c r="K76" s="106">
        <f t="shared" si="18"/>
        <v>720</v>
      </c>
      <c r="L76" s="107">
        <v>5</v>
      </c>
      <c r="M76" s="105">
        <f>F76/V76*60</f>
        <v>3261.2630996172256</v>
      </c>
      <c r="N76" s="106">
        <f>M76/L76</f>
        <v>652.25261992344508</v>
      </c>
      <c r="O76" s="108">
        <f>L76-I76</f>
        <v>0</v>
      </c>
      <c r="P76" s="109">
        <f>N76-K76</f>
        <v>-67.747380076554919</v>
      </c>
      <c r="Q76" s="110">
        <f>N76/K76</f>
        <v>0.90590641656034043</v>
      </c>
      <c r="R76" s="328"/>
      <c r="S76" s="47">
        <v>0.75416666666666665</v>
      </c>
      <c r="T76" s="48">
        <v>0.77300925925925923</v>
      </c>
      <c r="U76" s="111">
        <v>5.066666666666606</v>
      </c>
      <c r="V76" s="112">
        <v>27.136725034661339</v>
      </c>
      <c r="W76" s="113"/>
      <c r="X76" s="116"/>
      <c r="Y76" s="337"/>
      <c r="Z76" s="338"/>
      <c r="AA76" s="117">
        <f>M76-J76</f>
        <v>-338.73690038277437</v>
      </c>
      <c r="AB76" s="110">
        <f>M76/J76</f>
        <v>0.90590641656034043</v>
      </c>
      <c r="AC76" s="333"/>
    </row>
    <row r="77" spans="1:29" ht="15.75" hidden="1" customHeight="1">
      <c r="A77" s="323"/>
      <c r="B77" s="100"/>
      <c r="C77" s="335"/>
      <c r="D77" s="336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8"/>
      <c r="S77" s="47"/>
      <c r="T77" s="48"/>
      <c r="U77" s="111"/>
      <c r="V77" s="112"/>
      <c r="W77" s="113"/>
      <c r="X77" s="116"/>
      <c r="Y77" s="337"/>
      <c r="Z77" s="338"/>
      <c r="AA77" s="117"/>
      <c r="AB77" s="110"/>
      <c r="AC77" s="333"/>
    </row>
    <row r="78" spans="1:29" ht="15.75" hidden="1" customHeight="1">
      <c r="A78" s="323"/>
      <c r="B78" s="100"/>
      <c r="C78" s="335"/>
      <c r="D78" s="336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8"/>
      <c r="S78" s="47"/>
      <c r="T78" s="120"/>
      <c r="U78" s="111"/>
      <c r="V78" s="112"/>
      <c r="W78" s="113"/>
      <c r="X78" s="50"/>
      <c r="Y78" s="337"/>
      <c r="Z78" s="338"/>
      <c r="AA78" s="117"/>
      <c r="AB78" s="110"/>
      <c r="AC78" s="333"/>
    </row>
    <row r="79" spans="1:29" ht="15.75" hidden="1" customHeight="1">
      <c r="A79" s="323"/>
      <c r="B79" s="100"/>
      <c r="C79" s="335"/>
      <c r="D79" s="336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8"/>
      <c r="S79" s="47"/>
      <c r="T79" s="120"/>
      <c r="U79" s="111"/>
      <c r="V79" s="112"/>
      <c r="W79" s="113"/>
      <c r="X79" s="116"/>
      <c r="Y79" s="337"/>
      <c r="Z79" s="338"/>
      <c r="AA79" s="117"/>
      <c r="AB79" s="110"/>
      <c r="AC79" s="333"/>
    </row>
    <row r="80" spans="1:29" ht="15.75" hidden="1" customHeight="1">
      <c r="A80" s="323"/>
      <c r="B80" s="100"/>
      <c r="C80" s="335"/>
      <c r="D80" s="336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8"/>
      <c r="S80" s="47"/>
      <c r="T80" s="120"/>
      <c r="U80" s="111"/>
      <c r="V80" s="112"/>
      <c r="W80" s="113"/>
      <c r="X80" s="116"/>
      <c r="Y80" s="337"/>
      <c r="Z80" s="338"/>
      <c r="AA80" s="117"/>
      <c r="AB80" s="110"/>
      <c r="AC80" s="333"/>
    </row>
    <row r="81" spans="1:29" ht="15.75" hidden="1" customHeight="1">
      <c r="A81" s="323"/>
      <c r="B81" s="100"/>
      <c r="C81" s="335"/>
      <c r="D81" s="336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8"/>
      <c r="S81" s="47"/>
      <c r="T81" s="120"/>
      <c r="U81" s="111"/>
      <c r="V81" s="112"/>
      <c r="W81" s="126"/>
      <c r="X81" s="127"/>
      <c r="Y81" s="337"/>
      <c r="Z81" s="338"/>
      <c r="AA81" s="117"/>
      <c r="AB81" s="110"/>
      <c r="AC81" s="333"/>
    </row>
    <row r="82" spans="1:29" ht="15.75" hidden="1" customHeight="1">
      <c r="A82" s="323"/>
      <c r="B82" s="100"/>
      <c r="C82" s="335"/>
      <c r="D82" s="336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8"/>
      <c r="S82" s="47"/>
      <c r="T82" s="120"/>
      <c r="U82" s="111"/>
      <c r="V82" s="112"/>
      <c r="W82" s="126"/>
      <c r="X82" s="127"/>
      <c r="Y82" s="337"/>
      <c r="Z82" s="338"/>
      <c r="AA82" s="117"/>
      <c r="AB82" s="110"/>
      <c r="AC82" s="333"/>
    </row>
    <row r="83" spans="1:29" ht="15.75" hidden="1" customHeight="1">
      <c r="A83" s="323"/>
      <c r="B83" s="100"/>
      <c r="C83" s="335"/>
      <c r="D83" s="336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8"/>
      <c r="S83" s="47"/>
      <c r="T83" s="120"/>
      <c r="U83" s="111"/>
      <c r="V83" s="112"/>
      <c r="W83" s="126"/>
      <c r="X83" s="127"/>
      <c r="Y83" s="337"/>
      <c r="Z83" s="338"/>
      <c r="AA83" s="117"/>
      <c r="AB83" s="110"/>
      <c r="AC83" s="333"/>
    </row>
    <row r="84" spans="1:29" ht="15.75" hidden="1" customHeight="1">
      <c r="A84" s="323"/>
      <c r="B84" s="100"/>
      <c r="C84" s="335"/>
      <c r="D84" s="336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8"/>
      <c r="S84" s="47"/>
      <c r="T84" s="120"/>
      <c r="U84" s="111"/>
      <c r="V84" s="112"/>
      <c r="W84" s="126"/>
      <c r="X84" s="127"/>
      <c r="Y84" s="337"/>
      <c r="Z84" s="338"/>
      <c r="AA84" s="117"/>
      <c r="AB84" s="110"/>
      <c r="AC84" s="333"/>
    </row>
    <row r="85" spans="1:29" ht="15.75" hidden="1" customHeight="1">
      <c r="A85" s="323"/>
      <c r="B85" s="100"/>
      <c r="C85" s="335"/>
      <c r="D85" s="336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8"/>
      <c r="S85" s="47"/>
      <c r="T85" s="120"/>
      <c r="U85" s="111"/>
      <c r="V85" s="112"/>
      <c r="W85" s="126"/>
      <c r="X85" s="127"/>
      <c r="Y85" s="337"/>
      <c r="Z85" s="338"/>
      <c r="AA85" s="117"/>
      <c r="AB85" s="110"/>
      <c r="AC85" s="333"/>
    </row>
    <row r="86" spans="1:29" ht="15.75" hidden="1" customHeight="1">
      <c r="A86" s="323"/>
      <c r="B86" s="100"/>
      <c r="C86" s="335"/>
      <c r="D86" s="336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8"/>
      <c r="S86" s="47"/>
      <c r="T86" s="120"/>
      <c r="U86" s="111"/>
      <c r="V86" s="112"/>
      <c r="W86" s="126"/>
      <c r="X86" s="127"/>
      <c r="Y86" s="337"/>
      <c r="Z86" s="338"/>
      <c r="AA86" s="117"/>
      <c r="AB86" s="110"/>
      <c r="AC86" s="333"/>
    </row>
    <row r="87" spans="1:29" ht="15.75" hidden="1" customHeight="1">
      <c r="A87" s="323"/>
      <c r="B87" s="100"/>
      <c r="C87" s="335"/>
      <c r="D87" s="336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8"/>
      <c r="S87" s="47"/>
      <c r="T87" s="120"/>
      <c r="U87" s="111"/>
      <c r="V87" s="112"/>
      <c r="W87" s="126"/>
      <c r="X87" s="127"/>
      <c r="Y87" s="337"/>
      <c r="Z87" s="338"/>
      <c r="AA87" s="117"/>
      <c r="AB87" s="110"/>
      <c r="AC87" s="333"/>
    </row>
    <row r="88" spans="1:29" ht="15.75" hidden="1" customHeight="1">
      <c r="A88" s="323"/>
      <c r="B88" s="100"/>
      <c r="C88" s="335"/>
      <c r="D88" s="336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8"/>
      <c r="S88" s="119"/>
      <c r="T88" s="120"/>
      <c r="U88" s="130"/>
      <c r="V88" s="131"/>
      <c r="W88" s="126"/>
      <c r="X88" s="127"/>
      <c r="Y88" s="337"/>
      <c r="Z88" s="338"/>
      <c r="AA88" s="165"/>
      <c r="AB88" s="125"/>
      <c r="AC88" s="333"/>
    </row>
    <row r="89" spans="1:29" ht="15.75" customHeight="1" thickBot="1">
      <c r="A89" s="324"/>
      <c r="B89" s="133" t="s">
        <v>115</v>
      </c>
      <c r="C89" s="358"/>
      <c r="D89" s="358"/>
      <c r="E89" s="134"/>
      <c r="F89" s="167"/>
      <c r="G89" s="135"/>
      <c r="H89" s="69"/>
      <c r="I89" s="136">
        <f t="shared" ref="I89:J89" si="34">AVERAGE(I73:I88)</f>
        <v>8.75</v>
      </c>
      <c r="J89" s="137">
        <f t="shared" si="34"/>
        <v>3600</v>
      </c>
      <c r="K89" s="138">
        <f t="shared" ref="K89" si="35">J89/I89</f>
        <v>411.42857142857144</v>
      </c>
      <c r="L89" s="136">
        <f t="shared" ref="L89:M89" si="36">AVERAGE(L73:L88)</f>
        <v>8.75</v>
      </c>
      <c r="M89" s="137">
        <f t="shared" si="36"/>
        <v>3226.4566005714314</v>
      </c>
      <c r="N89" s="138">
        <f t="shared" ref="N89:N94" si="37">M89/L89</f>
        <v>368.73789720816359</v>
      </c>
      <c r="O89" s="139">
        <f t="shared" ref="O89:O94" si="38">L89-I89</f>
        <v>0</v>
      </c>
      <c r="P89" s="140">
        <f t="shared" ref="P89:P94" si="39">N89-K89</f>
        <v>-42.690674220407857</v>
      </c>
      <c r="Q89" s="141">
        <f t="shared" ref="Q89:Q94" si="40">N89/K89</f>
        <v>0.89623794460317541</v>
      </c>
      <c r="R89" s="329"/>
      <c r="S89" s="142">
        <f>S73</f>
        <v>0.70833333333333337</v>
      </c>
      <c r="T89" s="143">
        <f>INDEX(T73:T88,COUNTA(T73:T88))</f>
        <v>0.77300925925925923</v>
      </c>
      <c r="U89" s="144"/>
      <c r="V89" s="166"/>
      <c r="W89" s="167"/>
      <c r="X89" s="138"/>
      <c r="Y89" s="359"/>
      <c r="Z89" s="360"/>
      <c r="AA89" s="168">
        <f t="shared" ref="AA89:AA94" si="41">M89-J89</f>
        <v>-373.54339942856859</v>
      </c>
      <c r="AB89" s="141">
        <f t="shared" ref="AB89:AB94" si="42">M89/J89</f>
        <v>0.89623794460317541</v>
      </c>
      <c r="AC89" s="334"/>
    </row>
    <row r="90" spans="1:29" ht="15.75" hidden="1" customHeight="1">
      <c r="A90" s="361" t="s">
        <v>137</v>
      </c>
      <c r="B90" s="114" t="s">
        <v>118</v>
      </c>
      <c r="C90" s="325" t="s">
        <v>197</v>
      </c>
      <c r="D90" s="326"/>
      <c r="E90" s="147">
        <v>23.27</v>
      </c>
      <c r="F90" s="97">
        <v>668</v>
      </c>
      <c r="G90" s="148">
        <f t="shared" ref="G90:G94" si="43">E90*F90</f>
        <v>15544.36</v>
      </c>
      <c r="H90" s="149"/>
      <c r="I90" s="150">
        <v>5</v>
      </c>
      <c r="J90" s="151">
        <v>3000</v>
      </c>
      <c r="K90" s="152">
        <f>J90/I90</f>
        <v>600</v>
      </c>
      <c r="L90" s="153">
        <v>5</v>
      </c>
      <c r="M90" s="151">
        <f>F90/V90*60</f>
        <v>2721.6005940949094</v>
      </c>
      <c r="N90" s="152">
        <f t="shared" si="37"/>
        <v>544.32011881898188</v>
      </c>
      <c r="O90" s="154">
        <f t="shared" si="38"/>
        <v>0</v>
      </c>
      <c r="P90" s="155">
        <f t="shared" si="39"/>
        <v>-55.679881181018118</v>
      </c>
      <c r="Q90" s="156">
        <f t="shared" si="40"/>
        <v>0.90720019803163643</v>
      </c>
      <c r="R90" s="327">
        <f>Q106</f>
        <v>0.90639030503547524</v>
      </c>
      <c r="S90" s="157">
        <v>0.70833333333333337</v>
      </c>
      <c r="T90" s="158">
        <v>0.71855324074074078</v>
      </c>
      <c r="U90" s="159"/>
      <c r="V90" s="160">
        <v>14.726628178639464</v>
      </c>
      <c r="W90" s="161"/>
      <c r="X90" s="162"/>
      <c r="Y90" s="330"/>
      <c r="Z90" s="331"/>
      <c r="AA90" s="115">
        <f t="shared" si="41"/>
        <v>-278.39940590509059</v>
      </c>
      <c r="AB90" s="156">
        <f t="shared" si="42"/>
        <v>0.90720019803163643</v>
      </c>
      <c r="AC90" s="332">
        <f>AB106</f>
        <v>0.90639030503547524</v>
      </c>
    </row>
    <row r="91" spans="1:29" ht="15.75" hidden="1" customHeight="1">
      <c r="A91" s="362"/>
      <c r="B91" s="100" t="s">
        <v>118</v>
      </c>
      <c r="C91" s="335" t="s">
        <v>136</v>
      </c>
      <c r="D91" s="336"/>
      <c r="E91" s="101">
        <v>24.54</v>
      </c>
      <c r="F91" s="102">
        <v>1403</v>
      </c>
      <c r="G91" s="103">
        <f t="shared" si="43"/>
        <v>34429.619999999995</v>
      </c>
      <c r="H91" s="26"/>
      <c r="I91" s="104">
        <v>4</v>
      </c>
      <c r="J91" s="105">
        <v>3000</v>
      </c>
      <c r="K91" s="106">
        <f t="shared" ref="K91:K135" si="44">J91/I91</f>
        <v>750</v>
      </c>
      <c r="L91" s="107">
        <v>4</v>
      </c>
      <c r="M91" s="105">
        <f>F91/V91*60</f>
        <v>2720.5853896612712</v>
      </c>
      <c r="N91" s="106">
        <f t="shared" si="37"/>
        <v>680.14634741531779</v>
      </c>
      <c r="O91" s="108">
        <f t="shared" si="38"/>
        <v>0</v>
      </c>
      <c r="P91" s="109">
        <f t="shared" si="39"/>
        <v>-69.853652584682209</v>
      </c>
      <c r="Q91" s="110">
        <f t="shared" si="40"/>
        <v>0.90686179655375709</v>
      </c>
      <c r="R91" s="328"/>
      <c r="S91" s="47">
        <v>0.72222222222222221</v>
      </c>
      <c r="T91" s="48">
        <v>0.74370370370370364</v>
      </c>
      <c r="U91" s="111">
        <v>5.2833333333332533</v>
      </c>
      <c r="V91" s="112">
        <v>30.941870201868905</v>
      </c>
      <c r="W91" s="113"/>
      <c r="X91" s="116"/>
      <c r="Y91" s="337"/>
      <c r="Z91" s="338"/>
      <c r="AA91" s="117">
        <f t="shared" si="41"/>
        <v>-279.41461033872883</v>
      </c>
      <c r="AB91" s="110">
        <f t="shared" si="42"/>
        <v>0.90686179655375709</v>
      </c>
      <c r="AC91" s="333"/>
    </row>
    <row r="92" spans="1:29" ht="15.75" hidden="1" customHeight="1">
      <c r="A92" s="362"/>
      <c r="B92" s="100" t="s">
        <v>118</v>
      </c>
      <c r="C92" s="335" t="s">
        <v>230</v>
      </c>
      <c r="D92" s="336"/>
      <c r="E92" s="101">
        <v>24.33</v>
      </c>
      <c r="F92" s="102">
        <v>1914</v>
      </c>
      <c r="G92" s="103">
        <f t="shared" si="43"/>
        <v>46567.619999999995</v>
      </c>
      <c r="H92" s="26"/>
      <c r="I92" s="104">
        <v>4</v>
      </c>
      <c r="J92" s="105">
        <v>3000</v>
      </c>
      <c r="K92" s="106">
        <f t="shared" si="44"/>
        <v>750</v>
      </c>
      <c r="L92" s="107">
        <v>4</v>
      </c>
      <c r="M92" s="105">
        <f>F92/V92*60</f>
        <v>2720.5427747972321</v>
      </c>
      <c r="N92" s="106">
        <f t="shared" si="37"/>
        <v>680.13569369930804</v>
      </c>
      <c r="O92" s="108">
        <f t="shared" si="38"/>
        <v>0</v>
      </c>
      <c r="P92" s="109">
        <f t="shared" si="39"/>
        <v>-69.864306300691965</v>
      </c>
      <c r="Q92" s="110">
        <f t="shared" si="40"/>
        <v>0.90684759159907735</v>
      </c>
      <c r="R92" s="328"/>
      <c r="S92" s="47">
        <v>0.74722222222222223</v>
      </c>
      <c r="T92" s="48">
        <v>0.77652777777777782</v>
      </c>
      <c r="U92" s="111">
        <v>5.0666666666667659</v>
      </c>
      <c r="V92" s="112">
        <v>42.21216481647096</v>
      </c>
      <c r="W92" s="113"/>
      <c r="X92" s="116"/>
      <c r="Y92" s="337"/>
      <c r="Z92" s="338"/>
      <c r="AA92" s="117">
        <f t="shared" si="41"/>
        <v>-279.45722520276786</v>
      </c>
      <c r="AB92" s="110">
        <f t="shared" si="42"/>
        <v>0.90684759159907735</v>
      </c>
      <c r="AC92" s="333"/>
    </row>
    <row r="93" spans="1:29" ht="15.75" hidden="1" customHeight="1">
      <c r="A93" s="362"/>
      <c r="B93" s="100" t="s">
        <v>118</v>
      </c>
      <c r="C93" s="335" t="s">
        <v>135</v>
      </c>
      <c r="D93" s="336"/>
      <c r="E93" s="101">
        <v>22.28</v>
      </c>
      <c r="F93" s="102">
        <v>1523</v>
      </c>
      <c r="G93" s="103">
        <f t="shared" si="43"/>
        <v>33932.44</v>
      </c>
      <c r="H93" s="26"/>
      <c r="I93" s="104">
        <v>5</v>
      </c>
      <c r="J93" s="105">
        <v>3300</v>
      </c>
      <c r="K93" s="106">
        <f t="shared" si="44"/>
        <v>660</v>
      </c>
      <c r="L93" s="107">
        <v>5</v>
      </c>
      <c r="M93" s="105">
        <f>F93/V93*60</f>
        <v>2991.119999999999</v>
      </c>
      <c r="N93" s="106">
        <f t="shared" si="37"/>
        <v>598.22399999999982</v>
      </c>
      <c r="O93" s="108">
        <f t="shared" si="38"/>
        <v>0</v>
      </c>
      <c r="P93" s="109">
        <f t="shared" si="39"/>
        <v>-61.776000000000181</v>
      </c>
      <c r="Q93" s="110">
        <f t="shared" si="40"/>
        <v>0.90639999999999976</v>
      </c>
      <c r="R93" s="328"/>
      <c r="S93" s="47">
        <v>0.78055555555555556</v>
      </c>
      <c r="T93" s="48">
        <v>0.80177083333333332</v>
      </c>
      <c r="U93" s="111">
        <v>5.7999999999999474</v>
      </c>
      <c r="V93" s="112">
        <v>30.550429270641107</v>
      </c>
      <c r="W93" s="113"/>
      <c r="X93" s="116"/>
      <c r="Y93" s="337"/>
      <c r="Z93" s="338"/>
      <c r="AA93" s="117">
        <f t="shared" si="41"/>
        <v>-308.88000000000102</v>
      </c>
      <c r="AB93" s="110">
        <f t="shared" si="42"/>
        <v>0.90639999999999965</v>
      </c>
      <c r="AC93" s="333"/>
    </row>
    <row r="94" spans="1:29" ht="15.75" hidden="1" customHeight="1">
      <c r="A94" s="363"/>
      <c r="B94" s="100" t="s">
        <v>118</v>
      </c>
      <c r="C94" s="335" t="s">
        <v>138</v>
      </c>
      <c r="D94" s="336"/>
      <c r="E94" s="101">
        <v>17.89</v>
      </c>
      <c r="F94" s="102">
        <v>4701</v>
      </c>
      <c r="G94" s="103">
        <f t="shared" si="43"/>
        <v>84100.89</v>
      </c>
      <c r="H94" s="13"/>
      <c r="I94" s="104">
        <v>4</v>
      </c>
      <c r="J94" s="105">
        <v>3300</v>
      </c>
      <c r="K94" s="106">
        <f t="shared" si="44"/>
        <v>825</v>
      </c>
      <c r="L94" s="107">
        <v>4</v>
      </c>
      <c r="M94" s="105">
        <f>F94/V94*60</f>
        <v>2985.8400000000011</v>
      </c>
      <c r="N94" s="106">
        <f t="shared" si="37"/>
        <v>746.46000000000026</v>
      </c>
      <c r="O94" s="108">
        <f t="shared" si="38"/>
        <v>0</v>
      </c>
      <c r="P94" s="109">
        <f t="shared" si="39"/>
        <v>-78.539999999999736</v>
      </c>
      <c r="Q94" s="110">
        <f t="shared" si="40"/>
        <v>0.90480000000000027</v>
      </c>
      <c r="R94" s="328"/>
      <c r="S94" s="47">
        <v>0.80555555555555558</v>
      </c>
      <c r="T94" s="48">
        <v>0.8711458333333334</v>
      </c>
      <c r="U94" s="111">
        <v>5.4500000000000526</v>
      </c>
      <c r="V94" s="112">
        <v>94.465878948637538</v>
      </c>
      <c r="W94" s="113"/>
      <c r="X94" s="116"/>
      <c r="Y94" s="337"/>
      <c r="Z94" s="338"/>
      <c r="AA94" s="117">
        <f t="shared" si="41"/>
        <v>-314.15999999999894</v>
      </c>
      <c r="AB94" s="110">
        <f t="shared" si="42"/>
        <v>0.90480000000000027</v>
      </c>
      <c r="AC94" s="333"/>
    </row>
    <row r="95" spans="1:29" ht="15.75" hidden="1" customHeight="1">
      <c r="A95" s="363"/>
      <c r="B95" s="100"/>
      <c r="C95" s="335"/>
      <c r="D95" s="336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8"/>
      <c r="S95" s="47"/>
      <c r="T95" s="120"/>
      <c r="U95" s="111"/>
      <c r="V95" s="112"/>
      <c r="W95" s="113"/>
      <c r="X95" s="116"/>
      <c r="Y95" s="337"/>
      <c r="Z95" s="338"/>
      <c r="AA95" s="117"/>
      <c r="AB95" s="110"/>
      <c r="AC95" s="333"/>
    </row>
    <row r="96" spans="1:29" ht="15.75" hidden="1" customHeight="1">
      <c r="A96" s="363"/>
      <c r="B96" s="100"/>
      <c r="C96" s="335"/>
      <c r="D96" s="336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8"/>
      <c r="S96" s="47"/>
      <c r="T96" s="120"/>
      <c r="U96" s="111"/>
      <c r="V96" s="112"/>
      <c r="W96" s="113"/>
      <c r="X96" s="116"/>
      <c r="Y96" s="337"/>
      <c r="Z96" s="338"/>
      <c r="AA96" s="117"/>
      <c r="AB96" s="110"/>
      <c r="AC96" s="333"/>
    </row>
    <row r="97" spans="1:29" ht="15.75" hidden="1" customHeight="1">
      <c r="A97" s="363"/>
      <c r="B97" s="100"/>
      <c r="C97" s="335"/>
      <c r="D97" s="336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8"/>
      <c r="S97" s="47"/>
      <c r="T97" s="120"/>
      <c r="U97" s="111"/>
      <c r="V97" s="112"/>
      <c r="W97" s="113"/>
      <c r="X97" s="116"/>
      <c r="Y97" s="337"/>
      <c r="Z97" s="338"/>
      <c r="AA97" s="117"/>
      <c r="AB97" s="110"/>
      <c r="AC97" s="333"/>
    </row>
    <row r="98" spans="1:29" ht="15.75" hidden="1" customHeight="1">
      <c r="A98" s="363"/>
      <c r="B98" s="100"/>
      <c r="C98" s="335"/>
      <c r="D98" s="336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8"/>
      <c r="S98" s="47"/>
      <c r="T98" s="120"/>
      <c r="U98" s="111"/>
      <c r="V98" s="112"/>
      <c r="W98" s="113"/>
      <c r="X98" s="116"/>
      <c r="Y98" s="337"/>
      <c r="Z98" s="338"/>
      <c r="AA98" s="117"/>
      <c r="AB98" s="110"/>
      <c r="AC98" s="333"/>
    </row>
    <row r="99" spans="1:29" ht="15.75" hidden="1" customHeight="1">
      <c r="A99" s="363"/>
      <c r="B99" s="100"/>
      <c r="C99" s="335"/>
      <c r="D99" s="336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8"/>
      <c r="S99" s="47"/>
      <c r="T99" s="120"/>
      <c r="U99" s="111"/>
      <c r="V99" s="112"/>
      <c r="W99" s="113"/>
      <c r="X99" s="116"/>
      <c r="Y99" s="337"/>
      <c r="Z99" s="338"/>
      <c r="AA99" s="117"/>
      <c r="AB99" s="110"/>
      <c r="AC99" s="333"/>
    </row>
    <row r="100" spans="1:29" ht="15.75" hidden="1" customHeight="1">
      <c r="A100" s="363"/>
      <c r="B100" s="100"/>
      <c r="C100" s="335"/>
      <c r="D100" s="336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8"/>
      <c r="S100" s="47"/>
      <c r="T100" s="120"/>
      <c r="U100" s="111"/>
      <c r="V100" s="112"/>
      <c r="W100" s="126"/>
      <c r="X100" s="127"/>
      <c r="Y100" s="337"/>
      <c r="Z100" s="338"/>
      <c r="AA100" s="117"/>
      <c r="AB100" s="110"/>
      <c r="AC100" s="333"/>
    </row>
    <row r="101" spans="1:29" ht="15.75" hidden="1" customHeight="1">
      <c r="A101" s="363"/>
      <c r="B101" s="100"/>
      <c r="C101" s="335"/>
      <c r="D101" s="336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8"/>
      <c r="S101" s="47"/>
      <c r="T101" s="120"/>
      <c r="U101" s="111"/>
      <c r="V101" s="112"/>
      <c r="W101" s="126"/>
      <c r="X101" s="127"/>
      <c r="Y101" s="337"/>
      <c r="Z101" s="338"/>
      <c r="AA101" s="117"/>
      <c r="AB101" s="110"/>
      <c r="AC101" s="333"/>
    </row>
    <row r="102" spans="1:29" ht="15.75" hidden="1" customHeight="1">
      <c r="A102" s="363"/>
      <c r="B102" s="100"/>
      <c r="C102" s="335"/>
      <c r="D102" s="336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8"/>
      <c r="S102" s="47"/>
      <c r="T102" s="120"/>
      <c r="U102" s="111"/>
      <c r="V102" s="112"/>
      <c r="W102" s="126"/>
      <c r="X102" s="127"/>
      <c r="Y102" s="337"/>
      <c r="Z102" s="338"/>
      <c r="AA102" s="117"/>
      <c r="AB102" s="110"/>
      <c r="AC102" s="333"/>
    </row>
    <row r="103" spans="1:29" ht="15.75" hidden="1" customHeight="1">
      <c r="A103" s="363"/>
      <c r="B103" s="100"/>
      <c r="C103" s="335"/>
      <c r="D103" s="336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8"/>
      <c r="S103" s="47"/>
      <c r="T103" s="120"/>
      <c r="U103" s="111"/>
      <c r="V103" s="112"/>
      <c r="W103" s="126"/>
      <c r="X103" s="127"/>
      <c r="Y103" s="337"/>
      <c r="Z103" s="338"/>
      <c r="AA103" s="117"/>
      <c r="AB103" s="110"/>
      <c r="AC103" s="333"/>
    </row>
    <row r="104" spans="1:29" ht="15.75" hidden="1" customHeight="1">
      <c r="A104" s="363"/>
      <c r="B104" s="100"/>
      <c r="C104" s="335"/>
      <c r="D104" s="336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8"/>
      <c r="S104" s="47"/>
      <c r="T104" s="120"/>
      <c r="U104" s="111"/>
      <c r="V104" s="112"/>
      <c r="W104" s="126"/>
      <c r="X104" s="127"/>
      <c r="Y104" s="337"/>
      <c r="Z104" s="338"/>
      <c r="AA104" s="117"/>
      <c r="AB104" s="110"/>
      <c r="AC104" s="333"/>
    </row>
    <row r="105" spans="1:29" ht="15.75" hidden="1" customHeight="1">
      <c r="A105" s="363"/>
      <c r="B105" s="100"/>
      <c r="C105" s="335"/>
      <c r="D105" s="336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8"/>
      <c r="S105" s="119"/>
      <c r="T105" s="120"/>
      <c r="U105" s="130"/>
      <c r="V105" s="131"/>
      <c r="W105" s="126"/>
      <c r="X105" s="127"/>
      <c r="Y105" s="337"/>
      <c r="Z105" s="338"/>
      <c r="AA105" s="165"/>
      <c r="AB105" s="125"/>
      <c r="AC105" s="333"/>
    </row>
    <row r="106" spans="1:29" ht="15.75" customHeight="1" thickBot="1">
      <c r="A106" s="364"/>
      <c r="B106" s="133" t="s">
        <v>115</v>
      </c>
      <c r="C106" s="358"/>
      <c r="D106" s="358"/>
      <c r="E106" s="134"/>
      <c r="F106" s="99"/>
      <c r="G106" s="135"/>
      <c r="H106" s="69"/>
      <c r="I106" s="136">
        <f t="shared" ref="I106:J106" si="45">AVERAGE(I90:I105)</f>
        <v>4.4000000000000004</v>
      </c>
      <c r="J106" s="137">
        <f t="shared" si="45"/>
        <v>3120</v>
      </c>
      <c r="K106" s="138">
        <f t="shared" ref="K106" si="46">J106/I106</f>
        <v>709.09090909090901</v>
      </c>
      <c r="L106" s="136">
        <f t="shared" ref="L106:M106" si="47">AVERAGE(L90:L105)</f>
        <v>4.4000000000000004</v>
      </c>
      <c r="M106" s="137">
        <f t="shared" si="47"/>
        <v>2827.9377517106827</v>
      </c>
      <c r="N106" s="138">
        <f t="shared" ref="N106:N114" si="48">M106/L106</f>
        <v>642.71312538879147</v>
      </c>
      <c r="O106" s="139">
        <f t="shared" ref="O106:O114" si="49">L106-I106</f>
        <v>0</v>
      </c>
      <c r="P106" s="140">
        <f t="shared" ref="P106:P114" si="50">N106-K106</f>
        <v>-66.37778370211754</v>
      </c>
      <c r="Q106" s="141">
        <f t="shared" ref="Q106:Q114" si="51">N106/K106</f>
        <v>0.90639030503547524</v>
      </c>
      <c r="R106" s="329"/>
      <c r="S106" s="142">
        <f>S90</f>
        <v>0.70833333333333337</v>
      </c>
      <c r="T106" s="143">
        <f>INDEX(T90:T105,COUNTA(T90:T105))</f>
        <v>0.8711458333333334</v>
      </c>
      <c r="U106" s="144"/>
      <c r="V106" s="166"/>
      <c r="W106" s="99"/>
      <c r="X106" s="69"/>
      <c r="Y106" s="359"/>
      <c r="Z106" s="360"/>
      <c r="AA106" s="168">
        <f t="shared" ref="AA106:AA114" si="52">M106-J106</f>
        <v>-292.06224828931727</v>
      </c>
      <c r="AB106" s="141">
        <f t="shared" ref="AB106:AB114" si="53">M106/J106</f>
        <v>0.90639030503547524</v>
      </c>
      <c r="AC106" s="334"/>
    </row>
    <row r="107" spans="1:29" ht="15.75" hidden="1" customHeight="1">
      <c r="A107" s="322" t="s">
        <v>140</v>
      </c>
      <c r="B107" s="114" t="s">
        <v>118</v>
      </c>
      <c r="C107" s="325" t="s">
        <v>142</v>
      </c>
      <c r="D107" s="326"/>
      <c r="E107" s="147">
        <v>18.18</v>
      </c>
      <c r="F107" s="97">
        <v>580</v>
      </c>
      <c r="G107" s="148">
        <f t="shared" ref="G107:G114" si="54">E107*F107</f>
        <v>10544.4</v>
      </c>
      <c r="H107" s="149">
        <v>2</v>
      </c>
      <c r="I107" s="150">
        <v>3</v>
      </c>
      <c r="J107" s="151">
        <v>3000</v>
      </c>
      <c r="K107" s="152">
        <f>J107/I107</f>
        <v>1000</v>
      </c>
      <c r="L107" s="153">
        <v>3</v>
      </c>
      <c r="M107" s="151">
        <f t="shared" ref="M107:M114" si="55">F107/V107*60</f>
        <v>2720.8088803998235</v>
      </c>
      <c r="N107" s="152">
        <f t="shared" si="48"/>
        <v>906.93629346660782</v>
      </c>
      <c r="O107" s="154">
        <f t="shared" si="49"/>
        <v>0</v>
      </c>
      <c r="P107" s="155">
        <f t="shared" si="50"/>
        <v>-93.063706533392178</v>
      </c>
      <c r="Q107" s="156">
        <f t="shared" si="51"/>
        <v>0.90693629346660787</v>
      </c>
      <c r="R107" s="327">
        <f>Q123</f>
        <v>0.89591912219130809</v>
      </c>
      <c r="S107" s="157">
        <v>0.73888888888888893</v>
      </c>
      <c r="T107" s="158">
        <v>0.74776620370370372</v>
      </c>
      <c r="U107" s="159"/>
      <c r="V107" s="160">
        <v>12.790314031497182</v>
      </c>
      <c r="W107" s="161"/>
      <c r="X107" s="162"/>
      <c r="Y107" s="330"/>
      <c r="Z107" s="331"/>
      <c r="AA107" s="115">
        <f t="shared" si="52"/>
        <v>-279.19111960017653</v>
      </c>
      <c r="AB107" s="156">
        <f t="shared" si="53"/>
        <v>0.90693629346660787</v>
      </c>
      <c r="AC107" s="332">
        <f>AB123</f>
        <v>0.8959191221913082</v>
      </c>
    </row>
    <row r="108" spans="1:29" ht="15.75" hidden="1" customHeight="1">
      <c r="A108" s="323"/>
      <c r="B108" s="100" t="s">
        <v>118</v>
      </c>
      <c r="C108" s="335" t="s">
        <v>148</v>
      </c>
      <c r="D108" s="336"/>
      <c r="E108" s="101">
        <v>25.03</v>
      </c>
      <c r="F108" s="102">
        <v>514</v>
      </c>
      <c r="G108" s="103">
        <f t="shared" si="54"/>
        <v>12865.42</v>
      </c>
      <c r="H108" s="26">
        <v>2</v>
      </c>
      <c r="I108" s="104">
        <v>5</v>
      </c>
      <c r="J108" s="105">
        <v>3600</v>
      </c>
      <c r="K108" s="106">
        <f t="shared" si="44"/>
        <v>720</v>
      </c>
      <c r="L108" s="107">
        <v>5</v>
      </c>
      <c r="M108" s="105">
        <f t="shared" si="55"/>
        <v>3196.9087436999598</v>
      </c>
      <c r="N108" s="106">
        <f t="shared" si="48"/>
        <v>639.38174873999196</v>
      </c>
      <c r="O108" s="108">
        <f t="shared" si="49"/>
        <v>0</v>
      </c>
      <c r="P108" s="109">
        <f t="shared" si="50"/>
        <v>-80.618251260008037</v>
      </c>
      <c r="Q108" s="110">
        <f t="shared" si="51"/>
        <v>0.88803020658332221</v>
      </c>
      <c r="R108" s="328"/>
      <c r="S108" s="47">
        <v>0.75763888888888886</v>
      </c>
      <c r="T108" s="48">
        <v>0.76432870370370365</v>
      </c>
      <c r="U108" s="111">
        <v>15</v>
      </c>
      <c r="V108" s="112">
        <v>9.6468189968748241</v>
      </c>
      <c r="W108" s="113"/>
      <c r="X108" s="116"/>
      <c r="Y108" s="337"/>
      <c r="Z108" s="338"/>
      <c r="AA108" s="117">
        <f t="shared" si="52"/>
        <v>-403.09125630004019</v>
      </c>
      <c r="AB108" s="110">
        <f t="shared" si="53"/>
        <v>0.88803020658332221</v>
      </c>
      <c r="AC108" s="333"/>
    </row>
    <row r="109" spans="1:29" ht="15.75" hidden="1" customHeight="1">
      <c r="A109" s="323"/>
      <c r="B109" s="100" t="s">
        <v>118</v>
      </c>
      <c r="C109" s="335" t="s">
        <v>141</v>
      </c>
      <c r="D109" s="336"/>
      <c r="E109" s="101">
        <v>14.03</v>
      </c>
      <c r="F109" s="102">
        <v>2057</v>
      </c>
      <c r="G109" s="103">
        <f t="shared" si="54"/>
        <v>28859.71</v>
      </c>
      <c r="H109" s="26">
        <v>2</v>
      </c>
      <c r="I109" s="104">
        <v>3</v>
      </c>
      <c r="J109" s="105">
        <v>3000</v>
      </c>
      <c r="K109" s="106">
        <f t="shared" si="44"/>
        <v>1000</v>
      </c>
      <c r="L109" s="107">
        <v>3</v>
      </c>
      <c r="M109" s="105">
        <f t="shared" si="55"/>
        <v>2718.825350405958</v>
      </c>
      <c r="N109" s="106">
        <f t="shared" si="48"/>
        <v>906.27511680198597</v>
      </c>
      <c r="O109" s="108">
        <f t="shared" si="49"/>
        <v>0</v>
      </c>
      <c r="P109" s="109">
        <f t="shared" si="50"/>
        <v>-93.724883198014027</v>
      </c>
      <c r="Q109" s="110">
        <f t="shared" si="51"/>
        <v>0.90627511680198602</v>
      </c>
      <c r="R109" s="328"/>
      <c r="S109" s="47">
        <v>0.77430555555555547</v>
      </c>
      <c r="T109" s="48">
        <v>0.80582175925925914</v>
      </c>
      <c r="U109" s="111">
        <v>15</v>
      </c>
      <c r="V109" s="112">
        <v>45.394603953347612</v>
      </c>
      <c r="W109" s="113"/>
      <c r="X109" s="116"/>
      <c r="Y109" s="337"/>
      <c r="Z109" s="338"/>
      <c r="AA109" s="117">
        <f t="shared" si="52"/>
        <v>-281.17464959404197</v>
      </c>
      <c r="AB109" s="110">
        <f t="shared" si="53"/>
        <v>0.90627511680198602</v>
      </c>
      <c r="AC109" s="333"/>
    </row>
    <row r="110" spans="1:29" ht="15.75" hidden="1" customHeight="1">
      <c r="A110" s="323"/>
      <c r="B110" s="100" t="s">
        <v>118</v>
      </c>
      <c r="C110" s="335" t="s">
        <v>143</v>
      </c>
      <c r="D110" s="336"/>
      <c r="E110" s="101">
        <v>14.28</v>
      </c>
      <c r="F110" s="102">
        <v>2484</v>
      </c>
      <c r="G110" s="103">
        <f t="shared" si="54"/>
        <v>35471.519999999997</v>
      </c>
      <c r="H110" s="26">
        <v>2</v>
      </c>
      <c r="I110" s="104">
        <v>3</v>
      </c>
      <c r="J110" s="105">
        <v>3600</v>
      </c>
      <c r="K110" s="106">
        <f t="shared" si="44"/>
        <v>1200</v>
      </c>
      <c r="L110" s="107">
        <v>3</v>
      </c>
      <c r="M110" s="105">
        <f t="shared" si="55"/>
        <v>3189.5894384195281</v>
      </c>
      <c r="N110" s="106">
        <f t="shared" si="48"/>
        <v>1063.1964794731759</v>
      </c>
      <c r="O110" s="108">
        <f t="shared" si="49"/>
        <v>0</v>
      </c>
      <c r="P110" s="109">
        <f t="shared" si="50"/>
        <v>-136.80352052682406</v>
      </c>
      <c r="Q110" s="110">
        <f t="shared" si="51"/>
        <v>0.88599706622764662</v>
      </c>
      <c r="R110" s="328"/>
      <c r="S110" s="47">
        <v>0.8159722222222221</v>
      </c>
      <c r="T110" s="48">
        <v>0.84841435185185177</v>
      </c>
      <c r="U110" s="111">
        <v>14.61666666666666</v>
      </c>
      <c r="V110" s="112">
        <v>46.727017027574163</v>
      </c>
      <c r="W110" s="113"/>
      <c r="X110" s="116"/>
      <c r="Y110" s="337"/>
      <c r="Z110" s="338"/>
      <c r="AA110" s="117">
        <f t="shared" si="52"/>
        <v>-410.41056158047195</v>
      </c>
      <c r="AB110" s="110">
        <f t="shared" si="53"/>
        <v>0.88599706622764673</v>
      </c>
      <c r="AC110" s="333"/>
    </row>
    <row r="111" spans="1:29" ht="15.75" hidden="1" customHeight="1">
      <c r="A111" s="323"/>
      <c r="B111" s="100" t="s">
        <v>118</v>
      </c>
      <c r="C111" s="335" t="s">
        <v>142</v>
      </c>
      <c r="D111" s="336"/>
      <c r="E111" s="101">
        <v>18.18</v>
      </c>
      <c r="F111" s="102">
        <v>1206</v>
      </c>
      <c r="G111" s="103">
        <f t="shared" si="54"/>
        <v>21925.079999999998</v>
      </c>
      <c r="H111" s="26"/>
      <c r="I111" s="104">
        <v>3</v>
      </c>
      <c r="J111" s="105">
        <v>3000</v>
      </c>
      <c r="K111" s="106">
        <f t="shared" si="44"/>
        <v>1000</v>
      </c>
      <c r="L111" s="107">
        <v>3</v>
      </c>
      <c r="M111" s="105">
        <f t="shared" si="55"/>
        <v>2720.8088803998235</v>
      </c>
      <c r="N111" s="106">
        <f t="shared" si="48"/>
        <v>906.93629346660782</v>
      </c>
      <c r="O111" s="108">
        <f t="shared" si="49"/>
        <v>0</v>
      </c>
      <c r="P111" s="109">
        <f t="shared" si="50"/>
        <v>-93.063706533392178</v>
      </c>
      <c r="Q111" s="110">
        <f t="shared" si="51"/>
        <v>0.90693629346660787</v>
      </c>
      <c r="R111" s="328"/>
      <c r="S111" s="47">
        <v>0.85833333333333317</v>
      </c>
      <c r="T111" s="48">
        <v>0.87679398148148135</v>
      </c>
      <c r="U111" s="111">
        <v>15</v>
      </c>
      <c r="V111" s="112">
        <v>26.595032279285519</v>
      </c>
      <c r="W111" s="113"/>
      <c r="X111" s="116"/>
      <c r="Y111" s="337"/>
      <c r="Z111" s="338"/>
      <c r="AA111" s="117">
        <f t="shared" si="52"/>
        <v>-279.19111960017653</v>
      </c>
      <c r="AB111" s="110">
        <f t="shared" si="53"/>
        <v>0.90693629346660787</v>
      </c>
      <c r="AC111" s="333"/>
    </row>
    <row r="112" spans="1:29" ht="15.75" hidden="1" customHeight="1">
      <c r="A112" s="323"/>
      <c r="B112" s="100" t="s">
        <v>118</v>
      </c>
      <c r="C112" s="335" t="s">
        <v>148</v>
      </c>
      <c r="D112" s="336"/>
      <c r="E112" s="101">
        <v>25.03</v>
      </c>
      <c r="F112" s="102">
        <v>1045</v>
      </c>
      <c r="G112" s="121">
        <f t="shared" si="54"/>
        <v>26156.350000000002</v>
      </c>
      <c r="H112" s="26"/>
      <c r="I112" s="104">
        <v>5</v>
      </c>
      <c r="J112" s="105">
        <v>3600</v>
      </c>
      <c r="K112" s="106">
        <f t="shared" si="44"/>
        <v>720</v>
      </c>
      <c r="L112" s="107">
        <v>5</v>
      </c>
      <c r="M112" s="105">
        <f t="shared" si="55"/>
        <v>3196.9087436999598</v>
      </c>
      <c r="N112" s="106">
        <f t="shared" si="48"/>
        <v>639.38174873999196</v>
      </c>
      <c r="O112" s="108">
        <f t="shared" si="49"/>
        <v>0</v>
      </c>
      <c r="P112" s="109">
        <f t="shared" si="50"/>
        <v>-80.618251260008037</v>
      </c>
      <c r="Q112" s="110">
        <f t="shared" si="51"/>
        <v>0.88803020658332221</v>
      </c>
      <c r="R112" s="328"/>
      <c r="S112" s="47">
        <v>0.8868055555555554</v>
      </c>
      <c r="T112" s="120">
        <v>0.90041666666666653</v>
      </c>
      <c r="U112" s="111">
        <v>15</v>
      </c>
      <c r="V112" s="112">
        <v>19.612696209599594</v>
      </c>
      <c r="W112" s="113"/>
      <c r="X112" s="116"/>
      <c r="Y112" s="337"/>
      <c r="Z112" s="338"/>
      <c r="AA112" s="117">
        <f t="shared" si="52"/>
        <v>-403.09125630004019</v>
      </c>
      <c r="AB112" s="110">
        <f t="shared" si="53"/>
        <v>0.88803020658332221</v>
      </c>
      <c r="AC112" s="333"/>
    </row>
    <row r="113" spans="1:29" ht="15.75" hidden="1" customHeight="1">
      <c r="A113" s="323"/>
      <c r="B113" s="100" t="s">
        <v>118</v>
      </c>
      <c r="C113" s="335" t="s">
        <v>141</v>
      </c>
      <c r="D113" s="336"/>
      <c r="E113" s="101">
        <v>14.03</v>
      </c>
      <c r="F113" s="102">
        <v>5370</v>
      </c>
      <c r="G113" s="121">
        <f t="shared" si="54"/>
        <v>75341.099999999991</v>
      </c>
      <c r="H113" s="62"/>
      <c r="I113" s="104">
        <v>3</v>
      </c>
      <c r="J113" s="105">
        <v>3000</v>
      </c>
      <c r="K113" s="106">
        <f t="shared" si="44"/>
        <v>1000</v>
      </c>
      <c r="L113" s="107">
        <v>3</v>
      </c>
      <c r="M113" s="105">
        <f t="shared" si="55"/>
        <v>2718.8253504059585</v>
      </c>
      <c r="N113" s="106">
        <f t="shared" si="48"/>
        <v>906.2751168019862</v>
      </c>
      <c r="O113" s="123">
        <f t="shared" si="49"/>
        <v>0</v>
      </c>
      <c r="P113" s="124">
        <f t="shared" si="50"/>
        <v>-93.724883198013799</v>
      </c>
      <c r="Q113" s="125">
        <f t="shared" si="51"/>
        <v>0.90627511680198625</v>
      </c>
      <c r="R113" s="328"/>
      <c r="S113" s="47">
        <v>0.91041666666666643</v>
      </c>
      <c r="T113" s="120">
        <v>0.99270833333333308</v>
      </c>
      <c r="U113" s="111">
        <v>15</v>
      </c>
      <c r="V113" s="112">
        <v>118.50706039352292</v>
      </c>
      <c r="W113" s="113"/>
      <c r="X113" s="116"/>
      <c r="Y113" s="337"/>
      <c r="Z113" s="338"/>
      <c r="AA113" s="117">
        <f t="shared" si="52"/>
        <v>-281.17464959404151</v>
      </c>
      <c r="AB113" s="110">
        <f t="shared" si="53"/>
        <v>0.90627511680198614</v>
      </c>
      <c r="AC113" s="333"/>
    </row>
    <row r="114" spans="1:29" ht="15.75" hidden="1" customHeight="1">
      <c r="A114" s="323"/>
      <c r="B114" s="100" t="s">
        <v>118</v>
      </c>
      <c r="C114" s="335" t="s">
        <v>143</v>
      </c>
      <c r="D114" s="336"/>
      <c r="E114" s="101">
        <v>14.28</v>
      </c>
      <c r="F114" s="102">
        <v>6685</v>
      </c>
      <c r="G114" s="121">
        <f t="shared" si="54"/>
        <v>95461.8</v>
      </c>
      <c r="H114" s="62"/>
      <c r="I114" s="104">
        <v>3</v>
      </c>
      <c r="J114" s="105">
        <v>3600</v>
      </c>
      <c r="K114" s="106">
        <f t="shared" si="44"/>
        <v>1200</v>
      </c>
      <c r="L114" s="118">
        <v>3</v>
      </c>
      <c r="M114" s="105">
        <f t="shared" si="55"/>
        <v>3189.5894384195285</v>
      </c>
      <c r="N114" s="106">
        <f t="shared" si="48"/>
        <v>1063.1964794731762</v>
      </c>
      <c r="O114" s="123">
        <f t="shared" si="49"/>
        <v>0</v>
      </c>
      <c r="P114" s="124">
        <f t="shared" si="50"/>
        <v>-136.80352052682383</v>
      </c>
      <c r="Q114" s="125">
        <f t="shared" si="51"/>
        <v>0.88599706622764685</v>
      </c>
      <c r="R114" s="328"/>
      <c r="S114" s="47">
        <v>1.0027777777777775</v>
      </c>
      <c r="T114" s="120">
        <v>1.0901041666666664</v>
      </c>
      <c r="U114" s="111">
        <v>14.500000000000028</v>
      </c>
      <c r="V114" s="112">
        <v>125.75286184755767</v>
      </c>
      <c r="W114" s="113"/>
      <c r="X114" s="116"/>
      <c r="Y114" s="337"/>
      <c r="Z114" s="338"/>
      <c r="AA114" s="117">
        <f t="shared" si="52"/>
        <v>-410.41056158047149</v>
      </c>
      <c r="AB114" s="110">
        <f t="shared" si="53"/>
        <v>0.88599706622764685</v>
      </c>
      <c r="AC114" s="333"/>
    </row>
    <row r="115" spans="1:29" ht="15.75" hidden="1" customHeight="1">
      <c r="A115" s="323"/>
      <c r="B115" s="100"/>
      <c r="C115" s="335"/>
      <c r="D115" s="336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8"/>
      <c r="S115" s="47"/>
      <c r="T115" s="120"/>
      <c r="U115" s="111"/>
      <c r="V115" s="112"/>
      <c r="W115" s="113"/>
      <c r="X115" s="116"/>
      <c r="Y115" s="337"/>
      <c r="Z115" s="338"/>
      <c r="AA115" s="117"/>
      <c r="AB115" s="110"/>
      <c r="AC115" s="333"/>
    </row>
    <row r="116" spans="1:29" ht="15.75" hidden="1" customHeight="1">
      <c r="A116" s="323"/>
      <c r="B116" s="100"/>
      <c r="C116" s="335"/>
      <c r="D116" s="336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8"/>
      <c r="S116" s="47"/>
      <c r="T116" s="120"/>
      <c r="U116" s="111"/>
      <c r="V116" s="112"/>
      <c r="W116" s="113"/>
      <c r="X116" s="116"/>
      <c r="Y116" s="337"/>
      <c r="Z116" s="338"/>
      <c r="AA116" s="117"/>
      <c r="AB116" s="110"/>
      <c r="AC116" s="333"/>
    </row>
    <row r="117" spans="1:29" ht="15.75" hidden="1" customHeight="1">
      <c r="A117" s="323"/>
      <c r="B117" s="100"/>
      <c r="C117" s="335"/>
      <c r="D117" s="336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8"/>
      <c r="S117" s="47"/>
      <c r="T117" s="120"/>
      <c r="U117" s="111"/>
      <c r="V117" s="112"/>
      <c r="W117" s="126"/>
      <c r="X117" s="127"/>
      <c r="Y117" s="337"/>
      <c r="Z117" s="338"/>
      <c r="AA117" s="117"/>
      <c r="AB117" s="110"/>
      <c r="AC117" s="333"/>
    </row>
    <row r="118" spans="1:29" ht="15.75" hidden="1" customHeight="1">
      <c r="A118" s="323"/>
      <c r="B118" s="100"/>
      <c r="C118" s="335"/>
      <c r="D118" s="336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8"/>
      <c r="S118" s="47"/>
      <c r="T118" s="120"/>
      <c r="U118" s="111"/>
      <c r="V118" s="112"/>
      <c r="W118" s="126"/>
      <c r="X118" s="127"/>
      <c r="Y118" s="337"/>
      <c r="Z118" s="338"/>
      <c r="AA118" s="117"/>
      <c r="AB118" s="110"/>
      <c r="AC118" s="333"/>
    </row>
    <row r="119" spans="1:29" ht="15.75" hidden="1" customHeight="1">
      <c r="A119" s="323"/>
      <c r="B119" s="100"/>
      <c r="C119" s="335"/>
      <c r="D119" s="336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8"/>
      <c r="S119" s="47"/>
      <c r="T119" s="120"/>
      <c r="U119" s="111"/>
      <c r="V119" s="112"/>
      <c r="W119" s="126"/>
      <c r="X119" s="127"/>
      <c r="Y119" s="337"/>
      <c r="Z119" s="338"/>
      <c r="AA119" s="117"/>
      <c r="AB119" s="110"/>
      <c r="AC119" s="333"/>
    </row>
    <row r="120" spans="1:29" ht="15.75" hidden="1" customHeight="1">
      <c r="A120" s="323"/>
      <c r="B120" s="100"/>
      <c r="C120" s="335"/>
      <c r="D120" s="336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8"/>
      <c r="S120" s="47"/>
      <c r="T120" s="120"/>
      <c r="U120" s="111"/>
      <c r="V120" s="112"/>
      <c r="W120" s="126"/>
      <c r="X120" s="127"/>
      <c r="Y120" s="337"/>
      <c r="Z120" s="338"/>
      <c r="AA120" s="117"/>
      <c r="AB120" s="110"/>
      <c r="AC120" s="333"/>
    </row>
    <row r="121" spans="1:29" ht="15.75" hidden="1" customHeight="1">
      <c r="A121" s="323"/>
      <c r="B121" s="100"/>
      <c r="C121" s="335"/>
      <c r="D121" s="336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8"/>
      <c r="S121" s="47"/>
      <c r="T121" s="120"/>
      <c r="U121" s="111"/>
      <c r="V121" s="112"/>
      <c r="W121" s="126"/>
      <c r="X121" s="127"/>
      <c r="Y121" s="337"/>
      <c r="Z121" s="338"/>
      <c r="AA121" s="117"/>
      <c r="AB121" s="110"/>
      <c r="AC121" s="333"/>
    </row>
    <row r="122" spans="1:29" ht="15.75" hidden="1" customHeight="1">
      <c r="A122" s="323"/>
      <c r="B122" s="100"/>
      <c r="C122" s="335"/>
      <c r="D122" s="336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8"/>
      <c r="S122" s="119"/>
      <c r="T122" s="120"/>
      <c r="U122" s="130"/>
      <c r="V122" s="131"/>
      <c r="W122" s="126"/>
      <c r="X122" s="127"/>
      <c r="Y122" s="337"/>
      <c r="Z122" s="338"/>
      <c r="AA122" s="165"/>
      <c r="AB122" s="125"/>
      <c r="AC122" s="333"/>
    </row>
    <row r="123" spans="1:29" ht="15.75" customHeight="1" thickBot="1">
      <c r="A123" s="324"/>
      <c r="B123" s="133" t="s">
        <v>115</v>
      </c>
      <c r="C123" s="358"/>
      <c r="D123" s="358"/>
      <c r="E123" s="134"/>
      <c r="F123" s="99"/>
      <c r="G123" s="135"/>
      <c r="H123" s="69"/>
      <c r="I123" s="136">
        <f t="shared" ref="I123:J123" si="56">AVERAGE(I107:I122)</f>
        <v>3.5</v>
      </c>
      <c r="J123" s="137">
        <f t="shared" si="56"/>
        <v>3300</v>
      </c>
      <c r="K123" s="138">
        <f t="shared" ref="K123" si="57">J123/I123</f>
        <v>942.85714285714289</v>
      </c>
      <c r="L123" s="136">
        <f t="shared" ref="L123:M123" si="58">AVERAGE(L107:L122)</f>
        <v>3.5</v>
      </c>
      <c r="M123" s="137">
        <f t="shared" si="58"/>
        <v>2956.533103231317</v>
      </c>
      <c r="N123" s="138">
        <f t="shared" ref="N123:N135" si="59">M123/L123</f>
        <v>844.72374378037625</v>
      </c>
      <c r="O123" s="139">
        <f t="shared" ref="O123:O135" si="60">L123-I123</f>
        <v>0</v>
      </c>
      <c r="P123" s="140">
        <f t="shared" ref="P123:P135" si="61">N123-K123</f>
        <v>-98.133399076766636</v>
      </c>
      <c r="Q123" s="141">
        <f t="shared" ref="Q123:Q135" si="62">N123/K123</f>
        <v>0.89591912219130809</v>
      </c>
      <c r="R123" s="329"/>
      <c r="S123" s="142">
        <f>S107</f>
        <v>0.73888888888888893</v>
      </c>
      <c r="T123" s="143">
        <f>INDEX(T107:T122,COUNTA(T107:T122))</f>
        <v>1.0901041666666664</v>
      </c>
      <c r="U123" s="144"/>
      <c r="V123" s="166"/>
      <c r="W123" s="99"/>
      <c r="X123" s="69"/>
      <c r="Y123" s="359"/>
      <c r="Z123" s="360"/>
      <c r="AA123" s="168">
        <f t="shared" ref="AA123:AA135" si="63">M123-J123</f>
        <v>-343.466896768683</v>
      </c>
      <c r="AB123" s="141">
        <f t="shared" ref="AB123:AB135" si="64">M123/J123</f>
        <v>0.8959191221913082</v>
      </c>
      <c r="AC123" s="334"/>
    </row>
    <row r="124" spans="1:29" ht="15.75" hidden="1" customHeight="1">
      <c r="A124" s="361" t="s">
        <v>144</v>
      </c>
      <c r="B124" s="114" t="s">
        <v>118</v>
      </c>
      <c r="C124" s="325" t="s">
        <v>146</v>
      </c>
      <c r="D124" s="326"/>
      <c r="E124" s="147">
        <v>18.18</v>
      </c>
      <c r="F124" s="97">
        <v>371</v>
      </c>
      <c r="G124" s="148">
        <f t="shared" ref="G124:G135" si="65">E124*F124</f>
        <v>6744.78</v>
      </c>
      <c r="H124" s="149">
        <v>2</v>
      </c>
      <c r="I124" s="150">
        <v>3</v>
      </c>
      <c r="J124" s="151">
        <v>3600</v>
      </c>
      <c r="K124" s="152">
        <f>J124/I124</f>
        <v>1200</v>
      </c>
      <c r="L124" s="153">
        <v>3</v>
      </c>
      <c r="M124" s="151">
        <f t="shared" ref="M124:M135" si="66">F124/V124*60</f>
        <v>3197.4029425386739</v>
      </c>
      <c r="N124" s="152">
        <f t="shared" si="59"/>
        <v>1065.8009808462245</v>
      </c>
      <c r="O124" s="154">
        <f t="shared" si="60"/>
        <v>0</v>
      </c>
      <c r="P124" s="155">
        <f t="shared" si="61"/>
        <v>-134.19901915377545</v>
      </c>
      <c r="Q124" s="156">
        <f t="shared" si="62"/>
        <v>0.88816748403852042</v>
      </c>
      <c r="R124" s="327">
        <f>Q140</f>
        <v>0.88609399997608307</v>
      </c>
      <c r="S124" s="157">
        <v>0.74375000000000002</v>
      </c>
      <c r="T124" s="158">
        <v>0.74857638888888889</v>
      </c>
      <c r="U124" s="159"/>
      <c r="V124" s="160">
        <v>6.9619001420965745</v>
      </c>
      <c r="W124" s="158"/>
      <c r="X124" s="169"/>
      <c r="Y124" s="330"/>
      <c r="Z124" s="331"/>
      <c r="AA124" s="171">
        <f t="shared" si="63"/>
        <v>-402.59705746132613</v>
      </c>
      <c r="AB124" s="156">
        <f t="shared" si="64"/>
        <v>0.88816748403852053</v>
      </c>
      <c r="AC124" s="332">
        <f>AB140</f>
        <v>0.88609399997608307</v>
      </c>
    </row>
    <row r="125" spans="1:29" ht="15.75" hidden="1" customHeight="1">
      <c r="A125" s="362"/>
      <c r="B125" s="100" t="s">
        <v>118</v>
      </c>
      <c r="C125" s="335" t="s">
        <v>134</v>
      </c>
      <c r="D125" s="336"/>
      <c r="E125" s="101">
        <v>16.7</v>
      </c>
      <c r="F125" s="102">
        <v>445</v>
      </c>
      <c r="G125" s="103">
        <f t="shared" si="65"/>
        <v>7431.5</v>
      </c>
      <c r="H125" s="26">
        <v>2</v>
      </c>
      <c r="I125" s="104">
        <v>3</v>
      </c>
      <c r="J125" s="105">
        <v>3600</v>
      </c>
      <c r="K125" s="106">
        <f t="shared" si="44"/>
        <v>1200</v>
      </c>
      <c r="L125" s="107">
        <v>3</v>
      </c>
      <c r="M125" s="105">
        <f t="shared" si="66"/>
        <v>3187.6934725316914</v>
      </c>
      <c r="N125" s="106">
        <f t="shared" si="59"/>
        <v>1062.5644908438971</v>
      </c>
      <c r="O125" s="108">
        <f t="shared" si="60"/>
        <v>0</v>
      </c>
      <c r="P125" s="109">
        <f t="shared" si="61"/>
        <v>-137.43550915610285</v>
      </c>
      <c r="Q125" s="110">
        <f t="shared" si="62"/>
        <v>0.88547040903658092</v>
      </c>
      <c r="R125" s="328"/>
      <c r="S125" s="47">
        <v>0.7583333333333333</v>
      </c>
      <c r="T125" s="48">
        <v>0.76414351851851847</v>
      </c>
      <c r="U125" s="111">
        <v>15</v>
      </c>
      <c r="V125" s="112">
        <v>8.3759621902399068</v>
      </c>
      <c r="W125" s="113"/>
      <c r="X125" s="13"/>
      <c r="Y125" s="337"/>
      <c r="Z125" s="338"/>
      <c r="AA125" s="172">
        <f t="shared" si="63"/>
        <v>-412.30652746830856</v>
      </c>
      <c r="AB125" s="110">
        <f t="shared" si="64"/>
        <v>0.88547040903658092</v>
      </c>
      <c r="AC125" s="333"/>
    </row>
    <row r="126" spans="1:29" ht="15.75" hidden="1" customHeight="1">
      <c r="A126" s="362"/>
      <c r="B126" s="100" t="s">
        <v>118</v>
      </c>
      <c r="C126" s="335" t="s">
        <v>201</v>
      </c>
      <c r="D126" s="336"/>
      <c r="E126" s="101">
        <v>30</v>
      </c>
      <c r="F126" s="102">
        <v>693</v>
      </c>
      <c r="G126" s="103">
        <f t="shared" si="65"/>
        <v>20790</v>
      </c>
      <c r="H126" s="26">
        <v>2</v>
      </c>
      <c r="I126" s="104">
        <v>4</v>
      </c>
      <c r="J126" s="105">
        <v>3600</v>
      </c>
      <c r="K126" s="106">
        <f t="shared" si="44"/>
        <v>900</v>
      </c>
      <c r="L126" s="107">
        <v>4</v>
      </c>
      <c r="M126" s="105">
        <f t="shared" si="66"/>
        <v>3188.1599999999989</v>
      </c>
      <c r="N126" s="106">
        <f t="shared" si="59"/>
        <v>797.03999999999974</v>
      </c>
      <c r="O126" s="108">
        <f t="shared" si="60"/>
        <v>0</v>
      </c>
      <c r="P126" s="109">
        <f t="shared" si="61"/>
        <v>-102.96000000000026</v>
      </c>
      <c r="Q126" s="110">
        <f t="shared" si="62"/>
        <v>0.88559999999999972</v>
      </c>
      <c r="R126" s="328"/>
      <c r="S126" s="47">
        <v>0.77430555555555547</v>
      </c>
      <c r="T126" s="48">
        <v>0.7833564814814814</v>
      </c>
      <c r="U126" s="111">
        <v>14.633333333333276</v>
      </c>
      <c r="V126" s="112">
        <v>13.042005420054204</v>
      </c>
      <c r="W126" s="113"/>
      <c r="X126" s="13"/>
      <c r="Y126" s="337"/>
      <c r="Z126" s="338"/>
      <c r="AA126" s="172">
        <f t="shared" si="63"/>
        <v>-411.84000000000106</v>
      </c>
      <c r="AB126" s="110">
        <f t="shared" si="64"/>
        <v>0.88559999999999972</v>
      </c>
      <c r="AC126" s="333"/>
    </row>
    <row r="127" spans="1:29" ht="15.75" hidden="1" customHeight="1">
      <c r="A127" s="362"/>
      <c r="B127" s="100" t="s">
        <v>118</v>
      </c>
      <c r="C127" s="335" t="s">
        <v>147</v>
      </c>
      <c r="D127" s="336"/>
      <c r="E127" s="101">
        <v>24.82</v>
      </c>
      <c r="F127" s="102">
        <v>736</v>
      </c>
      <c r="G127" s="103">
        <f t="shared" si="65"/>
        <v>18267.52</v>
      </c>
      <c r="H127" s="26">
        <v>2</v>
      </c>
      <c r="I127" s="104">
        <v>5</v>
      </c>
      <c r="J127" s="105">
        <v>3600</v>
      </c>
      <c r="K127" s="106">
        <f t="shared" si="44"/>
        <v>720</v>
      </c>
      <c r="L127" s="107">
        <v>5</v>
      </c>
      <c r="M127" s="105">
        <f t="shared" si="66"/>
        <v>3193.2082883712942</v>
      </c>
      <c r="N127" s="106">
        <f t="shared" si="59"/>
        <v>638.64165767425879</v>
      </c>
      <c r="O127" s="108">
        <f t="shared" si="60"/>
        <v>0</v>
      </c>
      <c r="P127" s="109">
        <f t="shared" si="61"/>
        <v>-81.358342325741205</v>
      </c>
      <c r="Q127" s="110">
        <f t="shared" si="62"/>
        <v>0.88700230232535948</v>
      </c>
      <c r="R127" s="328"/>
      <c r="S127" s="47">
        <v>0.79374999999999984</v>
      </c>
      <c r="T127" s="48">
        <v>0.80334490740740727</v>
      </c>
      <c r="U127" s="111">
        <v>14.966666666666555</v>
      </c>
      <c r="V127" s="112">
        <v>13.829351552423766</v>
      </c>
      <c r="W127" s="113"/>
      <c r="X127" s="13"/>
      <c r="Y127" s="337"/>
      <c r="Z127" s="338"/>
      <c r="AA127" s="172">
        <f t="shared" si="63"/>
        <v>-406.7917116287058</v>
      </c>
      <c r="AB127" s="110">
        <f t="shared" si="64"/>
        <v>0.88700230232535948</v>
      </c>
      <c r="AC127" s="333"/>
    </row>
    <row r="128" spans="1:29" ht="15.75" hidden="1" customHeight="1">
      <c r="A128" s="363"/>
      <c r="B128" s="100" t="s">
        <v>118</v>
      </c>
      <c r="C128" s="335" t="s">
        <v>145</v>
      </c>
      <c r="D128" s="336"/>
      <c r="E128" s="101">
        <v>18.18</v>
      </c>
      <c r="F128" s="102">
        <v>938</v>
      </c>
      <c r="G128" s="103">
        <f t="shared" si="65"/>
        <v>17052.84</v>
      </c>
      <c r="H128" s="26">
        <v>2</v>
      </c>
      <c r="I128" s="104">
        <v>3</v>
      </c>
      <c r="J128" s="105">
        <v>3600</v>
      </c>
      <c r="K128" s="106">
        <f t="shared" si="44"/>
        <v>1200</v>
      </c>
      <c r="L128" s="107">
        <v>3</v>
      </c>
      <c r="M128" s="105">
        <f t="shared" si="66"/>
        <v>3189.7377986702832</v>
      </c>
      <c r="N128" s="106">
        <f t="shared" si="59"/>
        <v>1063.2459328900943</v>
      </c>
      <c r="O128" s="108">
        <f t="shared" si="60"/>
        <v>0</v>
      </c>
      <c r="P128" s="109">
        <f t="shared" si="61"/>
        <v>-136.75406710990569</v>
      </c>
      <c r="Q128" s="110">
        <f t="shared" si="62"/>
        <v>0.8860382774084119</v>
      </c>
      <c r="R128" s="328"/>
      <c r="S128" s="47">
        <v>0.81319444444444422</v>
      </c>
      <c r="T128" s="48">
        <v>0.82543981481481454</v>
      </c>
      <c r="U128" s="111">
        <v>15</v>
      </c>
      <c r="V128" s="112">
        <v>17.644083480297859</v>
      </c>
      <c r="W128" s="113"/>
      <c r="X128" s="116"/>
      <c r="Y128" s="337"/>
      <c r="Z128" s="338"/>
      <c r="AA128" s="172">
        <f t="shared" si="63"/>
        <v>-410.26220132971685</v>
      </c>
      <c r="AB128" s="110">
        <f t="shared" si="64"/>
        <v>0.88603827740841201</v>
      </c>
      <c r="AC128" s="333"/>
    </row>
    <row r="129" spans="1:29" ht="15.75" hidden="1" customHeight="1">
      <c r="A129" s="363"/>
      <c r="B129" s="100" t="s">
        <v>118</v>
      </c>
      <c r="C129" s="335" t="s">
        <v>139</v>
      </c>
      <c r="D129" s="336"/>
      <c r="E129" s="101">
        <v>16.66</v>
      </c>
      <c r="F129" s="102">
        <v>2113</v>
      </c>
      <c r="G129" s="121">
        <f t="shared" si="65"/>
        <v>35202.58</v>
      </c>
      <c r="H129" s="26">
        <v>2</v>
      </c>
      <c r="I129" s="104">
        <v>5</v>
      </c>
      <c r="J129" s="105">
        <v>3600</v>
      </c>
      <c r="K129" s="106">
        <f t="shared" si="44"/>
        <v>720</v>
      </c>
      <c r="L129" s="107">
        <v>5</v>
      </c>
      <c r="M129" s="105">
        <f t="shared" si="66"/>
        <v>3183.4278973714518</v>
      </c>
      <c r="N129" s="106">
        <f t="shared" si="59"/>
        <v>636.68557947429031</v>
      </c>
      <c r="O129" s="108">
        <f t="shared" si="60"/>
        <v>0</v>
      </c>
      <c r="P129" s="109">
        <f t="shared" si="61"/>
        <v>-83.314420525709693</v>
      </c>
      <c r="Q129" s="110">
        <f t="shared" si="62"/>
        <v>0.88428552704762542</v>
      </c>
      <c r="R129" s="328"/>
      <c r="S129" s="47">
        <v>0.83541666666666636</v>
      </c>
      <c r="T129" s="120">
        <v>0.86306712962962928</v>
      </c>
      <c r="U129" s="111">
        <v>15</v>
      </c>
      <c r="V129" s="112">
        <v>39.82499496994479</v>
      </c>
      <c r="W129" s="113"/>
      <c r="X129" s="50"/>
      <c r="Y129" s="337"/>
      <c r="Z129" s="338"/>
      <c r="AA129" s="172">
        <f t="shared" si="63"/>
        <v>-416.57210262854824</v>
      </c>
      <c r="AB129" s="110">
        <f t="shared" si="64"/>
        <v>0.88428552704762553</v>
      </c>
      <c r="AC129" s="333"/>
    </row>
    <row r="130" spans="1:29" ht="15.75" hidden="1" customHeight="1">
      <c r="A130" s="363"/>
      <c r="B130" s="100" t="s">
        <v>118</v>
      </c>
      <c r="C130" s="335" t="s">
        <v>146</v>
      </c>
      <c r="D130" s="336"/>
      <c r="E130" s="101">
        <v>18.18</v>
      </c>
      <c r="F130" s="102">
        <v>790</v>
      </c>
      <c r="G130" s="121">
        <f t="shared" si="65"/>
        <v>14362.199999999999</v>
      </c>
      <c r="H130" s="26"/>
      <c r="I130" s="104">
        <v>3</v>
      </c>
      <c r="J130" s="105">
        <v>3600</v>
      </c>
      <c r="K130" s="106">
        <f t="shared" si="44"/>
        <v>1200</v>
      </c>
      <c r="L130" s="107">
        <v>3</v>
      </c>
      <c r="M130" s="105">
        <f t="shared" si="66"/>
        <v>3197.4029425386739</v>
      </c>
      <c r="N130" s="106">
        <f t="shared" si="59"/>
        <v>1065.8009808462245</v>
      </c>
      <c r="O130" s="123">
        <f t="shared" si="60"/>
        <v>0</v>
      </c>
      <c r="P130" s="124">
        <f t="shared" si="61"/>
        <v>-134.19901915377545</v>
      </c>
      <c r="Q130" s="125">
        <f t="shared" si="62"/>
        <v>0.88816748403852042</v>
      </c>
      <c r="R130" s="328"/>
      <c r="S130" s="47">
        <v>0.87291666666666634</v>
      </c>
      <c r="T130" s="120">
        <v>0.88320601851851821</v>
      </c>
      <c r="U130" s="111">
        <v>15</v>
      </c>
      <c r="V130" s="112">
        <v>14.824531299882194</v>
      </c>
      <c r="W130" s="113"/>
      <c r="X130" s="116"/>
      <c r="Y130" s="337"/>
      <c r="Z130" s="338"/>
      <c r="AA130" s="172">
        <f t="shared" si="63"/>
        <v>-402.59705746132613</v>
      </c>
      <c r="AB130" s="110">
        <f t="shared" si="64"/>
        <v>0.88816748403852053</v>
      </c>
      <c r="AC130" s="333"/>
    </row>
    <row r="131" spans="1:29" ht="15.75" hidden="1" customHeight="1">
      <c r="A131" s="363"/>
      <c r="B131" s="100" t="s">
        <v>118</v>
      </c>
      <c r="C131" s="335" t="s">
        <v>134</v>
      </c>
      <c r="D131" s="336"/>
      <c r="E131" s="101">
        <v>16.7</v>
      </c>
      <c r="F131" s="102">
        <v>949</v>
      </c>
      <c r="G131" s="121">
        <f t="shared" si="65"/>
        <v>15848.3</v>
      </c>
      <c r="H131" s="26"/>
      <c r="I131" s="104">
        <v>3</v>
      </c>
      <c r="J131" s="105">
        <v>3600</v>
      </c>
      <c r="K131" s="106">
        <f t="shared" si="44"/>
        <v>1200</v>
      </c>
      <c r="L131" s="118">
        <v>3</v>
      </c>
      <c r="M131" s="105">
        <f t="shared" si="66"/>
        <v>3187.6934725316919</v>
      </c>
      <c r="N131" s="106">
        <f t="shared" si="59"/>
        <v>1062.5644908438974</v>
      </c>
      <c r="O131" s="123">
        <f t="shared" si="60"/>
        <v>0</v>
      </c>
      <c r="P131" s="124">
        <f t="shared" si="61"/>
        <v>-137.43550915610263</v>
      </c>
      <c r="Q131" s="125">
        <f t="shared" si="62"/>
        <v>0.88547040903658114</v>
      </c>
      <c r="R131" s="328"/>
      <c r="S131" s="47">
        <v>0.89305555555555516</v>
      </c>
      <c r="T131" s="120">
        <v>0.90545138888888854</v>
      </c>
      <c r="U131" s="111">
        <v>15</v>
      </c>
      <c r="V131" s="112">
        <v>17.862445210197013</v>
      </c>
      <c r="W131" s="113"/>
      <c r="X131" s="116"/>
      <c r="Y131" s="337"/>
      <c r="Z131" s="338"/>
      <c r="AA131" s="172">
        <f t="shared" si="63"/>
        <v>-412.3065274683081</v>
      </c>
      <c r="AB131" s="110">
        <f t="shared" si="64"/>
        <v>0.88547040903658103</v>
      </c>
      <c r="AC131" s="333"/>
    </row>
    <row r="132" spans="1:29" ht="15.75" hidden="1" customHeight="1">
      <c r="A132" s="363"/>
      <c r="B132" s="100" t="s">
        <v>118</v>
      </c>
      <c r="C132" s="335" t="s">
        <v>201</v>
      </c>
      <c r="D132" s="336"/>
      <c r="E132" s="101">
        <v>30</v>
      </c>
      <c r="F132" s="102">
        <v>1585</v>
      </c>
      <c r="G132" s="121">
        <f t="shared" si="65"/>
        <v>47550</v>
      </c>
      <c r="H132" s="26"/>
      <c r="I132" s="104">
        <v>4</v>
      </c>
      <c r="J132" s="105">
        <v>3600</v>
      </c>
      <c r="K132" s="106">
        <f t="shared" si="44"/>
        <v>900</v>
      </c>
      <c r="L132" s="118">
        <v>4</v>
      </c>
      <c r="M132" s="105">
        <f t="shared" si="66"/>
        <v>3188.1599999999989</v>
      </c>
      <c r="N132" s="106">
        <f t="shared" si="59"/>
        <v>797.03999999999974</v>
      </c>
      <c r="O132" s="123">
        <f t="shared" si="60"/>
        <v>0</v>
      </c>
      <c r="P132" s="124">
        <f t="shared" si="61"/>
        <v>-102.96000000000026</v>
      </c>
      <c r="Q132" s="125">
        <f t="shared" si="62"/>
        <v>0.88559999999999972</v>
      </c>
      <c r="R132" s="328"/>
      <c r="S132" s="47">
        <v>0.9152777777777773</v>
      </c>
      <c r="T132" s="120">
        <v>0.9359837962962958</v>
      </c>
      <c r="U132" s="111">
        <v>15</v>
      </c>
      <c r="V132" s="112">
        <v>29.829117735621811</v>
      </c>
      <c r="W132" s="126"/>
      <c r="X132" s="127"/>
      <c r="Y132" s="337"/>
      <c r="Z132" s="338"/>
      <c r="AA132" s="172">
        <f t="shared" si="63"/>
        <v>-411.84000000000106</v>
      </c>
      <c r="AB132" s="110">
        <f t="shared" si="64"/>
        <v>0.88559999999999972</v>
      </c>
      <c r="AC132" s="333"/>
    </row>
    <row r="133" spans="1:29" ht="15.75" hidden="1" customHeight="1">
      <c r="A133" s="363"/>
      <c r="B133" s="100" t="s">
        <v>118</v>
      </c>
      <c r="C133" s="335" t="s">
        <v>147</v>
      </c>
      <c r="D133" s="336"/>
      <c r="E133" s="101">
        <v>24.82</v>
      </c>
      <c r="F133" s="102">
        <v>1585</v>
      </c>
      <c r="G133" s="121">
        <f t="shared" si="65"/>
        <v>39339.699999999997</v>
      </c>
      <c r="H133" s="26"/>
      <c r="I133" s="104">
        <v>5</v>
      </c>
      <c r="J133" s="105">
        <v>3600</v>
      </c>
      <c r="K133" s="106">
        <f t="shared" si="44"/>
        <v>720</v>
      </c>
      <c r="L133" s="118">
        <v>5</v>
      </c>
      <c r="M133" s="105">
        <f t="shared" si="66"/>
        <v>3193.2082883712942</v>
      </c>
      <c r="N133" s="106">
        <f t="shared" si="59"/>
        <v>638.64165767425879</v>
      </c>
      <c r="O133" s="123">
        <f t="shared" si="60"/>
        <v>0</v>
      </c>
      <c r="P133" s="124">
        <f t="shared" si="61"/>
        <v>-81.358342325741205</v>
      </c>
      <c r="Q133" s="125">
        <f t="shared" si="62"/>
        <v>0.88700230232535948</v>
      </c>
      <c r="R133" s="328"/>
      <c r="S133" s="47">
        <v>0.94583333333333286</v>
      </c>
      <c r="T133" s="120">
        <v>0.96650462962962913</v>
      </c>
      <c r="U133" s="111">
        <v>15</v>
      </c>
      <c r="V133" s="112">
        <v>29.781959525260422</v>
      </c>
      <c r="W133" s="126"/>
      <c r="X133" s="127"/>
      <c r="Y133" s="337"/>
      <c r="Z133" s="338"/>
      <c r="AA133" s="172">
        <f t="shared" si="63"/>
        <v>-406.7917116287058</v>
      </c>
      <c r="AB133" s="110">
        <f t="shared" si="64"/>
        <v>0.88700230232535948</v>
      </c>
      <c r="AC133" s="333"/>
    </row>
    <row r="134" spans="1:29" ht="15.75" hidden="1" customHeight="1">
      <c r="A134" s="363"/>
      <c r="B134" s="100" t="s">
        <v>118</v>
      </c>
      <c r="C134" s="335" t="s">
        <v>145</v>
      </c>
      <c r="D134" s="336"/>
      <c r="E134" s="101">
        <v>18.18</v>
      </c>
      <c r="F134" s="102">
        <v>2404</v>
      </c>
      <c r="G134" s="121">
        <f t="shared" si="65"/>
        <v>43704.72</v>
      </c>
      <c r="H134" s="26"/>
      <c r="I134" s="104">
        <v>3</v>
      </c>
      <c r="J134" s="105">
        <v>3600</v>
      </c>
      <c r="K134" s="106">
        <f t="shared" si="44"/>
        <v>1200</v>
      </c>
      <c r="L134" s="118">
        <v>3</v>
      </c>
      <c r="M134" s="105">
        <f t="shared" si="66"/>
        <v>3189.7377986702822</v>
      </c>
      <c r="N134" s="106">
        <f t="shared" si="59"/>
        <v>1063.2459328900941</v>
      </c>
      <c r="O134" s="123">
        <f t="shared" si="60"/>
        <v>0</v>
      </c>
      <c r="P134" s="124">
        <f t="shared" si="61"/>
        <v>-136.75406710990592</v>
      </c>
      <c r="Q134" s="125">
        <f t="shared" si="62"/>
        <v>0.88603827740841179</v>
      </c>
      <c r="R134" s="328"/>
      <c r="S134" s="47">
        <v>0.97638888888888842</v>
      </c>
      <c r="T134" s="120">
        <v>1.0077893518518515</v>
      </c>
      <c r="U134" s="111">
        <v>15</v>
      </c>
      <c r="V134" s="112">
        <v>45.220017789590685</v>
      </c>
      <c r="W134" s="126"/>
      <c r="X134" s="127"/>
      <c r="Y134" s="337"/>
      <c r="Z134" s="338"/>
      <c r="AA134" s="172">
        <f t="shared" si="63"/>
        <v>-410.26220132971775</v>
      </c>
      <c r="AB134" s="110">
        <f t="shared" si="64"/>
        <v>0.88603827740841179</v>
      </c>
      <c r="AC134" s="333"/>
    </row>
    <row r="135" spans="1:29" ht="15.75" hidden="1" customHeight="1">
      <c r="A135" s="363"/>
      <c r="B135" s="100" t="s">
        <v>118</v>
      </c>
      <c r="C135" s="335" t="s">
        <v>139</v>
      </c>
      <c r="D135" s="336"/>
      <c r="E135" s="101">
        <v>16.66</v>
      </c>
      <c r="F135" s="102">
        <v>5311</v>
      </c>
      <c r="G135" s="121">
        <f t="shared" si="65"/>
        <v>88481.26</v>
      </c>
      <c r="H135" s="62"/>
      <c r="I135" s="104">
        <v>5</v>
      </c>
      <c r="J135" s="105">
        <v>3600</v>
      </c>
      <c r="K135" s="106">
        <f t="shared" si="44"/>
        <v>720</v>
      </c>
      <c r="L135" s="118">
        <v>5</v>
      </c>
      <c r="M135" s="105">
        <f t="shared" si="66"/>
        <v>3183.4278973714518</v>
      </c>
      <c r="N135" s="106">
        <f t="shared" si="59"/>
        <v>636.68557947429031</v>
      </c>
      <c r="O135" s="123">
        <f t="shared" si="60"/>
        <v>0</v>
      </c>
      <c r="P135" s="124">
        <f t="shared" si="61"/>
        <v>-83.314420525709693</v>
      </c>
      <c r="Q135" s="125">
        <f t="shared" si="62"/>
        <v>0.88428552704762542</v>
      </c>
      <c r="R135" s="328"/>
      <c r="S135" s="47">
        <v>1.018055555555555</v>
      </c>
      <c r="T135" s="120">
        <v>1.0875578703703699</v>
      </c>
      <c r="U135" s="111">
        <v>14.78333333333314</v>
      </c>
      <c r="V135" s="112">
        <v>100.09964424296109</v>
      </c>
      <c r="W135" s="126"/>
      <c r="X135" s="127"/>
      <c r="Y135" s="337"/>
      <c r="Z135" s="338"/>
      <c r="AA135" s="172">
        <f t="shared" si="63"/>
        <v>-416.57210262854824</v>
      </c>
      <c r="AB135" s="110">
        <f t="shared" si="64"/>
        <v>0.88428552704762553</v>
      </c>
      <c r="AC135" s="333"/>
    </row>
    <row r="136" spans="1:29" ht="15.75" hidden="1" customHeight="1">
      <c r="A136" s="363"/>
      <c r="B136" s="100"/>
      <c r="C136" s="335"/>
      <c r="D136" s="336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8"/>
      <c r="S136" s="47"/>
      <c r="T136" s="120"/>
      <c r="U136" s="111"/>
      <c r="V136" s="112"/>
      <c r="W136" s="126"/>
      <c r="X136" s="127"/>
      <c r="Y136" s="337"/>
      <c r="Z136" s="338"/>
      <c r="AA136" s="172"/>
      <c r="AB136" s="110"/>
      <c r="AC136" s="333"/>
    </row>
    <row r="137" spans="1:29" ht="15.75" hidden="1" customHeight="1">
      <c r="A137" s="363"/>
      <c r="B137" s="100"/>
      <c r="C137" s="335"/>
      <c r="D137" s="336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8"/>
      <c r="S137" s="47"/>
      <c r="T137" s="120"/>
      <c r="U137" s="111"/>
      <c r="V137" s="112"/>
      <c r="W137" s="113"/>
      <c r="X137" s="116"/>
      <c r="Y137" s="337"/>
      <c r="Z137" s="338"/>
      <c r="AA137" s="172"/>
      <c r="AB137" s="110"/>
      <c r="AC137" s="333"/>
    </row>
    <row r="138" spans="1:29" ht="15.75" hidden="1" customHeight="1">
      <c r="A138" s="363"/>
      <c r="B138" s="100"/>
      <c r="C138" s="335"/>
      <c r="D138" s="336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8"/>
      <c r="S138" s="47"/>
      <c r="T138" s="120"/>
      <c r="U138" s="111"/>
      <c r="V138" s="112"/>
      <c r="W138" s="126"/>
      <c r="X138" s="127"/>
      <c r="Y138" s="337"/>
      <c r="Z138" s="338"/>
      <c r="AA138" s="172"/>
      <c r="AB138" s="110"/>
      <c r="AC138" s="333"/>
    </row>
    <row r="139" spans="1:29" ht="15.75" hidden="1" customHeight="1">
      <c r="A139" s="363"/>
      <c r="B139" s="100"/>
      <c r="C139" s="335"/>
      <c r="D139" s="336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8"/>
      <c r="S139" s="119"/>
      <c r="T139" s="120"/>
      <c r="U139" s="130"/>
      <c r="V139" s="131"/>
      <c r="W139" s="126"/>
      <c r="X139" s="127"/>
      <c r="Y139" s="337"/>
      <c r="Z139" s="338"/>
      <c r="AA139" s="173"/>
      <c r="AB139" s="125"/>
      <c r="AC139" s="333"/>
    </row>
    <row r="140" spans="1:29" ht="15.75" customHeight="1" thickBot="1">
      <c r="A140" s="364"/>
      <c r="B140" s="133" t="s">
        <v>115</v>
      </c>
      <c r="C140" s="358"/>
      <c r="D140" s="358"/>
      <c r="E140" s="134"/>
      <c r="F140" s="167"/>
      <c r="G140" s="135"/>
      <c r="H140" s="69"/>
      <c r="I140" s="136">
        <f t="shared" ref="I140:J140" si="67">AVERAGE(I124:I139)</f>
        <v>3.8333333333333335</v>
      </c>
      <c r="J140" s="137">
        <f t="shared" si="67"/>
        <v>3600</v>
      </c>
      <c r="K140" s="138">
        <f t="shared" ref="K140" si="68">J140/I140</f>
        <v>939.13043478260863</v>
      </c>
      <c r="L140" s="136">
        <f t="shared" ref="L140:M140" si="69">AVERAGE(L124:L139)</f>
        <v>3.8333333333333335</v>
      </c>
      <c r="M140" s="137">
        <f t="shared" si="69"/>
        <v>3189.938399913899</v>
      </c>
      <c r="N140" s="138">
        <f>M140/L140</f>
        <v>832.15784345579971</v>
      </c>
      <c r="O140" s="139">
        <f>L140-I140</f>
        <v>0</v>
      </c>
      <c r="P140" s="140">
        <f>N140-K140</f>
        <v>-106.97259132680892</v>
      </c>
      <c r="Q140" s="141">
        <f>N140/K140</f>
        <v>0.88609399997608307</v>
      </c>
      <c r="R140" s="329"/>
      <c r="S140" s="142">
        <f>S124</f>
        <v>0.74375000000000002</v>
      </c>
      <c r="T140" s="143">
        <f>INDEX(T124:T139,COUNTA(T124:T139))</f>
        <v>1.0875578703703699</v>
      </c>
      <c r="U140" s="144"/>
      <c r="V140" s="166"/>
      <c r="W140" s="167"/>
      <c r="X140" s="138"/>
      <c r="Y140" s="359"/>
      <c r="Z140" s="360"/>
      <c r="AA140" s="174">
        <f>M140-J140</f>
        <v>-410.06160008610095</v>
      </c>
      <c r="AB140" s="141">
        <f>M140/J140</f>
        <v>0.88609399997608307</v>
      </c>
      <c r="AC140" s="334"/>
    </row>
    <row r="142" spans="1:29">
      <c r="Y142" s="365" t="s">
        <v>149</v>
      </c>
      <c r="Z142" s="365"/>
    </row>
    <row r="143" spans="1:29">
      <c r="Y143" s="365" t="s">
        <v>150</v>
      </c>
      <c r="Z143" s="365"/>
    </row>
    <row r="144" spans="1:29">
      <c r="Y144" s="365" t="s">
        <v>151</v>
      </c>
      <c r="Z144" s="365"/>
    </row>
    <row r="145" spans="25:26">
      <c r="Y145" s="365" t="s">
        <v>152</v>
      </c>
      <c r="Z145" s="365"/>
    </row>
    <row r="146" spans="25:26">
      <c r="Y146" s="365" t="s">
        <v>153</v>
      </c>
      <c r="Z146" s="365"/>
    </row>
    <row r="147" spans="25:26">
      <c r="Y147" s="365" t="s">
        <v>154</v>
      </c>
      <c r="Z147" s="365"/>
    </row>
    <row r="148" spans="25:26">
      <c r="Y148" s="365" t="s">
        <v>155</v>
      </c>
      <c r="Z148" s="365"/>
    </row>
    <row r="149" spans="25:26">
      <c r="Y149" s="365" t="s">
        <v>156</v>
      </c>
      <c r="Z149" s="365"/>
    </row>
    <row r="150" spans="25:26">
      <c r="Y150" s="365" t="s">
        <v>157</v>
      </c>
      <c r="Z150" s="365"/>
    </row>
    <row r="151" spans="25:26">
      <c r="Y151" s="365" t="s">
        <v>158</v>
      </c>
      <c r="Z151" s="365"/>
    </row>
    <row r="152" spans="25:26">
      <c r="Y152" s="365" t="s">
        <v>159</v>
      </c>
      <c r="Z152" s="365"/>
    </row>
    <row r="153" spans="25:26">
      <c r="Y153" s="365" t="s">
        <v>160</v>
      </c>
      <c r="Z153" s="365"/>
    </row>
    <row r="154" spans="25:26">
      <c r="Y154" s="365" t="s">
        <v>161</v>
      </c>
      <c r="Z154" s="365"/>
    </row>
  </sheetData>
  <autoFilter ref="A4:AF140" xr:uid="{7E3F8A41-7C49-4A3F-8EE1-91B3D026C120}">
    <filterColumn colId="1">
      <filters>
        <filter val="平均"/>
      </filters>
    </filterColumn>
    <filterColumn colId="2" showButton="0"/>
    <filterColumn colId="24" showButton="0"/>
  </autoFilter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421" priority="1" operator="greaterThan">
      <formula>0</formula>
    </cfRule>
  </conditionalFormatting>
  <conditionalFormatting sqref="P5:P140 AA5:AA140">
    <cfRule type="cellIs" dxfId="420" priority="4" operator="lessThan">
      <formula>0</formula>
    </cfRule>
  </conditionalFormatting>
  <conditionalFormatting sqref="Q5:Q140 AB5:AB140">
    <cfRule type="cellIs" dxfId="419" priority="2" operator="greaterThan">
      <formula>1</formula>
    </cfRule>
    <cfRule type="cellIs" dxfId="418" priority="3" operator="lessThan">
      <formula>0.8</formula>
    </cfRule>
  </conditionalFormatting>
  <conditionalFormatting sqref="AC5:AC6 R5:R140 AC73:AC78">
    <cfRule type="cellIs" dxfId="417" priority="5" operator="lessThan">
      <formula>0.8</formula>
    </cfRule>
  </conditionalFormatting>
  <conditionalFormatting sqref="AC12:AC20">
    <cfRule type="cellIs" dxfId="416" priority="12" operator="lessThan">
      <formula>0.8</formula>
    </cfRule>
  </conditionalFormatting>
  <conditionalFormatting sqref="AC22">
    <cfRule type="cellIs" dxfId="415" priority="11" operator="lessThan">
      <formula>0.8</formula>
    </cfRule>
  </conditionalFormatting>
  <conditionalFormatting sqref="AC39">
    <cfRule type="cellIs" dxfId="414" priority="7" operator="lessThan">
      <formula>0.8</formula>
    </cfRule>
  </conditionalFormatting>
  <conditionalFormatting sqref="AC56:AC61">
    <cfRule type="cellIs" dxfId="413" priority="6" operator="lessThan">
      <formula>0.8</formula>
    </cfRule>
  </conditionalFormatting>
  <conditionalFormatting sqref="AC90">
    <cfRule type="cellIs" dxfId="412" priority="10" operator="lessThan">
      <formula>0.8</formula>
    </cfRule>
  </conditionalFormatting>
  <conditionalFormatting sqref="AC107">
    <cfRule type="cellIs" dxfId="411" priority="9" operator="lessThan">
      <formula>0.8</formula>
    </cfRule>
  </conditionalFormatting>
  <conditionalFormatting sqref="AC124:AC129">
    <cfRule type="cellIs" dxfId="410" priority="8" operator="lessThan">
      <formula>0.8</formula>
    </cfRule>
  </conditionalFormatting>
  <dataValidations count="1">
    <dataValidation type="list" allowBlank="1" showInputMessage="1" showErrorMessage="1" sqref="Y5:Z140" xr:uid="{3AC32D3D-9AC7-4EE9-938F-AA7163190323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F7A6A-C583-464B-85AE-BAD8BFEA9F06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K44" sqref="K44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SUM(F5:F140)</f>
        <v>82909</v>
      </c>
      <c r="E1" s="88" t="s">
        <v>3</v>
      </c>
      <c r="F1" s="89">
        <f>SUM(G5:G140)</f>
        <v>3632644.62</v>
      </c>
      <c r="G1" s="90" t="s">
        <v>84</v>
      </c>
      <c r="H1" s="91">
        <f>L21+L38+L55+L72+L89+L106+L123+L140</f>
        <v>135.66666666666669</v>
      </c>
      <c r="I1" s="284" t="s">
        <v>85</v>
      </c>
      <c r="J1" s="280"/>
      <c r="K1" s="309"/>
      <c r="L1" s="313" t="s">
        <v>86</v>
      </c>
      <c r="M1" s="314"/>
      <c r="N1" s="315"/>
      <c r="O1" s="280" t="s">
        <v>87</v>
      </c>
      <c r="P1" s="280"/>
      <c r="Q1" s="280"/>
      <c r="R1" s="281"/>
      <c r="S1" s="284" t="s">
        <v>88</v>
      </c>
      <c r="T1" s="280"/>
      <c r="U1" s="280"/>
      <c r="V1" s="280"/>
      <c r="W1" s="280"/>
      <c r="X1" s="281"/>
      <c r="Y1" s="192" t="s">
        <v>187</v>
      </c>
      <c r="Z1" s="192" t="s">
        <v>188</v>
      </c>
      <c r="AA1" s="366" t="s">
        <v>163</v>
      </c>
      <c r="AB1" s="367"/>
      <c r="AC1" s="176" t="s">
        <v>19</v>
      </c>
      <c r="AD1" s="177" t="s">
        <v>162</v>
      </c>
      <c r="AE1" s="284" t="s">
        <v>90</v>
      </c>
      <c r="AF1" s="286"/>
      <c r="AG1" s="287"/>
    </row>
    <row r="2" spans="1:33" ht="26.25" customHeight="1" thickBot="1">
      <c r="A2" s="299">
        <v>46221</v>
      </c>
      <c r="B2" s="300"/>
      <c r="C2" s="92" t="s">
        <v>40</v>
      </c>
      <c r="D2" s="93">
        <f>AVERAGE(N21,N38,N55,N72,N89,N106,N123,N140)</f>
        <v>207.7238010446107</v>
      </c>
      <c r="E2" s="93" t="s">
        <v>91</v>
      </c>
      <c r="F2" s="94">
        <f>F1/D1</f>
        <v>43.814840608377864</v>
      </c>
      <c r="G2" s="95" t="s">
        <v>92</v>
      </c>
      <c r="H2" s="96">
        <f>COUNT(H5:H140)</f>
        <v>3</v>
      </c>
      <c r="I2" s="310"/>
      <c r="J2" s="311"/>
      <c r="K2" s="312"/>
      <c r="L2" s="316"/>
      <c r="M2" s="282"/>
      <c r="N2" s="317"/>
      <c r="O2" s="282"/>
      <c r="P2" s="282"/>
      <c r="Q2" s="282"/>
      <c r="R2" s="283"/>
      <c r="S2" s="285"/>
      <c r="T2" s="282"/>
      <c r="U2" s="282"/>
      <c r="V2" s="282"/>
      <c r="W2" s="282"/>
      <c r="X2" s="283"/>
      <c r="Y2" s="193">
        <f>SUM(Y21,Y38,Y55,Y72,Y89,Y106,Y123,Y140)</f>
        <v>0</v>
      </c>
      <c r="Z2" s="193">
        <f>SUM(Z21,Z38,Z55,Z72,Z89,Z106,Z123,Z140)</f>
        <v>0</v>
      </c>
      <c r="AA2" s="368"/>
      <c r="AB2" s="369"/>
      <c r="AC2" s="201">
        <f>SUM(AC21,AC38,AC55,AC72,AC89,AC106,AC123,AC140)</f>
        <v>49</v>
      </c>
      <c r="AD2" s="202">
        <f>SUM(AD21,AD38,AD55,AD72,AD89,AD106,AD123,AD140)</f>
        <v>0</v>
      </c>
      <c r="AE2" s="288"/>
      <c r="AF2" s="289"/>
      <c r="AG2" s="290"/>
    </row>
    <row r="3" spans="1:33" ht="23.25" customHeight="1">
      <c r="A3" s="301" t="s">
        <v>93</v>
      </c>
      <c r="B3" s="303" t="s">
        <v>94</v>
      </c>
      <c r="C3" s="305" t="s">
        <v>95</v>
      </c>
      <c r="D3" s="305"/>
      <c r="E3" s="307" t="s">
        <v>96</v>
      </c>
      <c r="F3" s="305" t="s">
        <v>97</v>
      </c>
      <c r="G3" s="307" t="s">
        <v>98</v>
      </c>
      <c r="H3" s="356" t="s">
        <v>99</v>
      </c>
      <c r="I3" s="291" t="s">
        <v>100</v>
      </c>
      <c r="J3" s="293" t="s">
        <v>101</v>
      </c>
      <c r="K3" s="295" t="s">
        <v>40</v>
      </c>
      <c r="L3" s="297" t="s">
        <v>100</v>
      </c>
      <c r="M3" s="293" t="s">
        <v>101</v>
      </c>
      <c r="N3" s="295" t="s">
        <v>40</v>
      </c>
      <c r="O3" s="291" t="s">
        <v>100</v>
      </c>
      <c r="P3" s="350" t="s">
        <v>40</v>
      </c>
      <c r="Q3" s="352" t="s">
        <v>102</v>
      </c>
      <c r="R3" s="354" t="s">
        <v>103</v>
      </c>
      <c r="S3" s="339" t="s">
        <v>104</v>
      </c>
      <c r="T3" s="340"/>
      <c r="U3" s="341" t="s">
        <v>105</v>
      </c>
      <c r="V3" s="341" t="s">
        <v>106</v>
      </c>
      <c r="W3" s="305" t="s">
        <v>107</v>
      </c>
      <c r="X3" s="343"/>
      <c r="Y3" s="370" t="s">
        <v>189</v>
      </c>
      <c r="Z3" s="371"/>
      <c r="AA3" s="377" t="s">
        <v>108</v>
      </c>
      <c r="AB3" s="378"/>
      <c r="AC3" s="370" t="s">
        <v>190</v>
      </c>
      <c r="AD3" s="371"/>
      <c r="AE3" s="348" t="s">
        <v>101</v>
      </c>
      <c r="AF3" s="318" t="s">
        <v>102</v>
      </c>
      <c r="AG3" s="320" t="s">
        <v>109</v>
      </c>
    </row>
    <row r="4" spans="1:33" ht="17.25" customHeight="1" thickBot="1">
      <c r="A4" s="302"/>
      <c r="B4" s="304"/>
      <c r="C4" s="306"/>
      <c r="D4" s="306"/>
      <c r="E4" s="308"/>
      <c r="F4" s="306"/>
      <c r="G4" s="308"/>
      <c r="H4" s="357"/>
      <c r="I4" s="292"/>
      <c r="J4" s="294"/>
      <c r="K4" s="296"/>
      <c r="L4" s="298"/>
      <c r="M4" s="294"/>
      <c r="N4" s="296"/>
      <c r="O4" s="292"/>
      <c r="P4" s="351"/>
      <c r="Q4" s="353"/>
      <c r="R4" s="355"/>
      <c r="S4" s="203" t="s">
        <v>110</v>
      </c>
      <c r="T4" s="204" t="s">
        <v>111</v>
      </c>
      <c r="U4" s="342"/>
      <c r="V4" s="342"/>
      <c r="W4" s="99" t="s">
        <v>112</v>
      </c>
      <c r="X4" s="69" t="s">
        <v>113</v>
      </c>
      <c r="Y4" s="194" t="s">
        <v>49</v>
      </c>
      <c r="Z4" s="195" t="s">
        <v>50</v>
      </c>
      <c r="AA4" s="379"/>
      <c r="AB4" s="380"/>
      <c r="AC4" s="194" t="s">
        <v>164</v>
      </c>
      <c r="AD4" s="195" t="s">
        <v>165</v>
      </c>
      <c r="AE4" s="349"/>
      <c r="AF4" s="319"/>
      <c r="AG4" s="321"/>
    </row>
    <row r="5" spans="1:33" ht="15.75" customHeight="1">
      <c r="A5" s="322" t="s">
        <v>170</v>
      </c>
      <c r="B5" s="114" t="s">
        <v>166</v>
      </c>
      <c r="C5" s="372" t="s">
        <v>167</v>
      </c>
      <c r="D5" s="372"/>
      <c r="E5" s="147">
        <v>19.7</v>
      </c>
      <c r="F5" s="151">
        <v>3669</v>
      </c>
      <c r="G5" s="148">
        <f t="shared" ref="G5:G10" si="0">E5*F5</f>
        <v>72279.3</v>
      </c>
      <c r="H5" s="149"/>
      <c r="I5" s="150">
        <v>13</v>
      </c>
      <c r="J5" s="151">
        <v>1200</v>
      </c>
      <c r="K5" s="152">
        <f>J5/I5</f>
        <v>92.307692307692307</v>
      </c>
      <c r="L5" s="107">
        <v>13</v>
      </c>
      <c r="M5" s="151">
        <f t="shared" ref="M5:M10" si="1">F5/V5*60</f>
        <v>1081.1304896674571</v>
      </c>
      <c r="N5" s="152">
        <f t="shared" ref="N5:N10" si="2">M5/L5</f>
        <v>83.163883820573631</v>
      </c>
      <c r="O5" s="154">
        <f t="shared" ref="O5:O10" si="3">L5-I5</f>
        <v>0</v>
      </c>
      <c r="P5" s="155">
        <f t="shared" ref="P5:P10" si="4">N5-K5</f>
        <v>-9.143808487118676</v>
      </c>
      <c r="Q5" s="156">
        <f t="shared" ref="Q5:Q10" si="5">N5/K5</f>
        <v>0.90094207472288101</v>
      </c>
      <c r="R5" s="327">
        <f>Q21</f>
        <v>0.89632393007984157</v>
      </c>
      <c r="S5" s="157">
        <v>0.20833333333333334</v>
      </c>
      <c r="T5" s="158">
        <v>0.34973379629629631</v>
      </c>
      <c r="U5" s="159"/>
      <c r="V5" s="160">
        <v>203.62019395800451</v>
      </c>
      <c r="W5" s="181"/>
      <c r="X5" s="152"/>
      <c r="Y5" s="12"/>
      <c r="Z5" s="198"/>
      <c r="AA5" s="330"/>
      <c r="AB5" s="331"/>
      <c r="AC5" s="12">
        <v>4</v>
      </c>
      <c r="AD5" s="198"/>
      <c r="AE5" s="178">
        <f t="shared" ref="AE5:AE10" si="6">M5-J5</f>
        <v>-118.86951033254286</v>
      </c>
      <c r="AF5" s="132">
        <f t="shared" ref="AF5:AF10" si="7">M5/J5</f>
        <v>0.9009420747228809</v>
      </c>
      <c r="AG5" s="373">
        <f>AF21</f>
        <v>0.89632393007984157</v>
      </c>
    </row>
    <row r="6" spans="1:33" ht="15.75" customHeight="1">
      <c r="A6" s="323"/>
      <c r="B6" s="100" t="s">
        <v>171</v>
      </c>
      <c r="C6" s="376" t="s">
        <v>172</v>
      </c>
      <c r="D6" s="376"/>
      <c r="E6" s="101">
        <v>56.43</v>
      </c>
      <c r="F6" s="102">
        <v>1968</v>
      </c>
      <c r="G6" s="103">
        <f t="shared" si="0"/>
        <v>111054.24</v>
      </c>
      <c r="H6" s="26">
        <v>2</v>
      </c>
      <c r="I6" s="104">
        <v>24</v>
      </c>
      <c r="J6" s="105">
        <v>2000</v>
      </c>
      <c r="K6" s="106">
        <f t="shared" ref="K6:K44" si="8">J6/I6</f>
        <v>83.333333333333329</v>
      </c>
      <c r="L6" s="107">
        <v>24</v>
      </c>
      <c r="M6" s="105">
        <f t="shared" si="1"/>
        <v>1788.3403014463886</v>
      </c>
      <c r="N6" s="106">
        <f t="shared" si="2"/>
        <v>74.514179226932853</v>
      </c>
      <c r="O6" s="108">
        <f t="shared" si="3"/>
        <v>0</v>
      </c>
      <c r="P6" s="109">
        <f t="shared" si="4"/>
        <v>-8.8191541064004753</v>
      </c>
      <c r="Q6" s="110">
        <f t="shared" si="5"/>
        <v>0.89417015072319428</v>
      </c>
      <c r="R6" s="328"/>
      <c r="S6" s="47">
        <v>0.35277777777777775</v>
      </c>
      <c r="T6" s="48">
        <v>0.39862268518518518</v>
      </c>
      <c r="U6" s="111">
        <v>5</v>
      </c>
      <c r="V6" s="112">
        <v>66.027701721254218</v>
      </c>
      <c r="W6" s="113"/>
      <c r="X6" s="116"/>
      <c r="Y6" s="12"/>
      <c r="Z6" s="198"/>
      <c r="AA6" s="337"/>
      <c r="AB6" s="338"/>
      <c r="AC6" s="12">
        <v>1</v>
      </c>
      <c r="AD6" s="198"/>
      <c r="AE6" s="117">
        <f t="shared" si="6"/>
        <v>-211.65969855361141</v>
      </c>
      <c r="AF6" s="110">
        <f t="shared" si="7"/>
        <v>0.89417015072319428</v>
      </c>
      <c r="AG6" s="374"/>
    </row>
    <row r="7" spans="1:33" ht="15.75" customHeight="1">
      <c r="A7" s="323"/>
      <c r="B7" s="100" t="s">
        <v>173</v>
      </c>
      <c r="C7" s="376" t="s">
        <v>196</v>
      </c>
      <c r="D7" s="376"/>
      <c r="E7" s="101">
        <v>77.349999999999994</v>
      </c>
      <c r="F7" s="102">
        <v>490</v>
      </c>
      <c r="G7" s="103">
        <f t="shared" si="0"/>
        <v>37901.5</v>
      </c>
      <c r="H7" s="26"/>
      <c r="I7" s="104">
        <v>25</v>
      </c>
      <c r="J7" s="105">
        <v>2000</v>
      </c>
      <c r="K7" s="106">
        <f t="shared" si="8"/>
        <v>80</v>
      </c>
      <c r="L7" s="107">
        <v>25</v>
      </c>
      <c r="M7" s="105">
        <f t="shared" si="1"/>
        <v>1792.1860221195557</v>
      </c>
      <c r="N7" s="106">
        <f t="shared" si="2"/>
        <v>71.687440884782234</v>
      </c>
      <c r="O7" s="108">
        <f t="shared" si="3"/>
        <v>0</v>
      </c>
      <c r="P7" s="109">
        <f t="shared" si="4"/>
        <v>-8.3125591152177662</v>
      </c>
      <c r="Q7" s="110">
        <f t="shared" si="5"/>
        <v>0.8960930110597779</v>
      </c>
      <c r="R7" s="328"/>
      <c r="S7" s="47">
        <v>0.40208333333333329</v>
      </c>
      <c r="T7" s="48">
        <v>0.41347222222222219</v>
      </c>
      <c r="U7" s="111">
        <v>4.9833333333332863</v>
      </c>
      <c r="V7" s="112">
        <v>16.404547093403647</v>
      </c>
      <c r="W7" s="113"/>
      <c r="X7" s="116"/>
      <c r="Y7" s="12"/>
      <c r="Z7" s="198"/>
      <c r="AA7" s="337"/>
      <c r="AB7" s="338"/>
      <c r="AC7" s="12">
        <v>1</v>
      </c>
      <c r="AD7" s="198"/>
      <c r="AE7" s="117">
        <f t="shared" si="6"/>
        <v>-207.81397788044433</v>
      </c>
      <c r="AF7" s="110">
        <f t="shared" si="7"/>
        <v>0.89609301105977779</v>
      </c>
      <c r="AG7" s="374"/>
    </row>
    <row r="8" spans="1:33" ht="15.75" customHeight="1">
      <c r="A8" s="323"/>
      <c r="B8" s="100" t="s">
        <v>173</v>
      </c>
      <c r="C8" s="376" t="s">
        <v>174</v>
      </c>
      <c r="D8" s="376"/>
      <c r="E8" s="101">
        <v>77.34</v>
      </c>
      <c r="F8" s="102">
        <v>1427</v>
      </c>
      <c r="G8" s="103">
        <f t="shared" si="0"/>
        <v>110364.18000000001</v>
      </c>
      <c r="H8" s="26"/>
      <c r="I8" s="104">
        <v>23</v>
      </c>
      <c r="J8" s="105">
        <v>2000</v>
      </c>
      <c r="K8" s="106">
        <f t="shared" si="8"/>
        <v>86.956521739130437</v>
      </c>
      <c r="L8" s="118">
        <v>23</v>
      </c>
      <c r="M8" s="105">
        <f t="shared" si="1"/>
        <v>1792.6192297084633</v>
      </c>
      <c r="N8" s="106">
        <f t="shared" si="2"/>
        <v>77.939966509063623</v>
      </c>
      <c r="O8" s="108">
        <f t="shared" si="3"/>
        <v>0</v>
      </c>
      <c r="P8" s="109">
        <f t="shared" si="4"/>
        <v>-9.0165552300668139</v>
      </c>
      <c r="Q8" s="110">
        <f t="shared" si="5"/>
        <v>0.89630961485423166</v>
      </c>
      <c r="R8" s="328"/>
      <c r="S8" s="47">
        <v>0.41666666666666663</v>
      </c>
      <c r="T8" s="48">
        <v>0.44982638888888887</v>
      </c>
      <c r="U8" s="111">
        <v>4.5999999999999996</v>
      </c>
      <c r="V8" s="112">
        <v>47.762513411129994</v>
      </c>
      <c r="W8" s="113">
        <v>0.44982638888888887</v>
      </c>
      <c r="X8" s="116">
        <v>0.48819444444444438</v>
      </c>
      <c r="Y8" s="12"/>
      <c r="Z8" s="198"/>
      <c r="AA8" s="337"/>
      <c r="AB8" s="338"/>
      <c r="AC8" s="12">
        <v>1</v>
      </c>
      <c r="AD8" s="198"/>
      <c r="AE8" s="117">
        <f t="shared" si="6"/>
        <v>-207.38077029153669</v>
      </c>
      <c r="AF8" s="110">
        <f t="shared" si="7"/>
        <v>0.89630961485423166</v>
      </c>
      <c r="AG8" s="374"/>
    </row>
    <row r="9" spans="1:33" ht="15.75" customHeight="1">
      <c r="A9" s="323"/>
      <c r="B9" s="100" t="s">
        <v>173</v>
      </c>
      <c r="C9" s="376" t="s">
        <v>176</v>
      </c>
      <c r="D9" s="376"/>
      <c r="E9" s="101">
        <v>59.52</v>
      </c>
      <c r="F9" s="102">
        <v>3480</v>
      </c>
      <c r="G9" s="103">
        <f t="shared" si="0"/>
        <v>207129.60000000001</v>
      </c>
      <c r="H9" s="13"/>
      <c r="I9" s="104">
        <v>24</v>
      </c>
      <c r="J9" s="105">
        <v>2000</v>
      </c>
      <c r="K9" s="106">
        <f t="shared" si="8"/>
        <v>83.333333333333329</v>
      </c>
      <c r="L9" s="118">
        <v>24</v>
      </c>
      <c r="M9" s="105">
        <f t="shared" si="1"/>
        <v>1796.2116725059716</v>
      </c>
      <c r="N9" s="106">
        <f t="shared" si="2"/>
        <v>74.842153021082154</v>
      </c>
      <c r="O9" s="108">
        <f t="shared" si="3"/>
        <v>0</v>
      </c>
      <c r="P9" s="109">
        <f t="shared" si="4"/>
        <v>-8.4911803122511742</v>
      </c>
      <c r="Q9" s="110">
        <f t="shared" si="5"/>
        <v>0.8981058362529859</v>
      </c>
      <c r="R9" s="328"/>
      <c r="S9" s="47">
        <v>0.48819444444444438</v>
      </c>
      <c r="T9" s="48">
        <v>0.56891203703703697</v>
      </c>
      <c r="U9" s="111">
        <v>55.249999999999922</v>
      </c>
      <c r="V9" s="112">
        <v>116.24465156085652</v>
      </c>
      <c r="W9" s="113"/>
      <c r="X9" s="116"/>
      <c r="Y9" s="12"/>
      <c r="Z9" s="198"/>
      <c r="AA9" s="337"/>
      <c r="AB9" s="338"/>
      <c r="AC9" s="12">
        <v>3</v>
      </c>
      <c r="AD9" s="198"/>
      <c r="AE9" s="117">
        <f t="shared" si="6"/>
        <v>-203.78832749402841</v>
      </c>
      <c r="AF9" s="110">
        <f t="shared" si="7"/>
        <v>0.89810583625298579</v>
      </c>
      <c r="AG9" s="374"/>
    </row>
    <row r="10" spans="1:33" ht="15.75" customHeight="1">
      <c r="A10" s="323"/>
      <c r="B10" s="100" t="s">
        <v>171</v>
      </c>
      <c r="C10" s="376" t="s">
        <v>172</v>
      </c>
      <c r="D10" s="376"/>
      <c r="E10" s="101">
        <v>56.43</v>
      </c>
      <c r="F10" s="102">
        <v>2398</v>
      </c>
      <c r="G10" s="121">
        <f t="shared" si="0"/>
        <v>135319.13999999998</v>
      </c>
      <c r="H10" s="122"/>
      <c r="I10" s="104">
        <v>24</v>
      </c>
      <c r="J10" s="105">
        <v>2000</v>
      </c>
      <c r="K10" s="106">
        <f t="shared" si="8"/>
        <v>83.333333333333329</v>
      </c>
      <c r="L10" s="118">
        <v>24</v>
      </c>
      <c r="M10" s="105">
        <f t="shared" si="1"/>
        <v>1788.3403014463888</v>
      </c>
      <c r="N10" s="106">
        <f t="shared" si="2"/>
        <v>74.514179226932868</v>
      </c>
      <c r="O10" s="108">
        <f t="shared" si="3"/>
        <v>0</v>
      </c>
      <c r="P10" s="109">
        <f t="shared" si="4"/>
        <v>-8.819154106400461</v>
      </c>
      <c r="Q10" s="110">
        <f t="shared" si="5"/>
        <v>0.8941701507231945</v>
      </c>
      <c r="R10" s="328"/>
      <c r="S10" s="47">
        <v>0.57222222222222219</v>
      </c>
      <c r="T10" s="120">
        <v>0.62809027777777771</v>
      </c>
      <c r="U10" s="111">
        <v>4.766666666666719</v>
      </c>
      <c r="V10" s="112">
        <v>80.454486142056709</v>
      </c>
      <c r="W10" s="113"/>
      <c r="X10" s="116"/>
      <c r="Y10" s="12"/>
      <c r="Z10" s="198"/>
      <c r="AA10" s="337"/>
      <c r="AB10" s="338"/>
      <c r="AC10" s="12">
        <v>2</v>
      </c>
      <c r="AD10" s="198"/>
      <c r="AE10" s="117">
        <f t="shared" si="6"/>
        <v>-211.65969855361118</v>
      </c>
      <c r="AF10" s="110">
        <f t="shared" si="7"/>
        <v>0.89417015072319439</v>
      </c>
      <c r="AG10" s="374"/>
    </row>
    <row r="11" spans="1:33" ht="15.75" customHeight="1">
      <c r="A11" s="323"/>
      <c r="B11" s="100"/>
      <c r="C11" s="376"/>
      <c r="D11" s="376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28"/>
      <c r="S11" s="47"/>
      <c r="T11" s="120"/>
      <c r="U11" s="111"/>
      <c r="V11" s="112"/>
      <c r="W11" s="113"/>
      <c r="X11" s="116"/>
      <c r="Y11" s="12"/>
      <c r="Z11" s="198"/>
      <c r="AA11" s="337"/>
      <c r="AB11" s="338"/>
      <c r="AC11" s="12"/>
      <c r="AD11" s="198"/>
      <c r="AE11" s="117"/>
      <c r="AF11" s="110"/>
      <c r="AG11" s="374"/>
    </row>
    <row r="12" spans="1:33" ht="15.75" customHeight="1">
      <c r="A12" s="323"/>
      <c r="B12" s="100"/>
      <c r="C12" s="376"/>
      <c r="D12" s="37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8"/>
      <c r="S12" s="47"/>
      <c r="T12" s="120"/>
      <c r="U12" s="111"/>
      <c r="V12" s="112"/>
      <c r="W12" s="113"/>
      <c r="X12" s="116"/>
      <c r="Y12" s="12"/>
      <c r="Z12" s="198"/>
      <c r="AA12" s="337"/>
      <c r="AB12" s="338"/>
      <c r="AC12" s="12"/>
      <c r="AD12" s="198"/>
      <c r="AE12" s="117"/>
      <c r="AF12" s="110"/>
      <c r="AG12" s="374"/>
    </row>
    <row r="13" spans="1:33" ht="15.75" customHeight="1">
      <c r="A13" s="323"/>
      <c r="B13" s="100"/>
      <c r="C13" s="376"/>
      <c r="D13" s="37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8"/>
      <c r="S13" s="47"/>
      <c r="T13" s="120"/>
      <c r="U13" s="111"/>
      <c r="V13" s="112"/>
      <c r="W13" s="113"/>
      <c r="X13" s="116"/>
      <c r="Y13" s="12"/>
      <c r="Z13" s="198"/>
      <c r="AA13" s="337"/>
      <c r="AB13" s="338"/>
      <c r="AC13" s="12"/>
      <c r="AD13" s="198"/>
      <c r="AE13" s="117"/>
      <c r="AF13" s="110"/>
      <c r="AG13" s="374"/>
    </row>
    <row r="14" spans="1:33" ht="15.75" customHeight="1">
      <c r="A14" s="323"/>
      <c r="B14" s="100"/>
      <c r="C14" s="376"/>
      <c r="D14" s="37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8"/>
      <c r="S14" s="47"/>
      <c r="T14" s="120"/>
      <c r="U14" s="111"/>
      <c r="V14" s="112"/>
      <c r="W14" s="113"/>
      <c r="X14" s="116"/>
      <c r="Y14" s="12"/>
      <c r="Z14" s="198"/>
      <c r="AA14" s="337"/>
      <c r="AB14" s="338"/>
      <c r="AC14" s="12"/>
      <c r="AD14" s="198"/>
      <c r="AE14" s="117"/>
      <c r="AF14" s="110"/>
      <c r="AG14" s="374"/>
    </row>
    <row r="15" spans="1:33" ht="15.75" customHeight="1">
      <c r="A15" s="323"/>
      <c r="B15" s="100"/>
      <c r="C15" s="376"/>
      <c r="D15" s="37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8"/>
      <c r="S15" s="47"/>
      <c r="T15" s="120"/>
      <c r="U15" s="111"/>
      <c r="V15" s="112"/>
      <c r="W15" s="113"/>
      <c r="X15" s="116"/>
      <c r="Y15" s="12"/>
      <c r="Z15" s="198"/>
      <c r="AA15" s="337"/>
      <c r="AB15" s="338"/>
      <c r="AC15" s="12"/>
      <c r="AD15" s="198"/>
      <c r="AE15" s="117"/>
      <c r="AF15" s="110"/>
      <c r="AG15" s="374"/>
    </row>
    <row r="16" spans="1:33" ht="15.75" customHeight="1">
      <c r="A16" s="323"/>
      <c r="B16" s="100"/>
      <c r="C16" s="376"/>
      <c r="D16" s="37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8"/>
      <c r="S16" s="47"/>
      <c r="T16" s="120"/>
      <c r="U16" s="111"/>
      <c r="V16" s="112"/>
      <c r="W16" s="113"/>
      <c r="X16" s="116"/>
      <c r="Y16" s="12"/>
      <c r="Z16" s="198"/>
      <c r="AA16" s="337"/>
      <c r="AB16" s="338"/>
      <c r="AC16" s="12"/>
      <c r="AD16" s="198"/>
      <c r="AE16" s="117"/>
      <c r="AF16" s="110"/>
      <c r="AG16" s="374"/>
    </row>
    <row r="17" spans="1:33" ht="15.75" customHeight="1">
      <c r="A17" s="323"/>
      <c r="B17" s="100"/>
      <c r="C17" s="376"/>
      <c r="D17" s="37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8"/>
      <c r="S17" s="47"/>
      <c r="T17" s="120"/>
      <c r="U17" s="111"/>
      <c r="V17" s="112"/>
      <c r="W17" s="113"/>
      <c r="X17" s="116"/>
      <c r="Y17" s="12"/>
      <c r="Z17" s="198"/>
      <c r="AA17" s="337"/>
      <c r="AB17" s="338"/>
      <c r="AC17" s="12"/>
      <c r="AD17" s="198"/>
      <c r="AE17" s="117"/>
      <c r="AF17" s="110"/>
      <c r="AG17" s="374"/>
    </row>
    <row r="18" spans="1:33" ht="15.75" customHeight="1">
      <c r="A18" s="323"/>
      <c r="B18" s="100"/>
      <c r="C18" s="376"/>
      <c r="D18" s="37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8"/>
      <c r="S18" s="47"/>
      <c r="T18" s="120"/>
      <c r="U18" s="111"/>
      <c r="V18" s="112"/>
      <c r="W18" s="113"/>
      <c r="X18" s="116"/>
      <c r="Y18" s="12"/>
      <c r="Z18" s="198"/>
      <c r="AA18" s="337"/>
      <c r="AB18" s="338"/>
      <c r="AC18" s="12"/>
      <c r="AD18" s="198"/>
      <c r="AE18" s="117"/>
      <c r="AF18" s="110"/>
      <c r="AG18" s="374"/>
    </row>
    <row r="19" spans="1:33" ht="15.75" customHeight="1">
      <c r="A19" s="323"/>
      <c r="B19" s="100"/>
      <c r="C19" s="376"/>
      <c r="D19" s="37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8"/>
      <c r="S19" s="47"/>
      <c r="T19" s="120"/>
      <c r="U19" s="111"/>
      <c r="V19" s="112"/>
      <c r="W19" s="113"/>
      <c r="X19" s="116"/>
      <c r="Y19" s="12"/>
      <c r="Z19" s="198"/>
      <c r="AA19" s="337"/>
      <c r="AB19" s="338"/>
      <c r="AC19" s="12"/>
      <c r="AD19" s="198"/>
      <c r="AE19" s="117"/>
      <c r="AF19" s="110"/>
      <c r="AG19" s="374"/>
    </row>
    <row r="20" spans="1:33" ht="15.75" customHeight="1">
      <c r="A20" s="323"/>
      <c r="B20" s="100"/>
      <c r="C20" s="376"/>
      <c r="D20" s="376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8"/>
      <c r="S20" s="47"/>
      <c r="T20" s="120"/>
      <c r="U20" s="130"/>
      <c r="V20" s="112"/>
      <c r="W20" s="113"/>
      <c r="X20" s="116"/>
      <c r="Y20" s="12"/>
      <c r="Z20" s="198"/>
      <c r="AA20" s="337"/>
      <c r="AB20" s="338"/>
      <c r="AC20" s="12"/>
      <c r="AD20" s="198"/>
      <c r="AE20" s="117"/>
      <c r="AF20" s="110"/>
      <c r="AG20" s="374"/>
    </row>
    <row r="21" spans="1:33" ht="15.75" customHeight="1" thickBot="1">
      <c r="A21" s="324"/>
      <c r="B21" s="133" t="s">
        <v>115</v>
      </c>
      <c r="C21" s="358"/>
      <c r="D21" s="358"/>
      <c r="E21" s="134"/>
      <c r="F21" s="167"/>
      <c r="G21" s="135"/>
      <c r="H21" s="69"/>
      <c r="I21" s="136">
        <f t="shared" ref="I21:J21" si="9">AVERAGE(I5:I20)</f>
        <v>22.166666666666668</v>
      </c>
      <c r="J21" s="137">
        <f t="shared" si="9"/>
        <v>1866.6666666666667</v>
      </c>
      <c r="K21" s="138">
        <f t="shared" ref="K21" si="10">J21/I21</f>
        <v>84.21052631578948</v>
      </c>
      <c r="L21" s="136">
        <f t="shared" ref="L21:M21" si="11">AVERAGE(L5:L20)</f>
        <v>22.166666666666668</v>
      </c>
      <c r="M21" s="137">
        <f t="shared" si="11"/>
        <v>1673.1380028157043</v>
      </c>
      <c r="N21" s="138">
        <f t="shared" ref="N21:N27" si="12">M21/L21</f>
        <v>75.479909901460346</v>
      </c>
      <c r="O21" s="139">
        <f t="shared" ref="O21:O27" si="13">L21-I21</f>
        <v>0</v>
      </c>
      <c r="P21" s="140">
        <f t="shared" ref="P21:P27" si="14">N21-K21</f>
        <v>-8.730616414329134</v>
      </c>
      <c r="Q21" s="141">
        <f t="shared" ref="Q21:Q27" si="15">N21/K21</f>
        <v>0.89632393007984157</v>
      </c>
      <c r="R21" s="329"/>
      <c r="S21" s="142">
        <f>S5</f>
        <v>0.20833333333333334</v>
      </c>
      <c r="T21" s="143">
        <f>INDEX(T5:T20,COUNTA(T5:T20))</f>
        <v>0.62809027777777771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359"/>
      <c r="AB21" s="360"/>
      <c r="AC21" s="179">
        <f>SUM(AC5:AC20)</f>
        <v>12</v>
      </c>
      <c r="AD21" s="180">
        <f>SUM(AD5:AD20)</f>
        <v>0</v>
      </c>
      <c r="AE21" s="168">
        <f t="shared" ref="AE21:AE27" si="16">M21-J21</f>
        <v>-193.5286638509624</v>
      </c>
      <c r="AF21" s="141">
        <f t="shared" ref="AF21:AF27" si="17">M21/J21</f>
        <v>0.89632393007984157</v>
      </c>
      <c r="AG21" s="375"/>
    </row>
    <row r="22" spans="1:33" ht="15.75" customHeight="1">
      <c r="A22" s="361" t="s">
        <v>177</v>
      </c>
      <c r="B22" s="146" t="s">
        <v>192</v>
      </c>
      <c r="C22" s="325" t="s">
        <v>218</v>
      </c>
      <c r="D22" s="326"/>
      <c r="E22" s="147">
        <v>36.450000000000003</v>
      </c>
      <c r="F22" s="159">
        <v>2304</v>
      </c>
      <c r="G22" s="148">
        <f t="shared" ref="G22:G27" si="18">E22*F22</f>
        <v>83980.800000000003</v>
      </c>
      <c r="H22" s="149"/>
      <c r="I22" s="153">
        <v>20</v>
      </c>
      <c r="J22" s="151">
        <v>2100</v>
      </c>
      <c r="K22" s="152">
        <f>J22/I22</f>
        <v>105</v>
      </c>
      <c r="L22" s="153">
        <v>20</v>
      </c>
      <c r="M22" s="151">
        <f t="shared" ref="M22:M27" si="19">F22/V22*60</f>
        <v>1893.2783422374978</v>
      </c>
      <c r="N22" s="152">
        <f t="shared" si="12"/>
        <v>94.663917111874895</v>
      </c>
      <c r="O22" s="154">
        <f t="shared" si="13"/>
        <v>0</v>
      </c>
      <c r="P22" s="155">
        <f t="shared" si="14"/>
        <v>-10.336082888125105</v>
      </c>
      <c r="Q22" s="156">
        <f t="shared" si="15"/>
        <v>0.90156111535118943</v>
      </c>
      <c r="R22" s="327">
        <f>Q38</f>
        <v>0.90079271073394818</v>
      </c>
      <c r="S22" s="157">
        <v>0.20833333333333334</v>
      </c>
      <c r="T22" s="158">
        <v>0.2590277777777778</v>
      </c>
      <c r="U22" s="159"/>
      <c r="V22" s="160">
        <v>73.016205232996228</v>
      </c>
      <c r="W22" s="97"/>
      <c r="X22" s="98"/>
      <c r="Y22" s="12"/>
      <c r="Z22" s="198"/>
      <c r="AA22" s="330"/>
      <c r="AB22" s="331"/>
      <c r="AC22" s="12">
        <v>1</v>
      </c>
      <c r="AD22" s="198"/>
      <c r="AE22" s="115">
        <f t="shared" si="16"/>
        <v>-206.72165776250222</v>
      </c>
      <c r="AF22" s="156">
        <f t="shared" si="17"/>
        <v>0.90156111535118943</v>
      </c>
      <c r="AG22" s="381">
        <f>AF38</f>
        <v>0.90079271073394818</v>
      </c>
    </row>
    <row r="23" spans="1:33" ht="15.75" customHeight="1">
      <c r="A23" s="362"/>
      <c r="B23" s="163" t="s">
        <v>166</v>
      </c>
      <c r="C23" s="335" t="s">
        <v>221</v>
      </c>
      <c r="D23" s="336"/>
      <c r="E23" s="101">
        <v>31.72</v>
      </c>
      <c r="F23" s="111">
        <v>1234</v>
      </c>
      <c r="G23" s="103">
        <f t="shared" si="18"/>
        <v>39142.479999999996</v>
      </c>
      <c r="H23" s="26"/>
      <c r="I23" s="107">
        <v>22</v>
      </c>
      <c r="J23" s="105">
        <v>2000</v>
      </c>
      <c r="K23" s="106">
        <f t="shared" si="8"/>
        <v>90.909090909090907</v>
      </c>
      <c r="L23" s="107">
        <v>22</v>
      </c>
      <c r="M23" s="105">
        <f t="shared" si="19"/>
        <v>1800.5629033819237</v>
      </c>
      <c r="N23" s="106">
        <f t="shared" si="12"/>
        <v>81.843768335541981</v>
      </c>
      <c r="O23" s="108">
        <f t="shared" si="13"/>
        <v>0</v>
      </c>
      <c r="P23" s="109">
        <f t="shared" si="14"/>
        <v>-9.0653225735489258</v>
      </c>
      <c r="Q23" s="110">
        <f t="shared" si="15"/>
        <v>0.90028145169096185</v>
      </c>
      <c r="R23" s="328"/>
      <c r="S23" s="47">
        <v>0.26319444444444445</v>
      </c>
      <c r="T23" s="48">
        <v>0.29174768518518518</v>
      </c>
      <c r="U23" s="111">
        <v>5.9999999999999787</v>
      </c>
      <c r="V23" s="112">
        <v>41.120473970075523</v>
      </c>
      <c r="W23" s="113"/>
      <c r="X23" s="116"/>
      <c r="Y23" s="12"/>
      <c r="Z23" s="198"/>
      <c r="AA23" s="337"/>
      <c r="AB23" s="338"/>
      <c r="AC23" s="12">
        <v>0</v>
      </c>
      <c r="AD23" s="198"/>
      <c r="AE23" s="117">
        <f t="shared" si="16"/>
        <v>-199.43709661807634</v>
      </c>
      <c r="AF23" s="110">
        <f t="shared" si="17"/>
        <v>0.90028145169096185</v>
      </c>
      <c r="AG23" s="374"/>
    </row>
    <row r="24" spans="1:33" ht="15.75" customHeight="1">
      <c r="A24" s="362"/>
      <c r="B24" s="163" t="s">
        <v>166</v>
      </c>
      <c r="C24" s="335" t="s">
        <v>222</v>
      </c>
      <c r="D24" s="336"/>
      <c r="E24" s="101">
        <v>34.79</v>
      </c>
      <c r="F24" s="111">
        <v>1121</v>
      </c>
      <c r="G24" s="103">
        <f t="shared" si="18"/>
        <v>38999.589999999997</v>
      </c>
      <c r="H24" s="26"/>
      <c r="I24" s="107">
        <v>11</v>
      </c>
      <c r="J24" s="105">
        <v>2000</v>
      </c>
      <c r="K24" s="106">
        <f t="shared" si="8"/>
        <v>181.81818181818181</v>
      </c>
      <c r="L24" s="107">
        <v>11</v>
      </c>
      <c r="M24" s="105">
        <f t="shared" si="19"/>
        <v>1805.2749008060198</v>
      </c>
      <c r="N24" s="106">
        <f t="shared" si="12"/>
        <v>164.11590007327453</v>
      </c>
      <c r="O24" s="108">
        <f t="shared" si="13"/>
        <v>0</v>
      </c>
      <c r="P24" s="109">
        <f t="shared" si="14"/>
        <v>-17.702281744907282</v>
      </c>
      <c r="Q24" s="110">
        <f t="shared" si="15"/>
        <v>0.90263745040300991</v>
      </c>
      <c r="R24" s="328"/>
      <c r="S24" s="47">
        <v>0.29583333333333334</v>
      </c>
      <c r="T24" s="48">
        <v>0.32170138888888888</v>
      </c>
      <c r="U24" s="111">
        <v>5.8833333333333471</v>
      </c>
      <c r="V24" s="112">
        <v>37.25748359431006</v>
      </c>
      <c r="W24" s="113"/>
      <c r="X24" s="116"/>
      <c r="Y24" s="12"/>
      <c r="Z24" s="198"/>
      <c r="AA24" s="337"/>
      <c r="AB24" s="338"/>
      <c r="AC24" s="12">
        <v>0</v>
      </c>
      <c r="AD24" s="198"/>
      <c r="AE24" s="117">
        <f t="shared" si="16"/>
        <v>-194.72509919398021</v>
      </c>
      <c r="AF24" s="110">
        <f t="shared" si="17"/>
        <v>0.90263745040300991</v>
      </c>
      <c r="AG24" s="374"/>
    </row>
    <row r="25" spans="1:33" ht="15.75" customHeight="1">
      <c r="A25" s="362"/>
      <c r="B25" s="163" t="s">
        <v>166</v>
      </c>
      <c r="C25" s="335" t="s">
        <v>220</v>
      </c>
      <c r="D25" s="336"/>
      <c r="E25" s="101">
        <v>33.200000000000003</v>
      </c>
      <c r="F25" s="111">
        <v>2356</v>
      </c>
      <c r="G25" s="103">
        <f t="shared" si="18"/>
        <v>78219.200000000012</v>
      </c>
      <c r="H25" s="26"/>
      <c r="I25" s="107">
        <v>11</v>
      </c>
      <c r="J25" s="105">
        <v>2000</v>
      </c>
      <c r="K25" s="106">
        <f t="shared" si="8"/>
        <v>181.81818181818181</v>
      </c>
      <c r="L25" s="107">
        <v>11</v>
      </c>
      <c r="M25" s="105">
        <f t="shared" si="19"/>
        <v>1804.0181432535196</v>
      </c>
      <c r="N25" s="106">
        <f t="shared" si="12"/>
        <v>164.0016493866836</v>
      </c>
      <c r="O25" s="108">
        <f t="shared" si="13"/>
        <v>0</v>
      </c>
      <c r="P25" s="109">
        <f t="shared" si="14"/>
        <v>-17.816532431498217</v>
      </c>
      <c r="Q25" s="110">
        <f t="shared" si="15"/>
        <v>0.90200907162675981</v>
      </c>
      <c r="R25" s="328"/>
      <c r="S25" s="47">
        <v>0.32569444444444445</v>
      </c>
      <c r="T25" s="48">
        <v>0.38010416666666669</v>
      </c>
      <c r="U25" s="111">
        <v>5.7500000000000195</v>
      </c>
      <c r="V25" s="112">
        <v>78.358413704786457</v>
      </c>
      <c r="W25" s="113"/>
      <c r="X25" s="116"/>
      <c r="Y25" s="12"/>
      <c r="Z25" s="198"/>
      <c r="AA25" s="337"/>
      <c r="AB25" s="338"/>
      <c r="AC25" s="12">
        <v>1</v>
      </c>
      <c r="AD25" s="198"/>
      <c r="AE25" s="117">
        <f t="shared" si="16"/>
        <v>-195.98185674648039</v>
      </c>
      <c r="AF25" s="110">
        <f t="shared" si="17"/>
        <v>0.90200907162675981</v>
      </c>
      <c r="AG25" s="374"/>
    </row>
    <row r="26" spans="1:33" ht="15.75" customHeight="1">
      <c r="A26" s="363"/>
      <c r="B26" s="163" t="s">
        <v>166</v>
      </c>
      <c r="C26" s="335" t="s">
        <v>225</v>
      </c>
      <c r="D26" s="336"/>
      <c r="E26" s="101">
        <v>51.44</v>
      </c>
      <c r="F26" s="111">
        <v>1917</v>
      </c>
      <c r="G26" s="103">
        <f t="shared" si="18"/>
        <v>98610.48</v>
      </c>
      <c r="H26" s="13"/>
      <c r="I26" s="118">
        <v>19</v>
      </c>
      <c r="J26" s="105">
        <v>2000</v>
      </c>
      <c r="K26" s="106">
        <f t="shared" si="8"/>
        <v>105.26315789473684</v>
      </c>
      <c r="L26" s="107">
        <v>19</v>
      </c>
      <c r="M26" s="105">
        <f t="shared" si="19"/>
        <v>1795.4159943298528</v>
      </c>
      <c r="N26" s="106">
        <f t="shared" si="12"/>
        <v>94.495578648939613</v>
      </c>
      <c r="O26" s="108">
        <f t="shared" si="13"/>
        <v>0</v>
      </c>
      <c r="P26" s="109">
        <f t="shared" si="14"/>
        <v>-10.767579245797222</v>
      </c>
      <c r="Q26" s="110">
        <f t="shared" si="15"/>
        <v>0.89770799716492633</v>
      </c>
      <c r="R26" s="328"/>
      <c r="S26" s="47">
        <v>0.38402777777777775</v>
      </c>
      <c r="T26" s="48">
        <v>0.42850694444444443</v>
      </c>
      <c r="U26" s="111">
        <v>5.649999999999924</v>
      </c>
      <c r="V26" s="112">
        <v>64.063147684574204</v>
      </c>
      <c r="W26" s="113">
        <v>0.42850694444444443</v>
      </c>
      <c r="X26" s="116">
        <v>0.46736111111111106</v>
      </c>
      <c r="Y26" s="12"/>
      <c r="Z26" s="198"/>
      <c r="AA26" s="337"/>
      <c r="AB26" s="338"/>
      <c r="AC26" s="12">
        <v>1</v>
      </c>
      <c r="AD26" s="198"/>
      <c r="AE26" s="117">
        <f t="shared" si="16"/>
        <v>-204.58400567014723</v>
      </c>
      <c r="AF26" s="110">
        <f t="shared" si="17"/>
        <v>0.89770799716492633</v>
      </c>
      <c r="AG26" s="374"/>
    </row>
    <row r="27" spans="1:33" ht="15.75" customHeight="1">
      <c r="A27" s="363"/>
      <c r="B27" s="163" t="s">
        <v>171</v>
      </c>
      <c r="C27" s="335" t="s">
        <v>241</v>
      </c>
      <c r="D27" s="336"/>
      <c r="E27" s="101">
        <v>46.34</v>
      </c>
      <c r="F27" s="111">
        <v>3604</v>
      </c>
      <c r="G27" s="121">
        <f t="shared" si="18"/>
        <v>167009.36000000002</v>
      </c>
      <c r="H27" s="122"/>
      <c r="I27" s="107">
        <v>21</v>
      </c>
      <c r="J27" s="105">
        <v>1800</v>
      </c>
      <c r="K27" s="106">
        <f t="shared" si="8"/>
        <v>85.714285714285708</v>
      </c>
      <c r="L27" s="107">
        <v>21</v>
      </c>
      <c r="M27" s="105">
        <f t="shared" si="19"/>
        <v>1620.8829737251697</v>
      </c>
      <c r="N27" s="106">
        <f t="shared" si="12"/>
        <v>77.184903510722364</v>
      </c>
      <c r="O27" s="108">
        <f t="shared" si="13"/>
        <v>0</v>
      </c>
      <c r="P27" s="109">
        <f t="shared" si="14"/>
        <v>-8.529382203563344</v>
      </c>
      <c r="Q27" s="110">
        <f t="shared" si="15"/>
        <v>0.90049054095842762</v>
      </c>
      <c r="R27" s="328"/>
      <c r="S27" s="47">
        <v>0.46736111111111106</v>
      </c>
      <c r="T27" s="120">
        <v>0.55999999999999994</v>
      </c>
      <c r="U27" s="111">
        <v>55.949999999999953</v>
      </c>
      <c r="V27" s="112">
        <v>133.408767631774</v>
      </c>
      <c r="W27" s="113"/>
      <c r="X27" s="116"/>
      <c r="Y27" s="12"/>
      <c r="Z27" s="198"/>
      <c r="AA27" s="337"/>
      <c r="AB27" s="338"/>
      <c r="AC27" s="12">
        <v>3</v>
      </c>
      <c r="AD27" s="198"/>
      <c r="AE27" s="117">
        <f t="shared" si="16"/>
        <v>-179.11702627483032</v>
      </c>
      <c r="AF27" s="110">
        <f t="shared" si="17"/>
        <v>0.90049054095842762</v>
      </c>
      <c r="AG27" s="374"/>
    </row>
    <row r="28" spans="1:33" ht="15.75" customHeight="1">
      <c r="A28" s="363"/>
      <c r="B28" s="163"/>
      <c r="C28" s="335"/>
      <c r="D28" s="336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328"/>
      <c r="S28" s="47"/>
      <c r="T28" s="120"/>
      <c r="U28" s="111"/>
      <c r="V28" s="112"/>
      <c r="W28" s="113"/>
      <c r="X28" s="116"/>
      <c r="Y28" s="12"/>
      <c r="Z28" s="198"/>
      <c r="AA28" s="337"/>
      <c r="AB28" s="338"/>
      <c r="AC28" s="12"/>
      <c r="AD28" s="198"/>
      <c r="AE28" s="117"/>
      <c r="AF28" s="110"/>
      <c r="AG28" s="374"/>
    </row>
    <row r="29" spans="1:33" ht="15.75" customHeight="1">
      <c r="A29" s="363"/>
      <c r="B29" s="163"/>
      <c r="C29" s="335"/>
      <c r="D29" s="336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328"/>
      <c r="S29" s="47"/>
      <c r="T29" s="120"/>
      <c r="U29" s="111"/>
      <c r="V29" s="112"/>
      <c r="W29" s="113"/>
      <c r="X29" s="116"/>
      <c r="Y29" s="12"/>
      <c r="Z29" s="198"/>
      <c r="AA29" s="337"/>
      <c r="AB29" s="338"/>
      <c r="AC29" s="12"/>
      <c r="AD29" s="198"/>
      <c r="AE29" s="117"/>
      <c r="AF29" s="110"/>
      <c r="AG29" s="374"/>
    </row>
    <row r="30" spans="1:33" ht="15.75" customHeight="1">
      <c r="A30" s="363"/>
      <c r="B30" s="163"/>
      <c r="C30" s="335"/>
      <c r="D30" s="336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328"/>
      <c r="S30" s="47"/>
      <c r="T30" s="120"/>
      <c r="U30" s="111"/>
      <c r="V30" s="112"/>
      <c r="W30" s="113"/>
      <c r="X30" s="116"/>
      <c r="Y30" s="12"/>
      <c r="Z30" s="198"/>
      <c r="AA30" s="337"/>
      <c r="AB30" s="338"/>
      <c r="AC30" s="12"/>
      <c r="AD30" s="198"/>
      <c r="AE30" s="117"/>
      <c r="AF30" s="110"/>
      <c r="AG30" s="374"/>
    </row>
    <row r="31" spans="1:33" ht="15.75" customHeight="1">
      <c r="A31" s="363"/>
      <c r="B31" s="163"/>
      <c r="C31" s="335"/>
      <c r="D31" s="336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328"/>
      <c r="S31" s="47"/>
      <c r="T31" s="120"/>
      <c r="U31" s="111"/>
      <c r="V31" s="112"/>
      <c r="W31" s="113"/>
      <c r="X31" s="116"/>
      <c r="Y31" s="12"/>
      <c r="Z31" s="198"/>
      <c r="AA31" s="337"/>
      <c r="AB31" s="338"/>
      <c r="AC31" s="12"/>
      <c r="AD31" s="198"/>
      <c r="AE31" s="117"/>
      <c r="AF31" s="110"/>
      <c r="AG31" s="374"/>
    </row>
    <row r="32" spans="1:33" ht="15.75" customHeight="1">
      <c r="A32" s="363"/>
      <c r="B32" s="163"/>
      <c r="C32" s="335"/>
      <c r="D32" s="336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328"/>
      <c r="S32" s="47"/>
      <c r="T32" s="120"/>
      <c r="U32" s="111"/>
      <c r="V32" s="112"/>
      <c r="W32" s="113"/>
      <c r="X32" s="116"/>
      <c r="Y32" s="12"/>
      <c r="Z32" s="198"/>
      <c r="AA32" s="337"/>
      <c r="AB32" s="338"/>
      <c r="AC32" s="12"/>
      <c r="AD32" s="198"/>
      <c r="AE32" s="117"/>
      <c r="AF32" s="110"/>
      <c r="AG32" s="374"/>
    </row>
    <row r="33" spans="1:33" ht="15.75" customHeight="1">
      <c r="A33" s="363"/>
      <c r="B33" s="163"/>
      <c r="C33" s="335"/>
      <c r="D33" s="336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328"/>
      <c r="S33" s="47"/>
      <c r="T33" s="120"/>
      <c r="U33" s="111"/>
      <c r="V33" s="112"/>
      <c r="W33" s="113"/>
      <c r="X33" s="116"/>
      <c r="Y33" s="12"/>
      <c r="Z33" s="198"/>
      <c r="AA33" s="337"/>
      <c r="AB33" s="338"/>
      <c r="AC33" s="12"/>
      <c r="AD33" s="198"/>
      <c r="AE33" s="117"/>
      <c r="AF33" s="110"/>
      <c r="AG33" s="374"/>
    </row>
    <row r="34" spans="1:33" ht="15.75" customHeight="1">
      <c r="A34" s="363"/>
      <c r="B34" s="163"/>
      <c r="C34" s="335"/>
      <c r="D34" s="336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28"/>
      <c r="S34" s="47"/>
      <c r="T34" s="120"/>
      <c r="U34" s="111"/>
      <c r="V34" s="112"/>
      <c r="W34" s="113"/>
      <c r="X34" s="116"/>
      <c r="Y34" s="12"/>
      <c r="Z34" s="198"/>
      <c r="AA34" s="337"/>
      <c r="AB34" s="338"/>
      <c r="AC34" s="12"/>
      <c r="AD34" s="198"/>
      <c r="AE34" s="117"/>
      <c r="AF34" s="110"/>
      <c r="AG34" s="374"/>
    </row>
    <row r="35" spans="1:33" ht="15.75" customHeight="1">
      <c r="A35" s="363"/>
      <c r="B35" s="163"/>
      <c r="C35" s="335"/>
      <c r="D35" s="336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28"/>
      <c r="S35" s="47"/>
      <c r="T35" s="120"/>
      <c r="U35" s="111"/>
      <c r="V35" s="112"/>
      <c r="W35" s="183"/>
      <c r="X35" s="184"/>
      <c r="Y35" s="12"/>
      <c r="Z35" s="198"/>
      <c r="AA35" s="337"/>
      <c r="AB35" s="338"/>
      <c r="AC35" s="12"/>
      <c r="AD35" s="198"/>
      <c r="AE35" s="117"/>
      <c r="AF35" s="110"/>
      <c r="AG35" s="374"/>
    </row>
    <row r="36" spans="1:33" ht="15.75" customHeight="1">
      <c r="A36" s="363"/>
      <c r="B36" s="163"/>
      <c r="C36" s="335"/>
      <c r="D36" s="336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28"/>
      <c r="S36" s="47"/>
      <c r="T36" s="120"/>
      <c r="U36" s="111"/>
      <c r="V36" s="112"/>
      <c r="W36" s="185"/>
      <c r="X36" s="186"/>
      <c r="Y36" s="12"/>
      <c r="Z36" s="198"/>
      <c r="AA36" s="337"/>
      <c r="AB36" s="338"/>
      <c r="AC36" s="12"/>
      <c r="AD36" s="198"/>
      <c r="AE36" s="117"/>
      <c r="AF36" s="110"/>
      <c r="AG36" s="374"/>
    </row>
    <row r="37" spans="1:33" ht="15.75" customHeight="1">
      <c r="A37" s="363"/>
      <c r="B37" s="100"/>
      <c r="C37" s="335"/>
      <c r="D37" s="336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28"/>
      <c r="S37" s="47"/>
      <c r="T37" s="120"/>
      <c r="U37" s="130"/>
      <c r="V37" s="112"/>
      <c r="W37" s="185"/>
      <c r="X37" s="186"/>
      <c r="Y37" s="12"/>
      <c r="Z37" s="198"/>
      <c r="AA37" s="337"/>
      <c r="AB37" s="338"/>
      <c r="AC37" s="12"/>
      <c r="AD37" s="198"/>
      <c r="AE37" s="117"/>
      <c r="AF37" s="110"/>
      <c r="AG37" s="374"/>
    </row>
    <row r="38" spans="1:33" ht="15.75" customHeight="1" thickBot="1">
      <c r="A38" s="364"/>
      <c r="B38" s="133" t="s">
        <v>115</v>
      </c>
      <c r="C38" s="358"/>
      <c r="D38" s="358"/>
      <c r="E38" s="134"/>
      <c r="F38" s="167"/>
      <c r="G38" s="135"/>
      <c r="H38" s="69"/>
      <c r="I38" s="136">
        <f t="shared" ref="I38:J38" si="20">AVERAGE(I22:I37)</f>
        <v>17.333333333333332</v>
      </c>
      <c r="J38" s="137">
        <f t="shared" si="20"/>
        <v>1983.3333333333333</v>
      </c>
      <c r="K38" s="138">
        <f t="shared" ref="K38" si="21">J38/I38</f>
        <v>114.42307692307692</v>
      </c>
      <c r="L38" s="136">
        <f t="shared" ref="L38:M38" si="22">AVERAGE(L22:L37)</f>
        <v>17.333333333333332</v>
      </c>
      <c r="M38" s="137">
        <f t="shared" si="22"/>
        <v>1786.5722096223305</v>
      </c>
      <c r="N38" s="138">
        <f t="shared" ref="N38:N44" si="23">M38/L38</f>
        <v>103.07147363205753</v>
      </c>
      <c r="O38" s="139">
        <f t="shared" ref="O38:O44" si="24">L38-I38</f>
        <v>0</v>
      </c>
      <c r="P38" s="140">
        <f t="shared" ref="P38:P44" si="25">N38-K38</f>
        <v>-11.351603291019387</v>
      </c>
      <c r="Q38" s="141">
        <f t="shared" ref="Q38:Q44" si="26">N38/K38</f>
        <v>0.90079271073394818</v>
      </c>
      <c r="R38" s="329"/>
      <c r="S38" s="142">
        <f>S22</f>
        <v>0.20833333333333334</v>
      </c>
      <c r="T38" s="143">
        <f>INDEX(T22:T37,COUNTA(T22:T37))</f>
        <v>0.55999999999999994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359"/>
      <c r="AB38" s="360"/>
      <c r="AC38" s="179">
        <f>SUM(AC22:AC37)</f>
        <v>6</v>
      </c>
      <c r="AD38" s="180">
        <f>SUM(AD22:AD37)</f>
        <v>0</v>
      </c>
      <c r="AE38" s="168">
        <f t="shared" ref="AE38:AE44" si="27">M38-J38</f>
        <v>-196.76112371100271</v>
      </c>
      <c r="AF38" s="141">
        <f t="shared" ref="AF38:AF44" si="28">M38/J38</f>
        <v>0.90079271073394818</v>
      </c>
      <c r="AG38" s="375"/>
    </row>
    <row r="39" spans="1:33" ht="15.75" customHeight="1">
      <c r="A39" s="322" t="s">
        <v>178</v>
      </c>
      <c r="B39" s="146" t="s">
        <v>173</v>
      </c>
      <c r="C39" s="325" t="s">
        <v>180</v>
      </c>
      <c r="D39" s="326"/>
      <c r="E39" s="147">
        <v>53.76</v>
      </c>
      <c r="F39" s="97">
        <v>2183</v>
      </c>
      <c r="G39" s="148">
        <f t="shared" ref="G39:G44" si="29">E39*F39</f>
        <v>117358.08</v>
      </c>
      <c r="H39" s="149"/>
      <c r="I39" s="150">
        <v>20</v>
      </c>
      <c r="J39" s="151">
        <v>2000</v>
      </c>
      <c r="K39" s="152">
        <f>J39/I39</f>
        <v>100</v>
      </c>
      <c r="L39" s="153">
        <v>20</v>
      </c>
      <c r="M39" s="151">
        <f t="shared" ref="M39:M44" si="30">F39/V39*60</f>
        <v>1791.0629745447657</v>
      </c>
      <c r="N39" s="152">
        <f t="shared" si="23"/>
        <v>89.55314872723828</v>
      </c>
      <c r="O39" s="154">
        <f t="shared" si="24"/>
        <v>0</v>
      </c>
      <c r="P39" s="155">
        <f t="shared" si="25"/>
        <v>-10.44685127276172</v>
      </c>
      <c r="Q39" s="156">
        <f t="shared" si="26"/>
        <v>0.89553148727238285</v>
      </c>
      <c r="R39" s="327">
        <f>Q55</f>
        <v>0.89603667538559295</v>
      </c>
      <c r="S39" s="157">
        <v>0.25</v>
      </c>
      <c r="T39" s="158">
        <v>0.30077546296296298</v>
      </c>
      <c r="U39" s="159"/>
      <c r="V39" s="160">
        <v>73.129756944080185</v>
      </c>
      <c r="W39" s="158"/>
      <c r="X39" s="169"/>
      <c r="Y39" s="12"/>
      <c r="Z39" s="198"/>
      <c r="AA39" s="330"/>
      <c r="AB39" s="331"/>
      <c r="AC39" s="12">
        <v>2</v>
      </c>
      <c r="AD39" s="198"/>
      <c r="AE39" s="115">
        <f t="shared" si="27"/>
        <v>-208.93702545523433</v>
      </c>
      <c r="AF39" s="156">
        <f t="shared" si="28"/>
        <v>0.89553148727238285</v>
      </c>
      <c r="AG39" s="332">
        <f>AF55</f>
        <v>0.89603667538559284</v>
      </c>
    </row>
    <row r="40" spans="1:33" ht="15.75" customHeight="1">
      <c r="A40" s="323"/>
      <c r="B40" s="163" t="s">
        <v>173</v>
      </c>
      <c r="C40" s="335" t="s">
        <v>181</v>
      </c>
      <c r="D40" s="336"/>
      <c r="E40" s="101">
        <v>71.55</v>
      </c>
      <c r="F40" s="102">
        <v>1483</v>
      </c>
      <c r="G40" s="103">
        <f t="shared" si="29"/>
        <v>106108.65</v>
      </c>
      <c r="H40" s="26"/>
      <c r="I40" s="104">
        <v>22</v>
      </c>
      <c r="J40" s="105">
        <v>2000</v>
      </c>
      <c r="K40" s="106">
        <f t="shared" si="8"/>
        <v>90.909090909090907</v>
      </c>
      <c r="L40" s="107">
        <v>22</v>
      </c>
      <c r="M40" s="105">
        <f t="shared" si="30"/>
        <v>1791.7511049214386</v>
      </c>
      <c r="N40" s="106">
        <f t="shared" si="23"/>
        <v>81.443232041883576</v>
      </c>
      <c r="O40" s="108">
        <f t="shared" si="24"/>
        <v>0</v>
      </c>
      <c r="P40" s="109">
        <f t="shared" si="25"/>
        <v>-9.4658588672073307</v>
      </c>
      <c r="Q40" s="110">
        <f t="shared" si="26"/>
        <v>0.89587555246071937</v>
      </c>
      <c r="R40" s="328"/>
      <c r="S40" s="47">
        <v>0.30486111111111108</v>
      </c>
      <c r="T40" s="48">
        <v>0.33934027777777775</v>
      </c>
      <c r="U40" s="111">
        <v>5.8833333333332671</v>
      </c>
      <c r="V40" s="112">
        <v>49.660915378032612</v>
      </c>
      <c r="W40" s="113"/>
      <c r="X40" s="116"/>
      <c r="Y40" s="12"/>
      <c r="Z40" s="198"/>
      <c r="AA40" s="337"/>
      <c r="AB40" s="338"/>
      <c r="AC40" s="12">
        <v>1</v>
      </c>
      <c r="AD40" s="198"/>
      <c r="AE40" s="117">
        <f t="shared" si="27"/>
        <v>-208.24889507856142</v>
      </c>
      <c r="AF40" s="110">
        <f t="shared" si="28"/>
        <v>0.89587555246071926</v>
      </c>
      <c r="AG40" s="333"/>
    </row>
    <row r="41" spans="1:33" ht="15.75" customHeight="1">
      <c r="A41" s="323"/>
      <c r="B41" s="163" t="s">
        <v>173</v>
      </c>
      <c r="C41" s="335" t="s">
        <v>231</v>
      </c>
      <c r="D41" s="336"/>
      <c r="E41" s="101">
        <v>63.92</v>
      </c>
      <c r="F41" s="102">
        <v>1542</v>
      </c>
      <c r="G41" s="103">
        <f t="shared" si="29"/>
        <v>98564.64</v>
      </c>
      <c r="H41" s="26"/>
      <c r="I41" s="104">
        <v>24</v>
      </c>
      <c r="J41" s="105">
        <v>2000</v>
      </c>
      <c r="K41" s="106">
        <f t="shared" si="8"/>
        <v>83.333333333333329</v>
      </c>
      <c r="L41" s="107">
        <v>24</v>
      </c>
      <c r="M41" s="105">
        <f t="shared" si="30"/>
        <v>1786.6847746643166</v>
      </c>
      <c r="N41" s="106">
        <f t="shared" si="23"/>
        <v>74.445198944346529</v>
      </c>
      <c r="O41" s="108">
        <f t="shared" si="24"/>
        <v>0</v>
      </c>
      <c r="P41" s="109">
        <f t="shared" si="25"/>
        <v>-8.8881343889867992</v>
      </c>
      <c r="Q41" s="110">
        <f t="shared" si="26"/>
        <v>0.89334238733215843</v>
      </c>
      <c r="R41" s="328"/>
      <c r="S41" s="47">
        <v>0.3430555555555555</v>
      </c>
      <c r="T41" s="48">
        <v>0.37900462962962955</v>
      </c>
      <c r="U41" s="111">
        <v>5.349999999999957</v>
      </c>
      <c r="V41" s="112">
        <v>51.783057264470571</v>
      </c>
      <c r="W41" s="113"/>
      <c r="X41" s="116"/>
      <c r="Y41" s="12"/>
      <c r="Z41" s="198"/>
      <c r="AA41" s="337"/>
      <c r="AB41" s="338"/>
      <c r="AC41" s="12">
        <v>1</v>
      </c>
      <c r="AD41" s="198"/>
      <c r="AE41" s="117">
        <f t="shared" si="27"/>
        <v>-213.31522533568341</v>
      </c>
      <c r="AF41" s="110">
        <f t="shared" si="28"/>
        <v>0.89334238733215832</v>
      </c>
      <c r="AG41" s="333"/>
    </row>
    <row r="42" spans="1:33" ht="15.75" customHeight="1">
      <c r="A42" s="323"/>
      <c r="B42" s="163" t="s">
        <v>173</v>
      </c>
      <c r="C42" s="335" t="s">
        <v>175</v>
      </c>
      <c r="D42" s="336"/>
      <c r="E42" s="101">
        <v>58.67</v>
      </c>
      <c r="F42" s="102">
        <v>2573</v>
      </c>
      <c r="G42" s="103">
        <f t="shared" si="29"/>
        <v>150957.91</v>
      </c>
      <c r="H42" s="26"/>
      <c r="I42" s="104">
        <v>23</v>
      </c>
      <c r="J42" s="105">
        <v>2000</v>
      </c>
      <c r="K42" s="106">
        <f t="shared" si="8"/>
        <v>86.956521739130437</v>
      </c>
      <c r="L42" s="107">
        <v>23</v>
      </c>
      <c r="M42" s="105">
        <f t="shared" si="30"/>
        <v>1792.1380609972268</v>
      </c>
      <c r="N42" s="106">
        <f t="shared" si="23"/>
        <v>77.919046130314214</v>
      </c>
      <c r="O42" s="108">
        <f t="shared" si="24"/>
        <v>0</v>
      </c>
      <c r="P42" s="109">
        <f t="shared" si="25"/>
        <v>-9.0374756088162229</v>
      </c>
      <c r="Q42" s="110">
        <f t="shared" si="26"/>
        <v>0.89606903049861342</v>
      </c>
      <c r="R42" s="328"/>
      <c r="S42" s="47">
        <v>0.38263888888888881</v>
      </c>
      <c r="T42" s="48">
        <v>0.44245370370370363</v>
      </c>
      <c r="U42" s="111">
        <v>5.2333333333333254</v>
      </c>
      <c r="V42" s="112">
        <v>86.142916865509775</v>
      </c>
      <c r="W42" s="113"/>
      <c r="X42" s="116"/>
      <c r="Y42" s="12"/>
      <c r="Z42" s="198"/>
      <c r="AA42" s="337"/>
      <c r="AB42" s="338"/>
      <c r="AC42" s="12">
        <v>2</v>
      </c>
      <c r="AD42" s="198"/>
      <c r="AE42" s="117">
        <f t="shared" si="27"/>
        <v>-207.86193900277317</v>
      </c>
      <c r="AF42" s="110">
        <f t="shared" si="28"/>
        <v>0.89606903049861342</v>
      </c>
      <c r="AG42" s="333"/>
    </row>
    <row r="43" spans="1:33" ht="15.75" customHeight="1">
      <c r="A43" s="323"/>
      <c r="B43" s="163" t="s">
        <v>173</v>
      </c>
      <c r="C43" s="335" t="s">
        <v>179</v>
      </c>
      <c r="D43" s="336"/>
      <c r="E43" s="101">
        <v>59.54</v>
      </c>
      <c r="F43" s="102">
        <v>1986</v>
      </c>
      <c r="G43" s="103">
        <f t="shared" si="29"/>
        <v>118246.44</v>
      </c>
      <c r="H43" s="13"/>
      <c r="I43" s="104">
        <v>23</v>
      </c>
      <c r="J43" s="105">
        <v>2000</v>
      </c>
      <c r="K43" s="106">
        <f t="shared" si="8"/>
        <v>86.956521739130437</v>
      </c>
      <c r="L43" s="107">
        <v>23</v>
      </c>
      <c r="M43" s="105">
        <f t="shared" si="30"/>
        <v>1795.457603631394</v>
      </c>
      <c r="N43" s="106">
        <f t="shared" si="23"/>
        <v>78.06337407093018</v>
      </c>
      <c r="O43" s="108">
        <f t="shared" si="24"/>
        <v>0</v>
      </c>
      <c r="P43" s="109">
        <f t="shared" si="25"/>
        <v>-8.8931476682002568</v>
      </c>
      <c r="Q43" s="110">
        <f t="shared" si="26"/>
        <v>0.89772880181569703</v>
      </c>
      <c r="R43" s="328"/>
      <c r="S43" s="47">
        <v>0.44652777777777769</v>
      </c>
      <c r="T43" s="48">
        <v>0.49261574074074066</v>
      </c>
      <c r="U43" s="111">
        <v>5.8666666666666512</v>
      </c>
      <c r="V43" s="112">
        <v>66.367481893748717</v>
      </c>
      <c r="W43" s="113">
        <v>0.49261574074074066</v>
      </c>
      <c r="X43" s="116">
        <v>0.53124999999999989</v>
      </c>
      <c r="Y43" s="12"/>
      <c r="Z43" s="198"/>
      <c r="AA43" s="337"/>
      <c r="AB43" s="338"/>
      <c r="AC43" s="12">
        <v>2</v>
      </c>
      <c r="AD43" s="198"/>
      <c r="AE43" s="117">
        <f t="shared" si="27"/>
        <v>-204.54239636860598</v>
      </c>
      <c r="AF43" s="110">
        <f t="shared" si="28"/>
        <v>0.89772880181569703</v>
      </c>
      <c r="AG43" s="333"/>
    </row>
    <row r="44" spans="1:33" ht="15.75" customHeight="1">
      <c r="A44" s="323"/>
      <c r="B44" s="163" t="s">
        <v>173</v>
      </c>
      <c r="C44" s="335" t="s">
        <v>212</v>
      </c>
      <c r="D44" s="336"/>
      <c r="E44" s="101">
        <v>61.09</v>
      </c>
      <c r="F44" s="102">
        <v>2311</v>
      </c>
      <c r="G44" s="121">
        <f t="shared" si="29"/>
        <v>141178.99000000002</v>
      </c>
      <c r="H44" s="122"/>
      <c r="I44" s="104">
        <v>20</v>
      </c>
      <c r="J44" s="105">
        <v>2000</v>
      </c>
      <c r="K44" s="106">
        <f t="shared" si="8"/>
        <v>100</v>
      </c>
      <c r="L44" s="107">
        <v>20</v>
      </c>
      <c r="M44" s="105">
        <f t="shared" si="30"/>
        <v>1795.345585867972</v>
      </c>
      <c r="N44" s="106">
        <f t="shared" si="23"/>
        <v>89.767279293398602</v>
      </c>
      <c r="O44" s="108">
        <f t="shared" si="24"/>
        <v>0</v>
      </c>
      <c r="P44" s="109">
        <f t="shared" si="25"/>
        <v>-10.232720706601398</v>
      </c>
      <c r="Q44" s="110">
        <f t="shared" si="26"/>
        <v>0.89767279293398605</v>
      </c>
      <c r="R44" s="328"/>
      <c r="S44" s="47">
        <v>0.53124999999999989</v>
      </c>
      <c r="T44" s="120">
        <v>0.58487268518518509</v>
      </c>
      <c r="U44" s="111">
        <v>55.63333333333329</v>
      </c>
      <c r="V44" s="112">
        <v>77.233041421918713</v>
      </c>
      <c r="W44" s="113"/>
      <c r="X44" s="116"/>
      <c r="Y44" s="12"/>
      <c r="Z44" s="198"/>
      <c r="AA44" s="337"/>
      <c r="AB44" s="338"/>
      <c r="AC44" s="12">
        <v>2</v>
      </c>
      <c r="AD44" s="198"/>
      <c r="AE44" s="117">
        <f t="shared" si="27"/>
        <v>-204.65441413202802</v>
      </c>
      <c r="AF44" s="110">
        <f t="shared" si="28"/>
        <v>0.89767279293398594</v>
      </c>
      <c r="AG44" s="333"/>
    </row>
    <row r="45" spans="1:33" ht="15.75" customHeight="1">
      <c r="A45" s="323"/>
      <c r="B45" s="163"/>
      <c r="C45" s="335"/>
      <c r="D45" s="336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328"/>
      <c r="S45" s="119"/>
      <c r="T45" s="120"/>
      <c r="U45" s="111"/>
      <c r="V45" s="112"/>
      <c r="W45" s="120"/>
      <c r="X45" s="189"/>
      <c r="Y45" s="12"/>
      <c r="Z45" s="198"/>
      <c r="AA45" s="337"/>
      <c r="AB45" s="338"/>
      <c r="AC45" s="12"/>
      <c r="AD45" s="198"/>
      <c r="AE45" s="117"/>
      <c r="AF45" s="110"/>
      <c r="AG45" s="333"/>
    </row>
    <row r="46" spans="1:33" ht="15.75" customHeight="1">
      <c r="A46" s="323"/>
      <c r="B46" s="163"/>
      <c r="C46" s="335"/>
      <c r="D46" s="336"/>
      <c r="E46" s="101"/>
      <c r="F46" s="102"/>
      <c r="G46" s="121"/>
      <c r="H46" s="62"/>
      <c r="I46" s="104"/>
      <c r="J46" s="105"/>
      <c r="K46" s="106"/>
      <c r="L46" s="107"/>
      <c r="M46" s="105"/>
      <c r="N46" s="106"/>
      <c r="O46" s="123"/>
      <c r="P46" s="124"/>
      <c r="Q46" s="125"/>
      <c r="R46" s="328"/>
      <c r="S46" s="119"/>
      <c r="T46" s="120"/>
      <c r="U46" s="111"/>
      <c r="V46" s="112"/>
      <c r="W46" s="120"/>
      <c r="X46" s="189"/>
      <c r="Y46" s="12"/>
      <c r="Z46" s="198"/>
      <c r="AA46" s="337"/>
      <c r="AB46" s="338"/>
      <c r="AC46" s="12"/>
      <c r="AD46" s="198"/>
      <c r="AE46" s="117"/>
      <c r="AF46" s="110"/>
      <c r="AG46" s="333"/>
    </row>
    <row r="47" spans="1:33" ht="15.75" customHeight="1">
      <c r="A47" s="323"/>
      <c r="B47" s="163"/>
      <c r="C47" s="335"/>
      <c r="D47" s="336"/>
      <c r="E47" s="101"/>
      <c r="F47" s="102"/>
      <c r="G47" s="121"/>
      <c r="H47" s="62"/>
      <c r="I47" s="104"/>
      <c r="J47" s="105"/>
      <c r="K47" s="106"/>
      <c r="L47" s="107"/>
      <c r="M47" s="105"/>
      <c r="N47" s="106"/>
      <c r="O47" s="123"/>
      <c r="P47" s="124"/>
      <c r="Q47" s="125"/>
      <c r="R47" s="328"/>
      <c r="S47" s="119"/>
      <c r="T47" s="120"/>
      <c r="U47" s="111"/>
      <c r="V47" s="112"/>
      <c r="W47" s="120"/>
      <c r="X47" s="189"/>
      <c r="Y47" s="12"/>
      <c r="Z47" s="198"/>
      <c r="AA47" s="337"/>
      <c r="AB47" s="338"/>
      <c r="AC47" s="12"/>
      <c r="AD47" s="198"/>
      <c r="AE47" s="117"/>
      <c r="AF47" s="110"/>
      <c r="AG47" s="333"/>
    </row>
    <row r="48" spans="1:33" ht="15.75" customHeight="1">
      <c r="A48" s="323"/>
      <c r="B48" s="163"/>
      <c r="C48" s="335"/>
      <c r="D48" s="336"/>
      <c r="E48" s="101"/>
      <c r="F48" s="102"/>
      <c r="G48" s="121"/>
      <c r="H48" s="62"/>
      <c r="I48" s="104"/>
      <c r="J48" s="105"/>
      <c r="K48" s="106"/>
      <c r="L48" s="107"/>
      <c r="M48" s="105"/>
      <c r="N48" s="106"/>
      <c r="O48" s="123"/>
      <c r="P48" s="124"/>
      <c r="Q48" s="125"/>
      <c r="R48" s="328"/>
      <c r="S48" s="119"/>
      <c r="T48" s="120"/>
      <c r="U48" s="111"/>
      <c r="V48" s="112"/>
      <c r="W48" s="120"/>
      <c r="X48" s="189"/>
      <c r="Y48" s="12"/>
      <c r="Z48" s="198"/>
      <c r="AA48" s="337"/>
      <c r="AB48" s="338"/>
      <c r="AC48" s="12"/>
      <c r="AD48" s="198"/>
      <c r="AE48" s="117"/>
      <c r="AF48" s="110"/>
      <c r="AG48" s="333"/>
    </row>
    <row r="49" spans="1:33" ht="15.75" customHeight="1">
      <c r="A49" s="323"/>
      <c r="B49" s="163"/>
      <c r="C49" s="335"/>
      <c r="D49" s="336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8"/>
      <c r="S49" s="119"/>
      <c r="T49" s="120"/>
      <c r="U49" s="111"/>
      <c r="V49" s="112"/>
      <c r="W49" s="120"/>
      <c r="X49" s="189"/>
      <c r="Y49" s="12"/>
      <c r="Z49" s="198"/>
      <c r="AA49" s="337"/>
      <c r="AB49" s="338"/>
      <c r="AC49" s="12"/>
      <c r="AD49" s="198"/>
      <c r="AE49" s="117"/>
      <c r="AF49" s="110"/>
      <c r="AG49" s="333"/>
    </row>
    <row r="50" spans="1:33" ht="15.75" customHeight="1">
      <c r="A50" s="323"/>
      <c r="B50" s="163"/>
      <c r="C50" s="335"/>
      <c r="D50" s="336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8"/>
      <c r="S50" s="119"/>
      <c r="T50" s="120"/>
      <c r="U50" s="111"/>
      <c r="V50" s="112"/>
      <c r="W50" s="120"/>
      <c r="X50" s="189"/>
      <c r="Y50" s="12"/>
      <c r="Z50" s="198"/>
      <c r="AA50" s="337"/>
      <c r="AB50" s="338"/>
      <c r="AC50" s="12"/>
      <c r="AD50" s="198"/>
      <c r="AE50" s="117"/>
      <c r="AF50" s="110"/>
      <c r="AG50" s="333"/>
    </row>
    <row r="51" spans="1:33" ht="15.75" customHeight="1">
      <c r="A51" s="323"/>
      <c r="B51" s="163"/>
      <c r="C51" s="335"/>
      <c r="D51" s="336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8"/>
      <c r="S51" s="119"/>
      <c r="T51" s="120"/>
      <c r="U51" s="111"/>
      <c r="V51" s="112"/>
      <c r="W51" s="120"/>
      <c r="X51" s="189"/>
      <c r="Y51" s="12"/>
      <c r="Z51" s="198"/>
      <c r="AA51" s="337"/>
      <c r="AB51" s="338"/>
      <c r="AC51" s="12"/>
      <c r="AD51" s="198"/>
      <c r="AE51" s="117"/>
      <c r="AF51" s="110"/>
      <c r="AG51" s="333"/>
    </row>
    <row r="52" spans="1:33" ht="15.75" customHeight="1">
      <c r="A52" s="323"/>
      <c r="B52" s="163"/>
      <c r="C52" s="335"/>
      <c r="D52" s="336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8"/>
      <c r="S52" s="119"/>
      <c r="T52" s="120"/>
      <c r="U52" s="111"/>
      <c r="V52" s="112"/>
      <c r="W52" s="120"/>
      <c r="X52" s="189"/>
      <c r="Y52" s="12"/>
      <c r="Z52" s="198"/>
      <c r="AA52" s="337"/>
      <c r="AB52" s="338"/>
      <c r="AC52" s="12"/>
      <c r="AD52" s="198"/>
      <c r="AE52" s="117"/>
      <c r="AF52" s="110"/>
      <c r="AG52" s="333"/>
    </row>
    <row r="53" spans="1:33" ht="15.75" customHeight="1">
      <c r="A53" s="323"/>
      <c r="B53" s="163"/>
      <c r="C53" s="335"/>
      <c r="D53" s="336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8"/>
      <c r="S53" s="119"/>
      <c r="T53" s="120"/>
      <c r="U53" s="111"/>
      <c r="V53" s="112"/>
      <c r="W53" s="120"/>
      <c r="X53" s="189"/>
      <c r="Y53" s="12"/>
      <c r="Z53" s="198"/>
      <c r="AA53" s="337"/>
      <c r="AB53" s="338"/>
      <c r="AC53" s="12"/>
      <c r="AD53" s="198"/>
      <c r="AE53" s="117"/>
      <c r="AF53" s="110"/>
      <c r="AG53" s="333"/>
    </row>
    <row r="54" spans="1:33" ht="15.75" customHeight="1">
      <c r="A54" s="323"/>
      <c r="B54" s="163"/>
      <c r="C54" s="335"/>
      <c r="D54" s="336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8"/>
      <c r="S54" s="119"/>
      <c r="T54" s="120"/>
      <c r="U54" s="130"/>
      <c r="V54" s="131"/>
      <c r="W54" s="126"/>
      <c r="X54" s="127"/>
      <c r="Y54" s="12"/>
      <c r="Z54" s="198"/>
      <c r="AA54" s="337"/>
      <c r="AB54" s="338"/>
      <c r="AC54" s="12"/>
      <c r="AD54" s="198"/>
      <c r="AE54" s="165"/>
      <c r="AF54" s="125"/>
      <c r="AG54" s="333"/>
    </row>
    <row r="55" spans="1:33" ht="15.75" customHeight="1" thickBot="1">
      <c r="A55" s="324"/>
      <c r="B55" s="133" t="s">
        <v>115</v>
      </c>
      <c r="C55" s="358"/>
      <c r="D55" s="358"/>
      <c r="E55" s="134"/>
      <c r="F55" s="167"/>
      <c r="G55" s="135"/>
      <c r="H55" s="69"/>
      <c r="I55" s="136">
        <f t="shared" ref="I55:J55" si="31">AVERAGE(I39:I54)</f>
        <v>22</v>
      </c>
      <c r="J55" s="137">
        <f t="shared" si="31"/>
        <v>2000</v>
      </c>
      <c r="K55" s="138">
        <f t="shared" ref="K55" si="32">J55/I55</f>
        <v>90.909090909090907</v>
      </c>
      <c r="L55" s="136">
        <f t="shared" ref="L55:M55" si="33">AVERAGE(L39:L54)</f>
        <v>22</v>
      </c>
      <c r="M55" s="137">
        <f t="shared" si="33"/>
        <v>1792.0733507711857</v>
      </c>
      <c r="N55" s="138">
        <f t="shared" ref="N55:N66" si="34">M55/L55</f>
        <v>81.457879580508447</v>
      </c>
      <c r="O55" s="139">
        <f t="shared" ref="O55:O66" si="35">L55-I55</f>
        <v>0</v>
      </c>
      <c r="P55" s="140">
        <f t="shared" ref="P55:P66" si="36">N55-K55</f>
        <v>-9.4512113285824597</v>
      </c>
      <c r="Q55" s="141">
        <f t="shared" ref="Q55:Q66" si="37">N55/K55</f>
        <v>0.89603667538559295</v>
      </c>
      <c r="R55" s="329"/>
      <c r="S55" s="142">
        <f>S39</f>
        <v>0.25</v>
      </c>
      <c r="T55" s="143">
        <f>INDEX(T39:T54,COUNTA(T39:T54))</f>
        <v>0.58487268518518509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359"/>
      <c r="AB55" s="360"/>
      <c r="AC55" s="179">
        <f>SUM(AC39:AC54)</f>
        <v>10</v>
      </c>
      <c r="AD55" s="191">
        <f>SUM(AD39:AD54)</f>
        <v>0</v>
      </c>
      <c r="AE55" s="168">
        <f t="shared" ref="AE55:AE66" si="38">M55-J55</f>
        <v>-207.92664922881431</v>
      </c>
      <c r="AF55" s="141">
        <f t="shared" ref="AF55:AF66" si="39">M55/J55</f>
        <v>0.89603667538559284</v>
      </c>
      <c r="AG55" s="334"/>
    </row>
    <row r="56" spans="1:33" ht="15.75" customHeight="1">
      <c r="A56" s="361" t="s">
        <v>191</v>
      </c>
      <c r="B56" s="114" t="s">
        <v>203</v>
      </c>
      <c r="C56" s="372" t="s">
        <v>204</v>
      </c>
      <c r="D56" s="372"/>
      <c r="E56" s="147">
        <v>28.86</v>
      </c>
      <c r="F56" s="97">
        <v>2111</v>
      </c>
      <c r="G56" s="148">
        <f t="shared" ref="G56:G66" si="40">E56*F56</f>
        <v>60923.46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6" si="41">F56/V56*60</f>
        <v>3192.9179423240043</v>
      </c>
      <c r="N56" s="152">
        <f t="shared" si="34"/>
        <v>168.04831275389498</v>
      </c>
      <c r="O56" s="154">
        <f t="shared" si="35"/>
        <v>0</v>
      </c>
      <c r="P56" s="155">
        <f t="shared" si="36"/>
        <v>-21.425371456631353</v>
      </c>
      <c r="Q56" s="156">
        <f t="shared" si="37"/>
        <v>0.88692165064555673</v>
      </c>
      <c r="R56" s="327">
        <f>Q72</f>
        <v>0.89620560431845009</v>
      </c>
      <c r="S56" s="157">
        <v>0.16666666666666666</v>
      </c>
      <c r="T56" s="158">
        <v>0.19421296296296295</v>
      </c>
      <c r="U56" s="159"/>
      <c r="V56" s="160">
        <v>39.669043266363737</v>
      </c>
      <c r="W56" s="158"/>
      <c r="X56" s="169"/>
      <c r="Y56" s="12"/>
      <c r="Z56" s="198"/>
      <c r="AA56" s="330"/>
      <c r="AB56" s="331"/>
      <c r="AC56" s="12">
        <v>1</v>
      </c>
      <c r="AD56" s="198"/>
      <c r="AE56" s="115">
        <f t="shared" si="38"/>
        <v>-407.08205767599566</v>
      </c>
      <c r="AF56" s="156">
        <f t="shared" si="39"/>
        <v>0.88692165064555673</v>
      </c>
      <c r="AG56" s="332">
        <f>AF72</f>
        <v>0.90010215042418251</v>
      </c>
    </row>
    <row r="57" spans="1:33" ht="15.75" customHeight="1">
      <c r="A57" s="362"/>
      <c r="B57" s="100" t="s">
        <v>203</v>
      </c>
      <c r="C57" s="376" t="s">
        <v>219</v>
      </c>
      <c r="D57" s="376"/>
      <c r="E57" s="101">
        <v>35.89</v>
      </c>
      <c r="F57" s="102">
        <v>3242</v>
      </c>
      <c r="G57" s="103">
        <f t="shared" si="40"/>
        <v>116355.38</v>
      </c>
      <c r="H57" s="26"/>
      <c r="I57" s="104">
        <v>19</v>
      </c>
      <c r="J57" s="105">
        <v>3600</v>
      </c>
      <c r="K57" s="106">
        <f t="shared" ref="K57:K91" si="42">J57/I57</f>
        <v>189.47368421052633</v>
      </c>
      <c r="L57" s="107">
        <v>19</v>
      </c>
      <c r="M57" s="105">
        <f t="shared" si="41"/>
        <v>3192.6816427545327</v>
      </c>
      <c r="N57" s="106">
        <f t="shared" si="34"/>
        <v>168.03587593444908</v>
      </c>
      <c r="O57" s="108">
        <f t="shared" si="35"/>
        <v>0</v>
      </c>
      <c r="P57" s="109">
        <f t="shared" si="36"/>
        <v>-21.437808276077249</v>
      </c>
      <c r="Q57" s="110">
        <f t="shared" si="37"/>
        <v>0.88685601187625895</v>
      </c>
      <c r="R57" s="328"/>
      <c r="S57" s="47">
        <v>0.19722222222222219</v>
      </c>
      <c r="T57" s="48">
        <v>0.23952546296296293</v>
      </c>
      <c r="U57" s="111">
        <v>5</v>
      </c>
      <c r="V57" s="112">
        <v>60.926838866456798</v>
      </c>
      <c r="W57" s="113"/>
      <c r="X57" s="116"/>
      <c r="Y57" s="12"/>
      <c r="Z57" s="198"/>
      <c r="AA57" s="337"/>
      <c r="AB57" s="338"/>
      <c r="AC57" s="12">
        <v>1</v>
      </c>
      <c r="AD57" s="198"/>
      <c r="AE57" s="117">
        <f t="shared" si="38"/>
        <v>-407.31835724546727</v>
      </c>
      <c r="AF57" s="110">
        <f t="shared" si="39"/>
        <v>0.88685601187625906</v>
      </c>
      <c r="AG57" s="333"/>
    </row>
    <row r="58" spans="1:33" ht="15.75" customHeight="1">
      <c r="A58" s="362"/>
      <c r="B58" s="100" t="s">
        <v>203</v>
      </c>
      <c r="C58" s="376" t="s">
        <v>223</v>
      </c>
      <c r="D58" s="376"/>
      <c r="E58" s="101">
        <v>43.96</v>
      </c>
      <c r="F58" s="102">
        <v>1711</v>
      </c>
      <c r="G58" s="103">
        <f t="shared" si="40"/>
        <v>75215.56</v>
      </c>
      <c r="H58" s="26"/>
      <c r="I58" s="104">
        <v>24</v>
      </c>
      <c r="J58" s="105">
        <v>3600</v>
      </c>
      <c r="K58" s="106">
        <f t="shared" si="42"/>
        <v>150</v>
      </c>
      <c r="L58" s="107">
        <v>24</v>
      </c>
      <c r="M58" s="105">
        <f t="shared" si="41"/>
        <v>3267.464811112814</v>
      </c>
      <c r="N58" s="106">
        <f t="shared" si="34"/>
        <v>136.14436712970058</v>
      </c>
      <c r="O58" s="108">
        <f t="shared" si="35"/>
        <v>0</v>
      </c>
      <c r="P58" s="109">
        <f t="shared" si="36"/>
        <v>-13.855632870299416</v>
      </c>
      <c r="Q58" s="110">
        <f t="shared" si="37"/>
        <v>0.90762911419800385</v>
      </c>
      <c r="R58" s="328"/>
      <c r="S58" s="47">
        <v>0.24305555555555552</v>
      </c>
      <c r="T58" s="48">
        <v>0.26487268518518514</v>
      </c>
      <c r="U58" s="111">
        <v>5.0833333333333419</v>
      </c>
      <c r="V58" s="112">
        <v>31.418854045756859</v>
      </c>
      <c r="W58" s="113"/>
      <c r="X58" s="116"/>
      <c r="Y58" s="12"/>
      <c r="Z58" s="198"/>
      <c r="AA58" s="337"/>
      <c r="AB58" s="338"/>
      <c r="AC58" s="12">
        <v>1</v>
      </c>
      <c r="AD58" s="198"/>
      <c r="AE58" s="117">
        <f t="shared" si="38"/>
        <v>-332.535188887186</v>
      </c>
      <c r="AF58" s="110">
        <f t="shared" si="39"/>
        <v>0.90762911419800385</v>
      </c>
      <c r="AG58" s="333"/>
    </row>
    <row r="59" spans="1:33" ht="15.75" customHeight="1">
      <c r="A59" s="362"/>
      <c r="B59" s="100" t="s">
        <v>203</v>
      </c>
      <c r="C59" s="376" t="s">
        <v>216</v>
      </c>
      <c r="D59" s="376"/>
      <c r="E59" s="101">
        <v>46.93</v>
      </c>
      <c r="F59" s="102">
        <v>1335</v>
      </c>
      <c r="G59" s="103">
        <f t="shared" si="40"/>
        <v>62651.55</v>
      </c>
      <c r="H59" s="26"/>
      <c r="I59" s="104">
        <v>24</v>
      </c>
      <c r="J59" s="105">
        <v>3600</v>
      </c>
      <c r="K59" s="106">
        <f t="shared" si="42"/>
        <v>150</v>
      </c>
      <c r="L59" s="107">
        <v>24</v>
      </c>
      <c r="M59" s="105">
        <f t="shared" si="41"/>
        <v>3263.4884934492279</v>
      </c>
      <c r="N59" s="106">
        <f t="shared" si="34"/>
        <v>135.97868722705115</v>
      </c>
      <c r="O59" s="108">
        <f t="shared" si="35"/>
        <v>0</v>
      </c>
      <c r="P59" s="109">
        <f t="shared" si="36"/>
        <v>-14.021312772948846</v>
      </c>
      <c r="Q59" s="110">
        <f t="shared" si="37"/>
        <v>0.90652458151367432</v>
      </c>
      <c r="R59" s="328"/>
      <c r="S59" s="47">
        <v>0.26874999999999993</v>
      </c>
      <c r="T59" s="48">
        <v>0.28578703703703695</v>
      </c>
      <c r="U59" s="111">
        <v>5.5833333333333002</v>
      </c>
      <c r="V59" s="112">
        <v>24.544287550204032</v>
      </c>
      <c r="W59" s="113"/>
      <c r="X59" s="116"/>
      <c r="Y59" s="12"/>
      <c r="Z59" s="198"/>
      <c r="AA59" s="337"/>
      <c r="AB59" s="338"/>
      <c r="AC59" s="12">
        <v>1</v>
      </c>
      <c r="AD59" s="198"/>
      <c r="AE59" s="199">
        <f t="shared" si="38"/>
        <v>-336.51150655077208</v>
      </c>
      <c r="AF59" s="200">
        <f t="shared" si="39"/>
        <v>0.90652458151367443</v>
      </c>
      <c r="AG59" s="333"/>
    </row>
    <row r="60" spans="1:33" ht="15.75" customHeight="1">
      <c r="A60" s="363"/>
      <c r="B60" s="100" t="s">
        <v>203</v>
      </c>
      <c r="C60" s="376" t="s">
        <v>242</v>
      </c>
      <c r="D60" s="376"/>
      <c r="E60" s="101">
        <v>36.729999999999997</v>
      </c>
      <c r="F60" s="105">
        <v>3249</v>
      </c>
      <c r="G60" s="103">
        <f t="shared" si="40"/>
        <v>119335.76999999999</v>
      </c>
      <c r="H60" s="26"/>
      <c r="I60" s="104">
        <v>20</v>
      </c>
      <c r="J60" s="105">
        <v>3600</v>
      </c>
      <c r="K60" s="106">
        <f t="shared" si="42"/>
        <v>180</v>
      </c>
      <c r="L60" s="107">
        <v>20</v>
      </c>
      <c r="M60" s="105">
        <f t="shared" si="41"/>
        <v>3255.9177071877598</v>
      </c>
      <c r="N60" s="106">
        <f t="shared" si="34"/>
        <v>162.795885359388</v>
      </c>
      <c r="O60" s="108">
        <f t="shared" si="35"/>
        <v>0</v>
      </c>
      <c r="P60" s="109">
        <f t="shared" si="36"/>
        <v>-17.204114640612005</v>
      </c>
      <c r="Q60" s="110">
        <f t="shared" si="37"/>
        <v>0.90442158532993333</v>
      </c>
      <c r="R60" s="328"/>
      <c r="S60" s="47">
        <v>0.28888888888888881</v>
      </c>
      <c r="T60" s="48">
        <v>0.3304629629629629</v>
      </c>
      <c r="U60" s="111">
        <v>5</v>
      </c>
      <c r="V60" s="112">
        <v>59.872520601380899</v>
      </c>
      <c r="W60" s="113"/>
      <c r="X60" s="116"/>
      <c r="Y60" s="12"/>
      <c r="Z60" s="198"/>
      <c r="AA60" s="337"/>
      <c r="AB60" s="338"/>
      <c r="AC60" s="12">
        <v>1</v>
      </c>
      <c r="AD60" s="198"/>
      <c r="AE60" s="199">
        <f t="shared" si="38"/>
        <v>-344.08229281224021</v>
      </c>
      <c r="AF60" s="200">
        <f t="shared" si="39"/>
        <v>0.90442158532993322</v>
      </c>
      <c r="AG60" s="333"/>
    </row>
    <row r="61" spans="1:33" ht="15.75" customHeight="1">
      <c r="A61" s="363"/>
      <c r="B61" s="100" t="s">
        <v>203</v>
      </c>
      <c r="C61" s="376" t="s">
        <v>205</v>
      </c>
      <c r="D61" s="376"/>
      <c r="E61" s="101">
        <v>38.479999999999997</v>
      </c>
      <c r="F61" s="105">
        <v>1502</v>
      </c>
      <c r="G61" s="121">
        <f t="shared" si="40"/>
        <v>57796.959999999992</v>
      </c>
      <c r="H61" s="26">
        <v>2</v>
      </c>
      <c r="I61" s="104">
        <v>20</v>
      </c>
      <c r="J61" s="105">
        <v>3600</v>
      </c>
      <c r="K61" s="106">
        <f t="shared" si="42"/>
        <v>180</v>
      </c>
      <c r="L61" s="107">
        <v>20</v>
      </c>
      <c r="M61" s="105">
        <f t="shared" si="41"/>
        <v>3260.1965221447599</v>
      </c>
      <c r="N61" s="106">
        <f t="shared" si="34"/>
        <v>163.00982610723798</v>
      </c>
      <c r="O61" s="108">
        <f t="shared" si="35"/>
        <v>0</v>
      </c>
      <c r="P61" s="109">
        <f t="shared" si="36"/>
        <v>-16.990173892762016</v>
      </c>
      <c r="Q61" s="110">
        <f t="shared" si="37"/>
        <v>0.90561014504021098</v>
      </c>
      <c r="R61" s="328"/>
      <c r="S61" s="47">
        <v>0.3340277777777777</v>
      </c>
      <c r="T61" s="120">
        <v>0.3532175925925925</v>
      </c>
      <c r="U61" s="111">
        <v>5.1333333333333098</v>
      </c>
      <c r="V61" s="112">
        <v>27.642505409678019</v>
      </c>
      <c r="W61" s="113"/>
      <c r="X61" s="116"/>
      <c r="Y61" s="12"/>
      <c r="Z61" s="198"/>
      <c r="AA61" s="337"/>
      <c r="AB61" s="338"/>
      <c r="AC61" s="12">
        <v>1</v>
      </c>
      <c r="AD61" s="198"/>
      <c r="AE61" s="199">
        <f t="shared" si="38"/>
        <v>-339.80347785524009</v>
      </c>
      <c r="AF61" s="200">
        <f t="shared" si="39"/>
        <v>0.90561014504021109</v>
      </c>
      <c r="AG61" s="333"/>
    </row>
    <row r="62" spans="1:33" ht="15.75" customHeight="1">
      <c r="A62" s="363"/>
      <c r="B62" s="100" t="s">
        <v>203</v>
      </c>
      <c r="C62" s="376" t="s">
        <v>206</v>
      </c>
      <c r="D62" s="376"/>
      <c r="E62" s="101">
        <v>37.799999999999997</v>
      </c>
      <c r="F62" s="105">
        <v>1886</v>
      </c>
      <c r="G62" s="121">
        <f t="shared" si="40"/>
        <v>71290.799999999988</v>
      </c>
      <c r="H62" s="26">
        <v>2</v>
      </c>
      <c r="I62" s="104">
        <v>21</v>
      </c>
      <c r="J62" s="105">
        <v>3600</v>
      </c>
      <c r="K62" s="106">
        <f t="shared" si="42"/>
        <v>171.42857142857142</v>
      </c>
      <c r="L62" s="107">
        <v>21</v>
      </c>
      <c r="M62" s="105">
        <f t="shared" si="41"/>
        <v>3262.3349390732174</v>
      </c>
      <c r="N62" s="106">
        <f t="shared" si="34"/>
        <v>155.34928281301035</v>
      </c>
      <c r="O62" s="123">
        <f t="shared" si="35"/>
        <v>0</v>
      </c>
      <c r="P62" s="124">
        <f t="shared" si="36"/>
        <v>-16.079288615561069</v>
      </c>
      <c r="Q62" s="125">
        <f t="shared" si="37"/>
        <v>0.90620414974256047</v>
      </c>
      <c r="R62" s="328"/>
      <c r="S62" s="47">
        <v>0.35694444444444434</v>
      </c>
      <c r="T62" s="120">
        <v>0.38103009259259246</v>
      </c>
      <c r="U62" s="111">
        <v>5.3666666666666529</v>
      </c>
      <c r="V62" s="112">
        <v>34.686812394605667</v>
      </c>
      <c r="W62" s="113"/>
      <c r="X62" s="116"/>
      <c r="Y62" s="12"/>
      <c r="Z62" s="198"/>
      <c r="AA62" s="337"/>
      <c r="AB62" s="338"/>
      <c r="AC62" s="12">
        <v>1</v>
      </c>
      <c r="AD62" s="198"/>
      <c r="AE62" s="199">
        <f t="shared" si="38"/>
        <v>-337.66506092678264</v>
      </c>
      <c r="AF62" s="200">
        <f t="shared" si="39"/>
        <v>0.90620414974256036</v>
      </c>
      <c r="AG62" s="333"/>
    </row>
    <row r="63" spans="1:33" ht="15.75" customHeight="1">
      <c r="A63" s="363"/>
      <c r="B63" s="100" t="s">
        <v>168</v>
      </c>
      <c r="C63" s="376" t="s">
        <v>169</v>
      </c>
      <c r="D63" s="376"/>
      <c r="E63" s="101">
        <v>29.97</v>
      </c>
      <c r="F63" s="105">
        <v>1822</v>
      </c>
      <c r="G63" s="121">
        <f t="shared" si="40"/>
        <v>54605.34</v>
      </c>
      <c r="H63" s="26"/>
      <c r="I63" s="104">
        <v>21</v>
      </c>
      <c r="J63" s="105">
        <v>2790</v>
      </c>
      <c r="K63" s="106">
        <f t="shared" si="42"/>
        <v>132.85714285714286</v>
      </c>
      <c r="L63" s="107">
        <v>21</v>
      </c>
      <c r="M63" s="105">
        <f t="shared" si="41"/>
        <v>2484.1730769230767</v>
      </c>
      <c r="N63" s="106">
        <f t="shared" si="34"/>
        <v>118.29395604395603</v>
      </c>
      <c r="O63" s="123">
        <f t="shared" si="35"/>
        <v>0</v>
      </c>
      <c r="P63" s="124">
        <f t="shared" si="36"/>
        <v>-14.563186813186832</v>
      </c>
      <c r="Q63" s="125">
        <f t="shared" si="37"/>
        <v>0.89038461538461522</v>
      </c>
      <c r="R63" s="328"/>
      <c r="S63" s="47">
        <v>0.38472222222222208</v>
      </c>
      <c r="T63" s="120">
        <v>0.41527777777777763</v>
      </c>
      <c r="U63" s="111">
        <v>5.3166666666666451</v>
      </c>
      <c r="V63" s="112">
        <v>44.006595601384149</v>
      </c>
      <c r="W63" s="113"/>
      <c r="X63" s="116"/>
      <c r="Y63" s="12"/>
      <c r="Z63" s="198"/>
      <c r="AA63" s="337"/>
      <c r="AB63" s="338"/>
      <c r="AC63" s="12">
        <v>1</v>
      </c>
      <c r="AD63" s="198"/>
      <c r="AE63" s="199">
        <f t="shared" si="38"/>
        <v>-305.82692307692332</v>
      </c>
      <c r="AF63" s="200">
        <f t="shared" si="39"/>
        <v>0.89038461538461533</v>
      </c>
      <c r="AG63" s="333"/>
    </row>
    <row r="64" spans="1:33" ht="15.75" customHeight="1">
      <c r="A64" s="363"/>
      <c r="B64" s="100" t="s">
        <v>168</v>
      </c>
      <c r="C64" s="376" t="s">
        <v>240</v>
      </c>
      <c r="D64" s="376"/>
      <c r="E64" s="101">
        <v>29.23</v>
      </c>
      <c r="F64" s="105">
        <v>3668</v>
      </c>
      <c r="G64" s="121">
        <f t="shared" si="40"/>
        <v>107215.64</v>
      </c>
      <c r="H64" s="26"/>
      <c r="I64" s="104">
        <v>21</v>
      </c>
      <c r="J64" s="105">
        <v>2790</v>
      </c>
      <c r="K64" s="106">
        <f t="shared" si="42"/>
        <v>132.85714285714286</v>
      </c>
      <c r="L64" s="107">
        <v>22</v>
      </c>
      <c r="M64" s="105">
        <f t="shared" si="41"/>
        <v>2484.1730769230762</v>
      </c>
      <c r="N64" s="106">
        <f t="shared" si="34"/>
        <v>112.91695804195801</v>
      </c>
      <c r="O64" s="123">
        <f t="shared" si="35"/>
        <v>1</v>
      </c>
      <c r="P64" s="124">
        <f t="shared" si="36"/>
        <v>-19.94018481518485</v>
      </c>
      <c r="Q64" s="125">
        <f t="shared" si="37"/>
        <v>0.84991258741258713</v>
      </c>
      <c r="R64" s="328"/>
      <c r="S64" s="47">
        <v>0.41944444444444429</v>
      </c>
      <c r="T64" s="120">
        <v>0.48096064814814798</v>
      </c>
      <c r="U64" s="111">
        <v>5.9999999999999787</v>
      </c>
      <c r="V64" s="112">
        <v>88.592860958220129</v>
      </c>
      <c r="W64" s="113">
        <v>0.48096064814814798</v>
      </c>
      <c r="X64" s="116">
        <v>0.51874999999999982</v>
      </c>
      <c r="Y64" s="12"/>
      <c r="Z64" s="198"/>
      <c r="AA64" s="337"/>
      <c r="AB64" s="338"/>
      <c r="AC64" s="12">
        <v>2</v>
      </c>
      <c r="AD64" s="198"/>
      <c r="AE64" s="199">
        <f t="shared" si="38"/>
        <v>-305.82692307692378</v>
      </c>
      <c r="AF64" s="200">
        <f t="shared" si="39"/>
        <v>0.89038461538461511</v>
      </c>
      <c r="AG64" s="333"/>
    </row>
    <row r="65" spans="1:33" ht="15.75" customHeight="1">
      <c r="A65" s="363"/>
      <c r="B65" s="100" t="s">
        <v>203</v>
      </c>
      <c r="C65" s="376" t="s">
        <v>205</v>
      </c>
      <c r="D65" s="376"/>
      <c r="E65" s="101">
        <v>38.479999999999997</v>
      </c>
      <c r="F65" s="105">
        <v>3793</v>
      </c>
      <c r="G65" s="121">
        <f t="shared" si="40"/>
        <v>145954.63999999998</v>
      </c>
      <c r="H65" s="26"/>
      <c r="I65" s="104">
        <v>20</v>
      </c>
      <c r="J65" s="105">
        <v>3600</v>
      </c>
      <c r="K65" s="106">
        <f t="shared" si="42"/>
        <v>180</v>
      </c>
      <c r="L65" s="107">
        <v>20</v>
      </c>
      <c r="M65" s="105">
        <f t="shared" si="41"/>
        <v>3260.1965221447604</v>
      </c>
      <c r="N65" s="106">
        <f t="shared" si="34"/>
        <v>163.00982610723801</v>
      </c>
      <c r="O65" s="123">
        <f t="shared" si="35"/>
        <v>0</v>
      </c>
      <c r="P65" s="124">
        <f t="shared" si="36"/>
        <v>-16.990173892761987</v>
      </c>
      <c r="Q65" s="125">
        <f t="shared" si="37"/>
        <v>0.9056101450402112</v>
      </c>
      <c r="R65" s="328"/>
      <c r="S65" s="47">
        <v>0.51874999999999982</v>
      </c>
      <c r="T65" s="120">
        <v>0.56722222222222207</v>
      </c>
      <c r="U65" s="111">
        <v>55</v>
      </c>
      <c r="V65" s="112">
        <v>69.805607868780768</v>
      </c>
      <c r="W65" s="113"/>
      <c r="X65" s="116"/>
      <c r="Y65" s="12"/>
      <c r="Z65" s="198"/>
      <c r="AA65" s="337"/>
      <c r="AB65" s="338"/>
      <c r="AC65" s="12">
        <v>2</v>
      </c>
      <c r="AD65" s="198"/>
      <c r="AE65" s="199">
        <f t="shared" si="38"/>
        <v>-339.80347785523963</v>
      </c>
      <c r="AF65" s="200">
        <f t="shared" si="39"/>
        <v>0.9056101450402112</v>
      </c>
      <c r="AG65" s="333"/>
    </row>
    <row r="66" spans="1:33" ht="15.75" customHeight="1">
      <c r="A66" s="363"/>
      <c r="B66" s="100" t="s">
        <v>203</v>
      </c>
      <c r="C66" s="376" t="s">
        <v>206</v>
      </c>
      <c r="D66" s="376"/>
      <c r="E66" s="101">
        <v>37.799999999999997</v>
      </c>
      <c r="F66" s="105">
        <v>5120</v>
      </c>
      <c r="G66" s="121">
        <f t="shared" si="40"/>
        <v>193536</v>
      </c>
      <c r="H66" s="26"/>
      <c r="I66" s="104">
        <v>21</v>
      </c>
      <c r="J66" s="105">
        <v>3600</v>
      </c>
      <c r="K66" s="106">
        <f t="shared" si="42"/>
        <v>171.42857142857142</v>
      </c>
      <c r="L66" s="107">
        <v>21</v>
      </c>
      <c r="M66" s="105">
        <f t="shared" si="41"/>
        <v>3262.3349390732178</v>
      </c>
      <c r="N66" s="106">
        <f t="shared" si="34"/>
        <v>155.34928281301038</v>
      </c>
      <c r="O66" s="123">
        <f t="shared" si="35"/>
        <v>0</v>
      </c>
      <c r="P66" s="124">
        <f t="shared" si="36"/>
        <v>-16.07928861556104</v>
      </c>
      <c r="Q66" s="125">
        <f t="shared" si="37"/>
        <v>0.90620414974256058</v>
      </c>
      <c r="R66" s="328"/>
      <c r="S66" s="47">
        <v>0.57083333333333319</v>
      </c>
      <c r="T66" s="120">
        <v>0.63621527777777764</v>
      </c>
      <c r="U66" s="111">
        <v>5.2000000000000135</v>
      </c>
      <c r="V66" s="112">
        <v>94.165683701156411</v>
      </c>
      <c r="W66" s="113"/>
      <c r="X66" s="116"/>
      <c r="Y66" s="12"/>
      <c r="Z66" s="198"/>
      <c r="AA66" s="337"/>
      <c r="AB66" s="338"/>
      <c r="AC66" s="12">
        <v>2</v>
      </c>
      <c r="AD66" s="198"/>
      <c r="AE66" s="199">
        <f t="shared" si="38"/>
        <v>-337.66506092678219</v>
      </c>
      <c r="AF66" s="200">
        <f t="shared" si="39"/>
        <v>0.90620414974256047</v>
      </c>
      <c r="AG66" s="333"/>
    </row>
    <row r="67" spans="1:33" ht="15.75" customHeight="1">
      <c r="A67" s="363"/>
      <c r="B67" s="100"/>
      <c r="C67" s="376"/>
      <c r="D67" s="376"/>
      <c r="E67" s="101"/>
      <c r="F67" s="105"/>
      <c r="G67" s="121"/>
      <c r="H67" s="62"/>
      <c r="I67" s="104"/>
      <c r="J67" s="105"/>
      <c r="K67" s="106"/>
      <c r="L67" s="107"/>
      <c r="M67" s="105"/>
      <c r="N67" s="106"/>
      <c r="O67" s="123"/>
      <c r="P67" s="124"/>
      <c r="Q67" s="125"/>
      <c r="R67" s="328"/>
      <c r="S67" s="47"/>
      <c r="T67" s="120"/>
      <c r="U67" s="111"/>
      <c r="V67" s="112"/>
      <c r="W67" s="113"/>
      <c r="X67" s="116"/>
      <c r="Y67" s="12"/>
      <c r="Z67" s="198"/>
      <c r="AA67" s="337"/>
      <c r="AB67" s="338"/>
      <c r="AC67" s="12"/>
      <c r="AD67" s="198"/>
      <c r="AE67" s="199"/>
      <c r="AF67" s="200"/>
      <c r="AG67" s="333"/>
    </row>
    <row r="68" spans="1:33" ht="15.75" customHeight="1">
      <c r="A68" s="363"/>
      <c r="B68" s="100"/>
      <c r="C68" s="376"/>
      <c r="D68" s="376"/>
      <c r="E68" s="101"/>
      <c r="F68" s="105"/>
      <c r="G68" s="121"/>
      <c r="H68" s="62"/>
      <c r="I68" s="104"/>
      <c r="J68" s="105"/>
      <c r="K68" s="106"/>
      <c r="L68" s="107"/>
      <c r="M68" s="105"/>
      <c r="N68" s="106"/>
      <c r="O68" s="123"/>
      <c r="P68" s="124"/>
      <c r="Q68" s="125"/>
      <c r="R68" s="328"/>
      <c r="S68" s="47"/>
      <c r="T68" s="120"/>
      <c r="U68" s="111"/>
      <c r="V68" s="112"/>
      <c r="W68" s="113"/>
      <c r="X68" s="116"/>
      <c r="Y68" s="12"/>
      <c r="Z68" s="198"/>
      <c r="AA68" s="337"/>
      <c r="AB68" s="338"/>
      <c r="AC68" s="12"/>
      <c r="AD68" s="198"/>
      <c r="AE68" s="199"/>
      <c r="AF68" s="200"/>
      <c r="AG68" s="333"/>
    </row>
    <row r="69" spans="1:33" ht="15.75" customHeight="1">
      <c r="A69" s="363"/>
      <c r="B69" s="100"/>
      <c r="C69" s="376"/>
      <c r="D69" s="376"/>
      <c r="E69" s="101"/>
      <c r="F69" s="105"/>
      <c r="G69" s="121"/>
      <c r="H69" s="62"/>
      <c r="I69" s="104"/>
      <c r="J69" s="105"/>
      <c r="K69" s="106"/>
      <c r="L69" s="107"/>
      <c r="M69" s="105"/>
      <c r="N69" s="106"/>
      <c r="O69" s="123"/>
      <c r="P69" s="124"/>
      <c r="Q69" s="125"/>
      <c r="R69" s="328"/>
      <c r="S69" s="47"/>
      <c r="T69" s="120"/>
      <c r="U69" s="111"/>
      <c r="V69" s="112"/>
      <c r="W69" s="113"/>
      <c r="X69" s="116"/>
      <c r="Y69" s="12"/>
      <c r="Z69" s="198"/>
      <c r="AA69" s="337"/>
      <c r="AB69" s="338"/>
      <c r="AC69" s="12"/>
      <c r="AD69" s="198"/>
      <c r="AE69" s="199"/>
      <c r="AF69" s="200"/>
      <c r="AG69" s="333"/>
    </row>
    <row r="70" spans="1:33" ht="15.75" customHeight="1">
      <c r="A70" s="363"/>
      <c r="B70" s="100"/>
      <c r="C70" s="376"/>
      <c r="D70" s="376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8"/>
      <c r="S70" s="47"/>
      <c r="T70" s="120"/>
      <c r="U70" s="111"/>
      <c r="V70" s="112"/>
      <c r="W70" s="113"/>
      <c r="X70" s="116"/>
      <c r="Y70" s="12"/>
      <c r="Z70" s="198"/>
      <c r="AA70" s="337"/>
      <c r="AB70" s="338"/>
      <c r="AC70" s="12"/>
      <c r="AD70" s="198"/>
      <c r="AE70" s="199"/>
      <c r="AF70" s="200"/>
      <c r="AG70" s="333"/>
    </row>
    <row r="71" spans="1:33" ht="15.75" customHeight="1">
      <c r="A71" s="363"/>
      <c r="B71" s="100"/>
      <c r="C71" s="376"/>
      <c r="D71" s="376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8"/>
      <c r="S71" s="119"/>
      <c r="T71" s="120"/>
      <c r="U71" s="130"/>
      <c r="V71" s="131"/>
      <c r="W71" s="126"/>
      <c r="X71" s="127"/>
      <c r="Y71" s="12"/>
      <c r="Z71" s="198"/>
      <c r="AA71" s="337"/>
      <c r="AB71" s="338"/>
      <c r="AC71" s="12"/>
      <c r="AD71" s="198"/>
      <c r="AE71" s="165"/>
      <c r="AF71" s="125"/>
      <c r="AG71" s="333"/>
    </row>
    <row r="72" spans="1:33" ht="15.75" customHeight="1" thickBot="1">
      <c r="A72" s="364"/>
      <c r="B72" s="133" t="s">
        <v>115</v>
      </c>
      <c r="C72" s="358"/>
      <c r="D72" s="358"/>
      <c r="E72" s="134"/>
      <c r="F72" s="167"/>
      <c r="G72" s="135"/>
      <c r="H72" s="69"/>
      <c r="I72" s="136">
        <f t="shared" ref="I72:J72" si="43">AVERAGE(I56:I71)</f>
        <v>20.90909090909091</v>
      </c>
      <c r="J72" s="137">
        <f t="shared" si="43"/>
        <v>3452.7272727272725</v>
      </c>
      <c r="K72" s="138">
        <f t="shared" ref="K72:K74" si="44">J72/I72</f>
        <v>165.13043478260869</v>
      </c>
      <c r="L72" s="136">
        <f t="shared" ref="L72:M72" si="45">AVERAGE(L56:L71)</f>
        <v>21</v>
      </c>
      <c r="M72" s="137">
        <f t="shared" si="45"/>
        <v>3107.807243010041</v>
      </c>
      <c r="N72" s="138">
        <f>M72/L72</f>
        <v>147.99082109571623</v>
      </c>
      <c r="O72" s="139">
        <f>L72-I72</f>
        <v>9.090909090908994E-2</v>
      </c>
      <c r="P72" s="140">
        <f>N72-K72</f>
        <v>-17.13961368689246</v>
      </c>
      <c r="Q72" s="141">
        <f>N72/K72</f>
        <v>0.89620560431845009</v>
      </c>
      <c r="R72" s="329"/>
      <c r="S72" s="142">
        <f>S56</f>
        <v>0.16666666666666666</v>
      </c>
      <c r="T72" s="143">
        <f>INDEX(T56:T71,COUNTA(T56:T71))</f>
        <v>0.63621527777777764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359"/>
      <c r="AB72" s="360"/>
      <c r="AC72" s="179">
        <f>SUM(AC56:AC71)</f>
        <v>14</v>
      </c>
      <c r="AD72" s="191">
        <f>SUM(AD56:AD71)</f>
        <v>0</v>
      </c>
      <c r="AE72" s="168">
        <f>M72-J72</f>
        <v>-344.9200297172315</v>
      </c>
      <c r="AF72" s="141">
        <f>M72/J72</f>
        <v>0.90010215042418251</v>
      </c>
      <c r="AG72" s="334"/>
    </row>
    <row r="73" spans="1:33" ht="15.75" customHeight="1">
      <c r="A73" s="322" t="s">
        <v>116</v>
      </c>
      <c r="B73" s="100" t="s">
        <v>192</v>
      </c>
      <c r="C73" s="335" t="s">
        <v>217</v>
      </c>
      <c r="D73" s="336"/>
      <c r="E73" s="101">
        <v>27.05</v>
      </c>
      <c r="F73" s="102">
        <v>651</v>
      </c>
      <c r="G73" s="103">
        <f t="shared" ref="G73:G74" si="46">E73*F73</f>
        <v>17609.55</v>
      </c>
      <c r="H73" s="13"/>
      <c r="I73" s="104">
        <v>5</v>
      </c>
      <c r="J73" s="105">
        <v>3273</v>
      </c>
      <c r="K73" s="106">
        <f t="shared" si="44"/>
        <v>654.6</v>
      </c>
      <c r="L73" s="107">
        <v>6</v>
      </c>
      <c r="M73" s="105">
        <f>F73/V73*60</f>
        <v>2961.6418775921861</v>
      </c>
      <c r="N73" s="106">
        <f>M73/L73</f>
        <v>493.60697959869771</v>
      </c>
      <c r="O73" s="108">
        <f>L73-I73</f>
        <v>1</v>
      </c>
      <c r="P73" s="109">
        <f>N73-K73</f>
        <v>-160.99302040130232</v>
      </c>
      <c r="Q73" s="110">
        <f>N73/K73</f>
        <v>0.75405893614222075</v>
      </c>
      <c r="R73" s="327">
        <f>Q89</f>
        <v>0.82325856204897851</v>
      </c>
      <c r="S73" s="47">
        <v>0.36041666666666661</v>
      </c>
      <c r="T73" s="48">
        <v>0.36957175925925922</v>
      </c>
      <c r="U73" s="111">
        <v>5.5833333333333002</v>
      </c>
      <c r="V73" s="112">
        <v>13.188630365990019</v>
      </c>
      <c r="W73" s="113"/>
      <c r="X73" s="162"/>
      <c r="Y73" s="12"/>
      <c r="Z73" s="198"/>
      <c r="AA73" s="330"/>
      <c r="AB73" s="331"/>
      <c r="AC73" s="12">
        <v>0</v>
      </c>
      <c r="AD73" s="198"/>
      <c r="AE73" s="115">
        <f>M73-J73</f>
        <v>-311.35812240781388</v>
      </c>
      <c r="AF73" s="156">
        <f>M73/J73</f>
        <v>0.90487072337066488</v>
      </c>
      <c r="AG73" s="332">
        <f>AF89</f>
        <v>0.90558441825387637</v>
      </c>
    </row>
    <row r="74" spans="1:33" ht="15.75" customHeight="1">
      <c r="A74" s="323"/>
      <c r="B74" s="100" t="s">
        <v>192</v>
      </c>
      <c r="C74" s="335" t="s">
        <v>224</v>
      </c>
      <c r="D74" s="336"/>
      <c r="E74" s="101">
        <v>27.05</v>
      </c>
      <c r="F74" s="102">
        <v>940</v>
      </c>
      <c r="G74" s="121">
        <f t="shared" si="46"/>
        <v>25427</v>
      </c>
      <c r="H74" s="122"/>
      <c r="I74" s="104">
        <v>5</v>
      </c>
      <c r="J74" s="105">
        <v>3273</v>
      </c>
      <c r="K74" s="106">
        <f t="shared" si="44"/>
        <v>654.6</v>
      </c>
      <c r="L74" s="107">
        <v>5</v>
      </c>
      <c r="M74" s="105">
        <f>F74/V74*60</f>
        <v>2966.3137242976891</v>
      </c>
      <c r="N74" s="106">
        <f>M74/L74</f>
        <v>593.26274485953786</v>
      </c>
      <c r="O74" s="108">
        <f>L74-I74</f>
        <v>0</v>
      </c>
      <c r="P74" s="109">
        <f>N74-K74</f>
        <v>-61.337255140462162</v>
      </c>
      <c r="Q74" s="110">
        <f>N74/K74</f>
        <v>0.90629811313708808</v>
      </c>
      <c r="R74" s="328"/>
      <c r="S74" s="47">
        <v>0.37361111111111106</v>
      </c>
      <c r="T74" s="120">
        <v>0.38680555555555551</v>
      </c>
      <c r="U74" s="111">
        <v>5.8166666666666433</v>
      </c>
      <c r="V74" s="112">
        <v>19.01349797832102</v>
      </c>
      <c r="W74" s="113"/>
      <c r="X74" s="116"/>
      <c r="Y74" s="12"/>
      <c r="Z74" s="198"/>
      <c r="AA74" s="337"/>
      <c r="AB74" s="338"/>
      <c r="AC74" s="12">
        <v>0</v>
      </c>
      <c r="AD74" s="198"/>
      <c r="AE74" s="117">
        <f>M74-J74</f>
        <v>-306.68627570231092</v>
      </c>
      <c r="AF74" s="110">
        <f>M74/J74</f>
        <v>0.90629811313708797</v>
      </c>
      <c r="AG74" s="333"/>
    </row>
    <row r="75" spans="1:33" ht="15.75" customHeight="1">
      <c r="A75" s="323"/>
      <c r="B75" s="100"/>
      <c r="C75" s="335"/>
      <c r="D75" s="336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28"/>
      <c r="S75" s="47"/>
      <c r="T75" s="48"/>
      <c r="U75" s="111"/>
      <c r="V75" s="112"/>
      <c r="W75" s="113"/>
      <c r="X75" s="116"/>
      <c r="Y75" s="12"/>
      <c r="Z75" s="198"/>
      <c r="AA75" s="337"/>
      <c r="AB75" s="338"/>
      <c r="AC75" s="12"/>
      <c r="AD75" s="198"/>
      <c r="AE75" s="117"/>
      <c r="AF75" s="110"/>
      <c r="AG75" s="333"/>
    </row>
    <row r="76" spans="1:33" ht="15.75" customHeight="1">
      <c r="A76" s="323"/>
      <c r="B76" s="100"/>
      <c r="C76" s="335"/>
      <c r="D76" s="336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8"/>
      <c r="S76" s="47"/>
      <c r="T76" s="48"/>
      <c r="U76" s="111"/>
      <c r="V76" s="112"/>
      <c r="W76" s="113"/>
      <c r="X76" s="116"/>
      <c r="Y76" s="12"/>
      <c r="Z76" s="198"/>
      <c r="AA76" s="337"/>
      <c r="AB76" s="338"/>
      <c r="AC76" s="12"/>
      <c r="AD76" s="198"/>
      <c r="AE76" s="117"/>
      <c r="AF76" s="110"/>
      <c r="AG76" s="333"/>
    </row>
    <row r="77" spans="1:33" ht="15.75" customHeight="1">
      <c r="A77" s="323"/>
      <c r="B77" s="100"/>
      <c r="C77" s="335"/>
      <c r="D77" s="336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8"/>
      <c r="S77" s="47"/>
      <c r="T77" s="48"/>
      <c r="U77" s="111"/>
      <c r="V77" s="112"/>
      <c r="W77" s="113"/>
      <c r="X77" s="116"/>
      <c r="Y77" s="12"/>
      <c r="Z77" s="198"/>
      <c r="AA77" s="337"/>
      <c r="AB77" s="338"/>
      <c r="AC77" s="12"/>
      <c r="AD77" s="198"/>
      <c r="AE77" s="117"/>
      <c r="AF77" s="110"/>
      <c r="AG77" s="333"/>
    </row>
    <row r="78" spans="1:33" ht="15.75" customHeight="1">
      <c r="A78" s="323"/>
      <c r="B78" s="100"/>
      <c r="C78" s="335"/>
      <c r="D78" s="336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8"/>
      <c r="S78" s="47"/>
      <c r="T78" s="120"/>
      <c r="U78" s="111"/>
      <c r="V78" s="112"/>
      <c r="W78" s="113"/>
      <c r="X78" s="116"/>
      <c r="Y78" s="12"/>
      <c r="Z78" s="198"/>
      <c r="AA78" s="337"/>
      <c r="AB78" s="338"/>
      <c r="AC78" s="12"/>
      <c r="AD78" s="198"/>
      <c r="AE78" s="117"/>
      <c r="AF78" s="110"/>
      <c r="AG78" s="333"/>
    </row>
    <row r="79" spans="1:33" ht="15.75" customHeight="1">
      <c r="A79" s="323"/>
      <c r="B79" s="100"/>
      <c r="C79" s="335"/>
      <c r="D79" s="336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8"/>
      <c r="S79" s="47"/>
      <c r="T79" s="120"/>
      <c r="U79" s="111"/>
      <c r="V79" s="112"/>
      <c r="W79" s="113"/>
      <c r="X79" s="116"/>
      <c r="Y79" s="12"/>
      <c r="Z79" s="198"/>
      <c r="AA79" s="337"/>
      <c r="AB79" s="338"/>
      <c r="AC79" s="12"/>
      <c r="AD79" s="198"/>
      <c r="AE79" s="117"/>
      <c r="AF79" s="110"/>
      <c r="AG79" s="333"/>
    </row>
    <row r="80" spans="1:33" ht="15.75" customHeight="1">
      <c r="A80" s="323"/>
      <c r="B80" s="100"/>
      <c r="C80" s="335"/>
      <c r="D80" s="336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8"/>
      <c r="S80" s="47"/>
      <c r="T80" s="120"/>
      <c r="U80" s="111"/>
      <c r="V80" s="112"/>
      <c r="W80" s="113"/>
      <c r="X80" s="116"/>
      <c r="Y80" s="12"/>
      <c r="Z80" s="198"/>
      <c r="AA80" s="337"/>
      <c r="AB80" s="338"/>
      <c r="AC80" s="12"/>
      <c r="AD80" s="198"/>
      <c r="AE80" s="117"/>
      <c r="AF80" s="110"/>
      <c r="AG80" s="333"/>
    </row>
    <row r="81" spans="1:33" ht="15.75" customHeight="1">
      <c r="A81" s="323"/>
      <c r="B81" s="100"/>
      <c r="C81" s="335"/>
      <c r="D81" s="336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8"/>
      <c r="S81" s="47"/>
      <c r="T81" s="120"/>
      <c r="U81" s="111"/>
      <c r="V81" s="112"/>
      <c r="W81" s="113"/>
      <c r="X81" s="127"/>
      <c r="Y81" s="12"/>
      <c r="Z81" s="198"/>
      <c r="AA81" s="337"/>
      <c r="AB81" s="338"/>
      <c r="AC81" s="12"/>
      <c r="AD81" s="198"/>
      <c r="AE81" s="117"/>
      <c r="AF81" s="110"/>
      <c r="AG81" s="333"/>
    </row>
    <row r="82" spans="1:33" ht="15.75" customHeight="1">
      <c r="A82" s="323"/>
      <c r="B82" s="100"/>
      <c r="C82" s="335"/>
      <c r="D82" s="336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8"/>
      <c r="S82" s="47"/>
      <c r="T82" s="120"/>
      <c r="U82" s="111"/>
      <c r="V82" s="112"/>
      <c r="W82" s="113"/>
      <c r="X82" s="127"/>
      <c r="Y82" s="12"/>
      <c r="Z82" s="198"/>
      <c r="AA82" s="337"/>
      <c r="AB82" s="338"/>
      <c r="AC82" s="12"/>
      <c r="AD82" s="198"/>
      <c r="AE82" s="117"/>
      <c r="AF82" s="110"/>
      <c r="AG82" s="333"/>
    </row>
    <row r="83" spans="1:33" ht="15.75" customHeight="1">
      <c r="A83" s="323"/>
      <c r="B83" s="100"/>
      <c r="C83" s="335"/>
      <c r="D83" s="336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8"/>
      <c r="S83" s="47"/>
      <c r="T83" s="120"/>
      <c r="U83" s="111"/>
      <c r="V83" s="112"/>
      <c r="W83" s="113"/>
      <c r="X83" s="127"/>
      <c r="Y83" s="12"/>
      <c r="Z83" s="198"/>
      <c r="AA83" s="337"/>
      <c r="AB83" s="338"/>
      <c r="AC83" s="12"/>
      <c r="AD83" s="198"/>
      <c r="AE83" s="117"/>
      <c r="AF83" s="110"/>
      <c r="AG83" s="333"/>
    </row>
    <row r="84" spans="1:33" ht="15.75" customHeight="1">
      <c r="A84" s="323"/>
      <c r="B84" s="100"/>
      <c r="C84" s="335"/>
      <c r="D84" s="336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8"/>
      <c r="S84" s="47"/>
      <c r="T84" s="120"/>
      <c r="U84" s="111"/>
      <c r="V84" s="112"/>
      <c r="W84" s="113"/>
      <c r="X84" s="127"/>
      <c r="Y84" s="12"/>
      <c r="Z84" s="198"/>
      <c r="AA84" s="337"/>
      <c r="AB84" s="338"/>
      <c r="AC84" s="12"/>
      <c r="AD84" s="198"/>
      <c r="AE84" s="117"/>
      <c r="AF84" s="110"/>
      <c r="AG84" s="333"/>
    </row>
    <row r="85" spans="1:33" ht="15.75" customHeight="1">
      <c r="A85" s="323"/>
      <c r="B85" s="100"/>
      <c r="C85" s="335"/>
      <c r="D85" s="336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8"/>
      <c r="S85" s="47"/>
      <c r="T85" s="120"/>
      <c r="U85" s="111"/>
      <c r="V85" s="112"/>
      <c r="W85" s="113"/>
      <c r="X85" s="127"/>
      <c r="Y85" s="12"/>
      <c r="Z85" s="198"/>
      <c r="AA85" s="337"/>
      <c r="AB85" s="338"/>
      <c r="AC85" s="12"/>
      <c r="AD85" s="198"/>
      <c r="AE85" s="117"/>
      <c r="AF85" s="110"/>
      <c r="AG85" s="333"/>
    </row>
    <row r="86" spans="1:33" ht="15.75" customHeight="1">
      <c r="A86" s="323"/>
      <c r="B86" s="100"/>
      <c r="C86" s="335"/>
      <c r="D86" s="336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8"/>
      <c r="S86" s="47"/>
      <c r="T86" s="120"/>
      <c r="U86" s="111"/>
      <c r="V86" s="112"/>
      <c r="W86" s="113"/>
      <c r="X86" s="127"/>
      <c r="Y86" s="12"/>
      <c r="Z86" s="198"/>
      <c r="AA86" s="337"/>
      <c r="AB86" s="338"/>
      <c r="AC86" s="12"/>
      <c r="AD86" s="198"/>
      <c r="AE86" s="117"/>
      <c r="AF86" s="110"/>
      <c r="AG86" s="333"/>
    </row>
    <row r="87" spans="1:33" ht="15.75" customHeight="1">
      <c r="A87" s="323"/>
      <c r="B87" s="100"/>
      <c r="C87" s="335"/>
      <c r="D87" s="336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8"/>
      <c r="S87" s="47"/>
      <c r="T87" s="120"/>
      <c r="U87" s="111"/>
      <c r="V87" s="112"/>
      <c r="W87" s="113"/>
      <c r="X87" s="127"/>
      <c r="Y87" s="12"/>
      <c r="Z87" s="198"/>
      <c r="AA87" s="337"/>
      <c r="AB87" s="338"/>
      <c r="AC87" s="12"/>
      <c r="AD87" s="198"/>
      <c r="AE87" s="117"/>
      <c r="AF87" s="110"/>
      <c r="AG87" s="333"/>
    </row>
    <row r="88" spans="1:33" ht="15.75" customHeight="1">
      <c r="A88" s="323"/>
      <c r="B88" s="163"/>
      <c r="C88" s="335"/>
      <c r="D88" s="336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8"/>
      <c r="S88" s="119"/>
      <c r="T88" s="120"/>
      <c r="U88" s="130"/>
      <c r="V88" s="131"/>
      <c r="W88" s="126"/>
      <c r="X88" s="127"/>
      <c r="Y88" s="12"/>
      <c r="Z88" s="198"/>
      <c r="AA88" s="337"/>
      <c r="AB88" s="338"/>
      <c r="AC88" s="12"/>
      <c r="AD88" s="198"/>
      <c r="AE88" s="165"/>
      <c r="AF88" s="125"/>
      <c r="AG88" s="333"/>
    </row>
    <row r="89" spans="1:33" ht="15.75" customHeight="1" thickBot="1">
      <c r="A89" s="324"/>
      <c r="B89" s="133" t="s">
        <v>115</v>
      </c>
      <c r="C89" s="358"/>
      <c r="D89" s="358"/>
      <c r="E89" s="134"/>
      <c r="F89" s="167"/>
      <c r="G89" s="135"/>
      <c r="H89" s="69"/>
      <c r="I89" s="136">
        <f t="shared" ref="I89:J89" si="47">AVERAGE(I73:I88)</f>
        <v>5</v>
      </c>
      <c r="J89" s="137">
        <f t="shared" si="47"/>
        <v>3273</v>
      </c>
      <c r="K89" s="138">
        <f t="shared" ref="K89" si="48">J89/I89</f>
        <v>654.6</v>
      </c>
      <c r="L89" s="136">
        <f t="shared" ref="L89:M89" si="49">AVERAGE(L73:L88)</f>
        <v>5.5</v>
      </c>
      <c r="M89" s="137">
        <f t="shared" si="49"/>
        <v>2963.9778009449374</v>
      </c>
      <c r="N89" s="138">
        <f>M89/L89</f>
        <v>538.90505471726135</v>
      </c>
      <c r="O89" s="139">
        <f>L89-I89</f>
        <v>0.5</v>
      </c>
      <c r="P89" s="140">
        <f>N89-K89</f>
        <v>-115.69494528273867</v>
      </c>
      <c r="Q89" s="141">
        <f>N89/K89</f>
        <v>0.82325856204897851</v>
      </c>
      <c r="R89" s="329"/>
      <c r="S89" s="142">
        <f>S73</f>
        <v>0.36041666666666661</v>
      </c>
      <c r="T89" s="143">
        <f>INDEX(T73:T88,COUNTA(T73:T88))</f>
        <v>0.38680555555555551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359"/>
      <c r="AB89" s="360"/>
      <c r="AC89" s="179">
        <f>SUM(AC73:AC88)</f>
        <v>0</v>
      </c>
      <c r="AD89" s="191">
        <f>SUM(AD73:AD88)</f>
        <v>0</v>
      </c>
      <c r="AE89" s="168">
        <f>M89-J89</f>
        <v>-309.02219905506263</v>
      </c>
      <c r="AF89" s="141">
        <f>M89/J89</f>
        <v>0.90558441825387637</v>
      </c>
      <c r="AG89" s="334"/>
    </row>
    <row r="90" spans="1:33" ht="15.75" customHeight="1">
      <c r="A90" s="361" t="s">
        <v>120</v>
      </c>
      <c r="B90" s="114" t="s">
        <v>192</v>
      </c>
      <c r="C90" s="325" t="s">
        <v>213</v>
      </c>
      <c r="D90" s="326"/>
      <c r="E90" s="147">
        <v>15.51</v>
      </c>
      <c r="F90" s="97">
        <v>1730</v>
      </c>
      <c r="G90" s="148">
        <f t="shared" ref="G90:G91" si="50">E90*F90</f>
        <v>26832.3</v>
      </c>
      <c r="H90" s="149"/>
      <c r="I90" s="150">
        <v>6</v>
      </c>
      <c r="J90" s="151">
        <v>3600</v>
      </c>
      <c r="K90" s="152">
        <f>J90/I90</f>
        <v>600</v>
      </c>
      <c r="L90" s="153">
        <v>6</v>
      </c>
      <c r="M90" s="151">
        <f>F90/V90*60</f>
        <v>3245.7600000000016</v>
      </c>
      <c r="N90" s="152">
        <f>M90/L90</f>
        <v>540.96000000000026</v>
      </c>
      <c r="O90" s="154">
        <f>L90-I90</f>
        <v>0</v>
      </c>
      <c r="P90" s="155">
        <f>N90-K90</f>
        <v>-59.039999999999736</v>
      </c>
      <c r="Q90" s="156">
        <f>N90/K90</f>
        <v>0.9016000000000004</v>
      </c>
      <c r="R90" s="327">
        <f>Q106</f>
        <v>0.90175000000000016</v>
      </c>
      <c r="S90" s="157">
        <v>0.25</v>
      </c>
      <c r="T90" s="158">
        <v>0.27219907407407407</v>
      </c>
      <c r="U90" s="159"/>
      <c r="V90" s="160">
        <v>31.980183377698893</v>
      </c>
      <c r="W90" s="158"/>
      <c r="X90" s="169"/>
      <c r="Y90" s="12"/>
      <c r="Z90" s="198"/>
      <c r="AA90" s="330"/>
      <c r="AB90" s="331"/>
      <c r="AC90" s="12">
        <v>0</v>
      </c>
      <c r="AD90" s="198"/>
      <c r="AE90" s="115">
        <f>M90-J90</f>
        <v>-354.23999999999842</v>
      </c>
      <c r="AF90" s="156">
        <f>M90/J90</f>
        <v>0.9016000000000004</v>
      </c>
      <c r="AG90" s="332">
        <f>AF106</f>
        <v>0.90175000000000016</v>
      </c>
    </row>
    <row r="91" spans="1:33" ht="15.75" customHeight="1">
      <c r="A91" s="362"/>
      <c r="B91" s="100" t="s">
        <v>192</v>
      </c>
      <c r="C91" s="335" t="s">
        <v>214</v>
      </c>
      <c r="D91" s="336"/>
      <c r="E91" s="101">
        <v>15.01</v>
      </c>
      <c r="F91" s="102">
        <v>1947</v>
      </c>
      <c r="G91" s="103">
        <f t="shared" si="50"/>
        <v>29224.47</v>
      </c>
      <c r="H91" s="26"/>
      <c r="I91" s="104">
        <v>6</v>
      </c>
      <c r="J91" s="105">
        <v>3600</v>
      </c>
      <c r="K91" s="106">
        <f t="shared" si="42"/>
        <v>600</v>
      </c>
      <c r="L91" s="107">
        <v>6</v>
      </c>
      <c r="M91" s="105">
        <f>F91/V91*60</f>
        <v>3246.8399999999997</v>
      </c>
      <c r="N91" s="106">
        <f>M91/L91</f>
        <v>541.14</v>
      </c>
      <c r="O91" s="108">
        <f>L91-I91</f>
        <v>0</v>
      </c>
      <c r="P91" s="109">
        <f>N91-K91</f>
        <v>-58.860000000000014</v>
      </c>
      <c r="Q91" s="110">
        <f>N91/K91</f>
        <v>0.90189999999999992</v>
      </c>
      <c r="R91" s="328"/>
      <c r="S91" s="47">
        <v>0.27569444444444441</v>
      </c>
      <c r="T91" s="48">
        <v>0.30067129629629624</v>
      </c>
      <c r="U91" s="111">
        <v>5.0333333333332941</v>
      </c>
      <c r="V91" s="112">
        <v>35.979598625124737</v>
      </c>
      <c r="W91" s="113"/>
      <c r="X91" s="13"/>
      <c r="Y91" s="12"/>
      <c r="Z91" s="198"/>
      <c r="AA91" s="337"/>
      <c r="AB91" s="338"/>
      <c r="AC91" s="12">
        <v>0</v>
      </c>
      <c r="AD91" s="198"/>
      <c r="AE91" s="117">
        <f>M91-J91</f>
        <v>-353.16000000000031</v>
      </c>
      <c r="AF91" s="110">
        <f>M91/J91</f>
        <v>0.90189999999999992</v>
      </c>
      <c r="AG91" s="333"/>
    </row>
    <row r="92" spans="1:33" ht="15.75" customHeight="1">
      <c r="A92" s="362"/>
      <c r="B92" s="100"/>
      <c r="C92" s="335"/>
      <c r="D92" s="336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328"/>
      <c r="S92" s="47"/>
      <c r="T92" s="48"/>
      <c r="U92" s="111"/>
      <c r="V92" s="112"/>
      <c r="W92" s="113"/>
      <c r="X92" s="13"/>
      <c r="Y92" s="12"/>
      <c r="Z92" s="198"/>
      <c r="AA92" s="337"/>
      <c r="AB92" s="338"/>
      <c r="AC92" s="12"/>
      <c r="AD92" s="198"/>
      <c r="AE92" s="117"/>
      <c r="AF92" s="110"/>
      <c r="AG92" s="333"/>
    </row>
    <row r="93" spans="1:33" ht="15.75" customHeight="1">
      <c r="A93" s="362"/>
      <c r="B93" s="100"/>
      <c r="C93" s="335"/>
      <c r="D93" s="336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8"/>
      <c r="S93" s="47"/>
      <c r="T93" s="48"/>
      <c r="U93" s="111"/>
      <c r="V93" s="112"/>
      <c r="W93" s="113"/>
      <c r="X93" s="116"/>
      <c r="Y93" s="12"/>
      <c r="Z93" s="198"/>
      <c r="AA93" s="337"/>
      <c r="AB93" s="338"/>
      <c r="AC93" s="12"/>
      <c r="AD93" s="198"/>
      <c r="AE93" s="117"/>
      <c r="AF93" s="110"/>
      <c r="AG93" s="333"/>
    </row>
    <row r="94" spans="1:33" ht="15.75" customHeight="1">
      <c r="A94" s="363"/>
      <c r="B94" s="100"/>
      <c r="C94" s="335"/>
      <c r="D94" s="336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8"/>
      <c r="S94" s="47"/>
      <c r="T94" s="48"/>
      <c r="U94" s="111"/>
      <c r="V94" s="112"/>
      <c r="W94" s="113"/>
      <c r="X94" s="13"/>
      <c r="Y94" s="12"/>
      <c r="Z94" s="198"/>
      <c r="AA94" s="337"/>
      <c r="AB94" s="338"/>
      <c r="AC94" s="12"/>
      <c r="AD94" s="198"/>
      <c r="AE94" s="117"/>
      <c r="AF94" s="110"/>
      <c r="AG94" s="333"/>
    </row>
    <row r="95" spans="1:33" ht="15.75" customHeight="1">
      <c r="A95" s="363"/>
      <c r="B95" s="100"/>
      <c r="C95" s="335"/>
      <c r="D95" s="336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8"/>
      <c r="S95" s="47"/>
      <c r="T95" s="120"/>
      <c r="U95" s="111"/>
      <c r="V95" s="112"/>
      <c r="W95" s="113"/>
      <c r="X95" s="50"/>
      <c r="Y95" s="12"/>
      <c r="Z95" s="198"/>
      <c r="AA95" s="337"/>
      <c r="AB95" s="338"/>
      <c r="AC95" s="12"/>
      <c r="AD95" s="198"/>
      <c r="AE95" s="117"/>
      <c r="AF95" s="110"/>
      <c r="AG95" s="333"/>
    </row>
    <row r="96" spans="1:33" ht="15.75" customHeight="1">
      <c r="A96" s="363"/>
      <c r="B96" s="100"/>
      <c r="C96" s="335"/>
      <c r="D96" s="336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8"/>
      <c r="S96" s="47"/>
      <c r="T96" s="120"/>
      <c r="U96" s="111"/>
      <c r="V96" s="112"/>
      <c r="W96" s="113"/>
      <c r="X96" s="116"/>
      <c r="Y96" s="12"/>
      <c r="Z96" s="198"/>
      <c r="AA96" s="337"/>
      <c r="AB96" s="338"/>
      <c r="AC96" s="12"/>
      <c r="AD96" s="198"/>
      <c r="AE96" s="117"/>
      <c r="AF96" s="110"/>
      <c r="AG96" s="333"/>
    </row>
    <row r="97" spans="1:33" ht="15.75" customHeight="1">
      <c r="A97" s="363"/>
      <c r="B97" s="100"/>
      <c r="C97" s="335"/>
      <c r="D97" s="336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8"/>
      <c r="S97" s="47"/>
      <c r="T97" s="120"/>
      <c r="U97" s="111"/>
      <c r="V97" s="112"/>
      <c r="W97" s="113"/>
      <c r="X97" s="116"/>
      <c r="Y97" s="12"/>
      <c r="Z97" s="198"/>
      <c r="AA97" s="337"/>
      <c r="AB97" s="338"/>
      <c r="AC97" s="12"/>
      <c r="AD97" s="198"/>
      <c r="AE97" s="117"/>
      <c r="AF97" s="110"/>
      <c r="AG97" s="333"/>
    </row>
    <row r="98" spans="1:33" ht="15.75" customHeight="1">
      <c r="A98" s="363"/>
      <c r="B98" s="100"/>
      <c r="C98" s="335"/>
      <c r="D98" s="336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8"/>
      <c r="S98" s="119"/>
      <c r="T98" s="120"/>
      <c r="U98" s="111"/>
      <c r="V98" s="131"/>
      <c r="W98" s="113"/>
      <c r="X98" s="116"/>
      <c r="Y98" s="12"/>
      <c r="Z98" s="198"/>
      <c r="AA98" s="337"/>
      <c r="AB98" s="338"/>
      <c r="AC98" s="12"/>
      <c r="AD98" s="198"/>
      <c r="AE98" s="117"/>
      <c r="AF98" s="110"/>
      <c r="AG98" s="333"/>
    </row>
    <row r="99" spans="1:33" ht="15.75" customHeight="1">
      <c r="A99" s="363"/>
      <c r="B99" s="100"/>
      <c r="C99" s="335"/>
      <c r="D99" s="336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8"/>
      <c r="S99" s="119"/>
      <c r="T99" s="120"/>
      <c r="U99" s="111"/>
      <c r="V99" s="131"/>
      <c r="W99" s="126"/>
      <c r="X99" s="127"/>
      <c r="Y99" s="12"/>
      <c r="Z99" s="198"/>
      <c r="AA99" s="337"/>
      <c r="AB99" s="338"/>
      <c r="AC99" s="12"/>
      <c r="AD99" s="198"/>
      <c r="AE99" s="117"/>
      <c r="AF99" s="110"/>
      <c r="AG99" s="333"/>
    </row>
    <row r="100" spans="1:33" ht="15.75" customHeight="1">
      <c r="A100" s="363"/>
      <c r="B100" s="100"/>
      <c r="C100" s="335"/>
      <c r="D100" s="336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8"/>
      <c r="S100" s="119"/>
      <c r="T100" s="120"/>
      <c r="U100" s="111"/>
      <c r="V100" s="131"/>
      <c r="W100" s="126"/>
      <c r="X100" s="127"/>
      <c r="Y100" s="12"/>
      <c r="Z100" s="198"/>
      <c r="AA100" s="337"/>
      <c r="AB100" s="338"/>
      <c r="AC100" s="12"/>
      <c r="AD100" s="198"/>
      <c r="AE100" s="117"/>
      <c r="AF100" s="110"/>
      <c r="AG100" s="333"/>
    </row>
    <row r="101" spans="1:33" ht="15.75" customHeight="1">
      <c r="A101" s="363"/>
      <c r="B101" s="100"/>
      <c r="C101" s="335"/>
      <c r="D101" s="336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8"/>
      <c r="S101" s="119"/>
      <c r="T101" s="120"/>
      <c r="U101" s="111"/>
      <c r="V101" s="131"/>
      <c r="W101" s="126"/>
      <c r="X101" s="127"/>
      <c r="Y101" s="12"/>
      <c r="Z101" s="198"/>
      <c r="AA101" s="337"/>
      <c r="AB101" s="338"/>
      <c r="AC101" s="12"/>
      <c r="AD101" s="198"/>
      <c r="AE101" s="117"/>
      <c r="AF101" s="110"/>
      <c r="AG101" s="333"/>
    </row>
    <row r="102" spans="1:33" ht="15.75" customHeight="1">
      <c r="A102" s="363"/>
      <c r="B102" s="100"/>
      <c r="C102" s="335"/>
      <c r="D102" s="336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8"/>
      <c r="S102" s="119"/>
      <c r="T102" s="120"/>
      <c r="U102" s="111"/>
      <c r="V102" s="131"/>
      <c r="W102" s="126"/>
      <c r="X102" s="127"/>
      <c r="Y102" s="12"/>
      <c r="Z102" s="198"/>
      <c r="AA102" s="337"/>
      <c r="AB102" s="338"/>
      <c r="AC102" s="12"/>
      <c r="AD102" s="198"/>
      <c r="AE102" s="117"/>
      <c r="AF102" s="110"/>
      <c r="AG102" s="333"/>
    </row>
    <row r="103" spans="1:33" ht="15.75" customHeight="1">
      <c r="A103" s="363"/>
      <c r="B103" s="100"/>
      <c r="C103" s="335"/>
      <c r="D103" s="336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8"/>
      <c r="S103" s="119"/>
      <c r="T103" s="120"/>
      <c r="U103" s="111"/>
      <c r="V103" s="131"/>
      <c r="W103" s="126"/>
      <c r="X103" s="127"/>
      <c r="Y103" s="12"/>
      <c r="Z103" s="198"/>
      <c r="AA103" s="337"/>
      <c r="AB103" s="338"/>
      <c r="AC103" s="12"/>
      <c r="AD103" s="198"/>
      <c r="AE103" s="117"/>
      <c r="AF103" s="110"/>
      <c r="AG103" s="333"/>
    </row>
    <row r="104" spans="1:33" ht="15.75" customHeight="1">
      <c r="A104" s="363"/>
      <c r="B104" s="100"/>
      <c r="C104" s="335"/>
      <c r="D104" s="336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8"/>
      <c r="S104" s="119"/>
      <c r="T104" s="120"/>
      <c r="U104" s="111"/>
      <c r="V104" s="131"/>
      <c r="W104" s="126"/>
      <c r="X104" s="127"/>
      <c r="Y104" s="12"/>
      <c r="Z104" s="198"/>
      <c r="AA104" s="337"/>
      <c r="AB104" s="338"/>
      <c r="AC104" s="12"/>
      <c r="AD104" s="198"/>
      <c r="AE104" s="117"/>
      <c r="AF104" s="110"/>
      <c r="AG104" s="333"/>
    </row>
    <row r="105" spans="1:33" ht="15.75" customHeight="1">
      <c r="A105" s="363"/>
      <c r="B105" s="100"/>
      <c r="C105" s="335"/>
      <c r="D105" s="336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8"/>
      <c r="S105" s="119"/>
      <c r="T105" s="120"/>
      <c r="U105" s="130"/>
      <c r="V105" s="131"/>
      <c r="W105" s="126"/>
      <c r="X105" s="127"/>
      <c r="Y105" s="12"/>
      <c r="Z105" s="198"/>
      <c r="AA105" s="337"/>
      <c r="AB105" s="338"/>
      <c r="AC105" s="12"/>
      <c r="AD105" s="198"/>
      <c r="AE105" s="165"/>
      <c r="AF105" s="125"/>
      <c r="AG105" s="333"/>
    </row>
    <row r="106" spans="1:33" ht="15.75" customHeight="1" thickBot="1">
      <c r="A106" s="364"/>
      <c r="B106" s="133" t="s">
        <v>115</v>
      </c>
      <c r="C106" s="358"/>
      <c r="D106" s="358"/>
      <c r="E106" s="134"/>
      <c r="F106" s="167"/>
      <c r="G106" s="135"/>
      <c r="H106" s="69"/>
      <c r="I106" s="136">
        <f t="shared" ref="I106:J106" si="51">AVERAGE(I90:I105)</f>
        <v>6</v>
      </c>
      <c r="J106" s="137">
        <f t="shared" si="51"/>
        <v>3600</v>
      </c>
      <c r="K106" s="138">
        <f t="shared" ref="K106" si="52">J106/I106</f>
        <v>600</v>
      </c>
      <c r="L106" s="136">
        <f t="shared" ref="L106:M106" si="53">AVERAGE(L90:L105)</f>
        <v>6</v>
      </c>
      <c r="M106" s="137">
        <f t="shared" si="53"/>
        <v>3246.3000000000006</v>
      </c>
      <c r="N106" s="138">
        <f>M106/L106</f>
        <v>541.05000000000007</v>
      </c>
      <c r="O106" s="139">
        <f>L106-I106</f>
        <v>0</v>
      </c>
      <c r="P106" s="140">
        <f>N106-K106</f>
        <v>-58.949999999999932</v>
      </c>
      <c r="Q106" s="141">
        <f>N106/K106</f>
        <v>0.90175000000000016</v>
      </c>
      <c r="R106" s="329"/>
      <c r="S106" s="142">
        <f>S90</f>
        <v>0.25</v>
      </c>
      <c r="T106" s="143">
        <f>INDEX(T90:T105,COUNTA(T90:T105))</f>
        <v>0.30067129629629624</v>
      </c>
      <c r="U106" s="144"/>
      <c r="V106" s="166"/>
      <c r="W106" s="167"/>
      <c r="X106" s="138"/>
      <c r="Y106" s="179">
        <f>SUM(Y90:Y105)</f>
        <v>0</v>
      </c>
      <c r="Z106" s="180">
        <f>SUM(Z90:Z105)</f>
        <v>0</v>
      </c>
      <c r="AA106" s="359"/>
      <c r="AB106" s="360"/>
      <c r="AC106" s="179">
        <f>SUM(AC90:AC105)</f>
        <v>0</v>
      </c>
      <c r="AD106" s="191">
        <f>SUM(AD90:AD105)</f>
        <v>0</v>
      </c>
      <c r="AE106" s="168">
        <f>M106-J106</f>
        <v>-353.69999999999936</v>
      </c>
      <c r="AF106" s="141">
        <f>M106/J106</f>
        <v>0.90175000000000016</v>
      </c>
      <c r="AG106" s="334"/>
    </row>
    <row r="107" spans="1:33" ht="15.75" customHeight="1">
      <c r="A107" s="322" t="s">
        <v>193</v>
      </c>
      <c r="B107" s="146" t="s">
        <v>171</v>
      </c>
      <c r="C107" s="325" t="s">
        <v>210</v>
      </c>
      <c r="D107" s="326"/>
      <c r="E107" s="147">
        <v>58.17</v>
      </c>
      <c r="F107" s="97">
        <v>1606</v>
      </c>
      <c r="G107" s="148">
        <f t="shared" ref="G107:G109" si="54">E107*F107</f>
        <v>93421.02</v>
      </c>
      <c r="H107" s="149"/>
      <c r="I107" s="150">
        <v>18</v>
      </c>
      <c r="J107" s="151">
        <v>2000</v>
      </c>
      <c r="K107" s="152">
        <f>J107/I107</f>
        <v>111.11111111111111</v>
      </c>
      <c r="L107" s="153">
        <v>17</v>
      </c>
      <c r="M107" s="151">
        <f>F107/V107*60</f>
        <v>1790</v>
      </c>
      <c r="N107" s="152">
        <f>M107/L107</f>
        <v>105.29411764705883</v>
      </c>
      <c r="O107" s="154">
        <f>L107-I107</f>
        <v>-1</v>
      </c>
      <c r="P107" s="155">
        <f>N107-K107</f>
        <v>-5.8169934640522882</v>
      </c>
      <c r="Q107" s="156">
        <f>N107/K107</f>
        <v>0.9476470588235294</v>
      </c>
      <c r="R107" s="327">
        <f>Q123</f>
        <v>0.94294642857142852</v>
      </c>
      <c r="S107" s="157">
        <v>0.70833333333333337</v>
      </c>
      <c r="T107" s="158">
        <v>0.74570601851851859</v>
      </c>
      <c r="U107" s="159"/>
      <c r="V107" s="160">
        <v>53.832402234636874</v>
      </c>
      <c r="W107" s="158"/>
      <c r="X107" s="169"/>
      <c r="Y107" s="196"/>
      <c r="Z107" s="197"/>
      <c r="AA107" s="330"/>
      <c r="AB107" s="331"/>
      <c r="AC107" s="196">
        <v>1</v>
      </c>
      <c r="AD107" s="197"/>
      <c r="AE107" s="115">
        <f>M107-J107</f>
        <v>-210</v>
      </c>
      <c r="AF107" s="156">
        <f>M107/J107</f>
        <v>0.89500000000000002</v>
      </c>
      <c r="AG107" s="332">
        <f>AF123</f>
        <v>0.89500000000000002</v>
      </c>
    </row>
    <row r="108" spans="1:33" ht="15.75" customHeight="1">
      <c r="A108" s="323"/>
      <c r="B108" s="163" t="s">
        <v>171</v>
      </c>
      <c r="C108" s="335" t="s">
        <v>194</v>
      </c>
      <c r="D108" s="336"/>
      <c r="E108" s="101">
        <v>50.67</v>
      </c>
      <c r="F108" s="102">
        <v>1243</v>
      </c>
      <c r="G108" s="103">
        <f t="shared" si="54"/>
        <v>62982.810000000005</v>
      </c>
      <c r="H108" s="26"/>
      <c r="I108" s="104">
        <v>20</v>
      </c>
      <c r="J108" s="105">
        <v>2000</v>
      </c>
      <c r="K108" s="106">
        <f t="shared" ref="K108:K109" si="55">J108/I108</f>
        <v>100</v>
      </c>
      <c r="L108" s="107">
        <v>19</v>
      </c>
      <c r="M108" s="105">
        <f>F108/V108*60</f>
        <v>1790</v>
      </c>
      <c r="N108" s="106">
        <f>M108/L108</f>
        <v>94.21052631578948</v>
      </c>
      <c r="O108" s="108">
        <f>L108-I108</f>
        <v>-1</v>
      </c>
      <c r="P108" s="109">
        <f>N108-K108</f>
        <v>-5.7894736842105203</v>
      </c>
      <c r="Q108" s="110">
        <f>N108/K108</f>
        <v>0.94210526315789478</v>
      </c>
      <c r="R108" s="328"/>
      <c r="S108" s="47">
        <v>0.74930555555555556</v>
      </c>
      <c r="T108" s="48">
        <v>0.77822916666666664</v>
      </c>
      <c r="U108" s="111">
        <v>5.1833333333332376</v>
      </c>
      <c r="V108" s="112">
        <v>41.664804469273747</v>
      </c>
      <c r="W108" s="113"/>
      <c r="X108" s="116"/>
      <c r="Y108" s="12"/>
      <c r="Z108" s="198"/>
      <c r="AA108" s="337"/>
      <c r="AB108" s="338"/>
      <c r="AC108" s="12">
        <v>1</v>
      </c>
      <c r="AD108" s="198"/>
      <c r="AE108" s="117">
        <f>M108-J108</f>
        <v>-210</v>
      </c>
      <c r="AF108" s="110">
        <f>M108/J108</f>
        <v>0.89500000000000002</v>
      </c>
      <c r="AG108" s="333"/>
    </row>
    <row r="109" spans="1:33" ht="15.75" customHeight="1">
      <c r="A109" s="323"/>
      <c r="B109" s="163" t="s">
        <v>171</v>
      </c>
      <c r="C109" s="335" t="s">
        <v>228</v>
      </c>
      <c r="D109" s="336"/>
      <c r="E109" s="101">
        <v>57.3</v>
      </c>
      <c r="F109" s="102">
        <v>2054</v>
      </c>
      <c r="G109" s="103">
        <f t="shared" si="54"/>
        <v>117694.2</v>
      </c>
      <c r="H109" s="26"/>
      <c r="I109" s="104">
        <v>21</v>
      </c>
      <c r="J109" s="105">
        <v>2000</v>
      </c>
      <c r="K109" s="106">
        <f t="shared" si="55"/>
        <v>95.238095238095241</v>
      </c>
      <c r="L109" s="107">
        <v>20</v>
      </c>
      <c r="M109" s="105">
        <f>F109/V109*60</f>
        <v>1789.9999999999998</v>
      </c>
      <c r="N109" s="106">
        <f>M109/L109</f>
        <v>89.499999999999986</v>
      </c>
      <c r="O109" s="108">
        <f>L109-I109</f>
        <v>-1</v>
      </c>
      <c r="P109" s="109">
        <f>N109-K109</f>
        <v>-5.738095238095255</v>
      </c>
      <c r="Q109" s="110">
        <f>N109/K109</f>
        <v>0.93974999999999986</v>
      </c>
      <c r="R109" s="328"/>
      <c r="S109" s="47">
        <v>0.78194444444444444</v>
      </c>
      <c r="T109" s="48">
        <v>0.82974537037037033</v>
      </c>
      <c r="U109" s="111">
        <v>5.3500000000000369</v>
      </c>
      <c r="V109" s="112">
        <v>68.849162011173192</v>
      </c>
      <c r="W109" s="113"/>
      <c r="X109" s="116"/>
      <c r="Y109" s="12"/>
      <c r="Z109" s="198"/>
      <c r="AA109" s="337"/>
      <c r="AB109" s="338"/>
      <c r="AC109" s="12">
        <v>1</v>
      </c>
      <c r="AD109" s="198"/>
      <c r="AE109" s="117">
        <f>M109-J109</f>
        <v>-210.00000000000023</v>
      </c>
      <c r="AF109" s="110">
        <f>M109/J109</f>
        <v>0.89499999999999991</v>
      </c>
      <c r="AG109" s="333"/>
    </row>
    <row r="110" spans="1:33" ht="15.75" customHeight="1">
      <c r="A110" s="323"/>
      <c r="B110" s="163"/>
      <c r="C110" s="335"/>
      <c r="D110" s="336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328"/>
      <c r="S110" s="47"/>
      <c r="T110" s="48"/>
      <c r="U110" s="111"/>
      <c r="V110" s="112"/>
      <c r="W110" s="113"/>
      <c r="X110" s="116"/>
      <c r="Y110" s="12"/>
      <c r="Z110" s="198"/>
      <c r="AA110" s="337"/>
      <c r="AB110" s="338"/>
      <c r="AC110" s="12"/>
      <c r="AD110" s="198"/>
      <c r="AE110" s="117"/>
      <c r="AF110" s="110"/>
      <c r="AG110" s="333"/>
    </row>
    <row r="111" spans="1:33" ht="15.75" customHeight="1">
      <c r="A111" s="323"/>
      <c r="B111" s="163"/>
      <c r="C111" s="335"/>
      <c r="D111" s="336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328"/>
      <c r="S111" s="47"/>
      <c r="T111" s="48"/>
      <c r="U111" s="111"/>
      <c r="V111" s="112"/>
      <c r="W111" s="113"/>
      <c r="X111" s="116"/>
      <c r="Y111" s="12"/>
      <c r="Z111" s="198"/>
      <c r="AA111" s="337"/>
      <c r="AB111" s="338"/>
      <c r="AC111" s="12"/>
      <c r="AD111" s="198"/>
      <c r="AE111" s="117"/>
      <c r="AF111" s="110"/>
      <c r="AG111" s="333"/>
    </row>
    <row r="112" spans="1:33" ht="15.75" customHeight="1">
      <c r="A112" s="323"/>
      <c r="B112" s="163"/>
      <c r="C112" s="335"/>
      <c r="D112" s="336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28"/>
      <c r="S112" s="47"/>
      <c r="T112" s="120"/>
      <c r="U112" s="111"/>
      <c r="V112" s="112"/>
      <c r="W112" s="113"/>
      <c r="X112" s="116"/>
      <c r="Y112" s="12"/>
      <c r="Z112" s="198"/>
      <c r="AA112" s="337"/>
      <c r="AB112" s="338"/>
      <c r="AC112" s="12"/>
      <c r="AD112" s="198"/>
      <c r="AE112" s="117"/>
      <c r="AF112" s="110"/>
      <c r="AG112" s="333"/>
    </row>
    <row r="113" spans="1:33" ht="15.75" customHeight="1">
      <c r="A113" s="323"/>
      <c r="B113" s="163"/>
      <c r="C113" s="335"/>
      <c r="D113" s="336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328"/>
      <c r="S113" s="119"/>
      <c r="T113" s="120"/>
      <c r="U113" s="111"/>
      <c r="V113" s="112"/>
      <c r="W113" s="120"/>
      <c r="X113" s="189"/>
      <c r="Y113" s="12"/>
      <c r="Z113" s="198"/>
      <c r="AA113" s="337"/>
      <c r="AB113" s="338"/>
      <c r="AC113" s="12"/>
      <c r="AD113" s="198"/>
      <c r="AE113" s="117"/>
      <c r="AF113" s="110"/>
      <c r="AG113" s="333"/>
    </row>
    <row r="114" spans="1:33" ht="15.75" customHeight="1">
      <c r="A114" s="323"/>
      <c r="B114" s="163"/>
      <c r="C114" s="335"/>
      <c r="D114" s="336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28"/>
      <c r="S114" s="119"/>
      <c r="T114" s="120"/>
      <c r="U114" s="111"/>
      <c r="V114" s="112"/>
      <c r="W114" s="120"/>
      <c r="X114" s="189"/>
      <c r="Y114" s="12"/>
      <c r="Z114" s="198"/>
      <c r="AA114" s="337"/>
      <c r="AB114" s="338"/>
      <c r="AC114" s="12"/>
      <c r="AD114" s="198"/>
      <c r="AE114" s="117"/>
      <c r="AF114" s="110"/>
      <c r="AG114" s="333"/>
    </row>
    <row r="115" spans="1:33" ht="15.75" customHeight="1">
      <c r="A115" s="323"/>
      <c r="B115" s="163"/>
      <c r="C115" s="335"/>
      <c r="D115" s="336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8"/>
      <c r="S115" s="119"/>
      <c r="T115" s="120"/>
      <c r="U115" s="111"/>
      <c r="V115" s="112"/>
      <c r="W115" s="120"/>
      <c r="X115" s="189"/>
      <c r="Y115" s="12"/>
      <c r="Z115" s="198"/>
      <c r="AA115" s="337"/>
      <c r="AB115" s="338"/>
      <c r="AC115" s="12"/>
      <c r="AD115" s="198"/>
      <c r="AE115" s="117"/>
      <c r="AF115" s="110"/>
      <c r="AG115" s="333"/>
    </row>
    <row r="116" spans="1:33" ht="15.75" customHeight="1">
      <c r="A116" s="323"/>
      <c r="B116" s="163"/>
      <c r="C116" s="335"/>
      <c r="D116" s="336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8"/>
      <c r="S116" s="119"/>
      <c r="T116" s="120"/>
      <c r="U116" s="111"/>
      <c r="V116" s="112"/>
      <c r="W116" s="120"/>
      <c r="X116" s="189"/>
      <c r="Y116" s="12"/>
      <c r="Z116" s="198"/>
      <c r="AA116" s="337"/>
      <c r="AB116" s="338"/>
      <c r="AC116" s="12"/>
      <c r="AD116" s="198"/>
      <c r="AE116" s="117"/>
      <c r="AF116" s="110"/>
      <c r="AG116" s="333"/>
    </row>
    <row r="117" spans="1:33" ht="15.75" customHeight="1">
      <c r="A117" s="323"/>
      <c r="B117" s="163"/>
      <c r="C117" s="335"/>
      <c r="D117" s="336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8"/>
      <c r="S117" s="119"/>
      <c r="T117" s="120"/>
      <c r="U117" s="111"/>
      <c r="V117" s="112"/>
      <c r="W117" s="120"/>
      <c r="X117" s="189"/>
      <c r="Y117" s="12"/>
      <c r="Z117" s="198"/>
      <c r="AA117" s="337"/>
      <c r="AB117" s="338"/>
      <c r="AC117" s="12"/>
      <c r="AD117" s="198"/>
      <c r="AE117" s="117"/>
      <c r="AF117" s="110"/>
      <c r="AG117" s="333"/>
    </row>
    <row r="118" spans="1:33" ht="15.75" customHeight="1">
      <c r="A118" s="323"/>
      <c r="B118" s="163"/>
      <c r="C118" s="335"/>
      <c r="D118" s="336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8"/>
      <c r="S118" s="119"/>
      <c r="T118" s="120"/>
      <c r="U118" s="111"/>
      <c r="V118" s="112"/>
      <c r="W118" s="120"/>
      <c r="X118" s="189"/>
      <c r="Y118" s="12"/>
      <c r="Z118" s="198"/>
      <c r="AA118" s="337"/>
      <c r="AB118" s="338"/>
      <c r="AC118" s="12"/>
      <c r="AD118" s="198"/>
      <c r="AE118" s="117"/>
      <c r="AF118" s="110"/>
      <c r="AG118" s="333"/>
    </row>
    <row r="119" spans="1:33" ht="15.75" customHeight="1">
      <c r="A119" s="323"/>
      <c r="B119" s="163"/>
      <c r="C119" s="335"/>
      <c r="D119" s="336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8"/>
      <c r="S119" s="119"/>
      <c r="T119" s="120"/>
      <c r="U119" s="111"/>
      <c r="V119" s="112"/>
      <c r="W119" s="120"/>
      <c r="X119" s="189"/>
      <c r="Y119" s="12"/>
      <c r="Z119" s="198"/>
      <c r="AA119" s="337"/>
      <c r="AB119" s="338"/>
      <c r="AC119" s="12"/>
      <c r="AD119" s="198"/>
      <c r="AE119" s="117"/>
      <c r="AF119" s="110"/>
      <c r="AG119" s="333"/>
    </row>
    <row r="120" spans="1:33" ht="15.75" customHeight="1">
      <c r="A120" s="323"/>
      <c r="B120" s="163"/>
      <c r="C120" s="335"/>
      <c r="D120" s="336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8"/>
      <c r="S120" s="119"/>
      <c r="T120" s="120"/>
      <c r="U120" s="111"/>
      <c r="V120" s="112"/>
      <c r="W120" s="120"/>
      <c r="X120" s="189"/>
      <c r="Y120" s="12"/>
      <c r="Z120" s="198"/>
      <c r="AA120" s="337"/>
      <c r="AB120" s="338"/>
      <c r="AC120" s="12"/>
      <c r="AD120" s="198"/>
      <c r="AE120" s="117"/>
      <c r="AF120" s="110"/>
      <c r="AG120" s="333"/>
    </row>
    <row r="121" spans="1:33" ht="15.75" customHeight="1">
      <c r="A121" s="323"/>
      <c r="B121" s="163"/>
      <c r="C121" s="335"/>
      <c r="D121" s="336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8"/>
      <c r="S121" s="119"/>
      <c r="T121" s="120"/>
      <c r="U121" s="111"/>
      <c r="V121" s="112"/>
      <c r="W121" s="120"/>
      <c r="X121" s="189"/>
      <c r="Y121" s="12"/>
      <c r="Z121" s="198"/>
      <c r="AA121" s="337"/>
      <c r="AB121" s="338"/>
      <c r="AC121" s="12"/>
      <c r="AD121" s="198"/>
      <c r="AE121" s="117"/>
      <c r="AF121" s="110"/>
      <c r="AG121" s="333"/>
    </row>
    <row r="122" spans="1:33" ht="15.75" customHeight="1">
      <c r="A122" s="323"/>
      <c r="B122" s="163"/>
      <c r="C122" s="335"/>
      <c r="D122" s="336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8"/>
      <c r="S122" s="119"/>
      <c r="T122" s="120"/>
      <c r="U122" s="130"/>
      <c r="V122" s="131"/>
      <c r="W122" s="126"/>
      <c r="X122" s="127"/>
      <c r="Y122" s="12"/>
      <c r="Z122" s="198"/>
      <c r="AA122" s="337"/>
      <c r="AB122" s="338"/>
      <c r="AC122" s="12"/>
      <c r="AD122" s="198"/>
      <c r="AE122" s="165"/>
      <c r="AF122" s="125"/>
      <c r="AG122" s="333"/>
    </row>
    <row r="123" spans="1:33" ht="15.75" customHeight="1" thickBot="1">
      <c r="A123" s="324"/>
      <c r="B123" s="133" t="s">
        <v>115</v>
      </c>
      <c r="C123" s="358"/>
      <c r="D123" s="358"/>
      <c r="E123" s="134"/>
      <c r="F123" s="167"/>
      <c r="G123" s="135"/>
      <c r="H123" s="69"/>
      <c r="I123" s="136">
        <f t="shared" ref="I123:J123" si="56">AVERAGE(I107:I122)</f>
        <v>19.666666666666668</v>
      </c>
      <c r="J123" s="137">
        <f t="shared" si="56"/>
        <v>2000</v>
      </c>
      <c r="K123" s="138">
        <f t="shared" ref="K123" si="57">J123/I123</f>
        <v>101.69491525423729</v>
      </c>
      <c r="L123" s="136">
        <f t="shared" ref="L123:M123" si="58">AVERAGE(L107:L122)</f>
        <v>18.666666666666668</v>
      </c>
      <c r="M123" s="137">
        <f t="shared" si="58"/>
        <v>1790</v>
      </c>
      <c r="N123" s="138">
        <f>M123/L123</f>
        <v>95.892857142857139</v>
      </c>
      <c r="O123" s="139">
        <f>L123-I123</f>
        <v>-1</v>
      </c>
      <c r="P123" s="140">
        <f>N123-K123</f>
        <v>-5.8020581113801484</v>
      </c>
      <c r="Q123" s="141">
        <f>N123/K123</f>
        <v>0.94294642857142852</v>
      </c>
      <c r="R123" s="329"/>
      <c r="S123" s="142">
        <f>S107</f>
        <v>0.70833333333333337</v>
      </c>
      <c r="T123" s="143">
        <f>INDEX(T107:T122,COUNTA(T107:T122))</f>
        <v>0.82974537037037033</v>
      </c>
      <c r="U123" s="144"/>
      <c r="V123" s="166"/>
      <c r="W123" s="167"/>
      <c r="X123" s="138"/>
      <c r="Y123" s="179">
        <f t="shared" ref="Y123:Z123" si="59">SUM(Y107:Y122)</f>
        <v>0</v>
      </c>
      <c r="Z123" s="180">
        <f t="shared" si="59"/>
        <v>0</v>
      </c>
      <c r="AA123" s="359"/>
      <c r="AB123" s="360"/>
      <c r="AC123" s="179">
        <f t="shared" ref="AC123" si="60">SUM(AC107:AC122)</f>
        <v>3</v>
      </c>
      <c r="AD123" s="180">
        <f t="shared" ref="AD123" si="61">SUM(AD107:AD122)</f>
        <v>0</v>
      </c>
      <c r="AE123" s="168">
        <f>M123-J123</f>
        <v>-210</v>
      </c>
      <c r="AF123" s="141">
        <f>M123/J123</f>
        <v>0.89500000000000002</v>
      </c>
      <c r="AG123" s="334"/>
    </row>
    <row r="124" spans="1:33" ht="15.75" customHeight="1">
      <c r="A124" s="361" t="s">
        <v>182</v>
      </c>
      <c r="B124" s="146" t="s">
        <v>171</v>
      </c>
      <c r="C124" s="325" t="s">
        <v>185</v>
      </c>
      <c r="D124" s="326"/>
      <c r="E124" s="147">
        <v>47.6</v>
      </c>
      <c r="F124" s="159">
        <v>1772</v>
      </c>
      <c r="G124" s="148">
        <f t="shared" ref="G124:G126" si="62">E124*F124</f>
        <v>84347.199999999997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1794.4132557002508</v>
      </c>
      <c r="N124" s="152">
        <f>M124/L124</f>
        <v>78.017967639141347</v>
      </c>
      <c r="O124" s="154">
        <f>L124-I124</f>
        <v>0</v>
      </c>
      <c r="P124" s="155">
        <f>N124-K124</f>
        <v>-8.9385540999890907</v>
      </c>
      <c r="Q124" s="156">
        <f>N124/K124</f>
        <v>0.8972066278501255</v>
      </c>
      <c r="R124" s="327">
        <f>Q140</f>
        <v>0.89633774130078048</v>
      </c>
      <c r="S124" s="157">
        <v>0.70833333333333337</v>
      </c>
      <c r="T124" s="158">
        <v>0.7494791666666667</v>
      </c>
      <c r="U124" s="159"/>
      <c r="V124" s="160">
        <v>59.250565421458475</v>
      </c>
      <c r="W124" s="97"/>
      <c r="X124" s="98"/>
      <c r="Y124" s="196"/>
      <c r="Z124" s="197"/>
      <c r="AA124" s="330"/>
      <c r="AB124" s="331"/>
      <c r="AC124" s="196">
        <v>1</v>
      </c>
      <c r="AD124" s="197"/>
      <c r="AE124" s="115">
        <f>M124-J124</f>
        <v>-205.58674429974917</v>
      </c>
      <c r="AF124" s="156">
        <f>M124/J124</f>
        <v>0.89720662785012539</v>
      </c>
      <c r="AG124" s="381">
        <f>AF140</f>
        <v>0.89633774130078048</v>
      </c>
    </row>
    <row r="125" spans="1:33" ht="15.75" customHeight="1">
      <c r="A125" s="362"/>
      <c r="B125" s="163" t="s">
        <v>171</v>
      </c>
      <c r="C125" s="335" t="s">
        <v>184</v>
      </c>
      <c r="D125" s="336"/>
      <c r="E125" s="101">
        <v>56.87</v>
      </c>
      <c r="F125" s="111">
        <v>1430</v>
      </c>
      <c r="G125" s="103">
        <f t="shared" si="62"/>
        <v>81324.099999999991</v>
      </c>
      <c r="H125" s="26"/>
      <c r="I125" s="104">
        <v>23</v>
      </c>
      <c r="J125" s="105">
        <v>2000</v>
      </c>
      <c r="K125" s="106">
        <f t="shared" ref="K125:K126" si="63">J125/I125</f>
        <v>86.956521739130437</v>
      </c>
      <c r="L125" s="107">
        <v>23</v>
      </c>
      <c r="M125" s="105">
        <f>F125/V125*60</f>
        <v>1791.9607611406518</v>
      </c>
      <c r="N125" s="106">
        <f>M125/L125</f>
        <v>77.91133744089791</v>
      </c>
      <c r="O125" s="108">
        <f>L125-I125</f>
        <v>0</v>
      </c>
      <c r="P125" s="109">
        <f>N125-K125</f>
        <v>-9.0451842982325275</v>
      </c>
      <c r="Q125" s="110">
        <f>N125/K125</f>
        <v>0.89598038057032592</v>
      </c>
      <c r="R125" s="328"/>
      <c r="S125" s="47">
        <v>0.75277777777777777</v>
      </c>
      <c r="T125" s="48">
        <v>0.78601851851851845</v>
      </c>
      <c r="U125" s="111">
        <v>4.7499999999999432</v>
      </c>
      <c r="V125" s="112">
        <v>47.880512710214148</v>
      </c>
      <c r="W125" s="113"/>
      <c r="X125" s="116"/>
      <c r="Y125" s="12"/>
      <c r="Z125" s="198"/>
      <c r="AA125" s="337"/>
      <c r="AB125" s="338"/>
      <c r="AC125" s="12">
        <v>2</v>
      </c>
      <c r="AD125" s="198"/>
      <c r="AE125" s="117">
        <f>M125-J125</f>
        <v>-208.03923885934819</v>
      </c>
      <c r="AF125" s="110">
        <f>M125/J125</f>
        <v>0.89598038057032592</v>
      </c>
      <c r="AG125" s="374"/>
    </row>
    <row r="126" spans="1:33" ht="15.75" customHeight="1">
      <c r="A126" s="362"/>
      <c r="B126" s="163" t="s">
        <v>171</v>
      </c>
      <c r="C126" s="335" t="s">
        <v>183</v>
      </c>
      <c r="D126" s="336"/>
      <c r="E126" s="101">
        <v>56.79</v>
      </c>
      <c r="F126" s="111">
        <v>2051</v>
      </c>
      <c r="G126" s="103">
        <f t="shared" si="62"/>
        <v>116476.29</v>
      </c>
      <c r="H126" s="26"/>
      <c r="I126" s="104">
        <v>23</v>
      </c>
      <c r="J126" s="105">
        <v>2000</v>
      </c>
      <c r="K126" s="106">
        <f t="shared" si="63"/>
        <v>86.956521739130437</v>
      </c>
      <c r="L126" s="107">
        <v>23</v>
      </c>
      <c r="M126" s="105">
        <f>F126/V126*60</f>
        <v>1791.65243096378</v>
      </c>
      <c r="N126" s="106">
        <f>M126/L126</f>
        <v>77.897931781033918</v>
      </c>
      <c r="O126" s="108">
        <f>L126-I126</f>
        <v>0</v>
      </c>
      <c r="P126" s="109">
        <f>N126-K126</f>
        <v>-9.058589958096519</v>
      </c>
      <c r="Q126" s="110">
        <f>N126/K126</f>
        <v>0.89582621548189001</v>
      </c>
      <c r="R126" s="328"/>
      <c r="S126" s="47">
        <v>0.78888888888888886</v>
      </c>
      <c r="T126" s="48">
        <v>0.83658564814814818</v>
      </c>
      <c r="U126" s="111">
        <v>5</v>
      </c>
      <c r="V126" s="112">
        <v>68.685196901612542</v>
      </c>
      <c r="W126" s="113"/>
      <c r="X126" s="116"/>
      <c r="Y126" s="12"/>
      <c r="Z126" s="198"/>
      <c r="AA126" s="337"/>
      <c r="AB126" s="338"/>
      <c r="AC126" s="12">
        <v>1</v>
      </c>
      <c r="AD126" s="198"/>
      <c r="AE126" s="117">
        <f>M126-J126</f>
        <v>-208.34756903621997</v>
      </c>
      <c r="AF126" s="110">
        <f>M126/J126</f>
        <v>0.89582621548189001</v>
      </c>
      <c r="AG126" s="374"/>
    </row>
    <row r="127" spans="1:33" ht="15.75" customHeight="1">
      <c r="A127" s="362"/>
      <c r="B127" s="163"/>
      <c r="C127" s="335"/>
      <c r="D127" s="336"/>
      <c r="E127" s="101"/>
      <c r="F127" s="111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328"/>
      <c r="S127" s="47"/>
      <c r="T127" s="48"/>
      <c r="U127" s="111"/>
      <c r="V127" s="112"/>
      <c r="W127" s="113"/>
      <c r="X127" s="116"/>
      <c r="Y127" s="12"/>
      <c r="Z127" s="198"/>
      <c r="AA127" s="337"/>
      <c r="AB127" s="338"/>
      <c r="AC127" s="12"/>
      <c r="AD127" s="198"/>
      <c r="AE127" s="117"/>
      <c r="AF127" s="110"/>
      <c r="AG127" s="374"/>
    </row>
    <row r="128" spans="1:33" ht="15.75" customHeight="1">
      <c r="A128" s="363"/>
      <c r="B128" s="163"/>
      <c r="C128" s="335"/>
      <c r="D128" s="336"/>
      <c r="E128" s="101"/>
      <c r="F128" s="111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328"/>
      <c r="S128" s="47"/>
      <c r="T128" s="48"/>
      <c r="U128" s="111"/>
      <c r="V128" s="112"/>
      <c r="W128" s="113"/>
      <c r="X128" s="116"/>
      <c r="Y128" s="12"/>
      <c r="Z128" s="198"/>
      <c r="AA128" s="337"/>
      <c r="AB128" s="338"/>
      <c r="AC128" s="12"/>
      <c r="AD128" s="198"/>
      <c r="AE128" s="117"/>
      <c r="AF128" s="110"/>
      <c r="AG128" s="374"/>
    </row>
    <row r="129" spans="1:33" ht="15.75" customHeight="1">
      <c r="A129" s="363"/>
      <c r="B129" s="163"/>
      <c r="C129" s="335"/>
      <c r="D129" s="336"/>
      <c r="E129" s="101"/>
      <c r="F129" s="111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28"/>
      <c r="S129" s="47"/>
      <c r="T129" s="120"/>
      <c r="U129" s="111"/>
      <c r="V129" s="112"/>
      <c r="W129" s="113"/>
      <c r="X129" s="116"/>
      <c r="Y129" s="12"/>
      <c r="Z129" s="198"/>
      <c r="AA129" s="337"/>
      <c r="AB129" s="338"/>
      <c r="AC129" s="12"/>
      <c r="AD129" s="198"/>
      <c r="AE129" s="117"/>
      <c r="AF129" s="110"/>
      <c r="AG129" s="374"/>
    </row>
    <row r="130" spans="1:33" ht="15.75" customHeight="1">
      <c r="A130" s="363"/>
      <c r="B130" s="163"/>
      <c r="C130" s="335"/>
      <c r="D130" s="336"/>
      <c r="E130" s="101"/>
      <c r="F130" s="111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328"/>
      <c r="S130" s="47"/>
      <c r="T130" s="120"/>
      <c r="U130" s="111"/>
      <c r="V130" s="112"/>
      <c r="W130" s="113"/>
      <c r="X130" s="116"/>
      <c r="Y130" s="12"/>
      <c r="Z130" s="198"/>
      <c r="AA130" s="337"/>
      <c r="AB130" s="338"/>
      <c r="AC130" s="12"/>
      <c r="AD130" s="198"/>
      <c r="AE130" s="117"/>
      <c r="AF130" s="110"/>
      <c r="AG130" s="374"/>
    </row>
    <row r="131" spans="1:33" ht="15.75" customHeight="1">
      <c r="A131" s="363"/>
      <c r="B131" s="163"/>
      <c r="C131" s="335"/>
      <c r="D131" s="336"/>
      <c r="E131" s="101"/>
      <c r="F131" s="111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28"/>
      <c r="S131" s="47"/>
      <c r="T131" s="120"/>
      <c r="U131" s="111"/>
      <c r="V131" s="112"/>
      <c r="W131" s="113"/>
      <c r="X131" s="116"/>
      <c r="Y131" s="12"/>
      <c r="Z131" s="198"/>
      <c r="AA131" s="337"/>
      <c r="AB131" s="338"/>
      <c r="AC131" s="12"/>
      <c r="AD131" s="198"/>
      <c r="AE131" s="117"/>
      <c r="AF131" s="110"/>
      <c r="AG131" s="374"/>
    </row>
    <row r="132" spans="1:33" ht="15.75" customHeight="1">
      <c r="A132" s="363"/>
      <c r="B132" s="163"/>
      <c r="C132" s="335"/>
      <c r="D132" s="336"/>
      <c r="E132" s="101"/>
      <c r="F132" s="111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28"/>
      <c r="S132" s="47"/>
      <c r="T132" s="120"/>
      <c r="U132" s="111"/>
      <c r="V132" s="112"/>
      <c r="W132" s="113"/>
      <c r="X132" s="116"/>
      <c r="Y132" s="12"/>
      <c r="Z132" s="198"/>
      <c r="AA132" s="337"/>
      <c r="AB132" s="338"/>
      <c r="AC132" s="12"/>
      <c r="AD132" s="198"/>
      <c r="AE132" s="117"/>
      <c r="AF132" s="110"/>
      <c r="AG132" s="374"/>
    </row>
    <row r="133" spans="1:33" ht="15.75" customHeight="1">
      <c r="A133" s="363"/>
      <c r="B133" s="163"/>
      <c r="C133" s="335"/>
      <c r="D133" s="336"/>
      <c r="E133" s="101"/>
      <c r="F133" s="111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28"/>
      <c r="S133" s="47"/>
      <c r="T133" s="120"/>
      <c r="U133" s="111"/>
      <c r="V133" s="112"/>
      <c r="W133" s="113"/>
      <c r="X133" s="116"/>
      <c r="Y133" s="12"/>
      <c r="Z133" s="198"/>
      <c r="AA133" s="337"/>
      <c r="AB133" s="338"/>
      <c r="AC133" s="12"/>
      <c r="AD133" s="198"/>
      <c r="AE133" s="117"/>
      <c r="AF133" s="110"/>
      <c r="AG133" s="374"/>
    </row>
    <row r="134" spans="1:33" ht="15.75" customHeight="1">
      <c r="A134" s="363"/>
      <c r="B134" s="163"/>
      <c r="C134" s="335"/>
      <c r="D134" s="336"/>
      <c r="E134" s="101"/>
      <c r="F134" s="111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28"/>
      <c r="S134" s="47"/>
      <c r="T134" s="120"/>
      <c r="U134" s="111"/>
      <c r="V134" s="112"/>
      <c r="W134" s="113"/>
      <c r="X134" s="116"/>
      <c r="Y134" s="12"/>
      <c r="Z134" s="198"/>
      <c r="AA134" s="337"/>
      <c r="AB134" s="338"/>
      <c r="AC134" s="12"/>
      <c r="AD134" s="198"/>
      <c r="AE134" s="117"/>
      <c r="AF134" s="110"/>
      <c r="AG134" s="374"/>
    </row>
    <row r="135" spans="1:33" ht="15.75" customHeight="1">
      <c r="A135" s="363"/>
      <c r="B135" s="163"/>
      <c r="C135" s="335"/>
      <c r="D135" s="336"/>
      <c r="E135" s="101"/>
      <c r="F135" s="111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28"/>
      <c r="S135" s="47"/>
      <c r="T135" s="120"/>
      <c r="U135" s="111"/>
      <c r="V135" s="112"/>
      <c r="W135" s="113"/>
      <c r="X135" s="116"/>
      <c r="Y135" s="12"/>
      <c r="Z135" s="198"/>
      <c r="AA135" s="337"/>
      <c r="AB135" s="338"/>
      <c r="AC135" s="12"/>
      <c r="AD135" s="198"/>
      <c r="AE135" s="117"/>
      <c r="AF135" s="110"/>
      <c r="AG135" s="374"/>
    </row>
    <row r="136" spans="1:33" ht="15.75" customHeight="1">
      <c r="A136" s="363"/>
      <c r="B136" s="163"/>
      <c r="C136" s="335"/>
      <c r="D136" s="336"/>
      <c r="E136" s="101"/>
      <c r="F136" s="111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8"/>
      <c r="S136" s="47"/>
      <c r="T136" s="120"/>
      <c r="U136" s="111"/>
      <c r="V136" s="112"/>
      <c r="W136" s="113"/>
      <c r="X136" s="116"/>
      <c r="Y136" s="12"/>
      <c r="Z136" s="198"/>
      <c r="AA136" s="337"/>
      <c r="AB136" s="338"/>
      <c r="AC136" s="12"/>
      <c r="AD136" s="198"/>
      <c r="AE136" s="117"/>
      <c r="AF136" s="110"/>
      <c r="AG136" s="374"/>
    </row>
    <row r="137" spans="1:33" ht="15.75" customHeight="1">
      <c r="A137" s="363"/>
      <c r="B137" s="163"/>
      <c r="C137" s="335"/>
      <c r="D137" s="336"/>
      <c r="E137" s="101"/>
      <c r="F137" s="111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8"/>
      <c r="S137" s="47"/>
      <c r="T137" s="120"/>
      <c r="U137" s="111"/>
      <c r="V137" s="112"/>
      <c r="W137" s="183"/>
      <c r="X137" s="184"/>
      <c r="Y137" s="12"/>
      <c r="Z137" s="198"/>
      <c r="AA137" s="337"/>
      <c r="AB137" s="338"/>
      <c r="AC137" s="12"/>
      <c r="AD137" s="198"/>
      <c r="AE137" s="117"/>
      <c r="AF137" s="110"/>
      <c r="AG137" s="374"/>
    </row>
    <row r="138" spans="1:33" ht="15.75" customHeight="1">
      <c r="A138" s="363"/>
      <c r="B138" s="163"/>
      <c r="C138" s="335"/>
      <c r="D138" s="336"/>
      <c r="E138" s="101"/>
      <c r="F138" s="111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8"/>
      <c r="S138" s="47"/>
      <c r="T138" s="120"/>
      <c r="U138" s="111"/>
      <c r="V138" s="112"/>
      <c r="W138" s="185"/>
      <c r="X138" s="186"/>
      <c r="Y138" s="12"/>
      <c r="Z138" s="198"/>
      <c r="AA138" s="337"/>
      <c r="AB138" s="338"/>
      <c r="AC138" s="12"/>
      <c r="AD138" s="198"/>
      <c r="AE138" s="117"/>
      <c r="AF138" s="110"/>
      <c r="AG138" s="374"/>
    </row>
    <row r="139" spans="1:33" ht="15.75" customHeight="1">
      <c r="A139" s="363"/>
      <c r="B139" s="100"/>
      <c r="C139" s="335"/>
      <c r="D139" s="336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8"/>
      <c r="S139" s="47"/>
      <c r="T139" s="120"/>
      <c r="U139" s="130"/>
      <c r="V139" s="112"/>
      <c r="W139" s="185"/>
      <c r="X139" s="186"/>
      <c r="Y139" s="12"/>
      <c r="Z139" s="198"/>
      <c r="AA139" s="337"/>
      <c r="AB139" s="338"/>
      <c r="AC139" s="12"/>
      <c r="AD139" s="198"/>
      <c r="AE139" s="117"/>
      <c r="AF139" s="110"/>
      <c r="AG139" s="374"/>
    </row>
    <row r="140" spans="1:33" ht="15.75" customHeight="1" thickBot="1">
      <c r="A140" s="364"/>
      <c r="B140" s="133" t="s">
        <v>115</v>
      </c>
      <c r="C140" s="358"/>
      <c r="D140" s="358"/>
      <c r="E140" s="134"/>
      <c r="F140" s="167"/>
      <c r="G140" s="135"/>
      <c r="H140" s="69"/>
      <c r="I140" s="136">
        <f t="shared" ref="I140:J140" si="64">AVERAGE(I124:I139)</f>
        <v>23</v>
      </c>
      <c r="J140" s="137">
        <f t="shared" si="64"/>
        <v>2000</v>
      </c>
      <c r="K140" s="138">
        <f t="shared" ref="K140" si="65">J140/I140</f>
        <v>86.956521739130437</v>
      </c>
      <c r="L140" s="136">
        <f t="shared" ref="L140:M140" si="66">AVERAGE(L124:L139)</f>
        <v>23</v>
      </c>
      <c r="M140" s="137">
        <f t="shared" si="66"/>
        <v>1792.675482601561</v>
      </c>
      <c r="N140" s="138">
        <f>M140/L140</f>
        <v>77.942412287024396</v>
      </c>
      <c r="O140" s="139">
        <f>L140-I140</f>
        <v>0</v>
      </c>
      <c r="P140" s="140">
        <f>N140-K140</f>
        <v>-9.014109452106041</v>
      </c>
      <c r="Q140" s="141">
        <f>N140/K140</f>
        <v>0.89633774130078048</v>
      </c>
      <c r="R140" s="329"/>
      <c r="S140" s="142">
        <f>S124</f>
        <v>0.70833333333333337</v>
      </c>
      <c r="T140" s="143">
        <f>INDEX(T124:T139,COUNTA(T124:T139))</f>
        <v>0.83658564814814818</v>
      </c>
      <c r="U140" s="144"/>
      <c r="V140" s="166"/>
      <c r="W140" s="187"/>
      <c r="X140" s="188"/>
      <c r="Y140" s="179">
        <f t="shared" ref="Y140:Z140" si="67">SUM(Y124:Y139)</f>
        <v>0</v>
      </c>
      <c r="Z140" s="180">
        <f t="shared" si="67"/>
        <v>0</v>
      </c>
      <c r="AA140" s="359"/>
      <c r="AB140" s="360"/>
      <c r="AC140" s="179">
        <f t="shared" ref="AC140" si="68">SUM(AC124:AC139)</f>
        <v>4</v>
      </c>
      <c r="AD140" s="180">
        <f t="shared" ref="AD140" si="69">SUM(AD124:AD139)</f>
        <v>0</v>
      </c>
      <c r="AE140" s="168">
        <f>M140-J140</f>
        <v>-207.32451739843896</v>
      </c>
      <c r="AF140" s="141">
        <f>M140/J140</f>
        <v>0.89633774130078048</v>
      </c>
      <c r="AG140" s="375"/>
    </row>
    <row r="142" spans="1:33">
      <c r="AA142" s="365" t="s">
        <v>149</v>
      </c>
      <c r="AB142" s="365"/>
    </row>
    <row r="143" spans="1:33">
      <c r="AA143" s="365" t="s">
        <v>150</v>
      </c>
      <c r="AB143" s="365"/>
    </row>
    <row r="144" spans="1:33">
      <c r="AA144" s="365" t="s">
        <v>151</v>
      </c>
      <c r="AB144" s="365"/>
    </row>
    <row r="145" spans="27:28">
      <c r="AA145" s="365" t="s">
        <v>152</v>
      </c>
      <c r="AB145" s="365"/>
    </row>
    <row r="146" spans="27:28">
      <c r="AA146" s="365" t="s">
        <v>153</v>
      </c>
      <c r="AB146" s="365"/>
    </row>
    <row r="147" spans="27:28">
      <c r="AA147" s="365" t="s">
        <v>154</v>
      </c>
      <c r="AB147" s="365"/>
    </row>
    <row r="148" spans="27:28">
      <c r="AA148" s="365" t="s">
        <v>155</v>
      </c>
      <c r="AB148" s="365"/>
    </row>
    <row r="149" spans="27:28">
      <c r="AA149" s="365" t="s">
        <v>156</v>
      </c>
      <c r="AB149" s="365"/>
    </row>
    <row r="150" spans="27:28">
      <c r="AA150" s="365" t="s">
        <v>157</v>
      </c>
      <c r="AB150" s="365"/>
    </row>
    <row r="151" spans="27:28">
      <c r="AA151" s="365" t="s">
        <v>158</v>
      </c>
      <c r="AB151" s="365"/>
    </row>
    <row r="152" spans="27:28">
      <c r="AA152" s="365" t="s">
        <v>159</v>
      </c>
      <c r="AB152" s="365"/>
    </row>
    <row r="153" spans="27:28">
      <c r="AA153" s="365" t="s">
        <v>160</v>
      </c>
      <c r="AB153" s="365"/>
    </row>
    <row r="154" spans="27:28">
      <c r="AA154" s="365" t="s">
        <v>161</v>
      </c>
      <c r="AB154" s="365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409" priority="2" operator="greaterThan">
      <formula>0</formula>
    </cfRule>
  </conditionalFormatting>
  <conditionalFormatting sqref="P5:P140 AE5:AE140">
    <cfRule type="cellIs" dxfId="408" priority="5" operator="lessThan">
      <formula>0</formula>
    </cfRule>
  </conditionalFormatting>
  <conditionalFormatting sqref="Q5:Q140 AF5:AF140">
    <cfRule type="cellIs" dxfId="407" priority="3" operator="greaterThan">
      <formula>1</formula>
    </cfRule>
    <cfRule type="cellIs" dxfId="406" priority="4" operator="lessThan">
      <formula>0.8</formula>
    </cfRule>
  </conditionalFormatting>
  <conditionalFormatting sqref="AG5 R5:R140 AG107:AG124">
    <cfRule type="cellIs" dxfId="405" priority="6" operator="lessThan">
      <formula>0.8</formula>
    </cfRule>
  </conditionalFormatting>
  <conditionalFormatting sqref="AG22">
    <cfRule type="cellIs" dxfId="404" priority="11" operator="lessThan">
      <formula>0.8</formula>
    </cfRule>
  </conditionalFormatting>
  <conditionalFormatting sqref="AG37">
    <cfRule type="cellIs" dxfId="403" priority="10" operator="lessThan">
      <formula>0.8</formula>
    </cfRule>
  </conditionalFormatting>
  <conditionalFormatting sqref="AG39:AG74">
    <cfRule type="cellIs" dxfId="402" priority="8" operator="lessThan">
      <formula>0.8</formula>
    </cfRule>
  </conditionalFormatting>
  <conditionalFormatting sqref="AG80:AG88">
    <cfRule type="cellIs" dxfId="401" priority="9" operator="lessThan">
      <formula>0.8</formula>
    </cfRule>
  </conditionalFormatting>
  <conditionalFormatting sqref="AG90:AG95">
    <cfRule type="cellIs" dxfId="400" priority="7" operator="lessThan">
      <formula>0.8</formula>
    </cfRule>
  </conditionalFormatting>
  <conditionalFormatting sqref="AG139">
    <cfRule type="cellIs" dxfId="399" priority="1" operator="lessThan">
      <formula>0.8</formula>
    </cfRule>
  </conditionalFormatting>
  <dataValidations count="1">
    <dataValidation type="list" allowBlank="1" showInputMessage="1" showErrorMessage="1" sqref="AA5:AB140" xr:uid="{58EB498C-2736-4F5B-AAF8-C9273D30D87F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1EEE4-969C-405E-9985-969C6EDA07C5}">
  <sheetPr>
    <tabColor theme="9" tint="0.59999389629810485"/>
  </sheetPr>
  <dimension ref="B1:AR42"/>
  <sheetViews>
    <sheetView zoomScale="70" zoomScaleNormal="70" workbookViewId="0">
      <selection activeCell="Q39" sqref="Q39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11" t="s">
        <v>0</v>
      </c>
      <c r="C1" s="211"/>
      <c r="D1" s="211"/>
      <c r="E1" s="211"/>
      <c r="F1" s="211"/>
      <c r="G1" s="211"/>
      <c r="H1" s="211"/>
      <c r="I1" s="211"/>
      <c r="J1" s="211"/>
      <c r="K1" s="1"/>
      <c r="L1" s="1"/>
      <c r="M1" s="1"/>
      <c r="N1" s="1"/>
      <c r="O1" s="1"/>
      <c r="P1" s="1"/>
    </row>
    <row r="2" spans="2:34" ht="27.75" customHeight="1">
      <c r="B2" s="212"/>
      <c r="C2" s="212"/>
      <c r="D2" s="212"/>
      <c r="E2" s="212"/>
      <c r="F2" s="212"/>
      <c r="G2" s="212"/>
      <c r="H2" s="212"/>
      <c r="I2" s="212"/>
      <c r="J2" s="212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13" t="s">
        <v>253</v>
      </c>
      <c r="D3" s="214"/>
      <c r="E3" s="3" t="s">
        <v>2</v>
      </c>
      <c r="F3" s="215">
        <f>'0717(18度C)'!D1+'0717(4度C)'!D1</f>
        <v>164894</v>
      </c>
      <c r="G3" s="216"/>
      <c r="H3" s="3" t="s">
        <v>3</v>
      </c>
      <c r="I3" s="217">
        <f>'0717(18度C)'!F1+'0717(4度C)'!F1</f>
        <v>5200104.47</v>
      </c>
      <c r="J3" s="218"/>
      <c r="K3" s="4"/>
      <c r="L3" s="5"/>
      <c r="M3" s="1"/>
      <c r="N3" s="1"/>
      <c r="O3" s="1"/>
      <c r="P3" s="1"/>
    </row>
    <row r="4" spans="2:34" ht="28.5" customHeight="1">
      <c r="B4" s="219" t="s">
        <v>4</v>
      </c>
      <c r="C4" s="222" t="s">
        <v>5</v>
      </c>
      <c r="D4" s="223"/>
      <c r="E4" s="224" t="s">
        <v>6</v>
      </c>
      <c r="F4" s="225"/>
      <c r="G4" s="224" t="s">
        <v>7</v>
      </c>
      <c r="H4" s="225"/>
      <c r="I4" s="224" t="s">
        <v>8</v>
      </c>
      <c r="J4" s="225"/>
      <c r="K4" s="226" t="s">
        <v>9</v>
      </c>
      <c r="L4" s="227"/>
      <c r="M4" s="226" t="s">
        <v>10</v>
      </c>
      <c r="N4" s="227"/>
      <c r="O4" s="228" t="s">
        <v>11</v>
      </c>
      <c r="P4" s="229"/>
      <c r="Q4" s="229" t="s">
        <v>12</v>
      </c>
      <c r="R4" s="229"/>
    </row>
    <row r="5" spans="2:34" ht="28.5" customHeight="1">
      <c r="B5" s="220"/>
      <c r="C5" s="222" t="s">
        <v>13</v>
      </c>
      <c r="D5" s="223"/>
      <c r="E5" s="230" t="s">
        <v>14</v>
      </c>
      <c r="F5" s="231"/>
      <c r="G5" s="232" t="s">
        <v>15</v>
      </c>
      <c r="H5" s="233"/>
      <c r="I5" s="234" t="s">
        <v>16</v>
      </c>
      <c r="J5" s="235"/>
      <c r="K5" s="236" t="s">
        <v>17</v>
      </c>
      <c r="L5" s="237"/>
      <c r="M5" s="238" t="s">
        <v>18</v>
      </c>
      <c r="N5" s="23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20"/>
      <c r="C6" s="222" t="s">
        <v>22</v>
      </c>
      <c r="D6" s="223"/>
      <c r="E6" s="250">
        <f>AVERAGE(D14:O14,D32:X32)</f>
        <v>495.36712087170099</v>
      </c>
      <c r="F6" s="251" t="e">
        <f>AVERAGE(#REF!,D14:K14)</f>
        <v>#REF!</v>
      </c>
      <c r="G6" s="252">
        <f>AVERAGE(D14:K14)</f>
        <v>284.07500866791486</v>
      </c>
      <c r="H6" s="253"/>
      <c r="I6" s="252">
        <f>AVERAGE(L14:O14)</f>
        <v>94.325718496683862</v>
      </c>
      <c r="J6" s="253"/>
      <c r="K6" s="252">
        <f>AVERAGE(D32:O32)</f>
        <v>745.4545454545455</v>
      </c>
      <c r="L6" s="253"/>
      <c r="M6" s="252">
        <f>AVERAGE(P32:X32)</f>
        <v>762.73856578204402</v>
      </c>
      <c r="N6" s="253"/>
      <c r="O6" s="241">
        <f>'0717(4度C)'!Y2</f>
        <v>0</v>
      </c>
      <c r="P6" s="241">
        <f>'0717(4度C)'!Z2</f>
        <v>0</v>
      </c>
      <c r="Q6" s="241">
        <f>'0717(4度C)'!AC2</f>
        <v>46</v>
      </c>
      <c r="R6" s="241">
        <f>'0717(4度C)'!AD2</f>
        <v>0</v>
      </c>
    </row>
    <row r="7" spans="2:34" ht="28.5" customHeight="1">
      <c r="B7" s="220"/>
      <c r="C7" s="244" t="s">
        <v>23</v>
      </c>
      <c r="D7" s="245"/>
      <c r="E7" s="246">
        <f>AVERAGE(D15:O15,D33:X33)</f>
        <v>440.66020911090556</v>
      </c>
      <c r="F7" s="247" t="e">
        <f>AVERAGE(#REF!,D15:K15)</f>
        <v>#REF!</v>
      </c>
      <c r="G7" s="248">
        <f>AVERAGE(D15:K15)</f>
        <v>247.3055927058258</v>
      </c>
      <c r="H7" s="249"/>
      <c r="I7" s="248">
        <f>AVERAGE(L15:O15)</f>
        <v>86.91763471494076</v>
      </c>
      <c r="J7" s="249"/>
      <c r="K7" s="248">
        <f>AVERAGE(D33:O33)</f>
        <v>665.00327879858457</v>
      </c>
      <c r="L7" s="249"/>
      <c r="M7" s="248">
        <f>AVERAGE(P33:X33)</f>
        <v>683.22035122882869</v>
      </c>
      <c r="N7" s="249"/>
      <c r="O7" s="242"/>
      <c r="P7" s="242"/>
      <c r="Q7" s="242"/>
      <c r="R7" s="242"/>
    </row>
    <row r="8" spans="2:34" ht="28.5" customHeight="1">
      <c r="B8" s="221"/>
      <c r="C8" s="244" t="s">
        <v>24</v>
      </c>
      <c r="D8" s="245"/>
      <c r="E8" s="265">
        <f>AVERAGE(D16:O16,D34:X34)</f>
        <v>0.89376427163664973</v>
      </c>
      <c r="F8" s="266" t="e">
        <f>AVERAGE(D16:K16,#REF!)</f>
        <v>#REF!</v>
      </c>
      <c r="G8" s="254">
        <f>AVERAGE(D16:K16)</f>
        <v>0.88566789981520344</v>
      </c>
      <c r="H8" s="255"/>
      <c r="I8" s="254">
        <f>AVERAGE(L16:O16)</f>
        <v>0.91964208493610444</v>
      </c>
      <c r="J8" s="255"/>
      <c r="K8" s="254">
        <f>AVERAGE(D34:O34)</f>
        <v>0.8902963705924446</v>
      </c>
      <c r="L8" s="255"/>
      <c r="M8" s="254">
        <f>AVERAGE(P34:X34)</f>
        <v>0.89643782376329662</v>
      </c>
      <c r="N8" s="255"/>
      <c r="O8" s="243"/>
      <c r="P8" s="243"/>
      <c r="Q8" s="243"/>
      <c r="R8" s="243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6" t="s">
        <v>26</v>
      </c>
      <c r="C11" s="257"/>
      <c r="D11" s="258" t="s">
        <v>27</v>
      </c>
      <c r="E11" s="259"/>
      <c r="F11" s="259"/>
      <c r="G11" s="259"/>
      <c r="H11" s="259"/>
      <c r="I11" s="259"/>
      <c r="J11" s="259"/>
      <c r="K11" s="259"/>
      <c r="L11" s="260" t="s">
        <v>28</v>
      </c>
      <c r="M11" s="261"/>
      <c r="N11" s="261"/>
      <c r="O11" s="262"/>
    </row>
    <row r="12" spans="2:34" ht="17.25" customHeight="1">
      <c r="B12" s="263" t="s">
        <v>29</v>
      </c>
      <c r="C12" s="264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63"/>
      <c r="C13" s="264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0" t="s">
        <v>40</v>
      </c>
      <c r="C14" s="26" t="s">
        <v>41</v>
      </c>
      <c r="D14" s="27" t="s">
        <v>42</v>
      </c>
      <c r="E14" s="28">
        <v>84.21052631578948</v>
      </c>
      <c r="F14" s="28">
        <v>109.6</v>
      </c>
      <c r="G14" s="28">
        <v>90.909090909090907</v>
      </c>
      <c r="H14" s="28">
        <v>165.13043478260869</v>
      </c>
      <c r="I14" s="28">
        <v>654.6</v>
      </c>
      <c r="J14" s="28">
        <v>600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0"/>
      <c r="C15" s="33" t="s">
        <v>43</v>
      </c>
      <c r="D15" s="34" t="s">
        <v>42</v>
      </c>
      <c r="E15" s="35">
        <v>75.506075314994149</v>
      </c>
      <c r="F15" s="35">
        <v>98.618769260347051</v>
      </c>
      <c r="G15" s="35">
        <v>81.444243216872081</v>
      </c>
      <c r="H15" s="35">
        <v>147.98064099820763</v>
      </c>
      <c r="I15" s="35">
        <v>539.05382744453391</v>
      </c>
      <c r="J15" s="35">
        <v>541.23</v>
      </c>
      <c r="K15" s="36" t="s">
        <v>42</v>
      </c>
      <c r="L15" s="34" t="s">
        <v>42</v>
      </c>
      <c r="M15" s="37">
        <v>95.892857142857139</v>
      </c>
      <c r="N15" s="35">
        <v>77.942412287024396</v>
      </c>
      <c r="O15" s="38" t="s">
        <v>42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40"/>
      <c r="C16" s="41" t="s">
        <v>44</v>
      </c>
      <c r="D16" s="42" t="s">
        <v>42</v>
      </c>
      <c r="E16" s="43">
        <f t="shared" ref="E16:J16" si="0">E15/E14</f>
        <v>0.89663464436555551</v>
      </c>
      <c r="F16" s="43">
        <f t="shared" si="0"/>
        <v>0.89980628887177971</v>
      </c>
      <c r="G16" s="43">
        <f t="shared" si="0"/>
        <v>0.89588667538559297</v>
      </c>
      <c r="H16" s="43">
        <f t="shared" si="0"/>
        <v>0.89614395549204207</v>
      </c>
      <c r="I16" s="43">
        <f t="shared" si="0"/>
        <v>0.82348583477625092</v>
      </c>
      <c r="J16" s="43">
        <f t="shared" si="0"/>
        <v>0.90205000000000002</v>
      </c>
      <c r="K16" s="44" t="s">
        <v>42</v>
      </c>
      <c r="L16" s="42" t="s">
        <v>42</v>
      </c>
      <c r="M16" s="45">
        <f t="shared" ref="M16:N16" si="1">M15/M14</f>
        <v>0.94294642857142852</v>
      </c>
      <c r="N16" s="43">
        <f t="shared" si="1"/>
        <v>0.89633774130078048</v>
      </c>
      <c r="O16" s="46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7" t="s">
        <v>45</v>
      </c>
      <c r="C17" s="13" t="s">
        <v>46</v>
      </c>
      <c r="D17" s="47" t="s">
        <v>42</v>
      </c>
      <c r="E17" s="48">
        <v>0.25</v>
      </c>
      <c r="F17" s="48">
        <v>0.20833333333333334</v>
      </c>
      <c r="G17" s="48">
        <v>0.25</v>
      </c>
      <c r="H17" s="48">
        <v>0.16666666666666666</v>
      </c>
      <c r="I17" s="48">
        <v>0.25</v>
      </c>
      <c r="J17" s="48">
        <v>0.25</v>
      </c>
      <c r="K17" s="48" t="s">
        <v>42</v>
      </c>
      <c r="L17" s="47" t="s">
        <v>42</v>
      </c>
      <c r="M17" s="49">
        <v>0.70833333333333337</v>
      </c>
      <c r="N17" s="48">
        <v>0.70833333333333337</v>
      </c>
      <c r="O17" s="50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63"/>
      <c r="C18" s="13" t="s">
        <v>47</v>
      </c>
      <c r="D18" s="47" t="s">
        <v>42</v>
      </c>
      <c r="E18" s="48">
        <v>0.64432870370370354</v>
      </c>
      <c r="F18" s="48">
        <v>0.58027777777777767</v>
      </c>
      <c r="G18" s="48">
        <v>0.56371527777777775</v>
      </c>
      <c r="H18" s="48">
        <v>0.65105324074074056</v>
      </c>
      <c r="I18" s="48">
        <v>0.39384259259259252</v>
      </c>
      <c r="J18" s="48">
        <v>0.29667824074074073</v>
      </c>
      <c r="K18" s="48" t="s">
        <v>42</v>
      </c>
      <c r="L18" s="47" t="s">
        <v>42</v>
      </c>
      <c r="M18" s="49">
        <v>0.81416666666666671</v>
      </c>
      <c r="N18" s="48">
        <v>0.8190277777777778</v>
      </c>
      <c r="O18" s="50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8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69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68" t="s">
        <v>51</v>
      </c>
      <c r="C21" s="51" t="s">
        <v>49</v>
      </c>
      <c r="D21" s="54"/>
      <c r="E21" s="52">
        <v>12</v>
      </c>
      <c r="F21" s="52">
        <v>7</v>
      </c>
      <c r="G21" s="52">
        <v>7</v>
      </c>
      <c r="H21" s="52">
        <v>14</v>
      </c>
      <c r="I21" s="52">
        <v>0</v>
      </c>
      <c r="J21" s="52">
        <v>0</v>
      </c>
      <c r="K21" s="53"/>
      <c r="L21" s="54"/>
      <c r="M21" s="55">
        <v>3</v>
      </c>
      <c r="N21" s="52">
        <v>3</v>
      </c>
      <c r="O21" s="56"/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69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63" t="s">
        <v>53</v>
      </c>
      <c r="C23" s="264"/>
      <c r="D23" s="57" t="s">
        <v>42</v>
      </c>
      <c r="E23" s="58">
        <v>22.166666666666668</v>
      </c>
      <c r="F23" s="58">
        <v>17.857142857142858</v>
      </c>
      <c r="G23" s="58">
        <v>22</v>
      </c>
      <c r="H23" s="58">
        <v>21</v>
      </c>
      <c r="I23" s="58">
        <v>5.5</v>
      </c>
      <c r="J23" s="58">
        <v>6</v>
      </c>
      <c r="K23" s="59" t="s">
        <v>42</v>
      </c>
      <c r="L23" s="57" t="s">
        <v>42</v>
      </c>
      <c r="M23" s="60">
        <v>18.666666666666668</v>
      </c>
      <c r="N23" s="58">
        <v>23</v>
      </c>
      <c r="O23" s="61" t="s">
        <v>42</v>
      </c>
    </row>
    <row r="24" spans="2:44" ht="17.25" customHeight="1">
      <c r="B24" s="270" t="s">
        <v>54</v>
      </c>
      <c r="C24" s="271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70" t="s">
        <v>59</v>
      </c>
      <c r="C25" s="271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72" t="s">
        <v>60</v>
      </c>
      <c r="C26" s="273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56" t="s">
        <v>26</v>
      </c>
      <c r="C29" s="257"/>
      <c r="D29" s="274" t="s">
        <v>64</v>
      </c>
      <c r="E29" s="275"/>
      <c r="F29" s="275"/>
      <c r="G29" s="275"/>
      <c r="H29" s="275"/>
      <c r="I29" s="275"/>
      <c r="J29" s="275"/>
      <c r="K29" s="275"/>
      <c r="L29" s="275"/>
      <c r="M29" s="275"/>
      <c r="N29" s="275"/>
      <c r="O29" s="276"/>
      <c r="P29" s="277" t="s">
        <v>65</v>
      </c>
      <c r="Q29" s="278"/>
      <c r="R29" s="278"/>
      <c r="S29" s="278"/>
      <c r="T29" s="278"/>
      <c r="U29" s="278"/>
      <c r="V29" s="278"/>
      <c r="W29" s="278"/>
      <c r="X29" s="279"/>
    </row>
    <row r="30" spans="2:44" ht="17.25" customHeight="1">
      <c r="B30" s="263" t="s">
        <v>29</v>
      </c>
      <c r="C30" s="264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63"/>
      <c r="C31" s="264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40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954.54545454545462</v>
      </c>
      <c r="O32" s="28">
        <v>875</v>
      </c>
      <c r="P32" s="27">
        <v>411.42857142857144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709.09090909090901</v>
      </c>
      <c r="W32" s="28">
        <v>991.30434782608711</v>
      </c>
      <c r="X32" s="31">
        <v>939.13043478260863</v>
      </c>
    </row>
    <row r="33" spans="2:24" ht="39.6" customHeight="1">
      <c r="B33" s="240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287.73873900619759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746.60244135391338</v>
      </c>
      <c r="N33" s="35">
        <v>849.44641953578866</v>
      </c>
      <c r="O33" s="35">
        <v>776.22551529843861</v>
      </c>
      <c r="P33" s="34">
        <v>368.7173257795921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642.65857993424595</v>
      </c>
      <c r="W33" s="35">
        <v>889.22243835437291</v>
      </c>
      <c r="X33" s="38">
        <v>832.28306084710391</v>
      </c>
    </row>
    <row r="34" spans="2:24" ht="40.15" customHeight="1">
      <c r="B34" s="240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0.87920170251893714</v>
      </c>
      <c r="H34" s="43" t="s">
        <v>42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0.90497265618656164</v>
      </c>
      <c r="N34" s="43">
        <f>N33/N32</f>
        <v>0.88989624903749287</v>
      </c>
      <c r="O34" s="43">
        <f>O33/O32</f>
        <v>0.88711487462678695</v>
      </c>
      <c r="P34" s="42">
        <f>P33/P32</f>
        <v>0.89618794460317519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0.90631338195855204</v>
      </c>
      <c r="W34" s="43">
        <f>W33/W32</f>
        <v>0.89702263518204273</v>
      </c>
      <c r="X34" s="46">
        <f>X33/X32</f>
        <v>0.88622733330941628</v>
      </c>
    </row>
    <row r="35" spans="2:24" ht="17.25" customHeight="1">
      <c r="B35" s="267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0.25</v>
      </c>
      <c r="H35" s="48" t="s">
        <v>42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0.31458333333333327</v>
      </c>
      <c r="N35" s="48">
        <v>0.25</v>
      </c>
      <c r="O35" s="48">
        <v>0.25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0.73819444444444438</v>
      </c>
      <c r="X35" s="50">
        <v>0.74166666666666681</v>
      </c>
    </row>
    <row r="36" spans="2:24" ht="17.25" customHeight="1">
      <c r="B36" s="263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0.39384259259259252</v>
      </c>
      <c r="H36" s="48" t="s">
        <v>42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0.38935185185185178</v>
      </c>
      <c r="N36" s="48">
        <v>0.4675462962962964</v>
      </c>
      <c r="O36" s="48">
        <v>0.48555555555555563</v>
      </c>
      <c r="P36" s="47">
        <v>0.76908564814814806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0.85284722222222231</v>
      </c>
      <c r="W36" s="48">
        <v>1.0379050925925923</v>
      </c>
      <c r="X36" s="50">
        <v>1.0529282407407403</v>
      </c>
    </row>
    <row r="37" spans="2:24" ht="17.25" customHeight="1">
      <c r="B37" s="263" t="s">
        <v>53</v>
      </c>
      <c r="C37" s="264"/>
      <c r="D37" s="58" t="s">
        <v>42</v>
      </c>
      <c r="E37" s="58" t="s">
        <v>42</v>
      </c>
      <c r="F37" s="58" t="s">
        <v>42</v>
      </c>
      <c r="G37" s="58">
        <v>11</v>
      </c>
      <c r="H37" s="58" t="s">
        <v>42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4</v>
      </c>
      <c r="N37" s="58">
        <v>3.6666666666666665</v>
      </c>
      <c r="O37" s="58">
        <v>4</v>
      </c>
      <c r="P37" s="57">
        <v>8.75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4.4000000000000004</v>
      </c>
      <c r="W37" s="58">
        <v>3.2857142857142856</v>
      </c>
      <c r="X37" s="61">
        <v>3.8333333333333335</v>
      </c>
    </row>
    <row r="38" spans="2:24" ht="17.25" customHeight="1">
      <c r="B38" s="270" t="s">
        <v>54</v>
      </c>
      <c r="C38" s="271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70" t="s">
        <v>59</v>
      </c>
      <c r="C39" s="271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72" t="s">
        <v>60</v>
      </c>
      <c r="C40" s="273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1A7A1-A045-4FDB-85D6-08AD97BAE566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L43" sqref="L43"/>
      <selection pane="bottomLeft" activeCell="L43" sqref="L43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SUM(F5:F140)</f>
        <v>83467</v>
      </c>
      <c r="E1" s="88" t="s">
        <v>3</v>
      </c>
      <c r="F1" s="89">
        <f>SUM(G5:G140)</f>
        <v>1663098.4200000002</v>
      </c>
      <c r="G1" s="90" t="s">
        <v>84</v>
      </c>
      <c r="H1" s="91">
        <f>L21+L38+L55+L72+L89+L106+L123+L140</f>
        <v>42.93571428571429</v>
      </c>
      <c r="I1" s="284" t="s">
        <v>85</v>
      </c>
      <c r="J1" s="280"/>
      <c r="K1" s="309"/>
      <c r="L1" s="313" t="s">
        <v>86</v>
      </c>
      <c r="M1" s="314"/>
      <c r="N1" s="315"/>
      <c r="O1" s="280" t="s">
        <v>87</v>
      </c>
      <c r="P1" s="280"/>
      <c r="Q1" s="280"/>
      <c r="R1" s="281"/>
      <c r="S1" s="284" t="s">
        <v>88</v>
      </c>
      <c r="T1" s="280"/>
      <c r="U1" s="280"/>
      <c r="V1" s="280"/>
      <c r="W1" s="280"/>
      <c r="X1" s="281"/>
      <c r="Y1" s="280" t="s">
        <v>89</v>
      </c>
      <c r="Z1" s="280"/>
      <c r="AA1" s="284" t="s">
        <v>90</v>
      </c>
      <c r="AB1" s="286"/>
      <c r="AC1" s="287"/>
    </row>
    <row r="2" spans="1:29" ht="26.25" customHeight="1" thickBot="1">
      <c r="A2" s="299">
        <v>46220</v>
      </c>
      <c r="B2" s="300"/>
      <c r="C2" s="92" t="s">
        <v>40</v>
      </c>
      <c r="D2" s="93">
        <f>AVERAGE(N21,N38,N55,N72,N89,N106,N123,N140)</f>
        <v>674.11181501370663</v>
      </c>
      <c r="E2" s="93" t="s">
        <v>91</v>
      </c>
      <c r="F2" s="94">
        <f>F1/D1</f>
        <v>19.925220985539198</v>
      </c>
      <c r="G2" s="95" t="s">
        <v>92</v>
      </c>
      <c r="H2" s="96">
        <f>COUNT(H5:H140)</f>
        <v>9</v>
      </c>
      <c r="I2" s="310"/>
      <c r="J2" s="311"/>
      <c r="K2" s="312"/>
      <c r="L2" s="316"/>
      <c r="M2" s="282"/>
      <c r="N2" s="317"/>
      <c r="O2" s="282"/>
      <c r="P2" s="282"/>
      <c r="Q2" s="282"/>
      <c r="R2" s="283"/>
      <c r="S2" s="285"/>
      <c r="T2" s="282"/>
      <c r="U2" s="282"/>
      <c r="V2" s="282"/>
      <c r="W2" s="282"/>
      <c r="X2" s="283"/>
      <c r="Y2" s="282"/>
      <c r="Z2" s="282"/>
      <c r="AA2" s="288"/>
      <c r="AB2" s="289"/>
      <c r="AC2" s="290"/>
    </row>
    <row r="3" spans="1:29" ht="23.25" customHeight="1">
      <c r="A3" s="301" t="s">
        <v>93</v>
      </c>
      <c r="B3" s="303" t="s">
        <v>94</v>
      </c>
      <c r="C3" s="305" t="s">
        <v>95</v>
      </c>
      <c r="D3" s="305"/>
      <c r="E3" s="307" t="s">
        <v>96</v>
      </c>
      <c r="F3" s="305" t="s">
        <v>97</v>
      </c>
      <c r="G3" s="307" t="s">
        <v>98</v>
      </c>
      <c r="H3" s="356" t="s">
        <v>99</v>
      </c>
      <c r="I3" s="291" t="s">
        <v>100</v>
      </c>
      <c r="J3" s="293" t="s">
        <v>101</v>
      </c>
      <c r="K3" s="295" t="s">
        <v>40</v>
      </c>
      <c r="L3" s="297" t="s">
        <v>100</v>
      </c>
      <c r="M3" s="293" t="s">
        <v>101</v>
      </c>
      <c r="N3" s="295" t="s">
        <v>40</v>
      </c>
      <c r="O3" s="291" t="s">
        <v>100</v>
      </c>
      <c r="P3" s="350" t="s">
        <v>40</v>
      </c>
      <c r="Q3" s="352" t="s">
        <v>102</v>
      </c>
      <c r="R3" s="354" t="s">
        <v>103</v>
      </c>
      <c r="S3" s="339" t="s">
        <v>104</v>
      </c>
      <c r="T3" s="340"/>
      <c r="U3" s="341" t="s">
        <v>105</v>
      </c>
      <c r="V3" s="341" t="s">
        <v>106</v>
      </c>
      <c r="W3" s="305" t="s">
        <v>107</v>
      </c>
      <c r="X3" s="343"/>
      <c r="Y3" s="344" t="s">
        <v>108</v>
      </c>
      <c r="Z3" s="345"/>
      <c r="AA3" s="348" t="s">
        <v>101</v>
      </c>
      <c r="AB3" s="318" t="s">
        <v>102</v>
      </c>
      <c r="AC3" s="320" t="s">
        <v>109</v>
      </c>
    </row>
    <row r="4" spans="1:29" ht="17.25" customHeight="1" thickBot="1">
      <c r="A4" s="302"/>
      <c r="B4" s="304"/>
      <c r="C4" s="306"/>
      <c r="D4" s="306"/>
      <c r="E4" s="308"/>
      <c r="F4" s="306"/>
      <c r="G4" s="308"/>
      <c r="H4" s="357"/>
      <c r="I4" s="292"/>
      <c r="J4" s="294"/>
      <c r="K4" s="296"/>
      <c r="L4" s="298"/>
      <c r="M4" s="294"/>
      <c r="N4" s="296"/>
      <c r="O4" s="292"/>
      <c r="P4" s="351"/>
      <c r="Q4" s="353"/>
      <c r="R4" s="355"/>
      <c r="S4" s="203" t="s">
        <v>110</v>
      </c>
      <c r="T4" s="204" t="s">
        <v>111</v>
      </c>
      <c r="U4" s="342"/>
      <c r="V4" s="342"/>
      <c r="W4" s="99" t="s">
        <v>112</v>
      </c>
      <c r="X4" s="69" t="s">
        <v>113</v>
      </c>
      <c r="Y4" s="346"/>
      <c r="Z4" s="347"/>
      <c r="AA4" s="349"/>
      <c r="AB4" s="319"/>
      <c r="AC4" s="321"/>
    </row>
    <row r="5" spans="1:29" ht="15.75" customHeight="1">
      <c r="A5" s="322" t="s">
        <v>116</v>
      </c>
      <c r="B5" s="146" t="s">
        <v>114</v>
      </c>
      <c r="C5" s="325" t="s">
        <v>117</v>
      </c>
      <c r="D5" s="326"/>
      <c r="E5" s="147">
        <v>25.64</v>
      </c>
      <c r="F5" s="97">
        <v>1507</v>
      </c>
      <c r="G5" s="148">
        <f t="shared" ref="G5:G8" si="0">E5*F5</f>
        <v>38639.480000000003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3217.2495511531883</v>
      </c>
      <c r="N5" s="152">
        <f>M5/L5</f>
        <v>321.72495511531883</v>
      </c>
      <c r="O5" s="154">
        <f>L5-I5</f>
        <v>0</v>
      </c>
      <c r="P5" s="155">
        <f>N5-K5</f>
        <v>-38.275044884681165</v>
      </c>
      <c r="Q5" s="156">
        <f>N5/K5</f>
        <v>0.89368043087588567</v>
      </c>
      <c r="R5" s="327">
        <f>Q21</f>
        <v>0.87920170251893714</v>
      </c>
      <c r="S5" s="157">
        <v>0.25</v>
      </c>
      <c r="T5" s="158">
        <v>0.26951388888888889</v>
      </c>
      <c r="U5" s="159"/>
      <c r="V5" s="160">
        <v>28.104751764621408</v>
      </c>
      <c r="W5" s="161"/>
      <c r="X5" s="162"/>
      <c r="Y5" s="330"/>
      <c r="Z5" s="331"/>
      <c r="AA5" s="115">
        <f>M5-J5</f>
        <v>-382.75044884681165</v>
      </c>
      <c r="AB5" s="156">
        <f>M5/J5</f>
        <v>0.89368043087588567</v>
      </c>
      <c r="AC5" s="332">
        <f>AB21</f>
        <v>0.87920170251893714</v>
      </c>
    </row>
    <row r="6" spans="1:29" ht="15.75" customHeight="1">
      <c r="A6" s="323"/>
      <c r="B6" s="100" t="s">
        <v>114</v>
      </c>
      <c r="C6" s="335" t="s">
        <v>198</v>
      </c>
      <c r="D6" s="336"/>
      <c r="E6" s="101">
        <v>29.52</v>
      </c>
      <c r="F6" s="102">
        <v>2278</v>
      </c>
      <c r="G6" s="103">
        <f t="shared" si="0"/>
        <v>67246.559999999998</v>
      </c>
      <c r="H6" s="26"/>
      <c r="I6" s="104">
        <v>11</v>
      </c>
      <c r="J6" s="105">
        <v>3600</v>
      </c>
      <c r="K6" s="106">
        <f t="shared" ref="K6:K8" si="1">J6/I6</f>
        <v>327.27272727272725</v>
      </c>
      <c r="L6" s="107">
        <v>11</v>
      </c>
      <c r="M6" s="105">
        <f>F6/V6*60</f>
        <v>3161.7231524602089</v>
      </c>
      <c r="N6" s="106">
        <f>M6/L6</f>
        <v>287.42937749638264</v>
      </c>
      <c r="O6" s="108">
        <f>L6-I6</f>
        <v>0</v>
      </c>
      <c r="P6" s="109">
        <f>N6-K6</f>
        <v>-39.84334977634461</v>
      </c>
      <c r="Q6" s="110">
        <f>N6/K6</f>
        <v>0.87825643123894703</v>
      </c>
      <c r="R6" s="328"/>
      <c r="S6" s="47">
        <v>0.27291666666666664</v>
      </c>
      <c r="T6" s="48">
        <v>0.30292824074074071</v>
      </c>
      <c r="U6" s="111">
        <v>4.8999999999999666</v>
      </c>
      <c r="V6" s="112">
        <v>43.229591399754966</v>
      </c>
      <c r="W6" s="113"/>
      <c r="X6" s="116"/>
      <c r="Y6" s="337"/>
      <c r="Z6" s="338"/>
      <c r="AA6" s="117">
        <f>M6-J6</f>
        <v>-438.27684753979111</v>
      </c>
      <c r="AB6" s="110">
        <f>M6/J6</f>
        <v>0.87825643123894692</v>
      </c>
      <c r="AC6" s="333"/>
    </row>
    <row r="7" spans="1:29" ht="15.75" customHeight="1">
      <c r="A7" s="323"/>
      <c r="B7" s="100" t="s">
        <v>114</v>
      </c>
      <c r="C7" s="335" t="s">
        <v>199</v>
      </c>
      <c r="D7" s="336"/>
      <c r="E7" s="101">
        <v>29.85</v>
      </c>
      <c r="F7" s="102">
        <v>2619</v>
      </c>
      <c r="G7" s="103">
        <f t="shared" si="0"/>
        <v>78177.150000000009</v>
      </c>
      <c r="H7" s="26"/>
      <c r="I7" s="104">
        <v>11</v>
      </c>
      <c r="J7" s="105">
        <v>3600</v>
      </c>
      <c r="K7" s="106">
        <f t="shared" si="1"/>
        <v>327.27272727272725</v>
      </c>
      <c r="L7" s="107">
        <v>11</v>
      </c>
      <c r="M7" s="105">
        <f>F7/V7*60</f>
        <v>3161.7619884163569</v>
      </c>
      <c r="N7" s="106">
        <f>M7/L7</f>
        <v>287.43290803785061</v>
      </c>
      <c r="O7" s="108">
        <f>L7-I7</f>
        <v>0</v>
      </c>
      <c r="P7" s="109">
        <f>N7-K7</f>
        <v>-39.839819234876643</v>
      </c>
      <c r="Q7" s="110">
        <f>N7/K7</f>
        <v>0.87826721900454363</v>
      </c>
      <c r="R7" s="328"/>
      <c r="S7" s="47">
        <v>0.30624999999999997</v>
      </c>
      <c r="T7" s="48">
        <v>0.34076388888888887</v>
      </c>
      <c r="U7" s="111">
        <v>4.783333333333335</v>
      </c>
      <c r="V7" s="112">
        <v>49.700135739410058</v>
      </c>
      <c r="W7" s="113"/>
      <c r="X7" s="116"/>
      <c r="Y7" s="337"/>
      <c r="Z7" s="338"/>
      <c r="AA7" s="117">
        <f>M7-J7</f>
        <v>-438.23801158364313</v>
      </c>
      <c r="AB7" s="110">
        <f>M7/J7</f>
        <v>0.87826721900454352</v>
      </c>
      <c r="AC7" s="333"/>
    </row>
    <row r="8" spans="1:29" ht="15.75" customHeight="1">
      <c r="A8" s="323"/>
      <c r="B8" s="100" t="s">
        <v>118</v>
      </c>
      <c r="C8" s="335" t="s">
        <v>119</v>
      </c>
      <c r="D8" s="336"/>
      <c r="E8" s="101">
        <v>28.57</v>
      </c>
      <c r="F8" s="102">
        <v>1277</v>
      </c>
      <c r="G8" s="103">
        <f t="shared" si="0"/>
        <v>36483.89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3119.769824242941</v>
      </c>
      <c r="N8" s="106">
        <f>M8/L8</f>
        <v>259.98081868691173</v>
      </c>
      <c r="O8" s="108">
        <f>L8-I8</f>
        <v>0</v>
      </c>
      <c r="P8" s="109">
        <f>N8-K8</f>
        <v>-40.019181313088268</v>
      </c>
      <c r="Q8" s="110">
        <f>N8/K8</f>
        <v>0.86660272895637247</v>
      </c>
      <c r="R8" s="328"/>
      <c r="S8" s="47">
        <v>0.34444444444444439</v>
      </c>
      <c r="T8" s="48">
        <v>0.3614930555555555</v>
      </c>
      <c r="U8" s="111">
        <v>5.2999999999999492</v>
      </c>
      <c r="V8" s="112">
        <v>24.559504167456645</v>
      </c>
      <c r="W8" s="113"/>
      <c r="X8" s="116"/>
      <c r="Y8" s="337"/>
      <c r="Z8" s="338"/>
      <c r="AA8" s="117">
        <f>M8-J8</f>
        <v>-480.23017575705899</v>
      </c>
      <c r="AB8" s="110">
        <f>M8/J8</f>
        <v>0.86660272895637247</v>
      </c>
      <c r="AC8" s="333"/>
    </row>
    <row r="9" spans="1:29" ht="15.75" customHeight="1">
      <c r="A9" s="323"/>
      <c r="B9" s="100"/>
      <c r="C9" s="335"/>
      <c r="D9" s="336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328"/>
      <c r="S9" s="47"/>
      <c r="T9" s="48"/>
      <c r="U9" s="111"/>
      <c r="V9" s="112"/>
      <c r="W9" s="113"/>
      <c r="X9" s="116"/>
      <c r="Y9" s="337"/>
      <c r="Z9" s="338"/>
      <c r="AA9" s="117"/>
      <c r="AB9" s="110"/>
      <c r="AC9" s="333"/>
    </row>
    <row r="10" spans="1:29" ht="15.75" customHeight="1">
      <c r="A10" s="323"/>
      <c r="B10" s="100"/>
      <c r="C10" s="335"/>
      <c r="D10" s="336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28"/>
      <c r="S10" s="47"/>
      <c r="T10" s="120"/>
      <c r="U10" s="111"/>
      <c r="V10" s="112"/>
      <c r="W10" s="113"/>
      <c r="X10" s="116"/>
      <c r="Y10" s="337"/>
      <c r="Z10" s="338"/>
      <c r="AA10" s="117"/>
      <c r="AB10" s="110"/>
      <c r="AC10" s="333"/>
    </row>
    <row r="11" spans="1:29" ht="15.75" customHeight="1">
      <c r="A11" s="323"/>
      <c r="B11" s="100"/>
      <c r="C11" s="335"/>
      <c r="D11" s="336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8"/>
      <c r="S11" s="47"/>
      <c r="T11" s="120"/>
      <c r="U11" s="111"/>
      <c r="V11" s="112"/>
      <c r="W11" s="113"/>
      <c r="X11" s="116"/>
      <c r="Y11" s="337"/>
      <c r="Z11" s="338"/>
      <c r="AA11" s="117"/>
      <c r="AB11" s="110"/>
      <c r="AC11" s="333"/>
    </row>
    <row r="12" spans="1:29" ht="15.75" customHeight="1">
      <c r="A12" s="323"/>
      <c r="B12" s="100"/>
      <c r="C12" s="335"/>
      <c r="D12" s="33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8"/>
      <c r="S12" s="47"/>
      <c r="T12" s="120"/>
      <c r="U12" s="111"/>
      <c r="V12" s="112"/>
      <c r="W12" s="113"/>
      <c r="X12" s="116"/>
      <c r="Y12" s="337"/>
      <c r="Z12" s="338"/>
      <c r="AA12" s="117"/>
      <c r="AB12" s="110"/>
      <c r="AC12" s="333"/>
    </row>
    <row r="13" spans="1:29" ht="15.75" customHeight="1">
      <c r="A13" s="323"/>
      <c r="B13" s="100"/>
      <c r="C13" s="335"/>
      <c r="D13" s="33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8"/>
      <c r="S13" s="47"/>
      <c r="T13" s="120"/>
      <c r="U13" s="111"/>
      <c r="V13" s="112"/>
      <c r="W13" s="113"/>
      <c r="X13" s="127"/>
      <c r="Y13" s="337"/>
      <c r="Z13" s="338"/>
      <c r="AA13" s="117"/>
      <c r="AB13" s="110"/>
      <c r="AC13" s="333"/>
    </row>
    <row r="14" spans="1:29" ht="15.75" customHeight="1">
      <c r="A14" s="323"/>
      <c r="B14" s="100"/>
      <c r="C14" s="335"/>
      <c r="D14" s="33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8"/>
      <c r="S14" s="47"/>
      <c r="T14" s="120"/>
      <c r="U14" s="111"/>
      <c r="V14" s="112"/>
      <c r="W14" s="113"/>
      <c r="X14" s="127"/>
      <c r="Y14" s="337"/>
      <c r="Z14" s="338"/>
      <c r="AA14" s="117"/>
      <c r="AB14" s="110"/>
      <c r="AC14" s="333"/>
    </row>
    <row r="15" spans="1:29" ht="15.75" customHeight="1">
      <c r="A15" s="323"/>
      <c r="B15" s="100"/>
      <c r="C15" s="335"/>
      <c r="D15" s="33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8"/>
      <c r="S15" s="47"/>
      <c r="T15" s="120"/>
      <c r="U15" s="111"/>
      <c r="V15" s="112"/>
      <c r="W15" s="113"/>
      <c r="X15" s="127"/>
      <c r="Y15" s="337"/>
      <c r="Z15" s="338"/>
      <c r="AA15" s="117"/>
      <c r="AB15" s="110"/>
      <c r="AC15" s="333"/>
    </row>
    <row r="16" spans="1:29" ht="15.75" customHeight="1">
      <c r="A16" s="323"/>
      <c r="B16" s="100"/>
      <c r="C16" s="335"/>
      <c r="D16" s="33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8"/>
      <c r="S16" s="47"/>
      <c r="T16" s="120"/>
      <c r="U16" s="111"/>
      <c r="V16" s="112"/>
      <c r="W16" s="113"/>
      <c r="X16" s="127"/>
      <c r="Y16" s="337"/>
      <c r="Z16" s="338"/>
      <c r="AA16" s="117"/>
      <c r="AB16" s="110"/>
      <c r="AC16" s="333"/>
    </row>
    <row r="17" spans="1:29" ht="15.75" customHeight="1">
      <c r="A17" s="323"/>
      <c r="B17" s="100"/>
      <c r="C17" s="335"/>
      <c r="D17" s="33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8"/>
      <c r="S17" s="47"/>
      <c r="T17" s="120"/>
      <c r="U17" s="111"/>
      <c r="V17" s="112"/>
      <c r="W17" s="113"/>
      <c r="X17" s="127"/>
      <c r="Y17" s="337"/>
      <c r="Z17" s="338"/>
      <c r="AA17" s="117"/>
      <c r="AB17" s="110"/>
      <c r="AC17" s="333"/>
    </row>
    <row r="18" spans="1:29" ht="15.75" customHeight="1">
      <c r="A18" s="323"/>
      <c r="B18" s="100"/>
      <c r="C18" s="335"/>
      <c r="D18" s="33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8"/>
      <c r="S18" s="47"/>
      <c r="T18" s="120"/>
      <c r="U18" s="111"/>
      <c r="V18" s="112"/>
      <c r="W18" s="113"/>
      <c r="X18" s="127"/>
      <c r="Y18" s="337"/>
      <c r="Z18" s="338"/>
      <c r="AA18" s="117"/>
      <c r="AB18" s="110"/>
      <c r="AC18" s="333"/>
    </row>
    <row r="19" spans="1:29" ht="15.75" customHeight="1">
      <c r="A19" s="323"/>
      <c r="B19" s="100"/>
      <c r="C19" s="335"/>
      <c r="D19" s="33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8"/>
      <c r="S19" s="47"/>
      <c r="T19" s="120"/>
      <c r="U19" s="111"/>
      <c r="V19" s="112"/>
      <c r="W19" s="113"/>
      <c r="X19" s="127"/>
      <c r="Y19" s="337"/>
      <c r="Z19" s="338"/>
      <c r="AA19" s="117"/>
      <c r="AB19" s="110"/>
      <c r="AC19" s="333"/>
    </row>
    <row r="20" spans="1:29" ht="15.75" customHeight="1">
      <c r="A20" s="323"/>
      <c r="B20" s="163"/>
      <c r="C20" s="335"/>
      <c r="D20" s="336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8"/>
      <c r="S20" s="119"/>
      <c r="T20" s="120"/>
      <c r="U20" s="130"/>
      <c r="V20" s="131"/>
      <c r="W20" s="126"/>
      <c r="X20" s="127"/>
      <c r="Y20" s="337"/>
      <c r="Z20" s="338"/>
      <c r="AA20" s="165"/>
      <c r="AB20" s="125"/>
      <c r="AC20" s="333"/>
    </row>
    <row r="21" spans="1:29" ht="15.75" customHeight="1" thickBot="1">
      <c r="A21" s="324"/>
      <c r="B21" s="133" t="s">
        <v>115</v>
      </c>
      <c r="C21" s="358"/>
      <c r="D21" s="358"/>
      <c r="E21" s="134"/>
      <c r="F21" s="167"/>
      <c r="G21" s="135"/>
      <c r="H21" s="69"/>
      <c r="I21" s="136">
        <f t="shared" ref="I21:J21" si="2">AVERAGE(I5:I20)</f>
        <v>11</v>
      </c>
      <c r="J21" s="137">
        <f t="shared" si="2"/>
        <v>3600</v>
      </c>
      <c r="K21" s="138">
        <f t="shared" ref="K21" si="3">J21/I21</f>
        <v>327.27272727272725</v>
      </c>
      <c r="L21" s="136">
        <f t="shared" ref="L21:M21" si="4">AVERAGE(L5:L20)</f>
        <v>11</v>
      </c>
      <c r="M21" s="137">
        <f t="shared" si="4"/>
        <v>3165.1261290681737</v>
      </c>
      <c r="N21" s="138">
        <f>M21/L21</f>
        <v>287.73873900619759</v>
      </c>
      <c r="O21" s="139">
        <f>L21-I21</f>
        <v>0</v>
      </c>
      <c r="P21" s="140">
        <f>N21-K21</f>
        <v>-39.533988266529661</v>
      </c>
      <c r="Q21" s="141">
        <f>N21/K21</f>
        <v>0.87920170251893714</v>
      </c>
      <c r="R21" s="329"/>
      <c r="S21" s="142">
        <v>0.25</v>
      </c>
      <c r="T21" s="143">
        <v>0.39384259259259252</v>
      </c>
      <c r="U21" s="144"/>
      <c r="V21" s="166"/>
      <c r="W21" s="167"/>
      <c r="X21" s="138"/>
      <c r="Y21" s="359"/>
      <c r="Z21" s="360"/>
      <c r="AA21" s="168">
        <f>M21-J21</f>
        <v>-434.87387093182633</v>
      </c>
      <c r="AB21" s="141">
        <f>M21/J21</f>
        <v>0.87920170251893714</v>
      </c>
      <c r="AC21" s="334"/>
    </row>
    <row r="22" spans="1:29" ht="15.75" customHeight="1">
      <c r="A22" s="361" t="s">
        <v>121</v>
      </c>
      <c r="B22" s="114" t="s">
        <v>118</v>
      </c>
      <c r="C22" s="325" t="s">
        <v>186</v>
      </c>
      <c r="D22" s="326"/>
      <c r="E22" s="147">
        <v>18.53</v>
      </c>
      <c r="F22" s="97">
        <v>1961</v>
      </c>
      <c r="G22" s="148">
        <f t="shared" ref="G22:G24" si="5">E22*F22</f>
        <v>36337.33</v>
      </c>
      <c r="H22" s="149"/>
      <c r="I22" s="150">
        <v>3</v>
      </c>
      <c r="J22" s="151">
        <v>3300</v>
      </c>
      <c r="K22" s="152">
        <f>J22/I22</f>
        <v>1100</v>
      </c>
      <c r="L22" s="153">
        <v>3</v>
      </c>
      <c r="M22" s="151">
        <f>F22/V22*60</f>
        <v>2985.8992962469579</v>
      </c>
      <c r="N22" s="152">
        <f>M22/L22</f>
        <v>995.29976541565259</v>
      </c>
      <c r="O22" s="154">
        <f>L22-I22</f>
        <v>0</v>
      </c>
      <c r="P22" s="155">
        <f>N22-K22</f>
        <v>-104.70023458434741</v>
      </c>
      <c r="Q22" s="156">
        <f>N22/K22</f>
        <v>0.90481796855968422</v>
      </c>
      <c r="R22" s="327">
        <f>Q38</f>
        <v>0.90497265618656164</v>
      </c>
      <c r="S22" s="157">
        <v>0.31458333333333327</v>
      </c>
      <c r="T22" s="158">
        <v>0.34194444444444438</v>
      </c>
      <c r="U22" s="159"/>
      <c r="V22" s="112">
        <v>39.405213748464135</v>
      </c>
      <c r="W22" s="161"/>
      <c r="X22" s="162"/>
      <c r="Y22" s="330"/>
      <c r="Z22" s="331"/>
      <c r="AA22" s="115">
        <f>M22-J22</f>
        <v>-314.10070375304213</v>
      </c>
      <c r="AB22" s="156">
        <f>M22/J22</f>
        <v>0.90481796855968422</v>
      </c>
      <c r="AC22" s="332">
        <f>AB38</f>
        <v>0.90497265618656164</v>
      </c>
    </row>
    <row r="23" spans="1:29" ht="15.75" customHeight="1">
      <c r="A23" s="362"/>
      <c r="B23" s="100" t="s">
        <v>118</v>
      </c>
      <c r="C23" s="335" t="s">
        <v>122</v>
      </c>
      <c r="D23" s="336"/>
      <c r="E23" s="101">
        <v>22.28</v>
      </c>
      <c r="F23" s="102">
        <v>703</v>
      </c>
      <c r="G23" s="103">
        <f t="shared" si="5"/>
        <v>15662.84</v>
      </c>
      <c r="H23" s="26"/>
      <c r="I23" s="104">
        <v>5</v>
      </c>
      <c r="J23" s="105">
        <v>3300</v>
      </c>
      <c r="K23" s="106">
        <f t="shared" ref="K23:K24" si="6">J23/I23</f>
        <v>660</v>
      </c>
      <c r="L23" s="107">
        <v>5</v>
      </c>
      <c r="M23" s="105">
        <f>F23/V23*60</f>
        <v>2985.51</v>
      </c>
      <c r="N23" s="106">
        <f>M23/L23</f>
        <v>597.10200000000009</v>
      </c>
      <c r="O23" s="108">
        <f>L23-I23</f>
        <v>0</v>
      </c>
      <c r="P23" s="109">
        <f>N23-K23</f>
        <v>-62.897999999999911</v>
      </c>
      <c r="Q23" s="110">
        <f>N23/K23</f>
        <v>0.90470000000000017</v>
      </c>
      <c r="R23" s="328"/>
      <c r="S23" s="47">
        <v>0.34513888888888883</v>
      </c>
      <c r="T23" s="48">
        <v>0.35494212962962957</v>
      </c>
      <c r="U23" s="111">
        <v>4.5999999999999996</v>
      </c>
      <c r="V23" s="112">
        <v>14.12823939628405</v>
      </c>
      <c r="W23" s="113"/>
      <c r="X23" s="116"/>
      <c r="Y23" s="337"/>
      <c r="Z23" s="338"/>
      <c r="AA23" s="117">
        <f>M23-J23</f>
        <v>-314.48999999999978</v>
      </c>
      <c r="AB23" s="110">
        <f>M23/J23</f>
        <v>0.90470000000000006</v>
      </c>
      <c r="AC23" s="333"/>
    </row>
    <row r="24" spans="1:29" ht="15.75" customHeight="1">
      <c r="A24" s="362"/>
      <c r="B24" s="100" t="s">
        <v>118</v>
      </c>
      <c r="C24" s="335" t="s">
        <v>123</v>
      </c>
      <c r="D24" s="336"/>
      <c r="E24" s="101">
        <v>17.89</v>
      </c>
      <c r="F24" s="102">
        <v>2175</v>
      </c>
      <c r="G24" s="103">
        <f t="shared" si="5"/>
        <v>38910.75</v>
      </c>
      <c r="H24" s="26"/>
      <c r="I24" s="104">
        <v>4</v>
      </c>
      <c r="J24" s="105">
        <v>3300</v>
      </c>
      <c r="K24" s="106">
        <f t="shared" si="6"/>
        <v>825</v>
      </c>
      <c r="L24" s="107">
        <v>4</v>
      </c>
      <c r="M24" s="105">
        <f>F24/V24*60</f>
        <v>2987.8200000000011</v>
      </c>
      <c r="N24" s="106">
        <f>M24/L24</f>
        <v>746.95500000000027</v>
      </c>
      <c r="O24" s="108">
        <f>L24-I24</f>
        <v>0</v>
      </c>
      <c r="P24" s="109">
        <f>N24-K24</f>
        <v>-78.044999999999732</v>
      </c>
      <c r="Q24" s="110">
        <f>N24/K24</f>
        <v>0.90540000000000032</v>
      </c>
      <c r="R24" s="328"/>
      <c r="S24" s="47">
        <v>0.35902777777777772</v>
      </c>
      <c r="T24" s="48">
        <v>0.38935185185185178</v>
      </c>
      <c r="U24" s="111">
        <v>5.8833333333333471</v>
      </c>
      <c r="V24" s="112">
        <v>43.677329959636104</v>
      </c>
      <c r="W24" s="113"/>
      <c r="X24" s="116"/>
      <c r="Y24" s="337"/>
      <c r="Z24" s="338"/>
      <c r="AA24" s="117">
        <f>M24-J24</f>
        <v>-312.17999999999893</v>
      </c>
      <c r="AB24" s="110">
        <f>M24/J24</f>
        <v>0.90540000000000032</v>
      </c>
      <c r="AC24" s="333"/>
    </row>
    <row r="25" spans="1:29" ht="15.75" customHeight="1">
      <c r="A25" s="362"/>
      <c r="B25" s="100"/>
      <c r="C25" s="335"/>
      <c r="D25" s="336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28"/>
      <c r="S25" s="47"/>
      <c r="T25" s="48"/>
      <c r="U25" s="111"/>
      <c r="V25" s="112"/>
      <c r="W25" s="113"/>
      <c r="X25" s="116"/>
      <c r="Y25" s="337"/>
      <c r="Z25" s="338"/>
      <c r="AA25" s="117"/>
      <c r="AB25" s="110"/>
      <c r="AC25" s="333"/>
    </row>
    <row r="26" spans="1:29" ht="15.75" customHeight="1">
      <c r="A26" s="363"/>
      <c r="B26" s="100"/>
      <c r="C26" s="335"/>
      <c r="D26" s="336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328"/>
      <c r="S26" s="47"/>
      <c r="T26" s="48"/>
      <c r="U26" s="111"/>
      <c r="V26" s="112"/>
      <c r="W26" s="113"/>
      <c r="X26" s="116"/>
      <c r="Y26" s="337"/>
      <c r="Z26" s="338"/>
      <c r="AA26" s="117"/>
      <c r="AB26" s="110"/>
      <c r="AC26" s="333"/>
    </row>
    <row r="27" spans="1:29" ht="15.75" customHeight="1">
      <c r="A27" s="363"/>
      <c r="B27" s="100"/>
      <c r="C27" s="335"/>
      <c r="D27" s="336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28"/>
      <c r="S27" s="47"/>
      <c r="T27" s="120"/>
      <c r="U27" s="111"/>
      <c r="V27" s="112"/>
      <c r="W27" s="113"/>
      <c r="X27" s="116"/>
      <c r="Y27" s="337"/>
      <c r="Z27" s="338"/>
      <c r="AA27" s="117"/>
      <c r="AB27" s="110"/>
      <c r="AC27" s="333"/>
    </row>
    <row r="28" spans="1:29" ht="15.75" customHeight="1">
      <c r="A28" s="363"/>
      <c r="B28" s="100"/>
      <c r="C28" s="335"/>
      <c r="D28" s="336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328"/>
      <c r="S28" s="47"/>
      <c r="T28" s="120"/>
      <c r="U28" s="111"/>
      <c r="V28" s="112"/>
      <c r="W28" s="113"/>
      <c r="X28" s="116"/>
      <c r="Y28" s="337"/>
      <c r="Z28" s="338"/>
      <c r="AA28" s="117"/>
      <c r="AB28" s="110"/>
      <c r="AC28" s="333"/>
    </row>
    <row r="29" spans="1:29" ht="15.75" customHeight="1">
      <c r="A29" s="363"/>
      <c r="B29" s="100"/>
      <c r="C29" s="335"/>
      <c r="D29" s="336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28"/>
      <c r="S29" s="47"/>
      <c r="T29" s="120"/>
      <c r="U29" s="111"/>
      <c r="V29" s="112"/>
      <c r="W29" s="113"/>
      <c r="X29" s="116"/>
      <c r="Y29" s="337"/>
      <c r="Z29" s="338"/>
      <c r="AA29" s="117"/>
      <c r="AB29" s="110"/>
      <c r="AC29" s="333"/>
    </row>
    <row r="30" spans="1:29" ht="15.75" customHeight="1">
      <c r="A30" s="363"/>
      <c r="B30" s="100"/>
      <c r="C30" s="335"/>
      <c r="D30" s="336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28"/>
      <c r="S30" s="47"/>
      <c r="T30" s="120"/>
      <c r="U30" s="111"/>
      <c r="V30" s="112"/>
      <c r="W30" s="113"/>
      <c r="X30" s="116"/>
      <c r="Y30" s="337"/>
      <c r="Z30" s="338"/>
      <c r="AA30" s="117"/>
      <c r="AB30" s="110"/>
      <c r="AC30" s="333"/>
    </row>
    <row r="31" spans="1:29" ht="15.75" customHeight="1">
      <c r="A31" s="363"/>
      <c r="B31" s="100"/>
      <c r="C31" s="335"/>
      <c r="D31" s="336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28"/>
      <c r="S31" s="47"/>
      <c r="T31" s="120"/>
      <c r="U31" s="111"/>
      <c r="V31" s="112"/>
      <c r="W31" s="113"/>
      <c r="X31" s="116"/>
      <c r="Y31" s="337"/>
      <c r="Z31" s="338"/>
      <c r="AA31" s="117"/>
      <c r="AB31" s="110"/>
      <c r="AC31" s="333"/>
    </row>
    <row r="32" spans="1:29" ht="15.75" customHeight="1">
      <c r="A32" s="363"/>
      <c r="B32" s="100"/>
      <c r="C32" s="335"/>
      <c r="D32" s="336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28"/>
      <c r="S32" s="47"/>
      <c r="T32" s="120"/>
      <c r="U32" s="111"/>
      <c r="V32" s="112"/>
      <c r="W32" s="113"/>
      <c r="X32" s="116"/>
      <c r="Y32" s="337"/>
      <c r="Z32" s="338"/>
      <c r="AA32" s="117"/>
      <c r="AB32" s="110"/>
      <c r="AC32" s="333"/>
    </row>
    <row r="33" spans="1:29" ht="15.75" customHeight="1">
      <c r="A33" s="363"/>
      <c r="B33" s="100"/>
      <c r="C33" s="335"/>
      <c r="D33" s="336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28"/>
      <c r="S33" s="47"/>
      <c r="T33" s="120"/>
      <c r="U33" s="111"/>
      <c r="V33" s="112"/>
      <c r="W33" s="113"/>
      <c r="X33" s="116"/>
      <c r="Y33" s="337"/>
      <c r="Z33" s="338"/>
      <c r="AA33" s="117"/>
      <c r="AB33" s="110"/>
      <c r="AC33" s="333"/>
    </row>
    <row r="34" spans="1:29" ht="15.75" customHeight="1">
      <c r="A34" s="363"/>
      <c r="B34" s="100"/>
      <c r="C34" s="335"/>
      <c r="D34" s="336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28"/>
      <c r="S34" s="47"/>
      <c r="T34" s="120"/>
      <c r="U34" s="111"/>
      <c r="V34" s="112"/>
      <c r="W34" s="113"/>
      <c r="X34" s="116"/>
      <c r="Y34" s="337"/>
      <c r="Z34" s="338"/>
      <c r="AA34" s="117"/>
      <c r="AB34" s="110"/>
      <c r="AC34" s="333"/>
    </row>
    <row r="35" spans="1:29" ht="15.75" customHeight="1">
      <c r="A35" s="363"/>
      <c r="B35" s="100"/>
      <c r="C35" s="335"/>
      <c r="D35" s="336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28"/>
      <c r="S35" s="47"/>
      <c r="T35" s="120"/>
      <c r="U35" s="111"/>
      <c r="V35" s="112"/>
      <c r="W35" s="113"/>
      <c r="X35" s="116"/>
      <c r="Y35" s="337"/>
      <c r="Z35" s="338"/>
      <c r="AA35" s="117"/>
      <c r="AB35" s="110"/>
      <c r="AC35" s="333"/>
    </row>
    <row r="36" spans="1:29" ht="15.75" customHeight="1">
      <c r="A36" s="363"/>
      <c r="B36" s="100"/>
      <c r="C36" s="335"/>
      <c r="D36" s="336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28"/>
      <c r="S36" s="47"/>
      <c r="T36" s="120"/>
      <c r="U36" s="111"/>
      <c r="V36" s="112"/>
      <c r="W36" s="113"/>
      <c r="X36" s="116"/>
      <c r="Y36" s="337"/>
      <c r="Z36" s="338"/>
      <c r="AA36" s="117"/>
      <c r="AB36" s="110"/>
      <c r="AC36" s="333"/>
    </row>
    <row r="37" spans="1:29" ht="15.75" customHeight="1">
      <c r="A37" s="363"/>
      <c r="B37" s="100"/>
      <c r="C37" s="335"/>
      <c r="D37" s="336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28"/>
      <c r="S37" s="119"/>
      <c r="T37" s="120"/>
      <c r="U37" s="130"/>
      <c r="V37" s="131"/>
      <c r="W37" s="126"/>
      <c r="X37" s="127"/>
      <c r="Y37" s="337"/>
      <c r="Z37" s="338"/>
      <c r="AA37" s="165"/>
      <c r="AB37" s="125"/>
      <c r="AC37" s="333"/>
    </row>
    <row r="38" spans="1:29" ht="15.75" customHeight="1" thickBot="1">
      <c r="A38" s="364"/>
      <c r="B38" s="133" t="s">
        <v>115</v>
      </c>
      <c r="C38" s="358"/>
      <c r="D38" s="358"/>
      <c r="E38" s="134"/>
      <c r="F38" s="99"/>
      <c r="G38" s="135"/>
      <c r="H38" s="69"/>
      <c r="I38" s="136">
        <f t="shared" ref="I38:J38" si="7">AVERAGE(I22:I37)</f>
        <v>4</v>
      </c>
      <c r="J38" s="137">
        <f t="shared" si="7"/>
        <v>3300</v>
      </c>
      <c r="K38" s="138">
        <f t="shared" ref="K38" si="8">J38/I38</f>
        <v>825</v>
      </c>
      <c r="L38" s="136">
        <f t="shared" ref="L38:M38" si="9">AVERAGE(L22:L37)</f>
        <v>4</v>
      </c>
      <c r="M38" s="137">
        <f t="shared" si="9"/>
        <v>2986.4097654156535</v>
      </c>
      <c r="N38" s="138">
        <f t="shared" ref="N38:N44" si="10">M38/L38</f>
        <v>746.60244135391338</v>
      </c>
      <c r="O38" s="139">
        <f t="shared" ref="O38:O44" si="11">L38-I38</f>
        <v>0</v>
      </c>
      <c r="P38" s="140">
        <f t="shared" ref="P38:P44" si="12">N38-K38</f>
        <v>-78.397558646086623</v>
      </c>
      <c r="Q38" s="141">
        <f t="shared" ref="Q38:Q44" si="13">N38/K38</f>
        <v>0.90497265618656164</v>
      </c>
      <c r="R38" s="329"/>
      <c r="S38" s="142">
        <v>0.31458333333333327</v>
      </c>
      <c r="T38" s="143">
        <v>0.38935185185185178</v>
      </c>
      <c r="U38" s="144"/>
      <c r="V38" s="166"/>
      <c r="W38" s="99"/>
      <c r="X38" s="69"/>
      <c r="Y38" s="359"/>
      <c r="Z38" s="360"/>
      <c r="AA38" s="168">
        <f t="shared" ref="AA38:AA44" si="14">M38-J38</f>
        <v>-313.59023458434649</v>
      </c>
      <c r="AB38" s="141">
        <f t="shared" ref="AB38:AB44" si="15">M38/J38</f>
        <v>0.90497265618656164</v>
      </c>
      <c r="AC38" s="334"/>
    </row>
    <row r="39" spans="1:29" ht="15.75" customHeight="1">
      <c r="A39" s="322" t="s">
        <v>71</v>
      </c>
      <c r="B39" s="114" t="s">
        <v>118</v>
      </c>
      <c r="C39" s="325" t="s">
        <v>129</v>
      </c>
      <c r="D39" s="326"/>
      <c r="E39" s="147">
        <v>25.03</v>
      </c>
      <c r="F39" s="97">
        <v>820</v>
      </c>
      <c r="G39" s="148">
        <f t="shared" ref="G39:G44" si="16">E39*F39</f>
        <v>20524.600000000002</v>
      </c>
      <c r="H39" s="149"/>
      <c r="I39" s="150">
        <v>5</v>
      </c>
      <c r="J39" s="151">
        <v>3600</v>
      </c>
      <c r="K39" s="152">
        <f>J39/I39</f>
        <v>720</v>
      </c>
      <c r="L39" s="153">
        <v>5</v>
      </c>
      <c r="M39" s="151">
        <f t="shared" ref="M39:M44" si="17">F39/V39*60</f>
        <v>3192.7761676975383</v>
      </c>
      <c r="N39" s="152">
        <f t="shared" si="10"/>
        <v>638.55523353950764</v>
      </c>
      <c r="O39" s="154">
        <f t="shared" si="11"/>
        <v>0</v>
      </c>
      <c r="P39" s="155">
        <f t="shared" si="12"/>
        <v>-81.44476646049236</v>
      </c>
      <c r="Q39" s="156">
        <f t="shared" si="13"/>
        <v>0.88688226880487175</v>
      </c>
      <c r="R39" s="327">
        <f>Q55</f>
        <v>0.88989624903749287</v>
      </c>
      <c r="S39" s="157">
        <v>0.25</v>
      </c>
      <c r="T39" s="158">
        <v>0.26069444444444445</v>
      </c>
      <c r="U39" s="159"/>
      <c r="V39" s="160">
        <v>15.409786786112363</v>
      </c>
      <c r="W39" s="161"/>
      <c r="X39" s="162"/>
      <c r="Y39" s="330"/>
      <c r="Z39" s="331"/>
      <c r="AA39" s="115">
        <f t="shared" si="14"/>
        <v>-407.22383230246169</v>
      </c>
      <c r="AB39" s="156">
        <f t="shared" si="15"/>
        <v>0.88688226880487175</v>
      </c>
      <c r="AC39" s="332">
        <f>AB55</f>
        <v>0.88989624903749287</v>
      </c>
    </row>
    <row r="40" spans="1:29" ht="15.75" customHeight="1">
      <c r="A40" s="323"/>
      <c r="B40" s="100" t="s">
        <v>118</v>
      </c>
      <c r="C40" s="335" t="s">
        <v>125</v>
      </c>
      <c r="D40" s="336"/>
      <c r="E40" s="101">
        <v>18.18</v>
      </c>
      <c r="F40" s="102">
        <v>957</v>
      </c>
      <c r="G40" s="103">
        <f t="shared" si="16"/>
        <v>17398.259999999998</v>
      </c>
      <c r="H40" s="26"/>
      <c r="I40" s="104">
        <v>3</v>
      </c>
      <c r="J40" s="105">
        <v>3600</v>
      </c>
      <c r="K40" s="106">
        <f t="shared" ref="K40:K76" si="18">J40/I40</f>
        <v>1200</v>
      </c>
      <c r="L40" s="107">
        <v>3</v>
      </c>
      <c r="M40" s="105">
        <f t="shared" si="17"/>
        <v>3187.4193682675786</v>
      </c>
      <c r="N40" s="106">
        <f t="shared" si="10"/>
        <v>1062.4731227558595</v>
      </c>
      <c r="O40" s="108">
        <f t="shared" si="11"/>
        <v>0</v>
      </c>
      <c r="P40" s="109">
        <f t="shared" si="12"/>
        <v>-137.52687724414045</v>
      </c>
      <c r="Q40" s="110">
        <f t="shared" si="13"/>
        <v>0.88539426896321627</v>
      </c>
      <c r="R40" s="328"/>
      <c r="S40" s="47">
        <v>0.27083333333333337</v>
      </c>
      <c r="T40" s="48">
        <v>0.28333333333333338</v>
      </c>
      <c r="U40" s="111">
        <v>14.600000000000044</v>
      </c>
      <c r="V40" s="112">
        <v>18.014573347845605</v>
      </c>
      <c r="W40" s="113"/>
      <c r="X40" s="116"/>
      <c r="Y40" s="337"/>
      <c r="Z40" s="338"/>
      <c r="AA40" s="117">
        <f t="shared" si="14"/>
        <v>-412.58063173242135</v>
      </c>
      <c r="AB40" s="110">
        <f t="shared" si="15"/>
        <v>0.88539426896321627</v>
      </c>
      <c r="AC40" s="333"/>
    </row>
    <row r="41" spans="1:29" ht="15.75" customHeight="1">
      <c r="A41" s="323"/>
      <c r="B41" s="100" t="s">
        <v>118</v>
      </c>
      <c r="C41" s="335" t="s">
        <v>202</v>
      </c>
      <c r="D41" s="336"/>
      <c r="E41" s="101">
        <v>23.72</v>
      </c>
      <c r="F41" s="102">
        <v>700</v>
      </c>
      <c r="G41" s="103">
        <f t="shared" si="16"/>
        <v>16604</v>
      </c>
      <c r="H41" s="26"/>
      <c r="I41" s="104">
        <v>5</v>
      </c>
      <c r="J41" s="105">
        <v>3600</v>
      </c>
      <c r="K41" s="106">
        <f t="shared" si="18"/>
        <v>720</v>
      </c>
      <c r="L41" s="107">
        <v>5</v>
      </c>
      <c r="M41" s="105">
        <f t="shared" si="17"/>
        <v>3198.7911494849409</v>
      </c>
      <c r="N41" s="106">
        <f t="shared" si="10"/>
        <v>639.75822989698815</v>
      </c>
      <c r="O41" s="108">
        <f t="shared" si="11"/>
        <v>0</v>
      </c>
      <c r="P41" s="109">
        <f t="shared" si="12"/>
        <v>-80.241770103011845</v>
      </c>
      <c r="Q41" s="110">
        <f t="shared" si="13"/>
        <v>0.8885530970791502</v>
      </c>
      <c r="R41" s="328"/>
      <c r="S41" s="47">
        <v>0.29375000000000007</v>
      </c>
      <c r="T41" s="48">
        <v>0.30285879629629636</v>
      </c>
      <c r="U41" s="111">
        <v>15.000000000000027</v>
      </c>
      <c r="V41" s="112">
        <v>13.129960049677738</v>
      </c>
      <c r="W41" s="113"/>
      <c r="X41" s="116"/>
      <c r="Y41" s="337"/>
      <c r="Z41" s="338"/>
      <c r="AA41" s="117">
        <f t="shared" si="14"/>
        <v>-401.20885051505911</v>
      </c>
      <c r="AB41" s="110">
        <f t="shared" si="15"/>
        <v>0.8885530970791502</v>
      </c>
      <c r="AC41" s="333"/>
    </row>
    <row r="42" spans="1:29" ht="15.75" customHeight="1">
      <c r="A42" s="323"/>
      <c r="B42" s="100" t="s">
        <v>118</v>
      </c>
      <c r="C42" s="335" t="s">
        <v>127</v>
      </c>
      <c r="D42" s="336"/>
      <c r="E42" s="101">
        <v>18.18</v>
      </c>
      <c r="F42" s="102">
        <v>1699</v>
      </c>
      <c r="G42" s="103">
        <f t="shared" si="16"/>
        <v>30887.82</v>
      </c>
      <c r="H42" s="26"/>
      <c r="I42" s="104">
        <v>3</v>
      </c>
      <c r="J42" s="105">
        <v>3600</v>
      </c>
      <c r="K42" s="106">
        <f t="shared" si="18"/>
        <v>1200</v>
      </c>
      <c r="L42" s="107">
        <v>3</v>
      </c>
      <c r="M42" s="105">
        <f t="shared" si="17"/>
        <v>3200.9982864459976</v>
      </c>
      <c r="N42" s="106">
        <f t="shared" si="10"/>
        <v>1066.9994288153325</v>
      </c>
      <c r="O42" s="108">
        <f t="shared" si="11"/>
        <v>0</v>
      </c>
      <c r="P42" s="109">
        <f t="shared" si="12"/>
        <v>-133.00057118466748</v>
      </c>
      <c r="Q42" s="110">
        <f t="shared" si="13"/>
        <v>0.8891661906794438</v>
      </c>
      <c r="R42" s="328"/>
      <c r="S42" s="47">
        <v>0.31319444444444455</v>
      </c>
      <c r="T42" s="48">
        <v>0.33530092592592603</v>
      </c>
      <c r="U42" s="111">
        <v>14.883333333333395</v>
      </c>
      <c r="V42" s="112">
        <v>31.84631507978153</v>
      </c>
      <c r="W42" s="113"/>
      <c r="X42" s="116"/>
      <c r="Y42" s="337"/>
      <c r="Z42" s="338"/>
      <c r="AA42" s="117">
        <f t="shared" si="14"/>
        <v>-399.00171355400244</v>
      </c>
      <c r="AB42" s="110">
        <f t="shared" si="15"/>
        <v>0.8891661906794438</v>
      </c>
      <c r="AC42" s="333"/>
    </row>
    <row r="43" spans="1:29" ht="15.75" customHeight="1">
      <c r="A43" s="323"/>
      <c r="B43" s="100" t="s">
        <v>118</v>
      </c>
      <c r="C43" s="335" t="s">
        <v>126</v>
      </c>
      <c r="D43" s="336"/>
      <c r="E43" s="101">
        <v>14.03</v>
      </c>
      <c r="F43" s="102">
        <v>3468</v>
      </c>
      <c r="G43" s="103">
        <f t="shared" si="16"/>
        <v>48656.04</v>
      </c>
      <c r="H43" s="13"/>
      <c r="I43" s="104">
        <v>3</v>
      </c>
      <c r="J43" s="105">
        <v>3000</v>
      </c>
      <c r="K43" s="106">
        <f t="shared" si="18"/>
        <v>1000</v>
      </c>
      <c r="L43" s="107">
        <v>3</v>
      </c>
      <c r="M43" s="105">
        <f t="shared" si="17"/>
        <v>2722.792165740093</v>
      </c>
      <c r="N43" s="106">
        <f t="shared" si="10"/>
        <v>907.59738858003095</v>
      </c>
      <c r="O43" s="108">
        <f t="shared" si="11"/>
        <v>0</v>
      </c>
      <c r="P43" s="109">
        <f t="shared" si="12"/>
        <v>-92.402611419969048</v>
      </c>
      <c r="Q43" s="110">
        <f t="shared" si="13"/>
        <v>0.90759738858003092</v>
      </c>
      <c r="R43" s="328"/>
      <c r="S43" s="47">
        <v>0.34513888888888899</v>
      </c>
      <c r="T43" s="48">
        <v>0.39820601851851861</v>
      </c>
      <c r="U43" s="111">
        <v>15</v>
      </c>
      <c r="V43" s="112">
        <v>76.421550869065669</v>
      </c>
      <c r="W43" s="113"/>
      <c r="X43" s="116"/>
      <c r="Y43" s="337"/>
      <c r="Z43" s="338"/>
      <c r="AA43" s="117">
        <f t="shared" si="14"/>
        <v>-277.20783425990703</v>
      </c>
      <c r="AB43" s="110">
        <f t="shared" si="15"/>
        <v>0.90759738858003103</v>
      </c>
      <c r="AC43" s="333"/>
    </row>
    <row r="44" spans="1:29" ht="15.75" customHeight="1">
      <c r="A44" s="323"/>
      <c r="B44" s="100" t="s">
        <v>118</v>
      </c>
      <c r="C44" s="335" t="s">
        <v>128</v>
      </c>
      <c r="D44" s="336"/>
      <c r="E44" s="101">
        <v>14.28</v>
      </c>
      <c r="F44" s="102">
        <v>4527</v>
      </c>
      <c r="G44" s="121">
        <f t="shared" si="16"/>
        <v>64645.56</v>
      </c>
      <c r="H44" s="122"/>
      <c r="I44" s="104">
        <v>3</v>
      </c>
      <c r="J44" s="105">
        <v>3600</v>
      </c>
      <c r="K44" s="106">
        <f t="shared" si="18"/>
        <v>1200</v>
      </c>
      <c r="L44" s="107">
        <v>3</v>
      </c>
      <c r="M44" s="105">
        <f t="shared" si="17"/>
        <v>3185.0440921512022</v>
      </c>
      <c r="N44" s="106">
        <f t="shared" si="10"/>
        <v>1061.6813640504008</v>
      </c>
      <c r="O44" s="108">
        <f t="shared" si="11"/>
        <v>0</v>
      </c>
      <c r="P44" s="109">
        <f t="shared" si="12"/>
        <v>-138.31863594959918</v>
      </c>
      <c r="Q44" s="110">
        <f t="shared" si="13"/>
        <v>0.88473447004200068</v>
      </c>
      <c r="R44" s="328"/>
      <c r="S44" s="47">
        <v>0.40833333333333344</v>
      </c>
      <c r="T44" s="120">
        <v>0.4675462962962964</v>
      </c>
      <c r="U44" s="111">
        <v>14.583333333333348</v>
      </c>
      <c r="V44" s="112">
        <v>85.279824122166502</v>
      </c>
      <c r="W44" s="113"/>
      <c r="X44" s="116"/>
      <c r="Y44" s="337"/>
      <c r="Z44" s="338"/>
      <c r="AA44" s="117">
        <f t="shared" si="14"/>
        <v>-414.95590784879778</v>
      </c>
      <c r="AB44" s="110">
        <f t="shared" si="15"/>
        <v>0.88473447004200056</v>
      </c>
      <c r="AC44" s="333"/>
    </row>
    <row r="45" spans="1:29" ht="15.75" customHeight="1">
      <c r="A45" s="323"/>
      <c r="B45" s="100"/>
      <c r="C45" s="335"/>
      <c r="D45" s="336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328"/>
      <c r="S45" s="47"/>
      <c r="T45" s="120"/>
      <c r="U45" s="111"/>
      <c r="V45" s="112"/>
      <c r="W45" s="113"/>
      <c r="X45" s="116"/>
      <c r="Y45" s="337"/>
      <c r="Z45" s="338"/>
      <c r="AA45" s="117"/>
      <c r="AB45" s="110"/>
      <c r="AC45" s="333"/>
    </row>
    <row r="46" spans="1:29" ht="15.75" customHeight="1">
      <c r="A46" s="323"/>
      <c r="B46" s="100"/>
      <c r="C46" s="335"/>
      <c r="D46" s="336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28"/>
      <c r="S46" s="47"/>
      <c r="T46" s="120"/>
      <c r="U46" s="111"/>
      <c r="V46" s="112"/>
      <c r="W46" s="113"/>
      <c r="X46" s="116"/>
      <c r="Y46" s="337"/>
      <c r="Z46" s="338"/>
      <c r="AA46" s="117"/>
      <c r="AB46" s="110"/>
      <c r="AC46" s="333"/>
    </row>
    <row r="47" spans="1:29" ht="15.75" customHeight="1">
      <c r="A47" s="323"/>
      <c r="B47" s="100"/>
      <c r="C47" s="335"/>
      <c r="D47" s="336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8"/>
      <c r="S47" s="47"/>
      <c r="T47" s="120"/>
      <c r="U47" s="111"/>
      <c r="V47" s="112"/>
      <c r="W47" s="113"/>
      <c r="X47" s="116"/>
      <c r="Y47" s="337"/>
      <c r="Z47" s="338"/>
      <c r="AA47" s="117"/>
      <c r="AB47" s="110"/>
      <c r="AC47" s="333"/>
    </row>
    <row r="48" spans="1:29" ht="15.75" customHeight="1">
      <c r="A48" s="323"/>
      <c r="B48" s="100"/>
      <c r="C48" s="335"/>
      <c r="D48" s="336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8"/>
      <c r="S48" s="47"/>
      <c r="T48" s="120"/>
      <c r="U48" s="111"/>
      <c r="V48" s="112"/>
      <c r="W48" s="113"/>
      <c r="X48" s="116"/>
      <c r="Y48" s="337"/>
      <c r="Z48" s="338"/>
      <c r="AA48" s="117"/>
      <c r="AB48" s="110"/>
      <c r="AC48" s="333"/>
    </row>
    <row r="49" spans="1:29" ht="15.75" customHeight="1">
      <c r="A49" s="323"/>
      <c r="B49" s="100"/>
      <c r="C49" s="335"/>
      <c r="D49" s="336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8"/>
      <c r="S49" s="47"/>
      <c r="T49" s="120"/>
      <c r="U49" s="111"/>
      <c r="V49" s="112"/>
      <c r="W49" s="126"/>
      <c r="X49" s="127"/>
      <c r="Y49" s="337"/>
      <c r="Z49" s="338"/>
      <c r="AA49" s="117"/>
      <c r="AB49" s="110"/>
      <c r="AC49" s="333"/>
    </row>
    <row r="50" spans="1:29" ht="15.75" customHeight="1">
      <c r="A50" s="323"/>
      <c r="B50" s="100"/>
      <c r="C50" s="335"/>
      <c r="D50" s="336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8"/>
      <c r="S50" s="47"/>
      <c r="T50" s="120"/>
      <c r="U50" s="111"/>
      <c r="V50" s="112"/>
      <c r="W50" s="126"/>
      <c r="X50" s="127"/>
      <c r="Y50" s="337"/>
      <c r="Z50" s="338"/>
      <c r="AA50" s="117"/>
      <c r="AB50" s="110"/>
      <c r="AC50" s="333"/>
    </row>
    <row r="51" spans="1:29" ht="15.75" customHeight="1">
      <c r="A51" s="323"/>
      <c r="B51" s="100"/>
      <c r="C51" s="335"/>
      <c r="D51" s="336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8"/>
      <c r="S51" s="47"/>
      <c r="T51" s="120"/>
      <c r="U51" s="111"/>
      <c r="V51" s="112"/>
      <c r="W51" s="126"/>
      <c r="X51" s="127"/>
      <c r="Y51" s="337"/>
      <c r="Z51" s="338"/>
      <c r="AA51" s="117"/>
      <c r="AB51" s="110"/>
      <c r="AC51" s="333"/>
    </row>
    <row r="52" spans="1:29" ht="15.75" customHeight="1">
      <c r="A52" s="323"/>
      <c r="B52" s="100"/>
      <c r="C52" s="335"/>
      <c r="D52" s="336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8"/>
      <c r="S52" s="47"/>
      <c r="T52" s="120"/>
      <c r="U52" s="111"/>
      <c r="V52" s="112"/>
      <c r="W52" s="126"/>
      <c r="X52" s="127"/>
      <c r="Y52" s="337"/>
      <c r="Z52" s="338"/>
      <c r="AA52" s="117"/>
      <c r="AB52" s="110"/>
      <c r="AC52" s="333"/>
    </row>
    <row r="53" spans="1:29" ht="15.75" customHeight="1">
      <c r="A53" s="323"/>
      <c r="B53" s="100"/>
      <c r="C53" s="335"/>
      <c r="D53" s="336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8"/>
      <c r="S53" s="47"/>
      <c r="T53" s="120"/>
      <c r="U53" s="111"/>
      <c r="V53" s="112"/>
      <c r="W53" s="126"/>
      <c r="X53" s="127"/>
      <c r="Y53" s="337"/>
      <c r="Z53" s="338"/>
      <c r="AA53" s="117"/>
      <c r="AB53" s="110"/>
      <c r="AC53" s="333"/>
    </row>
    <row r="54" spans="1:29" ht="15.75" customHeight="1">
      <c r="A54" s="323"/>
      <c r="B54" s="100"/>
      <c r="C54" s="335"/>
      <c r="D54" s="336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8"/>
      <c r="S54" s="119"/>
      <c r="T54" s="120"/>
      <c r="U54" s="130"/>
      <c r="V54" s="131"/>
      <c r="W54" s="126"/>
      <c r="X54" s="127"/>
      <c r="Y54" s="337"/>
      <c r="Z54" s="338"/>
      <c r="AA54" s="165"/>
      <c r="AB54" s="125"/>
      <c r="AC54" s="333"/>
    </row>
    <row r="55" spans="1:29" ht="15.75" customHeight="1" thickBot="1">
      <c r="A55" s="324"/>
      <c r="B55" s="133" t="s">
        <v>115</v>
      </c>
      <c r="C55" s="358"/>
      <c r="D55" s="358"/>
      <c r="E55" s="134"/>
      <c r="F55" s="99"/>
      <c r="G55" s="135"/>
      <c r="H55" s="69"/>
      <c r="I55" s="136">
        <f t="shared" ref="I55:J55" si="19">AVERAGE(I39:I54)</f>
        <v>3.6666666666666665</v>
      </c>
      <c r="J55" s="137">
        <f t="shared" si="19"/>
        <v>3500</v>
      </c>
      <c r="K55" s="138">
        <f t="shared" ref="K55" si="20">J55/I55</f>
        <v>954.54545454545462</v>
      </c>
      <c r="L55" s="136">
        <f t="shared" ref="L55:M55" si="21">AVERAGE(L39:L54)</f>
        <v>3.6666666666666665</v>
      </c>
      <c r="M55" s="137">
        <f t="shared" si="21"/>
        <v>3114.6368716312249</v>
      </c>
      <c r="N55" s="138">
        <f t="shared" ref="N55:N61" si="22">M55/L55</f>
        <v>849.44641953578866</v>
      </c>
      <c r="O55" s="139">
        <f t="shared" ref="O55:O61" si="23">L55-I55</f>
        <v>0</v>
      </c>
      <c r="P55" s="140">
        <f t="shared" ref="P55:P61" si="24">N55-K55</f>
        <v>-105.09903500966595</v>
      </c>
      <c r="Q55" s="141">
        <f t="shared" ref="Q55:Q61" si="25">N55/K55</f>
        <v>0.88989624903749287</v>
      </c>
      <c r="R55" s="329"/>
      <c r="S55" s="142">
        <v>0.25</v>
      </c>
      <c r="T55" s="143">
        <v>0.4675462962962964</v>
      </c>
      <c r="U55" s="144"/>
      <c r="V55" s="166"/>
      <c r="W55" s="99"/>
      <c r="X55" s="69"/>
      <c r="Y55" s="359"/>
      <c r="Z55" s="360"/>
      <c r="AA55" s="168">
        <f t="shared" ref="AA55:AA61" si="26">M55-J55</f>
        <v>-385.36312836877505</v>
      </c>
      <c r="AB55" s="141">
        <f t="shared" ref="AB55:AB61" si="27">M55/J55</f>
        <v>0.88989624903749287</v>
      </c>
      <c r="AC55" s="334"/>
    </row>
    <row r="56" spans="1:29" ht="15.75" customHeight="1">
      <c r="A56" s="361" t="s">
        <v>78</v>
      </c>
      <c r="B56" s="114" t="s">
        <v>118</v>
      </c>
      <c r="C56" s="325" t="s">
        <v>211</v>
      </c>
      <c r="D56" s="326"/>
      <c r="E56" s="147">
        <v>17.07</v>
      </c>
      <c r="F56" s="97">
        <v>1843</v>
      </c>
      <c r="G56" s="148">
        <f t="shared" ref="G56:G61" si="28">E56*F56</f>
        <v>31460.010000000002</v>
      </c>
      <c r="H56" s="149"/>
      <c r="I56" s="150">
        <v>3</v>
      </c>
      <c r="J56" s="151">
        <v>3300</v>
      </c>
      <c r="K56" s="152">
        <f>J56/I56</f>
        <v>1100</v>
      </c>
      <c r="L56" s="153">
        <v>3</v>
      </c>
      <c r="M56" s="151">
        <f t="shared" ref="M56:M61" si="29">F56/V56*60</f>
        <v>2969.5288102369727</v>
      </c>
      <c r="N56" s="152">
        <f t="shared" si="22"/>
        <v>989.84293674565754</v>
      </c>
      <c r="O56" s="154">
        <f t="shared" si="23"/>
        <v>0</v>
      </c>
      <c r="P56" s="155">
        <f t="shared" si="24"/>
        <v>-110.15706325434246</v>
      </c>
      <c r="Q56" s="156">
        <f t="shared" si="25"/>
        <v>0.89985721522332507</v>
      </c>
      <c r="R56" s="327">
        <f>Q72</f>
        <v>0.88711487462678695</v>
      </c>
      <c r="S56" s="157">
        <v>0.25</v>
      </c>
      <c r="T56" s="158">
        <v>0.27585648148148145</v>
      </c>
      <c r="U56" s="159"/>
      <c r="V56" s="160">
        <v>37.238231068441983</v>
      </c>
      <c r="W56" s="158"/>
      <c r="X56" s="169"/>
      <c r="Y56" s="330"/>
      <c r="Z56" s="331"/>
      <c r="AA56" s="115">
        <f t="shared" si="26"/>
        <v>-330.47118976302727</v>
      </c>
      <c r="AB56" s="156">
        <f t="shared" si="27"/>
        <v>0.89985721522332507</v>
      </c>
      <c r="AC56" s="332">
        <f>AB72</f>
        <v>0.88711487462678695</v>
      </c>
    </row>
    <row r="57" spans="1:29" ht="15.75" customHeight="1">
      <c r="A57" s="362"/>
      <c r="B57" s="100" t="s">
        <v>118</v>
      </c>
      <c r="C57" s="335" t="s">
        <v>215</v>
      </c>
      <c r="D57" s="336"/>
      <c r="E57" s="101">
        <v>20.72</v>
      </c>
      <c r="F57" s="102">
        <v>1628</v>
      </c>
      <c r="G57" s="103">
        <f t="shared" si="28"/>
        <v>33732.159999999996</v>
      </c>
      <c r="H57" s="26"/>
      <c r="I57" s="104">
        <v>3</v>
      </c>
      <c r="J57" s="105">
        <v>3600</v>
      </c>
      <c r="K57" s="106">
        <f t="shared" si="18"/>
        <v>1200</v>
      </c>
      <c r="L57" s="107">
        <v>3</v>
      </c>
      <c r="M57" s="105">
        <f t="shared" si="29"/>
        <v>3190.3579821693838</v>
      </c>
      <c r="N57" s="106">
        <f t="shared" si="22"/>
        <v>1063.452660723128</v>
      </c>
      <c r="O57" s="108">
        <f t="shared" si="23"/>
        <v>0</v>
      </c>
      <c r="P57" s="109">
        <f t="shared" si="24"/>
        <v>-136.54733927687198</v>
      </c>
      <c r="Q57" s="110">
        <f t="shared" si="25"/>
        <v>0.88621055060260667</v>
      </c>
      <c r="R57" s="328"/>
      <c r="S57" s="47">
        <v>0.28611111111111115</v>
      </c>
      <c r="T57" s="48">
        <v>0.30737268518518523</v>
      </c>
      <c r="U57" s="111">
        <v>14.766666666666763</v>
      </c>
      <c r="V57" s="112">
        <v>30.617253783407534</v>
      </c>
      <c r="W57" s="113"/>
      <c r="X57" s="13"/>
      <c r="Y57" s="337"/>
      <c r="Z57" s="338"/>
      <c r="AA57" s="117">
        <f t="shared" si="26"/>
        <v>-409.64201783061617</v>
      </c>
      <c r="AB57" s="110">
        <f t="shared" si="27"/>
        <v>0.88621055060260667</v>
      </c>
      <c r="AC57" s="333"/>
    </row>
    <row r="58" spans="1:29" ht="15.75" customHeight="1">
      <c r="A58" s="362"/>
      <c r="B58" s="100" t="s">
        <v>118</v>
      </c>
      <c r="C58" s="335" t="s">
        <v>130</v>
      </c>
      <c r="D58" s="336"/>
      <c r="E58" s="101">
        <v>24.82</v>
      </c>
      <c r="F58" s="102">
        <v>1102</v>
      </c>
      <c r="G58" s="103">
        <f t="shared" si="28"/>
        <v>27351.64</v>
      </c>
      <c r="H58" s="26"/>
      <c r="I58" s="104">
        <v>5</v>
      </c>
      <c r="J58" s="105">
        <v>3600</v>
      </c>
      <c r="K58" s="106">
        <f t="shared" si="18"/>
        <v>720</v>
      </c>
      <c r="L58" s="107">
        <v>5</v>
      </c>
      <c r="M58" s="105">
        <f t="shared" si="29"/>
        <v>3200.0876587174344</v>
      </c>
      <c r="N58" s="106">
        <f t="shared" si="22"/>
        <v>640.01753174348687</v>
      </c>
      <c r="O58" s="108">
        <f t="shared" si="23"/>
        <v>0</v>
      </c>
      <c r="P58" s="109">
        <f t="shared" si="24"/>
        <v>-79.98246825651313</v>
      </c>
      <c r="Q58" s="110">
        <f t="shared" si="25"/>
        <v>0.88891323853262061</v>
      </c>
      <c r="R58" s="328"/>
      <c r="S58" s="47">
        <v>0.31736111111111115</v>
      </c>
      <c r="T58" s="48">
        <v>0.33170138888888895</v>
      </c>
      <c r="U58" s="111">
        <v>15</v>
      </c>
      <c r="V58" s="112">
        <v>20.661934000426815</v>
      </c>
      <c r="W58" s="113"/>
      <c r="X58" s="13"/>
      <c r="Y58" s="337"/>
      <c r="Z58" s="338"/>
      <c r="AA58" s="117">
        <f t="shared" si="26"/>
        <v>-399.91234128256565</v>
      </c>
      <c r="AB58" s="110">
        <f t="shared" si="27"/>
        <v>0.88891323853262061</v>
      </c>
      <c r="AC58" s="333"/>
    </row>
    <row r="59" spans="1:29" ht="15.75" customHeight="1">
      <c r="A59" s="362"/>
      <c r="B59" s="100" t="s">
        <v>118</v>
      </c>
      <c r="C59" s="335" t="s">
        <v>131</v>
      </c>
      <c r="D59" s="336"/>
      <c r="E59" s="101">
        <v>30</v>
      </c>
      <c r="F59" s="102">
        <v>1597</v>
      </c>
      <c r="G59" s="103">
        <f t="shared" si="28"/>
        <v>47910</v>
      </c>
      <c r="H59" s="26"/>
      <c r="I59" s="104">
        <v>4</v>
      </c>
      <c r="J59" s="105">
        <v>3600</v>
      </c>
      <c r="K59" s="106">
        <f t="shared" si="18"/>
        <v>900</v>
      </c>
      <c r="L59" s="107">
        <v>4</v>
      </c>
      <c r="M59" s="105">
        <f t="shared" si="29"/>
        <v>3187.4400000000014</v>
      </c>
      <c r="N59" s="106">
        <f t="shared" si="22"/>
        <v>796.86000000000035</v>
      </c>
      <c r="O59" s="108">
        <f t="shared" si="23"/>
        <v>0</v>
      </c>
      <c r="P59" s="109">
        <f t="shared" si="24"/>
        <v>-103.13999999999965</v>
      </c>
      <c r="Q59" s="110">
        <f t="shared" si="25"/>
        <v>0.88540000000000041</v>
      </c>
      <c r="R59" s="328"/>
      <c r="S59" s="47">
        <v>0.34166666666666673</v>
      </c>
      <c r="T59" s="48">
        <v>0.36253472222222227</v>
      </c>
      <c r="U59" s="111">
        <v>15</v>
      </c>
      <c r="V59" s="112">
        <v>30.061742338679302</v>
      </c>
      <c r="W59" s="113"/>
      <c r="X59" s="116"/>
      <c r="Y59" s="337"/>
      <c r="Z59" s="338"/>
      <c r="AA59" s="117">
        <f t="shared" si="26"/>
        <v>-412.55999999999858</v>
      </c>
      <c r="AB59" s="110">
        <f t="shared" si="27"/>
        <v>0.88540000000000041</v>
      </c>
      <c r="AC59" s="333"/>
    </row>
    <row r="60" spans="1:29" ht="15.75" customHeight="1">
      <c r="A60" s="363"/>
      <c r="B60" s="100" t="s">
        <v>118</v>
      </c>
      <c r="C60" s="335" t="s">
        <v>124</v>
      </c>
      <c r="D60" s="336"/>
      <c r="E60" s="101">
        <v>16.66</v>
      </c>
      <c r="F60" s="102">
        <v>3782</v>
      </c>
      <c r="G60" s="103">
        <f t="shared" si="28"/>
        <v>63008.12</v>
      </c>
      <c r="H60" s="13"/>
      <c r="I60" s="104">
        <v>5</v>
      </c>
      <c r="J60" s="105">
        <v>3600</v>
      </c>
      <c r="K60" s="106">
        <f t="shared" si="18"/>
        <v>720</v>
      </c>
      <c r="L60" s="107">
        <v>5</v>
      </c>
      <c r="M60" s="105">
        <f t="shared" si="29"/>
        <v>3198.0158276693342</v>
      </c>
      <c r="N60" s="106">
        <f t="shared" si="22"/>
        <v>639.60316553386679</v>
      </c>
      <c r="O60" s="108">
        <f t="shared" si="23"/>
        <v>0</v>
      </c>
      <c r="P60" s="109">
        <f t="shared" si="24"/>
        <v>-80.396834466133214</v>
      </c>
      <c r="Q60" s="110">
        <f t="shared" si="25"/>
        <v>0.8883377299081483</v>
      </c>
      <c r="R60" s="328"/>
      <c r="S60" s="47">
        <v>0.37291666666666673</v>
      </c>
      <c r="T60" s="48">
        <v>0.42218750000000005</v>
      </c>
      <c r="U60" s="111">
        <v>14.950000000000019</v>
      </c>
      <c r="V60" s="112">
        <v>70.956496849290417</v>
      </c>
      <c r="W60" s="113"/>
      <c r="X60" s="116"/>
      <c r="Y60" s="337"/>
      <c r="Z60" s="338"/>
      <c r="AA60" s="117">
        <f t="shared" si="26"/>
        <v>-401.98417233066584</v>
      </c>
      <c r="AB60" s="110">
        <f t="shared" si="27"/>
        <v>0.88833772990814841</v>
      </c>
      <c r="AC60" s="333"/>
    </row>
    <row r="61" spans="1:29" ht="15.75" customHeight="1">
      <c r="A61" s="363"/>
      <c r="B61" s="100" t="s">
        <v>118</v>
      </c>
      <c r="C61" s="335" t="s">
        <v>250</v>
      </c>
      <c r="D61" s="336"/>
      <c r="E61" s="101">
        <v>30</v>
      </c>
      <c r="F61" s="102">
        <v>3711</v>
      </c>
      <c r="G61" s="121">
        <f t="shared" si="28"/>
        <v>111330</v>
      </c>
      <c r="H61" s="122"/>
      <c r="I61" s="104">
        <v>4</v>
      </c>
      <c r="J61" s="105">
        <v>3300</v>
      </c>
      <c r="K61" s="106">
        <f t="shared" si="18"/>
        <v>825</v>
      </c>
      <c r="L61" s="107">
        <v>4</v>
      </c>
      <c r="M61" s="105">
        <f t="shared" si="29"/>
        <v>2883.9820883693988</v>
      </c>
      <c r="N61" s="106">
        <f t="shared" si="22"/>
        <v>720.99552209234969</v>
      </c>
      <c r="O61" s="108">
        <f t="shared" si="23"/>
        <v>0</v>
      </c>
      <c r="P61" s="109">
        <f t="shared" si="24"/>
        <v>-104.00447790765031</v>
      </c>
      <c r="Q61" s="110">
        <f t="shared" si="25"/>
        <v>0.87393396617254504</v>
      </c>
      <c r="R61" s="328"/>
      <c r="S61" s="47">
        <v>0.43194444444444452</v>
      </c>
      <c r="T61" s="120">
        <v>0.48555555555555563</v>
      </c>
      <c r="U61" s="111">
        <v>15</v>
      </c>
      <c r="V61" s="112">
        <v>77.205749958694014</v>
      </c>
      <c r="W61" s="113"/>
      <c r="X61" s="50"/>
      <c r="Y61" s="337"/>
      <c r="Z61" s="338"/>
      <c r="AA61" s="117">
        <f t="shared" si="26"/>
        <v>-416.01791163060125</v>
      </c>
      <c r="AB61" s="110">
        <f t="shared" si="27"/>
        <v>0.87393396617254504</v>
      </c>
      <c r="AC61" s="333"/>
    </row>
    <row r="62" spans="1:29" ht="15.75" customHeight="1">
      <c r="A62" s="363"/>
      <c r="B62" s="100"/>
      <c r="C62" s="335"/>
      <c r="D62" s="336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328"/>
      <c r="S62" s="47"/>
      <c r="T62" s="120"/>
      <c r="U62" s="111"/>
      <c r="V62" s="112"/>
      <c r="W62" s="113"/>
      <c r="X62" s="116"/>
      <c r="Y62" s="337"/>
      <c r="Z62" s="338"/>
      <c r="AA62" s="117"/>
      <c r="AB62" s="110"/>
      <c r="AC62" s="333"/>
    </row>
    <row r="63" spans="1:29" ht="15.75" customHeight="1">
      <c r="A63" s="363"/>
      <c r="B63" s="100"/>
      <c r="C63" s="335"/>
      <c r="D63" s="336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28"/>
      <c r="S63" s="47"/>
      <c r="T63" s="120"/>
      <c r="U63" s="111"/>
      <c r="V63" s="112"/>
      <c r="W63" s="113"/>
      <c r="X63" s="116"/>
      <c r="Y63" s="337"/>
      <c r="Z63" s="338"/>
      <c r="AA63" s="117"/>
      <c r="AB63" s="110"/>
      <c r="AC63" s="333"/>
    </row>
    <row r="64" spans="1:29" ht="15.75" customHeight="1">
      <c r="A64" s="363"/>
      <c r="B64" s="100"/>
      <c r="C64" s="335"/>
      <c r="D64" s="336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28"/>
      <c r="S64" s="47"/>
      <c r="T64" s="120"/>
      <c r="U64" s="111"/>
      <c r="V64" s="112"/>
      <c r="W64" s="126"/>
      <c r="X64" s="127"/>
      <c r="Y64" s="337"/>
      <c r="Z64" s="338"/>
      <c r="AA64" s="117"/>
      <c r="AB64" s="110"/>
      <c r="AC64" s="333"/>
    </row>
    <row r="65" spans="1:29" ht="15.75" customHeight="1">
      <c r="A65" s="363"/>
      <c r="B65" s="100"/>
      <c r="C65" s="335"/>
      <c r="D65" s="336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28"/>
      <c r="S65" s="47"/>
      <c r="T65" s="120"/>
      <c r="U65" s="111"/>
      <c r="V65" s="112"/>
      <c r="W65" s="126"/>
      <c r="X65" s="127"/>
      <c r="Y65" s="337"/>
      <c r="Z65" s="338"/>
      <c r="AA65" s="117"/>
      <c r="AB65" s="110"/>
      <c r="AC65" s="333"/>
    </row>
    <row r="66" spans="1:29" ht="15.75" customHeight="1">
      <c r="A66" s="363"/>
      <c r="B66" s="100"/>
      <c r="C66" s="335"/>
      <c r="D66" s="336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28"/>
      <c r="S66" s="47"/>
      <c r="T66" s="120"/>
      <c r="U66" s="111"/>
      <c r="V66" s="112"/>
      <c r="W66" s="126"/>
      <c r="X66" s="127"/>
      <c r="Y66" s="337"/>
      <c r="Z66" s="338"/>
      <c r="AA66" s="117"/>
      <c r="AB66" s="110"/>
      <c r="AC66" s="333"/>
    </row>
    <row r="67" spans="1:29" ht="15.75" customHeight="1">
      <c r="A67" s="363"/>
      <c r="B67" s="100"/>
      <c r="C67" s="335"/>
      <c r="D67" s="336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28"/>
      <c r="S67" s="47"/>
      <c r="T67" s="120"/>
      <c r="U67" s="111"/>
      <c r="V67" s="112"/>
      <c r="W67" s="126"/>
      <c r="X67" s="127"/>
      <c r="Y67" s="337"/>
      <c r="Z67" s="338"/>
      <c r="AA67" s="117"/>
      <c r="AB67" s="110"/>
      <c r="AC67" s="333"/>
    </row>
    <row r="68" spans="1:29" ht="15.75" customHeight="1">
      <c r="A68" s="363"/>
      <c r="B68" s="100"/>
      <c r="C68" s="335"/>
      <c r="D68" s="336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28"/>
      <c r="S68" s="47"/>
      <c r="T68" s="120"/>
      <c r="U68" s="111"/>
      <c r="V68" s="112"/>
      <c r="W68" s="126"/>
      <c r="X68" s="127"/>
      <c r="Y68" s="337"/>
      <c r="Z68" s="338"/>
      <c r="AA68" s="117"/>
      <c r="AB68" s="110"/>
      <c r="AC68" s="333"/>
    </row>
    <row r="69" spans="1:29" ht="15.75" customHeight="1">
      <c r="A69" s="363"/>
      <c r="B69" s="100"/>
      <c r="C69" s="335"/>
      <c r="D69" s="336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28"/>
      <c r="S69" s="47"/>
      <c r="T69" s="120"/>
      <c r="U69" s="111"/>
      <c r="V69" s="112"/>
      <c r="W69" s="126"/>
      <c r="X69" s="127"/>
      <c r="Y69" s="337"/>
      <c r="Z69" s="338"/>
      <c r="AA69" s="117"/>
      <c r="AB69" s="110"/>
      <c r="AC69" s="333"/>
    </row>
    <row r="70" spans="1:29" ht="15.75" customHeight="1">
      <c r="A70" s="363"/>
      <c r="B70" s="100"/>
      <c r="C70" s="335"/>
      <c r="D70" s="336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8"/>
      <c r="S70" s="47"/>
      <c r="T70" s="120"/>
      <c r="U70" s="111"/>
      <c r="V70" s="112"/>
      <c r="W70" s="126"/>
      <c r="X70" s="127"/>
      <c r="Y70" s="337"/>
      <c r="Z70" s="338"/>
      <c r="AA70" s="117"/>
      <c r="AB70" s="110"/>
      <c r="AC70" s="333"/>
    </row>
    <row r="71" spans="1:29" ht="15.75" customHeight="1">
      <c r="A71" s="363"/>
      <c r="B71" s="100"/>
      <c r="C71" s="335"/>
      <c r="D71" s="336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8"/>
      <c r="S71" s="119"/>
      <c r="T71" s="120"/>
      <c r="U71" s="130"/>
      <c r="V71" s="131"/>
      <c r="W71" s="126"/>
      <c r="X71" s="127"/>
      <c r="Y71" s="337"/>
      <c r="Z71" s="338"/>
      <c r="AA71" s="165"/>
      <c r="AB71" s="125"/>
      <c r="AC71" s="333"/>
    </row>
    <row r="72" spans="1:29" ht="15.75" customHeight="1" thickBot="1">
      <c r="A72" s="364"/>
      <c r="B72" s="133" t="s">
        <v>115</v>
      </c>
      <c r="C72" s="358"/>
      <c r="D72" s="358"/>
      <c r="E72" s="134"/>
      <c r="F72" s="167"/>
      <c r="G72" s="135"/>
      <c r="H72" s="69"/>
      <c r="I72" s="136">
        <f t="shared" ref="I72:J72" si="30">AVERAGE(I56:I71)</f>
        <v>4</v>
      </c>
      <c r="J72" s="137">
        <f t="shared" si="30"/>
        <v>3500</v>
      </c>
      <c r="K72" s="138">
        <f t="shared" ref="K72" si="31">J72/I72</f>
        <v>875</v>
      </c>
      <c r="L72" s="136">
        <f t="shared" ref="L72:M72" si="32">AVERAGE(L56:L71)</f>
        <v>4</v>
      </c>
      <c r="M72" s="137">
        <f t="shared" si="32"/>
        <v>3104.9020611937544</v>
      </c>
      <c r="N72" s="138">
        <f>M72/L72</f>
        <v>776.22551529843861</v>
      </c>
      <c r="O72" s="139">
        <f>L72-I72</f>
        <v>0</v>
      </c>
      <c r="P72" s="140">
        <f>N72-K72</f>
        <v>-98.774484701561391</v>
      </c>
      <c r="Q72" s="141">
        <f>N72/K72</f>
        <v>0.88711487462678695</v>
      </c>
      <c r="R72" s="329"/>
      <c r="S72" s="142">
        <v>0.25</v>
      </c>
      <c r="T72" s="143">
        <v>0.48555555555555563</v>
      </c>
      <c r="U72" s="144"/>
      <c r="V72" s="166"/>
      <c r="W72" s="167"/>
      <c r="X72" s="138"/>
      <c r="Y72" s="359"/>
      <c r="Z72" s="360"/>
      <c r="AA72" s="168">
        <f>M72-J72</f>
        <v>-395.09793880624557</v>
      </c>
      <c r="AB72" s="141">
        <f>M72/J72</f>
        <v>0.88711487462678695</v>
      </c>
      <c r="AC72" s="334"/>
    </row>
    <row r="73" spans="1:29" ht="15.75" customHeight="1">
      <c r="A73" s="322" t="s">
        <v>132</v>
      </c>
      <c r="B73" s="114" t="s">
        <v>118</v>
      </c>
      <c r="C73" s="325" t="s">
        <v>133</v>
      </c>
      <c r="D73" s="326"/>
      <c r="E73" s="147">
        <v>28.57</v>
      </c>
      <c r="F73" s="97">
        <v>1236</v>
      </c>
      <c r="G73" s="148">
        <f t="shared" ref="G73:G76" si="33">E73*F73</f>
        <v>35312.519999999997</v>
      </c>
      <c r="H73" s="149"/>
      <c r="I73" s="150">
        <v>12</v>
      </c>
      <c r="J73" s="151">
        <v>3600</v>
      </c>
      <c r="K73" s="152">
        <f>J73/I73</f>
        <v>300</v>
      </c>
      <c r="L73" s="153">
        <v>12</v>
      </c>
      <c r="M73" s="151">
        <f>F73/V73*60</f>
        <v>3118.8912706954079</v>
      </c>
      <c r="N73" s="152">
        <f>M73/L73</f>
        <v>259.90760589128399</v>
      </c>
      <c r="O73" s="154">
        <f>L73-I73</f>
        <v>0</v>
      </c>
      <c r="P73" s="155">
        <f>N73-K73</f>
        <v>-40.092394108716007</v>
      </c>
      <c r="Q73" s="156">
        <f>N73/K73</f>
        <v>0.86635868630427992</v>
      </c>
      <c r="R73" s="327">
        <f>Q89</f>
        <v>0.89618794460317519</v>
      </c>
      <c r="S73" s="157">
        <v>0.70833333333333337</v>
      </c>
      <c r="T73" s="158">
        <v>0.72483796296296299</v>
      </c>
      <c r="U73" s="159"/>
      <c r="V73" s="160">
        <v>23.7776804522797</v>
      </c>
      <c r="W73" s="158"/>
      <c r="X73" s="169"/>
      <c r="Y73" s="330"/>
      <c r="Z73" s="331"/>
      <c r="AA73" s="115">
        <f>M73-J73</f>
        <v>-481.10872930459209</v>
      </c>
      <c r="AB73" s="156">
        <f>M73/J73</f>
        <v>0.86635868630427992</v>
      </c>
      <c r="AC73" s="332">
        <f>AB89</f>
        <v>0.8961879446031753</v>
      </c>
    </row>
    <row r="74" spans="1:29" ht="15.75" customHeight="1">
      <c r="A74" s="323"/>
      <c r="B74" s="100" t="s">
        <v>118</v>
      </c>
      <c r="C74" s="335" t="s">
        <v>195</v>
      </c>
      <c r="D74" s="336"/>
      <c r="E74" s="101">
        <v>20.420000000000002</v>
      </c>
      <c r="F74" s="102">
        <v>341</v>
      </c>
      <c r="G74" s="103">
        <f t="shared" si="33"/>
        <v>6963.22</v>
      </c>
      <c r="H74" s="26"/>
      <c r="I74" s="104">
        <v>13</v>
      </c>
      <c r="J74" s="105">
        <v>3600</v>
      </c>
      <c r="K74" s="106">
        <f t="shared" si="18"/>
        <v>276.92307692307691</v>
      </c>
      <c r="L74" s="107">
        <v>13</v>
      </c>
      <c r="M74" s="105">
        <f>F74/V74*60</f>
        <v>3261.6637684264101</v>
      </c>
      <c r="N74" s="106">
        <f>M74/L74</f>
        <v>250.89721295587771</v>
      </c>
      <c r="O74" s="108">
        <f>L74-I74</f>
        <v>0</v>
      </c>
      <c r="P74" s="109">
        <f>N74-K74</f>
        <v>-26.0258639671992</v>
      </c>
      <c r="Q74" s="110">
        <f>N74/K74</f>
        <v>0.90601771345178062</v>
      </c>
      <c r="R74" s="328"/>
      <c r="S74" s="47">
        <v>0.72777777777777775</v>
      </c>
      <c r="T74" s="48">
        <v>0.73212962962962957</v>
      </c>
      <c r="U74" s="111">
        <v>5</v>
      </c>
      <c r="V74" s="112">
        <v>6.2728722065275688</v>
      </c>
      <c r="W74" s="113"/>
      <c r="X74" s="13"/>
      <c r="Y74" s="337"/>
      <c r="Z74" s="338"/>
      <c r="AA74" s="117">
        <f>M74-J74</f>
        <v>-338.33623157358988</v>
      </c>
      <c r="AB74" s="110">
        <f>M74/J74</f>
        <v>0.90601771345178062</v>
      </c>
      <c r="AC74" s="333"/>
    </row>
    <row r="75" spans="1:29" ht="15.75" customHeight="1">
      <c r="A75" s="323"/>
      <c r="B75" s="100" t="s">
        <v>118</v>
      </c>
      <c r="C75" s="335" t="s">
        <v>229</v>
      </c>
      <c r="D75" s="336"/>
      <c r="E75" s="101">
        <v>17.71</v>
      </c>
      <c r="F75" s="102">
        <v>1050</v>
      </c>
      <c r="G75" s="103">
        <f t="shared" si="33"/>
        <v>18595.5</v>
      </c>
      <c r="H75" s="26"/>
      <c r="I75" s="104">
        <v>5</v>
      </c>
      <c r="J75" s="105">
        <v>3600</v>
      </c>
      <c r="K75" s="106">
        <f t="shared" si="18"/>
        <v>720</v>
      </c>
      <c r="L75" s="107">
        <v>5</v>
      </c>
      <c r="M75" s="105">
        <f>F75/V75*60</f>
        <v>3262.9282635466811</v>
      </c>
      <c r="N75" s="106">
        <f>M75/L75</f>
        <v>652.58565270933627</v>
      </c>
      <c r="O75" s="108">
        <f>L75-I75</f>
        <v>0</v>
      </c>
      <c r="P75" s="109">
        <f>N75-K75</f>
        <v>-67.414347290663727</v>
      </c>
      <c r="Q75" s="110">
        <f>N75/K75</f>
        <v>0.90636896209630036</v>
      </c>
      <c r="R75" s="328"/>
      <c r="S75" s="47">
        <v>0.73611111111111105</v>
      </c>
      <c r="T75" s="48">
        <v>0.74951388888888881</v>
      </c>
      <c r="U75" s="111">
        <v>5.7333333333333236</v>
      </c>
      <c r="V75" s="112">
        <v>19.307810319900003</v>
      </c>
      <c r="W75" s="113"/>
      <c r="X75" s="13"/>
      <c r="Y75" s="337"/>
      <c r="Z75" s="338"/>
      <c r="AA75" s="117">
        <f>M75-J75</f>
        <v>-337.07173645331886</v>
      </c>
      <c r="AB75" s="110">
        <f>M75/J75</f>
        <v>0.90636896209630036</v>
      </c>
      <c r="AC75" s="333"/>
    </row>
    <row r="76" spans="1:29" ht="15.75" customHeight="1">
      <c r="A76" s="323"/>
      <c r="B76" s="100" t="s">
        <v>118</v>
      </c>
      <c r="C76" s="335" t="s">
        <v>227</v>
      </c>
      <c r="D76" s="336"/>
      <c r="E76" s="101">
        <v>18.920000000000002</v>
      </c>
      <c r="F76" s="102">
        <v>1223</v>
      </c>
      <c r="G76" s="103">
        <f t="shared" si="33"/>
        <v>23139.160000000003</v>
      </c>
      <c r="H76" s="26"/>
      <c r="I76" s="104">
        <v>5</v>
      </c>
      <c r="J76" s="105">
        <v>3600</v>
      </c>
      <c r="K76" s="106">
        <f t="shared" si="18"/>
        <v>720</v>
      </c>
      <c r="L76" s="107">
        <v>5</v>
      </c>
      <c r="M76" s="105">
        <f>F76/V76*60</f>
        <v>3261.6230996172253</v>
      </c>
      <c r="N76" s="106">
        <f>M76/L76</f>
        <v>652.32461992344508</v>
      </c>
      <c r="O76" s="108">
        <f>L76-I76</f>
        <v>0</v>
      </c>
      <c r="P76" s="109">
        <f>N76-K76</f>
        <v>-67.675380076554916</v>
      </c>
      <c r="Q76" s="110">
        <f>N76/K76</f>
        <v>0.90600641656034042</v>
      </c>
      <c r="R76" s="328"/>
      <c r="S76" s="47">
        <v>0.7534722222222221</v>
      </c>
      <c r="T76" s="48">
        <v>0.76908564814814806</v>
      </c>
      <c r="U76" s="111">
        <v>5.6999999999999318</v>
      </c>
      <c r="V76" s="112">
        <v>22.498001074560598</v>
      </c>
      <c r="W76" s="113"/>
      <c r="X76" s="116"/>
      <c r="Y76" s="337"/>
      <c r="Z76" s="338"/>
      <c r="AA76" s="117">
        <f>M76-J76</f>
        <v>-338.37690038277469</v>
      </c>
      <c r="AB76" s="110">
        <f>M76/J76</f>
        <v>0.90600641656034031</v>
      </c>
      <c r="AC76" s="333"/>
    </row>
    <row r="77" spans="1:29" ht="15.75" customHeight="1">
      <c r="A77" s="323"/>
      <c r="B77" s="100"/>
      <c r="C77" s="335"/>
      <c r="D77" s="336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8"/>
      <c r="S77" s="47"/>
      <c r="T77" s="48"/>
      <c r="U77" s="111"/>
      <c r="V77" s="112"/>
      <c r="W77" s="113"/>
      <c r="X77" s="116"/>
      <c r="Y77" s="337"/>
      <c r="Z77" s="338"/>
      <c r="AA77" s="117"/>
      <c r="AB77" s="110"/>
      <c r="AC77" s="333"/>
    </row>
    <row r="78" spans="1:29" ht="15.75" customHeight="1">
      <c r="A78" s="323"/>
      <c r="B78" s="100"/>
      <c r="C78" s="335"/>
      <c r="D78" s="336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8"/>
      <c r="S78" s="47"/>
      <c r="T78" s="120"/>
      <c r="U78" s="111"/>
      <c r="V78" s="112"/>
      <c r="W78" s="113"/>
      <c r="X78" s="50"/>
      <c r="Y78" s="337"/>
      <c r="Z78" s="338"/>
      <c r="AA78" s="117"/>
      <c r="AB78" s="110"/>
      <c r="AC78" s="333"/>
    </row>
    <row r="79" spans="1:29" ht="15.75" customHeight="1">
      <c r="A79" s="323"/>
      <c r="B79" s="100"/>
      <c r="C79" s="335"/>
      <c r="D79" s="336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8"/>
      <c r="S79" s="47"/>
      <c r="T79" s="120"/>
      <c r="U79" s="111"/>
      <c r="V79" s="112"/>
      <c r="W79" s="113"/>
      <c r="X79" s="116"/>
      <c r="Y79" s="337"/>
      <c r="Z79" s="338"/>
      <c r="AA79" s="117"/>
      <c r="AB79" s="110"/>
      <c r="AC79" s="333"/>
    </row>
    <row r="80" spans="1:29" ht="15.75" customHeight="1">
      <c r="A80" s="323"/>
      <c r="B80" s="100"/>
      <c r="C80" s="335"/>
      <c r="D80" s="336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8"/>
      <c r="S80" s="47"/>
      <c r="T80" s="120"/>
      <c r="U80" s="111"/>
      <c r="V80" s="112"/>
      <c r="W80" s="113"/>
      <c r="X80" s="116"/>
      <c r="Y80" s="337"/>
      <c r="Z80" s="338"/>
      <c r="AA80" s="117"/>
      <c r="AB80" s="110"/>
      <c r="AC80" s="333"/>
    </row>
    <row r="81" spans="1:29" ht="15.75" customHeight="1">
      <c r="A81" s="323"/>
      <c r="B81" s="100"/>
      <c r="C81" s="335"/>
      <c r="D81" s="336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8"/>
      <c r="S81" s="47"/>
      <c r="T81" s="120"/>
      <c r="U81" s="111"/>
      <c r="V81" s="112"/>
      <c r="W81" s="126"/>
      <c r="X81" s="127"/>
      <c r="Y81" s="337"/>
      <c r="Z81" s="338"/>
      <c r="AA81" s="117"/>
      <c r="AB81" s="110"/>
      <c r="AC81" s="333"/>
    </row>
    <row r="82" spans="1:29" ht="15.75" customHeight="1">
      <c r="A82" s="323"/>
      <c r="B82" s="100"/>
      <c r="C82" s="335"/>
      <c r="D82" s="336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8"/>
      <c r="S82" s="47"/>
      <c r="T82" s="120"/>
      <c r="U82" s="111"/>
      <c r="V82" s="112"/>
      <c r="W82" s="126"/>
      <c r="X82" s="127"/>
      <c r="Y82" s="337"/>
      <c r="Z82" s="338"/>
      <c r="AA82" s="117"/>
      <c r="AB82" s="110"/>
      <c r="AC82" s="333"/>
    </row>
    <row r="83" spans="1:29" ht="15.75" customHeight="1">
      <c r="A83" s="323"/>
      <c r="B83" s="100"/>
      <c r="C83" s="335"/>
      <c r="D83" s="336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8"/>
      <c r="S83" s="47"/>
      <c r="T83" s="120"/>
      <c r="U83" s="111"/>
      <c r="V83" s="112"/>
      <c r="W83" s="126"/>
      <c r="X83" s="127"/>
      <c r="Y83" s="337"/>
      <c r="Z83" s="338"/>
      <c r="AA83" s="117"/>
      <c r="AB83" s="110"/>
      <c r="AC83" s="333"/>
    </row>
    <row r="84" spans="1:29" ht="15.75" customHeight="1">
      <c r="A84" s="323"/>
      <c r="B84" s="100"/>
      <c r="C84" s="335"/>
      <c r="D84" s="336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8"/>
      <c r="S84" s="47"/>
      <c r="T84" s="120"/>
      <c r="U84" s="111"/>
      <c r="V84" s="112"/>
      <c r="W84" s="126"/>
      <c r="X84" s="127"/>
      <c r="Y84" s="337"/>
      <c r="Z84" s="338"/>
      <c r="AA84" s="117"/>
      <c r="AB84" s="110"/>
      <c r="AC84" s="333"/>
    </row>
    <row r="85" spans="1:29" ht="15.75" customHeight="1">
      <c r="A85" s="323"/>
      <c r="B85" s="100"/>
      <c r="C85" s="335"/>
      <c r="D85" s="336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8"/>
      <c r="S85" s="47"/>
      <c r="T85" s="120"/>
      <c r="U85" s="111"/>
      <c r="V85" s="112"/>
      <c r="W85" s="126"/>
      <c r="X85" s="127"/>
      <c r="Y85" s="337"/>
      <c r="Z85" s="338"/>
      <c r="AA85" s="117"/>
      <c r="AB85" s="110"/>
      <c r="AC85" s="333"/>
    </row>
    <row r="86" spans="1:29" ht="15.75" customHeight="1">
      <c r="A86" s="323"/>
      <c r="B86" s="100"/>
      <c r="C86" s="335"/>
      <c r="D86" s="336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8"/>
      <c r="S86" s="47"/>
      <c r="T86" s="120"/>
      <c r="U86" s="111"/>
      <c r="V86" s="112"/>
      <c r="W86" s="126"/>
      <c r="X86" s="127"/>
      <c r="Y86" s="337"/>
      <c r="Z86" s="338"/>
      <c r="AA86" s="117"/>
      <c r="AB86" s="110"/>
      <c r="AC86" s="333"/>
    </row>
    <row r="87" spans="1:29" ht="15.75" customHeight="1">
      <c r="A87" s="323"/>
      <c r="B87" s="100"/>
      <c r="C87" s="335"/>
      <c r="D87" s="336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8"/>
      <c r="S87" s="47"/>
      <c r="T87" s="120"/>
      <c r="U87" s="111"/>
      <c r="V87" s="112"/>
      <c r="W87" s="126"/>
      <c r="X87" s="127"/>
      <c r="Y87" s="337"/>
      <c r="Z87" s="338"/>
      <c r="AA87" s="117"/>
      <c r="AB87" s="110"/>
      <c r="AC87" s="333"/>
    </row>
    <row r="88" spans="1:29" ht="15.75" customHeight="1">
      <c r="A88" s="323"/>
      <c r="B88" s="100"/>
      <c r="C88" s="335"/>
      <c r="D88" s="336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8"/>
      <c r="S88" s="119"/>
      <c r="T88" s="120"/>
      <c r="U88" s="130"/>
      <c r="V88" s="131"/>
      <c r="W88" s="126"/>
      <c r="X88" s="127"/>
      <c r="Y88" s="337"/>
      <c r="Z88" s="338"/>
      <c r="AA88" s="165"/>
      <c r="AB88" s="125"/>
      <c r="AC88" s="333"/>
    </row>
    <row r="89" spans="1:29" ht="15.75" customHeight="1" thickBot="1">
      <c r="A89" s="324"/>
      <c r="B89" s="133" t="s">
        <v>115</v>
      </c>
      <c r="C89" s="358"/>
      <c r="D89" s="358"/>
      <c r="E89" s="134"/>
      <c r="F89" s="167"/>
      <c r="G89" s="135"/>
      <c r="H89" s="69"/>
      <c r="I89" s="136">
        <f t="shared" ref="I89:J89" si="34">AVERAGE(I73:I88)</f>
        <v>8.75</v>
      </c>
      <c r="J89" s="137">
        <f t="shared" si="34"/>
        <v>3600</v>
      </c>
      <c r="K89" s="138">
        <f t="shared" ref="K89" si="35">J89/I89</f>
        <v>411.42857142857144</v>
      </c>
      <c r="L89" s="136">
        <f t="shared" ref="L89:M89" si="36">AVERAGE(L73:L88)</f>
        <v>8.75</v>
      </c>
      <c r="M89" s="137">
        <f t="shared" si="36"/>
        <v>3226.2766005714311</v>
      </c>
      <c r="N89" s="138">
        <f t="shared" ref="N89:N94" si="37">M89/L89</f>
        <v>368.7173257795921</v>
      </c>
      <c r="O89" s="139">
        <f t="shared" ref="O89:O94" si="38">L89-I89</f>
        <v>0</v>
      </c>
      <c r="P89" s="140">
        <f t="shared" ref="P89:P94" si="39">N89-K89</f>
        <v>-42.711245648979343</v>
      </c>
      <c r="Q89" s="141">
        <f t="shared" ref="Q89:Q94" si="40">N89/K89</f>
        <v>0.89618794460317519</v>
      </c>
      <c r="R89" s="329"/>
      <c r="S89" s="142">
        <v>0.70833333333333337</v>
      </c>
      <c r="T89" s="143">
        <v>0.76908564814814806</v>
      </c>
      <c r="U89" s="144"/>
      <c r="V89" s="166"/>
      <c r="W89" s="167"/>
      <c r="X89" s="138"/>
      <c r="Y89" s="359"/>
      <c r="Z89" s="360"/>
      <c r="AA89" s="168">
        <f t="shared" ref="AA89:AA94" si="41">M89-J89</f>
        <v>-373.72339942856888</v>
      </c>
      <c r="AB89" s="141">
        <f t="shared" ref="AB89:AB94" si="42">M89/J89</f>
        <v>0.8961879446031753</v>
      </c>
      <c r="AC89" s="334"/>
    </row>
    <row r="90" spans="1:29" ht="15.75" customHeight="1">
      <c r="A90" s="361" t="s">
        <v>137</v>
      </c>
      <c r="B90" s="114" t="s">
        <v>118</v>
      </c>
      <c r="C90" s="325" t="s">
        <v>197</v>
      </c>
      <c r="D90" s="326"/>
      <c r="E90" s="147">
        <v>23.27</v>
      </c>
      <c r="F90" s="97">
        <v>575</v>
      </c>
      <c r="G90" s="148">
        <f t="shared" ref="G90:G94" si="43">E90*F90</f>
        <v>13380.25</v>
      </c>
      <c r="H90" s="149"/>
      <c r="I90" s="150">
        <v>5</v>
      </c>
      <c r="J90" s="151">
        <v>3000</v>
      </c>
      <c r="K90" s="152">
        <f>J90/I90</f>
        <v>600</v>
      </c>
      <c r="L90" s="153">
        <v>5</v>
      </c>
      <c r="M90" s="151">
        <f>F90/V90*60</f>
        <v>2721.3005940949097</v>
      </c>
      <c r="N90" s="152">
        <f t="shared" si="37"/>
        <v>544.26011881898194</v>
      </c>
      <c r="O90" s="154">
        <f t="shared" si="38"/>
        <v>0</v>
      </c>
      <c r="P90" s="155">
        <f t="shared" si="39"/>
        <v>-55.739881181018063</v>
      </c>
      <c r="Q90" s="156">
        <f t="shared" si="40"/>
        <v>0.90710019803163655</v>
      </c>
      <c r="R90" s="327">
        <f>Q106</f>
        <v>0.90631338195855204</v>
      </c>
      <c r="S90" s="157">
        <v>0.70833333333333337</v>
      </c>
      <c r="T90" s="158">
        <v>0.71712962962962967</v>
      </c>
      <c r="U90" s="159"/>
      <c r="V90" s="160">
        <v>12.677761536106422</v>
      </c>
      <c r="W90" s="161"/>
      <c r="X90" s="162"/>
      <c r="Y90" s="330"/>
      <c r="Z90" s="331"/>
      <c r="AA90" s="115">
        <f t="shared" si="41"/>
        <v>-278.69940590509032</v>
      </c>
      <c r="AB90" s="156">
        <f t="shared" si="42"/>
        <v>0.90710019803163655</v>
      </c>
      <c r="AC90" s="332">
        <f>AB106</f>
        <v>0.90631338195855204</v>
      </c>
    </row>
    <row r="91" spans="1:29" ht="15.75" customHeight="1">
      <c r="A91" s="362"/>
      <c r="B91" s="100" t="s">
        <v>118</v>
      </c>
      <c r="C91" s="335" t="s">
        <v>136</v>
      </c>
      <c r="D91" s="336"/>
      <c r="E91" s="101">
        <v>24.54</v>
      </c>
      <c r="F91" s="102">
        <v>1236</v>
      </c>
      <c r="G91" s="103">
        <f t="shared" si="43"/>
        <v>30331.439999999999</v>
      </c>
      <c r="H91" s="26"/>
      <c r="I91" s="104">
        <v>4</v>
      </c>
      <c r="J91" s="105">
        <v>3000</v>
      </c>
      <c r="K91" s="106">
        <f t="shared" ref="K91:K135" si="44">J91/I91</f>
        <v>750</v>
      </c>
      <c r="L91" s="107">
        <v>4</v>
      </c>
      <c r="M91" s="105">
        <f>F91/V91*60</f>
        <v>2719.9853896612717</v>
      </c>
      <c r="N91" s="106">
        <f t="shared" si="37"/>
        <v>679.99634741531793</v>
      </c>
      <c r="O91" s="108">
        <f t="shared" si="38"/>
        <v>0</v>
      </c>
      <c r="P91" s="109">
        <f t="shared" si="39"/>
        <v>-70.003652584682072</v>
      </c>
      <c r="Q91" s="110">
        <f t="shared" si="40"/>
        <v>0.90666179655375723</v>
      </c>
      <c r="R91" s="328"/>
      <c r="S91" s="47">
        <v>0.72083333333333333</v>
      </c>
      <c r="T91" s="48">
        <v>0.7397569444444444</v>
      </c>
      <c r="U91" s="111">
        <v>5.3333333333332611</v>
      </c>
      <c r="V91" s="112">
        <v>27.264852334091167</v>
      </c>
      <c r="W91" s="113"/>
      <c r="X91" s="116"/>
      <c r="Y91" s="337"/>
      <c r="Z91" s="338"/>
      <c r="AA91" s="117">
        <f t="shared" si="41"/>
        <v>-280.01461033872829</v>
      </c>
      <c r="AB91" s="110">
        <f t="shared" si="42"/>
        <v>0.90666179655375723</v>
      </c>
      <c r="AC91" s="333"/>
    </row>
    <row r="92" spans="1:29" ht="15.75" customHeight="1">
      <c r="A92" s="362"/>
      <c r="B92" s="100" t="s">
        <v>118</v>
      </c>
      <c r="C92" s="335" t="s">
        <v>230</v>
      </c>
      <c r="D92" s="336"/>
      <c r="E92" s="101">
        <v>24.33</v>
      </c>
      <c r="F92" s="102">
        <v>1844</v>
      </c>
      <c r="G92" s="103">
        <f t="shared" si="43"/>
        <v>44864.52</v>
      </c>
      <c r="H92" s="26"/>
      <c r="I92" s="104">
        <v>4</v>
      </c>
      <c r="J92" s="105">
        <v>3000</v>
      </c>
      <c r="K92" s="106">
        <f t="shared" si="44"/>
        <v>750</v>
      </c>
      <c r="L92" s="107">
        <v>4</v>
      </c>
      <c r="M92" s="105">
        <f>F92/V92*60</f>
        <v>2720.242774797232</v>
      </c>
      <c r="N92" s="106">
        <f t="shared" si="37"/>
        <v>680.06069369930799</v>
      </c>
      <c r="O92" s="108">
        <f t="shared" si="38"/>
        <v>0</v>
      </c>
      <c r="P92" s="109">
        <f t="shared" si="39"/>
        <v>-69.93930630069201</v>
      </c>
      <c r="Q92" s="110">
        <f t="shared" si="40"/>
        <v>0.90674759159907736</v>
      </c>
      <c r="R92" s="328"/>
      <c r="S92" s="47">
        <v>0.74375000000000002</v>
      </c>
      <c r="T92" s="48">
        <v>0.77199074074074081</v>
      </c>
      <c r="U92" s="111">
        <v>5.7500000000000995</v>
      </c>
      <c r="V92" s="112">
        <v>40.672840315970383</v>
      </c>
      <c r="W92" s="113"/>
      <c r="X92" s="116"/>
      <c r="Y92" s="337"/>
      <c r="Z92" s="338"/>
      <c r="AA92" s="117">
        <f t="shared" si="41"/>
        <v>-279.75722520276804</v>
      </c>
      <c r="AB92" s="110">
        <f t="shared" si="42"/>
        <v>0.90674759159907736</v>
      </c>
      <c r="AC92" s="333"/>
    </row>
    <row r="93" spans="1:29" ht="15.75" customHeight="1">
      <c r="A93" s="362"/>
      <c r="B93" s="100" t="s">
        <v>118</v>
      </c>
      <c r="C93" s="335" t="s">
        <v>135</v>
      </c>
      <c r="D93" s="336"/>
      <c r="E93" s="101">
        <v>22.28</v>
      </c>
      <c r="F93" s="102">
        <v>1320</v>
      </c>
      <c r="G93" s="103">
        <f t="shared" si="43"/>
        <v>29409.600000000002</v>
      </c>
      <c r="H93" s="26"/>
      <c r="I93" s="104">
        <v>5</v>
      </c>
      <c r="J93" s="105">
        <v>3300</v>
      </c>
      <c r="K93" s="106">
        <f t="shared" si="44"/>
        <v>660</v>
      </c>
      <c r="L93" s="107">
        <v>5</v>
      </c>
      <c r="M93" s="105">
        <f>F93/V93*60</f>
        <v>2990.1299999999997</v>
      </c>
      <c r="N93" s="106">
        <f t="shared" si="37"/>
        <v>598.02599999999995</v>
      </c>
      <c r="O93" s="108">
        <f t="shared" si="38"/>
        <v>0</v>
      </c>
      <c r="P93" s="109">
        <f t="shared" si="39"/>
        <v>-61.974000000000046</v>
      </c>
      <c r="Q93" s="110">
        <f t="shared" si="40"/>
        <v>0.90609999999999991</v>
      </c>
      <c r="R93" s="328"/>
      <c r="S93" s="47">
        <v>0.77500000000000002</v>
      </c>
      <c r="T93" s="48">
        <v>0.79339120370370375</v>
      </c>
      <c r="U93" s="111">
        <v>5</v>
      </c>
      <c r="V93" s="112">
        <v>26.487142699481296</v>
      </c>
      <c r="W93" s="113"/>
      <c r="X93" s="116"/>
      <c r="Y93" s="337"/>
      <c r="Z93" s="338"/>
      <c r="AA93" s="117">
        <f t="shared" si="41"/>
        <v>-309.87000000000035</v>
      </c>
      <c r="AB93" s="110">
        <f t="shared" si="42"/>
        <v>0.90609999999999991</v>
      </c>
      <c r="AC93" s="333"/>
    </row>
    <row r="94" spans="1:29" ht="15.75" customHeight="1">
      <c r="A94" s="363"/>
      <c r="B94" s="100" t="s">
        <v>118</v>
      </c>
      <c r="C94" s="335" t="s">
        <v>138</v>
      </c>
      <c r="D94" s="336"/>
      <c r="E94" s="101">
        <v>17.89</v>
      </c>
      <c r="F94" s="102">
        <v>3988</v>
      </c>
      <c r="G94" s="103">
        <f t="shared" si="43"/>
        <v>71345.320000000007</v>
      </c>
      <c r="H94" s="13"/>
      <c r="I94" s="104">
        <v>4</v>
      </c>
      <c r="J94" s="105">
        <v>3300</v>
      </c>
      <c r="K94" s="106">
        <f t="shared" si="44"/>
        <v>825</v>
      </c>
      <c r="L94" s="107">
        <v>4</v>
      </c>
      <c r="M94" s="105">
        <f>F94/V94*60</f>
        <v>2986.8300000000008</v>
      </c>
      <c r="N94" s="106">
        <f t="shared" si="37"/>
        <v>746.70750000000021</v>
      </c>
      <c r="O94" s="108">
        <f t="shared" si="38"/>
        <v>0</v>
      </c>
      <c r="P94" s="109">
        <f t="shared" si="39"/>
        <v>-78.292499999999791</v>
      </c>
      <c r="Q94" s="110">
        <f t="shared" si="40"/>
        <v>0.90510000000000024</v>
      </c>
      <c r="R94" s="328"/>
      <c r="S94" s="47">
        <v>0.79722222222222228</v>
      </c>
      <c r="T94" s="48">
        <v>0.85284722222222231</v>
      </c>
      <c r="U94" s="111">
        <v>5.5166666666666764</v>
      </c>
      <c r="V94" s="112">
        <v>80.111690320507009</v>
      </c>
      <c r="W94" s="113"/>
      <c r="X94" s="116"/>
      <c r="Y94" s="337"/>
      <c r="Z94" s="338"/>
      <c r="AA94" s="117">
        <f t="shared" si="41"/>
        <v>-313.16999999999916</v>
      </c>
      <c r="AB94" s="110">
        <f t="shared" si="42"/>
        <v>0.90510000000000024</v>
      </c>
      <c r="AC94" s="333"/>
    </row>
    <row r="95" spans="1:29" ht="15.75" customHeight="1">
      <c r="A95" s="363"/>
      <c r="B95" s="100"/>
      <c r="C95" s="335"/>
      <c r="D95" s="336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8"/>
      <c r="S95" s="47"/>
      <c r="T95" s="120"/>
      <c r="U95" s="111"/>
      <c r="V95" s="112"/>
      <c r="W95" s="113"/>
      <c r="X95" s="116"/>
      <c r="Y95" s="337"/>
      <c r="Z95" s="338"/>
      <c r="AA95" s="117"/>
      <c r="AB95" s="110"/>
      <c r="AC95" s="333"/>
    </row>
    <row r="96" spans="1:29" ht="15.75" customHeight="1">
      <c r="A96" s="363"/>
      <c r="B96" s="100"/>
      <c r="C96" s="335"/>
      <c r="D96" s="336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8"/>
      <c r="S96" s="47"/>
      <c r="T96" s="120"/>
      <c r="U96" s="111"/>
      <c r="V96" s="112"/>
      <c r="W96" s="113"/>
      <c r="X96" s="116"/>
      <c r="Y96" s="337"/>
      <c r="Z96" s="338"/>
      <c r="AA96" s="117"/>
      <c r="AB96" s="110"/>
      <c r="AC96" s="333"/>
    </row>
    <row r="97" spans="1:29" ht="15.75" customHeight="1">
      <c r="A97" s="363"/>
      <c r="B97" s="100"/>
      <c r="C97" s="335"/>
      <c r="D97" s="336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8"/>
      <c r="S97" s="47"/>
      <c r="T97" s="120"/>
      <c r="U97" s="111"/>
      <c r="V97" s="112"/>
      <c r="W97" s="113"/>
      <c r="X97" s="116"/>
      <c r="Y97" s="337"/>
      <c r="Z97" s="338"/>
      <c r="AA97" s="117"/>
      <c r="AB97" s="110"/>
      <c r="AC97" s="333"/>
    </row>
    <row r="98" spans="1:29" ht="15.75" customHeight="1">
      <c r="A98" s="363"/>
      <c r="B98" s="100"/>
      <c r="C98" s="335"/>
      <c r="D98" s="336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8"/>
      <c r="S98" s="47"/>
      <c r="T98" s="120"/>
      <c r="U98" s="111"/>
      <c r="V98" s="112"/>
      <c r="W98" s="113"/>
      <c r="X98" s="116"/>
      <c r="Y98" s="337"/>
      <c r="Z98" s="338"/>
      <c r="AA98" s="117"/>
      <c r="AB98" s="110"/>
      <c r="AC98" s="333"/>
    </row>
    <row r="99" spans="1:29" ht="15.75" customHeight="1">
      <c r="A99" s="363"/>
      <c r="B99" s="100"/>
      <c r="C99" s="335"/>
      <c r="D99" s="336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8"/>
      <c r="S99" s="47"/>
      <c r="T99" s="120"/>
      <c r="U99" s="111"/>
      <c r="V99" s="112"/>
      <c r="W99" s="113"/>
      <c r="X99" s="116"/>
      <c r="Y99" s="337"/>
      <c r="Z99" s="338"/>
      <c r="AA99" s="117"/>
      <c r="AB99" s="110"/>
      <c r="AC99" s="333"/>
    </row>
    <row r="100" spans="1:29" ht="15.75" customHeight="1">
      <c r="A100" s="363"/>
      <c r="B100" s="100"/>
      <c r="C100" s="335"/>
      <c r="D100" s="336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8"/>
      <c r="S100" s="47"/>
      <c r="T100" s="120"/>
      <c r="U100" s="111"/>
      <c r="V100" s="112"/>
      <c r="W100" s="126"/>
      <c r="X100" s="127"/>
      <c r="Y100" s="337"/>
      <c r="Z100" s="338"/>
      <c r="AA100" s="117"/>
      <c r="AB100" s="110"/>
      <c r="AC100" s="333"/>
    </row>
    <row r="101" spans="1:29" ht="15.75" customHeight="1">
      <c r="A101" s="363"/>
      <c r="B101" s="100"/>
      <c r="C101" s="335"/>
      <c r="D101" s="336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8"/>
      <c r="S101" s="47"/>
      <c r="T101" s="120"/>
      <c r="U101" s="111"/>
      <c r="V101" s="112"/>
      <c r="W101" s="126"/>
      <c r="X101" s="127"/>
      <c r="Y101" s="337"/>
      <c r="Z101" s="338"/>
      <c r="AA101" s="117"/>
      <c r="AB101" s="110"/>
      <c r="AC101" s="333"/>
    </row>
    <row r="102" spans="1:29" ht="15.75" customHeight="1">
      <c r="A102" s="363"/>
      <c r="B102" s="100"/>
      <c r="C102" s="335"/>
      <c r="D102" s="336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8"/>
      <c r="S102" s="47"/>
      <c r="T102" s="120"/>
      <c r="U102" s="111"/>
      <c r="V102" s="112"/>
      <c r="W102" s="126"/>
      <c r="X102" s="127"/>
      <c r="Y102" s="337"/>
      <c r="Z102" s="338"/>
      <c r="AA102" s="117"/>
      <c r="AB102" s="110"/>
      <c r="AC102" s="333"/>
    </row>
    <row r="103" spans="1:29" ht="15.75" customHeight="1">
      <c r="A103" s="363"/>
      <c r="B103" s="100"/>
      <c r="C103" s="335"/>
      <c r="D103" s="336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8"/>
      <c r="S103" s="47"/>
      <c r="T103" s="120"/>
      <c r="U103" s="111"/>
      <c r="V103" s="112"/>
      <c r="W103" s="126"/>
      <c r="X103" s="127"/>
      <c r="Y103" s="337"/>
      <c r="Z103" s="338"/>
      <c r="AA103" s="117"/>
      <c r="AB103" s="110"/>
      <c r="AC103" s="333"/>
    </row>
    <row r="104" spans="1:29" ht="15.75" customHeight="1">
      <c r="A104" s="363"/>
      <c r="B104" s="100"/>
      <c r="C104" s="335"/>
      <c r="D104" s="336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8"/>
      <c r="S104" s="47"/>
      <c r="T104" s="120"/>
      <c r="U104" s="111"/>
      <c r="V104" s="112"/>
      <c r="W104" s="126"/>
      <c r="X104" s="127"/>
      <c r="Y104" s="337"/>
      <c r="Z104" s="338"/>
      <c r="AA104" s="117"/>
      <c r="AB104" s="110"/>
      <c r="AC104" s="333"/>
    </row>
    <row r="105" spans="1:29" ht="15.75" customHeight="1">
      <c r="A105" s="363"/>
      <c r="B105" s="100"/>
      <c r="C105" s="335"/>
      <c r="D105" s="336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8"/>
      <c r="S105" s="119"/>
      <c r="T105" s="120"/>
      <c r="U105" s="130"/>
      <c r="V105" s="131"/>
      <c r="W105" s="126"/>
      <c r="X105" s="127"/>
      <c r="Y105" s="337"/>
      <c r="Z105" s="338"/>
      <c r="AA105" s="165"/>
      <c r="AB105" s="125"/>
      <c r="AC105" s="333"/>
    </row>
    <row r="106" spans="1:29" ht="15.75" customHeight="1" thickBot="1">
      <c r="A106" s="364"/>
      <c r="B106" s="133" t="s">
        <v>115</v>
      </c>
      <c r="C106" s="358"/>
      <c r="D106" s="358"/>
      <c r="E106" s="134"/>
      <c r="F106" s="99"/>
      <c r="G106" s="135"/>
      <c r="H106" s="69"/>
      <c r="I106" s="136">
        <f t="shared" ref="I106:J106" si="45">AVERAGE(I90:I105)</f>
        <v>4.4000000000000004</v>
      </c>
      <c r="J106" s="137">
        <f t="shared" si="45"/>
        <v>3120</v>
      </c>
      <c r="K106" s="138">
        <f t="shared" ref="K106" si="46">J106/I106</f>
        <v>709.09090909090901</v>
      </c>
      <c r="L106" s="136">
        <f t="shared" ref="L106:M106" si="47">AVERAGE(L90:L105)</f>
        <v>4.4000000000000004</v>
      </c>
      <c r="M106" s="137">
        <f t="shared" si="47"/>
        <v>2827.6977517106825</v>
      </c>
      <c r="N106" s="138">
        <f t="shared" ref="N106:N113" si="48">M106/L106</f>
        <v>642.65857993424595</v>
      </c>
      <c r="O106" s="139">
        <f t="shared" ref="O106:O113" si="49">L106-I106</f>
        <v>0</v>
      </c>
      <c r="P106" s="140">
        <f t="shared" ref="P106:P113" si="50">N106-K106</f>
        <v>-66.432329156663059</v>
      </c>
      <c r="Q106" s="141">
        <f t="shared" ref="Q106:Q113" si="51">N106/K106</f>
        <v>0.90631338195855204</v>
      </c>
      <c r="R106" s="329"/>
      <c r="S106" s="142">
        <v>0.70833333333333337</v>
      </c>
      <c r="T106" s="143">
        <v>0.85284722222222231</v>
      </c>
      <c r="U106" s="144"/>
      <c r="V106" s="166"/>
      <c r="W106" s="99"/>
      <c r="X106" s="69"/>
      <c r="Y106" s="359"/>
      <c r="Z106" s="360"/>
      <c r="AA106" s="168">
        <f t="shared" ref="AA106:AA113" si="52">M106-J106</f>
        <v>-292.3022482893175</v>
      </c>
      <c r="AB106" s="141">
        <f t="shared" ref="AB106:AB113" si="53">M106/J106</f>
        <v>0.90631338195855204</v>
      </c>
      <c r="AC106" s="334"/>
    </row>
    <row r="107" spans="1:29" ht="15.75" customHeight="1">
      <c r="A107" s="322" t="s">
        <v>140</v>
      </c>
      <c r="B107" s="114" t="s">
        <v>118</v>
      </c>
      <c r="C107" s="325" t="s">
        <v>142</v>
      </c>
      <c r="D107" s="326"/>
      <c r="E107" s="147">
        <v>18.18</v>
      </c>
      <c r="F107" s="97">
        <v>570</v>
      </c>
      <c r="G107" s="148">
        <f t="shared" ref="G107:G113" si="54">E107*F107</f>
        <v>10362.6</v>
      </c>
      <c r="H107" s="149">
        <v>2</v>
      </c>
      <c r="I107" s="150">
        <v>3</v>
      </c>
      <c r="J107" s="151">
        <v>3000</v>
      </c>
      <c r="K107" s="152">
        <f>J107/I107</f>
        <v>1000</v>
      </c>
      <c r="L107" s="153">
        <v>3</v>
      </c>
      <c r="M107" s="151">
        <f t="shared" ref="M107:M113" si="55">F107/V107*60</f>
        <v>2720.8088803998235</v>
      </c>
      <c r="N107" s="152">
        <f t="shared" si="48"/>
        <v>906.93629346660782</v>
      </c>
      <c r="O107" s="154">
        <f t="shared" si="49"/>
        <v>0</v>
      </c>
      <c r="P107" s="155">
        <f t="shared" si="50"/>
        <v>-93.063706533392178</v>
      </c>
      <c r="Q107" s="156">
        <f t="shared" si="51"/>
        <v>0.90693629346660787</v>
      </c>
      <c r="R107" s="327">
        <f>Q123</f>
        <v>0.89702263518204273</v>
      </c>
      <c r="S107" s="157">
        <v>0.73819444444444438</v>
      </c>
      <c r="T107" s="158">
        <v>0.74692129629629622</v>
      </c>
      <c r="U107" s="159"/>
      <c r="V107" s="160">
        <v>12.569791375781714</v>
      </c>
      <c r="W107" s="161"/>
      <c r="X107" s="162"/>
      <c r="Y107" s="330"/>
      <c r="Z107" s="331"/>
      <c r="AA107" s="115">
        <f t="shared" si="52"/>
        <v>-279.19111960017653</v>
      </c>
      <c r="AB107" s="156">
        <f t="shared" si="53"/>
        <v>0.90693629346660787</v>
      </c>
      <c r="AC107" s="332">
        <f>AB123</f>
        <v>0.89702263518204284</v>
      </c>
    </row>
    <row r="108" spans="1:29" ht="15.75" customHeight="1">
      <c r="A108" s="323"/>
      <c r="B108" s="100" t="s">
        <v>118</v>
      </c>
      <c r="C108" s="335" t="s">
        <v>148</v>
      </c>
      <c r="D108" s="336"/>
      <c r="E108" s="101">
        <v>25.03</v>
      </c>
      <c r="F108" s="102">
        <v>1299</v>
      </c>
      <c r="G108" s="103">
        <f t="shared" si="54"/>
        <v>32513.97</v>
      </c>
      <c r="H108" s="26"/>
      <c r="I108" s="104">
        <v>5</v>
      </c>
      <c r="J108" s="105">
        <v>3600</v>
      </c>
      <c r="K108" s="106">
        <f t="shared" si="44"/>
        <v>720</v>
      </c>
      <c r="L108" s="107">
        <v>5</v>
      </c>
      <c r="M108" s="105">
        <f t="shared" si="55"/>
        <v>3195.1087436999605</v>
      </c>
      <c r="N108" s="106">
        <f t="shared" si="48"/>
        <v>639.02174873999206</v>
      </c>
      <c r="O108" s="108">
        <f t="shared" si="49"/>
        <v>0</v>
      </c>
      <c r="P108" s="109">
        <f t="shared" si="50"/>
        <v>-80.978251260007937</v>
      </c>
      <c r="Q108" s="110">
        <f t="shared" si="51"/>
        <v>0.88753020658332227</v>
      </c>
      <c r="R108" s="328"/>
      <c r="S108" s="47">
        <v>0.75694444444444431</v>
      </c>
      <c r="T108" s="48">
        <v>0.7738773148148147</v>
      </c>
      <c r="U108" s="111">
        <v>15</v>
      </c>
      <c r="V108" s="112">
        <v>24.393535948871925</v>
      </c>
      <c r="W108" s="113"/>
      <c r="X108" s="116"/>
      <c r="Y108" s="337"/>
      <c r="Z108" s="338"/>
      <c r="AA108" s="117">
        <f t="shared" si="52"/>
        <v>-404.89125630003946</v>
      </c>
      <c r="AB108" s="110">
        <f t="shared" si="53"/>
        <v>0.88753020658332238</v>
      </c>
      <c r="AC108" s="333"/>
    </row>
    <row r="109" spans="1:29" ht="15.75" customHeight="1">
      <c r="A109" s="323"/>
      <c r="B109" s="100" t="s">
        <v>118</v>
      </c>
      <c r="C109" s="335" t="s">
        <v>141</v>
      </c>
      <c r="D109" s="336"/>
      <c r="E109" s="101">
        <v>14.03</v>
      </c>
      <c r="F109" s="102">
        <v>1709</v>
      </c>
      <c r="G109" s="103">
        <f t="shared" si="54"/>
        <v>23977.27</v>
      </c>
      <c r="H109" s="26">
        <v>2</v>
      </c>
      <c r="I109" s="104">
        <v>3</v>
      </c>
      <c r="J109" s="105">
        <v>3000</v>
      </c>
      <c r="K109" s="106">
        <f t="shared" si="44"/>
        <v>1000</v>
      </c>
      <c r="L109" s="107">
        <v>3</v>
      </c>
      <c r="M109" s="105">
        <f t="shared" si="55"/>
        <v>2718.825350405958</v>
      </c>
      <c r="N109" s="106">
        <f t="shared" si="48"/>
        <v>906.27511680198597</v>
      </c>
      <c r="O109" s="108">
        <f t="shared" si="49"/>
        <v>0</v>
      </c>
      <c r="P109" s="109">
        <f t="shared" si="50"/>
        <v>-93.724883198014027</v>
      </c>
      <c r="Q109" s="110">
        <f t="shared" si="51"/>
        <v>0.90627511680198602</v>
      </c>
      <c r="R109" s="328"/>
      <c r="S109" s="47">
        <v>0.78402777777777766</v>
      </c>
      <c r="T109" s="48">
        <v>0.8102083333333332</v>
      </c>
      <c r="U109" s="111">
        <v>14.61666666666666</v>
      </c>
      <c r="V109" s="112">
        <v>37.714816799353947</v>
      </c>
      <c r="W109" s="113"/>
      <c r="X109" s="116"/>
      <c r="Y109" s="337"/>
      <c r="Z109" s="338"/>
      <c r="AA109" s="117">
        <f t="shared" si="52"/>
        <v>-281.17464959404197</v>
      </c>
      <c r="AB109" s="110">
        <f t="shared" si="53"/>
        <v>0.90627511680198602</v>
      </c>
      <c r="AC109" s="333"/>
    </row>
    <row r="110" spans="1:29" ht="15.75" customHeight="1">
      <c r="A110" s="323"/>
      <c r="B110" s="100" t="s">
        <v>118</v>
      </c>
      <c r="C110" s="335" t="s">
        <v>143</v>
      </c>
      <c r="D110" s="336"/>
      <c r="E110" s="101">
        <v>14.28</v>
      </c>
      <c r="F110" s="102">
        <v>2082</v>
      </c>
      <c r="G110" s="103">
        <f t="shared" si="54"/>
        <v>29730.959999999999</v>
      </c>
      <c r="H110" s="26">
        <v>2</v>
      </c>
      <c r="I110" s="104">
        <v>3</v>
      </c>
      <c r="J110" s="105">
        <v>3600</v>
      </c>
      <c r="K110" s="106">
        <f t="shared" si="44"/>
        <v>1200</v>
      </c>
      <c r="L110" s="107">
        <v>3</v>
      </c>
      <c r="M110" s="105">
        <f t="shared" si="55"/>
        <v>3188.8694384195278</v>
      </c>
      <c r="N110" s="106">
        <f t="shared" si="48"/>
        <v>1062.9564794731759</v>
      </c>
      <c r="O110" s="108">
        <f t="shared" si="49"/>
        <v>0</v>
      </c>
      <c r="P110" s="109">
        <f t="shared" si="50"/>
        <v>-137.04352052682407</v>
      </c>
      <c r="Q110" s="110">
        <f t="shared" si="51"/>
        <v>0.88579706622764665</v>
      </c>
      <c r="R110" s="328"/>
      <c r="S110" s="47">
        <v>0.82013888888888875</v>
      </c>
      <c r="T110" s="48">
        <v>0.84733796296296282</v>
      </c>
      <c r="U110" s="111">
        <v>15</v>
      </c>
      <c r="V110" s="112">
        <v>39.173758102154551</v>
      </c>
      <c r="W110" s="113"/>
      <c r="X110" s="116"/>
      <c r="Y110" s="337"/>
      <c r="Z110" s="338"/>
      <c r="AA110" s="117">
        <f t="shared" si="52"/>
        <v>-411.1305615804722</v>
      </c>
      <c r="AB110" s="110">
        <f t="shared" si="53"/>
        <v>0.88579706622764665</v>
      </c>
      <c r="AC110" s="333"/>
    </row>
    <row r="111" spans="1:29" ht="15.75" customHeight="1">
      <c r="A111" s="323"/>
      <c r="B111" s="100" t="s">
        <v>118</v>
      </c>
      <c r="C111" s="335" t="s">
        <v>142</v>
      </c>
      <c r="D111" s="336"/>
      <c r="E111" s="101">
        <v>18.18</v>
      </c>
      <c r="F111" s="102">
        <v>1081</v>
      </c>
      <c r="G111" s="103">
        <f t="shared" si="54"/>
        <v>19652.579999999998</v>
      </c>
      <c r="H111" s="13"/>
      <c r="I111" s="104">
        <v>3</v>
      </c>
      <c r="J111" s="105">
        <v>3000</v>
      </c>
      <c r="K111" s="106">
        <f t="shared" si="44"/>
        <v>1000</v>
      </c>
      <c r="L111" s="107">
        <v>3</v>
      </c>
      <c r="M111" s="105">
        <f t="shared" si="55"/>
        <v>2720.8088803998235</v>
      </c>
      <c r="N111" s="106">
        <f t="shared" si="48"/>
        <v>906.93629346660782</v>
      </c>
      <c r="O111" s="108">
        <f t="shared" si="49"/>
        <v>0</v>
      </c>
      <c r="P111" s="109">
        <f t="shared" si="50"/>
        <v>-93.063706533392178</v>
      </c>
      <c r="Q111" s="110">
        <f t="shared" si="51"/>
        <v>0.90693629346660787</v>
      </c>
      <c r="R111" s="328"/>
      <c r="S111" s="47">
        <v>0.85763888888888873</v>
      </c>
      <c r="T111" s="48">
        <v>0.87418981481481461</v>
      </c>
      <c r="U111" s="111">
        <v>14.833333333333307</v>
      </c>
      <c r="V111" s="112">
        <v>23.838499082842162</v>
      </c>
      <c r="W111" s="113"/>
      <c r="X111" s="116"/>
      <c r="Y111" s="337"/>
      <c r="Z111" s="338"/>
      <c r="AA111" s="117">
        <f t="shared" si="52"/>
        <v>-279.19111960017653</v>
      </c>
      <c r="AB111" s="110">
        <f t="shared" si="53"/>
        <v>0.90693629346660787</v>
      </c>
      <c r="AC111" s="333"/>
    </row>
    <row r="112" spans="1:29" ht="15.75" customHeight="1">
      <c r="A112" s="323"/>
      <c r="B112" s="100" t="s">
        <v>118</v>
      </c>
      <c r="C112" s="335" t="s">
        <v>141</v>
      </c>
      <c r="D112" s="336"/>
      <c r="E112" s="101">
        <v>14.03</v>
      </c>
      <c r="F112" s="102">
        <v>4610</v>
      </c>
      <c r="G112" s="121">
        <f t="shared" si="54"/>
        <v>64678.299999999996</v>
      </c>
      <c r="H112" s="122"/>
      <c r="I112" s="104">
        <v>3</v>
      </c>
      <c r="J112" s="105">
        <v>3000</v>
      </c>
      <c r="K112" s="106">
        <f t="shared" si="44"/>
        <v>1000</v>
      </c>
      <c r="L112" s="107">
        <v>3</v>
      </c>
      <c r="M112" s="105">
        <f t="shared" si="55"/>
        <v>2718.8253504059576</v>
      </c>
      <c r="N112" s="106">
        <f t="shared" si="48"/>
        <v>906.27511680198586</v>
      </c>
      <c r="O112" s="108">
        <f t="shared" si="49"/>
        <v>0</v>
      </c>
      <c r="P112" s="109">
        <f t="shared" si="50"/>
        <v>-93.72488319801414</v>
      </c>
      <c r="Q112" s="110">
        <f t="shared" si="51"/>
        <v>0.90627511680198591</v>
      </c>
      <c r="R112" s="328"/>
      <c r="S112" s="47">
        <v>0.88402777777777752</v>
      </c>
      <c r="T112" s="120">
        <v>0.95467592592592565</v>
      </c>
      <c r="U112" s="111">
        <v>15</v>
      </c>
      <c r="V112" s="112">
        <v>101.73511143652529</v>
      </c>
      <c r="W112" s="113"/>
      <c r="X112" s="116"/>
      <c r="Y112" s="337"/>
      <c r="Z112" s="338"/>
      <c r="AA112" s="117">
        <f t="shared" si="52"/>
        <v>-281.17464959404242</v>
      </c>
      <c r="AB112" s="110">
        <f t="shared" si="53"/>
        <v>0.90627511680198591</v>
      </c>
      <c r="AC112" s="333"/>
    </row>
    <row r="113" spans="1:29" ht="15.75" customHeight="1">
      <c r="A113" s="323"/>
      <c r="B113" s="100" t="s">
        <v>118</v>
      </c>
      <c r="C113" s="335" t="s">
        <v>143</v>
      </c>
      <c r="D113" s="336"/>
      <c r="E113" s="101">
        <v>14.28</v>
      </c>
      <c r="F113" s="102">
        <v>5612</v>
      </c>
      <c r="G113" s="121">
        <f t="shared" si="54"/>
        <v>80139.360000000001</v>
      </c>
      <c r="H113" s="62"/>
      <c r="I113" s="104">
        <v>3</v>
      </c>
      <c r="J113" s="105">
        <v>3600</v>
      </c>
      <c r="K113" s="106">
        <f t="shared" si="44"/>
        <v>1200</v>
      </c>
      <c r="L113" s="107">
        <v>3</v>
      </c>
      <c r="M113" s="105">
        <f t="shared" si="55"/>
        <v>3188.8694384195273</v>
      </c>
      <c r="N113" s="106">
        <f t="shared" si="48"/>
        <v>1062.9564794731757</v>
      </c>
      <c r="O113" s="123">
        <f t="shared" si="49"/>
        <v>0</v>
      </c>
      <c r="P113" s="124">
        <f t="shared" si="50"/>
        <v>-137.0435205268243</v>
      </c>
      <c r="Q113" s="125">
        <f t="shared" si="51"/>
        <v>0.88579706622764642</v>
      </c>
      <c r="R113" s="328"/>
      <c r="S113" s="47">
        <v>0.96458333333333302</v>
      </c>
      <c r="T113" s="120">
        <v>1.0379050925925923</v>
      </c>
      <c r="U113" s="111">
        <v>15</v>
      </c>
      <c r="V113" s="112">
        <v>105.59228168553859</v>
      </c>
      <c r="W113" s="113"/>
      <c r="X113" s="116"/>
      <c r="Y113" s="337"/>
      <c r="Z113" s="338"/>
      <c r="AA113" s="117">
        <f t="shared" si="52"/>
        <v>-411.13056158047266</v>
      </c>
      <c r="AB113" s="110">
        <f t="shared" si="53"/>
        <v>0.88579706622764653</v>
      </c>
      <c r="AC113" s="333"/>
    </row>
    <row r="114" spans="1:29" ht="15.75" customHeight="1">
      <c r="A114" s="323"/>
      <c r="B114" s="100"/>
      <c r="C114" s="335"/>
      <c r="D114" s="336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28"/>
      <c r="S114" s="47"/>
      <c r="T114" s="120"/>
      <c r="U114" s="111"/>
      <c r="V114" s="112"/>
      <c r="W114" s="113"/>
      <c r="X114" s="116"/>
      <c r="Y114" s="337"/>
      <c r="Z114" s="338"/>
      <c r="AA114" s="117"/>
      <c r="AB114" s="110"/>
      <c r="AC114" s="333"/>
    </row>
    <row r="115" spans="1:29" ht="15.75" customHeight="1">
      <c r="A115" s="323"/>
      <c r="B115" s="100"/>
      <c r="C115" s="335"/>
      <c r="D115" s="336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8"/>
      <c r="S115" s="47"/>
      <c r="T115" s="120"/>
      <c r="U115" s="111"/>
      <c r="V115" s="112"/>
      <c r="W115" s="113"/>
      <c r="X115" s="116"/>
      <c r="Y115" s="337"/>
      <c r="Z115" s="338"/>
      <c r="AA115" s="117"/>
      <c r="AB115" s="110"/>
      <c r="AC115" s="333"/>
    </row>
    <row r="116" spans="1:29" ht="15.75" customHeight="1">
      <c r="A116" s="323"/>
      <c r="B116" s="100"/>
      <c r="C116" s="335"/>
      <c r="D116" s="336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8"/>
      <c r="S116" s="47"/>
      <c r="T116" s="120"/>
      <c r="U116" s="111"/>
      <c r="V116" s="112"/>
      <c r="W116" s="113"/>
      <c r="X116" s="116"/>
      <c r="Y116" s="337"/>
      <c r="Z116" s="338"/>
      <c r="AA116" s="117"/>
      <c r="AB116" s="110"/>
      <c r="AC116" s="333"/>
    </row>
    <row r="117" spans="1:29" ht="15.75" customHeight="1">
      <c r="A117" s="323"/>
      <c r="B117" s="100"/>
      <c r="C117" s="335"/>
      <c r="D117" s="336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8"/>
      <c r="S117" s="47"/>
      <c r="T117" s="120"/>
      <c r="U117" s="111"/>
      <c r="V117" s="112"/>
      <c r="W117" s="126"/>
      <c r="X117" s="127"/>
      <c r="Y117" s="337"/>
      <c r="Z117" s="338"/>
      <c r="AA117" s="117"/>
      <c r="AB117" s="110"/>
      <c r="AC117" s="333"/>
    </row>
    <row r="118" spans="1:29" ht="15.75" customHeight="1">
      <c r="A118" s="323"/>
      <c r="B118" s="100"/>
      <c r="C118" s="335"/>
      <c r="D118" s="336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8"/>
      <c r="S118" s="47"/>
      <c r="T118" s="120"/>
      <c r="U118" s="111"/>
      <c r="V118" s="112"/>
      <c r="W118" s="126"/>
      <c r="X118" s="127"/>
      <c r="Y118" s="337"/>
      <c r="Z118" s="338"/>
      <c r="AA118" s="117"/>
      <c r="AB118" s="110"/>
      <c r="AC118" s="333"/>
    </row>
    <row r="119" spans="1:29" ht="15.75" customHeight="1">
      <c r="A119" s="323"/>
      <c r="B119" s="100"/>
      <c r="C119" s="335"/>
      <c r="D119" s="336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8"/>
      <c r="S119" s="47"/>
      <c r="T119" s="120"/>
      <c r="U119" s="111"/>
      <c r="V119" s="112"/>
      <c r="W119" s="126"/>
      <c r="X119" s="127"/>
      <c r="Y119" s="337"/>
      <c r="Z119" s="338"/>
      <c r="AA119" s="117"/>
      <c r="AB119" s="110"/>
      <c r="AC119" s="333"/>
    </row>
    <row r="120" spans="1:29" ht="15.75" customHeight="1">
      <c r="A120" s="323"/>
      <c r="B120" s="100"/>
      <c r="C120" s="335"/>
      <c r="D120" s="336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8"/>
      <c r="S120" s="47"/>
      <c r="T120" s="120"/>
      <c r="U120" s="111"/>
      <c r="V120" s="112"/>
      <c r="W120" s="126"/>
      <c r="X120" s="127"/>
      <c r="Y120" s="337"/>
      <c r="Z120" s="338"/>
      <c r="AA120" s="117"/>
      <c r="AB120" s="110"/>
      <c r="AC120" s="333"/>
    </row>
    <row r="121" spans="1:29" ht="15.75" customHeight="1">
      <c r="A121" s="323"/>
      <c r="B121" s="100"/>
      <c r="C121" s="335"/>
      <c r="D121" s="336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8"/>
      <c r="S121" s="47"/>
      <c r="T121" s="120"/>
      <c r="U121" s="111"/>
      <c r="V121" s="112"/>
      <c r="W121" s="126"/>
      <c r="X121" s="127"/>
      <c r="Y121" s="337"/>
      <c r="Z121" s="338"/>
      <c r="AA121" s="117"/>
      <c r="AB121" s="110"/>
      <c r="AC121" s="333"/>
    </row>
    <row r="122" spans="1:29" ht="15.75" customHeight="1">
      <c r="A122" s="323"/>
      <c r="B122" s="100"/>
      <c r="C122" s="335"/>
      <c r="D122" s="336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8"/>
      <c r="S122" s="119"/>
      <c r="T122" s="120"/>
      <c r="U122" s="130"/>
      <c r="V122" s="131"/>
      <c r="W122" s="126"/>
      <c r="X122" s="127"/>
      <c r="Y122" s="337"/>
      <c r="Z122" s="338"/>
      <c r="AA122" s="165"/>
      <c r="AB122" s="125"/>
      <c r="AC122" s="333"/>
    </row>
    <row r="123" spans="1:29" ht="15.75" customHeight="1" thickBot="1">
      <c r="A123" s="324"/>
      <c r="B123" s="133" t="s">
        <v>115</v>
      </c>
      <c r="C123" s="358"/>
      <c r="D123" s="358"/>
      <c r="E123" s="134"/>
      <c r="F123" s="99"/>
      <c r="G123" s="135"/>
      <c r="H123" s="69"/>
      <c r="I123" s="136">
        <f t="shared" ref="I123:J123" si="56">AVERAGE(I107:I122)</f>
        <v>3.2857142857142856</v>
      </c>
      <c r="J123" s="137">
        <f t="shared" si="56"/>
        <v>3257.1428571428573</v>
      </c>
      <c r="K123" s="138">
        <f t="shared" ref="K123" si="57">J123/I123</f>
        <v>991.30434782608711</v>
      </c>
      <c r="L123" s="136">
        <f t="shared" ref="L123:M123" si="58">AVERAGE(L107:L122)</f>
        <v>3.2857142857142856</v>
      </c>
      <c r="M123" s="137">
        <f t="shared" si="58"/>
        <v>2921.7308688786538</v>
      </c>
      <c r="N123" s="138">
        <f t="shared" ref="N123:N135" si="59">M123/L123</f>
        <v>889.22243835437291</v>
      </c>
      <c r="O123" s="139">
        <f t="shared" ref="O123:O135" si="60">L123-I123</f>
        <v>0</v>
      </c>
      <c r="P123" s="140">
        <f t="shared" ref="P123:P135" si="61">N123-K123</f>
        <v>-102.0819094717142</v>
      </c>
      <c r="Q123" s="141">
        <f t="shared" ref="Q123:Q135" si="62">N123/K123</f>
        <v>0.89702263518204273</v>
      </c>
      <c r="R123" s="329"/>
      <c r="S123" s="142">
        <v>0.73819444444444438</v>
      </c>
      <c r="T123" s="143">
        <v>1.0379050925925923</v>
      </c>
      <c r="U123" s="144"/>
      <c r="V123" s="166"/>
      <c r="W123" s="99"/>
      <c r="X123" s="69"/>
      <c r="Y123" s="359"/>
      <c r="Z123" s="360"/>
      <c r="AA123" s="168">
        <f t="shared" ref="AA123:AA135" si="63">M123-J123</f>
        <v>-335.4119882642035</v>
      </c>
      <c r="AB123" s="141">
        <f t="shared" ref="AB123:AB135" si="64">M123/J123</f>
        <v>0.89702263518204284</v>
      </c>
      <c r="AC123" s="334"/>
    </row>
    <row r="124" spans="1:29" ht="15.75" customHeight="1">
      <c r="A124" s="361" t="s">
        <v>144</v>
      </c>
      <c r="B124" s="114" t="s">
        <v>118</v>
      </c>
      <c r="C124" s="325" t="s">
        <v>146</v>
      </c>
      <c r="D124" s="326"/>
      <c r="E124" s="147">
        <v>18.18</v>
      </c>
      <c r="F124" s="97">
        <v>316</v>
      </c>
      <c r="G124" s="148">
        <f t="shared" ref="G124:G135" si="65">E124*F124</f>
        <v>5744.88</v>
      </c>
      <c r="H124" s="149">
        <v>2</v>
      </c>
      <c r="I124" s="150">
        <v>3</v>
      </c>
      <c r="J124" s="151">
        <v>3600</v>
      </c>
      <c r="K124" s="152">
        <f>J124/I124</f>
        <v>1200</v>
      </c>
      <c r="L124" s="153">
        <v>3</v>
      </c>
      <c r="M124" s="151">
        <f t="shared" ref="M124:M135" si="66">F124/V124*60</f>
        <v>3197.0429425386742</v>
      </c>
      <c r="N124" s="152">
        <f t="shared" si="59"/>
        <v>1065.6809808462247</v>
      </c>
      <c r="O124" s="154">
        <f t="shared" si="60"/>
        <v>0</v>
      </c>
      <c r="P124" s="155">
        <f t="shared" si="61"/>
        <v>-134.31901915377534</v>
      </c>
      <c r="Q124" s="156">
        <f t="shared" si="62"/>
        <v>0.88806748403852054</v>
      </c>
      <c r="R124" s="327">
        <f>Q140</f>
        <v>0.88622733330941628</v>
      </c>
      <c r="S124" s="157">
        <v>0.74166666666666681</v>
      </c>
      <c r="T124" s="158">
        <v>0.74577546296296315</v>
      </c>
      <c r="U124" s="159"/>
      <c r="V124" s="160">
        <v>5.9304802408892394</v>
      </c>
      <c r="W124" s="158"/>
      <c r="X124" s="169"/>
      <c r="Y124" s="330"/>
      <c r="Z124" s="331"/>
      <c r="AA124" s="171">
        <f t="shared" si="63"/>
        <v>-402.9570574613258</v>
      </c>
      <c r="AB124" s="156">
        <f t="shared" si="64"/>
        <v>0.88806748403852065</v>
      </c>
      <c r="AC124" s="332">
        <f>AB140</f>
        <v>0.88622733330941628</v>
      </c>
    </row>
    <row r="125" spans="1:29" ht="15.75" customHeight="1">
      <c r="A125" s="362"/>
      <c r="B125" s="100" t="s">
        <v>118</v>
      </c>
      <c r="C125" s="335" t="s">
        <v>134</v>
      </c>
      <c r="D125" s="336"/>
      <c r="E125" s="101">
        <v>16.7</v>
      </c>
      <c r="F125" s="102">
        <v>447</v>
      </c>
      <c r="G125" s="103">
        <f t="shared" si="65"/>
        <v>7464.9</v>
      </c>
      <c r="H125" s="26">
        <v>2</v>
      </c>
      <c r="I125" s="104">
        <v>3</v>
      </c>
      <c r="J125" s="105">
        <v>3600</v>
      </c>
      <c r="K125" s="106">
        <f t="shared" si="44"/>
        <v>1200</v>
      </c>
      <c r="L125" s="107">
        <v>3</v>
      </c>
      <c r="M125" s="105">
        <f t="shared" si="66"/>
        <v>3187.6934725316914</v>
      </c>
      <c r="N125" s="106">
        <f t="shared" si="59"/>
        <v>1062.5644908438971</v>
      </c>
      <c r="O125" s="108">
        <f t="shared" si="60"/>
        <v>0</v>
      </c>
      <c r="P125" s="109">
        <f t="shared" si="61"/>
        <v>-137.43550915610285</v>
      </c>
      <c r="Q125" s="110">
        <f t="shared" si="62"/>
        <v>0.88547040903658092</v>
      </c>
      <c r="R125" s="328"/>
      <c r="S125" s="47">
        <v>0.75555555555555565</v>
      </c>
      <c r="T125" s="48">
        <v>0.761388888888889</v>
      </c>
      <c r="U125" s="111">
        <v>15</v>
      </c>
      <c r="V125" s="112">
        <v>8.4136069641286255</v>
      </c>
      <c r="W125" s="113"/>
      <c r="X125" s="13"/>
      <c r="Y125" s="337"/>
      <c r="Z125" s="338"/>
      <c r="AA125" s="172">
        <f t="shared" si="63"/>
        <v>-412.30652746830856</v>
      </c>
      <c r="AB125" s="110">
        <f t="shared" si="64"/>
        <v>0.88547040903658092</v>
      </c>
      <c r="AC125" s="333"/>
    </row>
    <row r="126" spans="1:29" ht="15.75" customHeight="1">
      <c r="A126" s="362"/>
      <c r="B126" s="100" t="s">
        <v>118</v>
      </c>
      <c r="C126" s="335" t="s">
        <v>201</v>
      </c>
      <c r="D126" s="336"/>
      <c r="E126" s="101">
        <v>30</v>
      </c>
      <c r="F126" s="102">
        <v>564</v>
      </c>
      <c r="G126" s="103">
        <f t="shared" si="65"/>
        <v>16920</v>
      </c>
      <c r="H126" s="26">
        <v>2</v>
      </c>
      <c r="I126" s="104">
        <v>4</v>
      </c>
      <c r="J126" s="105">
        <v>3600</v>
      </c>
      <c r="K126" s="106">
        <f t="shared" si="44"/>
        <v>900</v>
      </c>
      <c r="L126" s="107">
        <v>4</v>
      </c>
      <c r="M126" s="105">
        <f t="shared" si="66"/>
        <v>3189.2399999999989</v>
      </c>
      <c r="N126" s="106">
        <f t="shared" si="59"/>
        <v>797.30999999999972</v>
      </c>
      <c r="O126" s="108">
        <f t="shared" si="60"/>
        <v>0</v>
      </c>
      <c r="P126" s="109">
        <f t="shared" si="61"/>
        <v>-102.69000000000028</v>
      </c>
      <c r="Q126" s="110">
        <f t="shared" si="62"/>
        <v>0.88589999999999969</v>
      </c>
      <c r="R126" s="328"/>
      <c r="S126" s="47">
        <v>0.77152777777777781</v>
      </c>
      <c r="T126" s="48">
        <v>0.77888888888888896</v>
      </c>
      <c r="U126" s="111">
        <v>14.599999999999884</v>
      </c>
      <c r="V126" s="112">
        <v>10.610678406140652</v>
      </c>
      <c r="W126" s="113"/>
      <c r="X126" s="13"/>
      <c r="Y126" s="337"/>
      <c r="Z126" s="338"/>
      <c r="AA126" s="172">
        <f t="shared" si="63"/>
        <v>-410.76000000000113</v>
      </c>
      <c r="AB126" s="110">
        <f t="shared" si="64"/>
        <v>0.88589999999999969</v>
      </c>
      <c r="AC126" s="333"/>
    </row>
    <row r="127" spans="1:29" ht="15.75" customHeight="1">
      <c r="A127" s="362"/>
      <c r="B127" s="100" t="s">
        <v>118</v>
      </c>
      <c r="C127" s="335" t="s">
        <v>147</v>
      </c>
      <c r="D127" s="336"/>
      <c r="E127" s="101">
        <v>24.82</v>
      </c>
      <c r="F127" s="102">
        <v>613</v>
      </c>
      <c r="G127" s="103">
        <f t="shared" si="65"/>
        <v>15214.66</v>
      </c>
      <c r="H127" s="26">
        <v>2</v>
      </c>
      <c r="I127" s="104">
        <v>5</v>
      </c>
      <c r="J127" s="105">
        <v>3600</v>
      </c>
      <c r="K127" s="106">
        <f t="shared" si="44"/>
        <v>720</v>
      </c>
      <c r="L127" s="107">
        <v>5</v>
      </c>
      <c r="M127" s="105">
        <f t="shared" si="66"/>
        <v>3192.1282883712947</v>
      </c>
      <c r="N127" s="106">
        <f t="shared" si="59"/>
        <v>638.4256576742589</v>
      </c>
      <c r="O127" s="108">
        <f t="shared" si="60"/>
        <v>0</v>
      </c>
      <c r="P127" s="109">
        <f t="shared" si="61"/>
        <v>-81.5743423257411</v>
      </c>
      <c r="Q127" s="110">
        <f t="shared" si="62"/>
        <v>0.88670230232535963</v>
      </c>
      <c r="R127" s="328"/>
      <c r="S127" s="47">
        <v>0.78888888888888886</v>
      </c>
      <c r="T127" s="48">
        <v>0.79688657407407404</v>
      </c>
      <c r="U127" s="111">
        <v>15</v>
      </c>
      <c r="V127" s="112">
        <v>11.522093311220299</v>
      </c>
      <c r="W127" s="113"/>
      <c r="X127" s="13"/>
      <c r="Y127" s="337"/>
      <c r="Z127" s="338"/>
      <c r="AA127" s="172">
        <f t="shared" si="63"/>
        <v>-407.87171162870527</v>
      </c>
      <c r="AB127" s="110">
        <f t="shared" si="64"/>
        <v>0.88670230232535963</v>
      </c>
      <c r="AC127" s="333"/>
    </row>
    <row r="128" spans="1:29" ht="15.75" customHeight="1">
      <c r="A128" s="363"/>
      <c r="B128" s="100" t="s">
        <v>118</v>
      </c>
      <c r="C128" s="335" t="s">
        <v>145</v>
      </c>
      <c r="D128" s="336"/>
      <c r="E128" s="101">
        <v>18.18</v>
      </c>
      <c r="F128" s="102">
        <v>827</v>
      </c>
      <c r="G128" s="103">
        <f t="shared" si="65"/>
        <v>15034.86</v>
      </c>
      <c r="H128" s="26">
        <v>2</v>
      </c>
      <c r="I128" s="104">
        <v>3</v>
      </c>
      <c r="J128" s="105">
        <v>3600</v>
      </c>
      <c r="K128" s="106">
        <f t="shared" si="44"/>
        <v>1200</v>
      </c>
      <c r="L128" s="107">
        <v>3</v>
      </c>
      <c r="M128" s="105">
        <f t="shared" si="66"/>
        <v>3191.5377986702829</v>
      </c>
      <c r="N128" s="106">
        <f t="shared" si="59"/>
        <v>1063.8459328900942</v>
      </c>
      <c r="O128" s="108">
        <f t="shared" si="60"/>
        <v>0</v>
      </c>
      <c r="P128" s="109">
        <f t="shared" si="61"/>
        <v>-136.15406710990578</v>
      </c>
      <c r="Q128" s="110">
        <f t="shared" si="62"/>
        <v>0.88653827740841185</v>
      </c>
      <c r="R128" s="328"/>
      <c r="S128" s="47">
        <v>0.80694444444444435</v>
      </c>
      <c r="T128" s="48">
        <v>0.81773148148148134</v>
      </c>
      <c r="U128" s="111">
        <v>15</v>
      </c>
      <c r="V128" s="112">
        <v>15.547364038951253</v>
      </c>
      <c r="W128" s="113"/>
      <c r="X128" s="116"/>
      <c r="Y128" s="337"/>
      <c r="Z128" s="338"/>
      <c r="AA128" s="172">
        <f t="shared" si="63"/>
        <v>-408.46220132971712</v>
      </c>
      <c r="AB128" s="110">
        <f t="shared" si="64"/>
        <v>0.88653827740841196</v>
      </c>
      <c r="AC128" s="333"/>
    </row>
    <row r="129" spans="1:29" ht="15.75" customHeight="1">
      <c r="A129" s="363"/>
      <c r="B129" s="100" t="s">
        <v>118</v>
      </c>
      <c r="C129" s="335" t="s">
        <v>139</v>
      </c>
      <c r="D129" s="336"/>
      <c r="E129" s="101">
        <v>16.66</v>
      </c>
      <c r="F129" s="102">
        <v>1782</v>
      </c>
      <c r="G129" s="121">
        <f t="shared" si="65"/>
        <v>29688.12</v>
      </c>
      <c r="H129" s="26">
        <v>2</v>
      </c>
      <c r="I129" s="104">
        <v>5</v>
      </c>
      <c r="J129" s="105">
        <v>3600</v>
      </c>
      <c r="K129" s="106">
        <f t="shared" si="44"/>
        <v>720</v>
      </c>
      <c r="L129" s="107">
        <v>5</v>
      </c>
      <c r="M129" s="105">
        <f t="shared" si="66"/>
        <v>3184.8678973714523</v>
      </c>
      <c r="N129" s="106">
        <f t="shared" si="59"/>
        <v>636.97357947429043</v>
      </c>
      <c r="O129" s="108">
        <f t="shared" si="60"/>
        <v>0</v>
      </c>
      <c r="P129" s="109">
        <f t="shared" si="61"/>
        <v>-83.026420525709568</v>
      </c>
      <c r="Q129" s="110">
        <f t="shared" si="62"/>
        <v>0.8846855270476256</v>
      </c>
      <c r="R129" s="328"/>
      <c r="S129" s="47">
        <v>0.82777777777777761</v>
      </c>
      <c r="T129" s="120">
        <v>0.85108796296296285</v>
      </c>
      <c r="U129" s="111">
        <v>15</v>
      </c>
      <c r="V129" s="112">
        <v>33.571251130460901</v>
      </c>
      <c r="W129" s="113"/>
      <c r="X129" s="50"/>
      <c r="Y129" s="337"/>
      <c r="Z129" s="338"/>
      <c r="AA129" s="172">
        <f t="shared" si="63"/>
        <v>-415.13210262854773</v>
      </c>
      <c r="AB129" s="110">
        <f t="shared" si="64"/>
        <v>0.8846855270476256</v>
      </c>
      <c r="AC129" s="333"/>
    </row>
    <row r="130" spans="1:29" ht="15.75" customHeight="1">
      <c r="A130" s="363"/>
      <c r="B130" s="100" t="s">
        <v>118</v>
      </c>
      <c r="C130" s="335" t="s">
        <v>146</v>
      </c>
      <c r="D130" s="336"/>
      <c r="E130" s="101">
        <v>18.18</v>
      </c>
      <c r="F130" s="102">
        <v>679</v>
      </c>
      <c r="G130" s="121">
        <f t="shared" si="65"/>
        <v>12344.22</v>
      </c>
      <c r="H130" s="26"/>
      <c r="I130" s="104">
        <v>3</v>
      </c>
      <c r="J130" s="105">
        <v>3600</v>
      </c>
      <c r="K130" s="106">
        <f t="shared" si="44"/>
        <v>1200</v>
      </c>
      <c r="L130" s="107">
        <v>3</v>
      </c>
      <c r="M130" s="105">
        <f t="shared" si="66"/>
        <v>3197.0429425386742</v>
      </c>
      <c r="N130" s="106">
        <f t="shared" si="59"/>
        <v>1065.6809808462247</v>
      </c>
      <c r="O130" s="123">
        <f t="shared" si="60"/>
        <v>0</v>
      </c>
      <c r="P130" s="124">
        <f t="shared" si="61"/>
        <v>-134.31901915377534</v>
      </c>
      <c r="Q130" s="125">
        <f t="shared" si="62"/>
        <v>0.88806748403852054</v>
      </c>
      <c r="R130" s="328"/>
      <c r="S130" s="47">
        <v>0.86111111111111094</v>
      </c>
      <c r="T130" s="120">
        <v>0.86995370370370351</v>
      </c>
      <c r="U130" s="111">
        <v>15</v>
      </c>
      <c r="V130" s="112">
        <v>12.743025580898081</v>
      </c>
      <c r="W130" s="113"/>
      <c r="X130" s="116"/>
      <c r="Y130" s="337"/>
      <c r="Z130" s="338"/>
      <c r="AA130" s="172">
        <f t="shared" si="63"/>
        <v>-402.9570574613258</v>
      </c>
      <c r="AB130" s="110">
        <f t="shared" si="64"/>
        <v>0.88806748403852065</v>
      </c>
      <c r="AC130" s="333"/>
    </row>
    <row r="131" spans="1:29" ht="15.75" customHeight="1">
      <c r="A131" s="363"/>
      <c r="B131" s="100" t="s">
        <v>118</v>
      </c>
      <c r="C131" s="335" t="s">
        <v>134</v>
      </c>
      <c r="D131" s="336"/>
      <c r="E131" s="101">
        <v>16.7</v>
      </c>
      <c r="F131" s="102">
        <v>852</v>
      </c>
      <c r="G131" s="121">
        <f t="shared" si="65"/>
        <v>14228.4</v>
      </c>
      <c r="H131" s="26"/>
      <c r="I131" s="104">
        <v>3</v>
      </c>
      <c r="J131" s="105">
        <v>3600</v>
      </c>
      <c r="K131" s="106">
        <f t="shared" si="44"/>
        <v>1200</v>
      </c>
      <c r="L131" s="118">
        <v>3</v>
      </c>
      <c r="M131" s="105">
        <f t="shared" si="66"/>
        <v>3187.6934725316914</v>
      </c>
      <c r="N131" s="106">
        <f t="shared" si="59"/>
        <v>1062.5644908438971</v>
      </c>
      <c r="O131" s="123">
        <f t="shared" si="60"/>
        <v>0</v>
      </c>
      <c r="P131" s="124">
        <f t="shared" si="61"/>
        <v>-137.43550915610285</v>
      </c>
      <c r="Q131" s="125">
        <f t="shared" si="62"/>
        <v>0.88547040903658092</v>
      </c>
      <c r="R131" s="328"/>
      <c r="S131" s="47">
        <v>0.87986111111111087</v>
      </c>
      <c r="T131" s="120">
        <v>0.89099537037037013</v>
      </c>
      <c r="U131" s="111">
        <v>15</v>
      </c>
      <c r="V131" s="112">
        <v>16.036673676594159</v>
      </c>
      <c r="W131" s="113"/>
      <c r="X131" s="116"/>
      <c r="Y131" s="337"/>
      <c r="Z131" s="338"/>
      <c r="AA131" s="172">
        <f t="shared" si="63"/>
        <v>-412.30652746830856</v>
      </c>
      <c r="AB131" s="110">
        <f t="shared" si="64"/>
        <v>0.88547040903658092</v>
      </c>
      <c r="AC131" s="333"/>
    </row>
    <row r="132" spans="1:29" ht="15.75" customHeight="1">
      <c r="A132" s="363"/>
      <c r="B132" s="100" t="s">
        <v>118</v>
      </c>
      <c r="C132" s="335" t="s">
        <v>201</v>
      </c>
      <c r="D132" s="336"/>
      <c r="E132" s="101">
        <v>30</v>
      </c>
      <c r="F132" s="102">
        <v>1413</v>
      </c>
      <c r="G132" s="121">
        <f t="shared" si="65"/>
        <v>42390</v>
      </c>
      <c r="H132" s="26"/>
      <c r="I132" s="104">
        <v>4</v>
      </c>
      <c r="J132" s="105">
        <v>3600</v>
      </c>
      <c r="K132" s="106">
        <f t="shared" si="44"/>
        <v>900</v>
      </c>
      <c r="L132" s="118">
        <v>4</v>
      </c>
      <c r="M132" s="105">
        <f t="shared" si="66"/>
        <v>3189.2399999999993</v>
      </c>
      <c r="N132" s="106">
        <f t="shared" si="59"/>
        <v>797.30999999999983</v>
      </c>
      <c r="O132" s="123">
        <f t="shared" si="60"/>
        <v>0</v>
      </c>
      <c r="P132" s="124">
        <f t="shared" si="61"/>
        <v>-102.69000000000017</v>
      </c>
      <c r="Q132" s="125">
        <f t="shared" si="62"/>
        <v>0.8858999999999998</v>
      </c>
      <c r="R132" s="328"/>
      <c r="S132" s="47">
        <v>0.90138888888888857</v>
      </c>
      <c r="T132" s="120">
        <v>0.91983796296296261</v>
      </c>
      <c r="U132" s="111">
        <v>14.966666666666555</v>
      </c>
      <c r="V132" s="112">
        <v>26.583135794107694</v>
      </c>
      <c r="W132" s="126"/>
      <c r="X132" s="127"/>
      <c r="Y132" s="337"/>
      <c r="Z132" s="338"/>
      <c r="AA132" s="172">
        <f t="shared" si="63"/>
        <v>-410.76000000000067</v>
      </c>
      <c r="AB132" s="110">
        <f t="shared" si="64"/>
        <v>0.8858999999999998</v>
      </c>
      <c r="AC132" s="333"/>
    </row>
    <row r="133" spans="1:29" ht="15.75" customHeight="1">
      <c r="A133" s="363"/>
      <c r="B133" s="100" t="s">
        <v>118</v>
      </c>
      <c r="C133" s="335" t="s">
        <v>147</v>
      </c>
      <c r="D133" s="336"/>
      <c r="E133" s="101">
        <v>24.82</v>
      </c>
      <c r="F133" s="102">
        <v>1340</v>
      </c>
      <c r="G133" s="121">
        <f t="shared" si="65"/>
        <v>33258.800000000003</v>
      </c>
      <c r="H133" s="26"/>
      <c r="I133" s="104">
        <v>5</v>
      </c>
      <c r="J133" s="105">
        <v>3600</v>
      </c>
      <c r="K133" s="106">
        <f t="shared" si="44"/>
        <v>720</v>
      </c>
      <c r="L133" s="118">
        <v>5</v>
      </c>
      <c r="M133" s="105">
        <f t="shared" si="66"/>
        <v>3192.1282883712952</v>
      </c>
      <c r="N133" s="106">
        <f t="shared" si="59"/>
        <v>638.42565767425901</v>
      </c>
      <c r="O133" s="123">
        <f t="shared" si="60"/>
        <v>0</v>
      </c>
      <c r="P133" s="124">
        <f t="shared" si="61"/>
        <v>-81.574342325740986</v>
      </c>
      <c r="Q133" s="125">
        <f t="shared" si="62"/>
        <v>0.88670230232535974</v>
      </c>
      <c r="R133" s="328"/>
      <c r="S133" s="47">
        <v>0.92986111111111081</v>
      </c>
      <c r="T133" s="120">
        <v>0.94734953703703673</v>
      </c>
      <c r="U133" s="111">
        <v>15</v>
      </c>
      <c r="V133" s="112">
        <v>25.186957646060684</v>
      </c>
      <c r="W133" s="126"/>
      <c r="X133" s="127"/>
      <c r="Y133" s="337"/>
      <c r="Z133" s="338"/>
      <c r="AA133" s="172">
        <f t="shared" si="63"/>
        <v>-407.87171162870482</v>
      </c>
      <c r="AB133" s="110">
        <f t="shared" si="64"/>
        <v>0.88670230232535974</v>
      </c>
      <c r="AC133" s="333"/>
    </row>
    <row r="134" spans="1:29" ht="15.75" customHeight="1">
      <c r="A134" s="363"/>
      <c r="B134" s="100" t="s">
        <v>118</v>
      </c>
      <c r="C134" s="335" t="s">
        <v>145</v>
      </c>
      <c r="D134" s="336"/>
      <c r="E134" s="101">
        <v>18.18</v>
      </c>
      <c r="F134" s="102">
        <v>2033</v>
      </c>
      <c r="G134" s="121">
        <f t="shared" si="65"/>
        <v>36959.94</v>
      </c>
      <c r="H134" s="26"/>
      <c r="I134" s="104">
        <v>3</v>
      </c>
      <c r="J134" s="105">
        <v>3600</v>
      </c>
      <c r="K134" s="106">
        <f t="shared" si="44"/>
        <v>1200</v>
      </c>
      <c r="L134" s="118">
        <v>3</v>
      </c>
      <c r="M134" s="105">
        <f t="shared" si="66"/>
        <v>3191.537798670282</v>
      </c>
      <c r="N134" s="106">
        <f t="shared" si="59"/>
        <v>1063.845932890094</v>
      </c>
      <c r="O134" s="123">
        <f t="shared" si="60"/>
        <v>0</v>
      </c>
      <c r="P134" s="124">
        <f t="shared" si="61"/>
        <v>-136.15406710990601</v>
      </c>
      <c r="Q134" s="125">
        <f t="shared" si="62"/>
        <v>0.88653827740841162</v>
      </c>
      <c r="R134" s="328"/>
      <c r="S134" s="47">
        <v>0.9576388888888886</v>
      </c>
      <c r="T134" s="120">
        <v>0.98417824074074045</v>
      </c>
      <c r="U134" s="111">
        <v>14.816666666666691</v>
      </c>
      <c r="V134" s="112">
        <v>38.219819940976912</v>
      </c>
      <c r="W134" s="126"/>
      <c r="X134" s="127"/>
      <c r="Y134" s="337"/>
      <c r="Z134" s="338"/>
      <c r="AA134" s="172">
        <f t="shared" si="63"/>
        <v>-408.46220132971803</v>
      </c>
      <c r="AB134" s="110">
        <f t="shared" si="64"/>
        <v>0.88653827740841162</v>
      </c>
      <c r="AC134" s="333"/>
    </row>
    <row r="135" spans="1:29" ht="15.75" customHeight="1">
      <c r="A135" s="363"/>
      <c r="B135" s="100" t="s">
        <v>118</v>
      </c>
      <c r="C135" s="335" t="s">
        <v>139</v>
      </c>
      <c r="D135" s="336"/>
      <c r="E135" s="101">
        <v>16.66</v>
      </c>
      <c r="F135" s="102">
        <v>4471</v>
      </c>
      <c r="G135" s="121">
        <f t="shared" si="65"/>
        <v>74486.86</v>
      </c>
      <c r="H135" s="62"/>
      <c r="I135" s="104">
        <v>5</v>
      </c>
      <c r="J135" s="105">
        <v>3600</v>
      </c>
      <c r="K135" s="106">
        <f t="shared" si="44"/>
        <v>720</v>
      </c>
      <c r="L135" s="118">
        <v>5</v>
      </c>
      <c r="M135" s="105">
        <f t="shared" si="66"/>
        <v>3184.8678973714518</v>
      </c>
      <c r="N135" s="106">
        <f t="shared" si="59"/>
        <v>636.97357947429032</v>
      </c>
      <c r="O135" s="123">
        <f t="shared" si="60"/>
        <v>0</v>
      </c>
      <c r="P135" s="124">
        <f t="shared" si="61"/>
        <v>-83.026420525709682</v>
      </c>
      <c r="Q135" s="125">
        <f t="shared" si="62"/>
        <v>0.88468552704762549</v>
      </c>
      <c r="R135" s="328"/>
      <c r="S135" s="47">
        <v>0.99444444444444413</v>
      </c>
      <c r="T135" s="120">
        <v>1.0529282407407403</v>
      </c>
      <c r="U135" s="111">
        <v>14.783333333333299</v>
      </c>
      <c r="V135" s="112">
        <v>84.229553201060995</v>
      </c>
      <c r="W135" s="126"/>
      <c r="X135" s="127"/>
      <c r="Y135" s="337"/>
      <c r="Z135" s="338"/>
      <c r="AA135" s="172">
        <f t="shared" si="63"/>
        <v>-415.13210262854818</v>
      </c>
      <c r="AB135" s="110">
        <f t="shared" si="64"/>
        <v>0.88468552704762549</v>
      </c>
      <c r="AC135" s="333"/>
    </row>
    <row r="136" spans="1:29" ht="15.75" customHeight="1">
      <c r="A136" s="363"/>
      <c r="B136" s="100"/>
      <c r="C136" s="335"/>
      <c r="D136" s="336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8"/>
      <c r="S136" s="47"/>
      <c r="T136" s="120"/>
      <c r="U136" s="111"/>
      <c r="V136" s="112"/>
      <c r="W136" s="126"/>
      <c r="X136" s="127"/>
      <c r="Y136" s="337"/>
      <c r="Z136" s="338"/>
      <c r="AA136" s="172"/>
      <c r="AB136" s="110"/>
      <c r="AC136" s="333"/>
    </row>
    <row r="137" spans="1:29" ht="15.75" customHeight="1">
      <c r="A137" s="363"/>
      <c r="B137" s="100"/>
      <c r="C137" s="335"/>
      <c r="D137" s="336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8"/>
      <c r="S137" s="47"/>
      <c r="T137" s="120"/>
      <c r="U137" s="111"/>
      <c r="V137" s="112"/>
      <c r="W137" s="113"/>
      <c r="X137" s="116"/>
      <c r="Y137" s="337"/>
      <c r="Z137" s="338"/>
      <c r="AA137" s="172"/>
      <c r="AB137" s="110"/>
      <c r="AC137" s="333"/>
    </row>
    <row r="138" spans="1:29" ht="15.75" customHeight="1">
      <c r="A138" s="363"/>
      <c r="B138" s="100"/>
      <c r="C138" s="335"/>
      <c r="D138" s="336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8"/>
      <c r="S138" s="47"/>
      <c r="T138" s="120"/>
      <c r="U138" s="111"/>
      <c r="V138" s="112"/>
      <c r="W138" s="126"/>
      <c r="X138" s="127"/>
      <c r="Y138" s="337"/>
      <c r="Z138" s="338"/>
      <c r="AA138" s="172"/>
      <c r="AB138" s="110"/>
      <c r="AC138" s="333"/>
    </row>
    <row r="139" spans="1:29" ht="15.75" customHeight="1">
      <c r="A139" s="363"/>
      <c r="B139" s="100"/>
      <c r="C139" s="335"/>
      <c r="D139" s="336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8"/>
      <c r="S139" s="119"/>
      <c r="T139" s="120"/>
      <c r="U139" s="130"/>
      <c r="V139" s="131"/>
      <c r="W139" s="126"/>
      <c r="X139" s="127"/>
      <c r="Y139" s="337"/>
      <c r="Z139" s="338"/>
      <c r="AA139" s="173"/>
      <c r="AB139" s="125"/>
      <c r="AC139" s="333"/>
    </row>
    <row r="140" spans="1:29" ht="15.75" customHeight="1" thickBot="1">
      <c r="A140" s="364"/>
      <c r="B140" s="133" t="s">
        <v>115</v>
      </c>
      <c r="C140" s="358"/>
      <c r="D140" s="358"/>
      <c r="E140" s="134"/>
      <c r="F140" s="167"/>
      <c r="G140" s="135"/>
      <c r="H140" s="69"/>
      <c r="I140" s="136">
        <f t="shared" ref="I140:J140" si="67">AVERAGE(I124:I139)</f>
        <v>3.8333333333333335</v>
      </c>
      <c r="J140" s="137">
        <f t="shared" si="67"/>
        <v>3600</v>
      </c>
      <c r="K140" s="138">
        <f t="shared" ref="K140" si="68">J140/I140</f>
        <v>939.13043478260863</v>
      </c>
      <c r="L140" s="136">
        <f t="shared" ref="L140:M140" si="69">AVERAGE(L124:L139)</f>
        <v>3.8333333333333335</v>
      </c>
      <c r="M140" s="137">
        <f t="shared" si="69"/>
        <v>3190.4183999138986</v>
      </c>
      <c r="N140" s="138">
        <f>M140/L140</f>
        <v>832.28306084710391</v>
      </c>
      <c r="O140" s="139">
        <f>L140-I140</f>
        <v>0</v>
      </c>
      <c r="P140" s="140">
        <f>N140-K140</f>
        <v>-106.84737393550472</v>
      </c>
      <c r="Q140" s="141">
        <f>N140/K140</f>
        <v>0.88622733330941628</v>
      </c>
      <c r="R140" s="329"/>
      <c r="S140" s="142">
        <v>0.74166666666666681</v>
      </c>
      <c r="T140" s="143">
        <v>1.0529282407407403</v>
      </c>
      <c r="U140" s="144"/>
      <c r="V140" s="166"/>
      <c r="W140" s="167"/>
      <c r="X140" s="138"/>
      <c r="Y140" s="359"/>
      <c r="Z140" s="360"/>
      <c r="AA140" s="174">
        <f>M140-J140</f>
        <v>-409.58160008610139</v>
      </c>
      <c r="AB140" s="141">
        <f>M140/J140</f>
        <v>0.88622733330941628</v>
      </c>
      <c r="AC140" s="334"/>
    </row>
    <row r="142" spans="1:29">
      <c r="Y142" s="365" t="s">
        <v>149</v>
      </c>
      <c r="Z142" s="365"/>
    </row>
    <row r="143" spans="1:29">
      <c r="Y143" s="365" t="s">
        <v>150</v>
      </c>
      <c r="Z143" s="365"/>
    </row>
    <row r="144" spans="1:29">
      <c r="Y144" s="365" t="s">
        <v>151</v>
      </c>
      <c r="Z144" s="365"/>
    </row>
    <row r="145" spans="25:26">
      <c r="Y145" s="365" t="s">
        <v>152</v>
      </c>
      <c r="Z145" s="365"/>
    </row>
    <row r="146" spans="25:26">
      <c r="Y146" s="365" t="s">
        <v>153</v>
      </c>
      <c r="Z146" s="365"/>
    </row>
    <row r="147" spans="25:26">
      <c r="Y147" s="365" t="s">
        <v>154</v>
      </c>
      <c r="Z147" s="365"/>
    </row>
    <row r="148" spans="25:26">
      <c r="Y148" s="365" t="s">
        <v>155</v>
      </c>
      <c r="Z148" s="365"/>
    </row>
    <row r="149" spans="25:26">
      <c r="Y149" s="365" t="s">
        <v>156</v>
      </c>
      <c r="Z149" s="365"/>
    </row>
    <row r="150" spans="25:26">
      <c r="Y150" s="365" t="s">
        <v>157</v>
      </c>
      <c r="Z150" s="365"/>
    </row>
    <row r="151" spans="25:26">
      <c r="Y151" s="365" t="s">
        <v>158</v>
      </c>
      <c r="Z151" s="365"/>
    </row>
    <row r="152" spans="25:26">
      <c r="Y152" s="365" t="s">
        <v>159</v>
      </c>
      <c r="Z152" s="365"/>
    </row>
    <row r="153" spans="25:26">
      <c r="Y153" s="365" t="s">
        <v>160</v>
      </c>
      <c r="Z153" s="365"/>
    </row>
    <row r="154" spans="25:26">
      <c r="Y154" s="365" t="s">
        <v>161</v>
      </c>
      <c r="Z154" s="365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398" priority="1" operator="greaterThan">
      <formula>0</formula>
    </cfRule>
  </conditionalFormatting>
  <conditionalFormatting sqref="P5:P140 AA5:AA140">
    <cfRule type="cellIs" dxfId="397" priority="4" operator="lessThan">
      <formula>0</formula>
    </cfRule>
  </conditionalFormatting>
  <conditionalFormatting sqref="Q5:Q140 AB5:AB140">
    <cfRule type="cellIs" dxfId="396" priority="2" operator="greaterThan">
      <formula>1</formula>
    </cfRule>
    <cfRule type="cellIs" dxfId="395" priority="3" operator="lessThan">
      <formula>0.8</formula>
    </cfRule>
  </conditionalFormatting>
  <conditionalFormatting sqref="AC5:AC6 R5:R140 AC73:AC78">
    <cfRule type="cellIs" dxfId="394" priority="5" operator="lessThan">
      <formula>0.8</formula>
    </cfRule>
  </conditionalFormatting>
  <conditionalFormatting sqref="AC12:AC20">
    <cfRule type="cellIs" dxfId="393" priority="12" operator="lessThan">
      <formula>0.8</formula>
    </cfRule>
  </conditionalFormatting>
  <conditionalFormatting sqref="AC22">
    <cfRule type="cellIs" dxfId="392" priority="11" operator="lessThan">
      <formula>0.8</formula>
    </cfRule>
  </conditionalFormatting>
  <conditionalFormatting sqref="AC39">
    <cfRule type="cellIs" dxfId="391" priority="7" operator="lessThan">
      <formula>0.8</formula>
    </cfRule>
  </conditionalFormatting>
  <conditionalFormatting sqref="AC56:AC61">
    <cfRule type="cellIs" dxfId="390" priority="6" operator="lessThan">
      <formula>0.8</formula>
    </cfRule>
  </conditionalFormatting>
  <conditionalFormatting sqref="AC90">
    <cfRule type="cellIs" dxfId="389" priority="10" operator="lessThan">
      <formula>0.8</formula>
    </cfRule>
  </conditionalFormatting>
  <conditionalFormatting sqref="AC107">
    <cfRule type="cellIs" dxfId="388" priority="9" operator="lessThan">
      <formula>0.8</formula>
    </cfRule>
  </conditionalFormatting>
  <conditionalFormatting sqref="AC124:AC129">
    <cfRule type="cellIs" dxfId="387" priority="8" operator="lessThan">
      <formula>0.8</formula>
    </cfRule>
  </conditionalFormatting>
  <dataValidations count="1">
    <dataValidation type="list" allowBlank="1" showInputMessage="1" showErrorMessage="1" sqref="Y5:Z140" xr:uid="{FC5F3601-960D-485C-AECC-B8B7954C4CCC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AD05B-801C-4377-A632-6C6A70227327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L43" sqref="L43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SUM(F5:F140)</f>
        <v>81427</v>
      </c>
      <c r="E1" s="88" t="s">
        <v>3</v>
      </c>
      <c r="F1" s="89">
        <f>SUM(G5:G140)</f>
        <v>3537006.05</v>
      </c>
      <c r="G1" s="90" t="s">
        <v>84</v>
      </c>
      <c r="H1" s="91">
        <f>L21+L38+L55+L72+L89+L106+L123+L140</f>
        <v>136.1904761904762</v>
      </c>
      <c r="I1" s="284" t="s">
        <v>85</v>
      </c>
      <c r="J1" s="280"/>
      <c r="K1" s="309"/>
      <c r="L1" s="313" t="s">
        <v>86</v>
      </c>
      <c r="M1" s="314"/>
      <c r="N1" s="315"/>
      <c r="O1" s="280" t="s">
        <v>87</v>
      </c>
      <c r="P1" s="280"/>
      <c r="Q1" s="280"/>
      <c r="R1" s="281"/>
      <c r="S1" s="284" t="s">
        <v>88</v>
      </c>
      <c r="T1" s="280"/>
      <c r="U1" s="280"/>
      <c r="V1" s="280"/>
      <c r="W1" s="280"/>
      <c r="X1" s="281"/>
      <c r="Y1" s="192" t="s">
        <v>187</v>
      </c>
      <c r="Z1" s="192" t="s">
        <v>188</v>
      </c>
      <c r="AA1" s="366" t="s">
        <v>163</v>
      </c>
      <c r="AB1" s="367"/>
      <c r="AC1" s="176" t="s">
        <v>19</v>
      </c>
      <c r="AD1" s="177" t="s">
        <v>162</v>
      </c>
      <c r="AE1" s="284" t="s">
        <v>90</v>
      </c>
      <c r="AF1" s="286"/>
      <c r="AG1" s="287"/>
    </row>
    <row r="2" spans="1:33" ht="26.25" customHeight="1" thickBot="1">
      <c r="A2" s="299">
        <v>46220</v>
      </c>
      <c r="B2" s="300"/>
      <c r="C2" s="92" t="s">
        <v>40</v>
      </c>
      <c r="D2" s="93">
        <f>AVERAGE(N21,N38,N55,N72,N89,N106,N123,N140)</f>
        <v>207.20860320810453</v>
      </c>
      <c r="E2" s="93" t="s">
        <v>91</v>
      </c>
      <c r="F2" s="94">
        <f>F1/D1</f>
        <v>43.437754675967426</v>
      </c>
      <c r="G2" s="95" t="s">
        <v>92</v>
      </c>
      <c r="H2" s="96">
        <f>COUNT(H5:H140)</f>
        <v>4</v>
      </c>
      <c r="I2" s="310"/>
      <c r="J2" s="311"/>
      <c r="K2" s="312"/>
      <c r="L2" s="316"/>
      <c r="M2" s="282"/>
      <c r="N2" s="317"/>
      <c r="O2" s="282"/>
      <c r="P2" s="282"/>
      <c r="Q2" s="282"/>
      <c r="R2" s="283"/>
      <c r="S2" s="285"/>
      <c r="T2" s="282"/>
      <c r="U2" s="282"/>
      <c r="V2" s="282"/>
      <c r="W2" s="282"/>
      <c r="X2" s="283"/>
      <c r="Y2" s="193">
        <f>SUM(Y21,Y38,Y55,Y72,Y89,Y106,Y123,Y140)</f>
        <v>0</v>
      </c>
      <c r="Z2" s="193">
        <f>SUM(Z21,Z38,Z55,Z72,Z89,Z106,Z123,Z140)</f>
        <v>0</v>
      </c>
      <c r="AA2" s="368"/>
      <c r="AB2" s="369"/>
      <c r="AC2" s="201">
        <f>SUM(AC21,AC38,AC55,AC72,AC89,AC106,AC123,AC140)</f>
        <v>46</v>
      </c>
      <c r="AD2" s="202">
        <f>SUM(AD21,AD38,AD55,AD72,AD89,AD106,AD123,AD140)</f>
        <v>0</v>
      </c>
      <c r="AE2" s="288"/>
      <c r="AF2" s="289"/>
      <c r="AG2" s="290"/>
    </row>
    <row r="3" spans="1:33" ht="23.25" customHeight="1">
      <c r="A3" s="301" t="s">
        <v>93</v>
      </c>
      <c r="B3" s="303" t="s">
        <v>94</v>
      </c>
      <c r="C3" s="305" t="s">
        <v>95</v>
      </c>
      <c r="D3" s="305"/>
      <c r="E3" s="307" t="s">
        <v>96</v>
      </c>
      <c r="F3" s="305" t="s">
        <v>97</v>
      </c>
      <c r="G3" s="307" t="s">
        <v>98</v>
      </c>
      <c r="H3" s="356" t="s">
        <v>99</v>
      </c>
      <c r="I3" s="291" t="s">
        <v>100</v>
      </c>
      <c r="J3" s="293" t="s">
        <v>101</v>
      </c>
      <c r="K3" s="295" t="s">
        <v>40</v>
      </c>
      <c r="L3" s="297" t="s">
        <v>100</v>
      </c>
      <c r="M3" s="293" t="s">
        <v>101</v>
      </c>
      <c r="N3" s="295" t="s">
        <v>40</v>
      </c>
      <c r="O3" s="291" t="s">
        <v>100</v>
      </c>
      <c r="P3" s="350" t="s">
        <v>40</v>
      </c>
      <c r="Q3" s="352" t="s">
        <v>102</v>
      </c>
      <c r="R3" s="354" t="s">
        <v>103</v>
      </c>
      <c r="S3" s="339" t="s">
        <v>104</v>
      </c>
      <c r="T3" s="340"/>
      <c r="U3" s="341" t="s">
        <v>105</v>
      </c>
      <c r="V3" s="341" t="s">
        <v>106</v>
      </c>
      <c r="W3" s="305" t="s">
        <v>107</v>
      </c>
      <c r="X3" s="343"/>
      <c r="Y3" s="370" t="s">
        <v>189</v>
      </c>
      <c r="Z3" s="371"/>
      <c r="AA3" s="377" t="s">
        <v>108</v>
      </c>
      <c r="AB3" s="378"/>
      <c r="AC3" s="370" t="s">
        <v>190</v>
      </c>
      <c r="AD3" s="371"/>
      <c r="AE3" s="348" t="s">
        <v>101</v>
      </c>
      <c r="AF3" s="318" t="s">
        <v>102</v>
      </c>
      <c r="AG3" s="320" t="s">
        <v>109</v>
      </c>
    </row>
    <row r="4" spans="1:33" ht="17.25" customHeight="1" thickBot="1">
      <c r="A4" s="302"/>
      <c r="B4" s="304"/>
      <c r="C4" s="306"/>
      <c r="D4" s="306"/>
      <c r="E4" s="308"/>
      <c r="F4" s="306"/>
      <c r="G4" s="308"/>
      <c r="H4" s="357"/>
      <c r="I4" s="292"/>
      <c r="J4" s="294"/>
      <c r="K4" s="296"/>
      <c r="L4" s="298"/>
      <c r="M4" s="294"/>
      <c r="N4" s="296"/>
      <c r="O4" s="292"/>
      <c r="P4" s="351"/>
      <c r="Q4" s="353"/>
      <c r="R4" s="355"/>
      <c r="S4" s="203" t="s">
        <v>110</v>
      </c>
      <c r="T4" s="204" t="s">
        <v>111</v>
      </c>
      <c r="U4" s="342"/>
      <c r="V4" s="342"/>
      <c r="W4" s="99" t="s">
        <v>112</v>
      </c>
      <c r="X4" s="69" t="s">
        <v>113</v>
      </c>
      <c r="Y4" s="194" t="s">
        <v>49</v>
      </c>
      <c r="Z4" s="195" t="s">
        <v>50</v>
      </c>
      <c r="AA4" s="379"/>
      <c r="AB4" s="380"/>
      <c r="AC4" s="194" t="s">
        <v>164</v>
      </c>
      <c r="AD4" s="195" t="s">
        <v>165</v>
      </c>
      <c r="AE4" s="349"/>
      <c r="AF4" s="319"/>
      <c r="AG4" s="321"/>
    </row>
    <row r="5" spans="1:33" ht="15.75" customHeight="1">
      <c r="A5" s="322" t="s">
        <v>170</v>
      </c>
      <c r="B5" s="114" t="s">
        <v>166</v>
      </c>
      <c r="C5" s="372" t="s">
        <v>167</v>
      </c>
      <c r="D5" s="372"/>
      <c r="E5" s="147">
        <v>19.7</v>
      </c>
      <c r="F5" s="151">
        <v>3387</v>
      </c>
      <c r="G5" s="148">
        <f t="shared" ref="G5:G10" si="0">E5*F5</f>
        <v>66723.899999999994</v>
      </c>
      <c r="H5" s="149"/>
      <c r="I5" s="150">
        <v>13</v>
      </c>
      <c r="J5" s="151">
        <v>1200</v>
      </c>
      <c r="K5" s="152">
        <f>J5/I5</f>
        <v>92.307692307692307</v>
      </c>
      <c r="L5" s="107">
        <v>13</v>
      </c>
      <c r="M5" s="151">
        <f t="shared" ref="M5:M10" si="1">F5/V5*60</f>
        <v>1081.6104896674572</v>
      </c>
      <c r="N5" s="152">
        <f t="shared" ref="N5:N10" si="2">M5/L5</f>
        <v>83.200806897496705</v>
      </c>
      <c r="O5" s="154">
        <f t="shared" ref="O5:O10" si="3">L5-I5</f>
        <v>0</v>
      </c>
      <c r="P5" s="155">
        <f t="shared" ref="P5:P10" si="4">N5-K5</f>
        <v>-9.106885410195602</v>
      </c>
      <c r="Q5" s="156">
        <f t="shared" ref="Q5:Q10" si="5">N5/K5</f>
        <v>0.90134207472288097</v>
      </c>
      <c r="R5" s="327">
        <f>Q21</f>
        <v>0.89663464436555551</v>
      </c>
      <c r="S5" s="157">
        <v>0.25</v>
      </c>
      <c r="T5" s="158">
        <v>0.38047453703703704</v>
      </c>
      <c r="U5" s="159"/>
      <c r="V5" s="160">
        <v>187.88649143230879</v>
      </c>
      <c r="W5" s="181"/>
      <c r="X5" s="152"/>
      <c r="Y5" s="12"/>
      <c r="Z5" s="198"/>
      <c r="AA5" s="330"/>
      <c r="AB5" s="331"/>
      <c r="AC5" s="12">
        <v>4</v>
      </c>
      <c r="AD5" s="198"/>
      <c r="AE5" s="178">
        <f t="shared" ref="AE5:AE10" si="6">M5-J5</f>
        <v>-118.38951033254284</v>
      </c>
      <c r="AF5" s="132">
        <f t="shared" ref="AF5:AF10" si="7">M5/J5</f>
        <v>0.90134207472288097</v>
      </c>
      <c r="AG5" s="373">
        <f>AF21</f>
        <v>0.89663464436555562</v>
      </c>
    </row>
    <row r="6" spans="1:33" ht="15.75" customHeight="1">
      <c r="A6" s="323"/>
      <c r="B6" s="100" t="s">
        <v>171</v>
      </c>
      <c r="C6" s="376" t="s">
        <v>172</v>
      </c>
      <c r="D6" s="376"/>
      <c r="E6" s="101">
        <v>56.43</v>
      </c>
      <c r="F6" s="102">
        <v>1786</v>
      </c>
      <c r="G6" s="103">
        <f t="shared" si="0"/>
        <v>100783.98</v>
      </c>
      <c r="H6" s="26">
        <v>2</v>
      </c>
      <c r="I6" s="104">
        <v>24</v>
      </c>
      <c r="J6" s="105">
        <v>2000</v>
      </c>
      <c r="K6" s="106">
        <f t="shared" ref="K6:K44" si="8">J6/I6</f>
        <v>83.333333333333329</v>
      </c>
      <c r="L6" s="107">
        <v>24</v>
      </c>
      <c r="M6" s="105">
        <f t="shared" si="1"/>
        <v>1789.3403014463881</v>
      </c>
      <c r="N6" s="106">
        <f t="shared" si="2"/>
        <v>74.555845893599511</v>
      </c>
      <c r="O6" s="108">
        <f t="shared" si="3"/>
        <v>0</v>
      </c>
      <c r="P6" s="109">
        <f t="shared" si="4"/>
        <v>-8.7774874397338181</v>
      </c>
      <c r="Q6" s="110">
        <f t="shared" si="5"/>
        <v>0.89467015072319422</v>
      </c>
      <c r="R6" s="328"/>
      <c r="S6" s="47">
        <v>0.3833333333333333</v>
      </c>
      <c r="T6" s="48">
        <v>0.42491898148148144</v>
      </c>
      <c r="U6" s="111">
        <v>5</v>
      </c>
      <c r="V6" s="112">
        <v>59.887993308695236</v>
      </c>
      <c r="W6" s="113"/>
      <c r="X6" s="116"/>
      <c r="Y6" s="12"/>
      <c r="Z6" s="198"/>
      <c r="AA6" s="337"/>
      <c r="AB6" s="338"/>
      <c r="AC6" s="12">
        <v>1</v>
      </c>
      <c r="AD6" s="198"/>
      <c r="AE6" s="117">
        <f t="shared" si="6"/>
        <v>-210.65969855361186</v>
      </c>
      <c r="AF6" s="110">
        <f t="shared" si="7"/>
        <v>0.89467015072319411</v>
      </c>
      <c r="AG6" s="374"/>
    </row>
    <row r="7" spans="1:33" ht="15.75" customHeight="1">
      <c r="A7" s="323"/>
      <c r="B7" s="100" t="s">
        <v>173</v>
      </c>
      <c r="C7" s="376" t="s">
        <v>196</v>
      </c>
      <c r="D7" s="376"/>
      <c r="E7" s="101">
        <v>77.349999999999994</v>
      </c>
      <c r="F7" s="102">
        <v>543</v>
      </c>
      <c r="G7" s="103">
        <f t="shared" si="0"/>
        <v>42001.049999999996</v>
      </c>
      <c r="H7" s="26"/>
      <c r="I7" s="104">
        <v>25</v>
      </c>
      <c r="J7" s="105">
        <v>2000</v>
      </c>
      <c r="K7" s="106">
        <f t="shared" si="8"/>
        <v>80</v>
      </c>
      <c r="L7" s="107">
        <v>25</v>
      </c>
      <c r="M7" s="105">
        <f t="shared" si="1"/>
        <v>1792.1860221195557</v>
      </c>
      <c r="N7" s="106">
        <f t="shared" si="2"/>
        <v>71.687440884782234</v>
      </c>
      <c r="O7" s="108">
        <f t="shared" si="3"/>
        <v>0</v>
      </c>
      <c r="P7" s="109">
        <f t="shared" si="4"/>
        <v>-8.3125591152177662</v>
      </c>
      <c r="Q7" s="110">
        <f t="shared" si="5"/>
        <v>0.8960930110597779</v>
      </c>
      <c r="R7" s="328"/>
      <c r="S7" s="47">
        <v>0.42777777777777776</v>
      </c>
      <c r="T7" s="48">
        <v>0.44039351851851849</v>
      </c>
      <c r="U7" s="111">
        <v>5</v>
      </c>
      <c r="V7" s="112">
        <v>18.178916472894244</v>
      </c>
      <c r="W7" s="113"/>
      <c r="X7" s="116"/>
      <c r="Y7" s="12"/>
      <c r="Z7" s="198"/>
      <c r="AA7" s="337"/>
      <c r="AB7" s="338"/>
      <c r="AC7" s="12">
        <v>1</v>
      </c>
      <c r="AD7" s="198"/>
      <c r="AE7" s="117">
        <f t="shared" si="6"/>
        <v>-207.81397788044433</v>
      </c>
      <c r="AF7" s="110">
        <f t="shared" si="7"/>
        <v>0.89609301105977779</v>
      </c>
      <c r="AG7" s="374"/>
    </row>
    <row r="8" spans="1:33" ht="15.75" customHeight="1">
      <c r="A8" s="323"/>
      <c r="B8" s="100" t="s">
        <v>173</v>
      </c>
      <c r="C8" s="376" t="s">
        <v>174</v>
      </c>
      <c r="D8" s="376"/>
      <c r="E8" s="101">
        <v>77.34</v>
      </c>
      <c r="F8" s="102">
        <v>1436</v>
      </c>
      <c r="G8" s="103">
        <f t="shared" si="0"/>
        <v>111060.24</v>
      </c>
      <c r="H8" s="26"/>
      <c r="I8" s="104">
        <v>23</v>
      </c>
      <c r="J8" s="105">
        <v>2000</v>
      </c>
      <c r="K8" s="106">
        <f t="shared" si="8"/>
        <v>86.956521739130437</v>
      </c>
      <c r="L8" s="118">
        <v>23</v>
      </c>
      <c r="M8" s="105">
        <f t="shared" si="1"/>
        <v>1793.4192297084633</v>
      </c>
      <c r="N8" s="106">
        <f t="shared" si="2"/>
        <v>77.974749117759274</v>
      </c>
      <c r="O8" s="108">
        <f t="shared" si="3"/>
        <v>0</v>
      </c>
      <c r="P8" s="109">
        <f t="shared" si="4"/>
        <v>-8.9817726213711637</v>
      </c>
      <c r="Q8" s="110">
        <f t="shared" si="5"/>
        <v>0.89670961485423162</v>
      </c>
      <c r="R8" s="328"/>
      <c r="S8" s="47">
        <v>0.44444444444444442</v>
      </c>
      <c r="T8" s="48">
        <v>0.47780092592592588</v>
      </c>
      <c r="U8" s="111">
        <v>5.8333333333333393</v>
      </c>
      <c r="V8" s="112">
        <v>48.042308553815438</v>
      </c>
      <c r="W8" s="113">
        <v>0.47780092592592588</v>
      </c>
      <c r="X8" s="116">
        <v>0.51666666666666661</v>
      </c>
      <c r="Y8" s="12"/>
      <c r="Z8" s="198"/>
      <c r="AA8" s="337"/>
      <c r="AB8" s="338"/>
      <c r="AC8" s="12">
        <v>2</v>
      </c>
      <c r="AD8" s="198"/>
      <c r="AE8" s="117">
        <f t="shared" si="6"/>
        <v>-206.58077029153674</v>
      </c>
      <c r="AF8" s="110">
        <f t="shared" si="7"/>
        <v>0.89670961485423162</v>
      </c>
      <c r="AG8" s="374"/>
    </row>
    <row r="9" spans="1:33" ht="15.75" customHeight="1">
      <c r="A9" s="323"/>
      <c r="B9" s="100" t="s">
        <v>173</v>
      </c>
      <c r="C9" s="376" t="s">
        <v>176</v>
      </c>
      <c r="D9" s="376"/>
      <c r="E9" s="101">
        <v>59.52</v>
      </c>
      <c r="F9" s="102">
        <v>3151</v>
      </c>
      <c r="G9" s="103">
        <f t="shared" si="0"/>
        <v>187547.52000000002</v>
      </c>
      <c r="H9" s="13"/>
      <c r="I9" s="104">
        <v>24</v>
      </c>
      <c r="J9" s="105">
        <v>2000</v>
      </c>
      <c r="K9" s="106">
        <f t="shared" si="8"/>
        <v>83.333333333333329</v>
      </c>
      <c r="L9" s="118">
        <v>24</v>
      </c>
      <c r="M9" s="105">
        <f t="shared" si="1"/>
        <v>1796.4116725059716</v>
      </c>
      <c r="N9" s="106">
        <f t="shared" si="2"/>
        <v>74.85048635441548</v>
      </c>
      <c r="O9" s="108">
        <f t="shared" si="3"/>
        <v>0</v>
      </c>
      <c r="P9" s="109">
        <f t="shared" si="4"/>
        <v>-8.4828469789178484</v>
      </c>
      <c r="Q9" s="110">
        <f t="shared" si="5"/>
        <v>0.89820583625298578</v>
      </c>
      <c r="R9" s="328"/>
      <c r="S9" s="47">
        <v>0.51666666666666661</v>
      </c>
      <c r="T9" s="48">
        <v>0.58974537037037034</v>
      </c>
      <c r="U9" s="111">
        <v>55.966666666666647</v>
      </c>
      <c r="V9" s="112">
        <v>105.24313713474356</v>
      </c>
      <c r="W9" s="113"/>
      <c r="X9" s="116"/>
      <c r="Y9" s="12"/>
      <c r="Z9" s="198"/>
      <c r="AA9" s="337"/>
      <c r="AB9" s="338"/>
      <c r="AC9" s="12">
        <v>2</v>
      </c>
      <c r="AD9" s="198"/>
      <c r="AE9" s="117">
        <f t="shared" si="6"/>
        <v>-203.58832749402836</v>
      </c>
      <c r="AF9" s="110">
        <f t="shared" si="7"/>
        <v>0.89820583625298578</v>
      </c>
      <c r="AG9" s="374"/>
    </row>
    <row r="10" spans="1:33" ht="15.75" customHeight="1">
      <c r="A10" s="323"/>
      <c r="B10" s="100" t="s">
        <v>171</v>
      </c>
      <c r="C10" s="376" t="s">
        <v>172</v>
      </c>
      <c r="D10" s="376"/>
      <c r="E10" s="101">
        <v>56.43</v>
      </c>
      <c r="F10" s="102">
        <v>2202</v>
      </c>
      <c r="G10" s="121">
        <f t="shared" si="0"/>
        <v>124258.86</v>
      </c>
      <c r="H10" s="122"/>
      <c r="I10" s="104">
        <v>24</v>
      </c>
      <c r="J10" s="105">
        <v>2000</v>
      </c>
      <c r="K10" s="106">
        <f t="shared" si="8"/>
        <v>83.333333333333329</v>
      </c>
      <c r="L10" s="118">
        <v>24</v>
      </c>
      <c r="M10" s="105">
        <f t="shared" si="1"/>
        <v>1789.3403014463879</v>
      </c>
      <c r="N10" s="106">
        <f t="shared" si="2"/>
        <v>74.555845893599496</v>
      </c>
      <c r="O10" s="108">
        <f t="shared" si="3"/>
        <v>0</v>
      </c>
      <c r="P10" s="109">
        <f t="shared" si="4"/>
        <v>-8.7774874397338323</v>
      </c>
      <c r="Q10" s="110">
        <f t="shared" si="5"/>
        <v>0.894670150723194</v>
      </c>
      <c r="R10" s="328"/>
      <c r="S10" s="47">
        <v>0.59305555555555545</v>
      </c>
      <c r="T10" s="120">
        <v>0.64432870370370354</v>
      </c>
      <c r="U10" s="111">
        <v>4.7666666666665591</v>
      </c>
      <c r="V10" s="112">
        <v>73.837268345882933</v>
      </c>
      <c r="W10" s="113"/>
      <c r="X10" s="116"/>
      <c r="Y10" s="12"/>
      <c r="Z10" s="198"/>
      <c r="AA10" s="337"/>
      <c r="AB10" s="338"/>
      <c r="AC10" s="12">
        <v>2</v>
      </c>
      <c r="AD10" s="198"/>
      <c r="AE10" s="117">
        <f t="shared" si="6"/>
        <v>-210.65969855361209</v>
      </c>
      <c r="AF10" s="110">
        <f t="shared" si="7"/>
        <v>0.894670150723194</v>
      </c>
      <c r="AG10" s="374"/>
    </row>
    <row r="11" spans="1:33" ht="15.75" customHeight="1">
      <c r="A11" s="323"/>
      <c r="B11" s="100"/>
      <c r="C11" s="376"/>
      <c r="D11" s="376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28"/>
      <c r="S11" s="47"/>
      <c r="T11" s="120"/>
      <c r="U11" s="111"/>
      <c r="V11" s="112"/>
      <c r="W11" s="113"/>
      <c r="X11" s="116"/>
      <c r="Y11" s="12"/>
      <c r="Z11" s="198"/>
      <c r="AA11" s="337"/>
      <c r="AB11" s="338"/>
      <c r="AC11" s="12"/>
      <c r="AD11" s="198"/>
      <c r="AE11" s="117"/>
      <c r="AF11" s="110"/>
      <c r="AG11" s="374"/>
    </row>
    <row r="12" spans="1:33" ht="15.75" customHeight="1">
      <c r="A12" s="323"/>
      <c r="B12" s="100"/>
      <c r="C12" s="376"/>
      <c r="D12" s="37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8"/>
      <c r="S12" s="47"/>
      <c r="T12" s="120"/>
      <c r="U12" s="111"/>
      <c r="V12" s="112"/>
      <c r="W12" s="113"/>
      <c r="X12" s="116"/>
      <c r="Y12" s="12"/>
      <c r="Z12" s="198"/>
      <c r="AA12" s="337"/>
      <c r="AB12" s="338"/>
      <c r="AC12" s="12"/>
      <c r="AD12" s="198"/>
      <c r="AE12" s="117"/>
      <c r="AF12" s="110"/>
      <c r="AG12" s="374"/>
    </row>
    <row r="13" spans="1:33" ht="15.75" customHeight="1">
      <c r="A13" s="323"/>
      <c r="B13" s="100"/>
      <c r="C13" s="376"/>
      <c r="D13" s="37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8"/>
      <c r="S13" s="47"/>
      <c r="T13" s="120"/>
      <c r="U13" s="111"/>
      <c r="V13" s="112"/>
      <c r="W13" s="113"/>
      <c r="X13" s="116"/>
      <c r="Y13" s="12"/>
      <c r="Z13" s="198"/>
      <c r="AA13" s="337"/>
      <c r="AB13" s="338"/>
      <c r="AC13" s="12"/>
      <c r="AD13" s="198"/>
      <c r="AE13" s="117"/>
      <c r="AF13" s="110"/>
      <c r="AG13" s="374"/>
    </row>
    <row r="14" spans="1:33" ht="15.75" customHeight="1">
      <c r="A14" s="323"/>
      <c r="B14" s="100"/>
      <c r="C14" s="376"/>
      <c r="D14" s="37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8"/>
      <c r="S14" s="47"/>
      <c r="T14" s="120"/>
      <c r="U14" s="111"/>
      <c r="V14" s="112"/>
      <c r="W14" s="113"/>
      <c r="X14" s="116"/>
      <c r="Y14" s="12"/>
      <c r="Z14" s="198"/>
      <c r="AA14" s="337"/>
      <c r="AB14" s="338"/>
      <c r="AC14" s="12"/>
      <c r="AD14" s="198"/>
      <c r="AE14" s="117"/>
      <c r="AF14" s="110"/>
      <c r="AG14" s="374"/>
    </row>
    <row r="15" spans="1:33" ht="15.75" customHeight="1">
      <c r="A15" s="323"/>
      <c r="B15" s="100"/>
      <c r="C15" s="376"/>
      <c r="D15" s="37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8"/>
      <c r="S15" s="47"/>
      <c r="T15" s="120"/>
      <c r="U15" s="111"/>
      <c r="V15" s="112"/>
      <c r="W15" s="113"/>
      <c r="X15" s="116"/>
      <c r="Y15" s="12"/>
      <c r="Z15" s="198"/>
      <c r="AA15" s="337"/>
      <c r="AB15" s="338"/>
      <c r="AC15" s="12"/>
      <c r="AD15" s="198"/>
      <c r="AE15" s="117"/>
      <c r="AF15" s="110"/>
      <c r="AG15" s="374"/>
    </row>
    <row r="16" spans="1:33" ht="15.75" customHeight="1">
      <c r="A16" s="323"/>
      <c r="B16" s="100"/>
      <c r="C16" s="376"/>
      <c r="D16" s="37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8"/>
      <c r="S16" s="47"/>
      <c r="T16" s="120"/>
      <c r="U16" s="111"/>
      <c r="V16" s="112"/>
      <c r="W16" s="113"/>
      <c r="X16" s="116"/>
      <c r="Y16" s="12"/>
      <c r="Z16" s="198"/>
      <c r="AA16" s="337"/>
      <c r="AB16" s="338"/>
      <c r="AC16" s="12"/>
      <c r="AD16" s="198"/>
      <c r="AE16" s="117"/>
      <c r="AF16" s="110"/>
      <c r="AG16" s="374"/>
    </row>
    <row r="17" spans="1:33" ht="15.75" customHeight="1">
      <c r="A17" s="323"/>
      <c r="B17" s="100"/>
      <c r="C17" s="376"/>
      <c r="D17" s="37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8"/>
      <c r="S17" s="47"/>
      <c r="T17" s="120"/>
      <c r="U17" s="111"/>
      <c r="V17" s="112"/>
      <c r="W17" s="113"/>
      <c r="X17" s="116"/>
      <c r="Y17" s="12"/>
      <c r="Z17" s="198"/>
      <c r="AA17" s="337"/>
      <c r="AB17" s="338"/>
      <c r="AC17" s="12"/>
      <c r="AD17" s="198"/>
      <c r="AE17" s="117"/>
      <c r="AF17" s="110"/>
      <c r="AG17" s="374"/>
    </row>
    <row r="18" spans="1:33" ht="15.75" customHeight="1">
      <c r="A18" s="323"/>
      <c r="B18" s="100"/>
      <c r="C18" s="376"/>
      <c r="D18" s="37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8"/>
      <c r="S18" s="47"/>
      <c r="T18" s="120"/>
      <c r="U18" s="111"/>
      <c r="V18" s="112"/>
      <c r="W18" s="113"/>
      <c r="X18" s="116"/>
      <c r="Y18" s="12"/>
      <c r="Z18" s="198"/>
      <c r="AA18" s="337"/>
      <c r="AB18" s="338"/>
      <c r="AC18" s="12"/>
      <c r="AD18" s="198"/>
      <c r="AE18" s="117"/>
      <c r="AF18" s="110"/>
      <c r="AG18" s="374"/>
    </row>
    <row r="19" spans="1:33" ht="15.75" customHeight="1">
      <c r="A19" s="323"/>
      <c r="B19" s="100"/>
      <c r="C19" s="376"/>
      <c r="D19" s="37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8"/>
      <c r="S19" s="47"/>
      <c r="T19" s="120"/>
      <c r="U19" s="111"/>
      <c r="V19" s="112"/>
      <c r="W19" s="113"/>
      <c r="X19" s="116"/>
      <c r="Y19" s="12"/>
      <c r="Z19" s="198"/>
      <c r="AA19" s="337"/>
      <c r="AB19" s="338"/>
      <c r="AC19" s="12"/>
      <c r="AD19" s="198"/>
      <c r="AE19" s="117"/>
      <c r="AF19" s="110"/>
      <c r="AG19" s="374"/>
    </row>
    <row r="20" spans="1:33" ht="15.75" customHeight="1">
      <c r="A20" s="323"/>
      <c r="B20" s="100"/>
      <c r="C20" s="376"/>
      <c r="D20" s="376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8"/>
      <c r="S20" s="47"/>
      <c r="T20" s="120"/>
      <c r="U20" s="130"/>
      <c r="V20" s="112"/>
      <c r="W20" s="113"/>
      <c r="X20" s="116"/>
      <c r="Y20" s="12"/>
      <c r="Z20" s="198"/>
      <c r="AA20" s="337"/>
      <c r="AB20" s="338"/>
      <c r="AC20" s="12"/>
      <c r="AD20" s="198"/>
      <c r="AE20" s="117"/>
      <c r="AF20" s="110"/>
      <c r="AG20" s="374"/>
    </row>
    <row r="21" spans="1:33" ht="15.75" customHeight="1" thickBot="1">
      <c r="A21" s="324"/>
      <c r="B21" s="133" t="s">
        <v>115</v>
      </c>
      <c r="C21" s="358"/>
      <c r="D21" s="358"/>
      <c r="E21" s="134"/>
      <c r="F21" s="167"/>
      <c r="G21" s="135"/>
      <c r="H21" s="69"/>
      <c r="I21" s="136">
        <f t="shared" ref="I21:J21" si="9">AVERAGE(I5:I20)</f>
        <v>22.166666666666668</v>
      </c>
      <c r="J21" s="137">
        <f t="shared" si="9"/>
        <v>1866.6666666666667</v>
      </c>
      <c r="K21" s="138">
        <f t="shared" ref="K21" si="10">J21/I21</f>
        <v>84.21052631578948</v>
      </c>
      <c r="L21" s="136">
        <f t="shared" ref="L21:M21" si="11">AVERAGE(L5:L20)</f>
        <v>22.166666666666668</v>
      </c>
      <c r="M21" s="137">
        <f t="shared" si="11"/>
        <v>1673.7180028157038</v>
      </c>
      <c r="N21" s="138">
        <f t="shared" ref="N21:N28" si="12">M21/L21</f>
        <v>75.506075314994149</v>
      </c>
      <c r="O21" s="139">
        <f t="shared" ref="O21:O28" si="13">L21-I21</f>
        <v>0</v>
      </c>
      <c r="P21" s="140">
        <f t="shared" ref="P21:P28" si="14">N21-K21</f>
        <v>-8.7044510007953306</v>
      </c>
      <c r="Q21" s="141">
        <f t="shared" ref="Q21:Q28" si="15">N21/K21</f>
        <v>0.89663464436555551</v>
      </c>
      <c r="R21" s="329"/>
      <c r="S21" s="142">
        <v>0.25</v>
      </c>
      <c r="T21" s="143">
        <v>0.64432870370370354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359"/>
      <c r="AB21" s="360"/>
      <c r="AC21" s="179">
        <f>SUM(AC5:AC20)</f>
        <v>12</v>
      </c>
      <c r="AD21" s="180">
        <f>SUM(AD5:AD20)</f>
        <v>0</v>
      </c>
      <c r="AE21" s="168">
        <f t="shared" ref="AE21:AE28" si="16">M21-J21</f>
        <v>-192.94866385096293</v>
      </c>
      <c r="AF21" s="141">
        <f t="shared" ref="AF21:AF28" si="17">M21/J21</f>
        <v>0.89663464436555562</v>
      </c>
      <c r="AG21" s="375"/>
    </row>
    <row r="22" spans="1:33" ht="15.75" customHeight="1">
      <c r="A22" s="361" t="s">
        <v>177</v>
      </c>
      <c r="B22" s="146" t="s">
        <v>192</v>
      </c>
      <c r="C22" s="325" t="s">
        <v>218</v>
      </c>
      <c r="D22" s="326"/>
      <c r="E22" s="147">
        <v>36.450000000000003</v>
      </c>
      <c r="F22" s="159">
        <v>2101</v>
      </c>
      <c r="G22" s="148">
        <f t="shared" ref="G22:G28" si="18">E22*F22</f>
        <v>76581.450000000012</v>
      </c>
      <c r="H22" s="149"/>
      <c r="I22" s="153">
        <v>20</v>
      </c>
      <c r="J22" s="151">
        <v>2100</v>
      </c>
      <c r="K22" s="152">
        <f>J22/I22</f>
        <v>105</v>
      </c>
      <c r="L22" s="153">
        <v>20</v>
      </c>
      <c r="M22" s="151">
        <f t="shared" ref="M22:M28" si="19">F22/V22*60</f>
        <v>1893.2783422374976</v>
      </c>
      <c r="N22" s="152">
        <f t="shared" si="12"/>
        <v>94.663917111874881</v>
      </c>
      <c r="O22" s="154">
        <f t="shared" si="13"/>
        <v>0</v>
      </c>
      <c r="P22" s="155">
        <f t="shared" si="14"/>
        <v>-10.336082888125119</v>
      </c>
      <c r="Q22" s="156">
        <f t="shared" si="15"/>
        <v>0.90156111535118932</v>
      </c>
      <c r="R22" s="327">
        <f>Q38</f>
        <v>0.89980628887177971</v>
      </c>
      <c r="S22" s="157">
        <v>0.20833333333333334</v>
      </c>
      <c r="T22" s="158">
        <v>0.25456018518518519</v>
      </c>
      <c r="U22" s="159"/>
      <c r="V22" s="160">
        <v>66.582919789290401</v>
      </c>
      <c r="W22" s="97"/>
      <c r="X22" s="98"/>
      <c r="Y22" s="12"/>
      <c r="Z22" s="198"/>
      <c r="AA22" s="330"/>
      <c r="AB22" s="331"/>
      <c r="AC22" s="12">
        <v>0</v>
      </c>
      <c r="AD22" s="198"/>
      <c r="AE22" s="115">
        <f t="shared" si="16"/>
        <v>-206.72165776250245</v>
      </c>
      <c r="AF22" s="156">
        <f t="shared" si="17"/>
        <v>0.90156111535118932</v>
      </c>
      <c r="AG22" s="381">
        <f>AF38</f>
        <v>0.89980628887177971</v>
      </c>
    </row>
    <row r="23" spans="1:33" ht="15.75" customHeight="1">
      <c r="A23" s="362"/>
      <c r="B23" s="163" t="s">
        <v>166</v>
      </c>
      <c r="C23" s="335" t="s">
        <v>221</v>
      </c>
      <c r="D23" s="336"/>
      <c r="E23" s="101">
        <v>31.72</v>
      </c>
      <c r="F23" s="111">
        <v>1323</v>
      </c>
      <c r="G23" s="103">
        <f t="shared" si="18"/>
        <v>41965.56</v>
      </c>
      <c r="H23" s="26"/>
      <c r="I23" s="107">
        <v>22</v>
      </c>
      <c r="J23" s="105">
        <v>2000</v>
      </c>
      <c r="K23" s="106">
        <f t="shared" si="8"/>
        <v>90.909090909090907</v>
      </c>
      <c r="L23" s="107">
        <v>22</v>
      </c>
      <c r="M23" s="105">
        <f t="shared" si="19"/>
        <v>1799.5629033819239</v>
      </c>
      <c r="N23" s="106">
        <f t="shared" si="12"/>
        <v>81.798313790087448</v>
      </c>
      <c r="O23" s="108">
        <f t="shared" si="13"/>
        <v>0</v>
      </c>
      <c r="P23" s="109">
        <f t="shared" si="14"/>
        <v>-9.1107771190034583</v>
      </c>
      <c r="Q23" s="110">
        <f t="shared" si="15"/>
        <v>0.89978145169096191</v>
      </c>
      <c r="R23" s="328"/>
      <c r="S23" s="47">
        <v>0.2583333333333333</v>
      </c>
      <c r="T23" s="48">
        <v>0.28895833333333332</v>
      </c>
      <c r="U23" s="111">
        <v>5.4333333333332767</v>
      </c>
      <c r="V23" s="112">
        <v>44.110711468224274</v>
      </c>
      <c r="W23" s="113"/>
      <c r="X23" s="116"/>
      <c r="Y23" s="12"/>
      <c r="Z23" s="198"/>
      <c r="AA23" s="337"/>
      <c r="AB23" s="338"/>
      <c r="AC23" s="12">
        <v>1</v>
      </c>
      <c r="AD23" s="198"/>
      <c r="AE23" s="117">
        <f t="shared" si="16"/>
        <v>-200.43709661807611</v>
      </c>
      <c r="AF23" s="110">
        <f t="shared" si="17"/>
        <v>0.89978145169096191</v>
      </c>
      <c r="AG23" s="374"/>
    </row>
    <row r="24" spans="1:33" ht="15.75" customHeight="1">
      <c r="A24" s="362"/>
      <c r="B24" s="163" t="s">
        <v>166</v>
      </c>
      <c r="C24" s="335" t="s">
        <v>222</v>
      </c>
      <c r="D24" s="336"/>
      <c r="E24" s="101">
        <v>34.79</v>
      </c>
      <c r="F24" s="111">
        <v>1250</v>
      </c>
      <c r="G24" s="103">
        <f t="shared" si="18"/>
        <v>43487.5</v>
      </c>
      <c r="H24" s="26"/>
      <c r="I24" s="107">
        <v>11</v>
      </c>
      <c r="J24" s="105">
        <v>2000</v>
      </c>
      <c r="K24" s="106">
        <f t="shared" si="8"/>
        <v>181.81818181818181</v>
      </c>
      <c r="L24" s="107">
        <v>11</v>
      </c>
      <c r="M24" s="105">
        <f t="shared" si="19"/>
        <v>1805.8749008060199</v>
      </c>
      <c r="N24" s="106">
        <f t="shared" si="12"/>
        <v>164.17044552781999</v>
      </c>
      <c r="O24" s="108">
        <f t="shared" si="13"/>
        <v>0</v>
      </c>
      <c r="P24" s="109">
        <f t="shared" si="14"/>
        <v>-17.64773629036182</v>
      </c>
      <c r="Q24" s="110">
        <f t="shared" si="15"/>
        <v>0.90293745040300999</v>
      </c>
      <c r="R24" s="328"/>
      <c r="S24" s="47">
        <v>0.29305555555555551</v>
      </c>
      <c r="T24" s="48">
        <v>0.32188657407407406</v>
      </c>
      <c r="U24" s="111">
        <v>5.8999999999999631</v>
      </c>
      <c r="V24" s="112">
        <v>41.53111600727442</v>
      </c>
      <c r="W24" s="113"/>
      <c r="X24" s="116"/>
      <c r="Y24" s="12"/>
      <c r="Z24" s="198"/>
      <c r="AA24" s="337"/>
      <c r="AB24" s="338"/>
      <c r="AC24" s="12">
        <v>0</v>
      </c>
      <c r="AD24" s="198"/>
      <c r="AE24" s="117">
        <f t="shared" si="16"/>
        <v>-194.12509919398008</v>
      </c>
      <c r="AF24" s="110">
        <f t="shared" si="17"/>
        <v>0.90293745040300999</v>
      </c>
      <c r="AG24" s="374"/>
    </row>
    <row r="25" spans="1:33" ht="15.75" customHeight="1">
      <c r="A25" s="362"/>
      <c r="B25" s="163" t="s">
        <v>166</v>
      </c>
      <c r="C25" s="335" t="s">
        <v>220</v>
      </c>
      <c r="D25" s="336"/>
      <c r="E25" s="101">
        <v>33.200000000000003</v>
      </c>
      <c r="F25" s="111">
        <v>2097</v>
      </c>
      <c r="G25" s="103">
        <f t="shared" si="18"/>
        <v>69620.400000000009</v>
      </c>
      <c r="H25" s="26"/>
      <c r="I25" s="107">
        <v>11</v>
      </c>
      <c r="J25" s="105">
        <v>2000</v>
      </c>
      <c r="K25" s="106">
        <f t="shared" si="8"/>
        <v>181.81818181818181</v>
      </c>
      <c r="L25" s="107">
        <v>11</v>
      </c>
      <c r="M25" s="105">
        <f t="shared" si="19"/>
        <v>1805.0181432535194</v>
      </c>
      <c r="N25" s="106">
        <f t="shared" si="12"/>
        <v>164.09255847759266</v>
      </c>
      <c r="O25" s="108">
        <f t="shared" si="13"/>
        <v>0</v>
      </c>
      <c r="P25" s="109">
        <f t="shared" si="14"/>
        <v>-17.725623340589152</v>
      </c>
      <c r="Q25" s="110">
        <f t="shared" si="15"/>
        <v>0.90250907162675964</v>
      </c>
      <c r="R25" s="328"/>
      <c r="S25" s="47">
        <v>0.32499999999999996</v>
      </c>
      <c r="T25" s="48">
        <v>0.37340277777777775</v>
      </c>
      <c r="U25" s="111">
        <v>5</v>
      </c>
      <c r="V25" s="112">
        <v>69.705670533156663</v>
      </c>
      <c r="W25" s="113"/>
      <c r="X25" s="116"/>
      <c r="Y25" s="12"/>
      <c r="Z25" s="198"/>
      <c r="AA25" s="337"/>
      <c r="AB25" s="338"/>
      <c r="AC25" s="12">
        <v>1</v>
      </c>
      <c r="AD25" s="198"/>
      <c r="AE25" s="117">
        <f t="shared" si="16"/>
        <v>-194.98185674648062</v>
      </c>
      <c r="AF25" s="110">
        <f t="shared" si="17"/>
        <v>0.90250907162675964</v>
      </c>
      <c r="AG25" s="374"/>
    </row>
    <row r="26" spans="1:33" ht="15.75" customHeight="1">
      <c r="A26" s="363"/>
      <c r="B26" s="163" t="s">
        <v>166</v>
      </c>
      <c r="C26" s="335" t="s">
        <v>225</v>
      </c>
      <c r="D26" s="336"/>
      <c r="E26" s="101">
        <v>51.44</v>
      </c>
      <c r="F26" s="111">
        <v>1788</v>
      </c>
      <c r="G26" s="103">
        <f t="shared" si="18"/>
        <v>91974.720000000001</v>
      </c>
      <c r="H26" s="13"/>
      <c r="I26" s="118">
        <v>19</v>
      </c>
      <c r="J26" s="105">
        <v>2000</v>
      </c>
      <c r="K26" s="106">
        <f t="shared" si="8"/>
        <v>105.26315789473684</v>
      </c>
      <c r="L26" s="107">
        <v>19</v>
      </c>
      <c r="M26" s="105">
        <f t="shared" si="19"/>
        <v>1789.8282941968232</v>
      </c>
      <c r="N26" s="106">
        <f t="shared" si="12"/>
        <v>94.201489168253858</v>
      </c>
      <c r="O26" s="108">
        <f t="shared" si="13"/>
        <v>0</v>
      </c>
      <c r="P26" s="109">
        <f t="shared" si="14"/>
        <v>-11.061668726482978</v>
      </c>
      <c r="Q26" s="110">
        <f t="shared" si="15"/>
        <v>0.89491414709841166</v>
      </c>
      <c r="R26" s="328"/>
      <c r="S26" s="47">
        <v>0.37638888888888883</v>
      </c>
      <c r="T26" s="48">
        <v>0.41800925925925919</v>
      </c>
      <c r="U26" s="111">
        <v>5</v>
      </c>
      <c r="V26" s="112">
        <v>59.938710516441681</v>
      </c>
      <c r="W26" s="113"/>
      <c r="X26" s="116"/>
      <c r="Y26" s="12"/>
      <c r="Z26" s="198"/>
      <c r="AA26" s="337"/>
      <c r="AB26" s="338"/>
      <c r="AC26" s="12">
        <v>1</v>
      </c>
      <c r="AD26" s="198"/>
      <c r="AE26" s="117">
        <f t="shared" si="16"/>
        <v>-210.17170580317679</v>
      </c>
      <c r="AF26" s="110">
        <f t="shared" si="17"/>
        <v>0.89491414709841155</v>
      </c>
      <c r="AG26" s="374"/>
    </row>
    <row r="27" spans="1:33" ht="15.75" customHeight="1">
      <c r="A27" s="363"/>
      <c r="B27" s="163" t="s">
        <v>171</v>
      </c>
      <c r="C27" s="335" t="s">
        <v>241</v>
      </c>
      <c r="D27" s="336"/>
      <c r="E27" s="101">
        <v>46.34</v>
      </c>
      <c r="F27" s="111">
        <v>2026</v>
      </c>
      <c r="G27" s="121">
        <f t="shared" si="18"/>
        <v>93884.840000000011</v>
      </c>
      <c r="H27" s="122">
        <v>2</v>
      </c>
      <c r="I27" s="107">
        <v>21</v>
      </c>
      <c r="J27" s="105">
        <v>1800</v>
      </c>
      <c r="K27" s="106">
        <f t="shared" si="8"/>
        <v>85.714285714285708</v>
      </c>
      <c r="L27" s="107">
        <v>21</v>
      </c>
      <c r="M27" s="105">
        <f t="shared" si="19"/>
        <v>1616.3999999999999</v>
      </c>
      <c r="N27" s="106">
        <f t="shared" si="12"/>
        <v>76.971428571428561</v>
      </c>
      <c r="O27" s="108">
        <f t="shared" si="13"/>
        <v>0</v>
      </c>
      <c r="P27" s="109">
        <f t="shared" si="14"/>
        <v>-8.7428571428571473</v>
      </c>
      <c r="Q27" s="110">
        <f t="shared" si="15"/>
        <v>0.89799999999999991</v>
      </c>
      <c r="R27" s="328"/>
      <c r="S27" s="47">
        <v>0.42083333333333328</v>
      </c>
      <c r="T27" s="120">
        <v>0.47305555555555551</v>
      </c>
      <c r="U27" s="111">
        <v>5</v>
      </c>
      <c r="V27" s="112">
        <v>75.204157386785454</v>
      </c>
      <c r="W27" s="113">
        <v>0.47305555555555551</v>
      </c>
      <c r="X27" s="116">
        <v>0.5118055555555554</v>
      </c>
      <c r="Y27" s="12"/>
      <c r="Z27" s="198"/>
      <c r="AA27" s="337"/>
      <c r="AB27" s="338"/>
      <c r="AC27" s="12">
        <v>2</v>
      </c>
      <c r="AD27" s="198"/>
      <c r="AE27" s="117">
        <f t="shared" si="16"/>
        <v>-183.60000000000014</v>
      </c>
      <c r="AF27" s="110">
        <f t="shared" si="17"/>
        <v>0.89799999999999991</v>
      </c>
      <c r="AG27" s="374"/>
    </row>
    <row r="28" spans="1:33" ht="15.75" customHeight="1">
      <c r="A28" s="363"/>
      <c r="B28" s="163" t="s">
        <v>171</v>
      </c>
      <c r="C28" s="335" t="s">
        <v>241</v>
      </c>
      <c r="D28" s="336"/>
      <c r="E28" s="101">
        <v>46.34</v>
      </c>
      <c r="F28" s="111">
        <v>2658</v>
      </c>
      <c r="G28" s="121">
        <f t="shared" si="18"/>
        <v>123171.72000000002</v>
      </c>
      <c r="H28" s="122"/>
      <c r="I28" s="107">
        <v>21</v>
      </c>
      <c r="J28" s="105">
        <v>1800</v>
      </c>
      <c r="K28" s="106">
        <f t="shared" si="8"/>
        <v>85.714285714285708</v>
      </c>
      <c r="L28" s="107">
        <v>21</v>
      </c>
      <c r="M28" s="105">
        <f t="shared" si="19"/>
        <v>1617.3835736675978</v>
      </c>
      <c r="N28" s="106">
        <f t="shared" si="12"/>
        <v>77.01826541274275</v>
      </c>
      <c r="O28" s="108">
        <f t="shared" si="13"/>
        <v>0</v>
      </c>
      <c r="P28" s="109">
        <f t="shared" si="14"/>
        <v>-8.6960203015429585</v>
      </c>
      <c r="Q28" s="110">
        <f t="shared" si="15"/>
        <v>0.89854642981533217</v>
      </c>
      <c r="R28" s="328"/>
      <c r="S28" s="47">
        <v>0.5118055555555554</v>
      </c>
      <c r="T28" s="120">
        <v>0.58027777777777767</v>
      </c>
      <c r="U28" s="111">
        <v>55.799999999999848</v>
      </c>
      <c r="V28" s="112">
        <v>98.603697104677096</v>
      </c>
      <c r="W28" s="113"/>
      <c r="X28" s="116"/>
      <c r="Y28" s="12"/>
      <c r="Z28" s="198"/>
      <c r="AA28" s="337"/>
      <c r="AB28" s="338"/>
      <c r="AC28" s="12">
        <v>2</v>
      </c>
      <c r="AD28" s="198"/>
      <c r="AE28" s="117">
        <f t="shared" si="16"/>
        <v>-182.61642633240217</v>
      </c>
      <c r="AF28" s="110">
        <f t="shared" si="17"/>
        <v>0.89854642981533217</v>
      </c>
      <c r="AG28" s="374"/>
    </row>
    <row r="29" spans="1:33" ht="15.75" customHeight="1">
      <c r="A29" s="363"/>
      <c r="B29" s="163"/>
      <c r="C29" s="335"/>
      <c r="D29" s="336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328"/>
      <c r="S29" s="47"/>
      <c r="T29" s="120"/>
      <c r="U29" s="111"/>
      <c r="V29" s="112"/>
      <c r="W29" s="113"/>
      <c r="X29" s="116"/>
      <c r="Y29" s="12"/>
      <c r="Z29" s="198"/>
      <c r="AA29" s="337"/>
      <c r="AB29" s="338"/>
      <c r="AC29" s="12"/>
      <c r="AD29" s="198"/>
      <c r="AE29" s="117"/>
      <c r="AF29" s="110"/>
      <c r="AG29" s="374"/>
    </row>
    <row r="30" spans="1:33" ht="15.75" customHeight="1">
      <c r="A30" s="363"/>
      <c r="B30" s="163"/>
      <c r="C30" s="335"/>
      <c r="D30" s="336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328"/>
      <c r="S30" s="47"/>
      <c r="T30" s="120"/>
      <c r="U30" s="111"/>
      <c r="V30" s="112"/>
      <c r="W30" s="113"/>
      <c r="X30" s="116"/>
      <c r="Y30" s="12"/>
      <c r="Z30" s="198"/>
      <c r="AA30" s="337"/>
      <c r="AB30" s="338"/>
      <c r="AC30" s="12"/>
      <c r="AD30" s="198"/>
      <c r="AE30" s="117"/>
      <c r="AF30" s="110"/>
      <c r="AG30" s="374"/>
    </row>
    <row r="31" spans="1:33" ht="15.75" customHeight="1">
      <c r="A31" s="363"/>
      <c r="B31" s="163"/>
      <c r="C31" s="335"/>
      <c r="D31" s="336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328"/>
      <c r="S31" s="47"/>
      <c r="T31" s="120"/>
      <c r="U31" s="111"/>
      <c r="V31" s="112"/>
      <c r="W31" s="113"/>
      <c r="X31" s="116"/>
      <c r="Y31" s="12"/>
      <c r="Z31" s="198"/>
      <c r="AA31" s="337"/>
      <c r="AB31" s="338"/>
      <c r="AC31" s="12"/>
      <c r="AD31" s="198"/>
      <c r="AE31" s="117"/>
      <c r="AF31" s="110"/>
      <c r="AG31" s="374"/>
    </row>
    <row r="32" spans="1:33" ht="15.75" customHeight="1">
      <c r="A32" s="363"/>
      <c r="B32" s="163"/>
      <c r="C32" s="335"/>
      <c r="D32" s="336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328"/>
      <c r="S32" s="47"/>
      <c r="T32" s="120"/>
      <c r="U32" s="111"/>
      <c r="V32" s="112"/>
      <c r="W32" s="113"/>
      <c r="X32" s="116"/>
      <c r="Y32" s="12"/>
      <c r="Z32" s="198"/>
      <c r="AA32" s="337"/>
      <c r="AB32" s="338"/>
      <c r="AC32" s="12"/>
      <c r="AD32" s="198"/>
      <c r="AE32" s="117"/>
      <c r="AF32" s="110"/>
      <c r="AG32" s="374"/>
    </row>
    <row r="33" spans="1:33" ht="15.75" customHeight="1">
      <c r="A33" s="363"/>
      <c r="B33" s="163"/>
      <c r="C33" s="335"/>
      <c r="D33" s="336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328"/>
      <c r="S33" s="47"/>
      <c r="T33" s="120"/>
      <c r="U33" s="111"/>
      <c r="V33" s="112"/>
      <c r="W33" s="113"/>
      <c r="X33" s="116"/>
      <c r="Y33" s="12"/>
      <c r="Z33" s="198"/>
      <c r="AA33" s="337"/>
      <c r="AB33" s="338"/>
      <c r="AC33" s="12"/>
      <c r="AD33" s="198"/>
      <c r="AE33" s="117"/>
      <c r="AF33" s="110"/>
      <c r="AG33" s="374"/>
    </row>
    <row r="34" spans="1:33" ht="15.75" customHeight="1">
      <c r="A34" s="363"/>
      <c r="B34" s="163"/>
      <c r="C34" s="335"/>
      <c r="D34" s="336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28"/>
      <c r="S34" s="47"/>
      <c r="T34" s="120"/>
      <c r="U34" s="111"/>
      <c r="V34" s="112"/>
      <c r="W34" s="113"/>
      <c r="X34" s="116"/>
      <c r="Y34" s="12"/>
      <c r="Z34" s="198"/>
      <c r="AA34" s="337"/>
      <c r="AB34" s="338"/>
      <c r="AC34" s="12"/>
      <c r="AD34" s="198"/>
      <c r="AE34" s="117"/>
      <c r="AF34" s="110"/>
      <c r="AG34" s="374"/>
    </row>
    <row r="35" spans="1:33" ht="15.75" customHeight="1">
      <c r="A35" s="363"/>
      <c r="B35" s="163"/>
      <c r="C35" s="335"/>
      <c r="D35" s="336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28"/>
      <c r="S35" s="47"/>
      <c r="T35" s="120"/>
      <c r="U35" s="111"/>
      <c r="V35" s="112"/>
      <c r="W35" s="183"/>
      <c r="X35" s="184"/>
      <c r="Y35" s="12"/>
      <c r="Z35" s="198"/>
      <c r="AA35" s="337"/>
      <c r="AB35" s="338"/>
      <c r="AC35" s="12"/>
      <c r="AD35" s="198"/>
      <c r="AE35" s="117"/>
      <c r="AF35" s="110"/>
      <c r="AG35" s="374"/>
    </row>
    <row r="36" spans="1:33" ht="15.75" customHeight="1">
      <c r="A36" s="363"/>
      <c r="B36" s="163"/>
      <c r="C36" s="335"/>
      <c r="D36" s="336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28"/>
      <c r="S36" s="47"/>
      <c r="T36" s="120"/>
      <c r="U36" s="111"/>
      <c r="V36" s="112"/>
      <c r="W36" s="185"/>
      <c r="X36" s="186"/>
      <c r="Y36" s="12"/>
      <c r="Z36" s="198"/>
      <c r="AA36" s="337"/>
      <c r="AB36" s="338"/>
      <c r="AC36" s="12"/>
      <c r="AD36" s="198"/>
      <c r="AE36" s="117"/>
      <c r="AF36" s="110"/>
      <c r="AG36" s="374"/>
    </row>
    <row r="37" spans="1:33" ht="15.75" customHeight="1">
      <c r="A37" s="363"/>
      <c r="B37" s="100"/>
      <c r="C37" s="335"/>
      <c r="D37" s="336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28"/>
      <c r="S37" s="47"/>
      <c r="T37" s="120"/>
      <c r="U37" s="130"/>
      <c r="V37" s="112"/>
      <c r="W37" s="185"/>
      <c r="X37" s="186"/>
      <c r="Y37" s="12"/>
      <c r="Z37" s="198"/>
      <c r="AA37" s="337"/>
      <c r="AB37" s="338"/>
      <c r="AC37" s="12"/>
      <c r="AD37" s="198"/>
      <c r="AE37" s="117"/>
      <c r="AF37" s="110"/>
      <c r="AG37" s="374"/>
    </row>
    <row r="38" spans="1:33" ht="15.75" customHeight="1" thickBot="1">
      <c r="A38" s="364"/>
      <c r="B38" s="133" t="s">
        <v>115</v>
      </c>
      <c r="C38" s="358"/>
      <c r="D38" s="358"/>
      <c r="E38" s="134"/>
      <c r="F38" s="167"/>
      <c r="G38" s="135"/>
      <c r="H38" s="69"/>
      <c r="I38" s="136">
        <f t="shared" ref="I38:J38" si="20">AVERAGE(I22:I37)</f>
        <v>17.857142857142858</v>
      </c>
      <c r="J38" s="137">
        <f t="shared" si="20"/>
        <v>1957.1428571428571</v>
      </c>
      <c r="K38" s="138">
        <f t="shared" ref="K38" si="21">J38/I38</f>
        <v>109.6</v>
      </c>
      <c r="L38" s="136">
        <f t="shared" ref="L38:M38" si="22">AVERAGE(L22:L37)</f>
        <v>17.857142857142858</v>
      </c>
      <c r="M38" s="137">
        <f t="shared" si="22"/>
        <v>1761.0494510776259</v>
      </c>
      <c r="N38" s="138">
        <f t="shared" ref="N38:N44" si="23">M38/L38</f>
        <v>98.618769260347051</v>
      </c>
      <c r="O38" s="139">
        <f t="shared" ref="O38:O44" si="24">L38-I38</f>
        <v>0</v>
      </c>
      <c r="P38" s="140">
        <f t="shared" ref="P38:P44" si="25">N38-K38</f>
        <v>-10.981230739652943</v>
      </c>
      <c r="Q38" s="141">
        <f t="shared" ref="Q38:Q44" si="26">N38/K38</f>
        <v>0.89980628887177971</v>
      </c>
      <c r="R38" s="329"/>
      <c r="S38" s="142">
        <v>0.20833333333333334</v>
      </c>
      <c r="T38" s="143">
        <v>0.58027777777777767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359"/>
      <c r="AB38" s="360"/>
      <c r="AC38" s="179">
        <f>SUM(AC22:AC37)</f>
        <v>7</v>
      </c>
      <c r="AD38" s="180">
        <f>SUM(AD22:AD37)</f>
        <v>0</v>
      </c>
      <c r="AE38" s="168">
        <f t="shared" ref="AE38:AE44" si="27">M38-J38</f>
        <v>-196.09340606523119</v>
      </c>
      <c r="AF38" s="141">
        <f t="shared" ref="AF38:AF44" si="28">M38/J38</f>
        <v>0.89980628887177971</v>
      </c>
      <c r="AG38" s="375"/>
    </row>
    <row r="39" spans="1:33" ht="15.75" customHeight="1">
      <c r="A39" s="322" t="s">
        <v>178</v>
      </c>
      <c r="B39" s="146" t="s">
        <v>173</v>
      </c>
      <c r="C39" s="325" t="s">
        <v>180</v>
      </c>
      <c r="D39" s="326"/>
      <c r="E39" s="147">
        <v>53.76</v>
      </c>
      <c r="F39" s="97">
        <v>2508</v>
      </c>
      <c r="G39" s="148">
        <f t="shared" ref="G39:G44" si="29">E39*F39</f>
        <v>134830.07999999999</v>
      </c>
      <c r="H39" s="149"/>
      <c r="I39" s="150">
        <v>20</v>
      </c>
      <c r="J39" s="151">
        <v>2000</v>
      </c>
      <c r="K39" s="152">
        <f>J39/I39</f>
        <v>100</v>
      </c>
      <c r="L39" s="153">
        <v>20</v>
      </c>
      <c r="M39" s="151">
        <f t="shared" ref="M39:M44" si="30">F39/V39*60</f>
        <v>1790.462974544766</v>
      </c>
      <c r="N39" s="152">
        <f t="shared" si="23"/>
        <v>89.523148727238294</v>
      </c>
      <c r="O39" s="154">
        <f t="shared" si="24"/>
        <v>0</v>
      </c>
      <c r="P39" s="155">
        <f t="shared" si="25"/>
        <v>-10.476851272761706</v>
      </c>
      <c r="Q39" s="156">
        <f t="shared" si="26"/>
        <v>0.89523148727238289</v>
      </c>
      <c r="R39" s="327">
        <f>Q55</f>
        <v>0.89588667538559297</v>
      </c>
      <c r="S39" s="157">
        <v>0.25</v>
      </c>
      <c r="T39" s="158">
        <v>0.30835648148148148</v>
      </c>
      <c r="U39" s="159"/>
      <c r="V39" s="160">
        <v>84.04530120945968</v>
      </c>
      <c r="W39" s="158"/>
      <c r="X39" s="169"/>
      <c r="Y39" s="12"/>
      <c r="Z39" s="198"/>
      <c r="AA39" s="330"/>
      <c r="AB39" s="331"/>
      <c r="AC39" s="12">
        <v>2</v>
      </c>
      <c r="AD39" s="198"/>
      <c r="AE39" s="115">
        <f t="shared" si="27"/>
        <v>-209.53702545523402</v>
      </c>
      <c r="AF39" s="156">
        <f t="shared" si="28"/>
        <v>0.895231487272383</v>
      </c>
      <c r="AG39" s="332">
        <f>AF55</f>
        <v>0.89588667538559286</v>
      </c>
    </row>
    <row r="40" spans="1:33" ht="15.75" customHeight="1">
      <c r="A40" s="323"/>
      <c r="B40" s="163" t="s">
        <v>173</v>
      </c>
      <c r="C40" s="335" t="s">
        <v>181</v>
      </c>
      <c r="D40" s="336"/>
      <c r="E40" s="101">
        <v>71.55</v>
      </c>
      <c r="F40" s="102">
        <v>1475</v>
      </c>
      <c r="G40" s="103">
        <f t="shared" si="29"/>
        <v>105536.25</v>
      </c>
      <c r="H40" s="26"/>
      <c r="I40" s="104">
        <v>22</v>
      </c>
      <c r="J40" s="105">
        <v>2000</v>
      </c>
      <c r="K40" s="106">
        <f t="shared" si="8"/>
        <v>90.909090909090907</v>
      </c>
      <c r="L40" s="107">
        <v>22</v>
      </c>
      <c r="M40" s="105">
        <f t="shared" si="30"/>
        <v>1791.3511049214383</v>
      </c>
      <c r="N40" s="106">
        <f t="shared" si="23"/>
        <v>81.425050223701746</v>
      </c>
      <c r="O40" s="108">
        <f t="shared" si="24"/>
        <v>0</v>
      </c>
      <c r="P40" s="109">
        <f t="shared" si="25"/>
        <v>-9.4840406853891608</v>
      </c>
      <c r="Q40" s="110">
        <f t="shared" si="26"/>
        <v>0.89567555246071928</v>
      </c>
      <c r="R40" s="328"/>
      <c r="S40" s="47">
        <v>0.31180555555555556</v>
      </c>
      <c r="T40" s="48">
        <v>0.34611111111111109</v>
      </c>
      <c r="U40" s="111">
        <v>4.9666666666666703</v>
      </c>
      <c r="V40" s="112">
        <v>49.404050248363383</v>
      </c>
      <c r="W40" s="113"/>
      <c r="X40" s="116"/>
      <c r="Y40" s="12"/>
      <c r="Z40" s="198"/>
      <c r="AA40" s="337"/>
      <c r="AB40" s="338"/>
      <c r="AC40" s="12">
        <v>1</v>
      </c>
      <c r="AD40" s="198"/>
      <c r="AE40" s="117">
        <f t="shared" si="27"/>
        <v>-208.64889507856174</v>
      </c>
      <c r="AF40" s="110">
        <f t="shared" si="28"/>
        <v>0.89567555246071917</v>
      </c>
      <c r="AG40" s="333"/>
    </row>
    <row r="41" spans="1:33" ht="15.75" customHeight="1">
      <c r="A41" s="323"/>
      <c r="B41" s="163" t="s">
        <v>173</v>
      </c>
      <c r="C41" s="335" t="s">
        <v>231</v>
      </c>
      <c r="D41" s="336"/>
      <c r="E41" s="101">
        <v>63.92</v>
      </c>
      <c r="F41" s="102">
        <v>1670</v>
      </c>
      <c r="G41" s="103">
        <f t="shared" si="29"/>
        <v>106746.40000000001</v>
      </c>
      <c r="H41" s="26"/>
      <c r="I41" s="104">
        <v>24</v>
      </c>
      <c r="J41" s="105">
        <v>2000</v>
      </c>
      <c r="K41" s="106">
        <f t="shared" si="8"/>
        <v>83.333333333333329</v>
      </c>
      <c r="L41" s="107">
        <v>24</v>
      </c>
      <c r="M41" s="105">
        <f t="shared" si="30"/>
        <v>1786.8847746643166</v>
      </c>
      <c r="N41" s="106">
        <f t="shared" si="23"/>
        <v>74.453532277679855</v>
      </c>
      <c r="O41" s="108">
        <f t="shared" si="24"/>
        <v>0</v>
      </c>
      <c r="P41" s="109">
        <f t="shared" si="25"/>
        <v>-8.8798010556534734</v>
      </c>
      <c r="Q41" s="110">
        <f t="shared" si="26"/>
        <v>0.89344238733215831</v>
      </c>
      <c r="R41" s="328"/>
      <c r="S41" s="47">
        <v>0.35</v>
      </c>
      <c r="T41" s="48">
        <v>0.38893518518518516</v>
      </c>
      <c r="U41" s="111">
        <v>5.5999999999999961</v>
      </c>
      <c r="V41" s="112">
        <v>56.07524414595985</v>
      </c>
      <c r="W41" s="113"/>
      <c r="X41" s="116"/>
      <c r="Y41" s="12"/>
      <c r="Z41" s="198"/>
      <c r="AA41" s="337"/>
      <c r="AB41" s="338"/>
      <c r="AC41" s="12">
        <v>1</v>
      </c>
      <c r="AD41" s="198"/>
      <c r="AE41" s="117">
        <f t="shared" si="27"/>
        <v>-213.11522533568336</v>
      </c>
      <c r="AF41" s="110">
        <f t="shared" si="28"/>
        <v>0.89344238733215831</v>
      </c>
      <c r="AG41" s="333"/>
    </row>
    <row r="42" spans="1:33" ht="15.75" customHeight="1">
      <c r="A42" s="323"/>
      <c r="B42" s="163" t="s">
        <v>173</v>
      </c>
      <c r="C42" s="335" t="s">
        <v>175</v>
      </c>
      <c r="D42" s="336"/>
      <c r="E42" s="101">
        <v>58.67</v>
      </c>
      <c r="F42" s="102">
        <v>1974</v>
      </c>
      <c r="G42" s="103">
        <f t="shared" si="29"/>
        <v>115814.58</v>
      </c>
      <c r="H42" s="26"/>
      <c r="I42" s="104">
        <v>23</v>
      </c>
      <c r="J42" s="105">
        <v>2000</v>
      </c>
      <c r="K42" s="106">
        <f t="shared" si="8"/>
        <v>86.956521739130437</v>
      </c>
      <c r="L42" s="107">
        <v>23</v>
      </c>
      <c r="M42" s="105">
        <f t="shared" si="30"/>
        <v>1792.5380609972269</v>
      </c>
      <c r="N42" s="106">
        <f t="shared" si="23"/>
        <v>77.936437434662039</v>
      </c>
      <c r="O42" s="108">
        <f t="shared" si="24"/>
        <v>0</v>
      </c>
      <c r="P42" s="109">
        <f t="shared" si="25"/>
        <v>-9.0200843044683978</v>
      </c>
      <c r="Q42" s="110">
        <f t="shared" si="26"/>
        <v>0.89626903049861339</v>
      </c>
      <c r="R42" s="328"/>
      <c r="S42" s="47">
        <v>0.39236111111111105</v>
      </c>
      <c r="T42" s="48">
        <v>0.43824074074074071</v>
      </c>
      <c r="U42" s="111">
        <v>4.9333333333332785</v>
      </c>
      <c r="V42" s="112">
        <v>66.073910829045005</v>
      </c>
      <c r="W42" s="113"/>
      <c r="X42" s="116"/>
      <c r="Y42" s="12"/>
      <c r="Z42" s="198"/>
      <c r="AA42" s="337"/>
      <c r="AB42" s="338"/>
      <c r="AC42" s="12">
        <v>1</v>
      </c>
      <c r="AD42" s="198"/>
      <c r="AE42" s="117">
        <f t="shared" si="27"/>
        <v>-207.46193900277308</v>
      </c>
      <c r="AF42" s="110">
        <f t="shared" si="28"/>
        <v>0.89626903049861351</v>
      </c>
      <c r="AG42" s="333"/>
    </row>
    <row r="43" spans="1:33" ht="15.75" customHeight="1">
      <c r="A43" s="323"/>
      <c r="B43" s="163" t="s">
        <v>173</v>
      </c>
      <c r="C43" s="335" t="s">
        <v>179</v>
      </c>
      <c r="D43" s="336"/>
      <c r="E43" s="101">
        <v>59.54</v>
      </c>
      <c r="F43" s="102">
        <v>1655</v>
      </c>
      <c r="G43" s="103">
        <f t="shared" si="29"/>
        <v>98538.7</v>
      </c>
      <c r="H43" s="13"/>
      <c r="I43" s="104">
        <v>23</v>
      </c>
      <c r="J43" s="105">
        <v>2000</v>
      </c>
      <c r="K43" s="106">
        <f t="shared" si="8"/>
        <v>86.956521739130437</v>
      </c>
      <c r="L43" s="107">
        <v>23</v>
      </c>
      <c r="M43" s="105">
        <f t="shared" si="30"/>
        <v>1794.8576036313943</v>
      </c>
      <c r="N43" s="106">
        <f t="shared" si="23"/>
        <v>78.037287114408443</v>
      </c>
      <c r="O43" s="108">
        <f t="shared" si="24"/>
        <v>0</v>
      </c>
      <c r="P43" s="109">
        <f t="shared" si="25"/>
        <v>-8.9192346247219945</v>
      </c>
      <c r="Q43" s="110">
        <f t="shared" si="26"/>
        <v>0.89742880181569706</v>
      </c>
      <c r="R43" s="328"/>
      <c r="S43" s="47">
        <v>0.4416666666666666</v>
      </c>
      <c r="T43" s="48">
        <v>0.48008101851851848</v>
      </c>
      <c r="U43" s="111">
        <v>4.9333333333332785</v>
      </c>
      <c r="V43" s="112">
        <v>55.324723141877172</v>
      </c>
      <c r="W43" s="113">
        <v>0.48008101851851848</v>
      </c>
      <c r="X43" s="116">
        <v>0.51874999999999993</v>
      </c>
      <c r="Y43" s="12"/>
      <c r="Z43" s="198"/>
      <c r="AA43" s="337"/>
      <c r="AB43" s="338"/>
      <c r="AC43" s="12">
        <v>1</v>
      </c>
      <c r="AD43" s="198"/>
      <c r="AE43" s="117">
        <f t="shared" si="27"/>
        <v>-205.14239636860566</v>
      </c>
      <c r="AF43" s="110">
        <f t="shared" si="28"/>
        <v>0.89742880181569717</v>
      </c>
      <c r="AG43" s="333"/>
    </row>
    <row r="44" spans="1:33" ht="15.75" customHeight="1">
      <c r="A44" s="323"/>
      <c r="B44" s="163" t="s">
        <v>173</v>
      </c>
      <c r="C44" s="335" t="s">
        <v>212</v>
      </c>
      <c r="D44" s="336"/>
      <c r="E44" s="101">
        <v>61.09</v>
      </c>
      <c r="F44" s="102">
        <v>1937</v>
      </c>
      <c r="G44" s="121">
        <f t="shared" si="29"/>
        <v>118331.33</v>
      </c>
      <c r="H44" s="122"/>
      <c r="I44" s="104">
        <v>20</v>
      </c>
      <c r="J44" s="105">
        <v>2000</v>
      </c>
      <c r="K44" s="106">
        <f t="shared" si="8"/>
        <v>100</v>
      </c>
      <c r="L44" s="107">
        <v>20</v>
      </c>
      <c r="M44" s="105">
        <f t="shared" si="30"/>
        <v>1794.5455858679722</v>
      </c>
      <c r="N44" s="106">
        <f t="shared" si="23"/>
        <v>89.72727929339861</v>
      </c>
      <c r="O44" s="108">
        <f t="shared" si="24"/>
        <v>0</v>
      </c>
      <c r="P44" s="109">
        <f t="shared" si="25"/>
        <v>-10.27272070660139</v>
      </c>
      <c r="Q44" s="110">
        <f t="shared" si="26"/>
        <v>0.8972727929339861</v>
      </c>
      <c r="R44" s="328"/>
      <c r="S44" s="47">
        <v>0.51874999999999993</v>
      </c>
      <c r="T44" s="120">
        <v>0.56371527777777775</v>
      </c>
      <c r="U44" s="111">
        <v>55.683333333333294</v>
      </c>
      <c r="V44" s="112">
        <v>64.762913193864392</v>
      </c>
      <c r="W44" s="113"/>
      <c r="X44" s="116"/>
      <c r="Y44" s="12"/>
      <c r="Z44" s="198"/>
      <c r="AA44" s="337"/>
      <c r="AB44" s="338"/>
      <c r="AC44" s="12">
        <v>1</v>
      </c>
      <c r="AD44" s="198"/>
      <c r="AE44" s="117">
        <f t="shared" si="27"/>
        <v>-205.45441413202775</v>
      </c>
      <c r="AF44" s="110">
        <f t="shared" si="28"/>
        <v>0.8972727929339861</v>
      </c>
      <c r="AG44" s="333"/>
    </row>
    <row r="45" spans="1:33" ht="15.75" customHeight="1">
      <c r="A45" s="323"/>
      <c r="B45" s="163"/>
      <c r="C45" s="335"/>
      <c r="D45" s="336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328"/>
      <c r="S45" s="119"/>
      <c r="T45" s="120"/>
      <c r="U45" s="111"/>
      <c r="V45" s="112"/>
      <c r="W45" s="120"/>
      <c r="X45" s="189"/>
      <c r="Y45" s="12"/>
      <c r="Z45" s="198"/>
      <c r="AA45" s="337"/>
      <c r="AB45" s="338"/>
      <c r="AC45" s="12"/>
      <c r="AD45" s="198"/>
      <c r="AE45" s="117"/>
      <c r="AF45" s="110"/>
      <c r="AG45" s="333"/>
    </row>
    <row r="46" spans="1:33" ht="15.75" customHeight="1">
      <c r="A46" s="323"/>
      <c r="B46" s="163"/>
      <c r="C46" s="335"/>
      <c r="D46" s="336"/>
      <c r="E46" s="101"/>
      <c r="F46" s="102"/>
      <c r="G46" s="121"/>
      <c r="H46" s="62"/>
      <c r="I46" s="104"/>
      <c r="J46" s="105"/>
      <c r="K46" s="106"/>
      <c r="L46" s="107"/>
      <c r="M46" s="105"/>
      <c r="N46" s="106"/>
      <c r="O46" s="123"/>
      <c r="P46" s="124"/>
      <c r="Q46" s="125"/>
      <c r="R46" s="328"/>
      <c r="S46" s="119"/>
      <c r="T46" s="120"/>
      <c r="U46" s="111"/>
      <c r="V46" s="112"/>
      <c r="W46" s="120"/>
      <c r="X46" s="189"/>
      <c r="Y46" s="12"/>
      <c r="Z46" s="198"/>
      <c r="AA46" s="337"/>
      <c r="AB46" s="338"/>
      <c r="AC46" s="12"/>
      <c r="AD46" s="198"/>
      <c r="AE46" s="117"/>
      <c r="AF46" s="110"/>
      <c r="AG46" s="333"/>
    </row>
    <row r="47" spans="1:33" ht="15.75" customHeight="1">
      <c r="A47" s="323"/>
      <c r="B47" s="163"/>
      <c r="C47" s="335"/>
      <c r="D47" s="336"/>
      <c r="E47" s="101"/>
      <c r="F47" s="102"/>
      <c r="G47" s="121"/>
      <c r="H47" s="62"/>
      <c r="I47" s="104"/>
      <c r="J47" s="105"/>
      <c r="K47" s="106"/>
      <c r="L47" s="107"/>
      <c r="M47" s="105"/>
      <c r="N47" s="106"/>
      <c r="O47" s="123"/>
      <c r="P47" s="124"/>
      <c r="Q47" s="125"/>
      <c r="R47" s="328"/>
      <c r="S47" s="119"/>
      <c r="T47" s="120"/>
      <c r="U47" s="111"/>
      <c r="V47" s="112"/>
      <c r="W47" s="120"/>
      <c r="X47" s="189"/>
      <c r="Y47" s="12"/>
      <c r="Z47" s="198"/>
      <c r="AA47" s="337"/>
      <c r="AB47" s="338"/>
      <c r="AC47" s="12"/>
      <c r="AD47" s="198"/>
      <c r="AE47" s="117"/>
      <c r="AF47" s="110"/>
      <c r="AG47" s="333"/>
    </row>
    <row r="48" spans="1:33" ht="15.75" customHeight="1">
      <c r="A48" s="323"/>
      <c r="B48" s="163"/>
      <c r="C48" s="335"/>
      <c r="D48" s="336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8"/>
      <c r="S48" s="119"/>
      <c r="T48" s="120"/>
      <c r="U48" s="111"/>
      <c r="V48" s="112"/>
      <c r="W48" s="120"/>
      <c r="X48" s="189"/>
      <c r="Y48" s="12"/>
      <c r="Z48" s="198"/>
      <c r="AA48" s="337"/>
      <c r="AB48" s="338"/>
      <c r="AC48" s="12"/>
      <c r="AD48" s="198"/>
      <c r="AE48" s="117"/>
      <c r="AF48" s="110"/>
      <c r="AG48" s="333"/>
    </row>
    <row r="49" spans="1:33" ht="15.75" customHeight="1">
      <c r="A49" s="323"/>
      <c r="B49" s="163"/>
      <c r="C49" s="335"/>
      <c r="D49" s="336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8"/>
      <c r="S49" s="119"/>
      <c r="T49" s="120"/>
      <c r="U49" s="111"/>
      <c r="V49" s="112"/>
      <c r="W49" s="120"/>
      <c r="X49" s="189"/>
      <c r="Y49" s="12"/>
      <c r="Z49" s="198"/>
      <c r="AA49" s="337"/>
      <c r="AB49" s="338"/>
      <c r="AC49" s="12"/>
      <c r="AD49" s="198"/>
      <c r="AE49" s="117"/>
      <c r="AF49" s="110"/>
      <c r="AG49" s="333"/>
    </row>
    <row r="50" spans="1:33" ht="15.75" customHeight="1">
      <c r="A50" s="323"/>
      <c r="B50" s="163"/>
      <c r="C50" s="335"/>
      <c r="D50" s="336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8"/>
      <c r="S50" s="119"/>
      <c r="T50" s="120"/>
      <c r="U50" s="111"/>
      <c r="V50" s="112"/>
      <c r="W50" s="120"/>
      <c r="X50" s="189"/>
      <c r="Y50" s="12"/>
      <c r="Z50" s="198"/>
      <c r="AA50" s="337"/>
      <c r="AB50" s="338"/>
      <c r="AC50" s="12"/>
      <c r="AD50" s="198"/>
      <c r="AE50" s="117"/>
      <c r="AF50" s="110"/>
      <c r="AG50" s="333"/>
    </row>
    <row r="51" spans="1:33" ht="15.75" customHeight="1">
      <c r="A51" s="323"/>
      <c r="B51" s="163"/>
      <c r="C51" s="335"/>
      <c r="D51" s="336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8"/>
      <c r="S51" s="119"/>
      <c r="T51" s="120"/>
      <c r="U51" s="111"/>
      <c r="V51" s="112"/>
      <c r="W51" s="120"/>
      <c r="X51" s="189"/>
      <c r="Y51" s="12"/>
      <c r="Z51" s="198"/>
      <c r="AA51" s="337"/>
      <c r="AB51" s="338"/>
      <c r="AC51" s="12"/>
      <c r="AD51" s="198"/>
      <c r="AE51" s="117"/>
      <c r="AF51" s="110"/>
      <c r="AG51" s="333"/>
    </row>
    <row r="52" spans="1:33" ht="15.75" customHeight="1">
      <c r="A52" s="323"/>
      <c r="B52" s="163"/>
      <c r="C52" s="335"/>
      <c r="D52" s="336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8"/>
      <c r="S52" s="119"/>
      <c r="T52" s="120"/>
      <c r="U52" s="111"/>
      <c r="V52" s="112"/>
      <c r="W52" s="120"/>
      <c r="X52" s="189"/>
      <c r="Y52" s="12"/>
      <c r="Z52" s="198"/>
      <c r="AA52" s="337"/>
      <c r="AB52" s="338"/>
      <c r="AC52" s="12"/>
      <c r="AD52" s="198"/>
      <c r="AE52" s="117"/>
      <c r="AF52" s="110"/>
      <c r="AG52" s="333"/>
    </row>
    <row r="53" spans="1:33" ht="15.75" customHeight="1">
      <c r="A53" s="323"/>
      <c r="B53" s="163"/>
      <c r="C53" s="335"/>
      <c r="D53" s="336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8"/>
      <c r="S53" s="119"/>
      <c r="T53" s="120"/>
      <c r="U53" s="111"/>
      <c r="V53" s="112"/>
      <c r="W53" s="120"/>
      <c r="X53" s="189"/>
      <c r="Y53" s="12"/>
      <c r="Z53" s="198"/>
      <c r="AA53" s="337"/>
      <c r="AB53" s="338"/>
      <c r="AC53" s="12"/>
      <c r="AD53" s="198"/>
      <c r="AE53" s="117"/>
      <c r="AF53" s="110"/>
      <c r="AG53" s="333"/>
    </row>
    <row r="54" spans="1:33" ht="15.75" customHeight="1">
      <c r="A54" s="323"/>
      <c r="B54" s="163"/>
      <c r="C54" s="335"/>
      <c r="D54" s="336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8"/>
      <c r="S54" s="119"/>
      <c r="T54" s="120"/>
      <c r="U54" s="130"/>
      <c r="V54" s="131"/>
      <c r="W54" s="126"/>
      <c r="X54" s="127"/>
      <c r="Y54" s="12"/>
      <c r="Z54" s="198"/>
      <c r="AA54" s="337"/>
      <c r="AB54" s="338"/>
      <c r="AC54" s="12"/>
      <c r="AD54" s="198"/>
      <c r="AE54" s="165"/>
      <c r="AF54" s="125"/>
      <c r="AG54" s="333"/>
    </row>
    <row r="55" spans="1:33" ht="15.75" customHeight="1" thickBot="1">
      <c r="A55" s="324"/>
      <c r="B55" s="133" t="s">
        <v>115</v>
      </c>
      <c r="C55" s="358"/>
      <c r="D55" s="358"/>
      <c r="E55" s="134"/>
      <c r="F55" s="167"/>
      <c r="G55" s="135"/>
      <c r="H55" s="69"/>
      <c r="I55" s="136">
        <f t="shared" ref="I55:J55" si="31">AVERAGE(I39:I54)</f>
        <v>22</v>
      </c>
      <c r="J55" s="137">
        <f t="shared" si="31"/>
        <v>2000</v>
      </c>
      <c r="K55" s="138">
        <f t="shared" ref="K55" si="32">J55/I55</f>
        <v>90.909090909090907</v>
      </c>
      <c r="L55" s="136">
        <f t="shared" ref="L55:M55" si="33">AVERAGE(L39:L54)</f>
        <v>22</v>
      </c>
      <c r="M55" s="137">
        <f t="shared" si="33"/>
        <v>1791.7733507711857</v>
      </c>
      <c r="N55" s="138">
        <f t="shared" ref="N55:N66" si="34">M55/L55</f>
        <v>81.444243216872081</v>
      </c>
      <c r="O55" s="139">
        <f t="shared" ref="O55:O66" si="35">L55-I55</f>
        <v>0</v>
      </c>
      <c r="P55" s="140">
        <f t="shared" ref="P55:P66" si="36">N55-K55</f>
        <v>-9.4648476922188252</v>
      </c>
      <c r="Q55" s="141">
        <f t="shared" ref="Q55:Q66" si="37">N55/K55</f>
        <v>0.89588667538559297</v>
      </c>
      <c r="R55" s="329"/>
      <c r="S55" s="142">
        <v>0.25</v>
      </c>
      <c r="T55" s="143">
        <v>0.56371527777777775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359"/>
      <c r="AB55" s="360"/>
      <c r="AC55" s="179">
        <f>SUM(AC39:AC54)</f>
        <v>7</v>
      </c>
      <c r="AD55" s="191">
        <f>SUM(AD39:AD54)</f>
        <v>0</v>
      </c>
      <c r="AE55" s="168">
        <f t="shared" ref="AE55:AE66" si="38">M55-J55</f>
        <v>-208.22664922881427</v>
      </c>
      <c r="AF55" s="141">
        <f t="shared" ref="AF55:AF66" si="39">M55/J55</f>
        <v>0.89588667538559286</v>
      </c>
      <c r="AG55" s="334"/>
    </row>
    <row r="56" spans="1:33" ht="15.75" customHeight="1">
      <c r="A56" s="361" t="s">
        <v>191</v>
      </c>
      <c r="B56" s="114" t="s">
        <v>203</v>
      </c>
      <c r="C56" s="372" t="s">
        <v>204</v>
      </c>
      <c r="D56" s="372"/>
      <c r="E56" s="147">
        <v>28.86</v>
      </c>
      <c r="F56" s="97">
        <v>2153</v>
      </c>
      <c r="G56" s="148">
        <f t="shared" ref="G56:G66" si="40">E56*F56</f>
        <v>62135.58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6" si="41">F56/V56*60</f>
        <v>3192.1979423240041</v>
      </c>
      <c r="N56" s="152">
        <f t="shared" si="34"/>
        <v>168.01041801705284</v>
      </c>
      <c r="O56" s="154">
        <f t="shared" si="35"/>
        <v>0</v>
      </c>
      <c r="P56" s="155">
        <f t="shared" si="36"/>
        <v>-21.463266193473487</v>
      </c>
      <c r="Q56" s="156">
        <f t="shared" si="37"/>
        <v>0.88672165064555664</v>
      </c>
      <c r="R56" s="327">
        <f>Q72</f>
        <v>0.89614395549204207</v>
      </c>
      <c r="S56" s="157">
        <v>0.16666666666666666</v>
      </c>
      <c r="T56" s="158">
        <v>0.19476851851851851</v>
      </c>
      <c r="U56" s="159"/>
      <c r="V56" s="160">
        <v>40.467415346416011</v>
      </c>
      <c r="W56" s="158"/>
      <c r="X56" s="169"/>
      <c r="Y56" s="12"/>
      <c r="Z56" s="198"/>
      <c r="AA56" s="330"/>
      <c r="AB56" s="331"/>
      <c r="AC56" s="12">
        <v>1</v>
      </c>
      <c r="AD56" s="198"/>
      <c r="AE56" s="115">
        <f t="shared" si="38"/>
        <v>-407.80205767599591</v>
      </c>
      <c r="AF56" s="156">
        <f t="shared" si="39"/>
        <v>0.88672165064555664</v>
      </c>
      <c r="AG56" s="332">
        <f>AF72</f>
        <v>0.90004023355939866</v>
      </c>
    </row>
    <row r="57" spans="1:33" ht="15.75" customHeight="1">
      <c r="A57" s="362"/>
      <c r="B57" s="100" t="s">
        <v>203</v>
      </c>
      <c r="C57" s="376" t="s">
        <v>219</v>
      </c>
      <c r="D57" s="376"/>
      <c r="E57" s="101">
        <v>35.89</v>
      </c>
      <c r="F57" s="102">
        <v>3552</v>
      </c>
      <c r="G57" s="103">
        <f t="shared" si="40"/>
        <v>127481.28</v>
      </c>
      <c r="H57" s="26"/>
      <c r="I57" s="104">
        <v>19</v>
      </c>
      <c r="J57" s="105">
        <v>3600</v>
      </c>
      <c r="K57" s="106">
        <f t="shared" ref="K57:K91" si="42">J57/I57</f>
        <v>189.47368421052633</v>
      </c>
      <c r="L57" s="107">
        <v>19</v>
      </c>
      <c r="M57" s="105">
        <f t="shared" si="41"/>
        <v>3188.8900402300437</v>
      </c>
      <c r="N57" s="106">
        <f t="shared" si="34"/>
        <v>167.83631790684441</v>
      </c>
      <c r="O57" s="108">
        <f t="shared" si="35"/>
        <v>0</v>
      </c>
      <c r="P57" s="109">
        <f t="shared" si="36"/>
        <v>-21.637366303681915</v>
      </c>
      <c r="Q57" s="110">
        <f t="shared" si="37"/>
        <v>0.88580278895278985</v>
      </c>
      <c r="R57" s="328"/>
      <c r="S57" s="47">
        <v>0.1986111111111111</v>
      </c>
      <c r="T57" s="48">
        <v>0.24501157407407406</v>
      </c>
      <c r="U57" s="111">
        <v>5.5333333333333323</v>
      </c>
      <c r="V57" s="112">
        <v>66.832031619574352</v>
      </c>
      <c r="W57" s="113"/>
      <c r="X57" s="116"/>
      <c r="Y57" s="12"/>
      <c r="Z57" s="198"/>
      <c r="AA57" s="337"/>
      <c r="AB57" s="338"/>
      <c r="AC57" s="12">
        <v>1</v>
      </c>
      <c r="AD57" s="198"/>
      <c r="AE57" s="117">
        <f t="shared" si="38"/>
        <v>-411.10995976995628</v>
      </c>
      <c r="AF57" s="110">
        <f t="shared" si="39"/>
        <v>0.88580278895278997</v>
      </c>
      <c r="AG57" s="333"/>
    </row>
    <row r="58" spans="1:33" ht="15.75" customHeight="1">
      <c r="A58" s="362"/>
      <c r="B58" s="100" t="s">
        <v>203</v>
      </c>
      <c r="C58" s="376" t="s">
        <v>223</v>
      </c>
      <c r="D58" s="376"/>
      <c r="E58" s="101">
        <v>43.96</v>
      </c>
      <c r="F58" s="102">
        <v>1714</v>
      </c>
      <c r="G58" s="103">
        <f t="shared" si="40"/>
        <v>75347.44</v>
      </c>
      <c r="H58" s="26"/>
      <c r="I58" s="104">
        <v>24</v>
      </c>
      <c r="J58" s="105">
        <v>3600</v>
      </c>
      <c r="K58" s="106">
        <f t="shared" si="42"/>
        <v>150</v>
      </c>
      <c r="L58" s="107">
        <v>24</v>
      </c>
      <c r="M58" s="105">
        <f t="shared" si="41"/>
        <v>3267.1048111128134</v>
      </c>
      <c r="N58" s="106">
        <f t="shared" si="34"/>
        <v>136.12936712970057</v>
      </c>
      <c r="O58" s="108">
        <f t="shared" si="35"/>
        <v>0</v>
      </c>
      <c r="P58" s="109">
        <f t="shared" si="36"/>
        <v>-13.870632870299431</v>
      </c>
      <c r="Q58" s="110">
        <f t="shared" si="37"/>
        <v>0.90752911419800375</v>
      </c>
      <c r="R58" s="328"/>
      <c r="S58" s="47">
        <v>0.24861111111111112</v>
      </c>
      <c r="T58" s="48">
        <v>0.27046296296296296</v>
      </c>
      <c r="U58" s="111">
        <v>5.1833333333333576</v>
      </c>
      <c r="V58" s="112">
        <v>31.47741071856569</v>
      </c>
      <c r="W58" s="113"/>
      <c r="X58" s="116"/>
      <c r="Y58" s="12"/>
      <c r="Z58" s="198"/>
      <c r="AA58" s="337"/>
      <c r="AB58" s="338"/>
      <c r="AC58" s="12">
        <v>1</v>
      </c>
      <c r="AD58" s="198"/>
      <c r="AE58" s="117">
        <f t="shared" si="38"/>
        <v>-332.89518888718658</v>
      </c>
      <c r="AF58" s="110">
        <f t="shared" si="39"/>
        <v>0.90752911419800375</v>
      </c>
      <c r="AG58" s="333"/>
    </row>
    <row r="59" spans="1:33" ht="15.75" customHeight="1">
      <c r="A59" s="362"/>
      <c r="B59" s="100" t="s">
        <v>203</v>
      </c>
      <c r="C59" s="376" t="s">
        <v>216</v>
      </c>
      <c r="D59" s="376"/>
      <c r="E59" s="101">
        <v>46.93</v>
      </c>
      <c r="F59" s="102">
        <v>1399</v>
      </c>
      <c r="G59" s="103">
        <f t="shared" si="40"/>
        <v>65655.069999999992</v>
      </c>
      <c r="H59" s="26"/>
      <c r="I59" s="104">
        <v>24</v>
      </c>
      <c r="J59" s="105">
        <v>3600</v>
      </c>
      <c r="K59" s="106">
        <f t="shared" si="42"/>
        <v>150</v>
      </c>
      <c r="L59" s="107">
        <v>24</v>
      </c>
      <c r="M59" s="105">
        <f t="shared" si="41"/>
        <v>3264.2084934492277</v>
      </c>
      <c r="N59" s="106">
        <f t="shared" si="34"/>
        <v>136.00868722705115</v>
      </c>
      <c r="O59" s="108">
        <f t="shared" si="35"/>
        <v>0</v>
      </c>
      <c r="P59" s="109">
        <f t="shared" si="36"/>
        <v>-13.991312772948845</v>
      </c>
      <c r="Q59" s="110">
        <f t="shared" si="37"/>
        <v>0.90672458151367441</v>
      </c>
      <c r="R59" s="328"/>
      <c r="S59" s="47">
        <v>0.27430555555555552</v>
      </c>
      <c r="T59" s="48">
        <v>0.29215277777777776</v>
      </c>
      <c r="U59" s="111">
        <v>5.5333333333332924</v>
      </c>
      <c r="V59" s="112">
        <v>25.715269158956872</v>
      </c>
      <c r="W59" s="113"/>
      <c r="X59" s="116"/>
      <c r="Y59" s="12"/>
      <c r="Z59" s="198"/>
      <c r="AA59" s="337"/>
      <c r="AB59" s="338"/>
      <c r="AC59" s="12">
        <v>1</v>
      </c>
      <c r="AD59" s="198"/>
      <c r="AE59" s="199">
        <f t="shared" si="38"/>
        <v>-335.79150655077228</v>
      </c>
      <c r="AF59" s="200">
        <f t="shared" si="39"/>
        <v>0.90672458151367441</v>
      </c>
      <c r="AG59" s="333"/>
    </row>
    <row r="60" spans="1:33" ht="15.75" customHeight="1">
      <c r="A60" s="363"/>
      <c r="B60" s="100" t="s">
        <v>203</v>
      </c>
      <c r="C60" s="376" t="s">
        <v>242</v>
      </c>
      <c r="D60" s="376"/>
      <c r="E60" s="101">
        <v>36.729999999999997</v>
      </c>
      <c r="F60" s="105">
        <v>4082</v>
      </c>
      <c r="G60" s="103">
        <f t="shared" si="40"/>
        <v>149931.85999999999</v>
      </c>
      <c r="H60" s="13"/>
      <c r="I60" s="104">
        <v>20</v>
      </c>
      <c r="J60" s="105">
        <v>3600</v>
      </c>
      <c r="K60" s="106">
        <f t="shared" si="42"/>
        <v>180</v>
      </c>
      <c r="L60" s="107">
        <v>20</v>
      </c>
      <c r="M60" s="105">
        <f t="shared" si="41"/>
        <v>3256.2777071877599</v>
      </c>
      <c r="N60" s="106">
        <f t="shared" si="34"/>
        <v>162.813885359388</v>
      </c>
      <c r="O60" s="108">
        <f t="shared" si="35"/>
        <v>0</v>
      </c>
      <c r="P60" s="109">
        <f t="shared" si="36"/>
        <v>-17.186114640612004</v>
      </c>
      <c r="Q60" s="110">
        <f t="shared" si="37"/>
        <v>0.90452158532993332</v>
      </c>
      <c r="R60" s="328"/>
      <c r="S60" s="47">
        <v>0.29583333333333328</v>
      </c>
      <c r="T60" s="48">
        <v>0.34805555555555551</v>
      </c>
      <c r="U60" s="111">
        <v>5.2999999999999492</v>
      </c>
      <c r="V60" s="112">
        <v>75.21471508998593</v>
      </c>
      <c r="W60" s="113"/>
      <c r="X60" s="116"/>
      <c r="Y60" s="12"/>
      <c r="Z60" s="198"/>
      <c r="AA60" s="337"/>
      <c r="AB60" s="338"/>
      <c r="AC60" s="12">
        <v>2</v>
      </c>
      <c r="AD60" s="198"/>
      <c r="AE60" s="199">
        <f t="shared" si="38"/>
        <v>-343.72229281224008</v>
      </c>
      <c r="AF60" s="200">
        <f t="shared" si="39"/>
        <v>0.90452158532993332</v>
      </c>
      <c r="AG60" s="333"/>
    </row>
    <row r="61" spans="1:33" ht="15.75" customHeight="1">
      <c r="A61" s="363"/>
      <c r="B61" s="100" t="s">
        <v>203</v>
      </c>
      <c r="C61" s="376" t="s">
        <v>205</v>
      </c>
      <c r="D61" s="376"/>
      <c r="E61" s="101">
        <v>38.479999999999997</v>
      </c>
      <c r="F61" s="105">
        <v>1533</v>
      </c>
      <c r="G61" s="121">
        <f t="shared" si="40"/>
        <v>58989.84</v>
      </c>
      <c r="H61" s="122">
        <v>2</v>
      </c>
      <c r="I61" s="104">
        <v>20</v>
      </c>
      <c r="J61" s="105">
        <v>3600</v>
      </c>
      <c r="K61" s="106">
        <f t="shared" si="42"/>
        <v>180</v>
      </c>
      <c r="L61" s="107">
        <v>20</v>
      </c>
      <c r="M61" s="105">
        <f t="shared" si="41"/>
        <v>3260.9165221447602</v>
      </c>
      <c r="N61" s="106">
        <f t="shared" si="34"/>
        <v>163.04582610723801</v>
      </c>
      <c r="O61" s="108">
        <f t="shared" si="35"/>
        <v>0</v>
      </c>
      <c r="P61" s="109">
        <f t="shared" si="36"/>
        <v>-16.954173892761986</v>
      </c>
      <c r="Q61" s="110">
        <f t="shared" si="37"/>
        <v>0.90581014504021118</v>
      </c>
      <c r="R61" s="328"/>
      <c r="S61" s="47">
        <v>0.35138888888888881</v>
      </c>
      <c r="T61" s="120">
        <v>0.37097222222222215</v>
      </c>
      <c r="U61" s="111">
        <v>4.799999999999951</v>
      </c>
      <c r="V61" s="112">
        <v>28.20679381866028</v>
      </c>
      <c r="W61" s="113"/>
      <c r="X61" s="116"/>
      <c r="Y61" s="12"/>
      <c r="Z61" s="198"/>
      <c r="AA61" s="337"/>
      <c r="AB61" s="338"/>
      <c r="AC61" s="12">
        <v>1</v>
      </c>
      <c r="AD61" s="198"/>
      <c r="AE61" s="199">
        <f t="shared" si="38"/>
        <v>-339.08347785523983</v>
      </c>
      <c r="AF61" s="200">
        <f t="shared" si="39"/>
        <v>0.90581014504021118</v>
      </c>
      <c r="AG61" s="333"/>
    </row>
    <row r="62" spans="1:33" ht="15.75" customHeight="1">
      <c r="A62" s="363"/>
      <c r="B62" s="100" t="s">
        <v>203</v>
      </c>
      <c r="C62" s="376" t="s">
        <v>206</v>
      </c>
      <c r="D62" s="376"/>
      <c r="E62" s="101">
        <v>37.799999999999997</v>
      </c>
      <c r="F62" s="105">
        <v>1964</v>
      </c>
      <c r="G62" s="121">
        <f t="shared" si="40"/>
        <v>74239.199999999997</v>
      </c>
      <c r="H62" s="62">
        <v>2</v>
      </c>
      <c r="I62" s="104">
        <v>21</v>
      </c>
      <c r="J62" s="105">
        <v>3600</v>
      </c>
      <c r="K62" s="106">
        <f t="shared" si="42"/>
        <v>171.42857142857142</v>
      </c>
      <c r="L62" s="107">
        <v>21</v>
      </c>
      <c r="M62" s="105">
        <f t="shared" si="41"/>
        <v>3262.3349390732174</v>
      </c>
      <c r="N62" s="106">
        <f t="shared" si="34"/>
        <v>155.34928281301035</v>
      </c>
      <c r="O62" s="123">
        <f t="shared" si="35"/>
        <v>0</v>
      </c>
      <c r="P62" s="124">
        <f t="shared" si="36"/>
        <v>-16.079288615561069</v>
      </c>
      <c r="Q62" s="125">
        <f t="shared" si="37"/>
        <v>0.90620414974256047</v>
      </c>
      <c r="R62" s="328"/>
      <c r="S62" s="47">
        <v>0.37430555555555545</v>
      </c>
      <c r="T62" s="120">
        <v>0.39938657407407396</v>
      </c>
      <c r="U62" s="111">
        <v>4.799999999999951</v>
      </c>
      <c r="V62" s="112">
        <v>36.121367732240472</v>
      </c>
      <c r="W62" s="113"/>
      <c r="X62" s="116"/>
      <c r="Y62" s="12"/>
      <c r="Z62" s="198"/>
      <c r="AA62" s="337"/>
      <c r="AB62" s="338"/>
      <c r="AC62" s="12">
        <v>1</v>
      </c>
      <c r="AD62" s="198"/>
      <c r="AE62" s="199">
        <f t="shared" si="38"/>
        <v>-337.66506092678264</v>
      </c>
      <c r="AF62" s="200">
        <f t="shared" si="39"/>
        <v>0.90620414974256036</v>
      </c>
      <c r="AG62" s="333"/>
    </row>
    <row r="63" spans="1:33" ht="15.75" customHeight="1">
      <c r="A63" s="363"/>
      <c r="B63" s="100" t="s">
        <v>168</v>
      </c>
      <c r="C63" s="376" t="s">
        <v>169</v>
      </c>
      <c r="D63" s="376"/>
      <c r="E63" s="101">
        <v>29.97</v>
      </c>
      <c r="F63" s="105">
        <v>1622</v>
      </c>
      <c r="G63" s="121">
        <f t="shared" si="40"/>
        <v>48611.34</v>
      </c>
      <c r="H63" s="62"/>
      <c r="I63" s="104">
        <v>21</v>
      </c>
      <c r="J63" s="105">
        <v>2790</v>
      </c>
      <c r="K63" s="106">
        <f t="shared" si="42"/>
        <v>132.85714285714286</v>
      </c>
      <c r="L63" s="107">
        <v>21</v>
      </c>
      <c r="M63" s="105">
        <f t="shared" si="41"/>
        <v>2484.1730769230762</v>
      </c>
      <c r="N63" s="106">
        <f t="shared" si="34"/>
        <v>118.29395604395602</v>
      </c>
      <c r="O63" s="123">
        <f t="shared" si="35"/>
        <v>0</v>
      </c>
      <c r="P63" s="124">
        <f t="shared" si="36"/>
        <v>-14.563186813186846</v>
      </c>
      <c r="Q63" s="125">
        <f t="shared" si="37"/>
        <v>0.89038461538461511</v>
      </c>
      <c r="R63" s="328"/>
      <c r="S63" s="47">
        <v>0.40347222222222212</v>
      </c>
      <c r="T63" s="120">
        <v>0.43067129629629619</v>
      </c>
      <c r="U63" s="111">
        <v>5.8833333333333471</v>
      </c>
      <c r="V63" s="112">
        <v>39.176014305952307</v>
      </c>
      <c r="W63" s="113"/>
      <c r="X63" s="116"/>
      <c r="Y63" s="12"/>
      <c r="Z63" s="198"/>
      <c r="AA63" s="337"/>
      <c r="AB63" s="338"/>
      <c r="AC63" s="12">
        <v>1</v>
      </c>
      <c r="AD63" s="198"/>
      <c r="AE63" s="199">
        <f t="shared" si="38"/>
        <v>-305.82692307692378</v>
      </c>
      <c r="AF63" s="200">
        <f t="shared" si="39"/>
        <v>0.89038461538461511</v>
      </c>
      <c r="AG63" s="333"/>
    </row>
    <row r="64" spans="1:33" ht="15.75" customHeight="1">
      <c r="A64" s="363"/>
      <c r="B64" s="100" t="s">
        <v>168</v>
      </c>
      <c r="C64" s="376" t="s">
        <v>240</v>
      </c>
      <c r="D64" s="376"/>
      <c r="E64" s="101">
        <v>29.23</v>
      </c>
      <c r="F64" s="105">
        <v>3849</v>
      </c>
      <c r="G64" s="121">
        <f t="shared" si="40"/>
        <v>112506.27</v>
      </c>
      <c r="H64" s="62"/>
      <c r="I64" s="104">
        <v>21</v>
      </c>
      <c r="J64" s="105">
        <v>2790</v>
      </c>
      <c r="K64" s="106">
        <f t="shared" si="42"/>
        <v>132.85714285714286</v>
      </c>
      <c r="L64" s="107">
        <v>22</v>
      </c>
      <c r="M64" s="105">
        <f t="shared" si="41"/>
        <v>2484.1730769230762</v>
      </c>
      <c r="N64" s="106">
        <f t="shared" si="34"/>
        <v>112.91695804195801</v>
      </c>
      <c r="O64" s="123">
        <f t="shared" si="35"/>
        <v>1</v>
      </c>
      <c r="P64" s="124">
        <f t="shared" si="36"/>
        <v>-19.94018481518485</v>
      </c>
      <c r="Q64" s="125">
        <f t="shared" si="37"/>
        <v>0.84991258741258713</v>
      </c>
      <c r="R64" s="328"/>
      <c r="S64" s="47">
        <v>0.43402777777777768</v>
      </c>
      <c r="T64" s="120">
        <v>0.49857638888888878</v>
      </c>
      <c r="U64" s="111">
        <v>4.8333333333333428</v>
      </c>
      <c r="V64" s="112">
        <v>92.964537030585959</v>
      </c>
      <c r="W64" s="113">
        <v>0.49857638888888878</v>
      </c>
      <c r="X64" s="116">
        <v>0.53680555555555542</v>
      </c>
      <c r="Y64" s="12"/>
      <c r="Z64" s="198"/>
      <c r="AA64" s="337"/>
      <c r="AB64" s="338"/>
      <c r="AC64" s="12">
        <v>2</v>
      </c>
      <c r="AD64" s="198"/>
      <c r="AE64" s="199">
        <f t="shared" si="38"/>
        <v>-305.82692307692378</v>
      </c>
      <c r="AF64" s="200">
        <f t="shared" si="39"/>
        <v>0.89038461538461511</v>
      </c>
      <c r="AG64" s="333"/>
    </row>
    <row r="65" spans="1:33" ht="15.75" customHeight="1">
      <c r="A65" s="363"/>
      <c r="B65" s="100" t="s">
        <v>203</v>
      </c>
      <c r="C65" s="376" t="s">
        <v>205</v>
      </c>
      <c r="D65" s="376"/>
      <c r="E65" s="101">
        <v>38.479999999999997</v>
      </c>
      <c r="F65" s="105">
        <v>3749</v>
      </c>
      <c r="G65" s="121">
        <f t="shared" si="40"/>
        <v>144261.51999999999</v>
      </c>
      <c r="H65" s="62"/>
      <c r="I65" s="104">
        <v>20</v>
      </c>
      <c r="J65" s="105">
        <v>3600</v>
      </c>
      <c r="K65" s="106">
        <f t="shared" si="42"/>
        <v>180</v>
      </c>
      <c r="L65" s="107">
        <v>20</v>
      </c>
      <c r="M65" s="105">
        <f t="shared" si="41"/>
        <v>3260.9165221447602</v>
      </c>
      <c r="N65" s="106">
        <f t="shared" si="34"/>
        <v>163.04582610723801</v>
      </c>
      <c r="O65" s="123">
        <f t="shared" si="35"/>
        <v>0</v>
      </c>
      <c r="P65" s="124">
        <f t="shared" si="36"/>
        <v>-16.954173892761986</v>
      </c>
      <c r="Q65" s="125">
        <f t="shared" si="37"/>
        <v>0.90581014504021118</v>
      </c>
      <c r="R65" s="328"/>
      <c r="S65" s="47">
        <v>0.53680555555555542</v>
      </c>
      <c r="T65" s="120">
        <v>0.58469907407407395</v>
      </c>
      <c r="U65" s="111">
        <v>55.049999999999969</v>
      </c>
      <c r="V65" s="112">
        <v>68.98060667068323</v>
      </c>
      <c r="W65" s="113"/>
      <c r="X65" s="116"/>
      <c r="Y65" s="12"/>
      <c r="Z65" s="198"/>
      <c r="AA65" s="337"/>
      <c r="AB65" s="338"/>
      <c r="AC65" s="12">
        <v>1</v>
      </c>
      <c r="AD65" s="198"/>
      <c r="AE65" s="199">
        <f t="shared" si="38"/>
        <v>-339.08347785523983</v>
      </c>
      <c r="AF65" s="200">
        <f t="shared" si="39"/>
        <v>0.90581014504021118</v>
      </c>
      <c r="AG65" s="333"/>
    </row>
    <row r="66" spans="1:33" ht="15.75" customHeight="1">
      <c r="A66" s="363"/>
      <c r="B66" s="100" t="s">
        <v>203</v>
      </c>
      <c r="C66" s="376" t="s">
        <v>206</v>
      </c>
      <c r="D66" s="376"/>
      <c r="E66" s="101">
        <v>37.799999999999997</v>
      </c>
      <c r="F66" s="105">
        <v>4976</v>
      </c>
      <c r="G66" s="121">
        <f t="shared" si="40"/>
        <v>188092.79999999999</v>
      </c>
      <c r="H66" s="62"/>
      <c r="I66" s="104">
        <v>21</v>
      </c>
      <c r="J66" s="105">
        <v>3600</v>
      </c>
      <c r="K66" s="106">
        <f t="shared" si="42"/>
        <v>171.42857142857142</v>
      </c>
      <c r="L66" s="107">
        <v>21</v>
      </c>
      <c r="M66" s="105">
        <f t="shared" si="41"/>
        <v>3262.3349390732178</v>
      </c>
      <c r="N66" s="106">
        <f t="shared" si="34"/>
        <v>155.34928281301038</v>
      </c>
      <c r="O66" s="123">
        <f t="shared" si="35"/>
        <v>0</v>
      </c>
      <c r="P66" s="124">
        <f t="shared" si="36"/>
        <v>-16.07928861556104</v>
      </c>
      <c r="Q66" s="125">
        <f t="shared" si="37"/>
        <v>0.90620414974256058</v>
      </c>
      <c r="R66" s="328"/>
      <c r="S66" s="47">
        <v>0.5874999999999998</v>
      </c>
      <c r="T66" s="120">
        <v>0.65105324074074056</v>
      </c>
      <c r="U66" s="111">
        <v>5</v>
      </c>
      <c r="V66" s="112">
        <v>91.517273847061389</v>
      </c>
      <c r="W66" s="113"/>
      <c r="X66" s="116"/>
      <c r="Y66" s="12"/>
      <c r="Z66" s="198"/>
      <c r="AA66" s="337"/>
      <c r="AB66" s="338"/>
      <c r="AC66" s="12">
        <v>2</v>
      </c>
      <c r="AD66" s="198"/>
      <c r="AE66" s="199">
        <f t="shared" si="38"/>
        <v>-337.66506092678219</v>
      </c>
      <c r="AF66" s="200">
        <f t="shared" si="39"/>
        <v>0.90620414974256047</v>
      </c>
      <c r="AG66" s="333"/>
    </row>
    <row r="67" spans="1:33" ht="15.75" customHeight="1">
      <c r="A67" s="363"/>
      <c r="B67" s="100"/>
      <c r="C67" s="376"/>
      <c r="D67" s="376"/>
      <c r="E67" s="101"/>
      <c r="F67" s="105"/>
      <c r="G67" s="121"/>
      <c r="H67" s="62"/>
      <c r="I67" s="104"/>
      <c r="J67" s="105"/>
      <c r="K67" s="106"/>
      <c r="L67" s="107"/>
      <c r="M67" s="105"/>
      <c r="N67" s="106"/>
      <c r="O67" s="123"/>
      <c r="P67" s="124"/>
      <c r="Q67" s="125"/>
      <c r="R67" s="328"/>
      <c r="S67" s="47"/>
      <c r="T67" s="120"/>
      <c r="U67" s="111"/>
      <c r="V67" s="112"/>
      <c r="W67" s="113"/>
      <c r="X67" s="116"/>
      <c r="Y67" s="12"/>
      <c r="Z67" s="198"/>
      <c r="AA67" s="337"/>
      <c r="AB67" s="338"/>
      <c r="AC67" s="12"/>
      <c r="AD67" s="198"/>
      <c r="AE67" s="199"/>
      <c r="AF67" s="200"/>
      <c r="AG67" s="333"/>
    </row>
    <row r="68" spans="1:33" ht="15.75" customHeight="1">
      <c r="A68" s="363"/>
      <c r="B68" s="100"/>
      <c r="C68" s="376"/>
      <c r="D68" s="376"/>
      <c r="E68" s="101"/>
      <c r="F68" s="105"/>
      <c r="G68" s="121"/>
      <c r="H68" s="62"/>
      <c r="I68" s="104"/>
      <c r="J68" s="105"/>
      <c r="K68" s="106"/>
      <c r="L68" s="107"/>
      <c r="M68" s="105"/>
      <c r="N68" s="106"/>
      <c r="O68" s="123"/>
      <c r="P68" s="124"/>
      <c r="Q68" s="125"/>
      <c r="R68" s="328"/>
      <c r="S68" s="47"/>
      <c r="T68" s="120"/>
      <c r="U68" s="111"/>
      <c r="V68" s="112"/>
      <c r="W68" s="113"/>
      <c r="X68" s="116"/>
      <c r="Y68" s="12"/>
      <c r="Z68" s="198"/>
      <c r="AA68" s="337"/>
      <c r="AB68" s="338"/>
      <c r="AC68" s="12"/>
      <c r="AD68" s="198"/>
      <c r="AE68" s="199"/>
      <c r="AF68" s="200"/>
      <c r="AG68" s="333"/>
    </row>
    <row r="69" spans="1:33" ht="15.75" customHeight="1">
      <c r="A69" s="363"/>
      <c r="B69" s="100"/>
      <c r="C69" s="376"/>
      <c r="D69" s="376"/>
      <c r="E69" s="101"/>
      <c r="F69" s="105"/>
      <c r="G69" s="121"/>
      <c r="H69" s="62"/>
      <c r="I69" s="104"/>
      <c r="J69" s="105"/>
      <c r="K69" s="106"/>
      <c r="L69" s="107"/>
      <c r="M69" s="105"/>
      <c r="N69" s="106"/>
      <c r="O69" s="123"/>
      <c r="P69" s="124"/>
      <c r="Q69" s="125"/>
      <c r="R69" s="328"/>
      <c r="S69" s="47"/>
      <c r="T69" s="120"/>
      <c r="U69" s="111"/>
      <c r="V69" s="112"/>
      <c r="W69" s="113"/>
      <c r="X69" s="116"/>
      <c r="Y69" s="12"/>
      <c r="Z69" s="198"/>
      <c r="AA69" s="337"/>
      <c r="AB69" s="338"/>
      <c r="AC69" s="12"/>
      <c r="AD69" s="198"/>
      <c r="AE69" s="199"/>
      <c r="AF69" s="200"/>
      <c r="AG69" s="333"/>
    </row>
    <row r="70" spans="1:33" ht="15.75" customHeight="1">
      <c r="A70" s="363"/>
      <c r="B70" s="100"/>
      <c r="C70" s="376"/>
      <c r="D70" s="376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8"/>
      <c r="S70" s="47"/>
      <c r="T70" s="120"/>
      <c r="U70" s="111"/>
      <c r="V70" s="112"/>
      <c r="W70" s="113"/>
      <c r="X70" s="116"/>
      <c r="Y70" s="12"/>
      <c r="Z70" s="198"/>
      <c r="AA70" s="337"/>
      <c r="AB70" s="338"/>
      <c r="AC70" s="12"/>
      <c r="AD70" s="198"/>
      <c r="AE70" s="199"/>
      <c r="AF70" s="200"/>
      <c r="AG70" s="333"/>
    </row>
    <row r="71" spans="1:33" ht="15.75" customHeight="1">
      <c r="A71" s="363"/>
      <c r="B71" s="100"/>
      <c r="C71" s="376"/>
      <c r="D71" s="376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8"/>
      <c r="S71" s="119"/>
      <c r="T71" s="120"/>
      <c r="U71" s="130"/>
      <c r="V71" s="131"/>
      <c r="W71" s="126"/>
      <c r="X71" s="127"/>
      <c r="Y71" s="12"/>
      <c r="Z71" s="198"/>
      <c r="AA71" s="337"/>
      <c r="AB71" s="338"/>
      <c r="AC71" s="12"/>
      <c r="AD71" s="198"/>
      <c r="AE71" s="165"/>
      <c r="AF71" s="125"/>
      <c r="AG71" s="333"/>
    </row>
    <row r="72" spans="1:33" ht="15.75" customHeight="1" thickBot="1">
      <c r="A72" s="364"/>
      <c r="B72" s="133" t="s">
        <v>115</v>
      </c>
      <c r="C72" s="358"/>
      <c r="D72" s="358"/>
      <c r="E72" s="134"/>
      <c r="F72" s="167"/>
      <c r="G72" s="135"/>
      <c r="H72" s="69"/>
      <c r="I72" s="136">
        <f t="shared" ref="I72:J72" si="43">AVERAGE(I56:I71)</f>
        <v>20.90909090909091</v>
      </c>
      <c r="J72" s="137">
        <f t="shared" si="43"/>
        <v>3452.7272727272725</v>
      </c>
      <c r="K72" s="138">
        <f t="shared" ref="K72:K74" si="44">J72/I72</f>
        <v>165.13043478260869</v>
      </c>
      <c r="L72" s="136">
        <f t="shared" ref="L72:M72" si="45">AVERAGE(L56:L71)</f>
        <v>21</v>
      </c>
      <c r="M72" s="137">
        <f t="shared" si="45"/>
        <v>3107.59346096236</v>
      </c>
      <c r="N72" s="138">
        <f>M72/L72</f>
        <v>147.98064099820763</v>
      </c>
      <c r="O72" s="139">
        <f>L72-I72</f>
        <v>9.090909090908994E-2</v>
      </c>
      <c r="P72" s="140">
        <f>N72-K72</f>
        <v>-17.149793784401055</v>
      </c>
      <c r="Q72" s="141">
        <f>N72/K72</f>
        <v>0.89614395549204207</v>
      </c>
      <c r="R72" s="329"/>
      <c r="S72" s="142">
        <v>0.16666666666666666</v>
      </c>
      <c r="T72" s="143">
        <v>0.65105324074074056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359"/>
      <c r="AB72" s="360"/>
      <c r="AC72" s="179">
        <f>SUM(AC56:AC71)</f>
        <v>14</v>
      </c>
      <c r="AD72" s="191">
        <f>SUM(AD56:AD71)</f>
        <v>0</v>
      </c>
      <c r="AE72" s="168">
        <f>M72-J72</f>
        <v>-345.13381176491248</v>
      </c>
      <c r="AF72" s="141">
        <f>M72/J72</f>
        <v>0.90004023355939866</v>
      </c>
      <c r="AG72" s="334"/>
    </row>
    <row r="73" spans="1:33" ht="15.75" customHeight="1">
      <c r="A73" s="322" t="s">
        <v>116</v>
      </c>
      <c r="B73" s="100" t="s">
        <v>192</v>
      </c>
      <c r="C73" s="335" t="s">
        <v>217</v>
      </c>
      <c r="D73" s="336"/>
      <c r="E73" s="101">
        <v>27.05</v>
      </c>
      <c r="F73" s="102">
        <v>747</v>
      </c>
      <c r="G73" s="103">
        <f t="shared" ref="G73:G74" si="46">E73*F73</f>
        <v>20206.350000000002</v>
      </c>
      <c r="H73" s="13"/>
      <c r="I73" s="104">
        <v>5</v>
      </c>
      <c r="J73" s="105">
        <v>3273</v>
      </c>
      <c r="K73" s="106">
        <f t="shared" si="44"/>
        <v>654.6</v>
      </c>
      <c r="L73" s="107">
        <v>6</v>
      </c>
      <c r="M73" s="105">
        <f>F73/V73*60</f>
        <v>2961.6418775921857</v>
      </c>
      <c r="N73" s="106">
        <f>M73/L73</f>
        <v>493.60697959869759</v>
      </c>
      <c r="O73" s="108">
        <f>L73-I73</f>
        <v>1</v>
      </c>
      <c r="P73" s="109">
        <f>N73-K73</f>
        <v>-160.99302040130243</v>
      </c>
      <c r="Q73" s="110">
        <f>N73/K73</f>
        <v>0.75405893614222053</v>
      </c>
      <c r="R73" s="327">
        <f>Q89</f>
        <v>0.82348583477625092</v>
      </c>
      <c r="S73" s="47">
        <v>0.3652777777777777</v>
      </c>
      <c r="T73" s="48">
        <v>0.37578703703703698</v>
      </c>
      <c r="U73" s="111">
        <v>5.4499999999999726</v>
      </c>
      <c r="V73" s="112">
        <v>15.133497516735092</v>
      </c>
      <c r="W73" s="113"/>
      <c r="X73" s="162"/>
      <c r="Y73" s="12"/>
      <c r="Z73" s="198"/>
      <c r="AA73" s="330"/>
      <c r="AB73" s="331"/>
      <c r="AC73" s="12">
        <v>0</v>
      </c>
      <c r="AD73" s="198"/>
      <c r="AE73" s="115">
        <f>M73-J73</f>
        <v>-311.35812240781434</v>
      </c>
      <c r="AF73" s="156">
        <f>M73/J73</f>
        <v>0.90487072337066476</v>
      </c>
      <c r="AG73" s="332">
        <f>AF89</f>
        <v>0.90583441825387623</v>
      </c>
    </row>
    <row r="74" spans="1:33" ht="15.75" customHeight="1">
      <c r="A74" s="323"/>
      <c r="B74" s="100" t="s">
        <v>192</v>
      </c>
      <c r="C74" s="335" t="s">
        <v>224</v>
      </c>
      <c r="D74" s="336"/>
      <c r="E74" s="101">
        <v>27.05</v>
      </c>
      <c r="F74" s="102">
        <v>1046</v>
      </c>
      <c r="G74" s="121">
        <f t="shared" si="46"/>
        <v>28294.3</v>
      </c>
      <c r="H74" s="122"/>
      <c r="I74" s="104">
        <v>5</v>
      </c>
      <c r="J74" s="105">
        <v>3273</v>
      </c>
      <c r="K74" s="106">
        <f t="shared" si="44"/>
        <v>654.6</v>
      </c>
      <c r="L74" s="107">
        <v>5</v>
      </c>
      <c r="M74" s="105">
        <f>F74/V74*60</f>
        <v>2967.9502242976882</v>
      </c>
      <c r="N74" s="106">
        <f>M74/L74</f>
        <v>593.59004485953767</v>
      </c>
      <c r="O74" s="108">
        <f>L74-I74</f>
        <v>0</v>
      </c>
      <c r="P74" s="109">
        <f>N74-K74</f>
        <v>-61.009955140462353</v>
      </c>
      <c r="Q74" s="110">
        <f>N74/K74</f>
        <v>0.9067981131370878</v>
      </c>
      <c r="R74" s="328"/>
      <c r="S74" s="47">
        <v>0.3791666666666666</v>
      </c>
      <c r="T74" s="120">
        <v>0.39384259259259252</v>
      </c>
      <c r="U74" s="111">
        <v>4.8666666666666547</v>
      </c>
      <c r="V74" s="112">
        <v>21.145907194198656</v>
      </c>
      <c r="W74" s="113"/>
      <c r="X74" s="116"/>
      <c r="Y74" s="12"/>
      <c r="Z74" s="198"/>
      <c r="AA74" s="337"/>
      <c r="AB74" s="338"/>
      <c r="AC74" s="12">
        <v>0</v>
      </c>
      <c r="AD74" s="198"/>
      <c r="AE74" s="117">
        <f>M74-J74</f>
        <v>-305.04977570231176</v>
      </c>
      <c r="AF74" s="110">
        <f>M74/J74</f>
        <v>0.9067981131370878</v>
      </c>
      <c r="AG74" s="333"/>
    </row>
    <row r="75" spans="1:33" ht="15.75" customHeight="1">
      <c r="A75" s="323"/>
      <c r="B75" s="100"/>
      <c r="C75" s="335"/>
      <c r="D75" s="336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28"/>
      <c r="S75" s="47"/>
      <c r="T75" s="48"/>
      <c r="U75" s="111"/>
      <c r="V75" s="112"/>
      <c r="W75" s="113"/>
      <c r="X75" s="116"/>
      <c r="Y75" s="12"/>
      <c r="Z75" s="198"/>
      <c r="AA75" s="337"/>
      <c r="AB75" s="338"/>
      <c r="AC75" s="12"/>
      <c r="AD75" s="198"/>
      <c r="AE75" s="117"/>
      <c r="AF75" s="110"/>
      <c r="AG75" s="333"/>
    </row>
    <row r="76" spans="1:33" ht="15.75" customHeight="1">
      <c r="A76" s="323"/>
      <c r="B76" s="100"/>
      <c r="C76" s="335"/>
      <c r="D76" s="336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8"/>
      <c r="S76" s="47"/>
      <c r="T76" s="48"/>
      <c r="U76" s="111"/>
      <c r="V76" s="112"/>
      <c r="W76" s="113"/>
      <c r="X76" s="116"/>
      <c r="Y76" s="12"/>
      <c r="Z76" s="198"/>
      <c r="AA76" s="337"/>
      <c r="AB76" s="338"/>
      <c r="AC76" s="12"/>
      <c r="AD76" s="198"/>
      <c r="AE76" s="117"/>
      <c r="AF76" s="110"/>
      <c r="AG76" s="333"/>
    </row>
    <row r="77" spans="1:33" ht="15.75" customHeight="1">
      <c r="A77" s="323"/>
      <c r="B77" s="100"/>
      <c r="C77" s="335"/>
      <c r="D77" s="336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8"/>
      <c r="S77" s="47"/>
      <c r="T77" s="48"/>
      <c r="U77" s="111"/>
      <c r="V77" s="112"/>
      <c r="W77" s="113"/>
      <c r="X77" s="116"/>
      <c r="Y77" s="12"/>
      <c r="Z77" s="198"/>
      <c r="AA77" s="337"/>
      <c r="AB77" s="338"/>
      <c r="AC77" s="12"/>
      <c r="AD77" s="198"/>
      <c r="AE77" s="117"/>
      <c r="AF77" s="110"/>
      <c r="AG77" s="333"/>
    </row>
    <row r="78" spans="1:33" ht="15.75" customHeight="1">
      <c r="A78" s="323"/>
      <c r="B78" s="100"/>
      <c r="C78" s="335"/>
      <c r="D78" s="336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8"/>
      <c r="S78" s="47"/>
      <c r="T78" s="120"/>
      <c r="U78" s="111"/>
      <c r="V78" s="112"/>
      <c r="W78" s="113"/>
      <c r="X78" s="116"/>
      <c r="Y78" s="12"/>
      <c r="Z78" s="198"/>
      <c r="AA78" s="337"/>
      <c r="AB78" s="338"/>
      <c r="AC78" s="12"/>
      <c r="AD78" s="198"/>
      <c r="AE78" s="117"/>
      <c r="AF78" s="110"/>
      <c r="AG78" s="333"/>
    </row>
    <row r="79" spans="1:33" ht="15.75" customHeight="1">
      <c r="A79" s="323"/>
      <c r="B79" s="100"/>
      <c r="C79" s="335"/>
      <c r="D79" s="336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8"/>
      <c r="S79" s="47"/>
      <c r="T79" s="120"/>
      <c r="U79" s="111"/>
      <c r="V79" s="112"/>
      <c r="W79" s="113"/>
      <c r="X79" s="116"/>
      <c r="Y79" s="12"/>
      <c r="Z79" s="198"/>
      <c r="AA79" s="337"/>
      <c r="AB79" s="338"/>
      <c r="AC79" s="12"/>
      <c r="AD79" s="198"/>
      <c r="AE79" s="117"/>
      <c r="AF79" s="110"/>
      <c r="AG79" s="333"/>
    </row>
    <row r="80" spans="1:33" ht="15.75" customHeight="1">
      <c r="A80" s="323"/>
      <c r="B80" s="100"/>
      <c r="C80" s="335"/>
      <c r="D80" s="336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8"/>
      <c r="S80" s="47"/>
      <c r="T80" s="120"/>
      <c r="U80" s="111"/>
      <c r="V80" s="112"/>
      <c r="W80" s="113"/>
      <c r="X80" s="116"/>
      <c r="Y80" s="12"/>
      <c r="Z80" s="198"/>
      <c r="AA80" s="337"/>
      <c r="AB80" s="338"/>
      <c r="AC80" s="12"/>
      <c r="AD80" s="198"/>
      <c r="AE80" s="117"/>
      <c r="AF80" s="110"/>
      <c r="AG80" s="333"/>
    </row>
    <row r="81" spans="1:33" ht="15.75" customHeight="1">
      <c r="A81" s="323"/>
      <c r="B81" s="100"/>
      <c r="C81" s="335"/>
      <c r="D81" s="336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8"/>
      <c r="S81" s="47"/>
      <c r="T81" s="120"/>
      <c r="U81" s="111"/>
      <c r="V81" s="112"/>
      <c r="W81" s="113"/>
      <c r="X81" s="127"/>
      <c r="Y81" s="12"/>
      <c r="Z81" s="198"/>
      <c r="AA81" s="337"/>
      <c r="AB81" s="338"/>
      <c r="AC81" s="12"/>
      <c r="AD81" s="198"/>
      <c r="AE81" s="117"/>
      <c r="AF81" s="110"/>
      <c r="AG81" s="333"/>
    </row>
    <row r="82" spans="1:33" ht="15.75" customHeight="1">
      <c r="A82" s="323"/>
      <c r="B82" s="100"/>
      <c r="C82" s="335"/>
      <c r="D82" s="336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8"/>
      <c r="S82" s="47"/>
      <c r="T82" s="120"/>
      <c r="U82" s="111"/>
      <c r="V82" s="112"/>
      <c r="W82" s="113"/>
      <c r="X82" s="127"/>
      <c r="Y82" s="12"/>
      <c r="Z82" s="198"/>
      <c r="AA82" s="337"/>
      <c r="AB82" s="338"/>
      <c r="AC82" s="12"/>
      <c r="AD82" s="198"/>
      <c r="AE82" s="117"/>
      <c r="AF82" s="110"/>
      <c r="AG82" s="333"/>
    </row>
    <row r="83" spans="1:33" ht="15.75" customHeight="1">
      <c r="A83" s="323"/>
      <c r="B83" s="100"/>
      <c r="C83" s="335"/>
      <c r="D83" s="336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8"/>
      <c r="S83" s="47"/>
      <c r="T83" s="120"/>
      <c r="U83" s="111"/>
      <c r="V83" s="112"/>
      <c r="W83" s="113"/>
      <c r="X83" s="127"/>
      <c r="Y83" s="12"/>
      <c r="Z83" s="198"/>
      <c r="AA83" s="337"/>
      <c r="AB83" s="338"/>
      <c r="AC83" s="12"/>
      <c r="AD83" s="198"/>
      <c r="AE83" s="117"/>
      <c r="AF83" s="110"/>
      <c r="AG83" s="333"/>
    </row>
    <row r="84" spans="1:33" ht="15.75" customHeight="1">
      <c r="A84" s="323"/>
      <c r="B84" s="100"/>
      <c r="C84" s="335"/>
      <c r="D84" s="336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8"/>
      <c r="S84" s="47"/>
      <c r="T84" s="120"/>
      <c r="U84" s="111"/>
      <c r="V84" s="112"/>
      <c r="W84" s="113"/>
      <c r="X84" s="127"/>
      <c r="Y84" s="12"/>
      <c r="Z84" s="198"/>
      <c r="AA84" s="337"/>
      <c r="AB84" s="338"/>
      <c r="AC84" s="12"/>
      <c r="AD84" s="198"/>
      <c r="AE84" s="117"/>
      <c r="AF84" s="110"/>
      <c r="AG84" s="333"/>
    </row>
    <row r="85" spans="1:33" ht="15.75" customHeight="1">
      <c r="A85" s="323"/>
      <c r="B85" s="100"/>
      <c r="C85" s="335"/>
      <c r="D85" s="336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8"/>
      <c r="S85" s="47"/>
      <c r="T85" s="120"/>
      <c r="U85" s="111"/>
      <c r="V85" s="112"/>
      <c r="W85" s="113"/>
      <c r="X85" s="127"/>
      <c r="Y85" s="12"/>
      <c r="Z85" s="198"/>
      <c r="AA85" s="337"/>
      <c r="AB85" s="338"/>
      <c r="AC85" s="12"/>
      <c r="AD85" s="198"/>
      <c r="AE85" s="117"/>
      <c r="AF85" s="110"/>
      <c r="AG85" s="333"/>
    </row>
    <row r="86" spans="1:33" ht="15.75" customHeight="1">
      <c r="A86" s="323"/>
      <c r="B86" s="100"/>
      <c r="C86" s="335"/>
      <c r="D86" s="336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8"/>
      <c r="S86" s="47"/>
      <c r="T86" s="120"/>
      <c r="U86" s="111"/>
      <c r="V86" s="112"/>
      <c r="W86" s="113"/>
      <c r="X86" s="127"/>
      <c r="Y86" s="12"/>
      <c r="Z86" s="198"/>
      <c r="AA86" s="337"/>
      <c r="AB86" s="338"/>
      <c r="AC86" s="12"/>
      <c r="AD86" s="198"/>
      <c r="AE86" s="117"/>
      <c r="AF86" s="110"/>
      <c r="AG86" s="333"/>
    </row>
    <row r="87" spans="1:33" ht="15.75" customHeight="1">
      <c r="A87" s="323"/>
      <c r="B87" s="100"/>
      <c r="C87" s="335"/>
      <c r="D87" s="336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8"/>
      <c r="S87" s="47"/>
      <c r="T87" s="120"/>
      <c r="U87" s="111"/>
      <c r="V87" s="112"/>
      <c r="W87" s="113"/>
      <c r="X87" s="127"/>
      <c r="Y87" s="12"/>
      <c r="Z87" s="198"/>
      <c r="AA87" s="337"/>
      <c r="AB87" s="338"/>
      <c r="AC87" s="12"/>
      <c r="AD87" s="198"/>
      <c r="AE87" s="117"/>
      <c r="AF87" s="110"/>
      <c r="AG87" s="333"/>
    </row>
    <row r="88" spans="1:33" ht="15.75" customHeight="1">
      <c r="A88" s="323"/>
      <c r="B88" s="163"/>
      <c r="C88" s="335"/>
      <c r="D88" s="336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8"/>
      <c r="S88" s="119"/>
      <c r="T88" s="120"/>
      <c r="U88" s="130"/>
      <c r="V88" s="131"/>
      <c r="W88" s="126"/>
      <c r="X88" s="127"/>
      <c r="Y88" s="12"/>
      <c r="Z88" s="198"/>
      <c r="AA88" s="337"/>
      <c r="AB88" s="338"/>
      <c r="AC88" s="12"/>
      <c r="AD88" s="198"/>
      <c r="AE88" s="165"/>
      <c r="AF88" s="125"/>
      <c r="AG88" s="333"/>
    </row>
    <row r="89" spans="1:33" ht="15.75" customHeight="1" thickBot="1">
      <c r="A89" s="324"/>
      <c r="B89" s="133" t="s">
        <v>115</v>
      </c>
      <c r="C89" s="358"/>
      <c r="D89" s="358"/>
      <c r="E89" s="134"/>
      <c r="F89" s="167"/>
      <c r="G89" s="135"/>
      <c r="H89" s="69"/>
      <c r="I89" s="136">
        <f t="shared" ref="I89:J89" si="47">AVERAGE(I73:I88)</f>
        <v>5</v>
      </c>
      <c r="J89" s="137">
        <f t="shared" si="47"/>
        <v>3273</v>
      </c>
      <c r="K89" s="138">
        <f t="shared" ref="K89" si="48">J89/I89</f>
        <v>654.6</v>
      </c>
      <c r="L89" s="136">
        <f t="shared" ref="L89:M89" si="49">AVERAGE(L73:L88)</f>
        <v>5.5</v>
      </c>
      <c r="M89" s="137">
        <f t="shared" si="49"/>
        <v>2964.7960509449367</v>
      </c>
      <c r="N89" s="138">
        <f>M89/L89</f>
        <v>539.05382744453391</v>
      </c>
      <c r="O89" s="139">
        <f>L89-I89</f>
        <v>0.5</v>
      </c>
      <c r="P89" s="140">
        <f>N89-K89</f>
        <v>-115.54617255546611</v>
      </c>
      <c r="Q89" s="141">
        <f>N89/K89</f>
        <v>0.82348583477625092</v>
      </c>
      <c r="R89" s="329"/>
      <c r="S89" s="142">
        <v>0.25</v>
      </c>
      <c r="T89" s="143">
        <v>0.39384259259259252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359"/>
      <c r="AB89" s="360"/>
      <c r="AC89" s="179">
        <f>SUM(AC73:AC88)</f>
        <v>0</v>
      </c>
      <c r="AD89" s="191">
        <f>SUM(AD73:AD88)</f>
        <v>0</v>
      </c>
      <c r="AE89" s="168">
        <f>M89-J89</f>
        <v>-308.20394905506328</v>
      </c>
      <c r="AF89" s="141">
        <f>M89/J89</f>
        <v>0.90583441825387623</v>
      </c>
      <c r="AG89" s="334"/>
    </row>
    <row r="90" spans="1:33" ht="15.75" customHeight="1">
      <c r="A90" s="361" t="s">
        <v>120</v>
      </c>
      <c r="B90" s="114" t="s">
        <v>192</v>
      </c>
      <c r="C90" s="325" t="s">
        <v>213</v>
      </c>
      <c r="D90" s="326"/>
      <c r="E90" s="147">
        <v>15.51</v>
      </c>
      <c r="F90" s="97">
        <v>1587</v>
      </c>
      <c r="G90" s="148">
        <f t="shared" ref="G90:G91" si="50">E90*F90</f>
        <v>24614.37</v>
      </c>
      <c r="H90" s="149"/>
      <c r="I90" s="150">
        <v>6</v>
      </c>
      <c r="J90" s="151">
        <v>3600</v>
      </c>
      <c r="K90" s="152">
        <f>J90/I90</f>
        <v>600</v>
      </c>
      <c r="L90" s="153">
        <v>6</v>
      </c>
      <c r="M90" s="151">
        <f>F90/V90*60</f>
        <v>3246.4800000000009</v>
      </c>
      <c r="N90" s="152">
        <f>M90/L90</f>
        <v>541.08000000000015</v>
      </c>
      <c r="O90" s="154">
        <f>L90-I90</f>
        <v>0</v>
      </c>
      <c r="P90" s="155">
        <f>N90-K90</f>
        <v>-58.919999999999845</v>
      </c>
      <c r="Q90" s="156">
        <f>N90/K90</f>
        <v>0.90180000000000027</v>
      </c>
      <c r="R90" s="327">
        <f>Q106</f>
        <v>0.90205000000000002</v>
      </c>
      <c r="S90" s="157">
        <v>0.25</v>
      </c>
      <c r="T90" s="158">
        <v>0.27035879629629628</v>
      </c>
      <c r="U90" s="159"/>
      <c r="V90" s="160">
        <v>29.330228432024828</v>
      </c>
      <c r="W90" s="158"/>
      <c r="X90" s="169"/>
      <c r="Y90" s="12"/>
      <c r="Z90" s="198"/>
      <c r="AA90" s="330"/>
      <c r="AB90" s="331"/>
      <c r="AC90" s="12">
        <v>0</v>
      </c>
      <c r="AD90" s="198"/>
      <c r="AE90" s="115">
        <f>M90-J90</f>
        <v>-353.51999999999907</v>
      </c>
      <c r="AF90" s="156">
        <f>M90/J90</f>
        <v>0.90180000000000027</v>
      </c>
      <c r="AG90" s="332">
        <f>AF106</f>
        <v>0.90205000000000002</v>
      </c>
    </row>
    <row r="91" spans="1:33" ht="15.75" customHeight="1">
      <c r="A91" s="362"/>
      <c r="B91" s="100" t="s">
        <v>192</v>
      </c>
      <c r="C91" s="335" t="s">
        <v>214</v>
      </c>
      <c r="D91" s="336"/>
      <c r="E91" s="101">
        <v>15.01</v>
      </c>
      <c r="F91" s="102">
        <v>1745</v>
      </c>
      <c r="G91" s="103">
        <f t="shared" si="50"/>
        <v>26192.45</v>
      </c>
      <c r="H91" s="26"/>
      <c r="I91" s="104">
        <v>6</v>
      </c>
      <c r="J91" s="105">
        <v>3600</v>
      </c>
      <c r="K91" s="106">
        <f t="shared" si="42"/>
        <v>600</v>
      </c>
      <c r="L91" s="107">
        <v>6</v>
      </c>
      <c r="M91" s="105">
        <f>F91/V91*60</f>
        <v>3248.2799999999997</v>
      </c>
      <c r="N91" s="106">
        <f>M91/L91</f>
        <v>541.38</v>
      </c>
      <c r="O91" s="108">
        <f>L91-I91</f>
        <v>0</v>
      </c>
      <c r="P91" s="109">
        <f>N91-K91</f>
        <v>-58.620000000000005</v>
      </c>
      <c r="Q91" s="110">
        <f>N91/K91</f>
        <v>0.90229999999999999</v>
      </c>
      <c r="R91" s="328"/>
      <c r="S91" s="47">
        <v>0.27430555555555552</v>
      </c>
      <c r="T91" s="48">
        <v>0.29667824074074073</v>
      </c>
      <c r="U91" s="111">
        <v>5.6833333333333158</v>
      </c>
      <c r="V91" s="112">
        <v>32.232443015996161</v>
      </c>
      <c r="W91" s="113"/>
      <c r="X91" s="13"/>
      <c r="Y91" s="12"/>
      <c r="Z91" s="198"/>
      <c r="AA91" s="337"/>
      <c r="AB91" s="338"/>
      <c r="AC91" s="12">
        <v>0</v>
      </c>
      <c r="AD91" s="198"/>
      <c r="AE91" s="117">
        <f>M91-J91</f>
        <v>-351.72000000000025</v>
      </c>
      <c r="AF91" s="110">
        <f>M91/J91</f>
        <v>0.90229999999999988</v>
      </c>
      <c r="AG91" s="333"/>
    </row>
    <row r="92" spans="1:33" ht="15.75" customHeight="1">
      <c r="A92" s="362"/>
      <c r="B92" s="100"/>
      <c r="C92" s="335"/>
      <c r="D92" s="336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328"/>
      <c r="S92" s="47"/>
      <c r="T92" s="48"/>
      <c r="U92" s="111"/>
      <c r="V92" s="112"/>
      <c r="W92" s="113"/>
      <c r="X92" s="13"/>
      <c r="Y92" s="12"/>
      <c r="Z92" s="198"/>
      <c r="AA92" s="337"/>
      <c r="AB92" s="338"/>
      <c r="AC92" s="12"/>
      <c r="AD92" s="198"/>
      <c r="AE92" s="117"/>
      <c r="AF92" s="110"/>
      <c r="AG92" s="333"/>
    </row>
    <row r="93" spans="1:33" ht="15.75" customHeight="1">
      <c r="A93" s="362"/>
      <c r="B93" s="100"/>
      <c r="C93" s="335"/>
      <c r="D93" s="336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8"/>
      <c r="S93" s="47"/>
      <c r="T93" s="48"/>
      <c r="U93" s="111"/>
      <c r="V93" s="112"/>
      <c r="W93" s="113"/>
      <c r="X93" s="116"/>
      <c r="Y93" s="12"/>
      <c r="Z93" s="198"/>
      <c r="AA93" s="337"/>
      <c r="AB93" s="338"/>
      <c r="AC93" s="12"/>
      <c r="AD93" s="198"/>
      <c r="AE93" s="117"/>
      <c r="AF93" s="110"/>
      <c r="AG93" s="333"/>
    </row>
    <row r="94" spans="1:33" ht="15.75" customHeight="1">
      <c r="A94" s="363"/>
      <c r="B94" s="100"/>
      <c r="C94" s="335"/>
      <c r="D94" s="336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8"/>
      <c r="S94" s="47"/>
      <c r="T94" s="48"/>
      <c r="U94" s="111"/>
      <c r="V94" s="112"/>
      <c r="W94" s="113"/>
      <c r="X94" s="13"/>
      <c r="Y94" s="12"/>
      <c r="Z94" s="198"/>
      <c r="AA94" s="337"/>
      <c r="AB94" s="338"/>
      <c r="AC94" s="12"/>
      <c r="AD94" s="198"/>
      <c r="AE94" s="117"/>
      <c r="AF94" s="110"/>
      <c r="AG94" s="333"/>
    </row>
    <row r="95" spans="1:33" ht="15.75" customHeight="1">
      <c r="A95" s="363"/>
      <c r="B95" s="100"/>
      <c r="C95" s="335"/>
      <c r="D95" s="336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8"/>
      <c r="S95" s="47"/>
      <c r="T95" s="120"/>
      <c r="U95" s="111"/>
      <c r="V95" s="112"/>
      <c r="W95" s="113"/>
      <c r="X95" s="50"/>
      <c r="Y95" s="12"/>
      <c r="Z95" s="198"/>
      <c r="AA95" s="337"/>
      <c r="AB95" s="338"/>
      <c r="AC95" s="12"/>
      <c r="AD95" s="198"/>
      <c r="AE95" s="117"/>
      <c r="AF95" s="110"/>
      <c r="AG95" s="333"/>
    </row>
    <row r="96" spans="1:33" ht="15.75" customHeight="1">
      <c r="A96" s="363"/>
      <c r="B96" s="100"/>
      <c r="C96" s="335"/>
      <c r="D96" s="336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8"/>
      <c r="S96" s="47"/>
      <c r="T96" s="120"/>
      <c r="U96" s="111"/>
      <c r="V96" s="112"/>
      <c r="W96" s="113"/>
      <c r="X96" s="116"/>
      <c r="Y96" s="12"/>
      <c r="Z96" s="198"/>
      <c r="AA96" s="337"/>
      <c r="AB96" s="338"/>
      <c r="AC96" s="12"/>
      <c r="AD96" s="198"/>
      <c r="AE96" s="117"/>
      <c r="AF96" s="110"/>
      <c r="AG96" s="333"/>
    </row>
    <row r="97" spans="1:33" ht="15.75" customHeight="1">
      <c r="A97" s="363"/>
      <c r="B97" s="100"/>
      <c r="C97" s="335"/>
      <c r="D97" s="336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8"/>
      <c r="S97" s="47"/>
      <c r="T97" s="120"/>
      <c r="U97" s="111"/>
      <c r="V97" s="112"/>
      <c r="W97" s="113"/>
      <c r="X97" s="116"/>
      <c r="Y97" s="12"/>
      <c r="Z97" s="198"/>
      <c r="AA97" s="337"/>
      <c r="AB97" s="338"/>
      <c r="AC97" s="12"/>
      <c r="AD97" s="198"/>
      <c r="AE97" s="117"/>
      <c r="AF97" s="110"/>
      <c r="AG97" s="333"/>
    </row>
    <row r="98" spans="1:33" ht="15.75" customHeight="1">
      <c r="A98" s="363"/>
      <c r="B98" s="100"/>
      <c r="C98" s="335"/>
      <c r="D98" s="336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8"/>
      <c r="S98" s="119"/>
      <c r="T98" s="120"/>
      <c r="U98" s="111"/>
      <c r="V98" s="131"/>
      <c r="W98" s="113"/>
      <c r="X98" s="116"/>
      <c r="Y98" s="12"/>
      <c r="Z98" s="198"/>
      <c r="AA98" s="337"/>
      <c r="AB98" s="338"/>
      <c r="AC98" s="12"/>
      <c r="AD98" s="198"/>
      <c r="AE98" s="117"/>
      <c r="AF98" s="110"/>
      <c r="AG98" s="333"/>
    </row>
    <row r="99" spans="1:33" ht="15.75" customHeight="1">
      <c r="A99" s="363"/>
      <c r="B99" s="100"/>
      <c r="C99" s="335"/>
      <c r="D99" s="336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8"/>
      <c r="S99" s="119"/>
      <c r="T99" s="120"/>
      <c r="U99" s="111"/>
      <c r="V99" s="131"/>
      <c r="W99" s="126"/>
      <c r="X99" s="127"/>
      <c r="Y99" s="12"/>
      <c r="Z99" s="198"/>
      <c r="AA99" s="337"/>
      <c r="AB99" s="338"/>
      <c r="AC99" s="12"/>
      <c r="AD99" s="198"/>
      <c r="AE99" s="117"/>
      <c r="AF99" s="110"/>
      <c r="AG99" s="333"/>
    </row>
    <row r="100" spans="1:33" ht="15.75" customHeight="1">
      <c r="A100" s="363"/>
      <c r="B100" s="100"/>
      <c r="C100" s="335"/>
      <c r="D100" s="336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8"/>
      <c r="S100" s="119"/>
      <c r="T100" s="120"/>
      <c r="U100" s="111"/>
      <c r="V100" s="131"/>
      <c r="W100" s="126"/>
      <c r="X100" s="127"/>
      <c r="Y100" s="12"/>
      <c r="Z100" s="198"/>
      <c r="AA100" s="337"/>
      <c r="AB100" s="338"/>
      <c r="AC100" s="12"/>
      <c r="AD100" s="198"/>
      <c r="AE100" s="117"/>
      <c r="AF100" s="110"/>
      <c r="AG100" s="333"/>
    </row>
    <row r="101" spans="1:33" ht="15.75" customHeight="1">
      <c r="A101" s="363"/>
      <c r="B101" s="100"/>
      <c r="C101" s="335"/>
      <c r="D101" s="336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8"/>
      <c r="S101" s="119"/>
      <c r="T101" s="120"/>
      <c r="U101" s="111"/>
      <c r="V101" s="131"/>
      <c r="W101" s="126"/>
      <c r="X101" s="127"/>
      <c r="Y101" s="12"/>
      <c r="Z101" s="198"/>
      <c r="AA101" s="337"/>
      <c r="AB101" s="338"/>
      <c r="AC101" s="12"/>
      <c r="AD101" s="198"/>
      <c r="AE101" s="117"/>
      <c r="AF101" s="110"/>
      <c r="AG101" s="333"/>
    </row>
    <row r="102" spans="1:33" ht="15.75" customHeight="1">
      <c r="A102" s="363"/>
      <c r="B102" s="100"/>
      <c r="C102" s="335"/>
      <c r="D102" s="336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8"/>
      <c r="S102" s="119"/>
      <c r="T102" s="120"/>
      <c r="U102" s="111"/>
      <c r="V102" s="131"/>
      <c r="W102" s="126"/>
      <c r="X102" s="127"/>
      <c r="Y102" s="12"/>
      <c r="Z102" s="198"/>
      <c r="AA102" s="337"/>
      <c r="AB102" s="338"/>
      <c r="AC102" s="12"/>
      <c r="AD102" s="198"/>
      <c r="AE102" s="117"/>
      <c r="AF102" s="110"/>
      <c r="AG102" s="333"/>
    </row>
    <row r="103" spans="1:33" ht="15.75" customHeight="1">
      <c r="A103" s="363"/>
      <c r="B103" s="100"/>
      <c r="C103" s="335"/>
      <c r="D103" s="336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8"/>
      <c r="S103" s="119"/>
      <c r="T103" s="120"/>
      <c r="U103" s="111"/>
      <c r="V103" s="131"/>
      <c r="W103" s="126"/>
      <c r="X103" s="127"/>
      <c r="Y103" s="12"/>
      <c r="Z103" s="198"/>
      <c r="AA103" s="337"/>
      <c r="AB103" s="338"/>
      <c r="AC103" s="12"/>
      <c r="AD103" s="198"/>
      <c r="AE103" s="117"/>
      <c r="AF103" s="110"/>
      <c r="AG103" s="333"/>
    </row>
    <row r="104" spans="1:33" ht="15.75" customHeight="1">
      <c r="A104" s="363"/>
      <c r="B104" s="100"/>
      <c r="C104" s="335"/>
      <c r="D104" s="336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8"/>
      <c r="S104" s="119"/>
      <c r="T104" s="120"/>
      <c r="U104" s="111"/>
      <c r="V104" s="131"/>
      <c r="W104" s="126"/>
      <c r="X104" s="127"/>
      <c r="Y104" s="12"/>
      <c r="Z104" s="198"/>
      <c r="AA104" s="337"/>
      <c r="AB104" s="338"/>
      <c r="AC104" s="12"/>
      <c r="AD104" s="198"/>
      <c r="AE104" s="117"/>
      <c r="AF104" s="110"/>
      <c r="AG104" s="333"/>
    </row>
    <row r="105" spans="1:33" ht="15.75" customHeight="1">
      <c r="A105" s="363"/>
      <c r="B105" s="100"/>
      <c r="C105" s="335"/>
      <c r="D105" s="336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8"/>
      <c r="S105" s="119"/>
      <c r="T105" s="120"/>
      <c r="U105" s="130"/>
      <c r="V105" s="131"/>
      <c r="W105" s="126"/>
      <c r="X105" s="127"/>
      <c r="Y105" s="12"/>
      <c r="Z105" s="198"/>
      <c r="AA105" s="337"/>
      <c r="AB105" s="338"/>
      <c r="AC105" s="12"/>
      <c r="AD105" s="198"/>
      <c r="AE105" s="165"/>
      <c r="AF105" s="125"/>
      <c r="AG105" s="333"/>
    </row>
    <row r="106" spans="1:33" ht="15.75" customHeight="1" thickBot="1">
      <c r="A106" s="364"/>
      <c r="B106" s="133" t="s">
        <v>115</v>
      </c>
      <c r="C106" s="358"/>
      <c r="D106" s="358"/>
      <c r="E106" s="134"/>
      <c r="F106" s="167"/>
      <c r="G106" s="135"/>
      <c r="H106" s="69"/>
      <c r="I106" s="136">
        <f t="shared" ref="I106:J106" si="51">AVERAGE(I90:I105)</f>
        <v>6</v>
      </c>
      <c r="J106" s="137">
        <f t="shared" si="51"/>
        <v>3600</v>
      </c>
      <c r="K106" s="138">
        <f t="shared" ref="K106" si="52">J106/I106</f>
        <v>600</v>
      </c>
      <c r="L106" s="136">
        <f t="shared" ref="L106:M106" si="53">AVERAGE(L90:L105)</f>
        <v>6</v>
      </c>
      <c r="M106" s="137">
        <f t="shared" si="53"/>
        <v>3247.38</v>
      </c>
      <c r="N106" s="138">
        <f>M106/L106</f>
        <v>541.23</v>
      </c>
      <c r="O106" s="139">
        <f>L106-I106</f>
        <v>0</v>
      </c>
      <c r="P106" s="140">
        <f>N106-K106</f>
        <v>-58.769999999999982</v>
      </c>
      <c r="Q106" s="141">
        <f>N106/K106</f>
        <v>0.90205000000000002</v>
      </c>
      <c r="R106" s="329"/>
      <c r="S106" s="142">
        <v>0.25</v>
      </c>
      <c r="T106" s="143">
        <v>0.29667824074074073</v>
      </c>
      <c r="U106" s="144"/>
      <c r="V106" s="166"/>
      <c r="W106" s="167"/>
      <c r="X106" s="138"/>
      <c r="Y106" s="179">
        <f>SUM(Y90:Y105)</f>
        <v>0</v>
      </c>
      <c r="Z106" s="180">
        <f>SUM(Z90:Z105)</f>
        <v>0</v>
      </c>
      <c r="AA106" s="359"/>
      <c r="AB106" s="360"/>
      <c r="AC106" s="179">
        <f>SUM(AC90:AC105)</f>
        <v>0</v>
      </c>
      <c r="AD106" s="191">
        <f>SUM(AD90:AD105)</f>
        <v>0</v>
      </c>
      <c r="AE106" s="168">
        <f>M106-J106</f>
        <v>-352.61999999999989</v>
      </c>
      <c r="AF106" s="141">
        <f>M106/J106</f>
        <v>0.90205000000000002</v>
      </c>
      <c r="AG106" s="334"/>
    </row>
    <row r="107" spans="1:33" ht="15.75" customHeight="1">
      <c r="A107" s="322" t="s">
        <v>193</v>
      </c>
      <c r="B107" s="146" t="s">
        <v>171</v>
      </c>
      <c r="C107" s="325" t="s">
        <v>210</v>
      </c>
      <c r="D107" s="326"/>
      <c r="E107" s="147">
        <v>58.17</v>
      </c>
      <c r="F107" s="97">
        <v>1384</v>
      </c>
      <c r="G107" s="148">
        <f t="shared" ref="G107:G109" si="54">E107*F107</f>
        <v>80507.28</v>
      </c>
      <c r="H107" s="149"/>
      <c r="I107" s="150">
        <v>18</v>
      </c>
      <c r="J107" s="151">
        <v>2000</v>
      </c>
      <c r="K107" s="152">
        <f>J107/I107</f>
        <v>111.11111111111111</v>
      </c>
      <c r="L107" s="153">
        <v>17</v>
      </c>
      <c r="M107" s="151">
        <f>F107/V107*60</f>
        <v>1790</v>
      </c>
      <c r="N107" s="152">
        <f>M107/L107</f>
        <v>105.29411764705883</v>
      </c>
      <c r="O107" s="154">
        <f>L107-I107</f>
        <v>-1</v>
      </c>
      <c r="P107" s="155">
        <f>N107-K107</f>
        <v>-5.8169934640522882</v>
      </c>
      <c r="Q107" s="156">
        <f>N107/K107</f>
        <v>0.9476470588235294</v>
      </c>
      <c r="R107" s="327">
        <f>Q123</f>
        <v>0.94294642857142852</v>
      </c>
      <c r="S107" s="157">
        <v>0.70833333333333337</v>
      </c>
      <c r="T107" s="158">
        <v>0.74054398148148148</v>
      </c>
      <c r="U107" s="159"/>
      <c r="V107" s="160">
        <v>46.391061452513966</v>
      </c>
      <c r="W107" s="158"/>
      <c r="X107" s="169"/>
      <c r="Y107" s="196"/>
      <c r="Z107" s="197"/>
      <c r="AA107" s="330"/>
      <c r="AB107" s="331"/>
      <c r="AC107" s="196">
        <v>1</v>
      </c>
      <c r="AD107" s="197"/>
      <c r="AE107" s="115">
        <f>M107-J107</f>
        <v>-210</v>
      </c>
      <c r="AF107" s="156">
        <f>M107/J107</f>
        <v>0.89500000000000002</v>
      </c>
      <c r="AG107" s="332">
        <f>AF123</f>
        <v>0.89500000000000002</v>
      </c>
    </row>
    <row r="108" spans="1:33" ht="15.75" customHeight="1">
      <c r="A108" s="323"/>
      <c r="B108" s="163" t="s">
        <v>171</v>
      </c>
      <c r="C108" s="335" t="s">
        <v>194</v>
      </c>
      <c r="D108" s="336"/>
      <c r="E108" s="101">
        <v>50.67</v>
      </c>
      <c r="F108" s="102">
        <v>1218</v>
      </c>
      <c r="G108" s="103">
        <f t="shared" si="54"/>
        <v>61716.060000000005</v>
      </c>
      <c r="H108" s="26"/>
      <c r="I108" s="104">
        <v>20</v>
      </c>
      <c r="J108" s="105">
        <v>2000</v>
      </c>
      <c r="K108" s="106">
        <f t="shared" ref="K108:K109" si="55">J108/I108</f>
        <v>100</v>
      </c>
      <c r="L108" s="107">
        <v>19</v>
      </c>
      <c r="M108" s="105">
        <f>F108/V108*60</f>
        <v>1790</v>
      </c>
      <c r="N108" s="106">
        <f>M108/L108</f>
        <v>94.21052631578948</v>
      </c>
      <c r="O108" s="108">
        <f>L108-I108</f>
        <v>-1</v>
      </c>
      <c r="P108" s="109">
        <f>N108-K108</f>
        <v>-5.7894736842105203</v>
      </c>
      <c r="Q108" s="110">
        <f>N108/K108</f>
        <v>0.94210526315789478</v>
      </c>
      <c r="R108" s="328"/>
      <c r="S108" s="47">
        <v>0.74375000000000002</v>
      </c>
      <c r="T108" s="48">
        <v>0.77209490740740738</v>
      </c>
      <c r="U108" s="111">
        <v>4.6166666666666956</v>
      </c>
      <c r="V108" s="112">
        <v>40.826815642458101</v>
      </c>
      <c r="W108" s="113"/>
      <c r="X108" s="116"/>
      <c r="Y108" s="12"/>
      <c r="Z108" s="198"/>
      <c r="AA108" s="337"/>
      <c r="AB108" s="338"/>
      <c r="AC108" s="12">
        <v>1</v>
      </c>
      <c r="AD108" s="198"/>
      <c r="AE108" s="117">
        <f>M108-J108</f>
        <v>-210</v>
      </c>
      <c r="AF108" s="110">
        <f>M108/J108</f>
        <v>0.89500000000000002</v>
      </c>
      <c r="AG108" s="333"/>
    </row>
    <row r="109" spans="1:33" ht="15.75" customHeight="1">
      <c r="A109" s="323"/>
      <c r="B109" s="163" t="s">
        <v>171</v>
      </c>
      <c r="C109" s="335" t="s">
        <v>228</v>
      </c>
      <c r="D109" s="336"/>
      <c r="E109" s="101">
        <v>57.3</v>
      </c>
      <c r="F109" s="102">
        <v>1653</v>
      </c>
      <c r="G109" s="103">
        <f t="shared" si="54"/>
        <v>94716.9</v>
      </c>
      <c r="H109" s="26"/>
      <c r="I109" s="104">
        <v>21</v>
      </c>
      <c r="J109" s="105">
        <v>2000</v>
      </c>
      <c r="K109" s="106">
        <f t="shared" si="55"/>
        <v>95.238095238095241</v>
      </c>
      <c r="L109" s="107">
        <v>20</v>
      </c>
      <c r="M109" s="105">
        <f>F109/V109*60</f>
        <v>1790</v>
      </c>
      <c r="N109" s="106">
        <f>M109/L109</f>
        <v>89.5</v>
      </c>
      <c r="O109" s="108">
        <f>L109-I109</f>
        <v>-1</v>
      </c>
      <c r="P109" s="109">
        <f>N109-K109</f>
        <v>-5.7380952380952408</v>
      </c>
      <c r="Q109" s="110">
        <f>N109/K109</f>
        <v>0.93974999999999997</v>
      </c>
      <c r="R109" s="328"/>
      <c r="S109" s="47">
        <v>0.77569444444444446</v>
      </c>
      <c r="T109" s="48">
        <v>0.81416666666666671</v>
      </c>
      <c r="U109" s="111">
        <v>5.1833333333333975</v>
      </c>
      <c r="V109" s="112">
        <v>55.407821229050285</v>
      </c>
      <c r="W109" s="113"/>
      <c r="X109" s="116"/>
      <c r="Y109" s="12"/>
      <c r="Z109" s="198"/>
      <c r="AA109" s="337"/>
      <c r="AB109" s="338"/>
      <c r="AC109" s="12">
        <v>1</v>
      </c>
      <c r="AD109" s="198"/>
      <c r="AE109" s="117">
        <f>M109-J109</f>
        <v>-210</v>
      </c>
      <c r="AF109" s="110">
        <f>M109/J109</f>
        <v>0.89500000000000002</v>
      </c>
      <c r="AG109" s="333"/>
    </row>
    <row r="110" spans="1:33" ht="15.75" customHeight="1">
      <c r="A110" s="323"/>
      <c r="B110" s="163"/>
      <c r="C110" s="335"/>
      <c r="D110" s="336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328"/>
      <c r="S110" s="47"/>
      <c r="T110" s="48"/>
      <c r="U110" s="111"/>
      <c r="V110" s="112"/>
      <c r="W110" s="113"/>
      <c r="X110" s="116"/>
      <c r="Y110" s="12"/>
      <c r="Z110" s="198"/>
      <c r="AA110" s="337"/>
      <c r="AB110" s="338"/>
      <c r="AC110" s="12"/>
      <c r="AD110" s="198"/>
      <c r="AE110" s="117"/>
      <c r="AF110" s="110"/>
      <c r="AG110" s="333"/>
    </row>
    <row r="111" spans="1:33" ht="15.75" customHeight="1">
      <c r="A111" s="323"/>
      <c r="B111" s="163"/>
      <c r="C111" s="335"/>
      <c r="D111" s="336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328"/>
      <c r="S111" s="47"/>
      <c r="T111" s="48"/>
      <c r="U111" s="111"/>
      <c r="V111" s="112"/>
      <c r="W111" s="113"/>
      <c r="X111" s="116"/>
      <c r="Y111" s="12"/>
      <c r="Z111" s="198"/>
      <c r="AA111" s="337"/>
      <c r="AB111" s="338"/>
      <c r="AC111" s="12"/>
      <c r="AD111" s="198"/>
      <c r="AE111" s="117"/>
      <c r="AF111" s="110"/>
      <c r="AG111" s="333"/>
    </row>
    <row r="112" spans="1:33" ht="15.75" customHeight="1">
      <c r="A112" s="323"/>
      <c r="B112" s="163"/>
      <c r="C112" s="335"/>
      <c r="D112" s="336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28"/>
      <c r="S112" s="47"/>
      <c r="T112" s="120"/>
      <c r="U112" s="111"/>
      <c r="V112" s="112"/>
      <c r="W112" s="113"/>
      <c r="X112" s="116"/>
      <c r="Y112" s="12"/>
      <c r="Z112" s="198"/>
      <c r="AA112" s="337"/>
      <c r="AB112" s="338"/>
      <c r="AC112" s="12"/>
      <c r="AD112" s="198"/>
      <c r="AE112" s="117"/>
      <c r="AF112" s="110"/>
      <c r="AG112" s="333"/>
    </row>
    <row r="113" spans="1:33" ht="15.75" customHeight="1">
      <c r="A113" s="323"/>
      <c r="B113" s="163"/>
      <c r="C113" s="335"/>
      <c r="D113" s="336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328"/>
      <c r="S113" s="119"/>
      <c r="T113" s="120"/>
      <c r="U113" s="111"/>
      <c r="V113" s="112"/>
      <c r="W113" s="120"/>
      <c r="X113" s="189"/>
      <c r="Y113" s="12"/>
      <c r="Z113" s="198"/>
      <c r="AA113" s="337"/>
      <c r="AB113" s="338"/>
      <c r="AC113" s="12"/>
      <c r="AD113" s="198"/>
      <c r="AE113" s="117"/>
      <c r="AF113" s="110"/>
      <c r="AG113" s="333"/>
    </row>
    <row r="114" spans="1:33" ht="15.75" customHeight="1">
      <c r="A114" s="323"/>
      <c r="B114" s="163"/>
      <c r="C114" s="335"/>
      <c r="D114" s="336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28"/>
      <c r="S114" s="119"/>
      <c r="T114" s="120"/>
      <c r="U114" s="111"/>
      <c r="V114" s="112"/>
      <c r="W114" s="120"/>
      <c r="X114" s="189"/>
      <c r="Y114" s="12"/>
      <c r="Z114" s="198"/>
      <c r="AA114" s="337"/>
      <c r="AB114" s="338"/>
      <c r="AC114" s="12"/>
      <c r="AD114" s="198"/>
      <c r="AE114" s="117"/>
      <c r="AF114" s="110"/>
      <c r="AG114" s="333"/>
    </row>
    <row r="115" spans="1:33" ht="15.75" customHeight="1">
      <c r="A115" s="323"/>
      <c r="B115" s="163"/>
      <c r="C115" s="335"/>
      <c r="D115" s="336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8"/>
      <c r="S115" s="119"/>
      <c r="T115" s="120"/>
      <c r="U115" s="111"/>
      <c r="V115" s="112"/>
      <c r="W115" s="120"/>
      <c r="X115" s="189"/>
      <c r="Y115" s="12"/>
      <c r="Z115" s="198"/>
      <c r="AA115" s="337"/>
      <c r="AB115" s="338"/>
      <c r="AC115" s="12"/>
      <c r="AD115" s="198"/>
      <c r="AE115" s="117"/>
      <c r="AF115" s="110"/>
      <c r="AG115" s="333"/>
    </row>
    <row r="116" spans="1:33" ht="15.75" customHeight="1">
      <c r="A116" s="323"/>
      <c r="B116" s="163"/>
      <c r="C116" s="335"/>
      <c r="D116" s="336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8"/>
      <c r="S116" s="119"/>
      <c r="T116" s="120"/>
      <c r="U116" s="111"/>
      <c r="V116" s="112"/>
      <c r="W116" s="120"/>
      <c r="X116" s="189"/>
      <c r="Y116" s="12"/>
      <c r="Z116" s="198"/>
      <c r="AA116" s="337"/>
      <c r="AB116" s="338"/>
      <c r="AC116" s="12"/>
      <c r="AD116" s="198"/>
      <c r="AE116" s="117"/>
      <c r="AF116" s="110"/>
      <c r="AG116" s="333"/>
    </row>
    <row r="117" spans="1:33" ht="15.75" customHeight="1">
      <c r="A117" s="323"/>
      <c r="B117" s="163"/>
      <c r="C117" s="335"/>
      <c r="D117" s="336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8"/>
      <c r="S117" s="119"/>
      <c r="T117" s="120"/>
      <c r="U117" s="111"/>
      <c r="V117" s="112"/>
      <c r="W117" s="120"/>
      <c r="X117" s="189"/>
      <c r="Y117" s="12"/>
      <c r="Z117" s="198"/>
      <c r="AA117" s="337"/>
      <c r="AB117" s="338"/>
      <c r="AC117" s="12"/>
      <c r="AD117" s="198"/>
      <c r="AE117" s="117"/>
      <c r="AF117" s="110"/>
      <c r="AG117" s="333"/>
    </row>
    <row r="118" spans="1:33" ht="15.75" customHeight="1">
      <c r="A118" s="323"/>
      <c r="B118" s="163"/>
      <c r="C118" s="335"/>
      <c r="D118" s="336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8"/>
      <c r="S118" s="119"/>
      <c r="T118" s="120"/>
      <c r="U118" s="111"/>
      <c r="V118" s="112"/>
      <c r="W118" s="120"/>
      <c r="X118" s="189"/>
      <c r="Y118" s="12"/>
      <c r="Z118" s="198"/>
      <c r="AA118" s="337"/>
      <c r="AB118" s="338"/>
      <c r="AC118" s="12"/>
      <c r="AD118" s="198"/>
      <c r="AE118" s="117"/>
      <c r="AF118" s="110"/>
      <c r="AG118" s="333"/>
    </row>
    <row r="119" spans="1:33" ht="15.75" customHeight="1">
      <c r="A119" s="323"/>
      <c r="B119" s="163"/>
      <c r="C119" s="335"/>
      <c r="D119" s="336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8"/>
      <c r="S119" s="119"/>
      <c r="T119" s="120"/>
      <c r="U119" s="111"/>
      <c r="V119" s="112"/>
      <c r="W119" s="120"/>
      <c r="X119" s="189"/>
      <c r="Y119" s="12"/>
      <c r="Z119" s="198"/>
      <c r="AA119" s="337"/>
      <c r="AB119" s="338"/>
      <c r="AC119" s="12"/>
      <c r="AD119" s="198"/>
      <c r="AE119" s="117"/>
      <c r="AF119" s="110"/>
      <c r="AG119" s="333"/>
    </row>
    <row r="120" spans="1:33" ht="15.75" customHeight="1">
      <c r="A120" s="323"/>
      <c r="B120" s="163"/>
      <c r="C120" s="335"/>
      <c r="D120" s="336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8"/>
      <c r="S120" s="119"/>
      <c r="T120" s="120"/>
      <c r="U120" s="111"/>
      <c r="V120" s="112"/>
      <c r="W120" s="120"/>
      <c r="X120" s="189"/>
      <c r="Y120" s="12"/>
      <c r="Z120" s="198"/>
      <c r="AA120" s="337"/>
      <c r="AB120" s="338"/>
      <c r="AC120" s="12"/>
      <c r="AD120" s="198"/>
      <c r="AE120" s="117"/>
      <c r="AF120" s="110"/>
      <c r="AG120" s="333"/>
    </row>
    <row r="121" spans="1:33" ht="15.75" customHeight="1">
      <c r="A121" s="323"/>
      <c r="B121" s="163"/>
      <c r="C121" s="335"/>
      <c r="D121" s="336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8"/>
      <c r="S121" s="119"/>
      <c r="T121" s="120"/>
      <c r="U121" s="111"/>
      <c r="V121" s="112"/>
      <c r="W121" s="120"/>
      <c r="X121" s="189"/>
      <c r="Y121" s="12"/>
      <c r="Z121" s="198"/>
      <c r="AA121" s="337"/>
      <c r="AB121" s="338"/>
      <c r="AC121" s="12"/>
      <c r="AD121" s="198"/>
      <c r="AE121" s="117"/>
      <c r="AF121" s="110"/>
      <c r="AG121" s="333"/>
    </row>
    <row r="122" spans="1:33" ht="15.75" customHeight="1">
      <c r="A122" s="323"/>
      <c r="B122" s="163"/>
      <c r="C122" s="335"/>
      <c r="D122" s="336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8"/>
      <c r="S122" s="119"/>
      <c r="T122" s="120"/>
      <c r="U122" s="130"/>
      <c r="V122" s="131"/>
      <c r="W122" s="126"/>
      <c r="X122" s="127"/>
      <c r="Y122" s="12"/>
      <c r="Z122" s="198"/>
      <c r="AA122" s="337"/>
      <c r="AB122" s="338"/>
      <c r="AC122" s="12"/>
      <c r="AD122" s="198"/>
      <c r="AE122" s="165"/>
      <c r="AF122" s="125"/>
      <c r="AG122" s="333"/>
    </row>
    <row r="123" spans="1:33" ht="15.75" customHeight="1" thickBot="1">
      <c r="A123" s="324"/>
      <c r="B123" s="133" t="s">
        <v>115</v>
      </c>
      <c r="C123" s="358"/>
      <c r="D123" s="358"/>
      <c r="E123" s="134"/>
      <c r="F123" s="167"/>
      <c r="G123" s="135"/>
      <c r="H123" s="69"/>
      <c r="I123" s="136">
        <f t="shared" ref="I123:J123" si="56">AVERAGE(I107:I122)</f>
        <v>19.666666666666668</v>
      </c>
      <c r="J123" s="137">
        <f t="shared" si="56"/>
        <v>2000</v>
      </c>
      <c r="K123" s="138">
        <f t="shared" ref="K123" si="57">J123/I123</f>
        <v>101.69491525423729</v>
      </c>
      <c r="L123" s="136">
        <f t="shared" ref="L123:M123" si="58">AVERAGE(L107:L122)</f>
        <v>18.666666666666668</v>
      </c>
      <c r="M123" s="137">
        <f t="shared" si="58"/>
        <v>1790</v>
      </c>
      <c r="N123" s="138">
        <f>M123/L123</f>
        <v>95.892857142857139</v>
      </c>
      <c r="O123" s="139">
        <f>L123-I123</f>
        <v>-1</v>
      </c>
      <c r="P123" s="140">
        <f>N123-K123</f>
        <v>-5.8020581113801484</v>
      </c>
      <c r="Q123" s="141">
        <f>N123/K123</f>
        <v>0.94294642857142852</v>
      </c>
      <c r="R123" s="329"/>
      <c r="S123" s="142">
        <v>0.70833333333333337</v>
      </c>
      <c r="T123" s="143">
        <v>0.81416666666666671</v>
      </c>
      <c r="U123" s="144"/>
      <c r="V123" s="166"/>
      <c r="W123" s="167"/>
      <c r="X123" s="138"/>
      <c r="Y123" s="179">
        <f t="shared" ref="Y123:Z123" si="59">SUM(Y107:Y122)</f>
        <v>0</v>
      </c>
      <c r="Z123" s="180">
        <f t="shared" si="59"/>
        <v>0</v>
      </c>
      <c r="AA123" s="359"/>
      <c r="AB123" s="360"/>
      <c r="AC123" s="179">
        <f t="shared" ref="AC123" si="60">SUM(AC107:AC122)</f>
        <v>3</v>
      </c>
      <c r="AD123" s="180">
        <f t="shared" ref="AD123" si="61">SUM(AD107:AD122)</f>
        <v>0</v>
      </c>
      <c r="AE123" s="168">
        <f>M123-J123</f>
        <v>-210</v>
      </c>
      <c r="AF123" s="141">
        <f>M123/J123</f>
        <v>0.89500000000000002</v>
      </c>
      <c r="AG123" s="334"/>
    </row>
    <row r="124" spans="1:33" ht="15.75" customHeight="1">
      <c r="A124" s="361" t="s">
        <v>182</v>
      </c>
      <c r="B124" s="146" t="s">
        <v>171</v>
      </c>
      <c r="C124" s="325" t="s">
        <v>185</v>
      </c>
      <c r="D124" s="326"/>
      <c r="E124" s="147">
        <v>47.6</v>
      </c>
      <c r="F124" s="159">
        <v>1553</v>
      </c>
      <c r="G124" s="148">
        <f t="shared" ref="G124:G126" si="62">E124*F124</f>
        <v>73922.8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1794.4132557002506</v>
      </c>
      <c r="N124" s="152">
        <f>M124/L124</f>
        <v>78.017967639141332</v>
      </c>
      <c r="O124" s="154">
        <f>L124-I124</f>
        <v>0</v>
      </c>
      <c r="P124" s="155">
        <f>N124-K124</f>
        <v>-8.9385540999891049</v>
      </c>
      <c r="Q124" s="156">
        <f>N124/K124</f>
        <v>0.89720662785012528</v>
      </c>
      <c r="R124" s="327">
        <f>Q140</f>
        <v>0.89633774130078048</v>
      </c>
      <c r="S124" s="157">
        <v>0.70833333333333337</v>
      </c>
      <c r="T124" s="158">
        <v>0.74438657407407416</v>
      </c>
      <c r="U124" s="159"/>
      <c r="V124" s="160">
        <v>51.927837527948661</v>
      </c>
      <c r="W124" s="97"/>
      <c r="X124" s="98"/>
      <c r="Y124" s="196"/>
      <c r="Z124" s="197"/>
      <c r="AA124" s="330"/>
      <c r="AB124" s="331"/>
      <c r="AC124" s="196">
        <v>1</v>
      </c>
      <c r="AD124" s="197"/>
      <c r="AE124" s="115">
        <f>M124-J124</f>
        <v>-205.5867442997494</v>
      </c>
      <c r="AF124" s="156">
        <f>M124/J124</f>
        <v>0.89720662785012528</v>
      </c>
      <c r="AG124" s="381">
        <f>AF140</f>
        <v>0.89633774130078048</v>
      </c>
    </row>
    <row r="125" spans="1:33" ht="15.75" customHeight="1">
      <c r="A125" s="362"/>
      <c r="B125" s="163" t="s">
        <v>171</v>
      </c>
      <c r="C125" s="335" t="s">
        <v>184</v>
      </c>
      <c r="D125" s="336"/>
      <c r="E125" s="101">
        <v>56.87</v>
      </c>
      <c r="F125" s="111">
        <v>1280</v>
      </c>
      <c r="G125" s="103">
        <f t="shared" si="62"/>
        <v>72793.599999999991</v>
      </c>
      <c r="H125" s="26"/>
      <c r="I125" s="104">
        <v>23</v>
      </c>
      <c r="J125" s="105">
        <v>2000</v>
      </c>
      <c r="K125" s="106">
        <f t="shared" ref="K125:K126" si="63">J125/I125</f>
        <v>86.956521739130437</v>
      </c>
      <c r="L125" s="107">
        <v>23</v>
      </c>
      <c r="M125" s="105">
        <f>F125/V125*60</f>
        <v>1792.760761140652</v>
      </c>
      <c r="N125" s="106">
        <f>M125/L125</f>
        <v>77.94612004959356</v>
      </c>
      <c r="O125" s="108">
        <f>L125-I125</f>
        <v>0</v>
      </c>
      <c r="P125" s="109">
        <f>N125-K125</f>
        <v>-9.0104016895368773</v>
      </c>
      <c r="Q125" s="110">
        <f>N125/K125</f>
        <v>0.89638038057032587</v>
      </c>
      <c r="R125" s="328"/>
      <c r="S125" s="47">
        <v>0.74791666666666667</v>
      </c>
      <c r="T125" s="48">
        <v>0.77766203703703707</v>
      </c>
      <c r="U125" s="111">
        <v>5.083333333333222</v>
      </c>
      <c r="V125" s="112">
        <v>42.838956354185072</v>
      </c>
      <c r="W125" s="113"/>
      <c r="X125" s="116"/>
      <c r="Y125" s="12"/>
      <c r="Z125" s="198"/>
      <c r="AA125" s="337"/>
      <c r="AB125" s="338"/>
      <c r="AC125" s="12">
        <v>1</v>
      </c>
      <c r="AD125" s="198"/>
      <c r="AE125" s="117">
        <f>M125-J125</f>
        <v>-207.23923885934801</v>
      </c>
      <c r="AF125" s="110">
        <f>M125/J125</f>
        <v>0.89638038057032599</v>
      </c>
      <c r="AG125" s="374"/>
    </row>
    <row r="126" spans="1:33" ht="15.75" customHeight="1">
      <c r="A126" s="362"/>
      <c r="B126" s="163" t="s">
        <v>171</v>
      </c>
      <c r="C126" s="335" t="s">
        <v>183</v>
      </c>
      <c r="D126" s="336"/>
      <c r="E126" s="101">
        <v>56.79</v>
      </c>
      <c r="F126" s="111">
        <v>1654</v>
      </c>
      <c r="G126" s="103">
        <f t="shared" si="62"/>
        <v>93930.66</v>
      </c>
      <c r="H126" s="26"/>
      <c r="I126" s="104">
        <v>23</v>
      </c>
      <c r="J126" s="105">
        <v>2000</v>
      </c>
      <c r="K126" s="106">
        <f t="shared" si="63"/>
        <v>86.956521739130437</v>
      </c>
      <c r="L126" s="107">
        <v>23</v>
      </c>
      <c r="M126" s="105">
        <f>F126/V126*60</f>
        <v>1790.8524309637801</v>
      </c>
      <c r="N126" s="106">
        <f>M126/L126</f>
        <v>77.863149172338268</v>
      </c>
      <c r="O126" s="108">
        <f>L126-I126</f>
        <v>0</v>
      </c>
      <c r="P126" s="109">
        <f>N126-K126</f>
        <v>-9.0933725667921692</v>
      </c>
      <c r="Q126" s="110">
        <f>N126/K126</f>
        <v>0.89542621548189005</v>
      </c>
      <c r="R126" s="328"/>
      <c r="S126" s="47">
        <v>0.78055555555555556</v>
      </c>
      <c r="T126" s="48">
        <v>0.8190277777777778</v>
      </c>
      <c r="U126" s="111">
        <v>5</v>
      </c>
      <c r="V126" s="112">
        <v>55.414951161884495</v>
      </c>
      <c r="W126" s="113"/>
      <c r="X126" s="116"/>
      <c r="Y126" s="12"/>
      <c r="Z126" s="198"/>
      <c r="AA126" s="337"/>
      <c r="AB126" s="338"/>
      <c r="AC126" s="12">
        <v>1</v>
      </c>
      <c r="AD126" s="198"/>
      <c r="AE126" s="117">
        <f>M126-J126</f>
        <v>-209.14756903621992</v>
      </c>
      <c r="AF126" s="110">
        <f>M126/J126</f>
        <v>0.89542621548189005</v>
      </c>
      <c r="AG126" s="374"/>
    </row>
    <row r="127" spans="1:33" ht="15.75" customHeight="1">
      <c r="A127" s="362"/>
      <c r="B127" s="163"/>
      <c r="C127" s="335"/>
      <c r="D127" s="336"/>
      <c r="E127" s="101"/>
      <c r="F127" s="111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328"/>
      <c r="S127" s="47"/>
      <c r="T127" s="48"/>
      <c r="U127" s="111"/>
      <c r="V127" s="112"/>
      <c r="W127" s="113"/>
      <c r="X127" s="116"/>
      <c r="Y127" s="12"/>
      <c r="Z127" s="198"/>
      <c r="AA127" s="337"/>
      <c r="AB127" s="338"/>
      <c r="AC127" s="12"/>
      <c r="AD127" s="198"/>
      <c r="AE127" s="117"/>
      <c r="AF127" s="110"/>
      <c r="AG127" s="374"/>
    </row>
    <row r="128" spans="1:33" ht="15.75" customHeight="1">
      <c r="A128" s="363"/>
      <c r="B128" s="163"/>
      <c r="C128" s="335"/>
      <c r="D128" s="336"/>
      <c r="E128" s="101"/>
      <c r="F128" s="111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328"/>
      <c r="S128" s="47"/>
      <c r="T128" s="48"/>
      <c r="U128" s="111"/>
      <c r="V128" s="112"/>
      <c r="W128" s="113"/>
      <c r="X128" s="116"/>
      <c r="Y128" s="12"/>
      <c r="Z128" s="198"/>
      <c r="AA128" s="337"/>
      <c r="AB128" s="338"/>
      <c r="AC128" s="12"/>
      <c r="AD128" s="198"/>
      <c r="AE128" s="117"/>
      <c r="AF128" s="110"/>
      <c r="AG128" s="374"/>
    </row>
    <row r="129" spans="1:33" ht="15.75" customHeight="1">
      <c r="A129" s="363"/>
      <c r="B129" s="163"/>
      <c r="C129" s="335"/>
      <c r="D129" s="336"/>
      <c r="E129" s="101"/>
      <c r="F129" s="111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28"/>
      <c r="S129" s="47"/>
      <c r="T129" s="120"/>
      <c r="U129" s="111"/>
      <c r="V129" s="112"/>
      <c r="W129" s="113"/>
      <c r="X129" s="116"/>
      <c r="Y129" s="12"/>
      <c r="Z129" s="198"/>
      <c r="AA129" s="337"/>
      <c r="AB129" s="338"/>
      <c r="AC129" s="12"/>
      <c r="AD129" s="198"/>
      <c r="AE129" s="117"/>
      <c r="AF129" s="110"/>
      <c r="AG129" s="374"/>
    </row>
    <row r="130" spans="1:33" ht="15.75" customHeight="1">
      <c r="A130" s="363"/>
      <c r="B130" s="163"/>
      <c r="C130" s="335"/>
      <c r="D130" s="336"/>
      <c r="E130" s="101"/>
      <c r="F130" s="111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328"/>
      <c r="S130" s="47"/>
      <c r="T130" s="120"/>
      <c r="U130" s="111"/>
      <c r="V130" s="112"/>
      <c r="W130" s="113"/>
      <c r="X130" s="116"/>
      <c r="Y130" s="12"/>
      <c r="Z130" s="198"/>
      <c r="AA130" s="337"/>
      <c r="AB130" s="338"/>
      <c r="AC130" s="12"/>
      <c r="AD130" s="198"/>
      <c r="AE130" s="117"/>
      <c r="AF130" s="110"/>
      <c r="AG130" s="374"/>
    </row>
    <row r="131" spans="1:33" ht="15.75" customHeight="1">
      <c r="A131" s="363"/>
      <c r="B131" s="163"/>
      <c r="C131" s="335"/>
      <c r="D131" s="336"/>
      <c r="E131" s="101"/>
      <c r="F131" s="111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28"/>
      <c r="S131" s="47"/>
      <c r="T131" s="120"/>
      <c r="U131" s="111"/>
      <c r="V131" s="112"/>
      <c r="W131" s="113"/>
      <c r="X131" s="116"/>
      <c r="Y131" s="12"/>
      <c r="Z131" s="198"/>
      <c r="AA131" s="337"/>
      <c r="AB131" s="338"/>
      <c r="AC131" s="12"/>
      <c r="AD131" s="198"/>
      <c r="AE131" s="117"/>
      <c r="AF131" s="110"/>
      <c r="AG131" s="374"/>
    </row>
    <row r="132" spans="1:33" ht="15.75" customHeight="1">
      <c r="A132" s="363"/>
      <c r="B132" s="163"/>
      <c r="C132" s="335"/>
      <c r="D132" s="336"/>
      <c r="E132" s="101"/>
      <c r="F132" s="111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28"/>
      <c r="S132" s="47"/>
      <c r="T132" s="120"/>
      <c r="U132" s="111"/>
      <c r="V132" s="112"/>
      <c r="W132" s="113"/>
      <c r="X132" s="116"/>
      <c r="Y132" s="12"/>
      <c r="Z132" s="198"/>
      <c r="AA132" s="337"/>
      <c r="AB132" s="338"/>
      <c r="AC132" s="12"/>
      <c r="AD132" s="198"/>
      <c r="AE132" s="117"/>
      <c r="AF132" s="110"/>
      <c r="AG132" s="374"/>
    </row>
    <row r="133" spans="1:33" ht="15.75" customHeight="1">
      <c r="A133" s="363"/>
      <c r="B133" s="163"/>
      <c r="C133" s="335"/>
      <c r="D133" s="336"/>
      <c r="E133" s="101"/>
      <c r="F133" s="111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28"/>
      <c r="S133" s="47"/>
      <c r="T133" s="120"/>
      <c r="U133" s="111"/>
      <c r="V133" s="112"/>
      <c r="W133" s="113"/>
      <c r="X133" s="116"/>
      <c r="Y133" s="12"/>
      <c r="Z133" s="198"/>
      <c r="AA133" s="337"/>
      <c r="AB133" s="338"/>
      <c r="AC133" s="12"/>
      <c r="AD133" s="198"/>
      <c r="AE133" s="117"/>
      <c r="AF133" s="110"/>
      <c r="AG133" s="374"/>
    </row>
    <row r="134" spans="1:33" ht="15.75" customHeight="1">
      <c r="A134" s="363"/>
      <c r="B134" s="163"/>
      <c r="C134" s="335"/>
      <c r="D134" s="336"/>
      <c r="E134" s="101"/>
      <c r="F134" s="111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28"/>
      <c r="S134" s="47"/>
      <c r="T134" s="120"/>
      <c r="U134" s="111"/>
      <c r="V134" s="112"/>
      <c r="W134" s="113"/>
      <c r="X134" s="116"/>
      <c r="Y134" s="12"/>
      <c r="Z134" s="198"/>
      <c r="AA134" s="337"/>
      <c r="AB134" s="338"/>
      <c r="AC134" s="12"/>
      <c r="AD134" s="198"/>
      <c r="AE134" s="117"/>
      <c r="AF134" s="110"/>
      <c r="AG134" s="374"/>
    </row>
    <row r="135" spans="1:33" ht="15.75" customHeight="1">
      <c r="A135" s="363"/>
      <c r="B135" s="163"/>
      <c r="C135" s="335"/>
      <c r="D135" s="336"/>
      <c r="E135" s="101"/>
      <c r="F135" s="111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28"/>
      <c r="S135" s="47"/>
      <c r="T135" s="120"/>
      <c r="U135" s="111"/>
      <c r="V135" s="112"/>
      <c r="W135" s="113"/>
      <c r="X135" s="116"/>
      <c r="Y135" s="12"/>
      <c r="Z135" s="198"/>
      <c r="AA135" s="337"/>
      <c r="AB135" s="338"/>
      <c r="AC135" s="12"/>
      <c r="AD135" s="198"/>
      <c r="AE135" s="117"/>
      <c r="AF135" s="110"/>
      <c r="AG135" s="374"/>
    </row>
    <row r="136" spans="1:33" ht="15.75" customHeight="1">
      <c r="A136" s="363"/>
      <c r="B136" s="163"/>
      <c r="C136" s="335"/>
      <c r="D136" s="336"/>
      <c r="E136" s="101"/>
      <c r="F136" s="111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8"/>
      <c r="S136" s="47"/>
      <c r="T136" s="120"/>
      <c r="U136" s="111"/>
      <c r="V136" s="112"/>
      <c r="W136" s="113"/>
      <c r="X136" s="116"/>
      <c r="Y136" s="12"/>
      <c r="Z136" s="198"/>
      <c r="AA136" s="337"/>
      <c r="AB136" s="338"/>
      <c r="AC136" s="12"/>
      <c r="AD136" s="198"/>
      <c r="AE136" s="117"/>
      <c r="AF136" s="110"/>
      <c r="AG136" s="374"/>
    </row>
    <row r="137" spans="1:33" ht="15.75" customHeight="1">
      <c r="A137" s="363"/>
      <c r="B137" s="163"/>
      <c r="C137" s="335"/>
      <c r="D137" s="336"/>
      <c r="E137" s="101"/>
      <c r="F137" s="111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8"/>
      <c r="S137" s="47"/>
      <c r="T137" s="120"/>
      <c r="U137" s="111"/>
      <c r="V137" s="112"/>
      <c r="W137" s="183"/>
      <c r="X137" s="184"/>
      <c r="Y137" s="12"/>
      <c r="Z137" s="198"/>
      <c r="AA137" s="337"/>
      <c r="AB137" s="338"/>
      <c r="AC137" s="12"/>
      <c r="AD137" s="198"/>
      <c r="AE137" s="117"/>
      <c r="AF137" s="110"/>
      <c r="AG137" s="374"/>
    </row>
    <row r="138" spans="1:33" ht="15.75" customHeight="1">
      <c r="A138" s="363"/>
      <c r="B138" s="163"/>
      <c r="C138" s="335"/>
      <c r="D138" s="336"/>
      <c r="E138" s="101"/>
      <c r="F138" s="111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8"/>
      <c r="S138" s="47"/>
      <c r="T138" s="120"/>
      <c r="U138" s="111"/>
      <c r="V138" s="112"/>
      <c r="W138" s="185"/>
      <c r="X138" s="186"/>
      <c r="Y138" s="12"/>
      <c r="Z138" s="198"/>
      <c r="AA138" s="337"/>
      <c r="AB138" s="338"/>
      <c r="AC138" s="12"/>
      <c r="AD138" s="198"/>
      <c r="AE138" s="117"/>
      <c r="AF138" s="110"/>
      <c r="AG138" s="374"/>
    </row>
    <row r="139" spans="1:33" ht="15.75" customHeight="1">
      <c r="A139" s="363"/>
      <c r="B139" s="100"/>
      <c r="C139" s="335"/>
      <c r="D139" s="336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8"/>
      <c r="S139" s="47"/>
      <c r="T139" s="120"/>
      <c r="U139" s="130"/>
      <c r="V139" s="112"/>
      <c r="W139" s="185"/>
      <c r="X139" s="186"/>
      <c r="Y139" s="12"/>
      <c r="Z139" s="198"/>
      <c r="AA139" s="337"/>
      <c r="AB139" s="338"/>
      <c r="AC139" s="12"/>
      <c r="AD139" s="198"/>
      <c r="AE139" s="117"/>
      <c r="AF139" s="110"/>
      <c r="AG139" s="374"/>
    </row>
    <row r="140" spans="1:33" ht="15.75" customHeight="1" thickBot="1">
      <c r="A140" s="364"/>
      <c r="B140" s="133" t="s">
        <v>115</v>
      </c>
      <c r="C140" s="358"/>
      <c r="D140" s="358"/>
      <c r="E140" s="134"/>
      <c r="F140" s="167"/>
      <c r="G140" s="135"/>
      <c r="H140" s="69"/>
      <c r="I140" s="136">
        <f t="shared" ref="I140:J140" si="64">AVERAGE(I124:I139)</f>
        <v>23</v>
      </c>
      <c r="J140" s="137">
        <f t="shared" si="64"/>
        <v>2000</v>
      </c>
      <c r="K140" s="138">
        <f t="shared" ref="K140" si="65">J140/I140</f>
        <v>86.956521739130437</v>
      </c>
      <c r="L140" s="136">
        <f t="shared" ref="L140:M140" si="66">AVERAGE(L124:L139)</f>
        <v>23</v>
      </c>
      <c r="M140" s="137">
        <f t="shared" si="66"/>
        <v>1792.675482601561</v>
      </c>
      <c r="N140" s="138">
        <f>M140/L140</f>
        <v>77.942412287024396</v>
      </c>
      <c r="O140" s="139">
        <f>L140-I140</f>
        <v>0</v>
      </c>
      <c r="P140" s="140">
        <f>N140-K140</f>
        <v>-9.014109452106041</v>
      </c>
      <c r="Q140" s="141">
        <f>N140/K140</f>
        <v>0.89633774130078048</v>
      </c>
      <c r="R140" s="329"/>
      <c r="S140" s="142">
        <v>0.70833333333333337</v>
      </c>
      <c r="T140" s="143">
        <v>0.8190277777777778</v>
      </c>
      <c r="U140" s="144"/>
      <c r="V140" s="166"/>
      <c r="W140" s="187"/>
      <c r="X140" s="188"/>
      <c r="Y140" s="179">
        <f t="shared" ref="Y140:Z140" si="67">SUM(Y124:Y139)</f>
        <v>0</v>
      </c>
      <c r="Z140" s="180">
        <f t="shared" si="67"/>
        <v>0</v>
      </c>
      <c r="AA140" s="359"/>
      <c r="AB140" s="360"/>
      <c r="AC140" s="179">
        <f t="shared" ref="AC140" si="68">SUM(AC124:AC139)</f>
        <v>3</v>
      </c>
      <c r="AD140" s="180">
        <f t="shared" ref="AD140" si="69">SUM(AD124:AD139)</f>
        <v>0</v>
      </c>
      <c r="AE140" s="168">
        <f>M140-J140</f>
        <v>-207.32451739843896</v>
      </c>
      <c r="AF140" s="141">
        <f>M140/J140</f>
        <v>0.89633774130078048</v>
      </c>
      <c r="AG140" s="375"/>
    </row>
    <row r="142" spans="1:33">
      <c r="AA142" s="365" t="s">
        <v>149</v>
      </c>
      <c r="AB142" s="365"/>
    </row>
    <row r="143" spans="1:33">
      <c r="AA143" s="365" t="s">
        <v>150</v>
      </c>
      <c r="AB143" s="365"/>
    </row>
    <row r="144" spans="1:33">
      <c r="AA144" s="365" t="s">
        <v>151</v>
      </c>
      <c r="AB144" s="365"/>
    </row>
    <row r="145" spans="27:28">
      <c r="AA145" s="365" t="s">
        <v>152</v>
      </c>
      <c r="AB145" s="365"/>
    </row>
    <row r="146" spans="27:28">
      <c r="AA146" s="365" t="s">
        <v>153</v>
      </c>
      <c r="AB146" s="365"/>
    </row>
    <row r="147" spans="27:28">
      <c r="AA147" s="365" t="s">
        <v>154</v>
      </c>
      <c r="AB147" s="365"/>
    </row>
    <row r="148" spans="27:28">
      <c r="AA148" s="365" t="s">
        <v>155</v>
      </c>
      <c r="AB148" s="365"/>
    </row>
    <row r="149" spans="27:28">
      <c r="AA149" s="365" t="s">
        <v>156</v>
      </c>
      <c r="AB149" s="365"/>
    </row>
    <row r="150" spans="27:28">
      <c r="AA150" s="365" t="s">
        <v>157</v>
      </c>
      <c r="AB150" s="365"/>
    </row>
    <row r="151" spans="27:28">
      <c r="AA151" s="365" t="s">
        <v>158</v>
      </c>
      <c r="AB151" s="365"/>
    </row>
    <row r="152" spans="27:28">
      <c r="AA152" s="365" t="s">
        <v>159</v>
      </c>
      <c r="AB152" s="365"/>
    </row>
    <row r="153" spans="27:28">
      <c r="AA153" s="365" t="s">
        <v>160</v>
      </c>
      <c r="AB153" s="365"/>
    </row>
    <row r="154" spans="27:28">
      <c r="AA154" s="365" t="s">
        <v>161</v>
      </c>
      <c r="AB154" s="365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386" priority="2" operator="greaterThan">
      <formula>0</formula>
    </cfRule>
  </conditionalFormatting>
  <conditionalFormatting sqref="P5:P140 AE5:AE140">
    <cfRule type="cellIs" dxfId="385" priority="5" operator="lessThan">
      <formula>0</formula>
    </cfRule>
  </conditionalFormatting>
  <conditionalFormatting sqref="Q5:Q140 AF5:AF140">
    <cfRule type="cellIs" dxfId="384" priority="3" operator="greaterThan">
      <formula>1</formula>
    </cfRule>
    <cfRule type="cellIs" dxfId="383" priority="4" operator="lessThan">
      <formula>0.8</formula>
    </cfRule>
  </conditionalFormatting>
  <conditionalFormatting sqref="AG5 R5:R140 AG107:AG124">
    <cfRule type="cellIs" dxfId="382" priority="6" operator="lessThan">
      <formula>0.8</formula>
    </cfRule>
  </conditionalFormatting>
  <conditionalFormatting sqref="AG22">
    <cfRule type="cellIs" dxfId="381" priority="11" operator="lessThan">
      <formula>0.8</formula>
    </cfRule>
  </conditionalFormatting>
  <conditionalFormatting sqref="AG37">
    <cfRule type="cellIs" dxfId="380" priority="10" operator="lessThan">
      <formula>0.8</formula>
    </cfRule>
  </conditionalFormatting>
  <conditionalFormatting sqref="AG39:AG74">
    <cfRule type="cellIs" dxfId="379" priority="8" operator="lessThan">
      <formula>0.8</formula>
    </cfRule>
  </conditionalFormatting>
  <conditionalFormatting sqref="AG80:AG88">
    <cfRule type="cellIs" dxfId="378" priority="9" operator="lessThan">
      <formula>0.8</formula>
    </cfRule>
  </conditionalFormatting>
  <conditionalFormatting sqref="AG90:AG95">
    <cfRule type="cellIs" dxfId="377" priority="7" operator="lessThan">
      <formula>0.8</formula>
    </cfRule>
  </conditionalFormatting>
  <conditionalFormatting sqref="AG139">
    <cfRule type="cellIs" dxfId="376" priority="1" operator="lessThan">
      <formula>0.8</formula>
    </cfRule>
  </conditionalFormatting>
  <dataValidations count="1">
    <dataValidation type="list" allowBlank="1" showInputMessage="1" showErrorMessage="1" sqref="AA5:AB140" xr:uid="{D4F95E2A-EF6E-42D2-BAC7-5AA443EA406E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5DDAB-702A-4408-98DD-54064278F0EE}">
  <sheetPr>
    <tabColor theme="8" tint="0.59999389629810485"/>
  </sheetPr>
  <dimension ref="B1:AR42"/>
  <sheetViews>
    <sheetView zoomScale="70" zoomScaleNormal="70" workbookViewId="0">
      <selection activeCell="R25" sqref="R25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11" t="s">
        <v>0</v>
      </c>
      <c r="C1" s="211"/>
      <c r="D1" s="211"/>
      <c r="E1" s="211"/>
      <c r="F1" s="211"/>
      <c r="G1" s="211"/>
      <c r="H1" s="211"/>
      <c r="I1" s="211"/>
      <c r="J1" s="211"/>
      <c r="K1" s="1"/>
      <c r="L1" s="1"/>
      <c r="M1" s="1"/>
      <c r="N1" s="1"/>
      <c r="O1" s="1"/>
      <c r="P1" s="1"/>
    </row>
    <row r="2" spans="2:34" ht="27.75" customHeight="1">
      <c r="B2" s="212"/>
      <c r="C2" s="212"/>
      <c r="D2" s="212"/>
      <c r="E2" s="212"/>
      <c r="F2" s="212"/>
      <c r="G2" s="212"/>
      <c r="H2" s="212"/>
      <c r="I2" s="212"/>
      <c r="J2" s="212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13" t="s">
        <v>252</v>
      </c>
      <c r="D3" s="214"/>
      <c r="E3" s="3" t="s">
        <v>2</v>
      </c>
      <c r="F3" s="215">
        <f>'0716(18度C)'!D1+'0716(4度C)'!D1</f>
        <v>187259</v>
      </c>
      <c r="G3" s="216"/>
      <c r="H3" s="3" t="s">
        <v>3</v>
      </c>
      <c r="I3" s="217">
        <f>'0716(18度C)'!F1+'0716(4度C)'!F1</f>
        <v>5886839.0899999999</v>
      </c>
      <c r="J3" s="218"/>
      <c r="K3" s="4"/>
      <c r="L3" s="5"/>
      <c r="M3" s="1"/>
      <c r="N3" s="1"/>
      <c r="O3" s="1"/>
      <c r="P3" s="1"/>
    </row>
    <row r="4" spans="2:34" ht="28.5" customHeight="1">
      <c r="B4" s="219" t="s">
        <v>4</v>
      </c>
      <c r="C4" s="222" t="s">
        <v>5</v>
      </c>
      <c r="D4" s="223"/>
      <c r="E4" s="224" t="s">
        <v>6</v>
      </c>
      <c r="F4" s="225"/>
      <c r="G4" s="224" t="s">
        <v>7</v>
      </c>
      <c r="H4" s="225"/>
      <c r="I4" s="224" t="s">
        <v>8</v>
      </c>
      <c r="J4" s="225"/>
      <c r="K4" s="226" t="s">
        <v>9</v>
      </c>
      <c r="L4" s="227"/>
      <c r="M4" s="226" t="s">
        <v>10</v>
      </c>
      <c r="N4" s="227"/>
      <c r="O4" s="228" t="s">
        <v>11</v>
      </c>
      <c r="P4" s="229"/>
      <c r="Q4" s="229" t="s">
        <v>12</v>
      </c>
      <c r="R4" s="229"/>
    </row>
    <row r="5" spans="2:34" ht="28.5" customHeight="1">
      <c r="B5" s="220"/>
      <c r="C5" s="222" t="s">
        <v>13</v>
      </c>
      <c r="D5" s="223"/>
      <c r="E5" s="230" t="s">
        <v>14</v>
      </c>
      <c r="F5" s="231"/>
      <c r="G5" s="232" t="s">
        <v>15</v>
      </c>
      <c r="H5" s="233"/>
      <c r="I5" s="234" t="s">
        <v>16</v>
      </c>
      <c r="J5" s="235"/>
      <c r="K5" s="236" t="s">
        <v>17</v>
      </c>
      <c r="L5" s="237"/>
      <c r="M5" s="238" t="s">
        <v>18</v>
      </c>
      <c r="N5" s="23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20"/>
      <c r="C6" s="222" t="s">
        <v>22</v>
      </c>
      <c r="D6" s="223"/>
      <c r="E6" s="250">
        <f>AVERAGE(D14:O14,D32:X32)</f>
        <v>492.60395597733867</v>
      </c>
      <c r="F6" s="251" t="e">
        <f>AVERAGE(#REF!,D14:K14)</f>
        <v>#REF!</v>
      </c>
      <c r="G6" s="252">
        <f>AVERAGE(D14:K14)</f>
        <v>284.78110311110606</v>
      </c>
      <c r="H6" s="253"/>
      <c r="I6" s="252">
        <f>AVERAGE(L14:O14)</f>
        <v>94.325718496683862</v>
      </c>
      <c r="J6" s="253"/>
      <c r="K6" s="252">
        <f>AVERAGE(D32:O32)</f>
        <v>745.4545454545455</v>
      </c>
      <c r="L6" s="253"/>
      <c r="M6" s="252">
        <f>AVERAGE(P32:X32)</f>
        <v>750.62676453980805</v>
      </c>
      <c r="N6" s="253"/>
      <c r="O6" s="241">
        <f>'0716(4度C)'!Y2</f>
        <v>0</v>
      </c>
      <c r="P6" s="241">
        <f>'0716(4度C)'!Z2</f>
        <v>0</v>
      </c>
      <c r="Q6" s="241">
        <f>'0716(4度C)'!AC2</f>
        <v>55</v>
      </c>
      <c r="R6" s="241">
        <f>'0716(4度C)'!AD2</f>
        <v>0</v>
      </c>
    </row>
    <row r="7" spans="2:34" ht="28.5" customHeight="1">
      <c r="B7" s="220"/>
      <c r="C7" s="244" t="s">
        <v>23</v>
      </c>
      <c r="D7" s="245"/>
      <c r="E7" s="246">
        <f>AVERAGE(D15:O15,D33:X33)</f>
        <v>437.96387606815648</v>
      </c>
      <c r="F7" s="247" t="e">
        <f>AVERAGE(#REF!,D15:K15)</f>
        <v>#REF!</v>
      </c>
      <c r="G7" s="248">
        <f>AVERAGE(D15:K15)</f>
        <v>247.94489691198623</v>
      </c>
      <c r="H7" s="249"/>
      <c r="I7" s="248">
        <f>AVERAGE(L15:O15)</f>
        <v>86.924881091752354</v>
      </c>
      <c r="J7" s="249"/>
      <c r="K7" s="248">
        <f>AVERAGE(D33:O33)</f>
        <v>664.44776988128956</v>
      </c>
      <c r="L7" s="249"/>
      <c r="M7" s="248">
        <f>AVERAGE(P33:X33)</f>
        <v>672.027948477481</v>
      </c>
      <c r="N7" s="249"/>
      <c r="O7" s="242"/>
      <c r="P7" s="242"/>
      <c r="Q7" s="242"/>
      <c r="R7" s="242"/>
    </row>
    <row r="8" spans="2:34" ht="28.5" customHeight="1">
      <c r="B8" s="221"/>
      <c r="C8" s="244" t="s">
        <v>24</v>
      </c>
      <c r="D8" s="245"/>
      <c r="E8" s="265">
        <f>AVERAGE(D16:O16,D34:X34)</f>
        <v>0.89345518945929492</v>
      </c>
      <c r="F8" s="266" t="e">
        <f>AVERAGE(D16:K16,#REF!)</f>
        <v>#REF!</v>
      </c>
      <c r="G8" s="254">
        <f>AVERAGE(D16:K16)</f>
        <v>0.88546100062940403</v>
      </c>
      <c r="H8" s="255"/>
      <c r="I8" s="254">
        <f>AVERAGE(L16:O16)</f>
        <v>0.91972541826943788</v>
      </c>
      <c r="J8" s="255"/>
      <c r="K8" s="254">
        <f>AVERAGE(D34:O34)</f>
        <v>0.88967996646185643</v>
      </c>
      <c r="L8" s="255"/>
      <c r="M8" s="254">
        <f>AVERAGE(P34:X34)</f>
        <v>0.89608658129649876</v>
      </c>
      <c r="N8" s="255"/>
      <c r="O8" s="243"/>
      <c r="P8" s="243"/>
      <c r="Q8" s="243"/>
      <c r="R8" s="243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6" t="s">
        <v>26</v>
      </c>
      <c r="C11" s="257"/>
      <c r="D11" s="258" t="s">
        <v>27</v>
      </c>
      <c r="E11" s="259"/>
      <c r="F11" s="259"/>
      <c r="G11" s="259"/>
      <c r="H11" s="259"/>
      <c r="I11" s="259"/>
      <c r="J11" s="259"/>
      <c r="K11" s="259"/>
      <c r="L11" s="260" t="s">
        <v>28</v>
      </c>
      <c r="M11" s="261"/>
      <c r="N11" s="261"/>
      <c r="O11" s="262"/>
    </row>
    <row r="12" spans="2:34" ht="17.25" customHeight="1">
      <c r="B12" s="263" t="s">
        <v>29</v>
      </c>
      <c r="C12" s="264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63"/>
      <c r="C13" s="264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0" t="s">
        <v>40</v>
      </c>
      <c r="C14" s="26" t="s">
        <v>41</v>
      </c>
      <c r="D14" s="27" t="s">
        <v>42</v>
      </c>
      <c r="E14" s="28">
        <v>84.21052631578948</v>
      </c>
      <c r="F14" s="28">
        <v>114.42307692307692</v>
      </c>
      <c r="G14" s="28">
        <v>90.322580645161295</v>
      </c>
      <c r="H14" s="28">
        <v>165.13043478260869</v>
      </c>
      <c r="I14" s="28">
        <v>654.6</v>
      </c>
      <c r="J14" s="28">
        <v>600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0"/>
      <c r="C15" s="33" t="s">
        <v>43</v>
      </c>
      <c r="D15" s="34" t="s">
        <v>42</v>
      </c>
      <c r="E15" s="35">
        <v>75.494045239806184</v>
      </c>
      <c r="F15" s="35">
        <v>102.77281330649792</v>
      </c>
      <c r="G15" s="35">
        <v>80.944375262092521</v>
      </c>
      <c r="H15" s="35">
        <v>147.96505658262322</v>
      </c>
      <c r="I15" s="35">
        <v>539.14309108089765</v>
      </c>
      <c r="J15" s="35">
        <v>541.35</v>
      </c>
      <c r="K15" s="36" t="s">
        <v>42</v>
      </c>
      <c r="L15" s="34" t="s">
        <v>42</v>
      </c>
      <c r="M15" s="37">
        <v>95.892857142857139</v>
      </c>
      <c r="N15" s="35">
        <v>77.956905040647584</v>
      </c>
      <c r="O15" s="38" t="s">
        <v>42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40"/>
      <c r="C16" s="41" t="s">
        <v>44</v>
      </c>
      <c r="D16" s="42" t="s">
        <v>42</v>
      </c>
      <c r="E16" s="43">
        <f t="shared" ref="E16:J16" si="0">E15/E14</f>
        <v>0.8964917872226984</v>
      </c>
      <c r="F16" s="43">
        <f t="shared" si="0"/>
        <v>0.89818257007359537</v>
      </c>
      <c r="G16" s="43">
        <f t="shared" si="0"/>
        <v>0.89616986897316719</v>
      </c>
      <c r="H16" s="43">
        <f t="shared" si="0"/>
        <v>0.89604957909434813</v>
      </c>
      <c r="I16" s="43">
        <f t="shared" si="0"/>
        <v>0.82362219841261475</v>
      </c>
      <c r="J16" s="43">
        <f t="shared" si="0"/>
        <v>0.90225</v>
      </c>
      <c r="K16" s="44" t="s">
        <v>42</v>
      </c>
      <c r="L16" s="42" t="s">
        <v>42</v>
      </c>
      <c r="M16" s="45">
        <f t="shared" ref="M16:N16" si="1">M15/M14</f>
        <v>0.94294642857142852</v>
      </c>
      <c r="N16" s="43">
        <f t="shared" si="1"/>
        <v>0.89650440796744724</v>
      </c>
      <c r="O16" s="46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7" t="s">
        <v>45</v>
      </c>
      <c r="C17" s="13" t="s">
        <v>46</v>
      </c>
      <c r="D17" s="47" t="s">
        <v>42</v>
      </c>
      <c r="E17" s="48">
        <v>0.20833333333333334</v>
      </c>
      <c r="F17" s="48">
        <v>0.16666666666666666</v>
      </c>
      <c r="G17" s="48">
        <v>0.20833333333333334</v>
      </c>
      <c r="H17" s="48">
        <v>0.16666666666666666</v>
      </c>
      <c r="I17" s="48">
        <v>0.25</v>
      </c>
      <c r="J17" s="48">
        <v>0.25</v>
      </c>
      <c r="K17" s="48" t="s">
        <v>42</v>
      </c>
      <c r="L17" s="47" t="s">
        <v>42</v>
      </c>
      <c r="M17" s="49">
        <v>0.70833333333333337</v>
      </c>
      <c r="N17" s="48">
        <v>0.70833333333333337</v>
      </c>
      <c r="O17" s="50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63"/>
      <c r="C18" s="13" t="s">
        <v>47</v>
      </c>
      <c r="D18" s="47" t="s">
        <v>42</v>
      </c>
      <c r="E18" s="48">
        <v>0.65384259259259248</v>
      </c>
      <c r="F18" s="48">
        <v>0.55409722222222213</v>
      </c>
      <c r="G18" s="48">
        <v>0.62374999999999992</v>
      </c>
      <c r="H18" s="48">
        <v>0.64180555555555541</v>
      </c>
      <c r="I18" s="48">
        <v>0.42434027777777772</v>
      </c>
      <c r="J18" s="48">
        <v>0.30936342592592592</v>
      </c>
      <c r="K18" s="48" t="s">
        <v>42</v>
      </c>
      <c r="L18" s="47" t="s">
        <v>42</v>
      </c>
      <c r="M18" s="49">
        <v>0.81532407407407415</v>
      </c>
      <c r="N18" s="48">
        <v>0.82181712962962961</v>
      </c>
      <c r="O18" s="50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8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69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68" t="s">
        <v>51</v>
      </c>
      <c r="C21" s="51" t="s">
        <v>49</v>
      </c>
      <c r="D21" s="54"/>
      <c r="E21" s="52">
        <v>12</v>
      </c>
      <c r="F21" s="52">
        <v>10</v>
      </c>
      <c r="G21" s="52">
        <v>11</v>
      </c>
      <c r="H21" s="52">
        <v>16</v>
      </c>
      <c r="I21" s="52">
        <v>0</v>
      </c>
      <c r="J21" s="52">
        <v>0</v>
      </c>
      <c r="K21" s="53"/>
      <c r="L21" s="54"/>
      <c r="M21" s="55">
        <v>3</v>
      </c>
      <c r="N21" s="52">
        <v>3</v>
      </c>
      <c r="O21" s="56"/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69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63" t="s">
        <v>53</v>
      </c>
      <c r="C23" s="264"/>
      <c r="D23" s="57" t="s">
        <v>42</v>
      </c>
      <c r="E23" s="58">
        <v>22.166666666666668</v>
      </c>
      <c r="F23" s="58">
        <v>17.333333333333332</v>
      </c>
      <c r="G23" s="58">
        <v>22.142857142857142</v>
      </c>
      <c r="H23" s="58">
        <v>21</v>
      </c>
      <c r="I23" s="58">
        <v>5.5</v>
      </c>
      <c r="J23" s="58">
        <v>6</v>
      </c>
      <c r="K23" s="59" t="s">
        <v>42</v>
      </c>
      <c r="L23" s="57" t="s">
        <v>42</v>
      </c>
      <c r="M23" s="60">
        <v>18.666666666666668</v>
      </c>
      <c r="N23" s="58">
        <v>23</v>
      </c>
      <c r="O23" s="61" t="s">
        <v>42</v>
      </c>
    </row>
    <row r="24" spans="2:44" ht="17.25" customHeight="1">
      <c r="B24" s="270" t="s">
        <v>54</v>
      </c>
      <c r="C24" s="271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70" t="s">
        <v>59</v>
      </c>
      <c r="C25" s="271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72" t="s">
        <v>60</v>
      </c>
      <c r="C26" s="273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56" t="s">
        <v>26</v>
      </c>
      <c r="C29" s="257"/>
      <c r="D29" s="274" t="s">
        <v>64</v>
      </c>
      <c r="E29" s="275"/>
      <c r="F29" s="275"/>
      <c r="G29" s="275"/>
      <c r="H29" s="275"/>
      <c r="I29" s="275"/>
      <c r="J29" s="275"/>
      <c r="K29" s="275"/>
      <c r="L29" s="275"/>
      <c r="M29" s="275"/>
      <c r="N29" s="275"/>
      <c r="O29" s="276"/>
      <c r="P29" s="277" t="s">
        <v>65</v>
      </c>
      <c r="Q29" s="278"/>
      <c r="R29" s="278"/>
      <c r="S29" s="278"/>
      <c r="T29" s="278"/>
      <c r="U29" s="278"/>
      <c r="V29" s="278"/>
      <c r="W29" s="278"/>
      <c r="X29" s="279"/>
    </row>
    <row r="30" spans="2:44" ht="17.25" customHeight="1">
      <c r="B30" s="263" t="s">
        <v>29</v>
      </c>
      <c r="C30" s="264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63"/>
      <c r="C31" s="264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40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954.54545454545462</v>
      </c>
      <c r="O32" s="28">
        <v>875</v>
      </c>
      <c r="P32" s="27">
        <v>411.42857142857144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709.09090909090901</v>
      </c>
      <c r="W32" s="28">
        <v>942.85714285714289</v>
      </c>
      <c r="X32" s="31">
        <v>939.13043478260863</v>
      </c>
    </row>
    <row r="33" spans="2:24" ht="39.6" customHeight="1">
      <c r="B33" s="240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287.77146627892483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746.79494135391326</v>
      </c>
      <c r="N33" s="35">
        <v>849.46823771760683</v>
      </c>
      <c r="O33" s="35">
        <v>773.75643417471349</v>
      </c>
      <c r="P33" s="34">
        <v>368.73789720816353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642.53721629788231</v>
      </c>
      <c r="W33" s="35">
        <v>844.5223152089477</v>
      </c>
      <c r="X33" s="38">
        <v>832.31436519493025</v>
      </c>
    </row>
    <row r="34" spans="2:24" ht="40.15" customHeight="1">
      <c r="B34" s="240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0.87930170251893702</v>
      </c>
      <c r="H34" s="43" t="s">
        <v>42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0.90520598951989484</v>
      </c>
      <c r="N34" s="43">
        <f>N33/N32</f>
        <v>0.88991910618034997</v>
      </c>
      <c r="O34" s="43">
        <f>O33/O32</f>
        <v>0.884293067628244</v>
      </c>
      <c r="P34" s="42">
        <f>P33/P32</f>
        <v>0.89623794460317519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0.9061422281123982</v>
      </c>
      <c r="W34" s="43">
        <f>W33/W32</f>
        <v>0.89570548582767173</v>
      </c>
      <c r="X34" s="46">
        <f>X33/X32</f>
        <v>0.88626066664274983</v>
      </c>
    </row>
    <row r="35" spans="2:24" ht="17.25" customHeight="1">
      <c r="B35" s="267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0.25</v>
      </c>
      <c r="H35" s="48" t="s">
        <v>42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0.32708333333333334</v>
      </c>
      <c r="N35" s="48">
        <v>0.25</v>
      </c>
      <c r="O35" s="48">
        <v>0.25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0.74305555555555569</v>
      </c>
      <c r="X35" s="50">
        <v>0.74375000000000013</v>
      </c>
    </row>
    <row r="36" spans="2:24" ht="17.25" customHeight="1">
      <c r="B36" s="263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0.42434027777777772</v>
      </c>
      <c r="H36" s="48" t="s">
        <v>42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0.42084490740740738</v>
      </c>
      <c r="N36" s="48">
        <v>0.52410879629629648</v>
      </c>
      <c r="O36" s="48">
        <v>0.52230324074074086</v>
      </c>
      <c r="P36" s="47">
        <v>0.7748842592592593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0.86651620370370375</v>
      </c>
      <c r="W36" s="48">
        <v>1.0734259259259258</v>
      </c>
      <c r="X36" s="50">
        <v>1.0683796296296293</v>
      </c>
    </row>
    <row r="37" spans="2:24" ht="17.25" customHeight="1">
      <c r="B37" s="263" t="s">
        <v>53</v>
      </c>
      <c r="C37" s="264"/>
      <c r="D37" s="58" t="s">
        <v>42</v>
      </c>
      <c r="E37" s="58" t="s">
        <v>42</v>
      </c>
      <c r="F37" s="58" t="s">
        <v>42</v>
      </c>
      <c r="G37" s="58">
        <v>11</v>
      </c>
      <c r="H37" s="58" t="s">
        <v>42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4</v>
      </c>
      <c r="N37" s="58">
        <v>3.6666666666666665</v>
      </c>
      <c r="O37" s="58">
        <v>4</v>
      </c>
      <c r="P37" s="57">
        <v>8.75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4.4000000000000004</v>
      </c>
      <c r="W37" s="58">
        <v>3.5</v>
      </c>
      <c r="X37" s="61">
        <v>3.8333333333333335</v>
      </c>
    </row>
    <row r="38" spans="2:24" ht="17.25" customHeight="1">
      <c r="B38" s="270" t="s">
        <v>54</v>
      </c>
      <c r="C38" s="271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70" t="s">
        <v>59</v>
      </c>
      <c r="C39" s="271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72" t="s">
        <v>60</v>
      </c>
      <c r="C40" s="273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4809E-B214-461A-BF18-637D0DB88A3C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L37" sqref="L37"/>
      <selection pane="bottomLeft" activeCell="L37" sqref="L37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SUM(F5:F140)</f>
        <v>97680</v>
      </c>
      <c r="E1" s="88" t="s">
        <v>3</v>
      </c>
      <c r="F1" s="89">
        <f>SUM(G5:G140)</f>
        <v>1941288.54</v>
      </c>
      <c r="G1" s="90" t="s">
        <v>84</v>
      </c>
      <c r="H1" s="91">
        <f>L21+L38+L55+L72+L89+L106+L123+L140</f>
        <v>43.150000000000006</v>
      </c>
      <c r="I1" s="284" t="s">
        <v>85</v>
      </c>
      <c r="J1" s="280"/>
      <c r="K1" s="309"/>
      <c r="L1" s="313" t="s">
        <v>86</v>
      </c>
      <c r="M1" s="314"/>
      <c r="N1" s="315"/>
      <c r="O1" s="280" t="s">
        <v>87</v>
      </c>
      <c r="P1" s="280"/>
      <c r="Q1" s="280"/>
      <c r="R1" s="281"/>
      <c r="S1" s="284" t="s">
        <v>88</v>
      </c>
      <c r="T1" s="280"/>
      <c r="U1" s="280"/>
      <c r="V1" s="280"/>
      <c r="W1" s="280"/>
      <c r="X1" s="281"/>
      <c r="Y1" s="280" t="s">
        <v>89</v>
      </c>
      <c r="Z1" s="280"/>
      <c r="AA1" s="284" t="s">
        <v>90</v>
      </c>
      <c r="AB1" s="286"/>
      <c r="AC1" s="287"/>
    </row>
    <row r="2" spans="1:29" ht="26.25" customHeight="1" thickBot="1">
      <c r="A2" s="299">
        <v>46219</v>
      </c>
      <c r="B2" s="300"/>
      <c r="C2" s="92" t="s">
        <v>40</v>
      </c>
      <c r="D2" s="93">
        <f>AVERAGE(N21,N38,N55,N72,N89,N106,N123,N140)</f>
        <v>668.23785917938528</v>
      </c>
      <c r="E2" s="93" t="s">
        <v>91</v>
      </c>
      <c r="F2" s="94">
        <f>F1/D1</f>
        <v>19.873961302211303</v>
      </c>
      <c r="G2" s="95" t="s">
        <v>92</v>
      </c>
      <c r="H2" s="96">
        <f>COUNT(H5:H140)</f>
        <v>10</v>
      </c>
      <c r="I2" s="310"/>
      <c r="J2" s="311"/>
      <c r="K2" s="312"/>
      <c r="L2" s="316"/>
      <c r="M2" s="282"/>
      <c r="N2" s="317"/>
      <c r="O2" s="282"/>
      <c r="P2" s="282"/>
      <c r="Q2" s="282"/>
      <c r="R2" s="283"/>
      <c r="S2" s="285"/>
      <c r="T2" s="282"/>
      <c r="U2" s="282"/>
      <c r="V2" s="282"/>
      <c r="W2" s="282"/>
      <c r="X2" s="283"/>
      <c r="Y2" s="282"/>
      <c r="Z2" s="282"/>
      <c r="AA2" s="288"/>
      <c r="AB2" s="289"/>
      <c r="AC2" s="290"/>
    </row>
    <row r="3" spans="1:29" ht="23.25" customHeight="1">
      <c r="A3" s="301" t="s">
        <v>93</v>
      </c>
      <c r="B3" s="303" t="s">
        <v>94</v>
      </c>
      <c r="C3" s="305" t="s">
        <v>95</v>
      </c>
      <c r="D3" s="305"/>
      <c r="E3" s="307" t="s">
        <v>96</v>
      </c>
      <c r="F3" s="305" t="s">
        <v>97</v>
      </c>
      <c r="G3" s="307" t="s">
        <v>98</v>
      </c>
      <c r="H3" s="356" t="s">
        <v>99</v>
      </c>
      <c r="I3" s="291" t="s">
        <v>100</v>
      </c>
      <c r="J3" s="293" t="s">
        <v>101</v>
      </c>
      <c r="K3" s="295" t="s">
        <v>40</v>
      </c>
      <c r="L3" s="297" t="s">
        <v>100</v>
      </c>
      <c r="M3" s="293" t="s">
        <v>101</v>
      </c>
      <c r="N3" s="295" t="s">
        <v>40</v>
      </c>
      <c r="O3" s="291" t="s">
        <v>100</v>
      </c>
      <c r="P3" s="350" t="s">
        <v>40</v>
      </c>
      <c r="Q3" s="352" t="s">
        <v>102</v>
      </c>
      <c r="R3" s="354" t="s">
        <v>103</v>
      </c>
      <c r="S3" s="339" t="s">
        <v>104</v>
      </c>
      <c r="T3" s="340"/>
      <c r="U3" s="341" t="s">
        <v>105</v>
      </c>
      <c r="V3" s="341" t="s">
        <v>106</v>
      </c>
      <c r="W3" s="305" t="s">
        <v>107</v>
      </c>
      <c r="X3" s="343"/>
      <c r="Y3" s="344" t="s">
        <v>108</v>
      </c>
      <c r="Z3" s="345"/>
      <c r="AA3" s="348" t="s">
        <v>101</v>
      </c>
      <c r="AB3" s="318" t="s">
        <v>102</v>
      </c>
      <c r="AC3" s="320" t="s">
        <v>109</v>
      </c>
    </row>
    <row r="4" spans="1:29" ht="17.25" customHeight="1" thickBot="1">
      <c r="A4" s="302"/>
      <c r="B4" s="304"/>
      <c r="C4" s="306"/>
      <c r="D4" s="306"/>
      <c r="E4" s="308"/>
      <c r="F4" s="306"/>
      <c r="G4" s="308"/>
      <c r="H4" s="357"/>
      <c r="I4" s="292"/>
      <c r="J4" s="294"/>
      <c r="K4" s="296"/>
      <c r="L4" s="298"/>
      <c r="M4" s="294"/>
      <c r="N4" s="296"/>
      <c r="O4" s="292"/>
      <c r="P4" s="351"/>
      <c r="Q4" s="353"/>
      <c r="R4" s="355"/>
      <c r="S4" s="203" t="s">
        <v>110</v>
      </c>
      <c r="T4" s="204" t="s">
        <v>111</v>
      </c>
      <c r="U4" s="342"/>
      <c r="V4" s="342"/>
      <c r="W4" s="99" t="s">
        <v>112</v>
      </c>
      <c r="X4" s="69" t="s">
        <v>113</v>
      </c>
      <c r="Y4" s="346"/>
      <c r="Z4" s="347"/>
      <c r="AA4" s="349"/>
      <c r="AB4" s="319"/>
      <c r="AC4" s="321"/>
    </row>
    <row r="5" spans="1:29" ht="15.75" customHeight="1">
      <c r="A5" s="322" t="s">
        <v>116</v>
      </c>
      <c r="B5" s="146" t="s">
        <v>114</v>
      </c>
      <c r="C5" s="325" t="s">
        <v>117</v>
      </c>
      <c r="D5" s="326"/>
      <c r="E5" s="147">
        <v>25.64</v>
      </c>
      <c r="F5" s="97">
        <v>1783</v>
      </c>
      <c r="G5" s="148">
        <f t="shared" ref="G5:G8" si="0">E5*F5</f>
        <v>45716.12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3217.609551153188</v>
      </c>
      <c r="N5" s="152">
        <f>M5/L5</f>
        <v>321.76095511531878</v>
      </c>
      <c r="O5" s="154">
        <f>L5-I5</f>
        <v>0</v>
      </c>
      <c r="P5" s="155">
        <f>N5-K5</f>
        <v>-38.239044884681221</v>
      </c>
      <c r="Q5" s="156">
        <f>N5/K5</f>
        <v>0.89378043087588555</v>
      </c>
      <c r="R5" s="327">
        <f>Q21</f>
        <v>0.87930170251893702</v>
      </c>
      <c r="S5" s="157">
        <v>0.25</v>
      </c>
      <c r="T5" s="158">
        <v>0.27307870370370368</v>
      </c>
      <c r="U5" s="159"/>
      <c r="V5" s="160">
        <v>33.248285194099601</v>
      </c>
      <c r="W5" s="161"/>
      <c r="X5" s="162"/>
      <c r="Y5" s="330"/>
      <c r="Z5" s="331"/>
      <c r="AA5" s="115">
        <f>M5-J5</f>
        <v>-382.39044884681198</v>
      </c>
      <c r="AB5" s="156">
        <f>M5/J5</f>
        <v>0.89378043087588555</v>
      </c>
      <c r="AC5" s="332">
        <f>AB21</f>
        <v>0.87930170251893702</v>
      </c>
    </row>
    <row r="6" spans="1:29" ht="15.75" customHeight="1">
      <c r="A6" s="323"/>
      <c r="B6" s="100" t="s">
        <v>114</v>
      </c>
      <c r="C6" s="335" t="s">
        <v>198</v>
      </c>
      <c r="D6" s="336"/>
      <c r="E6" s="101">
        <v>29.52</v>
      </c>
      <c r="F6" s="102">
        <v>2906</v>
      </c>
      <c r="G6" s="103">
        <f t="shared" si="0"/>
        <v>85785.12</v>
      </c>
      <c r="H6" s="26"/>
      <c r="I6" s="104">
        <v>11</v>
      </c>
      <c r="J6" s="105">
        <v>3600</v>
      </c>
      <c r="K6" s="106">
        <f t="shared" ref="K6:K8" si="1">J6/I6</f>
        <v>327.27272727272725</v>
      </c>
      <c r="L6" s="107">
        <v>11</v>
      </c>
      <c r="M6" s="105">
        <f>F6/V6*60</f>
        <v>3161.0031524602082</v>
      </c>
      <c r="N6" s="106">
        <f>M6/L6</f>
        <v>287.36392295092804</v>
      </c>
      <c r="O6" s="108">
        <f>L6-I6</f>
        <v>0</v>
      </c>
      <c r="P6" s="109">
        <f>N6-K6</f>
        <v>-39.908804321799209</v>
      </c>
      <c r="Q6" s="110">
        <f>N6/K6</f>
        <v>0.87805643123894683</v>
      </c>
      <c r="R6" s="328"/>
      <c r="S6" s="47">
        <v>0.27708333333333329</v>
      </c>
      <c r="T6" s="48">
        <v>0.3153819444444444</v>
      </c>
      <c r="U6" s="111">
        <v>5.7666666666666355</v>
      </c>
      <c r="V6" s="112">
        <v>55.159704559071898</v>
      </c>
      <c r="W6" s="113"/>
      <c r="X6" s="116"/>
      <c r="Y6" s="337"/>
      <c r="Z6" s="338"/>
      <c r="AA6" s="117">
        <f>M6-J6</f>
        <v>-438.99684753979182</v>
      </c>
      <c r="AB6" s="110">
        <f>M6/J6</f>
        <v>0.87805643123894672</v>
      </c>
      <c r="AC6" s="333"/>
    </row>
    <row r="7" spans="1:29" ht="15.75" customHeight="1">
      <c r="A7" s="323"/>
      <c r="B7" s="100" t="s">
        <v>114</v>
      </c>
      <c r="C7" s="335" t="s">
        <v>199</v>
      </c>
      <c r="D7" s="336"/>
      <c r="E7" s="101">
        <v>29.85</v>
      </c>
      <c r="F7" s="102">
        <v>3311</v>
      </c>
      <c r="G7" s="103">
        <f t="shared" si="0"/>
        <v>98833.35</v>
      </c>
      <c r="H7" s="26"/>
      <c r="I7" s="104">
        <v>11</v>
      </c>
      <c r="J7" s="105">
        <v>3600</v>
      </c>
      <c r="K7" s="106">
        <f t="shared" si="1"/>
        <v>327.27272727272725</v>
      </c>
      <c r="L7" s="107">
        <v>11</v>
      </c>
      <c r="M7" s="105">
        <f>F7/V7*60</f>
        <v>3162.1219884163561</v>
      </c>
      <c r="N7" s="106">
        <f>M7/L7</f>
        <v>287.46563531057785</v>
      </c>
      <c r="O7" s="108">
        <f>L7-I7</f>
        <v>0</v>
      </c>
      <c r="P7" s="109">
        <f>N7-K7</f>
        <v>-39.8070919621494</v>
      </c>
      <c r="Q7" s="110">
        <f>N7/K7</f>
        <v>0.87836721900454351</v>
      </c>
      <c r="R7" s="328"/>
      <c r="S7" s="47">
        <v>0.31874999999999998</v>
      </c>
      <c r="T7" s="48">
        <v>0.36237268518518517</v>
      </c>
      <c r="U7" s="111">
        <v>4.8500000000000387</v>
      </c>
      <c r="V7" s="112">
        <v>62.824900724178654</v>
      </c>
      <c r="W7" s="113"/>
      <c r="X7" s="116"/>
      <c r="Y7" s="337"/>
      <c r="Z7" s="338"/>
      <c r="AA7" s="117">
        <f>M7-J7</f>
        <v>-437.87801158364391</v>
      </c>
      <c r="AB7" s="110">
        <f>M7/J7</f>
        <v>0.8783672190045434</v>
      </c>
      <c r="AC7" s="333"/>
    </row>
    <row r="8" spans="1:29" ht="15.75" customHeight="1">
      <c r="A8" s="323"/>
      <c r="B8" s="100" t="s">
        <v>118</v>
      </c>
      <c r="C8" s="335" t="s">
        <v>119</v>
      </c>
      <c r="D8" s="336"/>
      <c r="E8" s="101">
        <v>28.57</v>
      </c>
      <c r="F8" s="102">
        <v>1529</v>
      </c>
      <c r="G8" s="103">
        <f t="shared" si="0"/>
        <v>43683.53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3121.2098242429406</v>
      </c>
      <c r="N8" s="106">
        <f>M8/L8</f>
        <v>260.10081868691174</v>
      </c>
      <c r="O8" s="108">
        <f>L8-I8</f>
        <v>0</v>
      </c>
      <c r="P8" s="109">
        <f>N8-K8</f>
        <v>-39.899181313088263</v>
      </c>
      <c r="Q8" s="110">
        <f>N8/K8</f>
        <v>0.86700272895637243</v>
      </c>
      <c r="R8" s="328"/>
      <c r="S8" s="47">
        <v>0.36527777777777776</v>
      </c>
      <c r="T8" s="48">
        <v>0.38568287037037036</v>
      </c>
      <c r="U8" s="111">
        <v>5</v>
      </c>
      <c r="V8" s="112">
        <v>29.392448815020579</v>
      </c>
      <c r="W8" s="113"/>
      <c r="X8" s="116"/>
      <c r="Y8" s="337"/>
      <c r="Z8" s="338"/>
      <c r="AA8" s="117">
        <f>M8-J8</f>
        <v>-478.79017575705939</v>
      </c>
      <c r="AB8" s="110">
        <f>M8/J8</f>
        <v>0.86700272895637243</v>
      </c>
      <c r="AC8" s="333"/>
    </row>
    <row r="9" spans="1:29" ht="15.75" customHeight="1">
      <c r="A9" s="323"/>
      <c r="B9" s="100"/>
      <c r="C9" s="335"/>
      <c r="D9" s="336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328"/>
      <c r="S9" s="47"/>
      <c r="T9" s="48"/>
      <c r="U9" s="111"/>
      <c r="V9" s="112"/>
      <c r="W9" s="113"/>
      <c r="X9" s="116"/>
      <c r="Y9" s="337"/>
      <c r="Z9" s="338"/>
      <c r="AA9" s="117"/>
      <c r="AB9" s="110"/>
      <c r="AC9" s="333"/>
    </row>
    <row r="10" spans="1:29" ht="15.75" customHeight="1">
      <c r="A10" s="323"/>
      <c r="B10" s="100"/>
      <c r="C10" s="335"/>
      <c r="D10" s="336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28"/>
      <c r="S10" s="47"/>
      <c r="T10" s="120"/>
      <c r="U10" s="111"/>
      <c r="V10" s="112"/>
      <c r="W10" s="113"/>
      <c r="X10" s="116"/>
      <c r="Y10" s="337"/>
      <c r="Z10" s="338"/>
      <c r="AA10" s="117"/>
      <c r="AB10" s="110"/>
      <c r="AC10" s="333"/>
    </row>
    <row r="11" spans="1:29" ht="15.75" customHeight="1">
      <c r="A11" s="323"/>
      <c r="B11" s="100"/>
      <c r="C11" s="335"/>
      <c r="D11" s="336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8"/>
      <c r="S11" s="47"/>
      <c r="T11" s="120"/>
      <c r="U11" s="111"/>
      <c r="V11" s="112"/>
      <c r="W11" s="113"/>
      <c r="X11" s="116"/>
      <c r="Y11" s="337"/>
      <c r="Z11" s="338"/>
      <c r="AA11" s="117"/>
      <c r="AB11" s="110"/>
      <c r="AC11" s="333"/>
    </row>
    <row r="12" spans="1:29" ht="15.75" customHeight="1">
      <c r="A12" s="323"/>
      <c r="B12" s="100"/>
      <c r="C12" s="335"/>
      <c r="D12" s="33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8"/>
      <c r="S12" s="47"/>
      <c r="T12" s="120"/>
      <c r="U12" s="111"/>
      <c r="V12" s="112"/>
      <c r="W12" s="113"/>
      <c r="X12" s="116"/>
      <c r="Y12" s="337"/>
      <c r="Z12" s="338"/>
      <c r="AA12" s="117"/>
      <c r="AB12" s="110"/>
      <c r="AC12" s="333"/>
    </row>
    <row r="13" spans="1:29" ht="15.75" customHeight="1">
      <c r="A13" s="323"/>
      <c r="B13" s="100"/>
      <c r="C13" s="335"/>
      <c r="D13" s="33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8"/>
      <c r="S13" s="47"/>
      <c r="T13" s="120"/>
      <c r="U13" s="111"/>
      <c r="V13" s="112"/>
      <c r="W13" s="113"/>
      <c r="X13" s="127"/>
      <c r="Y13" s="337"/>
      <c r="Z13" s="338"/>
      <c r="AA13" s="117"/>
      <c r="AB13" s="110"/>
      <c r="AC13" s="333"/>
    </row>
    <row r="14" spans="1:29" ht="15.75" customHeight="1">
      <c r="A14" s="323"/>
      <c r="B14" s="100"/>
      <c r="C14" s="335"/>
      <c r="D14" s="33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8"/>
      <c r="S14" s="47"/>
      <c r="T14" s="120"/>
      <c r="U14" s="111"/>
      <c r="V14" s="112"/>
      <c r="W14" s="113"/>
      <c r="X14" s="127"/>
      <c r="Y14" s="337"/>
      <c r="Z14" s="338"/>
      <c r="AA14" s="117"/>
      <c r="AB14" s="110"/>
      <c r="AC14" s="333"/>
    </row>
    <row r="15" spans="1:29" ht="15.75" customHeight="1">
      <c r="A15" s="323"/>
      <c r="B15" s="100"/>
      <c r="C15" s="335"/>
      <c r="D15" s="33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8"/>
      <c r="S15" s="47"/>
      <c r="T15" s="120"/>
      <c r="U15" s="111"/>
      <c r="V15" s="112"/>
      <c r="W15" s="113"/>
      <c r="X15" s="127"/>
      <c r="Y15" s="337"/>
      <c r="Z15" s="338"/>
      <c r="AA15" s="117"/>
      <c r="AB15" s="110"/>
      <c r="AC15" s="333"/>
    </row>
    <row r="16" spans="1:29" ht="15.75" customHeight="1">
      <c r="A16" s="323"/>
      <c r="B16" s="100"/>
      <c r="C16" s="335"/>
      <c r="D16" s="33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8"/>
      <c r="S16" s="47"/>
      <c r="T16" s="120"/>
      <c r="U16" s="111"/>
      <c r="V16" s="112"/>
      <c r="W16" s="113"/>
      <c r="X16" s="127"/>
      <c r="Y16" s="337"/>
      <c r="Z16" s="338"/>
      <c r="AA16" s="117"/>
      <c r="AB16" s="110"/>
      <c r="AC16" s="333"/>
    </row>
    <row r="17" spans="1:29" ht="15.75" customHeight="1">
      <c r="A17" s="323"/>
      <c r="B17" s="100"/>
      <c r="C17" s="335"/>
      <c r="D17" s="33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8"/>
      <c r="S17" s="47"/>
      <c r="T17" s="120"/>
      <c r="U17" s="111"/>
      <c r="V17" s="112"/>
      <c r="W17" s="113"/>
      <c r="X17" s="127"/>
      <c r="Y17" s="337"/>
      <c r="Z17" s="338"/>
      <c r="AA17" s="117"/>
      <c r="AB17" s="110"/>
      <c r="AC17" s="333"/>
    </row>
    <row r="18" spans="1:29" ht="15.75" customHeight="1">
      <c r="A18" s="323"/>
      <c r="B18" s="100"/>
      <c r="C18" s="335"/>
      <c r="D18" s="33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8"/>
      <c r="S18" s="47"/>
      <c r="T18" s="120"/>
      <c r="U18" s="111"/>
      <c r="V18" s="112"/>
      <c r="W18" s="113"/>
      <c r="X18" s="127"/>
      <c r="Y18" s="337"/>
      <c r="Z18" s="338"/>
      <c r="AA18" s="117"/>
      <c r="AB18" s="110"/>
      <c r="AC18" s="333"/>
    </row>
    <row r="19" spans="1:29" ht="15.75" customHeight="1">
      <c r="A19" s="323"/>
      <c r="B19" s="100"/>
      <c r="C19" s="335"/>
      <c r="D19" s="33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8"/>
      <c r="S19" s="47"/>
      <c r="T19" s="120"/>
      <c r="U19" s="111"/>
      <c r="V19" s="112"/>
      <c r="W19" s="113"/>
      <c r="X19" s="127"/>
      <c r="Y19" s="337"/>
      <c r="Z19" s="338"/>
      <c r="AA19" s="117"/>
      <c r="AB19" s="110"/>
      <c r="AC19" s="333"/>
    </row>
    <row r="20" spans="1:29" ht="15.75" customHeight="1">
      <c r="A20" s="323"/>
      <c r="B20" s="163"/>
      <c r="C20" s="335"/>
      <c r="D20" s="336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8"/>
      <c r="S20" s="119"/>
      <c r="T20" s="120"/>
      <c r="U20" s="130"/>
      <c r="V20" s="131"/>
      <c r="W20" s="126"/>
      <c r="X20" s="127"/>
      <c r="Y20" s="337"/>
      <c r="Z20" s="338"/>
      <c r="AA20" s="165"/>
      <c r="AB20" s="125"/>
      <c r="AC20" s="333"/>
    </row>
    <row r="21" spans="1:29" ht="15.75" customHeight="1" thickBot="1">
      <c r="A21" s="324"/>
      <c r="B21" s="133" t="s">
        <v>115</v>
      </c>
      <c r="C21" s="358"/>
      <c r="D21" s="358"/>
      <c r="E21" s="134"/>
      <c r="F21" s="167"/>
      <c r="G21" s="135"/>
      <c r="H21" s="69"/>
      <c r="I21" s="136">
        <f t="shared" ref="I21:J21" si="2">AVERAGE(I5:I20)</f>
        <v>11</v>
      </c>
      <c r="J21" s="137">
        <f t="shared" si="2"/>
        <v>3600</v>
      </c>
      <c r="K21" s="138">
        <f t="shared" ref="K21" si="3">J21/I21</f>
        <v>327.27272727272725</v>
      </c>
      <c r="L21" s="136">
        <f t="shared" ref="L21:M21" si="4">AVERAGE(L5:L20)</f>
        <v>11</v>
      </c>
      <c r="M21" s="137">
        <f t="shared" si="4"/>
        <v>3165.4861290681733</v>
      </c>
      <c r="N21" s="138">
        <f>M21/L21</f>
        <v>287.77146627892483</v>
      </c>
      <c r="O21" s="139">
        <f>L21-I21</f>
        <v>0</v>
      </c>
      <c r="P21" s="140">
        <f>N21-K21</f>
        <v>-39.501260993802418</v>
      </c>
      <c r="Q21" s="141">
        <f>N21/K21</f>
        <v>0.87930170251893702</v>
      </c>
      <c r="R21" s="329"/>
      <c r="S21" s="142">
        <v>0.25</v>
      </c>
      <c r="T21" s="143">
        <v>0.42434027777777772</v>
      </c>
      <c r="U21" s="144"/>
      <c r="V21" s="166"/>
      <c r="W21" s="167"/>
      <c r="X21" s="138"/>
      <c r="Y21" s="359"/>
      <c r="Z21" s="360"/>
      <c r="AA21" s="168">
        <f>M21-J21</f>
        <v>-434.51387093182666</v>
      </c>
      <c r="AB21" s="141">
        <f>M21/J21</f>
        <v>0.87930170251893702</v>
      </c>
      <c r="AC21" s="334"/>
    </row>
    <row r="22" spans="1:29" ht="15.75" customHeight="1">
      <c r="A22" s="361" t="s">
        <v>121</v>
      </c>
      <c r="B22" s="114" t="s">
        <v>118</v>
      </c>
      <c r="C22" s="325" t="s">
        <v>186</v>
      </c>
      <c r="D22" s="326"/>
      <c r="E22" s="147">
        <v>18.53</v>
      </c>
      <c r="F22" s="97">
        <v>2431</v>
      </c>
      <c r="G22" s="148">
        <f t="shared" ref="G22:G24" si="5">E22*F22</f>
        <v>45046.43</v>
      </c>
      <c r="H22" s="149"/>
      <c r="I22" s="150">
        <v>3</v>
      </c>
      <c r="J22" s="151">
        <v>3300</v>
      </c>
      <c r="K22" s="152">
        <f>J22/I22</f>
        <v>1100</v>
      </c>
      <c r="L22" s="153">
        <v>3</v>
      </c>
      <c r="M22" s="151">
        <f>F22/V22*60</f>
        <v>2987.2192962469576</v>
      </c>
      <c r="N22" s="152">
        <f>M22/L22</f>
        <v>995.73976541565253</v>
      </c>
      <c r="O22" s="154">
        <f>L22-I22</f>
        <v>0</v>
      </c>
      <c r="P22" s="155">
        <f>N22-K22</f>
        <v>-104.26023458434747</v>
      </c>
      <c r="Q22" s="156">
        <f>N22/K22</f>
        <v>0.90521796855968406</v>
      </c>
      <c r="R22" s="327">
        <f>Q38</f>
        <v>0.90520598951989484</v>
      </c>
      <c r="S22" s="157">
        <v>0.32708333333333334</v>
      </c>
      <c r="T22" s="158">
        <v>0.36098379629629629</v>
      </c>
      <c r="U22" s="159"/>
      <c r="V22" s="112">
        <v>48.828018814438437</v>
      </c>
      <c r="W22" s="161"/>
      <c r="X22" s="162"/>
      <c r="Y22" s="330"/>
      <c r="Z22" s="331"/>
      <c r="AA22" s="115">
        <f>M22-J22</f>
        <v>-312.78070375304242</v>
      </c>
      <c r="AB22" s="156">
        <f>M22/J22</f>
        <v>0.90521796855968406</v>
      </c>
      <c r="AC22" s="332">
        <f>AB38</f>
        <v>0.90520598951989484</v>
      </c>
    </row>
    <row r="23" spans="1:29" ht="15.75" customHeight="1">
      <c r="A23" s="362"/>
      <c r="B23" s="100" t="s">
        <v>118</v>
      </c>
      <c r="C23" s="335" t="s">
        <v>122</v>
      </c>
      <c r="D23" s="336"/>
      <c r="E23" s="101">
        <v>22.28</v>
      </c>
      <c r="F23" s="102">
        <v>941</v>
      </c>
      <c r="G23" s="103">
        <f t="shared" si="5"/>
        <v>20965.48</v>
      </c>
      <c r="H23" s="26"/>
      <c r="I23" s="104">
        <v>5</v>
      </c>
      <c r="J23" s="105">
        <v>3300</v>
      </c>
      <c r="K23" s="106">
        <f t="shared" ref="K23:K24" si="6">J23/I23</f>
        <v>660</v>
      </c>
      <c r="L23" s="107">
        <v>5</v>
      </c>
      <c r="M23" s="105">
        <f>F23/V23*60</f>
        <v>2986.5000000000005</v>
      </c>
      <c r="N23" s="106">
        <f>M23/L23</f>
        <v>597.30000000000007</v>
      </c>
      <c r="O23" s="108">
        <f>L23-I23</f>
        <v>0</v>
      </c>
      <c r="P23" s="109">
        <f>N23-K23</f>
        <v>-62.699999999999932</v>
      </c>
      <c r="Q23" s="110">
        <f>N23/K23</f>
        <v>0.90500000000000014</v>
      </c>
      <c r="R23" s="328"/>
      <c r="S23" s="47">
        <v>0.36458333333333331</v>
      </c>
      <c r="T23" s="48">
        <v>0.37770833333333331</v>
      </c>
      <c r="U23" s="111">
        <v>5.1833333333333176</v>
      </c>
      <c r="V23" s="112">
        <v>18.905072827724759</v>
      </c>
      <c r="W23" s="113"/>
      <c r="X23" s="116"/>
      <c r="Y23" s="337"/>
      <c r="Z23" s="338"/>
      <c r="AA23" s="117">
        <f>M23-J23</f>
        <v>-313.49999999999955</v>
      </c>
      <c r="AB23" s="110">
        <f>M23/J23</f>
        <v>0.90500000000000014</v>
      </c>
      <c r="AC23" s="333"/>
    </row>
    <row r="24" spans="1:29" ht="15.75" customHeight="1">
      <c r="A24" s="362"/>
      <c r="B24" s="100" t="s">
        <v>118</v>
      </c>
      <c r="C24" s="335" t="s">
        <v>123</v>
      </c>
      <c r="D24" s="336"/>
      <c r="E24" s="101">
        <v>17.89</v>
      </c>
      <c r="F24" s="102">
        <v>2840</v>
      </c>
      <c r="G24" s="103">
        <f t="shared" si="5"/>
        <v>50807.6</v>
      </c>
      <c r="H24" s="26"/>
      <c r="I24" s="104">
        <v>4</v>
      </c>
      <c r="J24" s="105">
        <v>3300</v>
      </c>
      <c r="K24" s="106">
        <f t="shared" si="6"/>
        <v>825</v>
      </c>
      <c r="L24" s="107">
        <v>4</v>
      </c>
      <c r="M24" s="105">
        <f>F24/V24*60</f>
        <v>2987.8200000000011</v>
      </c>
      <c r="N24" s="106">
        <f>M24/L24</f>
        <v>746.95500000000027</v>
      </c>
      <c r="O24" s="108">
        <f>L24-I24</f>
        <v>0</v>
      </c>
      <c r="P24" s="109">
        <f>N24-K24</f>
        <v>-78.044999999999732</v>
      </c>
      <c r="Q24" s="110">
        <f>N24/K24</f>
        <v>0.90540000000000032</v>
      </c>
      <c r="R24" s="328"/>
      <c r="S24" s="47">
        <v>0.38124999999999998</v>
      </c>
      <c r="T24" s="48">
        <v>0.42084490740740738</v>
      </c>
      <c r="U24" s="111">
        <v>5.0999999999999979</v>
      </c>
      <c r="V24" s="112">
        <v>57.031548085226</v>
      </c>
      <c r="W24" s="113"/>
      <c r="X24" s="116"/>
      <c r="Y24" s="337"/>
      <c r="Z24" s="338"/>
      <c r="AA24" s="117">
        <f>M24-J24</f>
        <v>-312.17999999999893</v>
      </c>
      <c r="AB24" s="110">
        <f>M24/J24</f>
        <v>0.90540000000000032</v>
      </c>
      <c r="AC24" s="333"/>
    </row>
    <row r="25" spans="1:29" ht="15.75" customHeight="1">
      <c r="A25" s="362"/>
      <c r="B25" s="100"/>
      <c r="C25" s="335"/>
      <c r="D25" s="336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28"/>
      <c r="S25" s="47"/>
      <c r="T25" s="48"/>
      <c r="U25" s="111"/>
      <c r="V25" s="112"/>
      <c r="W25" s="113"/>
      <c r="X25" s="116"/>
      <c r="Y25" s="337"/>
      <c r="Z25" s="338"/>
      <c r="AA25" s="117"/>
      <c r="AB25" s="110"/>
      <c r="AC25" s="333"/>
    </row>
    <row r="26" spans="1:29" ht="15.75" customHeight="1">
      <c r="A26" s="363"/>
      <c r="B26" s="100"/>
      <c r="C26" s="335"/>
      <c r="D26" s="336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328"/>
      <c r="S26" s="47"/>
      <c r="T26" s="48"/>
      <c r="U26" s="111"/>
      <c r="V26" s="112"/>
      <c r="W26" s="113"/>
      <c r="X26" s="116"/>
      <c r="Y26" s="337"/>
      <c r="Z26" s="338"/>
      <c r="AA26" s="117"/>
      <c r="AB26" s="110"/>
      <c r="AC26" s="333"/>
    </row>
    <row r="27" spans="1:29" ht="15.75" customHeight="1">
      <c r="A27" s="363"/>
      <c r="B27" s="100"/>
      <c r="C27" s="335"/>
      <c r="D27" s="336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28"/>
      <c r="S27" s="47"/>
      <c r="T27" s="120"/>
      <c r="U27" s="111"/>
      <c r="V27" s="112"/>
      <c r="W27" s="113"/>
      <c r="X27" s="116"/>
      <c r="Y27" s="337"/>
      <c r="Z27" s="338"/>
      <c r="AA27" s="117"/>
      <c r="AB27" s="110"/>
      <c r="AC27" s="333"/>
    </row>
    <row r="28" spans="1:29" ht="15.75" customHeight="1">
      <c r="A28" s="363"/>
      <c r="B28" s="100"/>
      <c r="C28" s="335"/>
      <c r="D28" s="336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328"/>
      <c r="S28" s="47"/>
      <c r="T28" s="120"/>
      <c r="U28" s="111"/>
      <c r="V28" s="112"/>
      <c r="W28" s="113"/>
      <c r="X28" s="116"/>
      <c r="Y28" s="337"/>
      <c r="Z28" s="338"/>
      <c r="AA28" s="117"/>
      <c r="AB28" s="110"/>
      <c r="AC28" s="333"/>
    </row>
    <row r="29" spans="1:29" ht="15.75" customHeight="1">
      <c r="A29" s="363"/>
      <c r="B29" s="100"/>
      <c r="C29" s="335"/>
      <c r="D29" s="336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28"/>
      <c r="S29" s="47"/>
      <c r="T29" s="120"/>
      <c r="U29" s="111"/>
      <c r="V29" s="112"/>
      <c r="W29" s="113"/>
      <c r="X29" s="116"/>
      <c r="Y29" s="337"/>
      <c r="Z29" s="338"/>
      <c r="AA29" s="117"/>
      <c r="AB29" s="110"/>
      <c r="AC29" s="333"/>
    </row>
    <row r="30" spans="1:29" ht="15.75" customHeight="1">
      <c r="A30" s="363"/>
      <c r="B30" s="100"/>
      <c r="C30" s="335"/>
      <c r="D30" s="336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28"/>
      <c r="S30" s="47"/>
      <c r="T30" s="120"/>
      <c r="U30" s="111"/>
      <c r="V30" s="112"/>
      <c r="W30" s="113"/>
      <c r="X30" s="116"/>
      <c r="Y30" s="337"/>
      <c r="Z30" s="338"/>
      <c r="AA30" s="117"/>
      <c r="AB30" s="110"/>
      <c r="AC30" s="333"/>
    </row>
    <row r="31" spans="1:29" ht="15.75" customHeight="1">
      <c r="A31" s="363"/>
      <c r="B31" s="100"/>
      <c r="C31" s="335"/>
      <c r="D31" s="336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28"/>
      <c r="S31" s="47"/>
      <c r="T31" s="120"/>
      <c r="U31" s="111"/>
      <c r="V31" s="112"/>
      <c r="W31" s="113"/>
      <c r="X31" s="116"/>
      <c r="Y31" s="337"/>
      <c r="Z31" s="338"/>
      <c r="AA31" s="117"/>
      <c r="AB31" s="110"/>
      <c r="AC31" s="333"/>
    </row>
    <row r="32" spans="1:29" ht="15.75" customHeight="1">
      <c r="A32" s="363"/>
      <c r="B32" s="100"/>
      <c r="C32" s="335"/>
      <c r="D32" s="336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28"/>
      <c r="S32" s="47"/>
      <c r="T32" s="120"/>
      <c r="U32" s="111"/>
      <c r="V32" s="112"/>
      <c r="W32" s="113"/>
      <c r="X32" s="116"/>
      <c r="Y32" s="337"/>
      <c r="Z32" s="338"/>
      <c r="AA32" s="117"/>
      <c r="AB32" s="110"/>
      <c r="AC32" s="333"/>
    </row>
    <row r="33" spans="1:29" ht="15.75" customHeight="1">
      <c r="A33" s="363"/>
      <c r="B33" s="100"/>
      <c r="C33" s="335"/>
      <c r="D33" s="336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28"/>
      <c r="S33" s="47"/>
      <c r="T33" s="120"/>
      <c r="U33" s="111"/>
      <c r="V33" s="112"/>
      <c r="W33" s="113"/>
      <c r="X33" s="116"/>
      <c r="Y33" s="337"/>
      <c r="Z33" s="338"/>
      <c r="AA33" s="117"/>
      <c r="AB33" s="110"/>
      <c r="AC33" s="333"/>
    </row>
    <row r="34" spans="1:29" ht="15.75" customHeight="1">
      <c r="A34" s="363"/>
      <c r="B34" s="100"/>
      <c r="C34" s="335"/>
      <c r="D34" s="336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28"/>
      <c r="S34" s="47"/>
      <c r="T34" s="120"/>
      <c r="U34" s="111"/>
      <c r="V34" s="112"/>
      <c r="W34" s="113"/>
      <c r="X34" s="116"/>
      <c r="Y34" s="337"/>
      <c r="Z34" s="338"/>
      <c r="AA34" s="117"/>
      <c r="AB34" s="110"/>
      <c r="AC34" s="333"/>
    </row>
    <row r="35" spans="1:29" ht="15.75" customHeight="1">
      <c r="A35" s="363"/>
      <c r="B35" s="100"/>
      <c r="C35" s="335"/>
      <c r="D35" s="336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28"/>
      <c r="S35" s="47"/>
      <c r="T35" s="120"/>
      <c r="U35" s="111"/>
      <c r="V35" s="112"/>
      <c r="W35" s="113"/>
      <c r="X35" s="116"/>
      <c r="Y35" s="337"/>
      <c r="Z35" s="338"/>
      <c r="AA35" s="117"/>
      <c r="AB35" s="110"/>
      <c r="AC35" s="333"/>
    </row>
    <row r="36" spans="1:29" ht="15.75" customHeight="1">
      <c r="A36" s="363"/>
      <c r="B36" s="100"/>
      <c r="C36" s="335"/>
      <c r="D36" s="336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28"/>
      <c r="S36" s="47"/>
      <c r="T36" s="120"/>
      <c r="U36" s="111"/>
      <c r="V36" s="112"/>
      <c r="W36" s="113"/>
      <c r="X36" s="116"/>
      <c r="Y36" s="337"/>
      <c r="Z36" s="338"/>
      <c r="AA36" s="117"/>
      <c r="AB36" s="110"/>
      <c r="AC36" s="333"/>
    </row>
    <row r="37" spans="1:29" ht="15.75" customHeight="1">
      <c r="A37" s="363"/>
      <c r="B37" s="100"/>
      <c r="C37" s="335"/>
      <c r="D37" s="336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28"/>
      <c r="S37" s="119"/>
      <c r="T37" s="120"/>
      <c r="U37" s="130"/>
      <c r="V37" s="131"/>
      <c r="W37" s="126"/>
      <c r="X37" s="127"/>
      <c r="Y37" s="337"/>
      <c r="Z37" s="338"/>
      <c r="AA37" s="165"/>
      <c r="AB37" s="125"/>
      <c r="AC37" s="333"/>
    </row>
    <row r="38" spans="1:29" ht="15.75" customHeight="1" thickBot="1">
      <c r="A38" s="364"/>
      <c r="B38" s="133" t="s">
        <v>115</v>
      </c>
      <c r="C38" s="358"/>
      <c r="D38" s="358"/>
      <c r="E38" s="134"/>
      <c r="F38" s="99"/>
      <c r="G38" s="135"/>
      <c r="H38" s="69"/>
      <c r="I38" s="136">
        <f t="shared" ref="I38:J38" si="7">AVERAGE(I22:I37)</f>
        <v>4</v>
      </c>
      <c r="J38" s="137">
        <f t="shared" si="7"/>
        <v>3300</v>
      </c>
      <c r="K38" s="138">
        <f t="shared" ref="K38" si="8">J38/I38</f>
        <v>825</v>
      </c>
      <c r="L38" s="136">
        <f t="shared" ref="L38:M38" si="9">AVERAGE(L22:L37)</f>
        <v>4</v>
      </c>
      <c r="M38" s="137">
        <f t="shared" si="9"/>
        <v>2987.179765415653</v>
      </c>
      <c r="N38" s="138">
        <f t="shared" ref="N38:N44" si="10">M38/L38</f>
        <v>746.79494135391326</v>
      </c>
      <c r="O38" s="139">
        <f t="shared" ref="O38:O44" si="11">L38-I38</f>
        <v>0</v>
      </c>
      <c r="P38" s="140">
        <f t="shared" ref="P38:P44" si="12">N38-K38</f>
        <v>-78.205058646086741</v>
      </c>
      <c r="Q38" s="141">
        <f t="shared" ref="Q38:Q44" si="13">N38/K38</f>
        <v>0.90520598951989484</v>
      </c>
      <c r="R38" s="329"/>
      <c r="S38" s="142">
        <v>0.32708333333333334</v>
      </c>
      <c r="T38" s="143">
        <v>0.42084490740740738</v>
      </c>
      <c r="U38" s="144"/>
      <c r="V38" s="166"/>
      <c r="W38" s="99"/>
      <c r="X38" s="69"/>
      <c r="Y38" s="359"/>
      <c r="Z38" s="360"/>
      <c r="AA38" s="168">
        <f t="shared" ref="AA38:AA44" si="14">M38-J38</f>
        <v>-312.82023458434696</v>
      </c>
      <c r="AB38" s="141">
        <f t="shared" ref="AB38:AB44" si="15">M38/J38</f>
        <v>0.90520598951989484</v>
      </c>
      <c r="AC38" s="334"/>
    </row>
    <row r="39" spans="1:29" ht="15.75" customHeight="1">
      <c r="A39" s="322" t="s">
        <v>71</v>
      </c>
      <c r="B39" s="114" t="s">
        <v>118</v>
      </c>
      <c r="C39" s="325" t="s">
        <v>129</v>
      </c>
      <c r="D39" s="326"/>
      <c r="E39" s="147">
        <v>25.03</v>
      </c>
      <c r="F39" s="97">
        <v>1197</v>
      </c>
      <c r="G39" s="148">
        <f t="shared" ref="G39:G44" si="16">E39*F39</f>
        <v>29960.91</v>
      </c>
      <c r="H39" s="149"/>
      <c r="I39" s="150">
        <v>5</v>
      </c>
      <c r="J39" s="151">
        <v>3600</v>
      </c>
      <c r="K39" s="152">
        <f>J39/I39</f>
        <v>720</v>
      </c>
      <c r="L39" s="153">
        <v>5</v>
      </c>
      <c r="M39" s="151">
        <f t="shared" ref="M39:M44" si="17">F39/V39*60</f>
        <v>3193.136167697538</v>
      </c>
      <c r="N39" s="152">
        <f t="shared" si="10"/>
        <v>638.62723353950764</v>
      </c>
      <c r="O39" s="154">
        <f t="shared" si="11"/>
        <v>0</v>
      </c>
      <c r="P39" s="155">
        <f t="shared" si="12"/>
        <v>-81.372766460492358</v>
      </c>
      <c r="Q39" s="156">
        <f t="shared" si="13"/>
        <v>0.88698226880487174</v>
      </c>
      <c r="R39" s="327">
        <f>Q55</f>
        <v>0.88991910618034997</v>
      </c>
      <c r="S39" s="157">
        <v>0.25</v>
      </c>
      <c r="T39" s="158">
        <v>0.26561342592592591</v>
      </c>
      <c r="U39" s="159"/>
      <c r="V39" s="160">
        <v>22.491994148745295</v>
      </c>
      <c r="W39" s="161"/>
      <c r="X39" s="162"/>
      <c r="Y39" s="330"/>
      <c r="Z39" s="331"/>
      <c r="AA39" s="115">
        <f t="shared" si="14"/>
        <v>-406.86383230246201</v>
      </c>
      <c r="AB39" s="156">
        <f t="shared" si="15"/>
        <v>0.88698226880487163</v>
      </c>
      <c r="AC39" s="332">
        <f>AB55</f>
        <v>0.88991910618034997</v>
      </c>
    </row>
    <row r="40" spans="1:29" ht="15.75" customHeight="1">
      <c r="A40" s="323"/>
      <c r="B40" s="100" t="s">
        <v>118</v>
      </c>
      <c r="C40" s="335" t="s">
        <v>125</v>
      </c>
      <c r="D40" s="336"/>
      <c r="E40" s="101">
        <v>18.18</v>
      </c>
      <c r="F40" s="102">
        <v>1149</v>
      </c>
      <c r="G40" s="103">
        <f t="shared" si="16"/>
        <v>20888.82</v>
      </c>
      <c r="H40" s="26"/>
      <c r="I40" s="104">
        <v>3</v>
      </c>
      <c r="J40" s="105">
        <v>3600</v>
      </c>
      <c r="K40" s="106">
        <f t="shared" ref="K40:K76" si="18">J40/I40</f>
        <v>1200</v>
      </c>
      <c r="L40" s="107">
        <v>3</v>
      </c>
      <c r="M40" s="105">
        <f t="shared" si="17"/>
        <v>3188.1393682675784</v>
      </c>
      <c r="N40" s="106">
        <f t="shared" si="10"/>
        <v>1062.7131227558596</v>
      </c>
      <c r="O40" s="108">
        <f t="shared" si="11"/>
        <v>0</v>
      </c>
      <c r="P40" s="109">
        <f t="shared" si="12"/>
        <v>-137.28687724414044</v>
      </c>
      <c r="Q40" s="110">
        <f t="shared" si="13"/>
        <v>0.88559426896321625</v>
      </c>
      <c r="R40" s="328"/>
      <c r="S40" s="47">
        <v>0.27569444444444446</v>
      </c>
      <c r="T40" s="48">
        <v>0.29070601851851852</v>
      </c>
      <c r="U40" s="111">
        <v>14.516666666666724</v>
      </c>
      <c r="V40" s="112">
        <v>21.623897840282218</v>
      </c>
      <c r="W40" s="113"/>
      <c r="X40" s="116"/>
      <c r="Y40" s="337"/>
      <c r="Z40" s="338"/>
      <c r="AA40" s="117">
        <f t="shared" si="14"/>
        <v>-411.86063173242155</v>
      </c>
      <c r="AB40" s="110">
        <f t="shared" si="15"/>
        <v>0.88559426896321625</v>
      </c>
      <c r="AC40" s="333"/>
    </row>
    <row r="41" spans="1:29" ht="15.75" customHeight="1">
      <c r="A41" s="323"/>
      <c r="B41" s="100" t="s">
        <v>118</v>
      </c>
      <c r="C41" s="335" t="s">
        <v>202</v>
      </c>
      <c r="D41" s="336"/>
      <c r="E41" s="101">
        <v>23.72</v>
      </c>
      <c r="F41" s="102">
        <v>1093</v>
      </c>
      <c r="G41" s="103">
        <f t="shared" si="16"/>
        <v>25925.96</v>
      </c>
      <c r="H41" s="26"/>
      <c r="I41" s="104">
        <v>5</v>
      </c>
      <c r="J41" s="105">
        <v>3600</v>
      </c>
      <c r="K41" s="106">
        <f t="shared" si="18"/>
        <v>720</v>
      </c>
      <c r="L41" s="107">
        <v>5</v>
      </c>
      <c r="M41" s="105">
        <f t="shared" si="17"/>
        <v>3199.5111494849407</v>
      </c>
      <c r="N41" s="106">
        <f t="shared" si="10"/>
        <v>639.90222989698816</v>
      </c>
      <c r="O41" s="108">
        <f t="shared" si="11"/>
        <v>0</v>
      </c>
      <c r="P41" s="109">
        <f t="shared" si="12"/>
        <v>-80.09777010301184</v>
      </c>
      <c r="Q41" s="110">
        <f t="shared" si="13"/>
        <v>0.88875309707915018</v>
      </c>
      <c r="R41" s="328"/>
      <c r="S41" s="47">
        <v>0.30069444444444449</v>
      </c>
      <c r="T41" s="48">
        <v>0.31491898148148151</v>
      </c>
      <c r="U41" s="111">
        <v>15</v>
      </c>
      <c r="V41" s="112">
        <v>20.496881222169552</v>
      </c>
      <c r="W41" s="113"/>
      <c r="X41" s="116"/>
      <c r="Y41" s="337"/>
      <c r="Z41" s="338"/>
      <c r="AA41" s="117">
        <f t="shared" si="14"/>
        <v>-400.48885051505931</v>
      </c>
      <c r="AB41" s="110">
        <f t="shared" si="15"/>
        <v>0.88875309707915018</v>
      </c>
      <c r="AC41" s="333"/>
    </row>
    <row r="42" spans="1:29" ht="15.75" customHeight="1">
      <c r="A42" s="323"/>
      <c r="B42" s="100" t="s">
        <v>118</v>
      </c>
      <c r="C42" s="335" t="s">
        <v>127</v>
      </c>
      <c r="D42" s="336"/>
      <c r="E42" s="101">
        <v>18.18</v>
      </c>
      <c r="F42" s="102">
        <v>2142</v>
      </c>
      <c r="G42" s="103">
        <f t="shared" si="16"/>
        <v>38941.56</v>
      </c>
      <c r="H42" s="26"/>
      <c r="I42" s="104">
        <v>3</v>
      </c>
      <c r="J42" s="105">
        <v>3600</v>
      </c>
      <c r="K42" s="106">
        <f t="shared" si="18"/>
        <v>1200</v>
      </c>
      <c r="L42" s="107">
        <v>3</v>
      </c>
      <c r="M42" s="105">
        <f t="shared" si="17"/>
        <v>3199.9182864459981</v>
      </c>
      <c r="N42" s="106">
        <f t="shared" si="10"/>
        <v>1066.6394288153326</v>
      </c>
      <c r="O42" s="108">
        <f t="shared" si="11"/>
        <v>0</v>
      </c>
      <c r="P42" s="109">
        <f t="shared" si="12"/>
        <v>-133.36057118466738</v>
      </c>
      <c r="Q42" s="110">
        <f t="shared" si="13"/>
        <v>0.88886619067944383</v>
      </c>
      <c r="R42" s="328"/>
      <c r="S42" s="47">
        <v>0.32500000000000007</v>
      </c>
      <c r="T42" s="48">
        <v>0.35288194444444454</v>
      </c>
      <c r="U42" s="111">
        <v>14.516666666666724</v>
      </c>
      <c r="V42" s="112">
        <v>40.163525595130508</v>
      </c>
      <c r="W42" s="113"/>
      <c r="X42" s="116"/>
      <c r="Y42" s="337"/>
      <c r="Z42" s="338"/>
      <c r="AA42" s="117">
        <f t="shared" si="14"/>
        <v>-400.08171355400191</v>
      </c>
      <c r="AB42" s="110">
        <f t="shared" si="15"/>
        <v>0.88886619067944395</v>
      </c>
      <c r="AC42" s="333"/>
    </row>
    <row r="43" spans="1:29" ht="15.75" customHeight="1">
      <c r="A43" s="323"/>
      <c r="B43" s="100" t="s">
        <v>118</v>
      </c>
      <c r="C43" s="335" t="s">
        <v>126</v>
      </c>
      <c r="D43" s="336"/>
      <c r="E43" s="101">
        <v>14.03</v>
      </c>
      <c r="F43" s="102">
        <v>4720</v>
      </c>
      <c r="G43" s="103">
        <f t="shared" si="16"/>
        <v>66221.599999999991</v>
      </c>
      <c r="H43" s="13"/>
      <c r="I43" s="104">
        <v>3</v>
      </c>
      <c r="J43" s="105">
        <v>3000</v>
      </c>
      <c r="K43" s="106">
        <f t="shared" si="18"/>
        <v>1000</v>
      </c>
      <c r="L43" s="107">
        <v>3</v>
      </c>
      <c r="M43" s="105">
        <f t="shared" si="17"/>
        <v>2722.1921657400931</v>
      </c>
      <c r="N43" s="106">
        <f t="shared" si="10"/>
        <v>907.39738858003102</v>
      </c>
      <c r="O43" s="108">
        <f t="shared" si="11"/>
        <v>0</v>
      </c>
      <c r="P43" s="109">
        <f t="shared" si="12"/>
        <v>-92.60261141996898</v>
      </c>
      <c r="Q43" s="110">
        <f t="shared" si="13"/>
        <v>0.90739738858003105</v>
      </c>
      <c r="R43" s="328"/>
      <c r="S43" s="47">
        <v>0.36319444444444454</v>
      </c>
      <c r="T43" s="48">
        <v>0.43543981481481492</v>
      </c>
      <c r="U43" s="111">
        <v>14.850000000000003</v>
      </c>
      <c r="V43" s="112">
        <v>104.03380171473137</v>
      </c>
      <c r="W43" s="113"/>
      <c r="X43" s="116"/>
      <c r="Y43" s="337"/>
      <c r="Z43" s="338"/>
      <c r="AA43" s="117">
        <f t="shared" si="14"/>
        <v>-277.80783425990694</v>
      </c>
      <c r="AB43" s="110">
        <f t="shared" si="15"/>
        <v>0.90739738858003105</v>
      </c>
      <c r="AC43" s="333"/>
    </row>
    <row r="44" spans="1:29" ht="15.75" customHeight="1">
      <c r="A44" s="323"/>
      <c r="B44" s="100" t="s">
        <v>118</v>
      </c>
      <c r="C44" s="335" t="s">
        <v>128</v>
      </c>
      <c r="D44" s="336"/>
      <c r="E44" s="101">
        <v>14.28</v>
      </c>
      <c r="F44" s="102">
        <v>5985</v>
      </c>
      <c r="G44" s="121">
        <f t="shared" si="16"/>
        <v>85465.8</v>
      </c>
      <c r="H44" s="122"/>
      <c r="I44" s="104">
        <v>3</v>
      </c>
      <c r="J44" s="105">
        <v>3600</v>
      </c>
      <c r="K44" s="106">
        <f t="shared" si="18"/>
        <v>1200</v>
      </c>
      <c r="L44" s="107">
        <v>3</v>
      </c>
      <c r="M44" s="105">
        <f t="shared" si="17"/>
        <v>3185.4040921512019</v>
      </c>
      <c r="N44" s="106">
        <f t="shared" si="10"/>
        <v>1061.8013640504007</v>
      </c>
      <c r="O44" s="108">
        <f t="shared" si="11"/>
        <v>0</v>
      </c>
      <c r="P44" s="109">
        <f t="shared" si="12"/>
        <v>-138.19863594959929</v>
      </c>
      <c r="Q44" s="110">
        <f t="shared" si="13"/>
        <v>0.88483447004200055</v>
      </c>
      <c r="R44" s="328"/>
      <c r="S44" s="47">
        <v>0.44583333333333347</v>
      </c>
      <c r="T44" s="120">
        <v>0.52410879629629648</v>
      </c>
      <c r="U44" s="111">
        <v>14.966666666666715</v>
      </c>
      <c r="V44" s="112">
        <v>112.73294992143012</v>
      </c>
      <c r="W44" s="113"/>
      <c r="X44" s="116"/>
      <c r="Y44" s="337"/>
      <c r="Z44" s="338"/>
      <c r="AA44" s="117">
        <f t="shared" si="14"/>
        <v>-414.59590784879811</v>
      </c>
      <c r="AB44" s="110">
        <f t="shared" si="15"/>
        <v>0.88483447004200055</v>
      </c>
      <c r="AC44" s="333"/>
    </row>
    <row r="45" spans="1:29" ht="15.75" customHeight="1">
      <c r="A45" s="323"/>
      <c r="B45" s="100"/>
      <c r="C45" s="335"/>
      <c r="D45" s="336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328"/>
      <c r="S45" s="47"/>
      <c r="T45" s="120"/>
      <c r="U45" s="111"/>
      <c r="V45" s="112"/>
      <c r="W45" s="113"/>
      <c r="X45" s="116"/>
      <c r="Y45" s="337"/>
      <c r="Z45" s="338"/>
      <c r="AA45" s="117"/>
      <c r="AB45" s="110"/>
      <c r="AC45" s="333"/>
    </row>
    <row r="46" spans="1:29" ht="15.75" customHeight="1">
      <c r="A46" s="323"/>
      <c r="B46" s="100"/>
      <c r="C46" s="335"/>
      <c r="D46" s="336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28"/>
      <c r="S46" s="47"/>
      <c r="T46" s="120"/>
      <c r="U46" s="111"/>
      <c r="V46" s="112"/>
      <c r="W46" s="113"/>
      <c r="X46" s="116"/>
      <c r="Y46" s="337"/>
      <c r="Z46" s="338"/>
      <c r="AA46" s="117"/>
      <c r="AB46" s="110"/>
      <c r="AC46" s="333"/>
    </row>
    <row r="47" spans="1:29" ht="15.75" customHeight="1">
      <c r="A47" s="323"/>
      <c r="B47" s="100"/>
      <c r="C47" s="335"/>
      <c r="D47" s="336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8"/>
      <c r="S47" s="47"/>
      <c r="T47" s="120"/>
      <c r="U47" s="111"/>
      <c r="V47" s="112"/>
      <c r="W47" s="113"/>
      <c r="X47" s="116"/>
      <c r="Y47" s="337"/>
      <c r="Z47" s="338"/>
      <c r="AA47" s="117"/>
      <c r="AB47" s="110"/>
      <c r="AC47" s="333"/>
    </row>
    <row r="48" spans="1:29" ht="15.75" customHeight="1">
      <c r="A48" s="323"/>
      <c r="B48" s="100"/>
      <c r="C48" s="335"/>
      <c r="D48" s="336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8"/>
      <c r="S48" s="47"/>
      <c r="T48" s="120"/>
      <c r="U48" s="111"/>
      <c r="V48" s="112"/>
      <c r="W48" s="113"/>
      <c r="X48" s="116"/>
      <c r="Y48" s="337"/>
      <c r="Z48" s="338"/>
      <c r="AA48" s="117"/>
      <c r="AB48" s="110"/>
      <c r="AC48" s="333"/>
    </row>
    <row r="49" spans="1:29" ht="15.75" customHeight="1">
      <c r="A49" s="323"/>
      <c r="B49" s="100"/>
      <c r="C49" s="335"/>
      <c r="D49" s="336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8"/>
      <c r="S49" s="47"/>
      <c r="T49" s="120"/>
      <c r="U49" s="111"/>
      <c r="V49" s="112"/>
      <c r="W49" s="126"/>
      <c r="X49" s="127"/>
      <c r="Y49" s="337"/>
      <c r="Z49" s="338"/>
      <c r="AA49" s="117"/>
      <c r="AB49" s="110"/>
      <c r="AC49" s="333"/>
    </row>
    <row r="50" spans="1:29" ht="15.75" customHeight="1">
      <c r="A50" s="323"/>
      <c r="B50" s="100"/>
      <c r="C50" s="335"/>
      <c r="D50" s="336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8"/>
      <c r="S50" s="47"/>
      <c r="T50" s="120"/>
      <c r="U50" s="111"/>
      <c r="V50" s="112"/>
      <c r="W50" s="126"/>
      <c r="X50" s="127"/>
      <c r="Y50" s="337"/>
      <c r="Z50" s="338"/>
      <c r="AA50" s="117"/>
      <c r="AB50" s="110"/>
      <c r="AC50" s="333"/>
    </row>
    <row r="51" spans="1:29" ht="15.75" customHeight="1">
      <c r="A51" s="323"/>
      <c r="B51" s="100"/>
      <c r="C51" s="335"/>
      <c r="D51" s="336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8"/>
      <c r="S51" s="47"/>
      <c r="T51" s="120"/>
      <c r="U51" s="111"/>
      <c r="V51" s="112"/>
      <c r="W51" s="126"/>
      <c r="X51" s="127"/>
      <c r="Y51" s="337"/>
      <c r="Z51" s="338"/>
      <c r="AA51" s="117"/>
      <c r="AB51" s="110"/>
      <c r="AC51" s="333"/>
    </row>
    <row r="52" spans="1:29" ht="15.75" customHeight="1">
      <c r="A52" s="323"/>
      <c r="B52" s="100"/>
      <c r="C52" s="335"/>
      <c r="D52" s="336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8"/>
      <c r="S52" s="47"/>
      <c r="T52" s="120"/>
      <c r="U52" s="111"/>
      <c r="V52" s="112"/>
      <c r="W52" s="126"/>
      <c r="X52" s="127"/>
      <c r="Y52" s="337"/>
      <c r="Z52" s="338"/>
      <c r="AA52" s="117"/>
      <c r="AB52" s="110"/>
      <c r="AC52" s="333"/>
    </row>
    <row r="53" spans="1:29" ht="15.75" customHeight="1">
      <c r="A53" s="323"/>
      <c r="B53" s="100"/>
      <c r="C53" s="335"/>
      <c r="D53" s="336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8"/>
      <c r="S53" s="47"/>
      <c r="T53" s="120"/>
      <c r="U53" s="111"/>
      <c r="V53" s="112"/>
      <c r="W53" s="126"/>
      <c r="X53" s="127"/>
      <c r="Y53" s="337"/>
      <c r="Z53" s="338"/>
      <c r="AA53" s="117"/>
      <c r="AB53" s="110"/>
      <c r="AC53" s="333"/>
    </row>
    <row r="54" spans="1:29" ht="15.75" customHeight="1">
      <c r="A54" s="323"/>
      <c r="B54" s="100"/>
      <c r="C54" s="335"/>
      <c r="D54" s="336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8"/>
      <c r="S54" s="119"/>
      <c r="T54" s="120"/>
      <c r="U54" s="130"/>
      <c r="V54" s="131"/>
      <c r="W54" s="126"/>
      <c r="X54" s="127"/>
      <c r="Y54" s="337"/>
      <c r="Z54" s="338"/>
      <c r="AA54" s="165"/>
      <c r="AB54" s="125"/>
      <c r="AC54" s="333"/>
    </row>
    <row r="55" spans="1:29" ht="15.75" customHeight="1" thickBot="1">
      <c r="A55" s="324"/>
      <c r="B55" s="133" t="s">
        <v>115</v>
      </c>
      <c r="C55" s="358"/>
      <c r="D55" s="358"/>
      <c r="E55" s="134"/>
      <c r="F55" s="99"/>
      <c r="G55" s="135"/>
      <c r="H55" s="69"/>
      <c r="I55" s="136">
        <f t="shared" ref="I55:J55" si="19">AVERAGE(I39:I54)</f>
        <v>3.6666666666666665</v>
      </c>
      <c r="J55" s="137">
        <f t="shared" si="19"/>
        <v>3500</v>
      </c>
      <c r="K55" s="138">
        <f t="shared" ref="K55" si="20">J55/I55</f>
        <v>954.54545454545462</v>
      </c>
      <c r="L55" s="136">
        <f t="shared" ref="L55:M55" si="21">AVERAGE(L39:L54)</f>
        <v>3.6666666666666665</v>
      </c>
      <c r="M55" s="137">
        <f t="shared" si="21"/>
        <v>3114.7168716312249</v>
      </c>
      <c r="N55" s="138">
        <f t="shared" ref="N55:N61" si="22">M55/L55</f>
        <v>849.46823771760683</v>
      </c>
      <c r="O55" s="139">
        <f t="shared" ref="O55:O61" si="23">L55-I55</f>
        <v>0</v>
      </c>
      <c r="P55" s="140">
        <f t="shared" ref="P55:P61" si="24">N55-K55</f>
        <v>-105.07721682784779</v>
      </c>
      <c r="Q55" s="141">
        <f t="shared" ref="Q55:Q61" si="25">N55/K55</f>
        <v>0.88991910618034997</v>
      </c>
      <c r="R55" s="329"/>
      <c r="S55" s="142">
        <v>0.25</v>
      </c>
      <c r="T55" s="143">
        <v>0.52410879629629648</v>
      </c>
      <c r="U55" s="144"/>
      <c r="V55" s="166"/>
      <c r="W55" s="99"/>
      <c r="X55" s="69"/>
      <c r="Y55" s="359"/>
      <c r="Z55" s="360"/>
      <c r="AA55" s="168">
        <f t="shared" ref="AA55:AA61" si="26">M55-J55</f>
        <v>-385.28312836877512</v>
      </c>
      <c r="AB55" s="141">
        <f t="shared" ref="AB55:AB61" si="27">M55/J55</f>
        <v>0.88991910618034997</v>
      </c>
      <c r="AC55" s="334"/>
    </row>
    <row r="56" spans="1:29" ht="15.75" customHeight="1">
      <c r="A56" s="361" t="s">
        <v>78</v>
      </c>
      <c r="B56" s="114" t="s">
        <v>118</v>
      </c>
      <c r="C56" s="325" t="s">
        <v>211</v>
      </c>
      <c r="D56" s="326"/>
      <c r="E56" s="147">
        <v>17.07</v>
      </c>
      <c r="F56" s="97">
        <v>2424</v>
      </c>
      <c r="G56" s="148">
        <f t="shared" ref="G56:G61" si="28">E56*F56</f>
        <v>41377.68</v>
      </c>
      <c r="H56" s="149"/>
      <c r="I56" s="150">
        <v>3</v>
      </c>
      <c r="J56" s="151">
        <v>3300</v>
      </c>
      <c r="K56" s="152">
        <f>J56/I56</f>
        <v>1100</v>
      </c>
      <c r="L56" s="153">
        <v>3</v>
      </c>
      <c r="M56" s="151">
        <f t="shared" ref="M56:M61" si="29">F56/V56*60</f>
        <v>2970.1888102369726</v>
      </c>
      <c r="N56" s="152">
        <f t="shared" si="22"/>
        <v>990.06293674565757</v>
      </c>
      <c r="O56" s="154">
        <f t="shared" si="23"/>
        <v>0</v>
      </c>
      <c r="P56" s="155">
        <f t="shared" si="24"/>
        <v>-109.93706325434243</v>
      </c>
      <c r="Q56" s="156">
        <f t="shared" si="25"/>
        <v>0.90005721522332505</v>
      </c>
      <c r="R56" s="327">
        <f>Q72</f>
        <v>0.884293067628244</v>
      </c>
      <c r="S56" s="157">
        <v>0.25</v>
      </c>
      <c r="T56" s="158">
        <v>0.28399305555555554</v>
      </c>
      <c r="U56" s="159"/>
      <c r="V56" s="160">
        <v>48.966584042984209</v>
      </c>
      <c r="W56" s="158"/>
      <c r="X56" s="169"/>
      <c r="Y56" s="330"/>
      <c r="Z56" s="331"/>
      <c r="AA56" s="115">
        <f t="shared" si="26"/>
        <v>-329.81118976302741</v>
      </c>
      <c r="AB56" s="156">
        <f t="shared" si="27"/>
        <v>0.90005721522332505</v>
      </c>
      <c r="AC56" s="332">
        <f>AB72</f>
        <v>0.884293067628244</v>
      </c>
    </row>
    <row r="57" spans="1:29" ht="15.75" customHeight="1">
      <c r="A57" s="362"/>
      <c r="B57" s="100" t="s">
        <v>118</v>
      </c>
      <c r="C57" s="335" t="s">
        <v>215</v>
      </c>
      <c r="D57" s="336"/>
      <c r="E57" s="101">
        <v>20.72</v>
      </c>
      <c r="F57" s="102">
        <v>2208</v>
      </c>
      <c r="G57" s="103">
        <f t="shared" si="28"/>
        <v>45749.759999999995</v>
      </c>
      <c r="H57" s="26"/>
      <c r="I57" s="104">
        <v>3</v>
      </c>
      <c r="J57" s="105">
        <v>3600</v>
      </c>
      <c r="K57" s="106">
        <f t="shared" si="18"/>
        <v>1200</v>
      </c>
      <c r="L57" s="107">
        <v>3</v>
      </c>
      <c r="M57" s="105">
        <f t="shared" si="29"/>
        <v>3190.3579821693838</v>
      </c>
      <c r="N57" s="106">
        <f t="shared" si="22"/>
        <v>1063.452660723128</v>
      </c>
      <c r="O57" s="108">
        <f t="shared" si="23"/>
        <v>0</v>
      </c>
      <c r="P57" s="109">
        <f t="shared" si="24"/>
        <v>-136.54733927687198</v>
      </c>
      <c r="Q57" s="110">
        <f t="shared" si="25"/>
        <v>0.88621055060260667</v>
      </c>
      <c r="R57" s="328"/>
      <c r="S57" s="47">
        <v>0.29375000000000001</v>
      </c>
      <c r="T57" s="48">
        <v>0.3225810185185185</v>
      </c>
      <c r="U57" s="111">
        <v>15</v>
      </c>
      <c r="V57" s="112">
        <v>41.525120610420046</v>
      </c>
      <c r="W57" s="113"/>
      <c r="X57" s="13"/>
      <c r="Y57" s="337"/>
      <c r="Z57" s="338"/>
      <c r="AA57" s="117">
        <f t="shared" si="26"/>
        <v>-409.64201783061617</v>
      </c>
      <c r="AB57" s="110">
        <f t="shared" si="27"/>
        <v>0.88621055060260667</v>
      </c>
      <c r="AC57" s="333"/>
    </row>
    <row r="58" spans="1:29" ht="15.75" customHeight="1">
      <c r="A58" s="362"/>
      <c r="B58" s="100" t="s">
        <v>118</v>
      </c>
      <c r="C58" s="335" t="s">
        <v>130</v>
      </c>
      <c r="D58" s="336"/>
      <c r="E58" s="101">
        <v>24.82</v>
      </c>
      <c r="F58" s="102">
        <v>1512</v>
      </c>
      <c r="G58" s="103">
        <f t="shared" si="28"/>
        <v>37527.840000000004</v>
      </c>
      <c r="H58" s="26"/>
      <c r="I58" s="104">
        <v>5</v>
      </c>
      <c r="J58" s="105">
        <v>3600</v>
      </c>
      <c r="K58" s="106">
        <f t="shared" si="18"/>
        <v>720</v>
      </c>
      <c r="L58" s="107">
        <v>5</v>
      </c>
      <c r="M58" s="105">
        <f t="shared" si="29"/>
        <v>3199.0076587174344</v>
      </c>
      <c r="N58" s="106">
        <f t="shared" si="22"/>
        <v>639.80153174348686</v>
      </c>
      <c r="O58" s="108">
        <f t="shared" si="23"/>
        <v>0</v>
      </c>
      <c r="P58" s="109">
        <f t="shared" si="24"/>
        <v>-80.198468256513138</v>
      </c>
      <c r="Q58" s="110">
        <f t="shared" si="25"/>
        <v>0.88861323853262064</v>
      </c>
      <c r="R58" s="328"/>
      <c r="S58" s="47">
        <v>0.33263888888888893</v>
      </c>
      <c r="T58" s="48">
        <v>0.35232638888888895</v>
      </c>
      <c r="U58" s="111">
        <v>15</v>
      </c>
      <c r="V58" s="112">
        <v>28.358794250705863</v>
      </c>
      <c r="W58" s="113"/>
      <c r="X58" s="13"/>
      <c r="Y58" s="337"/>
      <c r="Z58" s="338"/>
      <c r="AA58" s="117">
        <f t="shared" si="26"/>
        <v>-400.99234128256558</v>
      </c>
      <c r="AB58" s="110">
        <f t="shared" si="27"/>
        <v>0.88861323853262064</v>
      </c>
      <c r="AC58" s="333"/>
    </row>
    <row r="59" spans="1:29" ht="15.75" customHeight="1">
      <c r="A59" s="362"/>
      <c r="B59" s="100" t="s">
        <v>118</v>
      </c>
      <c r="C59" s="335" t="s">
        <v>131</v>
      </c>
      <c r="D59" s="336"/>
      <c r="E59" s="101">
        <v>30</v>
      </c>
      <c r="F59" s="102">
        <v>2085</v>
      </c>
      <c r="G59" s="103">
        <f t="shared" si="28"/>
        <v>62550</v>
      </c>
      <c r="H59" s="26"/>
      <c r="I59" s="104">
        <v>4</v>
      </c>
      <c r="J59" s="105">
        <v>3600</v>
      </c>
      <c r="K59" s="106">
        <f t="shared" si="18"/>
        <v>900</v>
      </c>
      <c r="L59" s="107">
        <v>4</v>
      </c>
      <c r="M59" s="105">
        <f t="shared" si="29"/>
        <v>3188.5200000000013</v>
      </c>
      <c r="N59" s="106">
        <f t="shared" si="22"/>
        <v>797.13000000000034</v>
      </c>
      <c r="O59" s="108">
        <f t="shared" si="23"/>
        <v>0</v>
      </c>
      <c r="P59" s="109">
        <f t="shared" si="24"/>
        <v>-102.86999999999966</v>
      </c>
      <c r="Q59" s="110">
        <f t="shared" si="25"/>
        <v>0.88570000000000038</v>
      </c>
      <c r="R59" s="328"/>
      <c r="S59" s="47">
        <v>0.36250000000000004</v>
      </c>
      <c r="T59" s="48">
        <v>0.38974537037037044</v>
      </c>
      <c r="U59" s="111">
        <v>14.649999999999972</v>
      </c>
      <c r="V59" s="112">
        <v>39.234503782319052</v>
      </c>
      <c r="W59" s="113"/>
      <c r="X59" s="116"/>
      <c r="Y59" s="337"/>
      <c r="Z59" s="338"/>
      <c r="AA59" s="117">
        <f t="shared" si="26"/>
        <v>-411.47999999999865</v>
      </c>
      <c r="AB59" s="110">
        <f t="shared" si="27"/>
        <v>0.88570000000000038</v>
      </c>
      <c r="AC59" s="333"/>
    </row>
    <row r="60" spans="1:29" ht="15.75" customHeight="1">
      <c r="A60" s="363"/>
      <c r="B60" s="100" t="s">
        <v>118</v>
      </c>
      <c r="C60" s="335" t="s">
        <v>124</v>
      </c>
      <c r="D60" s="336"/>
      <c r="E60" s="101">
        <v>16.66</v>
      </c>
      <c r="F60" s="102">
        <v>4839</v>
      </c>
      <c r="G60" s="103">
        <f t="shared" si="28"/>
        <v>80617.740000000005</v>
      </c>
      <c r="H60" s="13"/>
      <c r="I60" s="104">
        <v>5</v>
      </c>
      <c r="J60" s="105">
        <v>3600</v>
      </c>
      <c r="K60" s="106">
        <f t="shared" si="18"/>
        <v>720</v>
      </c>
      <c r="L60" s="107">
        <v>5</v>
      </c>
      <c r="M60" s="105">
        <f t="shared" si="29"/>
        <v>3198.7358276693335</v>
      </c>
      <c r="N60" s="106">
        <f t="shared" si="22"/>
        <v>639.74716553386668</v>
      </c>
      <c r="O60" s="108">
        <f t="shared" si="23"/>
        <v>0</v>
      </c>
      <c r="P60" s="109">
        <f t="shared" si="24"/>
        <v>-80.252834466133322</v>
      </c>
      <c r="Q60" s="110">
        <f t="shared" si="25"/>
        <v>0.88853772990814817</v>
      </c>
      <c r="R60" s="328"/>
      <c r="S60" s="47">
        <v>0.40000000000000008</v>
      </c>
      <c r="T60" s="48">
        <v>0.46303240740740748</v>
      </c>
      <c r="U60" s="111">
        <v>14.766666666666683</v>
      </c>
      <c r="V60" s="112">
        <v>90.767107895730121</v>
      </c>
      <c r="W60" s="113"/>
      <c r="X60" s="116"/>
      <c r="Y60" s="337"/>
      <c r="Z60" s="338"/>
      <c r="AA60" s="117">
        <f t="shared" si="26"/>
        <v>-401.2641723306665</v>
      </c>
      <c r="AB60" s="110">
        <f t="shared" si="27"/>
        <v>0.88853772990814817</v>
      </c>
      <c r="AC60" s="333"/>
    </row>
    <row r="61" spans="1:29" ht="15.75" customHeight="1">
      <c r="A61" s="363"/>
      <c r="B61" s="100" t="s">
        <v>118</v>
      </c>
      <c r="C61" s="335" t="s">
        <v>250</v>
      </c>
      <c r="D61" s="336"/>
      <c r="E61" s="101">
        <v>30</v>
      </c>
      <c r="F61" s="102">
        <v>3347</v>
      </c>
      <c r="G61" s="121">
        <f t="shared" si="28"/>
        <v>100410</v>
      </c>
      <c r="H61" s="122"/>
      <c r="I61" s="104">
        <v>4</v>
      </c>
      <c r="J61" s="105">
        <v>3300</v>
      </c>
      <c r="K61" s="106">
        <f t="shared" si="18"/>
        <v>825</v>
      </c>
      <c r="L61" s="107">
        <v>4</v>
      </c>
      <c r="M61" s="105">
        <f t="shared" si="29"/>
        <v>2823.3441413999994</v>
      </c>
      <c r="N61" s="106">
        <f t="shared" si="22"/>
        <v>705.83603534999986</v>
      </c>
      <c r="O61" s="108">
        <f t="shared" si="23"/>
        <v>0</v>
      </c>
      <c r="P61" s="109">
        <f t="shared" si="24"/>
        <v>-119.16396465000014</v>
      </c>
      <c r="Q61" s="110">
        <f t="shared" si="25"/>
        <v>0.85555883072727257</v>
      </c>
      <c r="R61" s="328"/>
      <c r="S61" s="47">
        <v>0.47291666666666676</v>
      </c>
      <c r="T61" s="120">
        <v>0.52230324074074086</v>
      </c>
      <c r="U61" s="111">
        <v>15</v>
      </c>
      <c r="V61" s="112">
        <v>71.128417204011214</v>
      </c>
      <c r="W61" s="113"/>
      <c r="X61" s="50"/>
      <c r="Y61" s="337"/>
      <c r="Z61" s="338"/>
      <c r="AA61" s="117">
        <f t="shared" si="26"/>
        <v>-476.65585860000056</v>
      </c>
      <c r="AB61" s="110">
        <f t="shared" si="27"/>
        <v>0.85555883072727257</v>
      </c>
      <c r="AC61" s="333"/>
    </row>
    <row r="62" spans="1:29" ht="15.75" customHeight="1">
      <c r="A62" s="363"/>
      <c r="B62" s="100"/>
      <c r="C62" s="335"/>
      <c r="D62" s="336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328"/>
      <c r="S62" s="47"/>
      <c r="T62" s="120"/>
      <c r="U62" s="111"/>
      <c r="V62" s="112"/>
      <c r="W62" s="113"/>
      <c r="X62" s="116"/>
      <c r="Y62" s="337"/>
      <c r="Z62" s="338"/>
      <c r="AA62" s="117"/>
      <c r="AB62" s="110"/>
      <c r="AC62" s="333"/>
    </row>
    <row r="63" spans="1:29" ht="15.75" customHeight="1">
      <c r="A63" s="363"/>
      <c r="B63" s="100"/>
      <c r="C63" s="335"/>
      <c r="D63" s="336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28"/>
      <c r="S63" s="47"/>
      <c r="T63" s="120"/>
      <c r="U63" s="111"/>
      <c r="V63" s="112"/>
      <c r="W63" s="113"/>
      <c r="X63" s="116"/>
      <c r="Y63" s="337"/>
      <c r="Z63" s="338"/>
      <c r="AA63" s="117"/>
      <c r="AB63" s="110"/>
      <c r="AC63" s="333"/>
    </row>
    <row r="64" spans="1:29" ht="15.75" customHeight="1">
      <c r="A64" s="363"/>
      <c r="B64" s="100"/>
      <c r="C64" s="335"/>
      <c r="D64" s="336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28"/>
      <c r="S64" s="47"/>
      <c r="T64" s="120"/>
      <c r="U64" s="111"/>
      <c r="V64" s="112"/>
      <c r="W64" s="126"/>
      <c r="X64" s="127"/>
      <c r="Y64" s="337"/>
      <c r="Z64" s="338"/>
      <c r="AA64" s="117"/>
      <c r="AB64" s="110"/>
      <c r="AC64" s="333"/>
    </row>
    <row r="65" spans="1:29" ht="15.75" customHeight="1">
      <c r="A65" s="363"/>
      <c r="B65" s="100"/>
      <c r="C65" s="335"/>
      <c r="D65" s="336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28"/>
      <c r="S65" s="47"/>
      <c r="T65" s="120"/>
      <c r="U65" s="111"/>
      <c r="V65" s="112"/>
      <c r="W65" s="126"/>
      <c r="X65" s="127"/>
      <c r="Y65" s="337"/>
      <c r="Z65" s="338"/>
      <c r="AA65" s="117"/>
      <c r="AB65" s="110"/>
      <c r="AC65" s="333"/>
    </row>
    <row r="66" spans="1:29" ht="15.75" customHeight="1">
      <c r="A66" s="363"/>
      <c r="B66" s="100"/>
      <c r="C66" s="335"/>
      <c r="D66" s="336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28"/>
      <c r="S66" s="47"/>
      <c r="T66" s="120"/>
      <c r="U66" s="111"/>
      <c r="V66" s="112"/>
      <c r="W66" s="126"/>
      <c r="X66" s="127"/>
      <c r="Y66" s="337"/>
      <c r="Z66" s="338"/>
      <c r="AA66" s="117"/>
      <c r="AB66" s="110"/>
      <c r="AC66" s="333"/>
    </row>
    <row r="67" spans="1:29" ht="15.75" customHeight="1">
      <c r="A67" s="363"/>
      <c r="B67" s="100"/>
      <c r="C67" s="335"/>
      <c r="D67" s="336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28"/>
      <c r="S67" s="47"/>
      <c r="T67" s="120"/>
      <c r="U67" s="111"/>
      <c r="V67" s="112"/>
      <c r="W67" s="126"/>
      <c r="X67" s="127"/>
      <c r="Y67" s="337"/>
      <c r="Z67" s="338"/>
      <c r="AA67" s="117"/>
      <c r="AB67" s="110"/>
      <c r="AC67" s="333"/>
    </row>
    <row r="68" spans="1:29" ht="15.75" customHeight="1">
      <c r="A68" s="363"/>
      <c r="B68" s="100"/>
      <c r="C68" s="335"/>
      <c r="D68" s="336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28"/>
      <c r="S68" s="47"/>
      <c r="T68" s="120"/>
      <c r="U68" s="111"/>
      <c r="V68" s="112"/>
      <c r="W68" s="126"/>
      <c r="X68" s="127"/>
      <c r="Y68" s="337"/>
      <c r="Z68" s="338"/>
      <c r="AA68" s="117"/>
      <c r="AB68" s="110"/>
      <c r="AC68" s="333"/>
    </row>
    <row r="69" spans="1:29" ht="15.75" customHeight="1">
      <c r="A69" s="363"/>
      <c r="B69" s="100"/>
      <c r="C69" s="335"/>
      <c r="D69" s="336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28"/>
      <c r="S69" s="47"/>
      <c r="T69" s="120"/>
      <c r="U69" s="111"/>
      <c r="V69" s="112"/>
      <c r="W69" s="126"/>
      <c r="X69" s="127"/>
      <c r="Y69" s="337"/>
      <c r="Z69" s="338"/>
      <c r="AA69" s="117"/>
      <c r="AB69" s="110"/>
      <c r="AC69" s="333"/>
    </row>
    <row r="70" spans="1:29" ht="15.75" customHeight="1">
      <c r="A70" s="363"/>
      <c r="B70" s="100"/>
      <c r="C70" s="335"/>
      <c r="D70" s="336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8"/>
      <c r="S70" s="47"/>
      <c r="T70" s="120"/>
      <c r="U70" s="111"/>
      <c r="V70" s="112"/>
      <c r="W70" s="126"/>
      <c r="X70" s="127"/>
      <c r="Y70" s="337"/>
      <c r="Z70" s="338"/>
      <c r="AA70" s="117"/>
      <c r="AB70" s="110"/>
      <c r="AC70" s="333"/>
    </row>
    <row r="71" spans="1:29" ht="15.75" customHeight="1">
      <c r="A71" s="363"/>
      <c r="B71" s="100"/>
      <c r="C71" s="335"/>
      <c r="D71" s="336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8"/>
      <c r="S71" s="119"/>
      <c r="T71" s="120"/>
      <c r="U71" s="130"/>
      <c r="V71" s="131"/>
      <c r="W71" s="126"/>
      <c r="X71" s="127"/>
      <c r="Y71" s="337"/>
      <c r="Z71" s="338"/>
      <c r="AA71" s="165"/>
      <c r="AB71" s="125"/>
      <c r="AC71" s="333"/>
    </row>
    <row r="72" spans="1:29" ht="15.75" customHeight="1" thickBot="1">
      <c r="A72" s="364"/>
      <c r="B72" s="133" t="s">
        <v>115</v>
      </c>
      <c r="C72" s="358"/>
      <c r="D72" s="358"/>
      <c r="E72" s="134"/>
      <c r="F72" s="167"/>
      <c r="G72" s="135"/>
      <c r="H72" s="69"/>
      <c r="I72" s="136">
        <f t="shared" ref="I72:J72" si="30">AVERAGE(I56:I71)</f>
        <v>4</v>
      </c>
      <c r="J72" s="137">
        <f t="shared" si="30"/>
        <v>3500</v>
      </c>
      <c r="K72" s="138">
        <f t="shared" ref="K72" si="31">J72/I72</f>
        <v>875</v>
      </c>
      <c r="L72" s="136">
        <f t="shared" ref="L72:M72" si="32">AVERAGE(L56:L71)</f>
        <v>4</v>
      </c>
      <c r="M72" s="137">
        <f t="shared" si="32"/>
        <v>3095.025736698854</v>
      </c>
      <c r="N72" s="138">
        <f>M72/L72</f>
        <v>773.75643417471349</v>
      </c>
      <c r="O72" s="139">
        <f>L72-I72</f>
        <v>0</v>
      </c>
      <c r="P72" s="140">
        <f>N72-K72</f>
        <v>-101.24356582528651</v>
      </c>
      <c r="Q72" s="141">
        <f>N72/K72</f>
        <v>0.884293067628244</v>
      </c>
      <c r="R72" s="329"/>
      <c r="S72" s="142">
        <v>0.25</v>
      </c>
      <c r="T72" s="143">
        <v>0.52230324074074086</v>
      </c>
      <c r="U72" s="144"/>
      <c r="V72" s="166"/>
      <c r="W72" s="167"/>
      <c r="X72" s="138"/>
      <c r="Y72" s="359"/>
      <c r="Z72" s="360"/>
      <c r="AA72" s="168">
        <f>M72-J72</f>
        <v>-404.97426330114604</v>
      </c>
      <c r="AB72" s="141">
        <f>M72/J72</f>
        <v>0.884293067628244</v>
      </c>
      <c r="AC72" s="334"/>
    </row>
    <row r="73" spans="1:29" ht="15.75" customHeight="1">
      <c r="A73" s="322" t="s">
        <v>132</v>
      </c>
      <c r="B73" s="114" t="s">
        <v>118</v>
      </c>
      <c r="C73" s="325" t="s">
        <v>133</v>
      </c>
      <c r="D73" s="326"/>
      <c r="E73" s="147">
        <v>28.57</v>
      </c>
      <c r="F73" s="97">
        <v>1286</v>
      </c>
      <c r="G73" s="148">
        <f t="shared" ref="G73:G76" si="33">E73*F73</f>
        <v>36741.019999999997</v>
      </c>
      <c r="H73" s="149"/>
      <c r="I73" s="150">
        <v>12</v>
      </c>
      <c r="J73" s="151">
        <v>3600</v>
      </c>
      <c r="K73" s="152">
        <f>J73/I73</f>
        <v>300</v>
      </c>
      <c r="L73" s="153">
        <v>12</v>
      </c>
      <c r="M73" s="151">
        <f>F73/V73*60</f>
        <v>3118.8912706954079</v>
      </c>
      <c r="N73" s="152">
        <f>M73/L73</f>
        <v>259.90760589128399</v>
      </c>
      <c r="O73" s="154">
        <f>L73-I73</f>
        <v>0</v>
      </c>
      <c r="P73" s="155">
        <f>N73-K73</f>
        <v>-40.092394108716007</v>
      </c>
      <c r="Q73" s="156">
        <f>N73/K73</f>
        <v>0.86635868630427992</v>
      </c>
      <c r="R73" s="327">
        <f>Q89</f>
        <v>0.89623794460317519</v>
      </c>
      <c r="S73" s="157">
        <v>0.70833333333333337</v>
      </c>
      <c r="T73" s="158">
        <v>0.72550925925925924</v>
      </c>
      <c r="U73" s="159"/>
      <c r="V73" s="160">
        <v>24.739560729475482</v>
      </c>
      <c r="W73" s="158"/>
      <c r="X73" s="169"/>
      <c r="Y73" s="330"/>
      <c r="Z73" s="331"/>
      <c r="AA73" s="115">
        <f>M73-J73</f>
        <v>-481.10872930459209</v>
      </c>
      <c r="AB73" s="156">
        <f>M73/J73</f>
        <v>0.86635868630427992</v>
      </c>
      <c r="AC73" s="332">
        <f>AB89</f>
        <v>0.8962379446031753</v>
      </c>
    </row>
    <row r="74" spans="1:29" ht="15.75" customHeight="1">
      <c r="A74" s="323"/>
      <c r="B74" s="100" t="s">
        <v>118</v>
      </c>
      <c r="C74" s="335" t="s">
        <v>195</v>
      </c>
      <c r="D74" s="336"/>
      <c r="E74" s="101">
        <v>20.420000000000002</v>
      </c>
      <c r="F74" s="102">
        <v>382</v>
      </c>
      <c r="G74" s="103">
        <f t="shared" si="33"/>
        <v>7800.4400000000005</v>
      </c>
      <c r="H74" s="26"/>
      <c r="I74" s="104">
        <v>13</v>
      </c>
      <c r="J74" s="105">
        <v>3600</v>
      </c>
      <c r="K74" s="106">
        <f t="shared" si="18"/>
        <v>276.92307692307691</v>
      </c>
      <c r="L74" s="107">
        <v>13</v>
      </c>
      <c r="M74" s="105">
        <f>F74/V74*60</f>
        <v>3262.3837684264099</v>
      </c>
      <c r="N74" s="106">
        <f>M74/L74</f>
        <v>250.95259757126229</v>
      </c>
      <c r="O74" s="108">
        <f>L74-I74</f>
        <v>0</v>
      </c>
      <c r="P74" s="109">
        <f>N74-K74</f>
        <v>-25.970479351814618</v>
      </c>
      <c r="Q74" s="110">
        <f>N74/K74</f>
        <v>0.90621771345178059</v>
      </c>
      <c r="R74" s="328"/>
      <c r="S74" s="47">
        <v>0.7284722222222223</v>
      </c>
      <c r="T74" s="48">
        <v>0.73334490740740743</v>
      </c>
      <c r="U74" s="111">
        <v>5</v>
      </c>
      <c r="V74" s="112">
        <v>7.0255376518916766</v>
      </c>
      <c r="W74" s="113"/>
      <c r="X74" s="13"/>
      <c r="Y74" s="337"/>
      <c r="Z74" s="338"/>
      <c r="AA74" s="117">
        <f>M74-J74</f>
        <v>-337.61623157359008</v>
      </c>
      <c r="AB74" s="110">
        <f>M74/J74</f>
        <v>0.90621771345178048</v>
      </c>
      <c r="AC74" s="333"/>
    </row>
    <row r="75" spans="1:29" ht="15.75" customHeight="1">
      <c r="A75" s="323"/>
      <c r="B75" s="100" t="s">
        <v>118</v>
      </c>
      <c r="C75" s="335" t="s">
        <v>229</v>
      </c>
      <c r="D75" s="336"/>
      <c r="E75" s="101">
        <v>17.71</v>
      </c>
      <c r="F75" s="102">
        <v>1264</v>
      </c>
      <c r="G75" s="103">
        <f t="shared" si="33"/>
        <v>22385.440000000002</v>
      </c>
      <c r="H75" s="26"/>
      <c r="I75" s="104">
        <v>5</v>
      </c>
      <c r="J75" s="105">
        <v>3600</v>
      </c>
      <c r="K75" s="106">
        <f t="shared" si="18"/>
        <v>720</v>
      </c>
      <c r="L75" s="107">
        <v>5</v>
      </c>
      <c r="M75" s="105">
        <f>F75/V75*60</f>
        <v>3262.9282635466816</v>
      </c>
      <c r="N75" s="106">
        <f>M75/L75</f>
        <v>652.58565270933627</v>
      </c>
      <c r="O75" s="108">
        <f>L75-I75</f>
        <v>0</v>
      </c>
      <c r="P75" s="109">
        <f>N75-K75</f>
        <v>-67.414347290663727</v>
      </c>
      <c r="Q75" s="110">
        <f>N75/K75</f>
        <v>0.90636896209630036</v>
      </c>
      <c r="R75" s="328"/>
      <c r="S75" s="47">
        <v>0.73750000000000004</v>
      </c>
      <c r="T75" s="48">
        <v>0.75363425925925931</v>
      </c>
      <c r="U75" s="111">
        <v>5.9833333333333627</v>
      </c>
      <c r="V75" s="112">
        <v>23.242925947003425</v>
      </c>
      <c r="W75" s="113"/>
      <c r="X75" s="13"/>
      <c r="Y75" s="337"/>
      <c r="Z75" s="338"/>
      <c r="AA75" s="117">
        <f>M75-J75</f>
        <v>-337.07173645331841</v>
      </c>
      <c r="AB75" s="110">
        <f>M75/J75</f>
        <v>0.90636896209630047</v>
      </c>
      <c r="AC75" s="333"/>
    </row>
    <row r="76" spans="1:29" ht="15.75" customHeight="1">
      <c r="A76" s="323"/>
      <c r="B76" s="100" t="s">
        <v>118</v>
      </c>
      <c r="C76" s="335" t="s">
        <v>227</v>
      </c>
      <c r="D76" s="336"/>
      <c r="E76" s="101">
        <v>18.920000000000002</v>
      </c>
      <c r="F76" s="102">
        <v>1405</v>
      </c>
      <c r="G76" s="103">
        <f t="shared" si="33"/>
        <v>26582.600000000002</v>
      </c>
      <c r="H76" s="26"/>
      <c r="I76" s="104">
        <v>5</v>
      </c>
      <c r="J76" s="105">
        <v>3600</v>
      </c>
      <c r="K76" s="106">
        <f t="shared" si="18"/>
        <v>720</v>
      </c>
      <c r="L76" s="107">
        <v>5</v>
      </c>
      <c r="M76" s="105">
        <f>F76/V76*60</f>
        <v>3261.6230996172253</v>
      </c>
      <c r="N76" s="106">
        <f>M76/L76</f>
        <v>652.32461992344508</v>
      </c>
      <c r="O76" s="108">
        <f>L76-I76</f>
        <v>0</v>
      </c>
      <c r="P76" s="109">
        <f>N76-K76</f>
        <v>-67.675380076554916</v>
      </c>
      <c r="Q76" s="110">
        <f>N76/K76</f>
        <v>0.90600641656034042</v>
      </c>
      <c r="R76" s="328"/>
      <c r="S76" s="47">
        <v>0.75694444444444453</v>
      </c>
      <c r="T76" s="48">
        <v>0.7748842592592593</v>
      </c>
      <c r="U76" s="111">
        <v>4.766666666666719</v>
      </c>
      <c r="V76" s="112">
        <v>25.846027399638299</v>
      </c>
      <c r="W76" s="113"/>
      <c r="X76" s="116"/>
      <c r="Y76" s="337"/>
      <c r="Z76" s="338"/>
      <c r="AA76" s="117">
        <f>M76-J76</f>
        <v>-338.37690038277469</v>
      </c>
      <c r="AB76" s="110">
        <f>M76/J76</f>
        <v>0.90600641656034031</v>
      </c>
      <c r="AC76" s="333"/>
    </row>
    <row r="77" spans="1:29" ht="15.75" customHeight="1">
      <c r="A77" s="323"/>
      <c r="B77" s="100"/>
      <c r="C77" s="335"/>
      <c r="D77" s="336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8"/>
      <c r="S77" s="47"/>
      <c r="T77" s="48"/>
      <c r="U77" s="111"/>
      <c r="V77" s="112"/>
      <c r="W77" s="113"/>
      <c r="X77" s="116"/>
      <c r="Y77" s="337"/>
      <c r="Z77" s="338"/>
      <c r="AA77" s="117"/>
      <c r="AB77" s="110"/>
      <c r="AC77" s="333"/>
    </row>
    <row r="78" spans="1:29" ht="15.75" customHeight="1">
      <c r="A78" s="323"/>
      <c r="B78" s="100"/>
      <c r="C78" s="335"/>
      <c r="D78" s="336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8"/>
      <c r="S78" s="47"/>
      <c r="T78" s="120"/>
      <c r="U78" s="111"/>
      <c r="V78" s="112"/>
      <c r="W78" s="113"/>
      <c r="X78" s="50"/>
      <c r="Y78" s="337"/>
      <c r="Z78" s="338"/>
      <c r="AA78" s="117"/>
      <c r="AB78" s="110"/>
      <c r="AC78" s="333"/>
    </row>
    <row r="79" spans="1:29" ht="15.75" customHeight="1">
      <c r="A79" s="323"/>
      <c r="B79" s="100"/>
      <c r="C79" s="335"/>
      <c r="D79" s="336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8"/>
      <c r="S79" s="47"/>
      <c r="T79" s="120"/>
      <c r="U79" s="111"/>
      <c r="V79" s="112"/>
      <c r="W79" s="113"/>
      <c r="X79" s="116"/>
      <c r="Y79" s="337"/>
      <c r="Z79" s="338"/>
      <c r="AA79" s="117"/>
      <c r="AB79" s="110"/>
      <c r="AC79" s="333"/>
    </row>
    <row r="80" spans="1:29" ht="15.75" customHeight="1">
      <c r="A80" s="323"/>
      <c r="B80" s="100"/>
      <c r="C80" s="335"/>
      <c r="D80" s="336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8"/>
      <c r="S80" s="47"/>
      <c r="T80" s="120"/>
      <c r="U80" s="111"/>
      <c r="V80" s="112"/>
      <c r="W80" s="113"/>
      <c r="X80" s="116"/>
      <c r="Y80" s="337"/>
      <c r="Z80" s="338"/>
      <c r="AA80" s="117"/>
      <c r="AB80" s="110"/>
      <c r="AC80" s="333"/>
    </row>
    <row r="81" spans="1:29" ht="15.75" customHeight="1">
      <c r="A81" s="323"/>
      <c r="B81" s="100"/>
      <c r="C81" s="335"/>
      <c r="D81" s="336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8"/>
      <c r="S81" s="47"/>
      <c r="T81" s="120"/>
      <c r="U81" s="111"/>
      <c r="V81" s="112"/>
      <c r="W81" s="126"/>
      <c r="X81" s="127"/>
      <c r="Y81" s="337"/>
      <c r="Z81" s="338"/>
      <c r="AA81" s="117"/>
      <c r="AB81" s="110"/>
      <c r="AC81" s="333"/>
    </row>
    <row r="82" spans="1:29" ht="15.75" customHeight="1">
      <c r="A82" s="323"/>
      <c r="B82" s="100"/>
      <c r="C82" s="335"/>
      <c r="D82" s="336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8"/>
      <c r="S82" s="47"/>
      <c r="T82" s="120"/>
      <c r="U82" s="111"/>
      <c r="V82" s="112"/>
      <c r="W82" s="126"/>
      <c r="X82" s="127"/>
      <c r="Y82" s="337"/>
      <c r="Z82" s="338"/>
      <c r="AA82" s="117"/>
      <c r="AB82" s="110"/>
      <c r="AC82" s="333"/>
    </row>
    <row r="83" spans="1:29" ht="15.75" customHeight="1">
      <c r="A83" s="323"/>
      <c r="B83" s="100"/>
      <c r="C83" s="335"/>
      <c r="D83" s="336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8"/>
      <c r="S83" s="47"/>
      <c r="T83" s="120"/>
      <c r="U83" s="111"/>
      <c r="V83" s="112"/>
      <c r="W83" s="126"/>
      <c r="X83" s="127"/>
      <c r="Y83" s="337"/>
      <c r="Z83" s="338"/>
      <c r="AA83" s="117"/>
      <c r="AB83" s="110"/>
      <c r="AC83" s="333"/>
    </row>
    <row r="84" spans="1:29" ht="15.75" customHeight="1">
      <c r="A84" s="323"/>
      <c r="B84" s="100"/>
      <c r="C84" s="335"/>
      <c r="D84" s="336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8"/>
      <c r="S84" s="47"/>
      <c r="T84" s="120"/>
      <c r="U84" s="111"/>
      <c r="V84" s="112"/>
      <c r="W84" s="126"/>
      <c r="X84" s="127"/>
      <c r="Y84" s="337"/>
      <c r="Z84" s="338"/>
      <c r="AA84" s="117"/>
      <c r="AB84" s="110"/>
      <c r="AC84" s="333"/>
    </row>
    <row r="85" spans="1:29" ht="15.75" customHeight="1">
      <c r="A85" s="323"/>
      <c r="B85" s="100"/>
      <c r="C85" s="335"/>
      <c r="D85" s="336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8"/>
      <c r="S85" s="47"/>
      <c r="T85" s="120"/>
      <c r="U85" s="111"/>
      <c r="V85" s="112"/>
      <c r="W85" s="126"/>
      <c r="X85" s="127"/>
      <c r="Y85" s="337"/>
      <c r="Z85" s="338"/>
      <c r="AA85" s="117"/>
      <c r="AB85" s="110"/>
      <c r="AC85" s="333"/>
    </row>
    <row r="86" spans="1:29" ht="15.75" customHeight="1">
      <c r="A86" s="323"/>
      <c r="B86" s="100"/>
      <c r="C86" s="335"/>
      <c r="D86" s="336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8"/>
      <c r="S86" s="47"/>
      <c r="T86" s="120"/>
      <c r="U86" s="111"/>
      <c r="V86" s="112"/>
      <c r="W86" s="126"/>
      <c r="X86" s="127"/>
      <c r="Y86" s="337"/>
      <c r="Z86" s="338"/>
      <c r="AA86" s="117"/>
      <c r="AB86" s="110"/>
      <c r="AC86" s="333"/>
    </row>
    <row r="87" spans="1:29" ht="15.75" customHeight="1">
      <c r="A87" s="323"/>
      <c r="B87" s="100"/>
      <c r="C87" s="335"/>
      <c r="D87" s="336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8"/>
      <c r="S87" s="47"/>
      <c r="T87" s="120"/>
      <c r="U87" s="111"/>
      <c r="V87" s="112"/>
      <c r="W87" s="126"/>
      <c r="X87" s="127"/>
      <c r="Y87" s="337"/>
      <c r="Z87" s="338"/>
      <c r="AA87" s="117"/>
      <c r="AB87" s="110"/>
      <c r="AC87" s="333"/>
    </row>
    <row r="88" spans="1:29" ht="15.75" customHeight="1">
      <c r="A88" s="323"/>
      <c r="B88" s="100"/>
      <c r="C88" s="335"/>
      <c r="D88" s="336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8"/>
      <c r="S88" s="119"/>
      <c r="T88" s="120"/>
      <c r="U88" s="130"/>
      <c r="V88" s="131"/>
      <c r="W88" s="126"/>
      <c r="X88" s="127"/>
      <c r="Y88" s="337"/>
      <c r="Z88" s="338"/>
      <c r="AA88" s="165"/>
      <c r="AB88" s="125"/>
      <c r="AC88" s="333"/>
    </row>
    <row r="89" spans="1:29" ht="15.75" customHeight="1" thickBot="1">
      <c r="A89" s="324"/>
      <c r="B89" s="133" t="s">
        <v>115</v>
      </c>
      <c r="C89" s="358"/>
      <c r="D89" s="358"/>
      <c r="E89" s="134"/>
      <c r="F89" s="167"/>
      <c r="G89" s="135"/>
      <c r="H89" s="69"/>
      <c r="I89" s="136">
        <f t="shared" ref="I89:J89" si="34">AVERAGE(I73:I88)</f>
        <v>8.75</v>
      </c>
      <c r="J89" s="137">
        <f t="shared" si="34"/>
        <v>3600</v>
      </c>
      <c r="K89" s="138">
        <f t="shared" ref="K89" si="35">J89/I89</f>
        <v>411.42857142857144</v>
      </c>
      <c r="L89" s="136">
        <f t="shared" ref="L89:M89" si="36">AVERAGE(L73:L88)</f>
        <v>8.75</v>
      </c>
      <c r="M89" s="137">
        <f t="shared" si="36"/>
        <v>3226.456600571431</v>
      </c>
      <c r="N89" s="138">
        <f t="shared" ref="N89:N94" si="37">M89/L89</f>
        <v>368.73789720816353</v>
      </c>
      <c r="O89" s="139">
        <f t="shared" ref="O89:O94" si="38">L89-I89</f>
        <v>0</v>
      </c>
      <c r="P89" s="140">
        <f t="shared" ref="P89:P94" si="39">N89-K89</f>
        <v>-42.690674220407914</v>
      </c>
      <c r="Q89" s="141">
        <f t="shared" ref="Q89:Q94" si="40">N89/K89</f>
        <v>0.89623794460317519</v>
      </c>
      <c r="R89" s="329"/>
      <c r="S89" s="142">
        <v>0.70833333333333337</v>
      </c>
      <c r="T89" s="143">
        <v>0.7748842592592593</v>
      </c>
      <c r="U89" s="144"/>
      <c r="V89" s="166"/>
      <c r="W89" s="167"/>
      <c r="X89" s="138"/>
      <c r="Y89" s="359"/>
      <c r="Z89" s="360"/>
      <c r="AA89" s="168">
        <f t="shared" ref="AA89:AA94" si="41">M89-J89</f>
        <v>-373.54339942856905</v>
      </c>
      <c r="AB89" s="141">
        <f t="shared" ref="AB89:AB94" si="42">M89/J89</f>
        <v>0.8962379446031753</v>
      </c>
      <c r="AC89" s="334"/>
    </row>
    <row r="90" spans="1:29" ht="15.75" customHeight="1">
      <c r="A90" s="361" t="s">
        <v>137</v>
      </c>
      <c r="B90" s="114" t="s">
        <v>118</v>
      </c>
      <c r="C90" s="325" t="s">
        <v>197</v>
      </c>
      <c r="D90" s="326"/>
      <c r="E90" s="147">
        <v>23.27</v>
      </c>
      <c r="F90" s="97">
        <v>613</v>
      </c>
      <c r="G90" s="148">
        <f t="shared" ref="G90:G94" si="43">E90*F90</f>
        <v>14264.51</v>
      </c>
      <c r="H90" s="149"/>
      <c r="I90" s="150">
        <v>5</v>
      </c>
      <c r="J90" s="151">
        <v>3000</v>
      </c>
      <c r="K90" s="152">
        <f>J90/I90</f>
        <v>600</v>
      </c>
      <c r="L90" s="153">
        <v>5</v>
      </c>
      <c r="M90" s="151">
        <f>F90/V90*60</f>
        <v>2720.1005940949099</v>
      </c>
      <c r="N90" s="152">
        <f t="shared" si="37"/>
        <v>544.02011881898193</v>
      </c>
      <c r="O90" s="154">
        <f t="shared" si="38"/>
        <v>0</v>
      </c>
      <c r="P90" s="155">
        <f t="shared" si="39"/>
        <v>-55.979881181018072</v>
      </c>
      <c r="Q90" s="156">
        <f t="shared" si="40"/>
        <v>0.90670019803163659</v>
      </c>
      <c r="R90" s="327">
        <f>Q106</f>
        <v>0.9061422281123982</v>
      </c>
      <c r="S90" s="157">
        <v>0.70833333333333337</v>
      </c>
      <c r="T90" s="158">
        <v>0.71771990740740743</v>
      </c>
      <c r="U90" s="159"/>
      <c r="V90" s="160">
        <v>13.52155875405712</v>
      </c>
      <c r="W90" s="161"/>
      <c r="X90" s="162"/>
      <c r="Y90" s="330"/>
      <c r="Z90" s="331"/>
      <c r="AA90" s="115">
        <f t="shared" si="41"/>
        <v>-279.89940590509013</v>
      </c>
      <c r="AB90" s="156">
        <f t="shared" si="42"/>
        <v>0.90670019803163659</v>
      </c>
      <c r="AC90" s="332">
        <f>AB106</f>
        <v>0.9061422281123982</v>
      </c>
    </row>
    <row r="91" spans="1:29" ht="15.75" customHeight="1">
      <c r="A91" s="362"/>
      <c r="B91" s="100" t="s">
        <v>118</v>
      </c>
      <c r="C91" s="335" t="s">
        <v>136</v>
      </c>
      <c r="D91" s="336"/>
      <c r="E91" s="101">
        <v>24.54</v>
      </c>
      <c r="F91" s="102">
        <v>1313</v>
      </c>
      <c r="G91" s="103">
        <f t="shared" si="43"/>
        <v>32221.02</v>
      </c>
      <c r="H91" s="26"/>
      <c r="I91" s="104">
        <v>4</v>
      </c>
      <c r="J91" s="105">
        <v>3000</v>
      </c>
      <c r="K91" s="106">
        <f t="shared" ref="K91:K135" si="44">J91/I91</f>
        <v>750</v>
      </c>
      <c r="L91" s="107">
        <v>4</v>
      </c>
      <c r="M91" s="105">
        <f>F91/V91*60</f>
        <v>2719.0853896612716</v>
      </c>
      <c r="N91" s="106">
        <f t="shared" si="37"/>
        <v>679.7713474153179</v>
      </c>
      <c r="O91" s="108">
        <f t="shared" si="38"/>
        <v>0</v>
      </c>
      <c r="P91" s="109">
        <f t="shared" si="39"/>
        <v>-70.228652584682095</v>
      </c>
      <c r="Q91" s="110">
        <f t="shared" si="40"/>
        <v>0.90636179655375726</v>
      </c>
      <c r="R91" s="328"/>
      <c r="S91" s="47">
        <v>0.72083333333333333</v>
      </c>
      <c r="T91" s="48">
        <v>0.74094907407407407</v>
      </c>
      <c r="U91" s="111">
        <v>5</v>
      </c>
      <c r="V91" s="112">
        <v>28.972977567951247</v>
      </c>
      <c r="W91" s="113"/>
      <c r="X91" s="116"/>
      <c r="Y91" s="337"/>
      <c r="Z91" s="338"/>
      <c r="AA91" s="117">
        <f t="shared" si="41"/>
        <v>-280.91461033872838</v>
      </c>
      <c r="AB91" s="110">
        <f t="shared" si="42"/>
        <v>0.90636179655375726</v>
      </c>
      <c r="AC91" s="333"/>
    </row>
    <row r="92" spans="1:29" ht="15.75" customHeight="1">
      <c r="A92" s="362"/>
      <c r="B92" s="100" t="s">
        <v>118</v>
      </c>
      <c r="C92" s="335" t="s">
        <v>230</v>
      </c>
      <c r="D92" s="336"/>
      <c r="E92" s="101">
        <v>24.33</v>
      </c>
      <c r="F92" s="102">
        <v>2044</v>
      </c>
      <c r="G92" s="103">
        <f t="shared" si="43"/>
        <v>49730.52</v>
      </c>
      <c r="H92" s="26"/>
      <c r="I92" s="104">
        <v>4</v>
      </c>
      <c r="J92" s="105">
        <v>3000</v>
      </c>
      <c r="K92" s="106">
        <f t="shared" si="44"/>
        <v>750</v>
      </c>
      <c r="L92" s="107">
        <v>4</v>
      </c>
      <c r="M92" s="105">
        <f>F92/V92*60</f>
        <v>2719.3427747972323</v>
      </c>
      <c r="N92" s="106">
        <f t="shared" si="37"/>
        <v>679.83569369930808</v>
      </c>
      <c r="O92" s="108">
        <f t="shared" si="38"/>
        <v>0</v>
      </c>
      <c r="P92" s="109">
        <f t="shared" si="39"/>
        <v>-70.164306300691919</v>
      </c>
      <c r="Q92" s="110">
        <f t="shared" si="40"/>
        <v>0.9064475915990774</v>
      </c>
      <c r="R92" s="328"/>
      <c r="S92" s="47">
        <v>0.74375000000000002</v>
      </c>
      <c r="T92" s="48">
        <v>0.77505787037037044</v>
      </c>
      <c r="U92" s="111">
        <v>5</v>
      </c>
      <c r="V92" s="112">
        <v>45.099132458262694</v>
      </c>
      <c r="W92" s="113"/>
      <c r="X92" s="116"/>
      <c r="Y92" s="337"/>
      <c r="Z92" s="338"/>
      <c r="AA92" s="117">
        <f t="shared" si="41"/>
        <v>-280.65722520276768</v>
      </c>
      <c r="AB92" s="110">
        <f t="shared" si="42"/>
        <v>0.9064475915990774</v>
      </c>
      <c r="AC92" s="333"/>
    </row>
    <row r="93" spans="1:29" ht="15.75" customHeight="1">
      <c r="A93" s="362"/>
      <c r="B93" s="100" t="s">
        <v>118</v>
      </c>
      <c r="C93" s="335" t="s">
        <v>135</v>
      </c>
      <c r="D93" s="336"/>
      <c r="E93" s="101">
        <v>22.28</v>
      </c>
      <c r="F93" s="102">
        <v>1404</v>
      </c>
      <c r="G93" s="103">
        <f t="shared" si="43"/>
        <v>31281.120000000003</v>
      </c>
      <c r="H93" s="26"/>
      <c r="I93" s="104">
        <v>5</v>
      </c>
      <c r="J93" s="105">
        <v>3300</v>
      </c>
      <c r="K93" s="106">
        <f t="shared" si="44"/>
        <v>660</v>
      </c>
      <c r="L93" s="107">
        <v>5</v>
      </c>
      <c r="M93" s="105">
        <f>F93/V93*60</f>
        <v>2991.1199999999994</v>
      </c>
      <c r="N93" s="106">
        <f t="shared" si="37"/>
        <v>598.22399999999993</v>
      </c>
      <c r="O93" s="108">
        <f t="shared" si="38"/>
        <v>0</v>
      </c>
      <c r="P93" s="109">
        <f t="shared" si="39"/>
        <v>-61.776000000000067</v>
      </c>
      <c r="Q93" s="110">
        <f t="shared" si="40"/>
        <v>0.90639999999999987</v>
      </c>
      <c r="R93" s="328"/>
      <c r="S93" s="47">
        <v>0.77847222222222223</v>
      </c>
      <c r="T93" s="48">
        <v>0.79802083333333329</v>
      </c>
      <c r="U93" s="111">
        <v>4.9166666666665826</v>
      </c>
      <c r="V93" s="112">
        <v>28.163363556126139</v>
      </c>
      <c r="W93" s="113"/>
      <c r="X93" s="116"/>
      <c r="Y93" s="337"/>
      <c r="Z93" s="338"/>
      <c r="AA93" s="117">
        <f t="shared" si="41"/>
        <v>-308.88000000000056</v>
      </c>
      <c r="AB93" s="110">
        <f t="shared" si="42"/>
        <v>0.90639999999999987</v>
      </c>
      <c r="AC93" s="333"/>
    </row>
    <row r="94" spans="1:29" ht="15.75" customHeight="1">
      <c r="A94" s="363"/>
      <c r="B94" s="100" t="s">
        <v>118</v>
      </c>
      <c r="C94" s="335" t="s">
        <v>138</v>
      </c>
      <c r="D94" s="336"/>
      <c r="E94" s="101">
        <v>17.89</v>
      </c>
      <c r="F94" s="102">
        <v>4618</v>
      </c>
      <c r="G94" s="103">
        <f t="shared" si="43"/>
        <v>82616.02</v>
      </c>
      <c r="H94" s="13"/>
      <c r="I94" s="104">
        <v>4</v>
      </c>
      <c r="J94" s="105">
        <v>3300</v>
      </c>
      <c r="K94" s="106">
        <f t="shared" si="44"/>
        <v>825</v>
      </c>
      <c r="L94" s="107">
        <v>4</v>
      </c>
      <c r="M94" s="105">
        <f>F94/V94*60</f>
        <v>2986.1700000000005</v>
      </c>
      <c r="N94" s="106">
        <f t="shared" si="37"/>
        <v>746.54250000000013</v>
      </c>
      <c r="O94" s="108">
        <f t="shared" si="38"/>
        <v>0</v>
      </c>
      <c r="P94" s="109">
        <f t="shared" si="39"/>
        <v>-78.457499999999868</v>
      </c>
      <c r="Q94" s="110">
        <f t="shared" si="40"/>
        <v>0.90490000000000015</v>
      </c>
      <c r="R94" s="328"/>
      <c r="S94" s="47">
        <v>0.80208333333333337</v>
      </c>
      <c r="T94" s="48">
        <v>0.86651620370370375</v>
      </c>
      <c r="U94" s="111">
        <v>5.8500000000001151</v>
      </c>
      <c r="V94" s="112">
        <v>92.787751534574369</v>
      </c>
      <c r="W94" s="113"/>
      <c r="X94" s="116"/>
      <c r="Y94" s="337"/>
      <c r="Z94" s="338"/>
      <c r="AA94" s="117">
        <f t="shared" si="41"/>
        <v>-313.82999999999947</v>
      </c>
      <c r="AB94" s="110">
        <f t="shared" si="42"/>
        <v>0.90490000000000015</v>
      </c>
      <c r="AC94" s="333"/>
    </row>
    <row r="95" spans="1:29" ht="15.75" customHeight="1">
      <c r="A95" s="363"/>
      <c r="B95" s="100"/>
      <c r="C95" s="335"/>
      <c r="D95" s="336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8"/>
      <c r="S95" s="47"/>
      <c r="T95" s="120"/>
      <c r="U95" s="111"/>
      <c r="V95" s="112"/>
      <c r="W95" s="113"/>
      <c r="X95" s="116"/>
      <c r="Y95" s="337"/>
      <c r="Z95" s="338"/>
      <c r="AA95" s="117"/>
      <c r="AB95" s="110"/>
      <c r="AC95" s="333"/>
    </row>
    <row r="96" spans="1:29" ht="15.75" customHeight="1">
      <c r="A96" s="363"/>
      <c r="B96" s="100"/>
      <c r="C96" s="335"/>
      <c r="D96" s="336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8"/>
      <c r="S96" s="47"/>
      <c r="T96" s="120"/>
      <c r="U96" s="111"/>
      <c r="V96" s="112"/>
      <c r="W96" s="113"/>
      <c r="X96" s="116"/>
      <c r="Y96" s="337"/>
      <c r="Z96" s="338"/>
      <c r="AA96" s="117"/>
      <c r="AB96" s="110"/>
      <c r="AC96" s="333"/>
    </row>
    <row r="97" spans="1:29" ht="15.75" customHeight="1">
      <c r="A97" s="363"/>
      <c r="B97" s="100"/>
      <c r="C97" s="335"/>
      <c r="D97" s="336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8"/>
      <c r="S97" s="47"/>
      <c r="T97" s="120"/>
      <c r="U97" s="111"/>
      <c r="V97" s="112"/>
      <c r="W97" s="113"/>
      <c r="X97" s="116"/>
      <c r="Y97" s="337"/>
      <c r="Z97" s="338"/>
      <c r="AA97" s="117"/>
      <c r="AB97" s="110"/>
      <c r="AC97" s="333"/>
    </row>
    <row r="98" spans="1:29" ht="15.75" customHeight="1">
      <c r="A98" s="363"/>
      <c r="B98" s="100"/>
      <c r="C98" s="335"/>
      <c r="D98" s="336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8"/>
      <c r="S98" s="47"/>
      <c r="T98" s="120"/>
      <c r="U98" s="111"/>
      <c r="V98" s="112"/>
      <c r="W98" s="113"/>
      <c r="X98" s="116"/>
      <c r="Y98" s="337"/>
      <c r="Z98" s="338"/>
      <c r="AA98" s="117"/>
      <c r="AB98" s="110"/>
      <c r="AC98" s="333"/>
    </row>
    <row r="99" spans="1:29" ht="15.75" customHeight="1">
      <c r="A99" s="363"/>
      <c r="B99" s="100"/>
      <c r="C99" s="335"/>
      <c r="D99" s="336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8"/>
      <c r="S99" s="47"/>
      <c r="T99" s="120"/>
      <c r="U99" s="111"/>
      <c r="V99" s="112"/>
      <c r="W99" s="113"/>
      <c r="X99" s="116"/>
      <c r="Y99" s="337"/>
      <c r="Z99" s="338"/>
      <c r="AA99" s="117"/>
      <c r="AB99" s="110"/>
      <c r="AC99" s="333"/>
    </row>
    <row r="100" spans="1:29" ht="15.75" customHeight="1">
      <c r="A100" s="363"/>
      <c r="B100" s="100"/>
      <c r="C100" s="335"/>
      <c r="D100" s="336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8"/>
      <c r="S100" s="47"/>
      <c r="T100" s="120"/>
      <c r="U100" s="111"/>
      <c r="V100" s="112"/>
      <c r="W100" s="126"/>
      <c r="X100" s="127"/>
      <c r="Y100" s="337"/>
      <c r="Z100" s="338"/>
      <c r="AA100" s="117"/>
      <c r="AB100" s="110"/>
      <c r="AC100" s="333"/>
    </row>
    <row r="101" spans="1:29" ht="15.75" customHeight="1">
      <c r="A101" s="363"/>
      <c r="B101" s="100"/>
      <c r="C101" s="335"/>
      <c r="D101" s="336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8"/>
      <c r="S101" s="47"/>
      <c r="T101" s="120"/>
      <c r="U101" s="111"/>
      <c r="V101" s="112"/>
      <c r="W101" s="126"/>
      <c r="X101" s="127"/>
      <c r="Y101" s="337"/>
      <c r="Z101" s="338"/>
      <c r="AA101" s="117"/>
      <c r="AB101" s="110"/>
      <c r="AC101" s="333"/>
    </row>
    <row r="102" spans="1:29" ht="15.75" customHeight="1">
      <c r="A102" s="363"/>
      <c r="B102" s="100"/>
      <c r="C102" s="335"/>
      <c r="D102" s="336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8"/>
      <c r="S102" s="47"/>
      <c r="T102" s="120"/>
      <c r="U102" s="111"/>
      <c r="V102" s="112"/>
      <c r="W102" s="126"/>
      <c r="X102" s="127"/>
      <c r="Y102" s="337"/>
      <c r="Z102" s="338"/>
      <c r="AA102" s="117"/>
      <c r="AB102" s="110"/>
      <c r="AC102" s="333"/>
    </row>
    <row r="103" spans="1:29" ht="15.75" customHeight="1">
      <c r="A103" s="363"/>
      <c r="B103" s="100"/>
      <c r="C103" s="335"/>
      <c r="D103" s="336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8"/>
      <c r="S103" s="47"/>
      <c r="T103" s="120"/>
      <c r="U103" s="111"/>
      <c r="V103" s="112"/>
      <c r="W103" s="126"/>
      <c r="X103" s="127"/>
      <c r="Y103" s="337"/>
      <c r="Z103" s="338"/>
      <c r="AA103" s="117"/>
      <c r="AB103" s="110"/>
      <c r="AC103" s="333"/>
    </row>
    <row r="104" spans="1:29" ht="15.75" customHeight="1">
      <c r="A104" s="363"/>
      <c r="B104" s="100"/>
      <c r="C104" s="335"/>
      <c r="D104" s="336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8"/>
      <c r="S104" s="47"/>
      <c r="T104" s="120"/>
      <c r="U104" s="111"/>
      <c r="V104" s="112"/>
      <c r="W104" s="126"/>
      <c r="X104" s="127"/>
      <c r="Y104" s="337"/>
      <c r="Z104" s="338"/>
      <c r="AA104" s="117"/>
      <c r="AB104" s="110"/>
      <c r="AC104" s="333"/>
    </row>
    <row r="105" spans="1:29" ht="15.75" customHeight="1">
      <c r="A105" s="363"/>
      <c r="B105" s="100"/>
      <c r="C105" s="335"/>
      <c r="D105" s="336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8"/>
      <c r="S105" s="119"/>
      <c r="T105" s="120"/>
      <c r="U105" s="130"/>
      <c r="V105" s="131"/>
      <c r="W105" s="126"/>
      <c r="X105" s="127"/>
      <c r="Y105" s="337"/>
      <c r="Z105" s="338"/>
      <c r="AA105" s="165"/>
      <c r="AB105" s="125"/>
      <c r="AC105" s="333"/>
    </row>
    <row r="106" spans="1:29" ht="15.75" customHeight="1" thickBot="1">
      <c r="A106" s="364"/>
      <c r="B106" s="133" t="s">
        <v>115</v>
      </c>
      <c r="C106" s="358"/>
      <c r="D106" s="358"/>
      <c r="E106" s="134"/>
      <c r="F106" s="99"/>
      <c r="G106" s="135"/>
      <c r="H106" s="69"/>
      <c r="I106" s="136">
        <f t="shared" ref="I106:J106" si="45">AVERAGE(I90:I105)</f>
        <v>4.4000000000000004</v>
      </c>
      <c r="J106" s="137">
        <f t="shared" si="45"/>
        <v>3120</v>
      </c>
      <c r="K106" s="138">
        <f t="shared" ref="K106" si="46">J106/I106</f>
        <v>709.09090909090901</v>
      </c>
      <c r="L106" s="136">
        <f t="shared" ref="L106:M106" si="47">AVERAGE(L90:L105)</f>
        <v>4.4000000000000004</v>
      </c>
      <c r="M106" s="137">
        <f t="shared" si="47"/>
        <v>2827.1637517106824</v>
      </c>
      <c r="N106" s="138">
        <f t="shared" ref="N106:N114" si="48">M106/L106</f>
        <v>642.53721629788231</v>
      </c>
      <c r="O106" s="139">
        <f t="shared" ref="O106:O114" si="49">L106-I106</f>
        <v>0</v>
      </c>
      <c r="P106" s="140">
        <f t="shared" ref="P106:P114" si="50">N106-K106</f>
        <v>-66.553692793026698</v>
      </c>
      <c r="Q106" s="141">
        <f t="shared" ref="Q106:Q114" si="51">N106/K106</f>
        <v>0.9061422281123982</v>
      </c>
      <c r="R106" s="329"/>
      <c r="S106" s="142">
        <v>0.70833333333333337</v>
      </c>
      <c r="T106" s="143">
        <v>0.86651620370370375</v>
      </c>
      <c r="U106" s="144"/>
      <c r="V106" s="166"/>
      <c r="W106" s="99"/>
      <c r="X106" s="69"/>
      <c r="Y106" s="359"/>
      <c r="Z106" s="360"/>
      <c r="AA106" s="168">
        <f t="shared" ref="AA106:AA114" si="52">M106-J106</f>
        <v>-292.83624828931761</v>
      </c>
      <c r="AB106" s="141">
        <f t="shared" ref="AB106:AB114" si="53">M106/J106</f>
        <v>0.9061422281123982</v>
      </c>
      <c r="AC106" s="334"/>
    </row>
    <row r="107" spans="1:29" ht="15.75" customHeight="1">
      <c r="A107" s="322" t="s">
        <v>140</v>
      </c>
      <c r="B107" s="114" t="s">
        <v>118</v>
      </c>
      <c r="C107" s="325" t="s">
        <v>142</v>
      </c>
      <c r="D107" s="326"/>
      <c r="E107" s="147">
        <v>18.18</v>
      </c>
      <c r="F107" s="97">
        <v>554</v>
      </c>
      <c r="G107" s="148">
        <f t="shared" ref="G107:G114" si="54">E107*F107</f>
        <v>10071.719999999999</v>
      </c>
      <c r="H107" s="149">
        <v>2</v>
      </c>
      <c r="I107" s="150">
        <v>3</v>
      </c>
      <c r="J107" s="151">
        <v>3000</v>
      </c>
      <c r="K107" s="152">
        <f>J107/I107</f>
        <v>1000</v>
      </c>
      <c r="L107" s="153">
        <v>3</v>
      </c>
      <c r="M107" s="151">
        <f t="shared" ref="M107:M114" si="55">F107/V107*60</f>
        <v>2719.9088803998234</v>
      </c>
      <c r="N107" s="152">
        <f t="shared" si="48"/>
        <v>906.63629346660775</v>
      </c>
      <c r="O107" s="154">
        <f t="shared" si="49"/>
        <v>0</v>
      </c>
      <c r="P107" s="155">
        <f t="shared" si="50"/>
        <v>-93.363706533392246</v>
      </c>
      <c r="Q107" s="156">
        <f t="shared" si="51"/>
        <v>0.90663629346660779</v>
      </c>
      <c r="R107" s="327">
        <f>Q123</f>
        <v>0.89570548582767173</v>
      </c>
      <c r="S107" s="157">
        <v>0.74305555555555569</v>
      </c>
      <c r="T107" s="158">
        <v>0.75153935185185194</v>
      </c>
      <c r="U107" s="159"/>
      <c r="V107" s="160">
        <v>12.220997636918542</v>
      </c>
      <c r="W107" s="161"/>
      <c r="X107" s="162"/>
      <c r="Y107" s="330"/>
      <c r="Z107" s="331"/>
      <c r="AA107" s="115">
        <f t="shared" si="52"/>
        <v>-280.09111960017663</v>
      </c>
      <c r="AB107" s="156">
        <f t="shared" si="53"/>
        <v>0.90663629346660779</v>
      </c>
      <c r="AC107" s="332">
        <f>AB123</f>
        <v>0.89570548582767184</v>
      </c>
    </row>
    <row r="108" spans="1:29" ht="15.75" customHeight="1">
      <c r="A108" s="323"/>
      <c r="B108" s="100" t="s">
        <v>118</v>
      </c>
      <c r="C108" s="335" t="s">
        <v>148</v>
      </c>
      <c r="D108" s="336"/>
      <c r="E108" s="101">
        <v>25.03</v>
      </c>
      <c r="F108" s="102">
        <v>423</v>
      </c>
      <c r="G108" s="103">
        <f t="shared" si="54"/>
        <v>10587.69</v>
      </c>
      <c r="H108" s="26">
        <v>2</v>
      </c>
      <c r="I108" s="104">
        <v>5</v>
      </c>
      <c r="J108" s="105">
        <v>3600</v>
      </c>
      <c r="K108" s="106">
        <f t="shared" si="44"/>
        <v>720</v>
      </c>
      <c r="L108" s="107">
        <v>5</v>
      </c>
      <c r="M108" s="105">
        <f t="shared" si="55"/>
        <v>3196.9087436999603</v>
      </c>
      <c r="N108" s="106">
        <f t="shared" si="48"/>
        <v>639.38174873999208</v>
      </c>
      <c r="O108" s="108">
        <f t="shared" si="49"/>
        <v>0</v>
      </c>
      <c r="P108" s="109">
        <f t="shared" si="50"/>
        <v>-80.618251260007924</v>
      </c>
      <c r="Q108" s="110">
        <f t="shared" si="51"/>
        <v>0.88803020658332232</v>
      </c>
      <c r="R108" s="328"/>
      <c r="S108" s="47">
        <v>0.76180555555555562</v>
      </c>
      <c r="T108" s="48">
        <v>0.76731481481481489</v>
      </c>
      <c r="U108" s="111">
        <v>14.783333333333299</v>
      </c>
      <c r="V108" s="112">
        <v>7.9389191355604085</v>
      </c>
      <c r="W108" s="113"/>
      <c r="X108" s="116"/>
      <c r="Y108" s="337"/>
      <c r="Z108" s="338"/>
      <c r="AA108" s="117">
        <f t="shared" si="52"/>
        <v>-403.09125630003973</v>
      </c>
      <c r="AB108" s="110">
        <f t="shared" si="53"/>
        <v>0.88803020658332232</v>
      </c>
      <c r="AC108" s="333"/>
    </row>
    <row r="109" spans="1:29" ht="15.75" customHeight="1">
      <c r="A109" s="323"/>
      <c r="B109" s="100" t="s">
        <v>118</v>
      </c>
      <c r="C109" s="335" t="s">
        <v>141</v>
      </c>
      <c r="D109" s="336"/>
      <c r="E109" s="101">
        <v>14.03</v>
      </c>
      <c r="F109" s="102">
        <v>1859</v>
      </c>
      <c r="G109" s="103">
        <f t="shared" si="54"/>
        <v>26081.77</v>
      </c>
      <c r="H109" s="26">
        <v>2</v>
      </c>
      <c r="I109" s="104">
        <v>3</v>
      </c>
      <c r="J109" s="105">
        <v>3000</v>
      </c>
      <c r="K109" s="106">
        <f t="shared" si="44"/>
        <v>1000</v>
      </c>
      <c r="L109" s="107">
        <v>3</v>
      </c>
      <c r="M109" s="105">
        <f t="shared" si="55"/>
        <v>2719.4253504059575</v>
      </c>
      <c r="N109" s="106">
        <f t="shared" si="48"/>
        <v>906.47511680198579</v>
      </c>
      <c r="O109" s="108">
        <f t="shared" si="49"/>
        <v>0</v>
      </c>
      <c r="P109" s="109">
        <f t="shared" si="50"/>
        <v>-93.524883198014209</v>
      </c>
      <c r="Q109" s="110">
        <f t="shared" si="51"/>
        <v>0.90647511680198578</v>
      </c>
      <c r="R109" s="328"/>
      <c r="S109" s="47">
        <v>0.77708333333333335</v>
      </c>
      <c r="T109" s="48">
        <v>0.80555555555555558</v>
      </c>
      <c r="U109" s="111">
        <v>15</v>
      </c>
      <c r="V109" s="112">
        <v>41.016018322896507</v>
      </c>
      <c r="W109" s="113"/>
      <c r="X109" s="116"/>
      <c r="Y109" s="337"/>
      <c r="Z109" s="338"/>
      <c r="AA109" s="117">
        <f t="shared" si="52"/>
        <v>-280.57464959404251</v>
      </c>
      <c r="AB109" s="110">
        <f t="shared" si="53"/>
        <v>0.90647511680198578</v>
      </c>
      <c r="AC109" s="333"/>
    </row>
    <row r="110" spans="1:29" ht="15.75" customHeight="1">
      <c r="A110" s="323"/>
      <c r="B110" s="100" t="s">
        <v>118</v>
      </c>
      <c r="C110" s="335" t="s">
        <v>143</v>
      </c>
      <c r="D110" s="336"/>
      <c r="E110" s="101">
        <v>14.28</v>
      </c>
      <c r="F110" s="102">
        <v>2251</v>
      </c>
      <c r="G110" s="103">
        <f t="shared" si="54"/>
        <v>32144.28</v>
      </c>
      <c r="H110" s="26">
        <v>2</v>
      </c>
      <c r="I110" s="104">
        <v>3</v>
      </c>
      <c r="J110" s="105">
        <v>3600</v>
      </c>
      <c r="K110" s="106">
        <f t="shared" si="44"/>
        <v>1200</v>
      </c>
      <c r="L110" s="107">
        <v>3</v>
      </c>
      <c r="M110" s="105">
        <f t="shared" si="55"/>
        <v>3187.0694384195272</v>
      </c>
      <c r="N110" s="106">
        <f t="shared" si="48"/>
        <v>1062.3564794731758</v>
      </c>
      <c r="O110" s="108">
        <f t="shared" si="49"/>
        <v>0</v>
      </c>
      <c r="P110" s="109">
        <f t="shared" si="50"/>
        <v>-137.6435205268242</v>
      </c>
      <c r="Q110" s="110">
        <f t="shared" si="51"/>
        <v>0.88529706622764648</v>
      </c>
      <c r="R110" s="328"/>
      <c r="S110" s="47">
        <v>0.81597222222222221</v>
      </c>
      <c r="T110" s="48">
        <v>0.84539351851851852</v>
      </c>
      <c r="U110" s="111">
        <v>14.999999999999947</v>
      </c>
      <c r="V110" s="112">
        <v>42.377488978394041</v>
      </c>
      <c r="W110" s="113"/>
      <c r="X110" s="116"/>
      <c r="Y110" s="337"/>
      <c r="Z110" s="338"/>
      <c r="AA110" s="117">
        <f t="shared" si="52"/>
        <v>-412.93056158047284</v>
      </c>
      <c r="AB110" s="110">
        <f t="shared" si="53"/>
        <v>0.88529706622764648</v>
      </c>
      <c r="AC110" s="333"/>
    </row>
    <row r="111" spans="1:29" ht="15.75" customHeight="1">
      <c r="A111" s="323"/>
      <c r="B111" s="100" t="s">
        <v>118</v>
      </c>
      <c r="C111" s="335" t="s">
        <v>142</v>
      </c>
      <c r="D111" s="336"/>
      <c r="E111" s="101">
        <v>18.18</v>
      </c>
      <c r="F111" s="102">
        <v>1205</v>
      </c>
      <c r="G111" s="103">
        <f t="shared" si="54"/>
        <v>21906.9</v>
      </c>
      <c r="H111" s="26"/>
      <c r="I111" s="104">
        <v>3</v>
      </c>
      <c r="J111" s="105">
        <v>3000</v>
      </c>
      <c r="K111" s="106">
        <f t="shared" si="44"/>
        <v>1000</v>
      </c>
      <c r="L111" s="107">
        <v>3</v>
      </c>
      <c r="M111" s="105">
        <f t="shared" si="55"/>
        <v>2719.9088803998238</v>
      </c>
      <c r="N111" s="106">
        <f t="shared" si="48"/>
        <v>906.63629346660798</v>
      </c>
      <c r="O111" s="108">
        <f t="shared" si="49"/>
        <v>0</v>
      </c>
      <c r="P111" s="109">
        <f t="shared" si="50"/>
        <v>-93.363706533392019</v>
      </c>
      <c r="Q111" s="110">
        <f t="shared" si="51"/>
        <v>0.90663629346660801</v>
      </c>
      <c r="R111" s="328"/>
      <c r="S111" s="47">
        <v>0.85555555555555551</v>
      </c>
      <c r="T111" s="48">
        <v>0.87400462962962955</v>
      </c>
      <c r="U111" s="111">
        <v>14.633333333333276</v>
      </c>
      <c r="V111" s="112">
        <v>26.581772838423902</v>
      </c>
      <c r="W111" s="113"/>
      <c r="X111" s="116"/>
      <c r="Y111" s="337"/>
      <c r="Z111" s="338"/>
      <c r="AA111" s="117">
        <f t="shared" si="52"/>
        <v>-280.09111960017617</v>
      </c>
      <c r="AB111" s="110">
        <f t="shared" si="53"/>
        <v>0.9066362934666079</v>
      </c>
      <c r="AC111" s="333"/>
    </row>
    <row r="112" spans="1:29" ht="15.75" customHeight="1">
      <c r="A112" s="323"/>
      <c r="B112" s="100" t="s">
        <v>118</v>
      </c>
      <c r="C112" s="335" t="s">
        <v>148</v>
      </c>
      <c r="D112" s="336"/>
      <c r="E112" s="101">
        <v>25.03</v>
      </c>
      <c r="F112" s="102">
        <v>975</v>
      </c>
      <c r="G112" s="121">
        <f t="shared" si="54"/>
        <v>24404.25</v>
      </c>
      <c r="H112" s="26"/>
      <c r="I112" s="104">
        <v>5</v>
      </c>
      <c r="J112" s="105">
        <v>3600</v>
      </c>
      <c r="K112" s="106">
        <f t="shared" si="44"/>
        <v>720</v>
      </c>
      <c r="L112" s="107">
        <v>5</v>
      </c>
      <c r="M112" s="105">
        <f t="shared" si="55"/>
        <v>3196.9087436999607</v>
      </c>
      <c r="N112" s="106">
        <f t="shared" si="48"/>
        <v>639.38174873999219</v>
      </c>
      <c r="O112" s="108">
        <f t="shared" si="49"/>
        <v>0</v>
      </c>
      <c r="P112" s="109">
        <f t="shared" si="50"/>
        <v>-80.61825126000781</v>
      </c>
      <c r="Q112" s="110">
        <f t="shared" si="51"/>
        <v>0.88803020658332243</v>
      </c>
      <c r="R112" s="328"/>
      <c r="S112" s="47">
        <v>0.88402777777777775</v>
      </c>
      <c r="T112" s="120">
        <v>0.89672453703703703</v>
      </c>
      <c r="U112" s="111">
        <v>15</v>
      </c>
      <c r="V112" s="112">
        <v>18.298927085511579</v>
      </c>
      <c r="W112" s="113"/>
      <c r="X112" s="116"/>
      <c r="Y112" s="337"/>
      <c r="Z112" s="338"/>
      <c r="AA112" s="117">
        <f t="shared" si="52"/>
        <v>-403.09125630003928</v>
      </c>
      <c r="AB112" s="110">
        <f t="shared" si="53"/>
        <v>0.88803020658332243</v>
      </c>
      <c r="AC112" s="333"/>
    </row>
    <row r="113" spans="1:29" ht="15.75" customHeight="1">
      <c r="A113" s="323"/>
      <c r="B113" s="100" t="s">
        <v>118</v>
      </c>
      <c r="C113" s="335" t="s">
        <v>141</v>
      </c>
      <c r="D113" s="336"/>
      <c r="E113" s="101">
        <v>14.03</v>
      </c>
      <c r="F113" s="102">
        <v>4972</v>
      </c>
      <c r="G113" s="121">
        <f t="shared" si="54"/>
        <v>69757.16</v>
      </c>
      <c r="H113" s="26"/>
      <c r="I113" s="104">
        <v>3</v>
      </c>
      <c r="J113" s="105">
        <v>3000</v>
      </c>
      <c r="K113" s="106">
        <f t="shared" si="44"/>
        <v>1000</v>
      </c>
      <c r="L113" s="107">
        <v>3</v>
      </c>
      <c r="M113" s="105">
        <f t="shared" si="55"/>
        <v>2719.4253504059575</v>
      </c>
      <c r="N113" s="106">
        <f t="shared" si="48"/>
        <v>906.47511680198579</v>
      </c>
      <c r="O113" s="123">
        <f t="shared" si="49"/>
        <v>0</v>
      </c>
      <c r="P113" s="124">
        <f t="shared" si="50"/>
        <v>-93.524883198014209</v>
      </c>
      <c r="Q113" s="125">
        <f t="shared" si="51"/>
        <v>0.90647511680198578</v>
      </c>
      <c r="R113" s="328"/>
      <c r="S113" s="47">
        <v>0.90694444444444433</v>
      </c>
      <c r="T113" s="120">
        <v>0.98311342592592577</v>
      </c>
      <c r="U113" s="111">
        <v>14.716666666666516</v>
      </c>
      <c r="V113" s="112">
        <v>109.69964663875278</v>
      </c>
      <c r="W113" s="113"/>
      <c r="X113" s="116"/>
      <c r="Y113" s="337"/>
      <c r="Z113" s="338"/>
      <c r="AA113" s="117">
        <f t="shared" si="52"/>
        <v>-280.57464959404251</v>
      </c>
      <c r="AB113" s="110">
        <f t="shared" si="53"/>
        <v>0.90647511680198578</v>
      </c>
      <c r="AC113" s="333"/>
    </row>
    <row r="114" spans="1:29" ht="15.75" customHeight="1">
      <c r="A114" s="323"/>
      <c r="B114" s="100" t="s">
        <v>118</v>
      </c>
      <c r="C114" s="335" t="s">
        <v>143</v>
      </c>
      <c r="D114" s="336"/>
      <c r="E114" s="101">
        <v>14.28</v>
      </c>
      <c r="F114" s="102">
        <v>6148</v>
      </c>
      <c r="G114" s="121">
        <f t="shared" si="54"/>
        <v>87793.44</v>
      </c>
      <c r="H114" s="62"/>
      <c r="I114" s="104">
        <v>3</v>
      </c>
      <c r="J114" s="105">
        <v>3600</v>
      </c>
      <c r="K114" s="106">
        <f t="shared" si="44"/>
        <v>1200</v>
      </c>
      <c r="L114" s="118">
        <v>3</v>
      </c>
      <c r="M114" s="105">
        <f t="shared" si="55"/>
        <v>3187.0694384195276</v>
      </c>
      <c r="N114" s="106">
        <f t="shared" si="48"/>
        <v>1062.3564794731758</v>
      </c>
      <c r="O114" s="123">
        <f t="shared" si="49"/>
        <v>0</v>
      </c>
      <c r="P114" s="124">
        <f t="shared" si="50"/>
        <v>-137.6435205268242</v>
      </c>
      <c r="Q114" s="125">
        <f t="shared" si="51"/>
        <v>0.88529706622764648</v>
      </c>
      <c r="R114" s="328"/>
      <c r="S114" s="47">
        <v>0.99305555555555536</v>
      </c>
      <c r="T114" s="120">
        <v>1.0734259259259258</v>
      </c>
      <c r="U114" s="111">
        <v>15</v>
      </c>
      <c r="V114" s="112">
        <v>115.74269313157109</v>
      </c>
      <c r="W114" s="113"/>
      <c r="X114" s="116"/>
      <c r="Y114" s="337"/>
      <c r="Z114" s="338"/>
      <c r="AA114" s="117">
        <f t="shared" si="52"/>
        <v>-412.93056158047239</v>
      </c>
      <c r="AB114" s="110">
        <f t="shared" si="53"/>
        <v>0.88529706622764659</v>
      </c>
      <c r="AC114" s="333"/>
    </row>
    <row r="115" spans="1:29" ht="15.75" customHeight="1">
      <c r="A115" s="323"/>
      <c r="B115" s="100"/>
      <c r="C115" s="335"/>
      <c r="D115" s="336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8"/>
      <c r="S115" s="47"/>
      <c r="T115" s="120"/>
      <c r="U115" s="111"/>
      <c r="V115" s="112"/>
      <c r="W115" s="113"/>
      <c r="X115" s="116"/>
      <c r="Y115" s="337"/>
      <c r="Z115" s="338"/>
      <c r="AA115" s="117"/>
      <c r="AB115" s="110"/>
      <c r="AC115" s="333"/>
    </row>
    <row r="116" spans="1:29" ht="15.75" customHeight="1">
      <c r="A116" s="323"/>
      <c r="B116" s="100"/>
      <c r="C116" s="335"/>
      <c r="D116" s="336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8"/>
      <c r="S116" s="47"/>
      <c r="T116" s="120"/>
      <c r="U116" s="111"/>
      <c r="V116" s="112"/>
      <c r="W116" s="113"/>
      <c r="X116" s="116"/>
      <c r="Y116" s="337"/>
      <c r="Z116" s="338"/>
      <c r="AA116" s="117"/>
      <c r="AB116" s="110"/>
      <c r="AC116" s="333"/>
    </row>
    <row r="117" spans="1:29" ht="15.75" customHeight="1">
      <c r="A117" s="323"/>
      <c r="B117" s="100"/>
      <c r="C117" s="335"/>
      <c r="D117" s="336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8"/>
      <c r="S117" s="47"/>
      <c r="T117" s="120"/>
      <c r="U117" s="111"/>
      <c r="V117" s="112"/>
      <c r="W117" s="126"/>
      <c r="X117" s="127"/>
      <c r="Y117" s="337"/>
      <c r="Z117" s="338"/>
      <c r="AA117" s="117"/>
      <c r="AB117" s="110"/>
      <c r="AC117" s="333"/>
    </row>
    <row r="118" spans="1:29" ht="15.75" customHeight="1">
      <c r="A118" s="323"/>
      <c r="B118" s="100"/>
      <c r="C118" s="335"/>
      <c r="D118" s="336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8"/>
      <c r="S118" s="47"/>
      <c r="T118" s="120"/>
      <c r="U118" s="111"/>
      <c r="V118" s="112"/>
      <c r="W118" s="126"/>
      <c r="X118" s="127"/>
      <c r="Y118" s="337"/>
      <c r="Z118" s="338"/>
      <c r="AA118" s="117"/>
      <c r="AB118" s="110"/>
      <c r="AC118" s="333"/>
    </row>
    <row r="119" spans="1:29" ht="15.75" customHeight="1">
      <c r="A119" s="323"/>
      <c r="B119" s="100"/>
      <c r="C119" s="335"/>
      <c r="D119" s="336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8"/>
      <c r="S119" s="47"/>
      <c r="T119" s="120"/>
      <c r="U119" s="111"/>
      <c r="V119" s="112"/>
      <c r="W119" s="126"/>
      <c r="X119" s="127"/>
      <c r="Y119" s="337"/>
      <c r="Z119" s="338"/>
      <c r="AA119" s="117"/>
      <c r="AB119" s="110"/>
      <c r="AC119" s="333"/>
    </row>
    <row r="120" spans="1:29" ht="15.75" customHeight="1">
      <c r="A120" s="323"/>
      <c r="B120" s="100"/>
      <c r="C120" s="335"/>
      <c r="D120" s="336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8"/>
      <c r="S120" s="47"/>
      <c r="T120" s="120"/>
      <c r="U120" s="111"/>
      <c r="V120" s="112"/>
      <c r="W120" s="126"/>
      <c r="X120" s="127"/>
      <c r="Y120" s="337"/>
      <c r="Z120" s="338"/>
      <c r="AA120" s="117"/>
      <c r="AB120" s="110"/>
      <c r="AC120" s="333"/>
    </row>
    <row r="121" spans="1:29" ht="15.75" customHeight="1">
      <c r="A121" s="323"/>
      <c r="B121" s="100"/>
      <c r="C121" s="335"/>
      <c r="D121" s="336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8"/>
      <c r="S121" s="47"/>
      <c r="T121" s="120"/>
      <c r="U121" s="111"/>
      <c r="V121" s="112"/>
      <c r="W121" s="126"/>
      <c r="X121" s="127"/>
      <c r="Y121" s="337"/>
      <c r="Z121" s="338"/>
      <c r="AA121" s="117"/>
      <c r="AB121" s="110"/>
      <c r="AC121" s="333"/>
    </row>
    <row r="122" spans="1:29" ht="15.75" customHeight="1">
      <c r="A122" s="323"/>
      <c r="B122" s="100"/>
      <c r="C122" s="335"/>
      <c r="D122" s="336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8"/>
      <c r="S122" s="119"/>
      <c r="T122" s="120"/>
      <c r="U122" s="130"/>
      <c r="V122" s="131"/>
      <c r="W122" s="126"/>
      <c r="X122" s="127"/>
      <c r="Y122" s="337"/>
      <c r="Z122" s="338"/>
      <c r="AA122" s="165"/>
      <c r="AB122" s="125"/>
      <c r="AC122" s="333"/>
    </row>
    <row r="123" spans="1:29" ht="15.75" customHeight="1" thickBot="1">
      <c r="A123" s="324"/>
      <c r="B123" s="133" t="s">
        <v>115</v>
      </c>
      <c r="C123" s="358"/>
      <c r="D123" s="358"/>
      <c r="E123" s="134"/>
      <c r="F123" s="99"/>
      <c r="G123" s="135"/>
      <c r="H123" s="69"/>
      <c r="I123" s="136">
        <f t="shared" ref="I123:J123" si="56">AVERAGE(I107:I122)</f>
        <v>3.5</v>
      </c>
      <c r="J123" s="137">
        <f t="shared" si="56"/>
        <v>3300</v>
      </c>
      <c r="K123" s="138">
        <f t="shared" ref="K123" si="57">J123/I123</f>
        <v>942.85714285714289</v>
      </c>
      <c r="L123" s="136">
        <f t="shared" ref="L123:M123" si="58">AVERAGE(L107:L122)</f>
        <v>3.5</v>
      </c>
      <c r="M123" s="137">
        <f t="shared" si="58"/>
        <v>2955.8281032313171</v>
      </c>
      <c r="N123" s="138">
        <f t="shared" ref="N123:N135" si="59">M123/L123</f>
        <v>844.5223152089477</v>
      </c>
      <c r="O123" s="139">
        <f t="shared" ref="O123:O135" si="60">L123-I123</f>
        <v>0</v>
      </c>
      <c r="P123" s="140">
        <f t="shared" ref="P123:P135" si="61">N123-K123</f>
        <v>-98.334827648195187</v>
      </c>
      <c r="Q123" s="141">
        <f t="shared" ref="Q123:Q135" si="62">N123/K123</f>
        <v>0.89570548582767173</v>
      </c>
      <c r="R123" s="329"/>
      <c r="S123" s="142">
        <v>0.74305555555555569</v>
      </c>
      <c r="T123" s="143">
        <v>1.0734259259259258</v>
      </c>
      <c r="U123" s="144"/>
      <c r="V123" s="166"/>
      <c r="W123" s="99"/>
      <c r="X123" s="69"/>
      <c r="Y123" s="359"/>
      <c r="Z123" s="360"/>
      <c r="AA123" s="168">
        <f t="shared" ref="AA123:AA135" si="63">M123-J123</f>
        <v>-344.17189676868293</v>
      </c>
      <c r="AB123" s="141">
        <f t="shared" ref="AB123:AB135" si="64">M123/J123</f>
        <v>0.89570548582767184</v>
      </c>
      <c r="AC123" s="334"/>
    </row>
    <row r="124" spans="1:29" ht="15.75" customHeight="1">
      <c r="A124" s="361" t="s">
        <v>144</v>
      </c>
      <c r="B124" s="114" t="s">
        <v>118</v>
      </c>
      <c r="C124" s="325" t="s">
        <v>146</v>
      </c>
      <c r="D124" s="326"/>
      <c r="E124" s="147">
        <v>18.18</v>
      </c>
      <c r="F124" s="97">
        <v>332</v>
      </c>
      <c r="G124" s="148">
        <f t="shared" ref="G124:G135" si="65">E124*F124</f>
        <v>6035.76</v>
      </c>
      <c r="H124" s="149">
        <v>2</v>
      </c>
      <c r="I124" s="150">
        <v>3</v>
      </c>
      <c r="J124" s="151">
        <v>3600</v>
      </c>
      <c r="K124" s="152">
        <f>J124/I124</f>
        <v>1200</v>
      </c>
      <c r="L124" s="153">
        <v>3</v>
      </c>
      <c r="M124" s="151">
        <f t="shared" ref="M124:M135" si="66">F124/V124*60</f>
        <v>3198.4829425386738</v>
      </c>
      <c r="N124" s="152">
        <f t="shared" si="59"/>
        <v>1066.1609808462247</v>
      </c>
      <c r="O124" s="154">
        <f t="shared" si="60"/>
        <v>0</v>
      </c>
      <c r="P124" s="155">
        <f t="shared" si="61"/>
        <v>-133.83901915377533</v>
      </c>
      <c r="Q124" s="156">
        <f t="shared" si="62"/>
        <v>0.88846748403852061</v>
      </c>
      <c r="R124" s="327">
        <f>Q140</f>
        <v>0.88626066664274983</v>
      </c>
      <c r="S124" s="157">
        <v>0.74375000000000013</v>
      </c>
      <c r="T124" s="158">
        <v>0.74806712962962973</v>
      </c>
      <c r="U124" s="159"/>
      <c r="V124" s="160">
        <v>6.2279525505892677</v>
      </c>
      <c r="W124" s="158"/>
      <c r="X124" s="169"/>
      <c r="Y124" s="330"/>
      <c r="Z124" s="331"/>
      <c r="AA124" s="171">
        <f t="shared" si="63"/>
        <v>-401.5170574613262</v>
      </c>
      <c r="AB124" s="156">
        <f t="shared" si="64"/>
        <v>0.88846748403852049</v>
      </c>
      <c r="AC124" s="332">
        <f>AB140</f>
        <v>0.88626066664274983</v>
      </c>
    </row>
    <row r="125" spans="1:29" ht="15.75" customHeight="1">
      <c r="A125" s="362"/>
      <c r="B125" s="100" t="s">
        <v>118</v>
      </c>
      <c r="C125" s="335" t="s">
        <v>134</v>
      </c>
      <c r="D125" s="336"/>
      <c r="E125" s="101">
        <v>16.7</v>
      </c>
      <c r="F125" s="102">
        <v>415</v>
      </c>
      <c r="G125" s="103">
        <f t="shared" si="65"/>
        <v>6930.5</v>
      </c>
      <c r="H125" s="26">
        <v>2</v>
      </c>
      <c r="I125" s="104">
        <v>3</v>
      </c>
      <c r="J125" s="105">
        <v>3600</v>
      </c>
      <c r="K125" s="106">
        <f t="shared" si="44"/>
        <v>1200</v>
      </c>
      <c r="L125" s="107">
        <v>3</v>
      </c>
      <c r="M125" s="105">
        <f t="shared" si="66"/>
        <v>3186.9734725316912</v>
      </c>
      <c r="N125" s="106">
        <f t="shared" si="59"/>
        <v>1062.3244908438971</v>
      </c>
      <c r="O125" s="108">
        <f t="shared" si="60"/>
        <v>0</v>
      </c>
      <c r="P125" s="109">
        <f t="shared" si="61"/>
        <v>-137.67550915610286</v>
      </c>
      <c r="Q125" s="110">
        <f t="shared" si="62"/>
        <v>0.88527040903658094</v>
      </c>
      <c r="R125" s="328"/>
      <c r="S125" s="47">
        <v>0.75833333333333341</v>
      </c>
      <c r="T125" s="48">
        <v>0.76375000000000004</v>
      </c>
      <c r="U125" s="111">
        <v>14.783333333333299</v>
      </c>
      <c r="V125" s="112">
        <v>7.8130553061113996</v>
      </c>
      <c r="W125" s="113"/>
      <c r="X125" s="13"/>
      <c r="Y125" s="337"/>
      <c r="Z125" s="338"/>
      <c r="AA125" s="172">
        <f t="shared" si="63"/>
        <v>-413.02652746830881</v>
      </c>
      <c r="AB125" s="110">
        <f t="shared" si="64"/>
        <v>0.88527040903658083</v>
      </c>
      <c r="AC125" s="333"/>
    </row>
    <row r="126" spans="1:29" ht="15.75" customHeight="1">
      <c r="A126" s="362"/>
      <c r="B126" s="100" t="s">
        <v>118</v>
      </c>
      <c r="C126" s="335" t="s">
        <v>201</v>
      </c>
      <c r="D126" s="336"/>
      <c r="E126" s="101">
        <v>30</v>
      </c>
      <c r="F126" s="102">
        <v>632</v>
      </c>
      <c r="G126" s="103">
        <f t="shared" si="65"/>
        <v>18960</v>
      </c>
      <c r="H126" s="26">
        <v>2</v>
      </c>
      <c r="I126" s="104">
        <v>4</v>
      </c>
      <c r="J126" s="105">
        <v>3600</v>
      </c>
      <c r="K126" s="106">
        <f t="shared" si="44"/>
        <v>900</v>
      </c>
      <c r="L126" s="107">
        <v>4</v>
      </c>
      <c r="M126" s="105">
        <f t="shared" si="66"/>
        <v>3189.2399999999989</v>
      </c>
      <c r="N126" s="106">
        <f t="shared" si="59"/>
        <v>797.30999999999972</v>
      </c>
      <c r="O126" s="108">
        <f t="shared" si="60"/>
        <v>0</v>
      </c>
      <c r="P126" s="109">
        <f t="shared" si="61"/>
        <v>-102.69000000000028</v>
      </c>
      <c r="Q126" s="110">
        <f t="shared" si="62"/>
        <v>0.88589999999999969</v>
      </c>
      <c r="R126" s="328"/>
      <c r="S126" s="47">
        <v>0.77361111111111114</v>
      </c>
      <c r="T126" s="48">
        <v>0.78186342592592595</v>
      </c>
      <c r="U126" s="111">
        <v>15</v>
      </c>
      <c r="V126" s="112">
        <v>11.889980057944843</v>
      </c>
      <c r="W126" s="113"/>
      <c r="X126" s="13"/>
      <c r="Y126" s="337"/>
      <c r="Z126" s="338"/>
      <c r="AA126" s="172">
        <f t="shared" si="63"/>
        <v>-410.76000000000113</v>
      </c>
      <c r="AB126" s="110">
        <f t="shared" si="64"/>
        <v>0.88589999999999969</v>
      </c>
      <c r="AC126" s="333"/>
    </row>
    <row r="127" spans="1:29" ht="15.75" customHeight="1">
      <c r="A127" s="362"/>
      <c r="B127" s="100" t="s">
        <v>118</v>
      </c>
      <c r="C127" s="335" t="s">
        <v>147</v>
      </c>
      <c r="D127" s="336"/>
      <c r="E127" s="101">
        <v>24.82</v>
      </c>
      <c r="F127" s="102">
        <v>635</v>
      </c>
      <c r="G127" s="103">
        <f t="shared" si="65"/>
        <v>15760.7</v>
      </c>
      <c r="H127" s="26">
        <v>2</v>
      </c>
      <c r="I127" s="104">
        <v>5</v>
      </c>
      <c r="J127" s="105">
        <v>3600</v>
      </c>
      <c r="K127" s="106">
        <f t="shared" si="44"/>
        <v>720</v>
      </c>
      <c r="L127" s="107">
        <v>5</v>
      </c>
      <c r="M127" s="105">
        <f t="shared" si="66"/>
        <v>3192.4882883712953</v>
      </c>
      <c r="N127" s="106">
        <f t="shared" si="59"/>
        <v>638.49765767425902</v>
      </c>
      <c r="O127" s="108">
        <f t="shared" si="60"/>
        <v>0</v>
      </c>
      <c r="P127" s="109">
        <f t="shared" si="61"/>
        <v>-81.502342325740983</v>
      </c>
      <c r="Q127" s="110">
        <f t="shared" si="62"/>
        <v>0.88680230232535973</v>
      </c>
      <c r="R127" s="328"/>
      <c r="S127" s="47">
        <v>0.79166666666666663</v>
      </c>
      <c r="T127" s="48">
        <v>0.79995370370370367</v>
      </c>
      <c r="U127" s="111">
        <v>15</v>
      </c>
      <c r="V127" s="112">
        <v>11.934264610705085</v>
      </c>
      <c r="W127" s="113"/>
      <c r="X127" s="13"/>
      <c r="Y127" s="337"/>
      <c r="Z127" s="338"/>
      <c r="AA127" s="172">
        <f t="shared" si="63"/>
        <v>-407.51171162870469</v>
      </c>
      <c r="AB127" s="110">
        <f t="shared" si="64"/>
        <v>0.88680230232535984</v>
      </c>
      <c r="AC127" s="333"/>
    </row>
    <row r="128" spans="1:29" ht="15.75" customHeight="1">
      <c r="A128" s="363"/>
      <c r="B128" s="100" t="s">
        <v>118</v>
      </c>
      <c r="C128" s="335" t="s">
        <v>145</v>
      </c>
      <c r="D128" s="336"/>
      <c r="E128" s="101">
        <v>18.18</v>
      </c>
      <c r="F128" s="102">
        <v>837</v>
      </c>
      <c r="G128" s="103">
        <f t="shared" si="65"/>
        <v>15216.66</v>
      </c>
      <c r="H128" s="26">
        <v>2</v>
      </c>
      <c r="I128" s="104">
        <v>3</v>
      </c>
      <c r="J128" s="105">
        <v>3600</v>
      </c>
      <c r="K128" s="106">
        <f t="shared" si="44"/>
        <v>1200</v>
      </c>
      <c r="L128" s="107">
        <v>3</v>
      </c>
      <c r="M128" s="105">
        <f t="shared" si="66"/>
        <v>3190.457798670283</v>
      </c>
      <c r="N128" s="106">
        <f t="shared" si="59"/>
        <v>1063.4859328900943</v>
      </c>
      <c r="O128" s="108">
        <f t="shared" si="60"/>
        <v>0</v>
      </c>
      <c r="P128" s="109">
        <f t="shared" si="61"/>
        <v>-136.51406710990568</v>
      </c>
      <c r="Q128" s="110">
        <f t="shared" si="62"/>
        <v>0.88623827740841188</v>
      </c>
      <c r="R128" s="328"/>
      <c r="S128" s="47">
        <v>0.80972222222222212</v>
      </c>
      <c r="T128" s="48">
        <v>0.82064814814814802</v>
      </c>
      <c r="U128" s="111">
        <v>15</v>
      </c>
      <c r="V128" s="112">
        <v>15.740687753629169</v>
      </c>
      <c r="W128" s="113"/>
      <c r="X128" s="116"/>
      <c r="Y128" s="337"/>
      <c r="Z128" s="338"/>
      <c r="AA128" s="172">
        <f t="shared" si="63"/>
        <v>-409.54220132971705</v>
      </c>
      <c r="AB128" s="110">
        <f t="shared" si="64"/>
        <v>0.88623827740841188</v>
      </c>
      <c r="AC128" s="333"/>
    </row>
    <row r="129" spans="1:29" ht="15.75" customHeight="1">
      <c r="A129" s="363"/>
      <c r="B129" s="100" t="s">
        <v>118</v>
      </c>
      <c r="C129" s="335" t="s">
        <v>139</v>
      </c>
      <c r="D129" s="336"/>
      <c r="E129" s="101">
        <v>16.66</v>
      </c>
      <c r="F129" s="102">
        <v>1871</v>
      </c>
      <c r="G129" s="121">
        <f t="shared" si="65"/>
        <v>31170.86</v>
      </c>
      <c r="H129" s="26">
        <v>2</v>
      </c>
      <c r="I129" s="104">
        <v>5</v>
      </c>
      <c r="J129" s="105">
        <v>3600</v>
      </c>
      <c r="K129" s="106">
        <f t="shared" si="44"/>
        <v>720</v>
      </c>
      <c r="L129" s="107">
        <v>5</v>
      </c>
      <c r="M129" s="105">
        <f t="shared" si="66"/>
        <v>3185.5878973714521</v>
      </c>
      <c r="N129" s="106">
        <f t="shared" si="59"/>
        <v>637.11757947429044</v>
      </c>
      <c r="O129" s="108">
        <f t="shared" si="60"/>
        <v>0</v>
      </c>
      <c r="P129" s="109">
        <f t="shared" si="61"/>
        <v>-82.882420525709563</v>
      </c>
      <c r="Q129" s="110">
        <f t="shared" si="62"/>
        <v>0.88488552704762558</v>
      </c>
      <c r="R129" s="328"/>
      <c r="S129" s="47">
        <v>0.83055555555555538</v>
      </c>
      <c r="T129" s="120">
        <v>0.85502314814814795</v>
      </c>
      <c r="U129" s="111">
        <v>15</v>
      </c>
      <c r="V129" s="112">
        <v>35.239963114070697</v>
      </c>
      <c r="W129" s="113"/>
      <c r="X129" s="50"/>
      <c r="Y129" s="337"/>
      <c r="Z129" s="338"/>
      <c r="AA129" s="172">
        <f t="shared" si="63"/>
        <v>-414.41210262854793</v>
      </c>
      <c r="AB129" s="110">
        <f t="shared" si="64"/>
        <v>0.88488552704762558</v>
      </c>
      <c r="AC129" s="333"/>
    </row>
    <row r="130" spans="1:29" ht="15.75" customHeight="1">
      <c r="A130" s="363"/>
      <c r="B130" s="100" t="s">
        <v>118</v>
      </c>
      <c r="C130" s="335" t="s">
        <v>146</v>
      </c>
      <c r="D130" s="336"/>
      <c r="E130" s="101">
        <v>18.18</v>
      </c>
      <c r="F130" s="102">
        <v>742</v>
      </c>
      <c r="G130" s="121">
        <f t="shared" si="65"/>
        <v>13489.56</v>
      </c>
      <c r="H130" s="26"/>
      <c r="I130" s="104">
        <v>3</v>
      </c>
      <c r="J130" s="105">
        <v>3600</v>
      </c>
      <c r="K130" s="106">
        <f t="shared" si="44"/>
        <v>1200</v>
      </c>
      <c r="L130" s="107">
        <v>3</v>
      </c>
      <c r="M130" s="105">
        <f t="shared" si="66"/>
        <v>3198.4829425386738</v>
      </c>
      <c r="N130" s="106">
        <f t="shared" si="59"/>
        <v>1066.1609808462247</v>
      </c>
      <c r="O130" s="123">
        <f t="shared" si="60"/>
        <v>0</v>
      </c>
      <c r="P130" s="124">
        <f t="shared" si="61"/>
        <v>-133.83901915377533</v>
      </c>
      <c r="Q130" s="125">
        <f t="shared" si="62"/>
        <v>0.88846748403852061</v>
      </c>
      <c r="R130" s="328"/>
      <c r="S130" s="47">
        <v>0.86527777777777759</v>
      </c>
      <c r="T130" s="120">
        <v>0.87494212962962947</v>
      </c>
      <c r="U130" s="111">
        <v>14.766666666666683</v>
      </c>
      <c r="V130" s="112">
        <v>13.919098772702519</v>
      </c>
      <c r="W130" s="113"/>
      <c r="X130" s="116"/>
      <c r="Y130" s="337"/>
      <c r="Z130" s="338"/>
      <c r="AA130" s="172">
        <f t="shared" si="63"/>
        <v>-401.5170574613262</v>
      </c>
      <c r="AB130" s="110">
        <f t="shared" si="64"/>
        <v>0.88846748403852049</v>
      </c>
      <c r="AC130" s="333"/>
    </row>
    <row r="131" spans="1:29" ht="15.75" customHeight="1">
      <c r="A131" s="363"/>
      <c r="B131" s="100" t="s">
        <v>118</v>
      </c>
      <c r="C131" s="335" t="s">
        <v>134</v>
      </c>
      <c r="D131" s="336"/>
      <c r="E131" s="101">
        <v>16.7</v>
      </c>
      <c r="F131" s="102">
        <v>949</v>
      </c>
      <c r="G131" s="121">
        <f t="shared" si="65"/>
        <v>15848.3</v>
      </c>
      <c r="H131" s="26"/>
      <c r="I131" s="104">
        <v>3</v>
      </c>
      <c r="J131" s="105">
        <v>3600</v>
      </c>
      <c r="K131" s="106">
        <f t="shared" si="44"/>
        <v>1200</v>
      </c>
      <c r="L131" s="118">
        <v>3</v>
      </c>
      <c r="M131" s="105">
        <f t="shared" si="66"/>
        <v>3186.9734725316912</v>
      </c>
      <c r="N131" s="106">
        <f t="shared" si="59"/>
        <v>1062.3244908438971</v>
      </c>
      <c r="O131" s="123">
        <f t="shared" si="60"/>
        <v>0</v>
      </c>
      <c r="P131" s="124">
        <f t="shared" si="61"/>
        <v>-137.67550915610286</v>
      </c>
      <c r="Q131" s="125">
        <f t="shared" si="62"/>
        <v>0.88527040903658094</v>
      </c>
      <c r="R131" s="328"/>
      <c r="S131" s="47">
        <v>0.88472222222222197</v>
      </c>
      <c r="T131" s="120">
        <v>0.89711805555555535</v>
      </c>
      <c r="U131" s="111">
        <v>15</v>
      </c>
      <c r="V131" s="112">
        <v>17.866480687951128</v>
      </c>
      <c r="W131" s="113"/>
      <c r="X131" s="116"/>
      <c r="Y131" s="337"/>
      <c r="Z131" s="338"/>
      <c r="AA131" s="172">
        <f t="shared" si="63"/>
        <v>-413.02652746830881</v>
      </c>
      <c r="AB131" s="110">
        <f t="shared" si="64"/>
        <v>0.88527040903658083</v>
      </c>
      <c r="AC131" s="333"/>
    </row>
    <row r="132" spans="1:29" ht="15.75" customHeight="1">
      <c r="A132" s="363"/>
      <c r="B132" s="100" t="s">
        <v>118</v>
      </c>
      <c r="C132" s="335" t="s">
        <v>201</v>
      </c>
      <c r="D132" s="336"/>
      <c r="E132" s="101">
        <v>30</v>
      </c>
      <c r="F132" s="102">
        <v>1587</v>
      </c>
      <c r="G132" s="121">
        <f t="shared" si="65"/>
        <v>47610</v>
      </c>
      <c r="H132" s="26"/>
      <c r="I132" s="104">
        <v>4</v>
      </c>
      <c r="J132" s="105">
        <v>3600</v>
      </c>
      <c r="K132" s="106">
        <f t="shared" si="44"/>
        <v>900</v>
      </c>
      <c r="L132" s="118">
        <v>4</v>
      </c>
      <c r="M132" s="105">
        <f t="shared" si="66"/>
        <v>3189.2399999999989</v>
      </c>
      <c r="N132" s="106">
        <f t="shared" si="59"/>
        <v>797.30999999999972</v>
      </c>
      <c r="O132" s="123">
        <f t="shared" si="60"/>
        <v>0</v>
      </c>
      <c r="P132" s="124">
        <f t="shared" si="61"/>
        <v>-102.69000000000028</v>
      </c>
      <c r="Q132" s="125">
        <f t="shared" si="62"/>
        <v>0.88589999999999969</v>
      </c>
      <c r="R132" s="328"/>
      <c r="S132" s="47">
        <v>0.90694444444444411</v>
      </c>
      <c r="T132" s="120">
        <v>0.9276736111111108</v>
      </c>
      <c r="U132" s="111">
        <v>15</v>
      </c>
      <c r="V132" s="112">
        <v>29.856642961959597</v>
      </c>
      <c r="W132" s="126"/>
      <c r="X132" s="127"/>
      <c r="Y132" s="337"/>
      <c r="Z132" s="338"/>
      <c r="AA132" s="172">
        <f t="shared" si="63"/>
        <v>-410.76000000000113</v>
      </c>
      <c r="AB132" s="110">
        <f t="shared" si="64"/>
        <v>0.88589999999999969</v>
      </c>
      <c r="AC132" s="333"/>
    </row>
    <row r="133" spans="1:29" ht="15.75" customHeight="1">
      <c r="A133" s="363"/>
      <c r="B133" s="100" t="s">
        <v>118</v>
      </c>
      <c r="C133" s="335" t="s">
        <v>147</v>
      </c>
      <c r="D133" s="336"/>
      <c r="E133" s="101">
        <v>24.82</v>
      </c>
      <c r="F133" s="102">
        <v>1487</v>
      </c>
      <c r="G133" s="121">
        <f t="shared" si="65"/>
        <v>36907.340000000004</v>
      </c>
      <c r="H133" s="26"/>
      <c r="I133" s="104">
        <v>5</v>
      </c>
      <c r="J133" s="105">
        <v>3600</v>
      </c>
      <c r="K133" s="106">
        <f t="shared" si="44"/>
        <v>720</v>
      </c>
      <c r="L133" s="118">
        <v>5</v>
      </c>
      <c r="M133" s="105">
        <f t="shared" si="66"/>
        <v>3192.4882883712953</v>
      </c>
      <c r="N133" s="106">
        <f t="shared" si="59"/>
        <v>638.49765767425902</v>
      </c>
      <c r="O133" s="123">
        <f t="shared" si="60"/>
        <v>0</v>
      </c>
      <c r="P133" s="124">
        <f t="shared" si="61"/>
        <v>-81.502342325740983</v>
      </c>
      <c r="Q133" s="125">
        <f t="shared" si="62"/>
        <v>0.88680230232535973</v>
      </c>
      <c r="R133" s="328"/>
      <c r="S133" s="47">
        <v>0.93749999999999967</v>
      </c>
      <c r="T133" s="120">
        <v>0.95689814814814778</v>
      </c>
      <c r="U133" s="111">
        <v>15</v>
      </c>
      <c r="V133" s="112">
        <v>27.946852718296789</v>
      </c>
      <c r="W133" s="126"/>
      <c r="X133" s="127"/>
      <c r="Y133" s="337"/>
      <c r="Z133" s="338"/>
      <c r="AA133" s="172">
        <f t="shared" si="63"/>
        <v>-407.51171162870469</v>
      </c>
      <c r="AB133" s="110">
        <f t="shared" si="64"/>
        <v>0.88680230232535984</v>
      </c>
      <c r="AC133" s="333"/>
    </row>
    <row r="134" spans="1:29" ht="15.75" customHeight="1">
      <c r="A134" s="363"/>
      <c r="B134" s="100" t="s">
        <v>118</v>
      </c>
      <c r="C134" s="335" t="s">
        <v>145</v>
      </c>
      <c r="D134" s="336"/>
      <c r="E134" s="101">
        <v>18.18</v>
      </c>
      <c r="F134" s="102">
        <v>2178</v>
      </c>
      <c r="G134" s="121">
        <f t="shared" si="65"/>
        <v>39596.04</v>
      </c>
      <c r="H134" s="26"/>
      <c r="I134" s="104">
        <v>3</v>
      </c>
      <c r="J134" s="105">
        <v>3600</v>
      </c>
      <c r="K134" s="106">
        <f t="shared" si="44"/>
        <v>1200</v>
      </c>
      <c r="L134" s="118">
        <v>3</v>
      </c>
      <c r="M134" s="105">
        <f t="shared" si="66"/>
        <v>3190.457798670283</v>
      </c>
      <c r="N134" s="106">
        <f t="shared" si="59"/>
        <v>1063.4859328900943</v>
      </c>
      <c r="O134" s="123">
        <f t="shared" si="60"/>
        <v>0</v>
      </c>
      <c r="P134" s="124">
        <f t="shared" si="61"/>
        <v>-136.51406710990568</v>
      </c>
      <c r="Q134" s="125">
        <f t="shared" si="62"/>
        <v>0.88623827740841188</v>
      </c>
      <c r="R134" s="328"/>
      <c r="S134" s="47">
        <v>0.96666666666666634</v>
      </c>
      <c r="T134" s="120">
        <v>0.99510416666666635</v>
      </c>
      <c r="U134" s="111">
        <v>15</v>
      </c>
      <c r="V134" s="112">
        <v>40.959639100841493</v>
      </c>
      <c r="W134" s="126"/>
      <c r="X134" s="127"/>
      <c r="Y134" s="337"/>
      <c r="Z134" s="338"/>
      <c r="AA134" s="172">
        <f t="shared" si="63"/>
        <v>-409.54220132971705</v>
      </c>
      <c r="AB134" s="110">
        <f t="shared" si="64"/>
        <v>0.88623827740841188</v>
      </c>
      <c r="AC134" s="333"/>
    </row>
    <row r="135" spans="1:29" ht="15.75" customHeight="1">
      <c r="A135" s="363"/>
      <c r="B135" s="100" t="s">
        <v>118</v>
      </c>
      <c r="C135" s="335" t="s">
        <v>139</v>
      </c>
      <c r="D135" s="336"/>
      <c r="E135" s="101">
        <v>16.66</v>
      </c>
      <c r="F135" s="102">
        <v>4857</v>
      </c>
      <c r="G135" s="121">
        <f t="shared" si="65"/>
        <v>80917.62</v>
      </c>
      <c r="H135" s="62"/>
      <c r="I135" s="104">
        <v>5</v>
      </c>
      <c r="J135" s="105">
        <v>3600</v>
      </c>
      <c r="K135" s="106">
        <f t="shared" si="44"/>
        <v>720</v>
      </c>
      <c r="L135" s="118">
        <v>5</v>
      </c>
      <c r="M135" s="105">
        <f t="shared" si="66"/>
        <v>3185.5878973714521</v>
      </c>
      <c r="N135" s="106">
        <f t="shared" si="59"/>
        <v>637.11757947429044</v>
      </c>
      <c r="O135" s="123">
        <f t="shared" si="60"/>
        <v>0</v>
      </c>
      <c r="P135" s="124">
        <f t="shared" si="61"/>
        <v>-82.882420525709563</v>
      </c>
      <c r="Q135" s="125">
        <f t="shared" si="62"/>
        <v>0.88488552704762558</v>
      </c>
      <c r="R135" s="328"/>
      <c r="S135" s="47">
        <v>1.0048611111111108</v>
      </c>
      <c r="T135" s="120">
        <v>1.0683796296296293</v>
      </c>
      <c r="U135" s="111">
        <v>15</v>
      </c>
      <c r="V135" s="112">
        <v>91.480759404084111</v>
      </c>
      <c r="W135" s="126"/>
      <c r="X135" s="127"/>
      <c r="Y135" s="337"/>
      <c r="Z135" s="338"/>
      <c r="AA135" s="172">
        <f t="shared" si="63"/>
        <v>-414.41210262854793</v>
      </c>
      <c r="AB135" s="110">
        <f t="shared" si="64"/>
        <v>0.88488552704762558</v>
      </c>
      <c r="AC135" s="333"/>
    </row>
    <row r="136" spans="1:29" ht="15.75" customHeight="1">
      <c r="A136" s="363"/>
      <c r="B136" s="100"/>
      <c r="C136" s="335"/>
      <c r="D136" s="336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8"/>
      <c r="S136" s="47"/>
      <c r="T136" s="120"/>
      <c r="U136" s="111"/>
      <c r="V136" s="112"/>
      <c r="W136" s="126"/>
      <c r="X136" s="127"/>
      <c r="Y136" s="337"/>
      <c r="Z136" s="338"/>
      <c r="AA136" s="172"/>
      <c r="AB136" s="110"/>
      <c r="AC136" s="333"/>
    </row>
    <row r="137" spans="1:29" ht="15.75" customHeight="1">
      <c r="A137" s="363"/>
      <c r="B137" s="100"/>
      <c r="C137" s="335"/>
      <c r="D137" s="336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8"/>
      <c r="S137" s="47"/>
      <c r="T137" s="120"/>
      <c r="U137" s="111"/>
      <c r="V137" s="112"/>
      <c r="W137" s="113"/>
      <c r="X137" s="116"/>
      <c r="Y137" s="337"/>
      <c r="Z137" s="338"/>
      <c r="AA137" s="172"/>
      <c r="AB137" s="110"/>
      <c r="AC137" s="333"/>
    </row>
    <row r="138" spans="1:29" ht="15.75" customHeight="1">
      <c r="A138" s="363"/>
      <c r="B138" s="100"/>
      <c r="C138" s="335"/>
      <c r="D138" s="336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8"/>
      <c r="S138" s="47"/>
      <c r="T138" s="120"/>
      <c r="U138" s="111"/>
      <c r="V138" s="112"/>
      <c r="W138" s="126"/>
      <c r="X138" s="127"/>
      <c r="Y138" s="337"/>
      <c r="Z138" s="338"/>
      <c r="AA138" s="172"/>
      <c r="AB138" s="110"/>
      <c r="AC138" s="333"/>
    </row>
    <row r="139" spans="1:29" ht="15.75" customHeight="1">
      <c r="A139" s="363"/>
      <c r="B139" s="100"/>
      <c r="C139" s="335"/>
      <c r="D139" s="336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8"/>
      <c r="S139" s="119"/>
      <c r="T139" s="120"/>
      <c r="U139" s="130"/>
      <c r="V139" s="131"/>
      <c r="W139" s="126"/>
      <c r="X139" s="127"/>
      <c r="Y139" s="337"/>
      <c r="Z139" s="338"/>
      <c r="AA139" s="173"/>
      <c r="AB139" s="125"/>
      <c r="AC139" s="333"/>
    </row>
    <row r="140" spans="1:29" ht="15.75" customHeight="1" thickBot="1">
      <c r="A140" s="364"/>
      <c r="B140" s="133" t="s">
        <v>115</v>
      </c>
      <c r="C140" s="358"/>
      <c r="D140" s="358"/>
      <c r="E140" s="134"/>
      <c r="F140" s="167"/>
      <c r="G140" s="135"/>
      <c r="H140" s="69"/>
      <c r="I140" s="136">
        <f t="shared" ref="I140:J140" si="67">AVERAGE(I124:I139)</f>
        <v>3.8333333333333335</v>
      </c>
      <c r="J140" s="137">
        <f t="shared" si="67"/>
        <v>3600</v>
      </c>
      <c r="K140" s="138">
        <f t="shared" ref="K140" si="68">J140/I140</f>
        <v>939.13043478260863</v>
      </c>
      <c r="L140" s="136">
        <f t="shared" ref="L140:M140" si="69">AVERAGE(L124:L139)</f>
        <v>3.8333333333333335</v>
      </c>
      <c r="M140" s="137">
        <f t="shared" si="69"/>
        <v>3190.5383999138994</v>
      </c>
      <c r="N140" s="138">
        <f>M140/L140</f>
        <v>832.31436519493025</v>
      </c>
      <c r="O140" s="139">
        <f>L140-I140</f>
        <v>0</v>
      </c>
      <c r="P140" s="140">
        <f>N140-K140</f>
        <v>-106.81606958767838</v>
      </c>
      <c r="Q140" s="141">
        <f>N140/K140</f>
        <v>0.88626066664274983</v>
      </c>
      <c r="R140" s="329"/>
      <c r="S140" s="142">
        <v>0.74375000000000013</v>
      </c>
      <c r="T140" s="143">
        <v>1.0683796296296293</v>
      </c>
      <c r="U140" s="144"/>
      <c r="V140" s="166"/>
      <c r="W140" s="167"/>
      <c r="X140" s="138"/>
      <c r="Y140" s="359"/>
      <c r="Z140" s="360"/>
      <c r="AA140" s="174">
        <f>M140-J140</f>
        <v>-409.46160008610059</v>
      </c>
      <c r="AB140" s="141">
        <f>M140/J140</f>
        <v>0.88626066664274983</v>
      </c>
      <c r="AC140" s="334"/>
    </row>
    <row r="142" spans="1:29">
      <c r="Y142" s="365" t="s">
        <v>149</v>
      </c>
      <c r="Z142" s="365"/>
    </row>
    <row r="143" spans="1:29">
      <c r="Y143" s="365" t="s">
        <v>150</v>
      </c>
      <c r="Z143" s="365"/>
    </row>
    <row r="144" spans="1:29">
      <c r="Y144" s="365" t="s">
        <v>151</v>
      </c>
      <c r="Z144" s="365"/>
    </row>
    <row r="145" spans="25:26">
      <c r="Y145" s="365" t="s">
        <v>152</v>
      </c>
      <c r="Z145" s="365"/>
    </row>
    <row r="146" spans="25:26">
      <c r="Y146" s="365" t="s">
        <v>153</v>
      </c>
      <c r="Z146" s="365"/>
    </row>
    <row r="147" spans="25:26">
      <c r="Y147" s="365" t="s">
        <v>154</v>
      </c>
      <c r="Z147" s="365"/>
    </row>
    <row r="148" spans="25:26">
      <c r="Y148" s="365" t="s">
        <v>155</v>
      </c>
      <c r="Z148" s="365"/>
    </row>
    <row r="149" spans="25:26">
      <c r="Y149" s="365" t="s">
        <v>156</v>
      </c>
      <c r="Z149" s="365"/>
    </row>
    <row r="150" spans="25:26">
      <c r="Y150" s="365" t="s">
        <v>157</v>
      </c>
      <c r="Z150" s="365"/>
    </row>
    <row r="151" spans="25:26">
      <c r="Y151" s="365" t="s">
        <v>158</v>
      </c>
      <c r="Z151" s="365"/>
    </row>
    <row r="152" spans="25:26">
      <c r="Y152" s="365" t="s">
        <v>159</v>
      </c>
      <c r="Z152" s="365"/>
    </row>
    <row r="153" spans="25:26">
      <c r="Y153" s="365" t="s">
        <v>160</v>
      </c>
      <c r="Z153" s="365"/>
    </row>
    <row r="154" spans="25:26">
      <c r="Y154" s="365" t="s">
        <v>161</v>
      </c>
      <c r="Z154" s="365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375" priority="1" operator="greaterThan">
      <formula>0</formula>
    </cfRule>
  </conditionalFormatting>
  <conditionalFormatting sqref="P5:P140 AA5:AA140">
    <cfRule type="cellIs" dxfId="374" priority="4" operator="lessThan">
      <formula>0</formula>
    </cfRule>
  </conditionalFormatting>
  <conditionalFormatting sqref="Q5:Q140 AB5:AB140">
    <cfRule type="cellIs" dxfId="373" priority="2" operator="greaterThan">
      <formula>1</formula>
    </cfRule>
    <cfRule type="cellIs" dxfId="372" priority="3" operator="lessThan">
      <formula>0.8</formula>
    </cfRule>
  </conditionalFormatting>
  <conditionalFormatting sqref="AC5:AC6 R5:R140 AC73:AC78">
    <cfRule type="cellIs" dxfId="371" priority="5" operator="lessThan">
      <formula>0.8</formula>
    </cfRule>
  </conditionalFormatting>
  <conditionalFormatting sqref="AC12:AC20">
    <cfRule type="cellIs" dxfId="370" priority="12" operator="lessThan">
      <formula>0.8</formula>
    </cfRule>
  </conditionalFormatting>
  <conditionalFormatting sqref="AC22">
    <cfRule type="cellIs" dxfId="369" priority="11" operator="lessThan">
      <formula>0.8</formula>
    </cfRule>
  </conditionalFormatting>
  <conditionalFormatting sqref="AC39">
    <cfRule type="cellIs" dxfId="368" priority="7" operator="lessThan">
      <formula>0.8</formula>
    </cfRule>
  </conditionalFormatting>
  <conditionalFormatting sqref="AC56:AC61">
    <cfRule type="cellIs" dxfId="367" priority="6" operator="lessThan">
      <formula>0.8</formula>
    </cfRule>
  </conditionalFormatting>
  <conditionalFormatting sqref="AC90">
    <cfRule type="cellIs" dxfId="366" priority="10" operator="lessThan">
      <formula>0.8</formula>
    </cfRule>
  </conditionalFormatting>
  <conditionalFormatting sqref="AC107">
    <cfRule type="cellIs" dxfId="365" priority="9" operator="lessThan">
      <formula>0.8</formula>
    </cfRule>
  </conditionalFormatting>
  <conditionalFormatting sqref="AC124:AC129">
    <cfRule type="cellIs" dxfId="364" priority="8" operator="lessThan">
      <formula>0.8</formula>
    </cfRule>
  </conditionalFormatting>
  <dataValidations count="1">
    <dataValidation type="list" allowBlank="1" showInputMessage="1" showErrorMessage="1" sqref="Y5:Z140" xr:uid="{C5EC1A79-9AE3-49A7-8D35-757B0BC4A5FC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6C963-F93F-4EA6-9E25-30D6C3FEB43E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L37" sqref="L37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SUM(F5:F140)</f>
        <v>89579</v>
      </c>
      <c r="E1" s="88" t="s">
        <v>3</v>
      </c>
      <c r="F1" s="89">
        <f>SUM(G5:G140)</f>
        <v>3945550.5500000003</v>
      </c>
      <c r="G1" s="90" t="s">
        <v>84</v>
      </c>
      <c r="H1" s="91">
        <f>L21+L38+L55+L72+L89+L106+L123+L140</f>
        <v>135.8095238095238</v>
      </c>
      <c r="I1" s="284" t="s">
        <v>85</v>
      </c>
      <c r="J1" s="280"/>
      <c r="K1" s="309"/>
      <c r="L1" s="313" t="s">
        <v>86</v>
      </c>
      <c r="M1" s="314"/>
      <c r="N1" s="315"/>
      <c r="O1" s="280" t="s">
        <v>87</v>
      </c>
      <c r="P1" s="280"/>
      <c r="Q1" s="280"/>
      <c r="R1" s="281"/>
      <c r="S1" s="284" t="s">
        <v>88</v>
      </c>
      <c r="T1" s="280"/>
      <c r="U1" s="280"/>
      <c r="V1" s="280"/>
      <c r="W1" s="280"/>
      <c r="X1" s="281"/>
      <c r="Y1" s="192" t="s">
        <v>187</v>
      </c>
      <c r="Z1" s="192" t="s">
        <v>188</v>
      </c>
      <c r="AA1" s="366" t="s">
        <v>163</v>
      </c>
      <c r="AB1" s="367"/>
      <c r="AC1" s="176" t="s">
        <v>19</v>
      </c>
      <c r="AD1" s="177" t="s">
        <v>162</v>
      </c>
      <c r="AE1" s="284" t="s">
        <v>90</v>
      </c>
      <c r="AF1" s="286"/>
      <c r="AG1" s="287"/>
    </row>
    <row r="2" spans="1:33" ht="26.25" customHeight="1" thickBot="1">
      <c r="A2" s="299">
        <v>46219</v>
      </c>
      <c r="B2" s="300"/>
      <c r="C2" s="92" t="s">
        <v>40</v>
      </c>
      <c r="D2" s="93">
        <f>AVERAGE(N21,N38,N55,N72,N89,N106,N123,N140)</f>
        <v>207.68989295692776</v>
      </c>
      <c r="E2" s="93" t="s">
        <v>91</v>
      </c>
      <c r="F2" s="94">
        <f>F1/D1</f>
        <v>44.045485549068424</v>
      </c>
      <c r="G2" s="95" t="s">
        <v>92</v>
      </c>
      <c r="H2" s="96">
        <f>COUNT(H5:H140)</f>
        <v>4</v>
      </c>
      <c r="I2" s="310"/>
      <c r="J2" s="311"/>
      <c r="K2" s="312"/>
      <c r="L2" s="316"/>
      <c r="M2" s="282"/>
      <c r="N2" s="317"/>
      <c r="O2" s="282"/>
      <c r="P2" s="282"/>
      <c r="Q2" s="282"/>
      <c r="R2" s="283"/>
      <c r="S2" s="285"/>
      <c r="T2" s="282"/>
      <c r="U2" s="282"/>
      <c r="V2" s="282"/>
      <c r="W2" s="282"/>
      <c r="X2" s="283"/>
      <c r="Y2" s="193">
        <f>SUM(Y21,Y38,Y55,Y72,Y89,Y106,Y123,Y140)</f>
        <v>0</v>
      </c>
      <c r="Z2" s="193">
        <f>SUM(Z21,Z38,Z55,Z72,Z89,Z106,Z123,Z140)</f>
        <v>0</v>
      </c>
      <c r="AA2" s="368"/>
      <c r="AB2" s="369"/>
      <c r="AC2" s="201">
        <f>SUM(AC21,AC38,AC55,AC72,AC89,AC106,AC123,AC140)</f>
        <v>55</v>
      </c>
      <c r="AD2" s="202">
        <f>SUM(AD21,AD38,AD55,AD72,AD89,AD106,AD123,AD140)</f>
        <v>0</v>
      </c>
      <c r="AE2" s="288"/>
      <c r="AF2" s="289"/>
      <c r="AG2" s="290"/>
    </row>
    <row r="3" spans="1:33" ht="23.25" customHeight="1">
      <c r="A3" s="301" t="s">
        <v>93</v>
      </c>
      <c r="B3" s="303" t="s">
        <v>94</v>
      </c>
      <c r="C3" s="305" t="s">
        <v>95</v>
      </c>
      <c r="D3" s="305"/>
      <c r="E3" s="307" t="s">
        <v>96</v>
      </c>
      <c r="F3" s="305" t="s">
        <v>97</v>
      </c>
      <c r="G3" s="307" t="s">
        <v>98</v>
      </c>
      <c r="H3" s="356" t="s">
        <v>99</v>
      </c>
      <c r="I3" s="291" t="s">
        <v>100</v>
      </c>
      <c r="J3" s="293" t="s">
        <v>101</v>
      </c>
      <c r="K3" s="295" t="s">
        <v>40</v>
      </c>
      <c r="L3" s="297" t="s">
        <v>100</v>
      </c>
      <c r="M3" s="293" t="s">
        <v>101</v>
      </c>
      <c r="N3" s="295" t="s">
        <v>40</v>
      </c>
      <c r="O3" s="291" t="s">
        <v>100</v>
      </c>
      <c r="P3" s="350" t="s">
        <v>40</v>
      </c>
      <c r="Q3" s="352" t="s">
        <v>102</v>
      </c>
      <c r="R3" s="354" t="s">
        <v>103</v>
      </c>
      <c r="S3" s="339" t="s">
        <v>104</v>
      </c>
      <c r="T3" s="340"/>
      <c r="U3" s="341" t="s">
        <v>105</v>
      </c>
      <c r="V3" s="341" t="s">
        <v>106</v>
      </c>
      <c r="W3" s="305" t="s">
        <v>107</v>
      </c>
      <c r="X3" s="343"/>
      <c r="Y3" s="370" t="s">
        <v>189</v>
      </c>
      <c r="Z3" s="371"/>
      <c r="AA3" s="377" t="s">
        <v>108</v>
      </c>
      <c r="AB3" s="378"/>
      <c r="AC3" s="370" t="s">
        <v>190</v>
      </c>
      <c r="AD3" s="371"/>
      <c r="AE3" s="348" t="s">
        <v>101</v>
      </c>
      <c r="AF3" s="318" t="s">
        <v>102</v>
      </c>
      <c r="AG3" s="320" t="s">
        <v>109</v>
      </c>
    </row>
    <row r="4" spans="1:33" ht="17.25" customHeight="1" thickBot="1">
      <c r="A4" s="302"/>
      <c r="B4" s="304"/>
      <c r="C4" s="306"/>
      <c r="D4" s="306"/>
      <c r="E4" s="308"/>
      <c r="F4" s="306"/>
      <c r="G4" s="308"/>
      <c r="H4" s="357"/>
      <c r="I4" s="292"/>
      <c r="J4" s="294"/>
      <c r="K4" s="296"/>
      <c r="L4" s="298"/>
      <c r="M4" s="294"/>
      <c r="N4" s="296"/>
      <c r="O4" s="292"/>
      <c r="P4" s="351"/>
      <c r="Q4" s="353"/>
      <c r="R4" s="355"/>
      <c r="S4" s="203" t="s">
        <v>110</v>
      </c>
      <c r="T4" s="204" t="s">
        <v>111</v>
      </c>
      <c r="U4" s="342"/>
      <c r="V4" s="342"/>
      <c r="W4" s="99" t="s">
        <v>112</v>
      </c>
      <c r="X4" s="69" t="s">
        <v>113</v>
      </c>
      <c r="Y4" s="194" t="s">
        <v>49</v>
      </c>
      <c r="Z4" s="195" t="s">
        <v>50</v>
      </c>
      <c r="AA4" s="379"/>
      <c r="AB4" s="380"/>
      <c r="AC4" s="194" t="s">
        <v>164</v>
      </c>
      <c r="AD4" s="195" t="s">
        <v>165</v>
      </c>
      <c r="AE4" s="349"/>
      <c r="AF4" s="319"/>
      <c r="AG4" s="321"/>
    </row>
    <row r="5" spans="1:33" ht="15.75" customHeight="1">
      <c r="A5" s="322" t="s">
        <v>170</v>
      </c>
      <c r="B5" s="114" t="s">
        <v>166</v>
      </c>
      <c r="C5" s="372" t="s">
        <v>167</v>
      </c>
      <c r="D5" s="372"/>
      <c r="E5" s="147">
        <v>19.7</v>
      </c>
      <c r="F5" s="151">
        <v>3657</v>
      </c>
      <c r="G5" s="148">
        <f t="shared" ref="G5:G10" si="0">E5*F5</f>
        <v>72042.899999999994</v>
      </c>
      <c r="H5" s="149"/>
      <c r="I5" s="150">
        <v>13</v>
      </c>
      <c r="J5" s="151">
        <v>1200</v>
      </c>
      <c r="K5" s="152">
        <f>J5/I5</f>
        <v>92.307692307692307</v>
      </c>
      <c r="L5" s="107">
        <v>13</v>
      </c>
      <c r="M5" s="151">
        <f t="shared" ref="M5:M10" si="1">F5/V5*60</f>
        <v>1081.0104896674573</v>
      </c>
      <c r="N5" s="152">
        <f t="shared" ref="N5:N10" si="2">M5/L5</f>
        <v>83.154653051342862</v>
      </c>
      <c r="O5" s="154">
        <f t="shared" ref="O5:O10" si="3">L5-I5</f>
        <v>0</v>
      </c>
      <c r="P5" s="155">
        <f t="shared" ref="P5:P10" si="4">N5-K5</f>
        <v>-9.1530392563494445</v>
      </c>
      <c r="Q5" s="156">
        <f t="shared" ref="Q5:Q10" si="5">N5/K5</f>
        <v>0.90084207472288103</v>
      </c>
      <c r="R5" s="327">
        <f>Q21</f>
        <v>0.8964917872226984</v>
      </c>
      <c r="S5" s="157">
        <v>0.20833333333333334</v>
      </c>
      <c r="T5" s="158">
        <v>0.34928240740740746</v>
      </c>
      <c r="U5" s="159"/>
      <c r="V5" s="160">
        <v>202.9767537847838</v>
      </c>
      <c r="W5" s="181"/>
      <c r="X5" s="152"/>
      <c r="Y5" s="12"/>
      <c r="Z5" s="198"/>
      <c r="AA5" s="330"/>
      <c r="AB5" s="331"/>
      <c r="AC5" s="12">
        <v>4</v>
      </c>
      <c r="AD5" s="198"/>
      <c r="AE5" s="178">
        <f t="shared" ref="AE5:AE10" si="6">M5-J5</f>
        <v>-118.98951033254275</v>
      </c>
      <c r="AF5" s="132">
        <f t="shared" ref="AF5:AF10" si="7">M5/J5</f>
        <v>0.90084207472288103</v>
      </c>
      <c r="AG5" s="373">
        <f>AF21</f>
        <v>0.8964917872226984</v>
      </c>
    </row>
    <row r="6" spans="1:33" ht="15.75" customHeight="1">
      <c r="A6" s="323"/>
      <c r="B6" s="100" t="s">
        <v>171</v>
      </c>
      <c r="C6" s="376" t="s">
        <v>172</v>
      </c>
      <c r="D6" s="376"/>
      <c r="E6" s="101">
        <v>56.43</v>
      </c>
      <c r="F6" s="102">
        <v>2034</v>
      </c>
      <c r="G6" s="103">
        <f t="shared" si="0"/>
        <v>114778.62</v>
      </c>
      <c r="H6" s="26">
        <v>2</v>
      </c>
      <c r="I6" s="104">
        <v>24</v>
      </c>
      <c r="J6" s="105">
        <v>2000</v>
      </c>
      <c r="K6" s="106">
        <f t="shared" ref="K6:K45" si="8">J6/I6</f>
        <v>83.333333333333329</v>
      </c>
      <c r="L6" s="107">
        <v>24</v>
      </c>
      <c r="M6" s="105">
        <f t="shared" si="1"/>
        <v>1789.740301446388</v>
      </c>
      <c r="N6" s="106">
        <f t="shared" si="2"/>
        <v>74.572512560266162</v>
      </c>
      <c r="O6" s="108">
        <f t="shared" si="3"/>
        <v>0</v>
      </c>
      <c r="P6" s="109">
        <f t="shared" si="4"/>
        <v>-8.7608207730671666</v>
      </c>
      <c r="Q6" s="110">
        <f t="shared" si="5"/>
        <v>0.89487015072319398</v>
      </c>
      <c r="R6" s="328"/>
      <c r="S6" s="47">
        <v>0.3520833333333333</v>
      </c>
      <c r="T6" s="48">
        <v>0.39943287037037034</v>
      </c>
      <c r="U6" s="111">
        <v>5</v>
      </c>
      <c r="V6" s="112">
        <v>68.188663965030429</v>
      </c>
      <c r="W6" s="113"/>
      <c r="X6" s="116"/>
      <c r="Y6" s="12"/>
      <c r="Z6" s="198"/>
      <c r="AA6" s="337"/>
      <c r="AB6" s="338"/>
      <c r="AC6" s="12">
        <v>1</v>
      </c>
      <c r="AD6" s="198"/>
      <c r="AE6" s="117">
        <f t="shared" si="6"/>
        <v>-210.259698553612</v>
      </c>
      <c r="AF6" s="110">
        <f t="shared" si="7"/>
        <v>0.89487015072319398</v>
      </c>
      <c r="AG6" s="374"/>
    </row>
    <row r="7" spans="1:33" ht="15.75" customHeight="1">
      <c r="A7" s="323"/>
      <c r="B7" s="100" t="s">
        <v>173</v>
      </c>
      <c r="C7" s="376" t="s">
        <v>196</v>
      </c>
      <c r="D7" s="376"/>
      <c r="E7" s="101">
        <v>77.349999999999994</v>
      </c>
      <c r="F7" s="102">
        <v>761</v>
      </c>
      <c r="G7" s="103">
        <f t="shared" si="0"/>
        <v>58863.35</v>
      </c>
      <c r="H7" s="26"/>
      <c r="I7" s="104">
        <v>25</v>
      </c>
      <c r="J7" s="105">
        <v>2000</v>
      </c>
      <c r="K7" s="106">
        <f t="shared" si="8"/>
        <v>80</v>
      </c>
      <c r="L7" s="107">
        <v>25</v>
      </c>
      <c r="M7" s="105">
        <f t="shared" si="1"/>
        <v>1791.3860221195555</v>
      </c>
      <c r="N7" s="106">
        <f t="shared" si="2"/>
        <v>71.655440884782223</v>
      </c>
      <c r="O7" s="108">
        <f t="shared" si="3"/>
        <v>0</v>
      </c>
      <c r="P7" s="109">
        <f t="shared" si="4"/>
        <v>-8.3445591152177769</v>
      </c>
      <c r="Q7" s="110">
        <f t="shared" si="5"/>
        <v>0.89569301105977783</v>
      </c>
      <c r="R7" s="328"/>
      <c r="S7" s="47">
        <v>0.40277777777777773</v>
      </c>
      <c r="T7" s="48">
        <v>0.42047453703703697</v>
      </c>
      <c r="U7" s="111">
        <v>4.8166666666666469</v>
      </c>
      <c r="V7" s="112">
        <v>25.488643673782494</v>
      </c>
      <c r="W7" s="113"/>
      <c r="X7" s="116"/>
      <c r="Y7" s="12"/>
      <c r="Z7" s="198"/>
      <c r="AA7" s="337"/>
      <c r="AB7" s="338"/>
      <c r="AC7" s="12">
        <v>1</v>
      </c>
      <c r="AD7" s="198"/>
      <c r="AE7" s="117">
        <f t="shared" si="6"/>
        <v>-208.61397788044451</v>
      </c>
      <c r="AF7" s="110">
        <f t="shared" si="7"/>
        <v>0.89569301105977772</v>
      </c>
      <c r="AG7" s="374"/>
    </row>
    <row r="8" spans="1:33" ht="15.75" customHeight="1">
      <c r="A8" s="323"/>
      <c r="B8" s="100" t="s">
        <v>173</v>
      </c>
      <c r="C8" s="376" t="s">
        <v>174</v>
      </c>
      <c r="D8" s="376"/>
      <c r="E8" s="101">
        <v>77.34</v>
      </c>
      <c r="F8" s="102">
        <v>1688</v>
      </c>
      <c r="G8" s="103">
        <f t="shared" si="0"/>
        <v>130549.92000000001</v>
      </c>
      <c r="H8" s="26"/>
      <c r="I8" s="104">
        <v>23</v>
      </c>
      <c r="J8" s="105">
        <v>2000</v>
      </c>
      <c r="K8" s="106">
        <f t="shared" si="8"/>
        <v>86.956521739130437</v>
      </c>
      <c r="L8" s="118">
        <v>23</v>
      </c>
      <c r="M8" s="105">
        <f t="shared" si="1"/>
        <v>1793.0192297084632</v>
      </c>
      <c r="N8" s="106">
        <f t="shared" si="2"/>
        <v>77.957357813411448</v>
      </c>
      <c r="O8" s="108">
        <f t="shared" si="3"/>
        <v>0</v>
      </c>
      <c r="P8" s="109">
        <f t="shared" si="4"/>
        <v>-8.9991639257189888</v>
      </c>
      <c r="Q8" s="110">
        <f t="shared" si="5"/>
        <v>0.89650961485423164</v>
      </c>
      <c r="R8" s="328"/>
      <c r="S8" s="47">
        <v>0.42430555555555549</v>
      </c>
      <c r="T8" s="48">
        <v>0.46353009259259254</v>
      </c>
      <c r="U8" s="111">
        <v>5.5166666666666764</v>
      </c>
      <c r="V8" s="112">
        <v>56.485729947507409</v>
      </c>
      <c r="W8" s="113">
        <v>0.46353009259259254</v>
      </c>
      <c r="X8" s="116">
        <v>0.50208333333333321</v>
      </c>
      <c r="Y8" s="12"/>
      <c r="Z8" s="198"/>
      <c r="AA8" s="337"/>
      <c r="AB8" s="338"/>
      <c r="AC8" s="12">
        <v>1</v>
      </c>
      <c r="AD8" s="198"/>
      <c r="AE8" s="117">
        <f t="shared" si="6"/>
        <v>-206.98077029153683</v>
      </c>
      <c r="AF8" s="110">
        <f t="shared" si="7"/>
        <v>0.89650961485423164</v>
      </c>
      <c r="AG8" s="374"/>
    </row>
    <row r="9" spans="1:33" ht="15.75" customHeight="1">
      <c r="A9" s="323"/>
      <c r="B9" s="100" t="s">
        <v>173</v>
      </c>
      <c r="C9" s="376" t="s">
        <v>176</v>
      </c>
      <c r="D9" s="376"/>
      <c r="E9" s="101">
        <v>59.52</v>
      </c>
      <c r="F9" s="102">
        <v>3702</v>
      </c>
      <c r="G9" s="103">
        <f t="shared" si="0"/>
        <v>220343.04000000001</v>
      </c>
      <c r="H9" s="13"/>
      <c r="I9" s="104">
        <v>24</v>
      </c>
      <c r="J9" s="105">
        <v>2000</v>
      </c>
      <c r="K9" s="106">
        <f t="shared" si="8"/>
        <v>83.333333333333329</v>
      </c>
      <c r="L9" s="118">
        <v>24</v>
      </c>
      <c r="M9" s="105">
        <f t="shared" si="1"/>
        <v>1795.8116725059713</v>
      </c>
      <c r="N9" s="106">
        <f t="shared" si="2"/>
        <v>74.825486354415474</v>
      </c>
      <c r="O9" s="108">
        <f t="shared" si="3"/>
        <v>0</v>
      </c>
      <c r="P9" s="109">
        <f t="shared" si="4"/>
        <v>-8.5078469789178541</v>
      </c>
      <c r="Q9" s="110">
        <f t="shared" si="5"/>
        <v>0.8979058362529857</v>
      </c>
      <c r="R9" s="328"/>
      <c r="S9" s="47">
        <v>0.50208333333333321</v>
      </c>
      <c r="T9" s="48">
        <v>0.58797453703703695</v>
      </c>
      <c r="U9" s="111">
        <v>55.51666666666658</v>
      </c>
      <c r="V9" s="112">
        <v>123.68780279172699</v>
      </c>
      <c r="W9" s="113"/>
      <c r="X9" s="116"/>
      <c r="Y9" s="12"/>
      <c r="Z9" s="198"/>
      <c r="AA9" s="337"/>
      <c r="AB9" s="338"/>
      <c r="AC9" s="12">
        <v>3</v>
      </c>
      <c r="AD9" s="198"/>
      <c r="AE9" s="117">
        <f t="shared" si="6"/>
        <v>-204.18832749402873</v>
      </c>
      <c r="AF9" s="110">
        <f t="shared" si="7"/>
        <v>0.89790583625298559</v>
      </c>
      <c r="AG9" s="374"/>
    </row>
    <row r="10" spans="1:33" ht="15.75" customHeight="1">
      <c r="A10" s="323"/>
      <c r="B10" s="100" t="s">
        <v>171</v>
      </c>
      <c r="C10" s="376" t="s">
        <v>172</v>
      </c>
      <c r="D10" s="376"/>
      <c r="E10" s="101">
        <v>56.43</v>
      </c>
      <c r="F10" s="102">
        <v>2671</v>
      </c>
      <c r="G10" s="121">
        <f t="shared" si="0"/>
        <v>150724.53</v>
      </c>
      <c r="H10" s="122"/>
      <c r="I10" s="104">
        <v>24</v>
      </c>
      <c r="J10" s="105">
        <v>2000</v>
      </c>
      <c r="K10" s="106">
        <f t="shared" si="8"/>
        <v>83.333333333333329</v>
      </c>
      <c r="L10" s="118">
        <v>24</v>
      </c>
      <c r="M10" s="105">
        <f t="shared" si="1"/>
        <v>1789.740301446388</v>
      </c>
      <c r="N10" s="106">
        <f t="shared" si="2"/>
        <v>74.572512560266162</v>
      </c>
      <c r="O10" s="108">
        <f t="shared" si="3"/>
        <v>0</v>
      </c>
      <c r="P10" s="109">
        <f t="shared" si="4"/>
        <v>-8.7608207730671666</v>
      </c>
      <c r="Q10" s="110">
        <f t="shared" si="5"/>
        <v>0.89487015072319398</v>
      </c>
      <c r="R10" s="328"/>
      <c r="S10" s="47">
        <v>0.59166666666666656</v>
      </c>
      <c r="T10" s="120">
        <v>0.65384259259259248</v>
      </c>
      <c r="U10" s="111">
        <v>5.3166666666666451</v>
      </c>
      <c r="V10" s="112">
        <v>89.543717527333456</v>
      </c>
      <c r="W10" s="113"/>
      <c r="X10" s="116"/>
      <c r="Y10" s="12"/>
      <c r="Z10" s="198"/>
      <c r="AA10" s="337"/>
      <c r="AB10" s="338"/>
      <c r="AC10" s="12">
        <v>2</v>
      </c>
      <c r="AD10" s="198"/>
      <c r="AE10" s="117">
        <f t="shared" si="6"/>
        <v>-210.259698553612</v>
      </c>
      <c r="AF10" s="110">
        <f t="shared" si="7"/>
        <v>0.89487015072319398</v>
      </c>
      <c r="AG10" s="374"/>
    </row>
    <row r="11" spans="1:33" ht="15.75" customHeight="1">
      <c r="A11" s="323"/>
      <c r="B11" s="100"/>
      <c r="C11" s="376"/>
      <c r="D11" s="376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28"/>
      <c r="S11" s="47"/>
      <c r="T11" s="120"/>
      <c r="U11" s="111"/>
      <c r="V11" s="112"/>
      <c r="W11" s="113"/>
      <c r="X11" s="116"/>
      <c r="Y11" s="12"/>
      <c r="Z11" s="198"/>
      <c r="AA11" s="337"/>
      <c r="AB11" s="338"/>
      <c r="AC11" s="12"/>
      <c r="AD11" s="198"/>
      <c r="AE11" s="117"/>
      <c r="AF11" s="110"/>
      <c r="AG11" s="374"/>
    </row>
    <row r="12" spans="1:33" ht="15.75" customHeight="1">
      <c r="A12" s="323"/>
      <c r="B12" s="100"/>
      <c r="C12" s="376"/>
      <c r="D12" s="37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8"/>
      <c r="S12" s="47"/>
      <c r="T12" s="120"/>
      <c r="U12" s="111"/>
      <c r="V12" s="112"/>
      <c r="W12" s="113"/>
      <c r="X12" s="116"/>
      <c r="Y12" s="12"/>
      <c r="Z12" s="198"/>
      <c r="AA12" s="337"/>
      <c r="AB12" s="338"/>
      <c r="AC12" s="12"/>
      <c r="AD12" s="198"/>
      <c r="AE12" s="117"/>
      <c r="AF12" s="110"/>
      <c r="AG12" s="374"/>
    </row>
    <row r="13" spans="1:33" ht="15.75" customHeight="1">
      <c r="A13" s="323"/>
      <c r="B13" s="100"/>
      <c r="C13" s="376"/>
      <c r="D13" s="37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8"/>
      <c r="S13" s="47"/>
      <c r="T13" s="120"/>
      <c r="U13" s="111"/>
      <c r="V13" s="112"/>
      <c r="W13" s="113"/>
      <c r="X13" s="116"/>
      <c r="Y13" s="12"/>
      <c r="Z13" s="198"/>
      <c r="AA13" s="337"/>
      <c r="AB13" s="338"/>
      <c r="AC13" s="12"/>
      <c r="AD13" s="198"/>
      <c r="AE13" s="117"/>
      <c r="AF13" s="110"/>
      <c r="AG13" s="374"/>
    </row>
    <row r="14" spans="1:33" ht="15.75" customHeight="1">
      <c r="A14" s="323"/>
      <c r="B14" s="100"/>
      <c r="C14" s="376"/>
      <c r="D14" s="37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8"/>
      <c r="S14" s="47"/>
      <c r="T14" s="120"/>
      <c r="U14" s="111"/>
      <c r="V14" s="112"/>
      <c r="W14" s="113"/>
      <c r="X14" s="116"/>
      <c r="Y14" s="12"/>
      <c r="Z14" s="198"/>
      <c r="AA14" s="337"/>
      <c r="AB14" s="338"/>
      <c r="AC14" s="12"/>
      <c r="AD14" s="198"/>
      <c r="AE14" s="117"/>
      <c r="AF14" s="110"/>
      <c r="AG14" s="374"/>
    </row>
    <row r="15" spans="1:33" ht="15.75" customHeight="1">
      <c r="A15" s="323"/>
      <c r="B15" s="100"/>
      <c r="C15" s="376"/>
      <c r="D15" s="37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8"/>
      <c r="S15" s="47"/>
      <c r="T15" s="120"/>
      <c r="U15" s="111"/>
      <c r="V15" s="112"/>
      <c r="W15" s="113"/>
      <c r="X15" s="116"/>
      <c r="Y15" s="12"/>
      <c r="Z15" s="198"/>
      <c r="AA15" s="337"/>
      <c r="AB15" s="338"/>
      <c r="AC15" s="12"/>
      <c r="AD15" s="198"/>
      <c r="AE15" s="117"/>
      <c r="AF15" s="110"/>
      <c r="AG15" s="374"/>
    </row>
    <row r="16" spans="1:33" ht="15.75" customHeight="1">
      <c r="A16" s="323"/>
      <c r="B16" s="100"/>
      <c r="C16" s="376"/>
      <c r="D16" s="37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8"/>
      <c r="S16" s="47"/>
      <c r="T16" s="120"/>
      <c r="U16" s="111"/>
      <c r="V16" s="112"/>
      <c r="W16" s="113"/>
      <c r="X16" s="116"/>
      <c r="Y16" s="12"/>
      <c r="Z16" s="198"/>
      <c r="AA16" s="337"/>
      <c r="AB16" s="338"/>
      <c r="AC16" s="12"/>
      <c r="AD16" s="198"/>
      <c r="AE16" s="117"/>
      <c r="AF16" s="110"/>
      <c r="AG16" s="374"/>
    </row>
    <row r="17" spans="1:33" ht="15.75" customHeight="1">
      <c r="A17" s="323"/>
      <c r="B17" s="100"/>
      <c r="C17" s="376"/>
      <c r="D17" s="37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8"/>
      <c r="S17" s="47"/>
      <c r="T17" s="120"/>
      <c r="U17" s="111"/>
      <c r="V17" s="112"/>
      <c r="W17" s="113"/>
      <c r="X17" s="116"/>
      <c r="Y17" s="12"/>
      <c r="Z17" s="198"/>
      <c r="AA17" s="337"/>
      <c r="AB17" s="338"/>
      <c r="AC17" s="12"/>
      <c r="AD17" s="198"/>
      <c r="AE17" s="117"/>
      <c r="AF17" s="110"/>
      <c r="AG17" s="374"/>
    </row>
    <row r="18" spans="1:33" ht="15.75" customHeight="1">
      <c r="A18" s="323"/>
      <c r="B18" s="100"/>
      <c r="C18" s="376"/>
      <c r="D18" s="37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8"/>
      <c r="S18" s="47"/>
      <c r="T18" s="120"/>
      <c r="U18" s="111"/>
      <c r="V18" s="112"/>
      <c r="W18" s="113"/>
      <c r="X18" s="116"/>
      <c r="Y18" s="12"/>
      <c r="Z18" s="198"/>
      <c r="AA18" s="337"/>
      <c r="AB18" s="338"/>
      <c r="AC18" s="12"/>
      <c r="AD18" s="198"/>
      <c r="AE18" s="117"/>
      <c r="AF18" s="110"/>
      <c r="AG18" s="374"/>
    </row>
    <row r="19" spans="1:33" ht="15.75" customHeight="1">
      <c r="A19" s="323"/>
      <c r="B19" s="100"/>
      <c r="C19" s="376"/>
      <c r="D19" s="37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8"/>
      <c r="S19" s="47"/>
      <c r="T19" s="120"/>
      <c r="U19" s="111"/>
      <c r="V19" s="112"/>
      <c r="W19" s="113"/>
      <c r="X19" s="116"/>
      <c r="Y19" s="12"/>
      <c r="Z19" s="198"/>
      <c r="AA19" s="337"/>
      <c r="AB19" s="338"/>
      <c r="AC19" s="12"/>
      <c r="AD19" s="198"/>
      <c r="AE19" s="117"/>
      <c r="AF19" s="110"/>
      <c r="AG19" s="374"/>
    </row>
    <row r="20" spans="1:33" ht="15.75" customHeight="1">
      <c r="A20" s="323"/>
      <c r="B20" s="100"/>
      <c r="C20" s="376"/>
      <c r="D20" s="376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8"/>
      <c r="S20" s="47"/>
      <c r="T20" s="120"/>
      <c r="U20" s="130"/>
      <c r="V20" s="112"/>
      <c r="W20" s="113"/>
      <c r="X20" s="116"/>
      <c r="Y20" s="12"/>
      <c r="Z20" s="198"/>
      <c r="AA20" s="337"/>
      <c r="AB20" s="338"/>
      <c r="AC20" s="12"/>
      <c r="AD20" s="198"/>
      <c r="AE20" s="117"/>
      <c r="AF20" s="110"/>
      <c r="AG20" s="374"/>
    </row>
    <row r="21" spans="1:33" ht="15.75" customHeight="1" thickBot="1">
      <c r="A21" s="324"/>
      <c r="B21" s="133" t="s">
        <v>115</v>
      </c>
      <c r="C21" s="358"/>
      <c r="D21" s="358"/>
      <c r="E21" s="134"/>
      <c r="F21" s="167"/>
      <c r="G21" s="135"/>
      <c r="H21" s="69"/>
      <c r="I21" s="136">
        <f t="shared" ref="I21:J21" si="9">AVERAGE(I5:I20)</f>
        <v>22.166666666666668</v>
      </c>
      <c r="J21" s="137">
        <f t="shared" si="9"/>
        <v>1866.6666666666667</v>
      </c>
      <c r="K21" s="138">
        <f t="shared" ref="K21" si="10">J21/I21</f>
        <v>84.21052631578948</v>
      </c>
      <c r="L21" s="136">
        <f t="shared" ref="L21:M21" si="11">AVERAGE(L5:L20)</f>
        <v>22.166666666666668</v>
      </c>
      <c r="M21" s="137">
        <f t="shared" si="11"/>
        <v>1673.4513361490372</v>
      </c>
      <c r="N21" s="138">
        <f t="shared" ref="N21:N27" si="12">M21/L21</f>
        <v>75.494045239806184</v>
      </c>
      <c r="O21" s="139">
        <f t="shared" ref="O21:O27" si="13">L21-I21</f>
        <v>0</v>
      </c>
      <c r="P21" s="140">
        <f t="shared" ref="P21:P27" si="14">N21-K21</f>
        <v>-8.716481075983296</v>
      </c>
      <c r="Q21" s="141">
        <f t="shared" ref="Q21:Q27" si="15">N21/K21</f>
        <v>0.8964917872226984</v>
      </c>
      <c r="R21" s="329"/>
      <c r="S21" s="142">
        <v>0.20833333333333334</v>
      </c>
      <c r="T21" s="143">
        <v>0.65384259259259248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359"/>
      <c r="AB21" s="360"/>
      <c r="AC21" s="179">
        <f>SUM(AC5:AC20)</f>
        <v>12</v>
      </c>
      <c r="AD21" s="180">
        <f>SUM(AD5:AD20)</f>
        <v>0</v>
      </c>
      <c r="AE21" s="168">
        <f t="shared" ref="AE21:AE27" si="16">M21-J21</f>
        <v>-193.21533051762958</v>
      </c>
      <c r="AF21" s="141">
        <f t="shared" ref="AF21:AF27" si="17">M21/J21</f>
        <v>0.8964917872226984</v>
      </c>
      <c r="AG21" s="375"/>
    </row>
    <row r="22" spans="1:33" ht="15.75" customHeight="1">
      <c r="A22" s="361" t="s">
        <v>177</v>
      </c>
      <c r="B22" s="146" t="s">
        <v>192</v>
      </c>
      <c r="C22" s="325" t="s">
        <v>218</v>
      </c>
      <c r="D22" s="326"/>
      <c r="E22" s="147">
        <v>36.450000000000003</v>
      </c>
      <c r="F22" s="159">
        <v>2490</v>
      </c>
      <c r="G22" s="148">
        <f t="shared" ref="G22:G27" si="18">E22*F22</f>
        <v>90760.5</v>
      </c>
      <c r="H22" s="149"/>
      <c r="I22" s="153">
        <v>20</v>
      </c>
      <c r="J22" s="151">
        <v>2100</v>
      </c>
      <c r="K22" s="152">
        <f>J22/I22</f>
        <v>105</v>
      </c>
      <c r="L22" s="153">
        <v>20</v>
      </c>
      <c r="M22" s="151">
        <f t="shared" ref="M22:M27" si="19">F22/V22*60</f>
        <v>1893.4883422374974</v>
      </c>
      <c r="N22" s="152">
        <f t="shared" si="12"/>
        <v>94.674417111874874</v>
      </c>
      <c r="O22" s="154">
        <f t="shared" si="13"/>
        <v>0</v>
      </c>
      <c r="P22" s="155">
        <f t="shared" si="14"/>
        <v>-10.325582888125126</v>
      </c>
      <c r="Q22" s="156">
        <f t="shared" si="15"/>
        <v>0.90166111535118931</v>
      </c>
      <c r="R22" s="327">
        <f>Q38</f>
        <v>0.89818257007359537</v>
      </c>
      <c r="S22" s="157">
        <v>0.16666666666666666</v>
      </c>
      <c r="T22" s="158">
        <v>0.22145833333333331</v>
      </c>
      <c r="U22" s="159"/>
      <c r="V22" s="160">
        <v>78.901990927209511</v>
      </c>
      <c r="W22" s="97"/>
      <c r="X22" s="98"/>
      <c r="Y22" s="12"/>
      <c r="Z22" s="198"/>
      <c r="AA22" s="330"/>
      <c r="AB22" s="331"/>
      <c r="AC22" s="12">
        <v>1</v>
      </c>
      <c r="AD22" s="198"/>
      <c r="AE22" s="115">
        <f t="shared" si="16"/>
        <v>-206.51165776250264</v>
      </c>
      <c r="AF22" s="156">
        <f t="shared" si="17"/>
        <v>0.9016611153511892</v>
      </c>
      <c r="AG22" s="381">
        <f>AF38</f>
        <v>0.89818257007359525</v>
      </c>
    </row>
    <row r="23" spans="1:33" ht="15.75" customHeight="1">
      <c r="A23" s="362"/>
      <c r="B23" s="163" t="s">
        <v>166</v>
      </c>
      <c r="C23" s="335" t="s">
        <v>221</v>
      </c>
      <c r="D23" s="336"/>
      <c r="E23" s="101">
        <v>31.72</v>
      </c>
      <c r="F23" s="111">
        <v>1582</v>
      </c>
      <c r="G23" s="103">
        <f t="shared" si="18"/>
        <v>50181.04</v>
      </c>
      <c r="H23" s="26"/>
      <c r="I23" s="107">
        <v>22</v>
      </c>
      <c r="J23" s="105">
        <v>2000</v>
      </c>
      <c r="K23" s="106">
        <f t="shared" si="8"/>
        <v>90.909090909090907</v>
      </c>
      <c r="L23" s="107">
        <v>22</v>
      </c>
      <c r="M23" s="105">
        <f t="shared" si="19"/>
        <v>1800.3629033819238</v>
      </c>
      <c r="N23" s="106">
        <f t="shared" si="12"/>
        <v>81.83467742645108</v>
      </c>
      <c r="O23" s="108">
        <f t="shared" si="13"/>
        <v>0</v>
      </c>
      <c r="P23" s="109">
        <f t="shared" si="14"/>
        <v>-9.0744134826398266</v>
      </c>
      <c r="Q23" s="110">
        <f t="shared" si="15"/>
        <v>0.90018145169096186</v>
      </c>
      <c r="R23" s="328"/>
      <c r="S23" s="47">
        <v>0.22500000000000001</v>
      </c>
      <c r="T23" s="48">
        <v>0.2616087962962963</v>
      </c>
      <c r="U23" s="111">
        <v>5.1000000000000378</v>
      </c>
      <c r="V23" s="112">
        <v>52.722703751391364</v>
      </c>
      <c r="W23" s="113"/>
      <c r="X23" s="116"/>
      <c r="Y23" s="12"/>
      <c r="Z23" s="198"/>
      <c r="AA23" s="337"/>
      <c r="AB23" s="338"/>
      <c r="AC23" s="12">
        <v>1</v>
      </c>
      <c r="AD23" s="198"/>
      <c r="AE23" s="117">
        <f t="shared" si="16"/>
        <v>-199.63709661807616</v>
      </c>
      <c r="AF23" s="110">
        <f t="shared" si="17"/>
        <v>0.90018145169096198</v>
      </c>
      <c r="AG23" s="374"/>
    </row>
    <row r="24" spans="1:33" ht="15.75" customHeight="1">
      <c r="A24" s="362"/>
      <c r="B24" s="163" t="s">
        <v>166</v>
      </c>
      <c r="C24" s="335" t="s">
        <v>222</v>
      </c>
      <c r="D24" s="336"/>
      <c r="E24" s="101">
        <v>34.79</v>
      </c>
      <c r="F24" s="111">
        <v>1642</v>
      </c>
      <c r="G24" s="103">
        <f t="shared" si="18"/>
        <v>57125.18</v>
      </c>
      <c r="H24" s="26"/>
      <c r="I24" s="107">
        <v>11</v>
      </c>
      <c r="J24" s="105">
        <v>2000</v>
      </c>
      <c r="K24" s="106">
        <f t="shared" si="8"/>
        <v>181.81818181818181</v>
      </c>
      <c r="L24" s="107">
        <v>11</v>
      </c>
      <c r="M24" s="105">
        <f t="shared" si="19"/>
        <v>1806.6749008060197</v>
      </c>
      <c r="N24" s="106">
        <f t="shared" si="12"/>
        <v>164.24317280054723</v>
      </c>
      <c r="O24" s="108">
        <f t="shared" si="13"/>
        <v>0</v>
      </c>
      <c r="P24" s="109">
        <f t="shared" si="14"/>
        <v>-17.575009017634585</v>
      </c>
      <c r="Q24" s="110">
        <f t="shared" si="15"/>
        <v>0.90333745040300983</v>
      </c>
      <c r="R24" s="328"/>
      <c r="S24" s="47">
        <v>0.26527777777777778</v>
      </c>
      <c r="T24" s="48">
        <v>0.30313657407407407</v>
      </c>
      <c r="U24" s="111">
        <v>5.2833333333333332</v>
      </c>
      <c r="V24" s="112">
        <v>54.531116780360897</v>
      </c>
      <c r="W24" s="113"/>
      <c r="X24" s="116"/>
      <c r="Y24" s="12"/>
      <c r="Z24" s="198"/>
      <c r="AA24" s="337"/>
      <c r="AB24" s="338"/>
      <c r="AC24" s="12">
        <v>0</v>
      </c>
      <c r="AD24" s="198"/>
      <c r="AE24" s="117">
        <f t="shared" si="16"/>
        <v>-193.32509919398035</v>
      </c>
      <c r="AF24" s="110">
        <f t="shared" si="17"/>
        <v>0.90333745040300983</v>
      </c>
      <c r="AG24" s="374"/>
    </row>
    <row r="25" spans="1:33" ht="15.75" customHeight="1">
      <c r="A25" s="362"/>
      <c r="B25" s="163" t="s">
        <v>166</v>
      </c>
      <c r="C25" s="335" t="s">
        <v>220</v>
      </c>
      <c r="D25" s="336"/>
      <c r="E25" s="101">
        <v>33.200000000000003</v>
      </c>
      <c r="F25" s="111">
        <v>2641</v>
      </c>
      <c r="G25" s="103">
        <f t="shared" si="18"/>
        <v>87681.200000000012</v>
      </c>
      <c r="H25" s="26"/>
      <c r="I25" s="107">
        <v>11</v>
      </c>
      <c r="J25" s="105">
        <v>2000</v>
      </c>
      <c r="K25" s="106">
        <f t="shared" si="8"/>
        <v>181.81818181818181</v>
      </c>
      <c r="L25" s="107">
        <v>11</v>
      </c>
      <c r="M25" s="105">
        <f t="shared" si="19"/>
        <v>1804.4181432535192</v>
      </c>
      <c r="N25" s="106">
        <f t="shared" si="12"/>
        <v>164.0380130230472</v>
      </c>
      <c r="O25" s="108">
        <f t="shared" si="13"/>
        <v>0</v>
      </c>
      <c r="P25" s="109">
        <f t="shared" si="14"/>
        <v>-17.780168795134614</v>
      </c>
      <c r="Q25" s="110">
        <f t="shared" si="15"/>
        <v>0.90220907162675967</v>
      </c>
      <c r="R25" s="328"/>
      <c r="S25" s="47">
        <v>0.30624999999999997</v>
      </c>
      <c r="T25" s="48">
        <v>0.36723379629629627</v>
      </c>
      <c r="U25" s="111">
        <v>5</v>
      </c>
      <c r="V25" s="112">
        <v>87.817782476008105</v>
      </c>
      <c r="W25" s="113"/>
      <c r="X25" s="116"/>
      <c r="Y25" s="12"/>
      <c r="Z25" s="198"/>
      <c r="AA25" s="337"/>
      <c r="AB25" s="338"/>
      <c r="AC25" s="12">
        <v>2</v>
      </c>
      <c r="AD25" s="198"/>
      <c r="AE25" s="117">
        <f t="shared" si="16"/>
        <v>-195.58185674648075</v>
      </c>
      <c r="AF25" s="110">
        <f t="shared" si="17"/>
        <v>0.90220907162675967</v>
      </c>
      <c r="AG25" s="374"/>
    </row>
    <row r="26" spans="1:33" ht="15.75" customHeight="1">
      <c r="A26" s="363"/>
      <c r="B26" s="163" t="s">
        <v>166</v>
      </c>
      <c r="C26" s="335" t="s">
        <v>225</v>
      </c>
      <c r="D26" s="336"/>
      <c r="E26" s="101">
        <v>51.44</v>
      </c>
      <c r="F26" s="111">
        <v>2213</v>
      </c>
      <c r="G26" s="103">
        <f t="shared" si="18"/>
        <v>113836.72</v>
      </c>
      <c r="H26" s="13"/>
      <c r="I26" s="118">
        <v>19</v>
      </c>
      <c r="J26" s="105">
        <v>2000</v>
      </c>
      <c r="K26" s="106">
        <f t="shared" si="8"/>
        <v>105.26315789473684</v>
      </c>
      <c r="L26" s="107">
        <v>19</v>
      </c>
      <c r="M26" s="105">
        <f t="shared" si="19"/>
        <v>1790.4282941968229</v>
      </c>
      <c r="N26" s="106">
        <f t="shared" si="12"/>
        <v>94.23306811562226</v>
      </c>
      <c r="O26" s="108">
        <f t="shared" si="13"/>
        <v>0</v>
      </c>
      <c r="P26" s="109">
        <f t="shared" si="14"/>
        <v>-11.030089779114576</v>
      </c>
      <c r="Q26" s="110">
        <f t="shared" si="15"/>
        <v>0.89521414709841152</v>
      </c>
      <c r="R26" s="328"/>
      <c r="S26" s="47">
        <v>0.37013888888888885</v>
      </c>
      <c r="T26" s="48">
        <v>0.42163194444444441</v>
      </c>
      <c r="U26" s="111">
        <v>5</v>
      </c>
      <c r="V26" s="112">
        <v>74.161026403777001</v>
      </c>
      <c r="W26" s="113">
        <v>0.42163194444444441</v>
      </c>
      <c r="X26" s="116">
        <v>0.46041666666666659</v>
      </c>
      <c r="Y26" s="12"/>
      <c r="Z26" s="198"/>
      <c r="AA26" s="337"/>
      <c r="AB26" s="338"/>
      <c r="AC26" s="12">
        <v>2</v>
      </c>
      <c r="AD26" s="198"/>
      <c r="AE26" s="117">
        <f t="shared" si="16"/>
        <v>-209.57170580317711</v>
      </c>
      <c r="AF26" s="110">
        <f t="shared" si="17"/>
        <v>0.89521414709841141</v>
      </c>
      <c r="AG26" s="374"/>
    </row>
    <row r="27" spans="1:33" ht="15.75" customHeight="1">
      <c r="A27" s="363"/>
      <c r="B27" s="163" t="s">
        <v>171</v>
      </c>
      <c r="C27" s="335" t="s">
        <v>241</v>
      </c>
      <c r="D27" s="336"/>
      <c r="E27" s="101">
        <v>46.34</v>
      </c>
      <c r="F27" s="111">
        <v>3582</v>
      </c>
      <c r="G27" s="121">
        <f t="shared" si="18"/>
        <v>165989.88</v>
      </c>
      <c r="H27" s="122"/>
      <c r="I27" s="107">
        <v>21</v>
      </c>
      <c r="J27" s="105">
        <v>1800</v>
      </c>
      <c r="K27" s="106">
        <f t="shared" si="8"/>
        <v>85.714285714285708</v>
      </c>
      <c r="L27" s="107">
        <v>21</v>
      </c>
      <c r="M27" s="105">
        <f t="shared" si="19"/>
        <v>1593</v>
      </c>
      <c r="N27" s="106">
        <f t="shared" si="12"/>
        <v>75.857142857142861</v>
      </c>
      <c r="O27" s="108">
        <f t="shared" si="13"/>
        <v>0</v>
      </c>
      <c r="P27" s="109">
        <f t="shared" si="14"/>
        <v>-9.857142857142847</v>
      </c>
      <c r="Q27" s="110">
        <f t="shared" si="15"/>
        <v>0.88500000000000012</v>
      </c>
      <c r="R27" s="328"/>
      <c r="S27" s="47">
        <v>0.46041666666666659</v>
      </c>
      <c r="T27" s="120">
        <v>0.55409722222222213</v>
      </c>
      <c r="U27" s="111">
        <v>55.849999999999937</v>
      </c>
      <c r="V27" s="112">
        <v>134.91525423728814</v>
      </c>
      <c r="W27" s="113"/>
      <c r="X27" s="116"/>
      <c r="Y27" s="12"/>
      <c r="Z27" s="198"/>
      <c r="AA27" s="337"/>
      <c r="AB27" s="338"/>
      <c r="AC27" s="12">
        <v>4</v>
      </c>
      <c r="AD27" s="198"/>
      <c r="AE27" s="117">
        <f t="shared" si="16"/>
        <v>-207</v>
      </c>
      <c r="AF27" s="110">
        <f t="shared" si="17"/>
        <v>0.88500000000000001</v>
      </c>
      <c r="AG27" s="374"/>
    </row>
    <row r="28" spans="1:33" ht="15.75" customHeight="1">
      <c r="A28" s="363"/>
      <c r="B28" s="163"/>
      <c r="C28" s="335"/>
      <c r="D28" s="336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328"/>
      <c r="S28" s="47"/>
      <c r="T28" s="120"/>
      <c r="U28" s="111"/>
      <c r="V28" s="112"/>
      <c r="W28" s="113"/>
      <c r="X28" s="116"/>
      <c r="Y28" s="12"/>
      <c r="Z28" s="198"/>
      <c r="AA28" s="337"/>
      <c r="AB28" s="338"/>
      <c r="AC28" s="12"/>
      <c r="AD28" s="198"/>
      <c r="AE28" s="117"/>
      <c r="AF28" s="110"/>
      <c r="AG28" s="374"/>
    </row>
    <row r="29" spans="1:33" ht="15.75" customHeight="1">
      <c r="A29" s="363"/>
      <c r="B29" s="163"/>
      <c r="C29" s="335"/>
      <c r="D29" s="336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328"/>
      <c r="S29" s="47"/>
      <c r="T29" s="120"/>
      <c r="U29" s="111"/>
      <c r="V29" s="112"/>
      <c r="W29" s="113"/>
      <c r="X29" s="116"/>
      <c r="Y29" s="12"/>
      <c r="Z29" s="198"/>
      <c r="AA29" s="337"/>
      <c r="AB29" s="338"/>
      <c r="AC29" s="12"/>
      <c r="AD29" s="198"/>
      <c r="AE29" s="117"/>
      <c r="AF29" s="110"/>
      <c r="AG29" s="374"/>
    </row>
    <row r="30" spans="1:33" ht="15.75" customHeight="1">
      <c r="A30" s="363"/>
      <c r="B30" s="163"/>
      <c r="C30" s="335"/>
      <c r="D30" s="336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328"/>
      <c r="S30" s="47"/>
      <c r="T30" s="120"/>
      <c r="U30" s="111"/>
      <c r="V30" s="112"/>
      <c r="W30" s="113"/>
      <c r="X30" s="116"/>
      <c r="Y30" s="12"/>
      <c r="Z30" s="198"/>
      <c r="AA30" s="337"/>
      <c r="AB30" s="338"/>
      <c r="AC30" s="12"/>
      <c r="AD30" s="198"/>
      <c r="AE30" s="117"/>
      <c r="AF30" s="110"/>
      <c r="AG30" s="374"/>
    </row>
    <row r="31" spans="1:33" ht="15.75" customHeight="1">
      <c r="A31" s="363"/>
      <c r="B31" s="163"/>
      <c r="C31" s="335"/>
      <c r="D31" s="336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328"/>
      <c r="S31" s="47"/>
      <c r="T31" s="120"/>
      <c r="U31" s="111"/>
      <c r="V31" s="112"/>
      <c r="W31" s="113"/>
      <c r="X31" s="116"/>
      <c r="Y31" s="12"/>
      <c r="Z31" s="198"/>
      <c r="AA31" s="337"/>
      <c r="AB31" s="338"/>
      <c r="AC31" s="12"/>
      <c r="AD31" s="198"/>
      <c r="AE31" s="117"/>
      <c r="AF31" s="110"/>
      <c r="AG31" s="374"/>
    </row>
    <row r="32" spans="1:33" ht="15.75" customHeight="1">
      <c r="A32" s="363"/>
      <c r="B32" s="163"/>
      <c r="C32" s="335"/>
      <c r="D32" s="336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328"/>
      <c r="S32" s="47"/>
      <c r="T32" s="120"/>
      <c r="U32" s="111"/>
      <c r="V32" s="112"/>
      <c r="W32" s="113"/>
      <c r="X32" s="116"/>
      <c r="Y32" s="12"/>
      <c r="Z32" s="198"/>
      <c r="AA32" s="337"/>
      <c r="AB32" s="338"/>
      <c r="AC32" s="12"/>
      <c r="AD32" s="198"/>
      <c r="AE32" s="117"/>
      <c r="AF32" s="110"/>
      <c r="AG32" s="374"/>
    </row>
    <row r="33" spans="1:33" ht="15.75" customHeight="1">
      <c r="A33" s="363"/>
      <c r="B33" s="163"/>
      <c r="C33" s="335"/>
      <c r="D33" s="336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328"/>
      <c r="S33" s="47"/>
      <c r="T33" s="120"/>
      <c r="U33" s="111"/>
      <c r="V33" s="112"/>
      <c r="W33" s="113"/>
      <c r="X33" s="116"/>
      <c r="Y33" s="12"/>
      <c r="Z33" s="198"/>
      <c r="AA33" s="337"/>
      <c r="AB33" s="338"/>
      <c r="AC33" s="12"/>
      <c r="AD33" s="198"/>
      <c r="AE33" s="117"/>
      <c r="AF33" s="110"/>
      <c r="AG33" s="374"/>
    </row>
    <row r="34" spans="1:33" ht="15.75" customHeight="1">
      <c r="A34" s="363"/>
      <c r="B34" s="163"/>
      <c r="C34" s="335"/>
      <c r="D34" s="336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28"/>
      <c r="S34" s="47"/>
      <c r="T34" s="120"/>
      <c r="U34" s="111"/>
      <c r="V34" s="112"/>
      <c r="W34" s="113"/>
      <c r="X34" s="116"/>
      <c r="Y34" s="12"/>
      <c r="Z34" s="198"/>
      <c r="AA34" s="337"/>
      <c r="AB34" s="338"/>
      <c r="AC34" s="12"/>
      <c r="AD34" s="198"/>
      <c r="AE34" s="117"/>
      <c r="AF34" s="110"/>
      <c r="AG34" s="374"/>
    </row>
    <row r="35" spans="1:33" ht="15.75" customHeight="1">
      <c r="A35" s="363"/>
      <c r="B35" s="163"/>
      <c r="C35" s="335"/>
      <c r="D35" s="336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28"/>
      <c r="S35" s="47"/>
      <c r="T35" s="120"/>
      <c r="U35" s="111"/>
      <c r="V35" s="112"/>
      <c r="W35" s="183"/>
      <c r="X35" s="184"/>
      <c r="Y35" s="12"/>
      <c r="Z35" s="198"/>
      <c r="AA35" s="337"/>
      <c r="AB35" s="338"/>
      <c r="AC35" s="12"/>
      <c r="AD35" s="198"/>
      <c r="AE35" s="117"/>
      <c r="AF35" s="110"/>
      <c r="AG35" s="374"/>
    </row>
    <row r="36" spans="1:33" ht="15.75" customHeight="1">
      <c r="A36" s="363"/>
      <c r="B36" s="163"/>
      <c r="C36" s="335"/>
      <c r="D36" s="336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28"/>
      <c r="S36" s="47"/>
      <c r="T36" s="120"/>
      <c r="U36" s="111"/>
      <c r="V36" s="112"/>
      <c r="W36" s="185"/>
      <c r="X36" s="186"/>
      <c r="Y36" s="12"/>
      <c r="Z36" s="198"/>
      <c r="AA36" s="337"/>
      <c r="AB36" s="338"/>
      <c r="AC36" s="12"/>
      <c r="AD36" s="198"/>
      <c r="AE36" s="117"/>
      <c r="AF36" s="110"/>
      <c r="AG36" s="374"/>
    </row>
    <row r="37" spans="1:33" ht="15.75" customHeight="1">
      <c r="A37" s="363"/>
      <c r="B37" s="100"/>
      <c r="C37" s="335"/>
      <c r="D37" s="336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28"/>
      <c r="S37" s="47"/>
      <c r="T37" s="120"/>
      <c r="U37" s="130"/>
      <c r="V37" s="112"/>
      <c r="W37" s="185"/>
      <c r="X37" s="186"/>
      <c r="Y37" s="12"/>
      <c r="Z37" s="198"/>
      <c r="AA37" s="337"/>
      <c r="AB37" s="338"/>
      <c r="AC37" s="12"/>
      <c r="AD37" s="198"/>
      <c r="AE37" s="117"/>
      <c r="AF37" s="110"/>
      <c r="AG37" s="374"/>
    </row>
    <row r="38" spans="1:33" ht="15.75" customHeight="1" thickBot="1">
      <c r="A38" s="364"/>
      <c r="B38" s="133" t="s">
        <v>115</v>
      </c>
      <c r="C38" s="358"/>
      <c r="D38" s="358"/>
      <c r="E38" s="134"/>
      <c r="F38" s="167"/>
      <c r="G38" s="135"/>
      <c r="H38" s="69"/>
      <c r="I38" s="136">
        <f t="shared" ref="I38:J38" si="20">AVERAGE(I22:I37)</f>
        <v>17.333333333333332</v>
      </c>
      <c r="J38" s="137">
        <f t="shared" si="20"/>
        <v>1983.3333333333333</v>
      </c>
      <c r="K38" s="138">
        <f t="shared" ref="K38" si="21">J38/I38</f>
        <v>114.42307692307692</v>
      </c>
      <c r="L38" s="136">
        <f t="shared" ref="L38:M38" si="22">AVERAGE(L22:L37)</f>
        <v>17.333333333333332</v>
      </c>
      <c r="M38" s="137">
        <f t="shared" si="22"/>
        <v>1781.3954306459639</v>
      </c>
      <c r="N38" s="138">
        <f t="shared" ref="N38:N45" si="23">M38/L38</f>
        <v>102.77281330649792</v>
      </c>
      <c r="O38" s="139">
        <f t="shared" ref="O38:O45" si="24">L38-I38</f>
        <v>0</v>
      </c>
      <c r="P38" s="140">
        <f t="shared" ref="P38:P45" si="25">N38-K38</f>
        <v>-11.650263616578997</v>
      </c>
      <c r="Q38" s="141">
        <f t="shared" ref="Q38:Q45" si="26">N38/K38</f>
        <v>0.89818257007359537</v>
      </c>
      <c r="R38" s="329"/>
      <c r="S38" s="142">
        <v>0.16666666666666666</v>
      </c>
      <c r="T38" s="143">
        <v>0.55409722222222213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359"/>
      <c r="AB38" s="360"/>
      <c r="AC38" s="179">
        <f>SUM(AC22:AC37)</f>
        <v>10</v>
      </c>
      <c r="AD38" s="180">
        <f>SUM(AD22:AD37)</f>
        <v>0</v>
      </c>
      <c r="AE38" s="168">
        <f t="shared" ref="AE38:AE45" si="27">M38-J38</f>
        <v>-201.93790268736939</v>
      </c>
      <c r="AF38" s="141">
        <f t="shared" ref="AF38:AF45" si="28">M38/J38</f>
        <v>0.89818257007359525</v>
      </c>
      <c r="AG38" s="375"/>
    </row>
    <row r="39" spans="1:33" ht="15.75" customHeight="1">
      <c r="A39" s="322" t="s">
        <v>178</v>
      </c>
      <c r="B39" s="146" t="s">
        <v>173</v>
      </c>
      <c r="C39" s="325" t="s">
        <v>180</v>
      </c>
      <c r="D39" s="326"/>
      <c r="E39" s="147">
        <v>53.76</v>
      </c>
      <c r="F39" s="97">
        <v>2624</v>
      </c>
      <c r="G39" s="148">
        <f t="shared" ref="G39:G45" si="29">E39*F39</f>
        <v>141066.23999999999</v>
      </c>
      <c r="H39" s="149"/>
      <c r="I39" s="150">
        <v>20</v>
      </c>
      <c r="J39" s="151">
        <v>2000</v>
      </c>
      <c r="K39" s="152">
        <f>J39/I39</f>
        <v>100</v>
      </c>
      <c r="L39" s="153">
        <v>20</v>
      </c>
      <c r="M39" s="151">
        <f t="shared" ref="M39:M45" si="30">F39/V39*60</f>
        <v>1791.0629745447661</v>
      </c>
      <c r="N39" s="152">
        <f t="shared" si="23"/>
        <v>89.553148727238309</v>
      </c>
      <c r="O39" s="154">
        <f t="shared" si="24"/>
        <v>0</v>
      </c>
      <c r="P39" s="155">
        <f t="shared" si="25"/>
        <v>-10.446851272761691</v>
      </c>
      <c r="Q39" s="156">
        <f t="shared" si="26"/>
        <v>0.89553148727238308</v>
      </c>
      <c r="R39" s="327">
        <f>Q55</f>
        <v>0.89616986897316719</v>
      </c>
      <c r="S39" s="157">
        <v>0.20833333333333334</v>
      </c>
      <c r="T39" s="158">
        <v>0.26937500000000003</v>
      </c>
      <c r="U39" s="159"/>
      <c r="V39" s="160">
        <v>87.903106835211346</v>
      </c>
      <c r="W39" s="158"/>
      <c r="X39" s="169"/>
      <c r="Y39" s="12"/>
      <c r="Z39" s="198"/>
      <c r="AA39" s="330"/>
      <c r="AB39" s="331"/>
      <c r="AC39" s="12">
        <v>2</v>
      </c>
      <c r="AD39" s="198"/>
      <c r="AE39" s="115">
        <f t="shared" si="27"/>
        <v>-208.93702545523388</v>
      </c>
      <c r="AF39" s="156">
        <f t="shared" si="28"/>
        <v>0.89553148727238308</v>
      </c>
      <c r="AG39" s="332">
        <f>AF55</f>
        <v>0.89616986897316719</v>
      </c>
    </row>
    <row r="40" spans="1:33" ht="15.75" customHeight="1">
      <c r="A40" s="323"/>
      <c r="B40" s="163" t="s">
        <v>173</v>
      </c>
      <c r="C40" s="335" t="s">
        <v>181</v>
      </c>
      <c r="D40" s="336"/>
      <c r="E40" s="101">
        <v>71.55</v>
      </c>
      <c r="F40" s="102">
        <v>2023</v>
      </c>
      <c r="G40" s="103">
        <f t="shared" si="29"/>
        <v>144745.65</v>
      </c>
      <c r="H40" s="26"/>
      <c r="I40" s="104">
        <v>22</v>
      </c>
      <c r="J40" s="105">
        <v>2000</v>
      </c>
      <c r="K40" s="106">
        <f t="shared" si="8"/>
        <v>90.909090909090907</v>
      </c>
      <c r="L40" s="107">
        <v>22</v>
      </c>
      <c r="M40" s="105">
        <f t="shared" si="30"/>
        <v>1791.9511049214382</v>
      </c>
      <c r="N40" s="106">
        <f t="shared" si="23"/>
        <v>81.452322950974462</v>
      </c>
      <c r="O40" s="108">
        <f t="shared" si="24"/>
        <v>0</v>
      </c>
      <c r="P40" s="109">
        <f t="shared" si="25"/>
        <v>-9.4567679581164441</v>
      </c>
      <c r="Q40" s="110">
        <f t="shared" si="26"/>
        <v>0.89597555246071914</v>
      </c>
      <c r="R40" s="328"/>
      <c r="S40" s="47">
        <v>0.2722222222222222</v>
      </c>
      <c r="T40" s="48">
        <v>0.31925925925925924</v>
      </c>
      <c r="U40" s="111">
        <v>5</v>
      </c>
      <c r="V40" s="112">
        <v>67.736223196403273</v>
      </c>
      <c r="W40" s="113"/>
      <c r="X40" s="116"/>
      <c r="Y40" s="12"/>
      <c r="Z40" s="198"/>
      <c r="AA40" s="337"/>
      <c r="AB40" s="338"/>
      <c r="AC40" s="12">
        <v>1</v>
      </c>
      <c r="AD40" s="198"/>
      <c r="AE40" s="117">
        <f t="shared" si="27"/>
        <v>-208.04889507856183</v>
      </c>
      <c r="AF40" s="110">
        <f t="shared" si="28"/>
        <v>0.89597555246071914</v>
      </c>
      <c r="AG40" s="333"/>
    </row>
    <row r="41" spans="1:33" ht="15.75" customHeight="1">
      <c r="A41" s="323"/>
      <c r="B41" s="163" t="s">
        <v>173</v>
      </c>
      <c r="C41" s="335" t="s">
        <v>231</v>
      </c>
      <c r="D41" s="336"/>
      <c r="E41" s="101">
        <v>63.92</v>
      </c>
      <c r="F41" s="102">
        <v>1977</v>
      </c>
      <c r="G41" s="103">
        <f t="shared" si="29"/>
        <v>126369.84</v>
      </c>
      <c r="H41" s="26"/>
      <c r="I41" s="104">
        <v>24</v>
      </c>
      <c r="J41" s="105">
        <v>2000</v>
      </c>
      <c r="K41" s="106">
        <f t="shared" si="8"/>
        <v>83.333333333333329</v>
      </c>
      <c r="L41" s="107">
        <v>24</v>
      </c>
      <c r="M41" s="105">
        <f t="shared" si="30"/>
        <v>1787.6847746643166</v>
      </c>
      <c r="N41" s="106">
        <f t="shared" si="23"/>
        <v>74.486865611013187</v>
      </c>
      <c r="O41" s="108">
        <f t="shared" si="24"/>
        <v>0</v>
      </c>
      <c r="P41" s="109">
        <f t="shared" si="25"/>
        <v>-8.846467722320142</v>
      </c>
      <c r="Q41" s="110">
        <f t="shared" si="26"/>
        <v>0.89384238733215826</v>
      </c>
      <c r="R41" s="328"/>
      <c r="S41" s="47">
        <v>0.32222222222222219</v>
      </c>
      <c r="T41" s="48">
        <v>0.36829861111111106</v>
      </c>
      <c r="U41" s="111">
        <v>5</v>
      </c>
      <c r="V41" s="112">
        <v>66.353980120613784</v>
      </c>
      <c r="W41" s="113"/>
      <c r="X41" s="116"/>
      <c r="Y41" s="12"/>
      <c r="Z41" s="198"/>
      <c r="AA41" s="337"/>
      <c r="AB41" s="338"/>
      <c r="AC41" s="12">
        <v>1</v>
      </c>
      <c r="AD41" s="198"/>
      <c r="AE41" s="117">
        <f t="shared" si="27"/>
        <v>-212.31522533568341</v>
      </c>
      <c r="AF41" s="110">
        <f t="shared" si="28"/>
        <v>0.89384238733215826</v>
      </c>
      <c r="AG41" s="333"/>
    </row>
    <row r="42" spans="1:33" ht="15.75" customHeight="1">
      <c r="A42" s="323"/>
      <c r="B42" s="163" t="s">
        <v>173</v>
      </c>
      <c r="C42" s="335" t="s">
        <v>175</v>
      </c>
      <c r="D42" s="336"/>
      <c r="E42" s="101">
        <v>58.67</v>
      </c>
      <c r="F42" s="102">
        <v>915</v>
      </c>
      <c r="G42" s="103">
        <f t="shared" si="29"/>
        <v>53683.05</v>
      </c>
      <c r="H42" s="26">
        <v>2</v>
      </c>
      <c r="I42" s="104">
        <v>23</v>
      </c>
      <c r="J42" s="105">
        <v>2000</v>
      </c>
      <c r="K42" s="106">
        <f t="shared" si="8"/>
        <v>86.956521739130437</v>
      </c>
      <c r="L42" s="107">
        <v>23</v>
      </c>
      <c r="M42" s="105">
        <f t="shared" si="30"/>
        <v>1793.3380609972269</v>
      </c>
      <c r="N42" s="106">
        <f t="shared" si="23"/>
        <v>77.97122004335769</v>
      </c>
      <c r="O42" s="108">
        <f t="shared" si="24"/>
        <v>0</v>
      </c>
      <c r="P42" s="109">
        <f t="shared" si="25"/>
        <v>-8.9853016957727476</v>
      </c>
      <c r="Q42" s="110">
        <f t="shared" si="26"/>
        <v>0.89666903049861335</v>
      </c>
      <c r="R42" s="328"/>
      <c r="S42" s="47">
        <v>0.37152777777777773</v>
      </c>
      <c r="T42" s="48">
        <v>0.39277777777777773</v>
      </c>
      <c r="U42" s="111">
        <v>4.6500000000000075</v>
      </c>
      <c r="V42" s="112">
        <v>30.613302195499937</v>
      </c>
      <c r="W42" s="113"/>
      <c r="X42" s="116"/>
      <c r="Y42" s="12"/>
      <c r="Z42" s="198"/>
      <c r="AA42" s="337"/>
      <c r="AB42" s="338"/>
      <c r="AC42" s="12">
        <v>1</v>
      </c>
      <c r="AD42" s="198"/>
      <c r="AE42" s="117">
        <f t="shared" si="27"/>
        <v>-206.66193900277312</v>
      </c>
      <c r="AF42" s="110">
        <f t="shared" si="28"/>
        <v>0.89666903049861346</v>
      </c>
      <c r="AG42" s="333"/>
    </row>
    <row r="43" spans="1:33" ht="15.75" customHeight="1">
      <c r="A43" s="323"/>
      <c r="B43" s="163" t="s">
        <v>173</v>
      </c>
      <c r="C43" s="335" t="s">
        <v>179</v>
      </c>
      <c r="D43" s="336"/>
      <c r="E43" s="101">
        <v>59.54</v>
      </c>
      <c r="F43" s="102">
        <v>2651</v>
      </c>
      <c r="G43" s="103">
        <f t="shared" si="29"/>
        <v>157840.54</v>
      </c>
      <c r="H43" s="13"/>
      <c r="I43" s="104">
        <v>23</v>
      </c>
      <c r="J43" s="105">
        <v>2000</v>
      </c>
      <c r="K43" s="106">
        <f t="shared" si="8"/>
        <v>86.956521739130437</v>
      </c>
      <c r="L43" s="107">
        <v>23</v>
      </c>
      <c r="M43" s="105">
        <f t="shared" si="30"/>
        <v>1795.4576036313942</v>
      </c>
      <c r="N43" s="106">
        <f t="shared" si="23"/>
        <v>78.06337407093018</v>
      </c>
      <c r="O43" s="108">
        <f t="shared" si="24"/>
        <v>0</v>
      </c>
      <c r="P43" s="109">
        <f t="shared" si="25"/>
        <v>-8.8931476682002568</v>
      </c>
      <c r="Q43" s="110">
        <f t="shared" si="26"/>
        <v>0.89772880181569703</v>
      </c>
      <c r="R43" s="328"/>
      <c r="S43" s="47">
        <v>0.3965277777777777</v>
      </c>
      <c r="T43" s="48">
        <v>0.4580439814814814</v>
      </c>
      <c r="U43" s="111">
        <v>5.3999999999999648</v>
      </c>
      <c r="V43" s="112">
        <v>88.590228852128803</v>
      </c>
      <c r="W43" s="113">
        <v>0.4580439814814814</v>
      </c>
      <c r="X43" s="116">
        <v>0.49652777777777768</v>
      </c>
      <c r="Y43" s="12"/>
      <c r="Z43" s="198"/>
      <c r="AA43" s="337"/>
      <c r="AB43" s="338"/>
      <c r="AC43" s="12">
        <v>2</v>
      </c>
      <c r="AD43" s="198"/>
      <c r="AE43" s="117">
        <f t="shared" si="27"/>
        <v>-204.54239636860575</v>
      </c>
      <c r="AF43" s="110">
        <f t="shared" si="28"/>
        <v>0.89772880181569714</v>
      </c>
      <c r="AG43" s="333"/>
    </row>
    <row r="44" spans="1:33" ht="15.75" customHeight="1">
      <c r="A44" s="323"/>
      <c r="B44" s="163" t="s">
        <v>173</v>
      </c>
      <c r="C44" s="335" t="s">
        <v>212</v>
      </c>
      <c r="D44" s="336"/>
      <c r="E44" s="101">
        <v>61.09</v>
      </c>
      <c r="F44" s="102">
        <v>2897</v>
      </c>
      <c r="G44" s="121">
        <f t="shared" si="29"/>
        <v>176977.73</v>
      </c>
      <c r="H44" s="122"/>
      <c r="I44" s="104">
        <v>20</v>
      </c>
      <c r="J44" s="105">
        <v>2000</v>
      </c>
      <c r="K44" s="106">
        <f t="shared" si="8"/>
        <v>100</v>
      </c>
      <c r="L44" s="107">
        <v>20</v>
      </c>
      <c r="M44" s="105">
        <f t="shared" si="30"/>
        <v>1793.5455858679722</v>
      </c>
      <c r="N44" s="106">
        <f t="shared" si="23"/>
        <v>89.677279293398612</v>
      </c>
      <c r="O44" s="108">
        <f t="shared" si="24"/>
        <v>0</v>
      </c>
      <c r="P44" s="109">
        <f t="shared" si="25"/>
        <v>-10.322720706601388</v>
      </c>
      <c r="Q44" s="110">
        <f t="shared" si="26"/>
        <v>0.89677279293398615</v>
      </c>
      <c r="R44" s="328"/>
      <c r="S44" s="47">
        <v>0.49652777777777768</v>
      </c>
      <c r="T44" s="120">
        <v>0.56381944444444432</v>
      </c>
      <c r="U44" s="111">
        <v>55.416666666666643</v>
      </c>
      <c r="V44" s="112">
        <v>96.914180141053492</v>
      </c>
      <c r="W44" s="113"/>
      <c r="X44" s="116"/>
      <c r="Y44" s="12"/>
      <c r="Z44" s="198"/>
      <c r="AA44" s="337"/>
      <c r="AB44" s="338"/>
      <c r="AC44" s="12">
        <v>2</v>
      </c>
      <c r="AD44" s="198"/>
      <c r="AE44" s="117">
        <f t="shared" si="27"/>
        <v>-206.45441413202775</v>
      </c>
      <c r="AF44" s="110">
        <f t="shared" si="28"/>
        <v>0.89677279293398615</v>
      </c>
      <c r="AG44" s="333"/>
    </row>
    <row r="45" spans="1:33" ht="15.75" customHeight="1">
      <c r="A45" s="323"/>
      <c r="B45" s="163" t="s">
        <v>173</v>
      </c>
      <c r="C45" s="335" t="s">
        <v>175</v>
      </c>
      <c r="D45" s="336"/>
      <c r="E45" s="101">
        <v>58.67</v>
      </c>
      <c r="F45" s="102">
        <v>2457</v>
      </c>
      <c r="G45" s="121">
        <f t="shared" si="29"/>
        <v>144152.19</v>
      </c>
      <c r="H45" s="62"/>
      <c r="I45" s="104">
        <v>23</v>
      </c>
      <c r="J45" s="105">
        <v>2000</v>
      </c>
      <c r="K45" s="106">
        <f t="shared" si="8"/>
        <v>86.956521739130437</v>
      </c>
      <c r="L45" s="107">
        <v>23</v>
      </c>
      <c r="M45" s="105">
        <f t="shared" si="30"/>
        <v>1793.3380609972269</v>
      </c>
      <c r="N45" s="106">
        <f t="shared" si="23"/>
        <v>77.97122004335769</v>
      </c>
      <c r="O45" s="123">
        <f t="shared" si="24"/>
        <v>0</v>
      </c>
      <c r="P45" s="124">
        <f t="shared" si="25"/>
        <v>-8.9853016957727476</v>
      </c>
      <c r="Q45" s="125">
        <f t="shared" si="26"/>
        <v>0.89666903049861335</v>
      </c>
      <c r="R45" s="328"/>
      <c r="S45" s="119">
        <v>0.56666666666666654</v>
      </c>
      <c r="T45" s="120">
        <v>0.62374999999999992</v>
      </c>
      <c r="U45" s="111">
        <v>5</v>
      </c>
      <c r="V45" s="112">
        <v>82.204244256112943</v>
      </c>
      <c r="W45" s="120"/>
      <c r="X45" s="189"/>
      <c r="Y45" s="12"/>
      <c r="Z45" s="198"/>
      <c r="AA45" s="337"/>
      <c r="AB45" s="338"/>
      <c r="AC45" s="12">
        <v>2</v>
      </c>
      <c r="AD45" s="198"/>
      <c r="AE45" s="117">
        <f t="shared" si="27"/>
        <v>-206.66193900277312</v>
      </c>
      <c r="AF45" s="110">
        <f t="shared" si="28"/>
        <v>0.89666903049861346</v>
      </c>
      <c r="AG45" s="333"/>
    </row>
    <row r="46" spans="1:33" ht="15.75" customHeight="1">
      <c r="A46" s="323"/>
      <c r="B46" s="163"/>
      <c r="C46" s="335"/>
      <c r="D46" s="336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28"/>
      <c r="S46" s="119"/>
      <c r="T46" s="120"/>
      <c r="U46" s="111"/>
      <c r="V46" s="112"/>
      <c r="W46" s="120"/>
      <c r="X46" s="189"/>
      <c r="Y46" s="12"/>
      <c r="Z46" s="198"/>
      <c r="AA46" s="337"/>
      <c r="AB46" s="338"/>
      <c r="AC46" s="12"/>
      <c r="AD46" s="198"/>
      <c r="AE46" s="117"/>
      <c r="AF46" s="110"/>
      <c r="AG46" s="333"/>
    </row>
    <row r="47" spans="1:33" ht="15.75" customHeight="1">
      <c r="A47" s="323"/>
      <c r="B47" s="163"/>
      <c r="C47" s="335"/>
      <c r="D47" s="336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8"/>
      <c r="S47" s="119"/>
      <c r="T47" s="120"/>
      <c r="U47" s="111"/>
      <c r="V47" s="112"/>
      <c r="W47" s="120"/>
      <c r="X47" s="189"/>
      <c r="Y47" s="12"/>
      <c r="Z47" s="198"/>
      <c r="AA47" s="337"/>
      <c r="AB47" s="338"/>
      <c r="AC47" s="12"/>
      <c r="AD47" s="198"/>
      <c r="AE47" s="117"/>
      <c r="AF47" s="110"/>
      <c r="AG47" s="333"/>
    </row>
    <row r="48" spans="1:33" ht="15.75" customHeight="1">
      <c r="A48" s="323"/>
      <c r="B48" s="163"/>
      <c r="C48" s="335"/>
      <c r="D48" s="336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8"/>
      <c r="S48" s="119"/>
      <c r="T48" s="120"/>
      <c r="U48" s="111"/>
      <c r="V48" s="112"/>
      <c r="W48" s="120"/>
      <c r="X48" s="189"/>
      <c r="Y48" s="12"/>
      <c r="Z48" s="198"/>
      <c r="AA48" s="337"/>
      <c r="AB48" s="338"/>
      <c r="AC48" s="12"/>
      <c r="AD48" s="198"/>
      <c r="AE48" s="117"/>
      <c r="AF48" s="110"/>
      <c r="AG48" s="333"/>
    </row>
    <row r="49" spans="1:33" ht="15.75" customHeight="1">
      <c r="A49" s="323"/>
      <c r="B49" s="163"/>
      <c r="C49" s="335"/>
      <c r="D49" s="336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8"/>
      <c r="S49" s="119"/>
      <c r="T49" s="120"/>
      <c r="U49" s="111"/>
      <c r="V49" s="112"/>
      <c r="W49" s="120"/>
      <c r="X49" s="189"/>
      <c r="Y49" s="12"/>
      <c r="Z49" s="198"/>
      <c r="AA49" s="337"/>
      <c r="AB49" s="338"/>
      <c r="AC49" s="12"/>
      <c r="AD49" s="198"/>
      <c r="AE49" s="117"/>
      <c r="AF49" s="110"/>
      <c r="AG49" s="333"/>
    </row>
    <row r="50" spans="1:33" ht="15.75" customHeight="1">
      <c r="A50" s="323"/>
      <c r="B50" s="163"/>
      <c r="C50" s="335"/>
      <c r="D50" s="336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8"/>
      <c r="S50" s="119"/>
      <c r="T50" s="120"/>
      <c r="U50" s="111"/>
      <c r="V50" s="112"/>
      <c r="W50" s="120"/>
      <c r="X50" s="189"/>
      <c r="Y50" s="12"/>
      <c r="Z50" s="198"/>
      <c r="AA50" s="337"/>
      <c r="AB50" s="338"/>
      <c r="AC50" s="12"/>
      <c r="AD50" s="198"/>
      <c r="AE50" s="117"/>
      <c r="AF50" s="110"/>
      <c r="AG50" s="333"/>
    </row>
    <row r="51" spans="1:33" ht="15.75" customHeight="1">
      <c r="A51" s="323"/>
      <c r="B51" s="163"/>
      <c r="C51" s="335"/>
      <c r="D51" s="336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8"/>
      <c r="S51" s="119"/>
      <c r="T51" s="120"/>
      <c r="U51" s="111"/>
      <c r="V51" s="112"/>
      <c r="W51" s="120"/>
      <c r="X51" s="189"/>
      <c r="Y51" s="12"/>
      <c r="Z51" s="198"/>
      <c r="AA51" s="337"/>
      <c r="AB51" s="338"/>
      <c r="AC51" s="12"/>
      <c r="AD51" s="198"/>
      <c r="AE51" s="117"/>
      <c r="AF51" s="110"/>
      <c r="AG51" s="333"/>
    </row>
    <row r="52" spans="1:33" ht="15.75" customHeight="1">
      <c r="A52" s="323"/>
      <c r="B52" s="163"/>
      <c r="C52" s="335"/>
      <c r="D52" s="336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8"/>
      <c r="S52" s="119"/>
      <c r="T52" s="120"/>
      <c r="U52" s="111"/>
      <c r="V52" s="112"/>
      <c r="W52" s="120"/>
      <c r="X52" s="189"/>
      <c r="Y52" s="12"/>
      <c r="Z52" s="198"/>
      <c r="AA52" s="337"/>
      <c r="AB52" s="338"/>
      <c r="AC52" s="12"/>
      <c r="AD52" s="198"/>
      <c r="AE52" s="117"/>
      <c r="AF52" s="110"/>
      <c r="AG52" s="333"/>
    </row>
    <row r="53" spans="1:33" ht="15.75" customHeight="1">
      <c r="A53" s="323"/>
      <c r="B53" s="163"/>
      <c r="C53" s="335"/>
      <c r="D53" s="336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8"/>
      <c r="S53" s="119"/>
      <c r="T53" s="120"/>
      <c r="U53" s="111"/>
      <c r="V53" s="112"/>
      <c r="W53" s="120"/>
      <c r="X53" s="189"/>
      <c r="Y53" s="12"/>
      <c r="Z53" s="198"/>
      <c r="AA53" s="337"/>
      <c r="AB53" s="338"/>
      <c r="AC53" s="12"/>
      <c r="AD53" s="198"/>
      <c r="AE53" s="117"/>
      <c r="AF53" s="110"/>
      <c r="AG53" s="333"/>
    </row>
    <row r="54" spans="1:33" ht="15.75" customHeight="1">
      <c r="A54" s="323"/>
      <c r="B54" s="163"/>
      <c r="C54" s="335"/>
      <c r="D54" s="336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8"/>
      <c r="S54" s="119"/>
      <c r="T54" s="120"/>
      <c r="U54" s="130"/>
      <c r="V54" s="131"/>
      <c r="W54" s="126"/>
      <c r="X54" s="127"/>
      <c r="Y54" s="12"/>
      <c r="Z54" s="198"/>
      <c r="AA54" s="337"/>
      <c r="AB54" s="338"/>
      <c r="AC54" s="12"/>
      <c r="AD54" s="198"/>
      <c r="AE54" s="165"/>
      <c r="AF54" s="125"/>
      <c r="AG54" s="333"/>
    </row>
    <row r="55" spans="1:33" ht="15.75" customHeight="1" thickBot="1">
      <c r="A55" s="324"/>
      <c r="B55" s="133" t="s">
        <v>115</v>
      </c>
      <c r="C55" s="358"/>
      <c r="D55" s="358"/>
      <c r="E55" s="134"/>
      <c r="F55" s="167"/>
      <c r="G55" s="135"/>
      <c r="H55" s="69"/>
      <c r="I55" s="136">
        <f t="shared" ref="I55:J55" si="31">AVERAGE(I39:I54)</f>
        <v>22.142857142857142</v>
      </c>
      <c r="J55" s="137">
        <f t="shared" si="31"/>
        <v>2000</v>
      </c>
      <c r="K55" s="138">
        <f t="shared" ref="K55" si="32">J55/I55</f>
        <v>90.322580645161295</v>
      </c>
      <c r="L55" s="136">
        <f t="shared" ref="L55:M55" si="33">AVERAGE(L39:L54)</f>
        <v>22.142857142857142</v>
      </c>
      <c r="M55" s="137">
        <f t="shared" si="33"/>
        <v>1792.3397379463345</v>
      </c>
      <c r="N55" s="138">
        <f t="shared" ref="N55:N66" si="34">M55/L55</f>
        <v>80.944375262092521</v>
      </c>
      <c r="O55" s="139">
        <f t="shared" ref="O55:O66" si="35">L55-I55</f>
        <v>0</v>
      </c>
      <c r="P55" s="140">
        <f t="shared" ref="P55:P66" si="36">N55-K55</f>
        <v>-9.3782053830687744</v>
      </c>
      <c r="Q55" s="141">
        <f t="shared" ref="Q55:Q66" si="37">N55/K55</f>
        <v>0.89616986897316719</v>
      </c>
      <c r="R55" s="329"/>
      <c r="S55" s="142">
        <v>0.20833333333333334</v>
      </c>
      <c r="T55" s="143">
        <v>0.62374999999999992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359"/>
      <c r="AB55" s="360"/>
      <c r="AC55" s="179">
        <f>SUM(AC39:AC54)</f>
        <v>11</v>
      </c>
      <c r="AD55" s="191">
        <f>SUM(AD39:AD54)</f>
        <v>0</v>
      </c>
      <c r="AE55" s="168">
        <f t="shared" ref="AE55:AE66" si="38">M55-J55</f>
        <v>-207.66026205366552</v>
      </c>
      <c r="AF55" s="141">
        <f t="shared" ref="AF55:AF66" si="39">M55/J55</f>
        <v>0.89616986897316719</v>
      </c>
      <c r="AG55" s="334"/>
    </row>
    <row r="56" spans="1:33" ht="15.75" customHeight="1">
      <c r="A56" s="361" t="s">
        <v>191</v>
      </c>
      <c r="B56" s="114" t="s">
        <v>203</v>
      </c>
      <c r="C56" s="372" t="s">
        <v>204</v>
      </c>
      <c r="D56" s="372"/>
      <c r="E56" s="147">
        <v>28.86</v>
      </c>
      <c r="F56" s="97">
        <v>2282</v>
      </c>
      <c r="G56" s="148">
        <f t="shared" ref="G56:G66" si="40">E56*F56</f>
        <v>65858.52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6" si="41">F56/V56*60</f>
        <v>3191.837942324004</v>
      </c>
      <c r="N56" s="152">
        <f t="shared" si="34"/>
        <v>167.99147064863178</v>
      </c>
      <c r="O56" s="154">
        <f t="shared" si="35"/>
        <v>0</v>
      </c>
      <c r="P56" s="155">
        <f t="shared" si="36"/>
        <v>-21.482213561894554</v>
      </c>
      <c r="Q56" s="156">
        <f t="shared" si="37"/>
        <v>0.88662165064555654</v>
      </c>
      <c r="R56" s="327">
        <f>Q72</f>
        <v>0.89604957909434813</v>
      </c>
      <c r="S56" s="157">
        <v>0.16666666666666666</v>
      </c>
      <c r="T56" s="158">
        <v>0.19644675925925925</v>
      </c>
      <c r="U56" s="159"/>
      <c r="V56" s="160">
        <v>42.896914716261378</v>
      </c>
      <c r="W56" s="158"/>
      <c r="X56" s="169"/>
      <c r="Y56" s="12"/>
      <c r="Z56" s="198"/>
      <c r="AA56" s="330"/>
      <c r="AB56" s="331"/>
      <c r="AC56" s="12">
        <v>1</v>
      </c>
      <c r="AD56" s="198"/>
      <c r="AE56" s="115">
        <f t="shared" si="38"/>
        <v>-408.16205767599604</v>
      </c>
      <c r="AF56" s="156">
        <f t="shared" si="39"/>
        <v>0.88662165064555665</v>
      </c>
      <c r="AG56" s="332">
        <f>AF72</f>
        <v>0.89994544682954092</v>
      </c>
    </row>
    <row r="57" spans="1:33" ht="15.75" customHeight="1">
      <c r="A57" s="362"/>
      <c r="B57" s="100" t="s">
        <v>203</v>
      </c>
      <c r="C57" s="376" t="s">
        <v>219</v>
      </c>
      <c r="D57" s="376"/>
      <c r="E57" s="101">
        <v>35.89</v>
      </c>
      <c r="F57" s="102">
        <v>3796</v>
      </c>
      <c r="G57" s="103">
        <f t="shared" si="40"/>
        <v>136238.44</v>
      </c>
      <c r="H57" s="26"/>
      <c r="I57" s="104">
        <v>19</v>
      </c>
      <c r="J57" s="105">
        <v>3600</v>
      </c>
      <c r="K57" s="106">
        <f t="shared" ref="K57:K91" si="42">J57/I57</f>
        <v>189.47368421052633</v>
      </c>
      <c r="L57" s="107">
        <v>19</v>
      </c>
      <c r="M57" s="105">
        <f t="shared" si="41"/>
        <v>3190.3300402300433</v>
      </c>
      <c r="N57" s="106">
        <f t="shared" si="34"/>
        <v>167.9121073805286</v>
      </c>
      <c r="O57" s="108">
        <f t="shared" si="35"/>
        <v>0</v>
      </c>
      <c r="P57" s="109">
        <f t="shared" si="36"/>
        <v>-21.561576829997733</v>
      </c>
      <c r="Q57" s="110">
        <f t="shared" si="37"/>
        <v>0.8862027889527897</v>
      </c>
      <c r="R57" s="328"/>
      <c r="S57" s="47">
        <v>0.2</v>
      </c>
      <c r="T57" s="48">
        <v>0.24957175925925928</v>
      </c>
      <c r="U57" s="111">
        <v>5.1166666666666938</v>
      </c>
      <c r="V57" s="112">
        <v>71.390732973688529</v>
      </c>
      <c r="W57" s="113"/>
      <c r="X57" s="116"/>
      <c r="Y57" s="12"/>
      <c r="Z57" s="198"/>
      <c r="AA57" s="337"/>
      <c r="AB57" s="338"/>
      <c r="AC57" s="12">
        <v>2</v>
      </c>
      <c r="AD57" s="198"/>
      <c r="AE57" s="117">
        <f t="shared" si="38"/>
        <v>-409.66995976995668</v>
      </c>
      <c r="AF57" s="110">
        <f t="shared" si="39"/>
        <v>0.88620278895278981</v>
      </c>
      <c r="AG57" s="333"/>
    </row>
    <row r="58" spans="1:33" ht="15.75" customHeight="1">
      <c r="A58" s="362"/>
      <c r="B58" s="100" t="s">
        <v>203</v>
      </c>
      <c r="C58" s="376" t="s">
        <v>223</v>
      </c>
      <c r="D58" s="376"/>
      <c r="E58" s="101">
        <v>43.96</v>
      </c>
      <c r="F58" s="102">
        <v>1892</v>
      </c>
      <c r="G58" s="103">
        <f t="shared" si="40"/>
        <v>83172.320000000007</v>
      </c>
      <c r="H58" s="26"/>
      <c r="I58" s="104">
        <v>24</v>
      </c>
      <c r="J58" s="105">
        <v>3600</v>
      </c>
      <c r="K58" s="106">
        <f t="shared" si="42"/>
        <v>150</v>
      </c>
      <c r="L58" s="107">
        <v>24</v>
      </c>
      <c r="M58" s="105">
        <f t="shared" si="41"/>
        <v>3265.6648111128134</v>
      </c>
      <c r="N58" s="106">
        <f t="shared" si="34"/>
        <v>136.06936712970057</v>
      </c>
      <c r="O58" s="108">
        <f t="shared" si="35"/>
        <v>0</v>
      </c>
      <c r="P58" s="109">
        <f t="shared" si="36"/>
        <v>-13.930632870299434</v>
      </c>
      <c r="Q58" s="110">
        <f t="shared" si="37"/>
        <v>0.90712911419800379</v>
      </c>
      <c r="R58" s="328"/>
      <c r="S58" s="47">
        <v>0.25347222222222221</v>
      </c>
      <c r="T58" s="48">
        <v>0.27760416666666665</v>
      </c>
      <c r="U58" s="111">
        <v>5.6166666666666121</v>
      </c>
      <c r="V58" s="112">
        <v>34.761681484792902</v>
      </c>
      <c r="W58" s="113"/>
      <c r="X58" s="116"/>
      <c r="Y58" s="12"/>
      <c r="Z58" s="198"/>
      <c r="AA58" s="337"/>
      <c r="AB58" s="338"/>
      <c r="AC58" s="12">
        <v>1</v>
      </c>
      <c r="AD58" s="198"/>
      <c r="AE58" s="117">
        <f t="shared" si="38"/>
        <v>-334.33518888718663</v>
      </c>
      <c r="AF58" s="110">
        <f t="shared" si="39"/>
        <v>0.90712911419800368</v>
      </c>
      <c r="AG58" s="333"/>
    </row>
    <row r="59" spans="1:33" ht="15.75" customHeight="1">
      <c r="A59" s="362"/>
      <c r="B59" s="100" t="s">
        <v>203</v>
      </c>
      <c r="C59" s="376" t="s">
        <v>216</v>
      </c>
      <c r="D59" s="376"/>
      <c r="E59" s="101">
        <v>46.93</v>
      </c>
      <c r="F59" s="102">
        <v>1508</v>
      </c>
      <c r="G59" s="103">
        <f t="shared" si="40"/>
        <v>70770.44</v>
      </c>
      <c r="H59" s="26"/>
      <c r="I59" s="104">
        <v>24</v>
      </c>
      <c r="J59" s="105">
        <v>3600</v>
      </c>
      <c r="K59" s="106">
        <f t="shared" si="42"/>
        <v>150</v>
      </c>
      <c r="L59" s="107">
        <v>24</v>
      </c>
      <c r="M59" s="105">
        <f t="shared" si="41"/>
        <v>3263.1284934492282</v>
      </c>
      <c r="N59" s="106">
        <f t="shared" si="34"/>
        <v>135.96368722705117</v>
      </c>
      <c r="O59" s="108">
        <f t="shared" si="35"/>
        <v>0</v>
      </c>
      <c r="P59" s="109">
        <f t="shared" si="36"/>
        <v>-14.036312772948833</v>
      </c>
      <c r="Q59" s="110">
        <f t="shared" si="37"/>
        <v>0.90642458151367444</v>
      </c>
      <c r="R59" s="328"/>
      <c r="S59" s="47">
        <v>0.28055555555555556</v>
      </c>
      <c r="T59" s="48">
        <v>0.29980324074074072</v>
      </c>
      <c r="U59" s="111">
        <v>5</v>
      </c>
      <c r="V59" s="112">
        <v>27.727991766686401</v>
      </c>
      <c r="W59" s="113"/>
      <c r="X59" s="116"/>
      <c r="Y59" s="12"/>
      <c r="Z59" s="198"/>
      <c r="AA59" s="337"/>
      <c r="AB59" s="338"/>
      <c r="AC59" s="12">
        <v>1</v>
      </c>
      <c r="AD59" s="198"/>
      <c r="AE59" s="199">
        <f t="shared" si="38"/>
        <v>-336.87150655077176</v>
      </c>
      <c r="AF59" s="200">
        <f t="shared" si="39"/>
        <v>0.90642458151367455</v>
      </c>
      <c r="AG59" s="333"/>
    </row>
    <row r="60" spans="1:33" ht="15.75" customHeight="1">
      <c r="A60" s="363"/>
      <c r="B60" s="100" t="s">
        <v>203</v>
      </c>
      <c r="C60" s="376" t="s">
        <v>242</v>
      </c>
      <c r="D60" s="376"/>
      <c r="E60" s="101">
        <v>36.729999999999997</v>
      </c>
      <c r="F60" s="105">
        <v>3275</v>
      </c>
      <c r="G60" s="103">
        <f t="shared" si="40"/>
        <v>120290.74999999999</v>
      </c>
      <c r="H60" s="26"/>
      <c r="I60" s="104">
        <v>20</v>
      </c>
      <c r="J60" s="105">
        <v>3600</v>
      </c>
      <c r="K60" s="106">
        <f t="shared" si="42"/>
        <v>180</v>
      </c>
      <c r="L60" s="107">
        <v>20</v>
      </c>
      <c r="M60" s="105">
        <f t="shared" si="41"/>
        <v>3256.2777071877599</v>
      </c>
      <c r="N60" s="106">
        <f t="shared" si="34"/>
        <v>162.813885359388</v>
      </c>
      <c r="O60" s="108">
        <f t="shared" si="35"/>
        <v>0</v>
      </c>
      <c r="P60" s="109">
        <f t="shared" si="36"/>
        <v>-17.186114640612004</v>
      </c>
      <c r="Q60" s="110">
        <f t="shared" si="37"/>
        <v>0.90452158532993332</v>
      </c>
      <c r="R60" s="328"/>
      <c r="S60" s="47">
        <v>0.30277777777777776</v>
      </c>
      <c r="T60" s="48">
        <v>0.34467592592592589</v>
      </c>
      <c r="U60" s="111">
        <v>5</v>
      </c>
      <c r="V60" s="112">
        <v>60.344975972489934</v>
      </c>
      <c r="W60" s="113"/>
      <c r="X60" s="116"/>
      <c r="Y60" s="12"/>
      <c r="Z60" s="198"/>
      <c r="AA60" s="337"/>
      <c r="AB60" s="338"/>
      <c r="AC60" s="12">
        <v>1</v>
      </c>
      <c r="AD60" s="198"/>
      <c r="AE60" s="199">
        <f t="shared" si="38"/>
        <v>-343.72229281224008</v>
      </c>
      <c r="AF60" s="200">
        <f t="shared" si="39"/>
        <v>0.90452158532993332</v>
      </c>
      <c r="AG60" s="333"/>
    </row>
    <row r="61" spans="1:33" ht="15.75" customHeight="1">
      <c r="A61" s="363"/>
      <c r="B61" s="100" t="s">
        <v>203</v>
      </c>
      <c r="C61" s="376" t="s">
        <v>205</v>
      </c>
      <c r="D61" s="376"/>
      <c r="E61" s="101">
        <v>38.479999999999997</v>
      </c>
      <c r="F61" s="105">
        <v>1706</v>
      </c>
      <c r="G61" s="121">
        <f t="shared" si="40"/>
        <v>65646.87999999999</v>
      </c>
      <c r="H61" s="26">
        <v>2</v>
      </c>
      <c r="I61" s="104">
        <v>20</v>
      </c>
      <c r="J61" s="105">
        <v>3600</v>
      </c>
      <c r="K61" s="106">
        <f t="shared" si="42"/>
        <v>180</v>
      </c>
      <c r="L61" s="107">
        <v>20</v>
      </c>
      <c r="M61" s="105">
        <f t="shared" si="41"/>
        <v>3259.8365221447602</v>
      </c>
      <c r="N61" s="106">
        <f t="shared" si="34"/>
        <v>162.99182610723801</v>
      </c>
      <c r="O61" s="108">
        <f t="shared" si="35"/>
        <v>0</v>
      </c>
      <c r="P61" s="109">
        <f t="shared" si="36"/>
        <v>-17.008173892761988</v>
      </c>
      <c r="Q61" s="110">
        <f t="shared" si="37"/>
        <v>0.90551014504021121</v>
      </c>
      <c r="R61" s="328"/>
      <c r="S61" s="47">
        <v>0.34791666666666665</v>
      </c>
      <c r="T61" s="120">
        <v>0.36972222222222223</v>
      </c>
      <c r="U61" s="111">
        <v>4.6666666666667034</v>
      </c>
      <c r="V61" s="112">
        <v>31.400347626222</v>
      </c>
      <c r="W61" s="113"/>
      <c r="X61" s="116"/>
      <c r="Y61" s="12"/>
      <c r="Z61" s="198"/>
      <c r="AA61" s="337"/>
      <c r="AB61" s="338"/>
      <c r="AC61" s="12">
        <v>1</v>
      </c>
      <c r="AD61" s="198"/>
      <c r="AE61" s="199">
        <f t="shared" si="38"/>
        <v>-340.16347785523976</v>
      </c>
      <c r="AF61" s="200">
        <f t="shared" si="39"/>
        <v>0.90551014504021121</v>
      </c>
      <c r="AG61" s="333"/>
    </row>
    <row r="62" spans="1:33" ht="15.75" customHeight="1">
      <c r="A62" s="363"/>
      <c r="B62" s="100" t="s">
        <v>203</v>
      </c>
      <c r="C62" s="376" t="s">
        <v>206</v>
      </c>
      <c r="D62" s="376"/>
      <c r="E62" s="101">
        <v>37.799999999999997</v>
      </c>
      <c r="F62" s="105">
        <v>1607</v>
      </c>
      <c r="G62" s="121">
        <f t="shared" si="40"/>
        <v>60744.6</v>
      </c>
      <c r="H62" s="26">
        <v>2</v>
      </c>
      <c r="I62" s="104">
        <v>21</v>
      </c>
      <c r="J62" s="105">
        <v>3600</v>
      </c>
      <c r="K62" s="106">
        <f t="shared" si="42"/>
        <v>171.42857142857142</v>
      </c>
      <c r="L62" s="107">
        <v>21</v>
      </c>
      <c r="M62" s="105">
        <f t="shared" si="41"/>
        <v>3262.3349390732174</v>
      </c>
      <c r="N62" s="106">
        <f t="shared" si="34"/>
        <v>155.34928281301035</v>
      </c>
      <c r="O62" s="123">
        <f t="shared" si="35"/>
        <v>0</v>
      </c>
      <c r="P62" s="124">
        <f t="shared" si="36"/>
        <v>-16.079288615561069</v>
      </c>
      <c r="Q62" s="125">
        <f t="shared" si="37"/>
        <v>0.90620414974256047</v>
      </c>
      <c r="R62" s="328"/>
      <c r="S62" s="47">
        <v>0.37361111111111106</v>
      </c>
      <c r="T62" s="120">
        <v>0.39413194444444438</v>
      </c>
      <c r="U62" s="111">
        <v>5.5999999999999162</v>
      </c>
      <c r="V62" s="112">
        <v>29.555518302296559</v>
      </c>
      <c r="W62" s="113"/>
      <c r="X62" s="116"/>
      <c r="Y62" s="12"/>
      <c r="Z62" s="198"/>
      <c r="AA62" s="337"/>
      <c r="AB62" s="338"/>
      <c r="AC62" s="12">
        <v>1</v>
      </c>
      <c r="AD62" s="198"/>
      <c r="AE62" s="199">
        <f t="shared" si="38"/>
        <v>-337.66506092678264</v>
      </c>
      <c r="AF62" s="200">
        <f t="shared" si="39"/>
        <v>0.90620414974256036</v>
      </c>
      <c r="AG62" s="333"/>
    </row>
    <row r="63" spans="1:33" ht="15.75" customHeight="1">
      <c r="A63" s="363"/>
      <c r="B63" s="100" t="s">
        <v>168</v>
      </c>
      <c r="C63" s="376" t="s">
        <v>169</v>
      </c>
      <c r="D63" s="376"/>
      <c r="E63" s="101">
        <v>29.97</v>
      </c>
      <c r="F63" s="105">
        <v>2132</v>
      </c>
      <c r="G63" s="121">
        <f t="shared" si="40"/>
        <v>63896.04</v>
      </c>
      <c r="H63" s="26"/>
      <c r="I63" s="104">
        <v>21</v>
      </c>
      <c r="J63" s="105">
        <v>2790</v>
      </c>
      <c r="K63" s="106">
        <f t="shared" si="42"/>
        <v>132.85714285714286</v>
      </c>
      <c r="L63" s="107">
        <v>21</v>
      </c>
      <c r="M63" s="105">
        <f t="shared" si="41"/>
        <v>2484.1730769230762</v>
      </c>
      <c r="N63" s="106">
        <f t="shared" si="34"/>
        <v>118.29395604395602</v>
      </c>
      <c r="O63" s="123">
        <f t="shared" si="35"/>
        <v>0</v>
      </c>
      <c r="P63" s="124">
        <f t="shared" si="36"/>
        <v>-14.563186813186846</v>
      </c>
      <c r="Q63" s="125">
        <f t="shared" si="37"/>
        <v>0.89038461538461511</v>
      </c>
      <c r="R63" s="328"/>
      <c r="S63" s="47">
        <v>0.39722222222222214</v>
      </c>
      <c r="T63" s="120">
        <v>0.43297453703703698</v>
      </c>
      <c r="U63" s="111">
        <v>5</v>
      </c>
      <c r="V63" s="112">
        <v>51.493996609303522</v>
      </c>
      <c r="W63" s="113"/>
      <c r="X63" s="116"/>
      <c r="Y63" s="12"/>
      <c r="Z63" s="198"/>
      <c r="AA63" s="337"/>
      <c r="AB63" s="338"/>
      <c r="AC63" s="12">
        <v>1</v>
      </c>
      <c r="AD63" s="198"/>
      <c r="AE63" s="199">
        <f t="shared" si="38"/>
        <v>-305.82692307692378</v>
      </c>
      <c r="AF63" s="200">
        <f t="shared" si="39"/>
        <v>0.89038461538461511</v>
      </c>
      <c r="AG63" s="333"/>
    </row>
    <row r="64" spans="1:33" ht="15.75" customHeight="1">
      <c r="A64" s="363"/>
      <c r="B64" s="100" t="s">
        <v>168</v>
      </c>
      <c r="C64" s="376" t="s">
        <v>240</v>
      </c>
      <c r="D64" s="376"/>
      <c r="E64" s="101">
        <v>29.23</v>
      </c>
      <c r="F64" s="105">
        <v>3969</v>
      </c>
      <c r="G64" s="121">
        <f t="shared" si="40"/>
        <v>116013.87</v>
      </c>
      <c r="H64" s="26"/>
      <c r="I64" s="104">
        <v>21</v>
      </c>
      <c r="J64" s="105">
        <v>2790</v>
      </c>
      <c r="K64" s="106">
        <f t="shared" si="42"/>
        <v>132.85714285714286</v>
      </c>
      <c r="L64" s="107">
        <v>22</v>
      </c>
      <c r="M64" s="105">
        <f t="shared" si="41"/>
        <v>2484.1730769230762</v>
      </c>
      <c r="N64" s="106">
        <f t="shared" si="34"/>
        <v>112.91695804195801</v>
      </c>
      <c r="O64" s="123">
        <f t="shared" si="35"/>
        <v>1</v>
      </c>
      <c r="P64" s="124">
        <f t="shared" si="36"/>
        <v>-19.94018481518485</v>
      </c>
      <c r="Q64" s="125">
        <f t="shared" si="37"/>
        <v>0.84991258741258713</v>
      </c>
      <c r="R64" s="328"/>
      <c r="S64" s="47">
        <v>0.43611111111111101</v>
      </c>
      <c r="T64" s="120">
        <v>0.50267361111111097</v>
      </c>
      <c r="U64" s="111">
        <v>4.5166666666666</v>
      </c>
      <c r="V64" s="112">
        <v>95.862885807845061</v>
      </c>
      <c r="W64" s="113">
        <v>0.50267361111111097</v>
      </c>
      <c r="X64" s="116">
        <v>0.54027777777777763</v>
      </c>
      <c r="Y64" s="12"/>
      <c r="Z64" s="198"/>
      <c r="AA64" s="337"/>
      <c r="AB64" s="338"/>
      <c r="AC64" s="12">
        <v>3</v>
      </c>
      <c r="AD64" s="198"/>
      <c r="AE64" s="199">
        <f t="shared" si="38"/>
        <v>-305.82692307692378</v>
      </c>
      <c r="AF64" s="200">
        <f t="shared" si="39"/>
        <v>0.89038461538461511</v>
      </c>
      <c r="AG64" s="333"/>
    </row>
    <row r="65" spans="1:33" ht="15.75" customHeight="1">
      <c r="A65" s="363"/>
      <c r="B65" s="100" t="s">
        <v>203</v>
      </c>
      <c r="C65" s="376" t="s">
        <v>205</v>
      </c>
      <c r="D65" s="376"/>
      <c r="E65" s="101">
        <v>38.479999999999997</v>
      </c>
      <c r="F65" s="105">
        <v>4010</v>
      </c>
      <c r="G65" s="121">
        <f t="shared" si="40"/>
        <v>154304.79999999999</v>
      </c>
      <c r="H65" s="26"/>
      <c r="I65" s="104">
        <v>20</v>
      </c>
      <c r="J65" s="105">
        <v>3600</v>
      </c>
      <c r="K65" s="106">
        <f t="shared" si="42"/>
        <v>180</v>
      </c>
      <c r="L65" s="107">
        <v>20</v>
      </c>
      <c r="M65" s="105">
        <f t="shared" si="41"/>
        <v>3259.8365221447593</v>
      </c>
      <c r="N65" s="106">
        <f t="shared" si="34"/>
        <v>162.99182610723796</v>
      </c>
      <c r="O65" s="123">
        <f t="shared" si="35"/>
        <v>0</v>
      </c>
      <c r="P65" s="124">
        <f t="shared" si="36"/>
        <v>-17.008173892762045</v>
      </c>
      <c r="Q65" s="125">
        <f t="shared" si="37"/>
        <v>0.90551014504021088</v>
      </c>
      <c r="R65" s="328"/>
      <c r="S65" s="47">
        <v>0.54027777777777763</v>
      </c>
      <c r="T65" s="120">
        <v>0.59152777777777765</v>
      </c>
      <c r="U65" s="111">
        <v>55</v>
      </c>
      <c r="V65" s="112">
        <v>73.807382169490182</v>
      </c>
      <c r="W65" s="113"/>
      <c r="X65" s="116"/>
      <c r="Y65" s="12"/>
      <c r="Z65" s="198"/>
      <c r="AA65" s="337"/>
      <c r="AB65" s="338"/>
      <c r="AC65" s="12">
        <v>2</v>
      </c>
      <c r="AD65" s="198"/>
      <c r="AE65" s="199">
        <f t="shared" si="38"/>
        <v>-340.16347785524067</v>
      </c>
      <c r="AF65" s="200">
        <f t="shared" si="39"/>
        <v>0.90551014504021088</v>
      </c>
      <c r="AG65" s="333"/>
    </row>
    <row r="66" spans="1:33" ht="15.75" customHeight="1">
      <c r="A66" s="363"/>
      <c r="B66" s="100" t="s">
        <v>203</v>
      </c>
      <c r="C66" s="376" t="s">
        <v>206</v>
      </c>
      <c r="D66" s="376"/>
      <c r="E66" s="101">
        <v>37.799999999999997</v>
      </c>
      <c r="F66" s="105">
        <v>3654</v>
      </c>
      <c r="G66" s="121">
        <f t="shared" si="40"/>
        <v>138121.19999999998</v>
      </c>
      <c r="H66" s="26"/>
      <c r="I66" s="104">
        <v>21</v>
      </c>
      <c r="J66" s="105">
        <v>3600</v>
      </c>
      <c r="K66" s="106">
        <f t="shared" si="42"/>
        <v>171.42857142857142</v>
      </c>
      <c r="L66" s="107">
        <v>21</v>
      </c>
      <c r="M66" s="105">
        <f t="shared" si="41"/>
        <v>3262.3349390732174</v>
      </c>
      <c r="N66" s="106">
        <f t="shared" si="34"/>
        <v>155.34928281301035</v>
      </c>
      <c r="O66" s="123">
        <f t="shared" si="35"/>
        <v>0</v>
      </c>
      <c r="P66" s="124">
        <f t="shared" si="36"/>
        <v>-16.079288615561069</v>
      </c>
      <c r="Q66" s="125">
        <f t="shared" si="37"/>
        <v>0.90620414974256047</v>
      </c>
      <c r="R66" s="328"/>
      <c r="S66" s="47">
        <v>0.59513888888888877</v>
      </c>
      <c r="T66" s="120">
        <v>0.64180555555555541</v>
      </c>
      <c r="U66" s="111">
        <v>5.2000000000000135</v>
      </c>
      <c r="V66" s="112">
        <v>67.203400047661248</v>
      </c>
      <c r="W66" s="113"/>
      <c r="X66" s="116"/>
      <c r="Y66" s="12"/>
      <c r="Z66" s="198"/>
      <c r="AA66" s="337"/>
      <c r="AB66" s="338"/>
      <c r="AC66" s="12">
        <v>2</v>
      </c>
      <c r="AD66" s="198"/>
      <c r="AE66" s="199">
        <f t="shared" si="38"/>
        <v>-337.66506092678264</v>
      </c>
      <c r="AF66" s="200">
        <f t="shared" si="39"/>
        <v>0.90620414974256036</v>
      </c>
      <c r="AG66" s="333"/>
    </row>
    <row r="67" spans="1:33" ht="15.75" customHeight="1">
      <c r="A67" s="363"/>
      <c r="B67" s="100"/>
      <c r="C67" s="376"/>
      <c r="D67" s="376"/>
      <c r="E67" s="101"/>
      <c r="F67" s="105"/>
      <c r="G67" s="121"/>
      <c r="H67" s="62"/>
      <c r="I67" s="104"/>
      <c r="J67" s="105"/>
      <c r="K67" s="106"/>
      <c r="L67" s="107"/>
      <c r="M67" s="105"/>
      <c r="N67" s="106"/>
      <c r="O67" s="123"/>
      <c r="P67" s="124"/>
      <c r="Q67" s="125"/>
      <c r="R67" s="328"/>
      <c r="S67" s="47"/>
      <c r="T67" s="120"/>
      <c r="U67" s="111"/>
      <c r="V67" s="112"/>
      <c r="W67" s="113"/>
      <c r="X67" s="116"/>
      <c r="Y67" s="12"/>
      <c r="Z67" s="198"/>
      <c r="AA67" s="337"/>
      <c r="AB67" s="338"/>
      <c r="AC67" s="12"/>
      <c r="AD67" s="198"/>
      <c r="AE67" s="199"/>
      <c r="AF67" s="200"/>
      <c r="AG67" s="333"/>
    </row>
    <row r="68" spans="1:33" ht="15.75" customHeight="1">
      <c r="A68" s="363"/>
      <c r="B68" s="100"/>
      <c r="C68" s="376"/>
      <c r="D68" s="376"/>
      <c r="E68" s="101"/>
      <c r="F68" s="105"/>
      <c r="G68" s="121"/>
      <c r="H68" s="62"/>
      <c r="I68" s="104"/>
      <c r="J68" s="105"/>
      <c r="K68" s="106"/>
      <c r="L68" s="107"/>
      <c r="M68" s="105"/>
      <c r="N68" s="106"/>
      <c r="O68" s="123"/>
      <c r="P68" s="124"/>
      <c r="Q68" s="125"/>
      <c r="R68" s="328"/>
      <c r="S68" s="47"/>
      <c r="T68" s="120"/>
      <c r="U68" s="111"/>
      <c r="V68" s="112"/>
      <c r="W68" s="113"/>
      <c r="X68" s="116"/>
      <c r="Y68" s="12"/>
      <c r="Z68" s="198"/>
      <c r="AA68" s="337"/>
      <c r="AB68" s="338"/>
      <c r="AC68" s="12"/>
      <c r="AD68" s="198"/>
      <c r="AE68" s="199"/>
      <c r="AF68" s="200"/>
      <c r="AG68" s="333"/>
    </row>
    <row r="69" spans="1:33" ht="15.75" customHeight="1">
      <c r="A69" s="363"/>
      <c r="B69" s="100"/>
      <c r="C69" s="376"/>
      <c r="D69" s="376"/>
      <c r="E69" s="101"/>
      <c r="F69" s="105"/>
      <c r="G69" s="121"/>
      <c r="H69" s="62"/>
      <c r="I69" s="104"/>
      <c r="J69" s="105"/>
      <c r="K69" s="106"/>
      <c r="L69" s="107"/>
      <c r="M69" s="105"/>
      <c r="N69" s="106"/>
      <c r="O69" s="123"/>
      <c r="P69" s="124"/>
      <c r="Q69" s="125"/>
      <c r="R69" s="328"/>
      <c r="S69" s="47"/>
      <c r="T69" s="120"/>
      <c r="U69" s="111"/>
      <c r="V69" s="112"/>
      <c r="W69" s="113"/>
      <c r="X69" s="116"/>
      <c r="Y69" s="12"/>
      <c r="Z69" s="198"/>
      <c r="AA69" s="337"/>
      <c r="AB69" s="338"/>
      <c r="AC69" s="12"/>
      <c r="AD69" s="198"/>
      <c r="AE69" s="199"/>
      <c r="AF69" s="200"/>
      <c r="AG69" s="333"/>
    </row>
    <row r="70" spans="1:33" ht="15.75" customHeight="1">
      <c r="A70" s="363"/>
      <c r="B70" s="100"/>
      <c r="C70" s="376"/>
      <c r="D70" s="376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8"/>
      <c r="S70" s="47"/>
      <c r="T70" s="120"/>
      <c r="U70" s="111"/>
      <c r="V70" s="112"/>
      <c r="W70" s="113"/>
      <c r="X70" s="116"/>
      <c r="Y70" s="12"/>
      <c r="Z70" s="198"/>
      <c r="AA70" s="337"/>
      <c r="AB70" s="338"/>
      <c r="AC70" s="12"/>
      <c r="AD70" s="198"/>
      <c r="AE70" s="199"/>
      <c r="AF70" s="200"/>
      <c r="AG70" s="333"/>
    </row>
    <row r="71" spans="1:33" ht="15.75" customHeight="1">
      <c r="A71" s="363"/>
      <c r="B71" s="100"/>
      <c r="C71" s="376"/>
      <c r="D71" s="376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8"/>
      <c r="S71" s="119"/>
      <c r="T71" s="120"/>
      <c r="U71" s="130"/>
      <c r="V71" s="131"/>
      <c r="W71" s="126"/>
      <c r="X71" s="127"/>
      <c r="Y71" s="12"/>
      <c r="Z71" s="198"/>
      <c r="AA71" s="337"/>
      <c r="AB71" s="338"/>
      <c r="AC71" s="12"/>
      <c r="AD71" s="198"/>
      <c r="AE71" s="165"/>
      <c r="AF71" s="125"/>
      <c r="AG71" s="333"/>
    </row>
    <row r="72" spans="1:33" ht="15.75" customHeight="1" thickBot="1">
      <c r="A72" s="364"/>
      <c r="B72" s="133" t="s">
        <v>115</v>
      </c>
      <c r="C72" s="358"/>
      <c r="D72" s="358"/>
      <c r="E72" s="134"/>
      <c r="F72" s="167"/>
      <c r="G72" s="135"/>
      <c r="H72" s="69"/>
      <c r="I72" s="136">
        <f t="shared" ref="I72:J72" si="43">AVERAGE(I56:I71)</f>
        <v>20.90909090909091</v>
      </c>
      <c r="J72" s="137">
        <f t="shared" si="43"/>
        <v>3452.7272727272725</v>
      </c>
      <c r="K72" s="138">
        <f t="shared" ref="K72:K74" si="44">J72/I72</f>
        <v>165.13043478260869</v>
      </c>
      <c r="L72" s="136">
        <f t="shared" ref="L72:M72" si="45">AVERAGE(L56:L71)</f>
        <v>21</v>
      </c>
      <c r="M72" s="137">
        <f t="shared" si="45"/>
        <v>3107.2661882350876</v>
      </c>
      <c r="N72" s="138">
        <f>M72/L72</f>
        <v>147.96505658262322</v>
      </c>
      <c r="O72" s="139">
        <f>L72-I72</f>
        <v>9.090909090908994E-2</v>
      </c>
      <c r="P72" s="140">
        <f>N72-K72</f>
        <v>-17.165378199985469</v>
      </c>
      <c r="Q72" s="141">
        <f>N72/K72</f>
        <v>0.89604957909434813</v>
      </c>
      <c r="R72" s="329"/>
      <c r="S72" s="142">
        <v>0.16666666666666666</v>
      </c>
      <c r="T72" s="143">
        <v>0.64180555555555541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359"/>
      <c r="AB72" s="360"/>
      <c r="AC72" s="179">
        <f>SUM(AC56:AC71)</f>
        <v>16</v>
      </c>
      <c r="AD72" s="191">
        <f>SUM(AD56:AD71)</f>
        <v>0</v>
      </c>
      <c r="AE72" s="168">
        <f>M72-J72</f>
        <v>-345.46108449218491</v>
      </c>
      <c r="AF72" s="141">
        <f>M72/J72</f>
        <v>0.89994544682954092</v>
      </c>
      <c r="AG72" s="334"/>
    </row>
    <row r="73" spans="1:33" ht="15.75" customHeight="1">
      <c r="A73" s="322" t="s">
        <v>116</v>
      </c>
      <c r="B73" s="100" t="s">
        <v>192</v>
      </c>
      <c r="C73" s="335" t="s">
        <v>217</v>
      </c>
      <c r="D73" s="336"/>
      <c r="E73" s="101">
        <v>27.05</v>
      </c>
      <c r="F73" s="102">
        <v>960</v>
      </c>
      <c r="G73" s="103">
        <f t="shared" ref="G73:G74" si="46">E73*F73</f>
        <v>25968</v>
      </c>
      <c r="H73" s="13"/>
      <c r="I73" s="104">
        <v>5</v>
      </c>
      <c r="J73" s="105">
        <v>3273</v>
      </c>
      <c r="K73" s="106">
        <f t="shared" si="44"/>
        <v>654.6</v>
      </c>
      <c r="L73" s="107">
        <v>6</v>
      </c>
      <c r="M73" s="105">
        <f>F73/V73*60</f>
        <v>2961.6418775921861</v>
      </c>
      <c r="N73" s="106">
        <f>M73/L73</f>
        <v>493.60697959869771</v>
      </c>
      <c r="O73" s="108">
        <f>L73-I73</f>
        <v>1</v>
      </c>
      <c r="P73" s="109">
        <f>N73-K73</f>
        <v>-160.99302040130232</v>
      </c>
      <c r="Q73" s="110">
        <f>N73/K73</f>
        <v>0.75405893614222075</v>
      </c>
      <c r="R73" s="327">
        <f>Q89</f>
        <v>0.82362219841261475</v>
      </c>
      <c r="S73" s="47">
        <v>0.38888888888888884</v>
      </c>
      <c r="T73" s="48">
        <v>0.40238425925925919</v>
      </c>
      <c r="U73" s="111">
        <v>4.6166666666666156</v>
      </c>
      <c r="V73" s="112">
        <v>19.448671507450719</v>
      </c>
      <c r="W73" s="113"/>
      <c r="X73" s="162"/>
      <c r="Y73" s="12"/>
      <c r="Z73" s="198"/>
      <c r="AA73" s="330"/>
      <c r="AB73" s="331"/>
      <c r="AC73" s="12">
        <v>0</v>
      </c>
      <c r="AD73" s="198"/>
      <c r="AE73" s="115">
        <f>M73-J73</f>
        <v>-311.35812240781388</v>
      </c>
      <c r="AF73" s="156">
        <f>M73/J73</f>
        <v>0.90487072337066488</v>
      </c>
      <c r="AG73" s="332">
        <f>AF89</f>
        <v>0.90598441825387632</v>
      </c>
    </row>
    <row r="74" spans="1:33" ht="15.75" customHeight="1">
      <c r="A74" s="323"/>
      <c r="B74" s="100" t="s">
        <v>192</v>
      </c>
      <c r="C74" s="335" t="s">
        <v>224</v>
      </c>
      <c r="D74" s="336"/>
      <c r="E74" s="101">
        <v>27.05</v>
      </c>
      <c r="F74" s="102">
        <v>1339</v>
      </c>
      <c r="G74" s="121">
        <f t="shared" si="46"/>
        <v>36219.950000000004</v>
      </c>
      <c r="H74" s="122"/>
      <c r="I74" s="104">
        <v>5</v>
      </c>
      <c r="J74" s="105">
        <v>3273</v>
      </c>
      <c r="K74" s="106">
        <f t="shared" si="44"/>
        <v>654.6</v>
      </c>
      <c r="L74" s="107">
        <v>5</v>
      </c>
      <c r="M74" s="105">
        <f>F74/V74*60</f>
        <v>2968.9321242976885</v>
      </c>
      <c r="N74" s="106">
        <f>M74/L74</f>
        <v>593.78642485953765</v>
      </c>
      <c r="O74" s="108">
        <f>L74-I74</f>
        <v>0</v>
      </c>
      <c r="P74" s="109">
        <f>N74-K74</f>
        <v>-60.813575140462376</v>
      </c>
      <c r="Q74" s="110">
        <f>N74/K74</f>
        <v>0.90709811313708777</v>
      </c>
      <c r="R74" s="328"/>
      <c r="S74" s="47">
        <v>0.4055555555555555</v>
      </c>
      <c r="T74" s="120">
        <v>0.42434027777777772</v>
      </c>
      <c r="U74" s="111">
        <v>4.5666666666666877</v>
      </c>
      <c r="V74" s="112">
        <v>27.060234669057891</v>
      </c>
      <c r="W74" s="113"/>
      <c r="X74" s="116"/>
      <c r="Y74" s="12"/>
      <c r="Z74" s="198"/>
      <c r="AA74" s="337"/>
      <c r="AB74" s="338"/>
      <c r="AC74" s="12">
        <v>0</v>
      </c>
      <c r="AD74" s="198"/>
      <c r="AE74" s="117">
        <f>M74-J74</f>
        <v>-304.06787570231154</v>
      </c>
      <c r="AF74" s="110">
        <f>M74/J74</f>
        <v>0.90709811313708788</v>
      </c>
      <c r="AG74" s="333"/>
    </row>
    <row r="75" spans="1:33" ht="15.75" customHeight="1">
      <c r="A75" s="323"/>
      <c r="B75" s="100"/>
      <c r="C75" s="335"/>
      <c r="D75" s="336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28"/>
      <c r="S75" s="47"/>
      <c r="T75" s="48"/>
      <c r="U75" s="111"/>
      <c r="V75" s="112"/>
      <c r="W75" s="113"/>
      <c r="X75" s="116"/>
      <c r="Y75" s="12"/>
      <c r="Z75" s="198"/>
      <c r="AA75" s="337"/>
      <c r="AB75" s="338"/>
      <c r="AC75" s="12"/>
      <c r="AD75" s="198"/>
      <c r="AE75" s="117"/>
      <c r="AF75" s="110"/>
      <c r="AG75" s="333"/>
    </row>
    <row r="76" spans="1:33" ht="15.75" customHeight="1">
      <c r="A76" s="323"/>
      <c r="B76" s="100"/>
      <c r="C76" s="335"/>
      <c r="D76" s="336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8"/>
      <c r="S76" s="47"/>
      <c r="T76" s="48"/>
      <c r="U76" s="111"/>
      <c r="V76" s="112"/>
      <c r="W76" s="113"/>
      <c r="X76" s="116"/>
      <c r="Y76" s="12"/>
      <c r="Z76" s="198"/>
      <c r="AA76" s="337"/>
      <c r="AB76" s="338"/>
      <c r="AC76" s="12"/>
      <c r="AD76" s="198"/>
      <c r="AE76" s="117"/>
      <c r="AF76" s="110"/>
      <c r="AG76" s="333"/>
    </row>
    <row r="77" spans="1:33" ht="15.75" customHeight="1">
      <c r="A77" s="323"/>
      <c r="B77" s="100"/>
      <c r="C77" s="335"/>
      <c r="D77" s="336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8"/>
      <c r="S77" s="47"/>
      <c r="T77" s="48"/>
      <c r="U77" s="111"/>
      <c r="V77" s="112"/>
      <c r="W77" s="113"/>
      <c r="X77" s="116"/>
      <c r="Y77" s="12"/>
      <c r="Z77" s="198"/>
      <c r="AA77" s="337"/>
      <c r="AB77" s="338"/>
      <c r="AC77" s="12"/>
      <c r="AD77" s="198"/>
      <c r="AE77" s="117"/>
      <c r="AF77" s="110"/>
      <c r="AG77" s="333"/>
    </row>
    <row r="78" spans="1:33" ht="15.75" customHeight="1">
      <c r="A78" s="323"/>
      <c r="B78" s="100"/>
      <c r="C78" s="335"/>
      <c r="D78" s="336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8"/>
      <c r="S78" s="47"/>
      <c r="T78" s="120"/>
      <c r="U78" s="111"/>
      <c r="V78" s="112"/>
      <c r="W78" s="113"/>
      <c r="X78" s="116"/>
      <c r="Y78" s="12"/>
      <c r="Z78" s="198"/>
      <c r="AA78" s="337"/>
      <c r="AB78" s="338"/>
      <c r="AC78" s="12"/>
      <c r="AD78" s="198"/>
      <c r="AE78" s="117"/>
      <c r="AF78" s="110"/>
      <c r="AG78" s="333"/>
    </row>
    <row r="79" spans="1:33" ht="15.75" customHeight="1">
      <c r="A79" s="323"/>
      <c r="B79" s="100"/>
      <c r="C79" s="335"/>
      <c r="D79" s="336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8"/>
      <c r="S79" s="47"/>
      <c r="T79" s="120"/>
      <c r="U79" s="111"/>
      <c r="V79" s="112"/>
      <c r="W79" s="113"/>
      <c r="X79" s="116"/>
      <c r="Y79" s="12"/>
      <c r="Z79" s="198"/>
      <c r="AA79" s="337"/>
      <c r="AB79" s="338"/>
      <c r="AC79" s="12"/>
      <c r="AD79" s="198"/>
      <c r="AE79" s="117"/>
      <c r="AF79" s="110"/>
      <c r="AG79" s="333"/>
    </row>
    <row r="80" spans="1:33" ht="15.75" customHeight="1">
      <c r="A80" s="323"/>
      <c r="B80" s="100"/>
      <c r="C80" s="335"/>
      <c r="D80" s="336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8"/>
      <c r="S80" s="47"/>
      <c r="T80" s="120"/>
      <c r="U80" s="111"/>
      <c r="V80" s="112"/>
      <c r="W80" s="113"/>
      <c r="X80" s="116"/>
      <c r="Y80" s="12"/>
      <c r="Z80" s="198"/>
      <c r="AA80" s="337"/>
      <c r="AB80" s="338"/>
      <c r="AC80" s="12"/>
      <c r="AD80" s="198"/>
      <c r="AE80" s="117"/>
      <c r="AF80" s="110"/>
      <c r="AG80" s="333"/>
    </row>
    <row r="81" spans="1:33" ht="15.75" customHeight="1">
      <c r="A81" s="323"/>
      <c r="B81" s="100"/>
      <c r="C81" s="335"/>
      <c r="D81" s="336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8"/>
      <c r="S81" s="47"/>
      <c r="T81" s="120"/>
      <c r="U81" s="111"/>
      <c r="V81" s="112"/>
      <c r="W81" s="113"/>
      <c r="X81" s="127"/>
      <c r="Y81" s="12"/>
      <c r="Z81" s="198"/>
      <c r="AA81" s="337"/>
      <c r="AB81" s="338"/>
      <c r="AC81" s="12"/>
      <c r="AD81" s="198"/>
      <c r="AE81" s="117"/>
      <c r="AF81" s="110"/>
      <c r="AG81" s="333"/>
    </row>
    <row r="82" spans="1:33" ht="15.75" customHeight="1">
      <c r="A82" s="323"/>
      <c r="B82" s="100"/>
      <c r="C82" s="335"/>
      <c r="D82" s="336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8"/>
      <c r="S82" s="47"/>
      <c r="T82" s="120"/>
      <c r="U82" s="111"/>
      <c r="V82" s="112"/>
      <c r="W82" s="113"/>
      <c r="X82" s="127"/>
      <c r="Y82" s="12"/>
      <c r="Z82" s="198"/>
      <c r="AA82" s="337"/>
      <c r="AB82" s="338"/>
      <c r="AC82" s="12"/>
      <c r="AD82" s="198"/>
      <c r="AE82" s="117"/>
      <c r="AF82" s="110"/>
      <c r="AG82" s="333"/>
    </row>
    <row r="83" spans="1:33" ht="15.75" customHeight="1">
      <c r="A83" s="323"/>
      <c r="B83" s="100"/>
      <c r="C83" s="335"/>
      <c r="D83" s="336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8"/>
      <c r="S83" s="47"/>
      <c r="T83" s="120"/>
      <c r="U83" s="111"/>
      <c r="V83" s="112"/>
      <c r="W83" s="113"/>
      <c r="X83" s="127"/>
      <c r="Y83" s="12"/>
      <c r="Z83" s="198"/>
      <c r="AA83" s="337"/>
      <c r="AB83" s="338"/>
      <c r="AC83" s="12"/>
      <c r="AD83" s="198"/>
      <c r="AE83" s="117"/>
      <c r="AF83" s="110"/>
      <c r="AG83" s="333"/>
    </row>
    <row r="84" spans="1:33" ht="15.75" customHeight="1">
      <c r="A84" s="323"/>
      <c r="B84" s="100"/>
      <c r="C84" s="335"/>
      <c r="D84" s="336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8"/>
      <c r="S84" s="47"/>
      <c r="T84" s="120"/>
      <c r="U84" s="111"/>
      <c r="V84" s="112"/>
      <c r="W84" s="113"/>
      <c r="X84" s="127"/>
      <c r="Y84" s="12"/>
      <c r="Z84" s="198"/>
      <c r="AA84" s="337"/>
      <c r="AB84" s="338"/>
      <c r="AC84" s="12"/>
      <c r="AD84" s="198"/>
      <c r="AE84" s="117"/>
      <c r="AF84" s="110"/>
      <c r="AG84" s="333"/>
    </row>
    <row r="85" spans="1:33" ht="15.75" customHeight="1">
      <c r="A85" s="323"/>
      <c r="B85" s="100"/>
      <c r="C85" s="335"/>
      <c r="D85" s="336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8"/>
      <c r="S85" s="47"/>
      <c r="T85" s="120"/>
      <c r="U85" s="111"/>
      <c r="V85" s="112"/>
      <c r="W85" s="113"/>
      <c r="X85" s="127"/>
      <c r="Y85" s="12"/>
      <c r="Z85" s="198"/>
      <c r="AA85" s="337"/>
      <c r="AB85" s="338"/>
      <c r="AC85" s="12"/>
      <c r="AD85" s="198"/>
      <c r="AE85" s="117"/>
      <c r="AF85" s="110"/>
      <c r="AG85" s="333"/>
    </row>
    <row r="86" spans="1:33" ht="15.75" customHeight="1">
      <c r="A86" s="323"/>
      <c r="B86" s="100"/>
      <c r="C86" s="335"/>
      <c r="D86" s="336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8"/>
      <c r="S86" s="47"/>
      <c r="T86" s="120"/>
      <c r="U86" s="111"/>
      <c r="V86" s="112"/>
      <c r="W86" s="113"/>
      <c r="X86" s="127"/>
      <c r="Y86" s="12"/>
      <c r="Z86" s="198"/>
      <c r="AA86" s="337"/>
      <c r="AB86" s="338"/>
      <c r="AC86" s="12"/>
      <c r="AD86" s="198"/>
      <c r="AE86" s="117"/>
      <c r="AF86" s="110"/>
      <c r="AG86" s="333"/>
    </row>
    <row r="87" spans="1:33" ht="15.75" customHeight="1">
      <c r="A87" s="323"/>
      <c r="B87" s="100"/>
      <c r="C87" s="335"/>
      <c r="D87" s="336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8"/>
      <c r="S87" s="47"/>
      <c r="T87" s="120"/>
      <c r="U87" s="111"/>
      <c r="V87" s="112"/>
      <c r="W87" s="113"/>
      <c r="X87" s="127"/>
      <c r="Y87" s="12"/>
      <c r="Z87" s="198"/>
      <c r="AA87" s="337"/>
      <c r="AB87" s="338"/>
      <c r="AC87" s="12"/>
      <c r="AD87" s="198"/>
      <c r="AE87" s="117"/>
      <c r="AF87" s="110"/>
      <c r="AG87" s="333"/>
    </row>
    <row r="88" spans="1:33" ht="15.75" customHeight="1">
      <c r="A88" s="323"/>
      <c r="B88" s="163"/>
      <c r="C88" s="335"/>
      <c r="D88" s="336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8"/>
      <c r="S88" s="119"/>
      <c r="T88" s="120"/>
      <c r="U88" s="130"/>
      <c r="V88" s="131"/>
      <c r="W88" s="126"/>
      <c r="X88" s="127"/>
      <c r="Y88" s="12"/>
      <c r="Z88" s="198"/>
      <c r="AA88" s="337"/>
      <c r="AB88" s="338"/>
      <c r="AC88" s="12"/>
      <c r="AD88" s="198"/>
      <c r="AE88" s="165"/>
      <c r="AF88" s="125"/>
      <c r="AG88" s="333"/>
    </row>
    <row r="89" spans="1:33" ht="15.75" customHeight="1" thickBot="1">
      <c r="A89" s="324"/>
      <c r="B89" s="133" t="s">
        <v>115</v>
      </c>
      <c r="C89" s="358"/>
      <c r="D89" s="358"/>
      <c r="E89" s="134"/>
      <c r="F89" s="167"/>
      <c r="G89" s="135"/>
      <c r="H89" s="69"/>
      <c r="I89" s="136">
        <f t="shared" ref="I89:J89" si="47">AVERAGE(I73:I88)</f>
        <v>5</v>
      </c>
      <c r="J89" s="137">
        <f t="shared" si="47"/>
        <v>3273</v>
      </c>
      <c r="K89" s="138">
        <f t="shared" ref="K89" si="48">J89/I89</f>
        <v>654.6</v>
      </c>
      <c r="L89" s="136">
        <f t="shared" ref="L89:M89" si="49">AVERAGE(L73:L88)</f>
        <v>5.5</v>
      </c>
      <c r="M89" s="137">
        <f t="shared" si="49"/>
        <v>2965.2870009449371</v>
      </c>
      <c r="N89" s="138">
        <f>M89/L89</f>
        <v>539.14309108089765</v>
      </c>
      <c r="O89" s="139">
        <f>L89-I89</f>
        <v>0.5</v>
      </c>
      <c r="P89" s="140">
        <f>N89-K89</f>
        <v>-115.45690891910237</v>
      </c>
      <c r="Q89" s="141">
        <f>N89/K89</f>
        <v>0.82362219841261475</v>
      </c>
      <c r="R89" s="329"/>
      <c r="S89" s="142">
        <v>0.25</v>
      </c>
      <c r="T89" s="143">
        <v>0.42434027777777772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359"/>
      <c r="AB89" s="360"/>
      <c r="AC89" s="179">
        <f>SUM(AC73:AC88)</f>
        <v>0</v>
      </c>
      <c r="AD89" s="191">
        <f>SUM(AD73:AD88)</f>
        <v>0</v>
      </c>
      <c r="AE89" s="168">
        <f>M89-J89</f>
        <v>-307.71299905506294</v>
      </c>
      <c r="AF89" s="141">
        <f>M89/J89</f>
        <v>0.90598441825387632</v>
      </c>
      <c r="AG89" s="334"/>
    </row>
    <row r="90" spans="1:33" ht="15.75" customHeight="1">
      <c r="A90" s="361" t="s">
        <v>120</v>
      </c>
      <c r="B90" s="114" t="s">
        <v>192</v>
      </c>
      <c r="C90" s="325" t="s">
        <v>213</v>
      </c>
      <c r="D90" s="326"/>
      <c r="E90" s="147">
        <v>15.51</v>
      </c>
      <c r="F90" s="97">
        <v>2145</v>
      </c>
      <c r="G90" s="148">
        <f t="shared" ref="G90:G91" si="50">E90*F90</f>
        <v>33268.949999999997</v>
      </c>
      <c r="H90" s="149"/>
      <c r="I90" s="150">
        <v>6</v>
      </c>
      <c r="J90" s="151">
        <v>3600</v>
      </c>
      <c r="K90" s="152">
        <f>J90/I90</f>
        <v>600</v>
      </c>
      <c r="L90" s="153">
        <v>6</v>
      </c>
      <c r="M90" s="151">
        <f>F90/V90*60</f>
        <v>3247.920000000001</v>
      </c>
      <c r="N90" s="152">
        <f>M90/L90</f>
        <v>541.32000000000016</v>
      </c>
      <c r="O90" s="154">
        <f>L90-I90</f>
        <v>0</v>
      </c>
      <c r="P90" s="155">
        <f>N90-K90</f>
        <v>-58.679999999999836</v>
      </c>
      <c r="Q90" s="156">
        <f>N90/K90</f>
        <v>0.90220000000000022</v>
      </c>
      <c r="R90" s="327">
        <f>Q106</f>
        <v>0.90225</v>
      </c>
      <c r="S90" s="157">
        <v>0.25</v>
      </c>
      <c r="T90" s="158">
        <v>0.27751157407407406</v>
      </c>
      <c r="U90" s="159"/>
      <c r="V90" s="160">
        <v>39.625360230547535</v>
      </c>
      <c r="W90" s="158"/>
      <c r="X90" s="169"/>
      <c r="Y90" s="12"/>
      <c r="Z90" s="198"/>
      <c r="AA90" s="330"/>
      <c r="AB90" s="331"/>
      <c r="AC90" s="12">
        <v>0</v>
      </c>
      <c r="AD90" s="198"/>
      <c r="AE90" s="115">
        <f>M90-J90</f>
        <v>-352.07999999999902</v>
      </c>
      <c r="AF90" s="156">
        <f>M90/J90</f>
        <v>0.90220000000000022</v>
      </c>
      <c r="AG90" s="332">
        <f>AF106</f>
        <v>0.90225000000000011</v>
      </c>
    </row>
    <row r="91" spans="1:33" ht="15.75" customHeight="1">
      <c r="A91" s="362"/>
      <c r="B91" s="100" t="s">
        <v>192</v>
      </c>
      <c r="C91" s="335" t="s">
        <v>214</v>
      </c>
      <c r="D91" s="336"/>
      <c r="E91" s="101">
        <v>15.01</v>
      </c>
      <c r="F91" s="102">
        <v>2246</v>
      </c>
      <c r="G91" s="103">
        <f t="shared" si="50"/>
        <v>33712.46</v>
      </c>
      <c r="H91" s="26"/>
      <c r="I91" s="104">
        <v>6</v>
      </c>
      <c r="J91" s="105">
        <v>3600</v>
      </c>
      <c r="K91" s="106">
        <f t="shared" si="42"/>
        <v>600</v>
      </c>
      <c r="L91" s="107">
        <v>6</v>
      </c>
      <c r="M91" s="105">
        <f>F91/V91*60</f>
        <v>3248.28</v>
      </c>
      <c r="N91" s="106">
        <f>M91/L91</f>
        <v>541.38</v>
      </c>
      <c r="O91" s="108">
        <f>L91-I91</f>
        <v>0</v>
      </c>
      <c r="P91" s="109">
        <f>N91-K91</f>
        <v>-58.620000000000005</v>
      </c>
      <c r="Q91" s="110">
        <f>N91/K91</f>
        <v>0.90229999999999999</v>
      </c>
      <c r="R91" s="328"/>
      <c r="S91" s="47">
        <v>0.28055555555555556</v>
      </c>
      <c r="T91" s="48">
        <v>0.30936342592592592</v>
      </c>
      <c r="U91" s="111">
        <v>5</v>
      </c>
      <c r="V91" s="112">
        <v>41.48657135468617</v>
      </c>
      <c r="W91" s="113"/>
      <c r="X91" s="13"/>
      <c r="Y91" s="12"/>
      <c r="Z91" s="198"/>
      <c r="AA91" s="337"/>
      <c r="AB91" s="338"/>
      <c r="AC91" s="12">
        <v>0</v>
      </c>
      <c r="AD91" s="198"/>
      <c r="AE91" s="117">
        <f>M91-J91</f>
        <v>-351.7199999999998</v>
      </c>
      <c r="AF91" s="110">
        <f>M91/J91</f>
        <v>0.9023000000000001</v>
      </c>
      <c r="AG91" s="333"/>
    </row>
    <row r="92" spans="1:33" ht="15.75" customHeight="1">
      <c r="A92" s="362"/>
      <c r="B92" s="100"/>
      <c r="C92" s="335"/>
      <c r="D92" s="336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328"/>
      <c r="S92" s="47"/>
      <c r="T92" s="48"/>
      <c r="U92" s="111"/>
      <c r="V92" s="112"/>
      <c r="W92" s="113"/>
      <c r="X92" s="13"/>
      <c r="Y92" s="12"/>
      <c r="Z92" s="198"/>
      <c r="AA92" s="337"/>
      <c r="AB92" s="338"/>
      <c r="AC92" s="12"/>
      <c r="AD92" s="198"/>
      <c r="AE92" s="117"/>
      <c r="AF92" s="110"/>
      <c r="AG92" s="333"/>
    </row>
    <row r="93" spans="1:33" ht="15.75" customHeight="1">
      <c r="A93" s="362"/>
      <c r="B93" s="100"/>
      <c r="C93" s="335"/>
      <c r="D93" s="336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8"/>
      <c r="S93" s="47"/>
      <c r="T93" s="48"/>
      <c r="U93" s="111"/>
      <c r="V93" s="112"/>
      <c r="W93" s="113"/>
      <c r="X93" s="116"/>
      <c r="Y93" s="12"/>
      <c r="Z93" s="198"/>
      <c r="AA93" s="337"/>
      <c r="AB93" s="338"/>
      <c r="AC93" s="12"/>
      <c r="AD93" s="198"/>
      <c r="AE93" s="117"/>
      <c r="AF93" s="110"/>
      <c r="AG93" s="333"/>
    </row>
    <row r="94" spans="1:33" ht="15.75" customHeight="1">
      <c r="A94" s="363"/>
      <c r="B94" s="100"/>
      <c r="C94" s="335"/>
      <c r="D94" s="336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8"/>
      <c r="S94" s="47"/>
      <c r="T94" s="48"/>
      <c r="U94" s="111"/>
      <c r="V94" s="112"/>
      <c r="W94" s="113"/>
      <c r="X94" s="13"/>
      <c r="Y94" s="12"/>
      <c r="Z94" s="198"/>
      <c r="AA94" s="337"/>
      <c r="AB94" s="338"/>
      <c r="AC94" s="12"/>
      <c r="AD94" s="198"/>
      <c r="AE94" s="117"/>
      <c r="AF94" s="110"/>
      <c r="AG94" s="333"/>
    </row>
    <row r="95" spans="1:33" ht="15.75" customHeight="1">
      <c r="A95" s="363"/>
      <c r="B95" s="100"/>
      <c r="C95" s="335"/>
      <c r="D95" s="336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8"/>
      <c r="S95" s="47"/>
      <c r="T95" s="120"/>
      <c r="U95" s="111"/>
      <c r="V95" s="112"/>
      <c r="W95" s="113"/>
      <c r="X95" s="50"/>
      <c r="Y95" s="12"/>
      <c r="Z95" s="198"/>
      <c r="AA95" s="337"/>
      <c r="AB95" s="338"/>
      <c r="AC95" s="12"/>
      <c r="AD95" s="198"/>
      <c r="AE95" s="117"/>
      <c r="AF95" s="110"/>
      <c r="AG95" s="333"/>
    </row>
    <row r="96" spans="1:33" ht="15.75" customHeight="1">
      <c r="A96" s="363"/>
      <c r="B96" s="100"/>
      <c r="C96" s="335"/>
      <c r="D96" s="336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8"/>
      <c r="S96" s="47"/>
      <c r="T96" s="120"/>
      <c r="U96" s="111"/>
      <c r="V96" s="112"/>
      <c r="W96" s="113"/>
      <c r="X96" s="116"/>
      <c r="Y96" s="12"/>
      <c r="Z96" s="198"/>
      <c r="AA96" s="337"/>
      <c r="AB96" s="338"/>
      <c r="AC96" s="12"/>
      <c r="AD96" s="198"/>
      <c r="AE96" s="117"/>
      <c r="AF96" s="110"/>
      <c r="AG96" s="333"/>
    </row>
    <row r="97" spans="1:33" ht="15.75" customHeight="1">
      <c r="A97" s="363"/>
      <c r="B97" s="100"/>
      <c r="C97" s="335"/>
      <c r="D97" s="336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8"/>
      <c r="S97" s="47"/>
      <c r="T97" s="120"/>
      <c r="U97" s="111"/>
      <c r="V97" s="112"/>
      <c r="W97" s="113"/>
      <c r="X97" s="116"/>
      <c r="Y97" s="12"/>
      <c r="Z97" s="198"/>
      <c r="AA97" s="337"/>
      <c r="AB97" s="338"/>
      <c r="AC97" s="12"/>
      <c r="AD97" s="198"/>
      <c r="AE97" s="117"/>
      <c r="AF97" s="110"/>
      <c r="AG97" s="333"/>
    </row>
    <row r="98" spans="1:33" ht="15.75" customHeight="1">
      <c r="A98" s="363"/>
      <c r="B98" s="100"/>
      <c r="C98" s="335"/>
      <c r="D98" s="336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8"/>
      <c r="S98" s="119"/>
      <c r="T98" s="120"/>
      <c r="U98" s="111"/>
      <c r="V98" s="131"/>
      <c r="W98" s="113"/>
      <c r="X98" s="116"/>
      <c r="Y98" s="12"/>
      <c r="Z98" s="198"/>
      <c r="AA98" s="337"/>
      <c r="AB98" s="338"/>
      <c r="AC98" s="12"/>
      <c r="AD98" s="198"/>
      <c r="AE98" s="117"/>
      <c r="AF98" s="110"/>
      <c r="AG98" s="333"/>
    </row>
    <row r="99" spans="1:33" ht="15.75" customHeight="1">
      <c r="A99" s="363"/>
      <c r="B99" s="100"/>
      <c r="C99" s="335"/>
      <c r="D99" s="336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8"/>
      <c r="S99" s="119"/>
      <c r="T99" s="120"/>
      <c r="U99" s="111"/>
      <c r="V99" s="131"/>
      <c r="W99" s="126"/>
      <c r="X99" s="127"/>
      <c r="Y99" s="12"/>
      <c r="Z99" s="198"/>
      <c r="AA99" s="337"/>
      <c r="AB99" s="338"/>
      <c r="AC99" s="12"/>
      <c r="AD99" s="198"/>
      <c r="AE99" s="117"/>
      <c r="AF99" s="110"/>
      <c r="AG99" s="333"/>
    </row>
    <row r="100" spans="1:33" ht="15.75" customHeight="1">
      <c r="A100" s="363"/>
      <c r="B100" s="100"/>
      <c r="C100" s="335"/>
      <c r="D100" s="336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8"/>
      <c r="S100" s="119"/>
      <c r="T100" s="120"/>
      <c r="U100" s="111"/>
      <c r="V100" s="131"/>
      <c r="W100" s="126"/>
      <c r="X100" s="127"/>
      <c r="Y100" s="12"/>
      <c r="Z100" s="198"/>
      <c r="AA100" s="337"/>
      <c r="AB100" s="338"/>
      <c r="AC100" s="12"/>
      <c r="AD100" s="198"/>
      <c r="AE100" s="117"/>
      <c r="AF100" s="110"/>
      <c r="AG100" s="333"/>
    </row>
    <row r="101" spans="1:33" ht="15.75" customHeight="1">
      <c r="A101" s="363"/>
      <c r="B101" s="100"/>
      <c r="C101" s="335"/>
      <c r="D101" s="336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8"/>
      <c r="S101" s="119"/>
      <c r="T101" s="120"/>
      <c r="U101" s="111"/>
      <c r="V101" s="131"/>
      <c r="W101" s="126"/>
      <c r="X101" s="127"/>
      <c r="Y101" s="12"/>
      <c r="Z101" s="198"/>
      <c r="AA101" s="337"/>
      <c r="AB101" s="338"/>
      <c r="AC101" s="12"/>
      <c r="AD101" s="198"/>
      <c r="AE101" s="117"/>
      <c r="AF101" s="110"/>
      <c r="AG101" s="333"/>
    </row>
    <row r="102" spans="1:33" ht="15.75" customHeight="1">
      <c r="A102" s="363"/>
      <c r="B102" s="100"/>
      <c r="C102" s="335"/>
      <c r="D102" s="336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8"/>
      <c r="S102" s="119"/>
      <c r="T102" s="120"/>
      <c r="U102" s="111"/>
      <c r="V102" s="131"/>
      <c r="W102" s="126"/>
      <c r="X102" s="127"/>
      <c r="Y102" s="12"/>
      <c r="Z102" s="198"/>
      <c r="AA102" s="337"/>
      <c r="AB102" s="338"/>
      <c r="AC102" s="12"/>
      <c r="AD102" s="198"/>
      <c r="AE102" s="117"/>
      <c r="AF102" s="110"/>
      <c r="AG102" s="333"/>
    </row>
    <row r="103" spans="1:33" ht="15.75" customHeight="1">
      <c r="A103" s="363"/>
      <c r="B103" s="100"/>
      <c r="C103" s="335"/>
      <c r="D103" s="336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8"/>
      <c r="S103" s="119"/>
      <c r="T103" s="120"/>
      <c r="U103" s="111"/>
      <c r="V103" s="131"/>
      <c r="W103" s="126"/>
      <c r="X103" s="127"/>
      <c r="Y103" s="12"/>
      <c r="Z103" s="198"/>
      <c r="AA103" s="337"/>
      <c r="AB103" s="338"/>
      <c r="AC103" s="12"/>
      <c r="AD103" s="198"/>
      <c r="AE103" s="117"/>
      <c r="AF103" s="110"/>
      <c r="AG103" s="333"/>
    </row>
    <row r="104" spans="1:33" ht="15.75" customHeight="1">
      <c r="A104" s="363"/>
      <c r="B104" s="100"/>
      <c r="C104" s="335"/>
      <c r="D104" s="336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8"/>
      <c r="S104" s="119"/>
      <c r="T104" s="120"/>
      <c r="U104" s="111"/>
      <c r="V104" s="131"/>
      <c r="W104" s="126"/>
      <c r="X104" s="127"/>
      <c r="Y104" s="12"/>
      <c r="Z104" s="198"/>
      <c r="AA104" s="337"/>
      <c r="AB104" s="338"/>
      <c r="AC104" s="12"/>
      <c r="AD104" s="198"/>
      <c r="AE104" s="117"/>
      <c r="AF104" s="110"/>
      <c r="AG104" s="333"/>
    </row>
    <row r="105" spans="1:33" ht="15.75" customHeight="1">
      <c r="A105" s="363"/>
      <c r="B105" s="100"/>
      <c r="C105" s="335"/>
      <c r="D105" s="336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8"/>
      <c r="S105" s="119"/>
      <c r="T105" s="120"/>
      <c r="U105" s="130"/>
      <c r="V105" s="131"/>
      <c r="W105" s="126"/>
      <c r="X105" s="127"/>
      <c r="Y105" s="12"/>
      <c r="Z105" s="198"/>
      <c r="AA105" s="337"/>
      <c r="AB105" s="338"/>
      <c r="AC105" s="12"/>
      <c r="AD105" s="198"/>
      <c r="AE105" s="165"/>
      <c r="AF105" s="125"/>
      <c r="AG105" s="333"/>
    </row>
    <row r="106" spans="1:33" ht="15.75" customHeight="1" thickBot="1">
      <c r="A106" s="364"/>
      <c r="B106" s="133" t="s">
        <v>115</v>
      </c>
      <c r="C106" s="358"/>
      <c r="D106" s="358"/>
      <c r="E106" s="134"/>
      <c r="F106" s="167"/>
      <c r="G106" s="135"/>
      <c r="H106" s="69"/>
      <c r="I106" s="136">
        <f t="shared" ref="I106:J106" si="51">AVERAGE(I90:I105)</f>
        <v>6</v>
      </c>
      <c r="J106" s="137">
        <f t="shared" si="51"/>
        <v>3600</v>
      </c>
      <c r="K106" s="138">
        <f t="shared" ref="K106" si="52">J106/I106</f>
        <v>600</v>
      </c>
      <c r="L106" s="136">
        <f t="shared" ref="L106:M106" si="53">AVERAGE(L90:L105)</f>
        <v>6</v>
      </c>
      <c r="M106" s="137">
        <f t="shared" si="53"/>
        <v>3248.1000000000004</v>
      </c>
      <c r="N106" s="138">
        <f>M106/L106</f>
        <v>541.35</v>
      </c>
      <c r="O106" s="139">
        <f>L106-I106</f>
        <v>0</v>
      </c>
      <c r="P106" s="140">
        <f>N106-K106</f>
        <v>-58.649999999999977</v>
      </c>
      <c r="Q106" s="141">
        <f>N106/K106</f>
        <v>0.90225</v>
      </c>
      <c r="R106" s="329"/>
      <c r="S106" s="142">
        <v>0.25</v>
      </c>
      <c r="T106" s="143">
        <v>0.30936342592592592</v>
      </c>
      <c r="U106" s="144"/>
      <c r="V106" s="166"/>
      <c r="W106" s="167"/>
      <c r="X106" s="138"/>
      <c r="Y106" s="179">
        <f>SUM(Y90:Y105)</f>
        <v>0</v>
      </c>
      <c r="Z106" s="180">
        <f>SUM(Z90:Z105)</f>
        <v>0</v>
      </c>
      <c r="AA106" s="359"/>
      <c r="AB106" s="360"/>
      <c r="AC106" s="179">
        <f>SUM(AC90:AC105)</f>
        <v>0</v>
      </c>
      <c r="AD106" s="191">
        <f>SUM(AD90:AD105)</f>
        <v>0</v>
      </c>
      <c r="AE106" s="168">
        <f>M106-J106</f>
        <v>-351.89999999999964</v>
      </c>
      <c r="AF106" s="141">
        <f>M106/J106</f>
        <v>0.90225000000000011</v>
      </c>
      <c r="AG106" s="334"/>
    </row>
    <row r="107" spans="1:33" ht="15.75" customHeight="1">
      <c r="A107" s="322" t="s">
        <v>193</v>
      </c>
      <c r="B107" s="146" t="s">
        <v>171</v>
      </c>
      <c r="C107" s="325" t="s">
        <v>210</v>
      </c>
      <c r="D107" s="326"/>
      <c r="E107" s="147">
        <v>58.17</v>
      </c>
      <c r="F107" s="97">
        <v>1354</v>
      </c>
      <c r="G107" s="148">
        <f t="shared" ref="G107:G109" si="54">E107*F107</f>
        <v>78762.180000000008</v>
      </c>
      <c r="H107" s="149"/>
      <c r="I107" s="150">
        <v>18</v>
      </c>
      <c r="J107" s="151">
        <v>2000</v>
      </c>
      <c r="K107" s="152">
        <f>J107/I107</f>
        <v>111.11111111111111</v>
      </c>
      <c r="L107" s="153">
        <v>17</v>
      </c>
      <c r="M107" s="151">
        <f>F107/V107*60</f>
        <v>1789.9999999999998</v>
      </c>
      <c r="N107" s="152">
        <f>M107/L107</f>
        <v>105.29411764705881</v>
      </c>
      <c r="O107" s="154">
        <f>L107-I107</f>
        <v>-1</v>
      </c>
      <c r="P107" s="155">
        <f>N107-K107</f>
        <v>-5.8169934640523024</v>
      </c>
      <c r="Q107" s="156">
        <f>N107/K107</f>
        <v>0.94764705882352929</v>
      </c>
      <c r="R107" s="327">
        <f>Q123</f>
        <v>0.94294642857142852</v>
      </c>
      <c r="S107" s="157">
        <v>0.70833333333333337</v>
      </c>
      <c r="T107" s="158">
        <v>0.73984953703703704</v>
      </c>
      <c r="U107" s="159"/>
      <c r="V107" s="160">
        <v>45.385474860335201</v>
      </c>
      <c r="W107" s="158"/>
      <c r="X107" s="169"/>
      <c r="Y107" s="196"/>
      <c r="Z107" s="197"/>
      <c r="AA107" s="330"/>
      <c r="AB107" s="331"/>
      <c r="AC107" s="196">
        <v>1</v>
      </c>
      <c r="AD107" s="197"/>
      <c r="AE107" s="115">
        <f>M107-J107</f>
        <v>-210.00000000000023</v>
      </c>
      <c r="AF107" s="156">
        <f>M107/J107</f>
        <v>0.89499999999999991</v>
      </c>
      <c r="AG107" s="332">
        <f>AF123</f>
        <v>0.89500000000000002</v>
      </c>
    </row>
    <row r="108" spans="1:33" ht="15.75" customHeight="1">
      <c r="A108" s="323"/>
      <c r="B108" s="163" t="s">
        <v>171</v>
      </c>
      <c r="C108" s="335" t="s">
        <v>194</v>
      </c>
      <c r="D108" s="336"/>
      <c r="E108" s="101">
        <v>50.67</v>
      </c>
      <c r="F108" s="102">
        <v>1259</v>
      </c>
      <c r="G108" s="103">
        <f t="shared" si="54"/>
        <v>63793.53</v>
      </c>
      <c r="H108" s="26"/>
      <c r="I108" s="104">
        <v>20</v>
      </c>
      <c r="J108" s="105">
        <v>2000</v>
      </c>
      <c r="K108" s="106">
        <f t="shared" ref="K108:K109" si="55">J108/I108</f>
        <v>100</v>
      </c>
      <c r="L108" s="107">
        <v>19</v>
      </c>
      <c r="M108" s="105">
        <f>F108/V108*60</f>
        <v>1790</v>
      </c>
      <c r="N108" s="106">
        <f>M108/L108</f>
        <v>94.21052631578948</v>
      </c>
      <c r="O108" s="108">
        <f>L108-I108</f>
        <v>-1</v>
      </c>
      <c r="P108" s="109">
        <f>N108-K108</f>
        <v>-5.7894736842105203</v>
      </c>
      <c r="Q108" s="110">
        <f>N108/K108</f>
        <v>0.94210526315789478</v>
      </c>
      <c r="R108" s="328"/>
      <c r="S108" s="47">
        <v>0.74375000000000002</v>
      </c>
      <c r="T108" s="48">
        <v>0.77305555555555561</v>
      </c>
      <c r="U108" s="111">
        <v>5.616666666666692</v>
      </c>
      <c r="V108" s="112">
        <v>42.201117318435756</v>
      </c>
      <c r="W108" s="113"/>
      <c r="X108" s="116"/>
      <c r="Y108" s="12"/>
      <c r="Z108" s="198"/>
      <c r="AA108" s="337"/>
      <c r="AB108" s="338"/>
      <c r="AC108" s="12">
        <v>1</v>
      </c>
      <c r="AD108" s="198"/>
      <c r="AE108" s="117">
        <f>M108-J108</f>
        <v>-210</v>
      </c>
      <c r="AF108" s="110">
        <f>M108/J108</f>
        <v>0.89500000000000002</v>
      </c>
      <c r="AG108" s="333"/>
    </row>
    <row r="109" spans="1:33" ht="15.75" customHeight="1">
      <c r="A109" s="323"/>
      <c r="B109" s="163" t="s">
        <v>171</v>
      </c>
      <c r="C109" s="335" t="s">
        <v>228</v>
      </c>
      <c r="D109" s="336"/>
      <c r="E109" s="101">
        <v>57.3</v>
      </c>
      <c r="F109" s="102">
        <v>1643</v>
      </c>
      <c r="G109" s="103">
        <f t="shared" si="54"/>
        <v>94143.9</v>
      </c>
      <c r="H109" s="26"/>
      <c r="I109" s="104">
        <v>21</v>
      </c>
      <c r="J109" s="105">
        <v>2000</v>
      </c>
      <c r="K109" s="106">
        <f t="shared" si="55"/>
        <v>95.238095238095241</v>
      </c>
      <c r="L109" s="107">
        <v>20</v>
      </c>
      <c r="M109" s="105">
        <f>F109/V109*60</f>
        <v>1790</v>
      </c>
      <c r="N109" s="106">
        <f>M109/L109</f>
        <v>89.5</v>
      </c>
      <c r="O109" s="108">
        <f>L109-I109</f>
        <v>-1</v>
      </c>
      <c r="P109" s="109">
        <f>N109-K109</f>
        <v>-5.7380952380952408</v>
      </c>
      <c r="Q109" s="110">
        <f>N109/K109</f>
        <v>0.93974999999999997</v>
      </c>
      <c r="R109" s="328"/>
      <c r="S109" s="47">
        <v>0.77708333333333335</v>
      </c>
      <c r="T109" s="48">
        <v>0.81532407407407415</v>
      </c>
      <c r="U109" s="111">
        <v>5.7999999999999474</v>
      </c>
      <c r="V109" s="112">
        <v>55.072625698324025</v>
      </c>
      <c r="W109" s="113"/>
      <c r="X109" s="116"/>
      <c r="Y109" s="12"/>
      <c r="Z109" s="198"/>
      <c r="AA109" s="337"/>
      <c r="AB109" s="338"/>
      <c r="AC109" s="12">
        <v>1</v>
      </c>
      <c r="AD109" s="198"/>
      <c r="AE109" s="117">
        <f>M109-J109</f>
        <v>-210</v>
      </c>
      <c r="AF109" s="110">
        <f>M109/J109</f>
        <v>0.89500000000000002</v>
      </c>
      <c r="AG109" s="333"/>
    </row>
    <row r="110" spans="1:33" ht="15.75" customHeight="1">
      <c r="A110" s="323"/>
      <c r="B110" s="163"/>
      <c r="C110" s="335"/>
      <c r="D110" s="336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328"/>
      <c r="S110" s="47"/>
      <c r="T110" s="48"/>
      <c r="U110" s="111"/>
      <c r="V110" s="112"/>
      <c r="W110" s="113"/>
      <c r="X110" s="116"/>
      <c r="Y110" s="12"/>
      <c r="Z110" s="198"/>
      <c r="AA110" s="337"/>
      <c r="AB110" s="338"/>
      <c r="AC110" s="12"/>
      <c r="AD110" s="198"/>
      <c r="AE110" s="117"/>
      <c r="AF110" s="110"/>
      <c r="AG110" s="333"/>
    </row>
    <row r="111" spans="1:33" ht="15.75" customHeight="1">
      <c r="A111" s="323"/>
      <c r="B111" s="163"/>
      <c r="C111" s="335"/>
      <c r="D111" s="336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328"/>
      <c r="S111" s="47"/>
      <c r="T111" s="48"/>
      <c r="U111" s="111"/>
      <c r="V111" s="112"/>
      <c r="W111" s="113"/>
      <c r="X111" s="116"/>
      <c r="Y111" s="12"/>
      <c r="Z111" s="198"/>
      <c r="AA111" s="337"/>
      <c r="AB111" s="338"/>
      <c r="AC111" s="12"/>
      <c r="AD111" s="198"/>
      <c r="AE111" s="117"/>
      <c r="AF111" s="110"/>
      <c r="AG111" s="333"/>
    </row>
    <row r="112" spans="1:33" ht="15.75" customHeight="1">
      <c r="A112" s="323"/>
      <c r="B112" s="163"/>
      <c r="C112" s="335"/>
      <c r="D112" s="336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28"/>
      <c r="S112" s="47"/>
      <c r="T112" s="120"/>
      <c r="U112" s="111"/>
      <c r="V112" s="112"/>
      <c r="W112" s="113"/>
      <c r="X112" s="116"/>
      <c r="Y112" s="12"/>
      <c r="Z112" s="198"/>
      <c r="AA112" s="337"/>
      <c r="AB112" s="338"/>
      <c r="AC112" s="12"/>
      <c r="AD112" s="198"/>
      <c r="AE112" s="117"/>
      <c r="AF112" s="110"/>
      <c r="AG112" s="333"/>
    </row>
    <row r="113" spans="1:33" ht="15.75" customHeight="1">
      <c r="A113" s="323"/>
      <c r="B113" s="163"/>
      <c r="C113" s="335"/>
      <c r="D113" s="336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328"/>
      <c r="S113" s="119"/>
      <c r="T113" s="120"/>
      <c r="U113" s="111"/>
      <c r="V113" s="112"/>
      <c r="W113" s="120"/>
      <c r="X113" s="189"/>
      <c r="Y113" s="12"/>
      <c r="Z113" s="198"/>
      <c r="AA113" s="337"/>
      <c r="AB113" s="338"/>
      <c r="AC113" s="12"/>
      <c r="AD113" s="198"/>
      <c r="AE113" s="117"/>
      <c r="AF113" s="110"/>
      <c r="AG113" s="333"/>
    </row>
    <row r="114" spans="1:33" ht="15.75" customHeight="1">
      <c r="A114" s="323"/>
      <c r="B114" s="163"/>
      <c r="C114" s="335"/>
      <c r="D114" s="336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28"/>
      <c r="S114" s="119"/>
      <c r="T114" s="120"/>
      <c r="U114" s="111"/>
      <c r="V114" s="112"/>
      <c r="W114" s="120"/>
      <c r="X114" s="189"/>
      <c r="Y114" s="12"/>
      <c r="Z114" s="198"/>
      <c r="AA114" s="337"/>
      <c r="AB114" s="338"/>
      <c r="AC114" s="12"/>
      <c r="AD114" s="198"/>
      <c r="AE114" s="117"/>
      <c r="AF114" s="110"/>
      <c r="AG114" s="333"/>
    </row>
    <row r="115" spans="1:33" ht="15.75" customHeight="1">
      <c r="A115" s="323"/>
      <c r="B115" s="163"/>
      <c r="C115" s="335"/>
      <c r="D115" s="336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8"/>
      <c r="S115" s="119"/>
      <c r="T115" s="120"/>
      <c r="U115" s="111"/>
      <c r="V115" s="112"/>
      <c r="W115" s="120"/>
      <c r="X115" s="189"/>
      <c r="Y115" s="12"/>
      <c r="Z115" s="198"/>
      <c r="AA115" s="337"/>
      <c r="AB115" s="338"/>
      <c r="AC115" s="12"/>
      <c r="AD115" s="198"/>
      <c r="AE115" s="117"/>
      <c r="AF115" s="110"/>
      <c r="AG115" s="333"/>
    </row>
    <row r="116" spans="1:33" ht="15.75" customHeight="1">
      <c r="A116" s="323"/>
      <c r="B116" s="163"/>
      <c r="C116" s="335"/>
      <c r="D116" s="336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8"/>
      <c r="S116" s="119"/>
      <c r="T116" s="120"/>
      <c r="U116" s="111"/>
      <c r="V116" s="112"/>
      <c r="W116" s="120"/>
      <c r="X116" s="189"/>
      <c r="Y116" s="12"/>
      <c r="Z116" s="198"/>
      <c r="AA116" s="337"/>
      <c r="AB116" s="338"/>
      <c r="AC116" s="12"/>
      <c r="AD116" s="198"/>
      <c r="AE116" s="117"/>
      <c r="AF116" s="110"/>
      <c r="AG116" s="333"/>
    </row>
    <row r="117" spans="1:33" ht="15.75" customHeight="1">
      <c r="A117" s="323"/>
      <c r="B117" s="163"/>
      <c r="C117" s="335"/>
      <c r="D117" s="336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8"/>
      <c r="S117" s="119"/>
      <c r="T117" s="120"/>
      <c r="U117" s="111"/>
      <c r="V117" s="112"/>
      <c r="W117" s="120"/>
      <c r="X117" s="189"/>
      <c r="Y117" s="12"/>
      <c r="Z117" s="198"/>
      <c r="AA117" s="337"/>
      <c r="AB117" s="338"/>
      <c r="AC117" s="12"/>
      <c r="AD117" s="198"/>
      <c r="AE117" s="117"/>
      <c r="AF117" s="110"/>
      <c r="AG117" s="333"/>
    </row>
    <row r="118" spans="1:33" ht="15.75" customHeight="1">
      <c r="A118" s="323"/>
      <c r="B118" s="163"/>
      <c r="C118" s="335"/>
      <c r="D118" s="336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8"/>
      <c r="S118" s="119"/>
      <c r="T118" s="120"/>
      <c r="U118" s="111"/>
      <c r="V118" s="112"/>
      <c r="W118" s="120"/>
      <c r="X118" s="189"/>
      <c r="Y118" s="12"/>
      <c r="Z118" s="198"/>
      <c r="AA118" s="337"/>
      <c r="AB118" s="338"/>
      <c r="AC118" s="12"/>
      <c r="AD118" s="198"/>
      <c r="AE118" s="117"/>
      <c r="AF118" s="110"/>
      <c r="AG118" s="333"/>
    </row>
    <row r="119" spans="1:33" ht="15.75" customHeight="1">
      <c r="A119" s="323"/>
      <c r="B119" s="163"/>
      <c r="C119" s="335"/>
      <c r="D119" s="336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8"/>
      <c r="S119" s="119"/>
      <c r="T119" s="120"/>
      <c r="U119" s="111"/>
      <c r="V119" s="112"/>
      <c r="W119" s="120"/>
      <c r="X119" s="189"/>
      <c r="Y119" s="12"/>
      <c r="Z119" s="198"/>
      <c r="AA119" s="337"/>
      <c r="AB119" s="338"/>
      <c r="AC119" s="12"/>
      <c r="AD119" s="198"/>
      <c r="AE119" s="117"/>
      <c r="AF119" s="110"/>
      <c r="AG119" s="333"/>
    </row>
    <row r="120" spans="1:33" ht="15.75" customHeight="1">
      <c r="A120" s="323"/>
      <c r="B120" s="163"/>
      <c r="C120" s="335"/>
      <c r="D120" s="336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8"/>
      <c r="S120" s="119"/>
      <c r="T120" s="120"/>
      <c r="U120" s="111"/>
      <c r="V120" s="112"/>
      <c r="W120" s="120"/>
      <c r="X120" s="189"/>
      <c r="Y120" s="12"/>
      <c r="Z120" s="198"/>
      <c r="AA120" s="337"/>
      <c r="AB120" s="338"/>
      <c r="AC120" s="12"/>
      <c r="AD120" s="198"/>
      <c r="AE120" s="117"/>
      <c r="AF120" s="110"/>
      <c r="AG120" s="333"/>
    </row>
    <row r="121" spans="1:33" ht="15.75" customHeight="1">
      <c r="A121" s="323"/>
      <c r="B121" s="163"/>
      <c r="C121" s="335"/>
      <c r="D121" s="336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8"/>
      <c r="S121" s="119"/>
      <c r="T121" s="120"/>
      <c r="U121" s="111"/>
      <c r="V121" s="112"/>
      <c r="W121" s="120"/>
      <c r="X121" s="189"/>
      <c r="Y121" s="12"/>
      <c r="Z121" s="198"/>
      <c r="AA121" s="337"/>
      <c r="AB121" s="338"/>
      <c r="AC121" s="12"/>
      <c r="AD121" s="198"/>
      <c r="AE121" s="117"/>
      <c r="AF121" s="110"/>
      <c r="AG121" s="333"/>
    </row>
    <row r="122" spans="1:33" ht="15.75" customHeight="1">
      <c r="A122" s="323"/>
      <c r="B122" s="163"/>
      <c r="C122" s="335"/>
      <c r="D122" s="336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8"/>
      <c r="S122" s="119"/>
      <c r="T122" s="120"/>
      <c r="U122" s="130"/>
      <c r="V122" s="131"/>
      <c r="W122" s="126"/>
      <c r="X122" s="127"/>
      <c r="Y122" s="12"/>
      <c r="Z122" s="198"/>
      <c r="AA122" s="337"/>
      <c r="AB122" s="338"/>
      <c r="AC122" s="12"/>
      <c r="AD122" s="198"/>
      <c r="AE122" s="165"/>
      <c r="AF122" s="125"/>
      <c r="AG122" s="333"/>
    </row>
    <row r="123" spans="1:33" ht="15.75" customHeight="1" thickBot="1">
      <c r="A123" s="324"/>
      <c r="B123" s="133" t="s">
        <v>115</v>
      </c>
      <c r="C123" s="358"/>
      <c r="D123" s="358"/>
      <c r="E123" s="134"/>
      <c r="F123" s="167"/>
      <c r="G123" s="135"/>
      <c r="H123" s="69"/>
      <c r="I123" s="136">
        <f t="shared" ref="I123:J123" si="56">AVERAGE(I107:I122)</f>
        <v>19.666666666666668</v>
      </c>
      <c r="J123" s="137">
        <f t="shared" si="56"/>
        <v>2000</v>
      </c>
      <c r="K123" s="138">
        <f t="shared" ref="K123" si="57">J123/I123</f>
        <v>101.69491525423729</v>
      </c>
      <c r="L123" s="136">
        <f t="shared" ref="L123:M123" si="58">AVERAGE(L107:L122)</f>
        <v>18.666666666666668</v>
      </c>
      <c r="M123" s="137">
        <f t="shared" si="58"/>
        <v>1790</v>
      </c>
      <c r="N123" s="138">
        <f>M123/L123</f>
        <v>95.892857142857139</v>
      </c>
      <c r="O123" s="139">
        <f>L123-I123</f>
        <v>-1</v>
      </c>
      <c r="P123" s="140">
        <f>N123-K123</f>
        <v>-5.8020581113801484</v>
      </c>
      <c r="Q123" s="141">
        <f>N123/K123</f>
        <v>0.94294642857142852</v>
      </c>
      <c r="R123" s="329"/>
      <c r="S123" s="142">
        <v>0.70833333333333337</v>
      </c>
      <c r="T123" s="143">
        <v>0.81532407407407415</v>
      </c>
      <c r="U123" s="144"/>
      <c r="V123" s="166"/>
      <c r="W123" s="167"/>
      <c r="X123" s="138"/>
      <c r="Y123" s="179">
        <f t="shared" ref="Y123:Z123" si="59">SUM(Y107:Y122)</f>
        <v>0</v>
      </c>
      <c r="Z123" s="180">
        <f t="shared" si="59"/>
        <v>0</v>
      </c>
      <c r="AA123" s="359"/>
      <c r="AB123" s="360"/>
      <c r="AC123" s="179">
        <f t="shared" ref="AC123" si="60">SUM(AC107:AC122)</f>
        <v>3</v>
      </c>
      <c r="AD123" s="180">
        <f t="shared" ref="AD123" si="61">SUM(AD107:AD122)</f>
        <v>0</v>
      </c>
      <c r="AE123" s="168">
        <f>M123-J123</f>
        <v>-210</v>
      </c>
      <c r="AF123" s="141">
        <f>M123/J123</f>
        <v>0.89500000000000002</v>
      </c>
      <c r="AG123" s="334"/>
    </row>
    <row r="124" spans="1:33" ht="15.75" customHeight="1">
      <c r="A124" s="361" t="s">
        <v>182</v>
      </c>
      <c r="B124" s="146" t="s">
        <v>171</v>
      </c>
      <c r="C124" s="325" t="s">
        <v>185</v>
      </c>
      <c r="D124" s="326"/>
      <c r="E124" s="147">
        <v>47.6</v>
      </c>
      <c r="F124" s="159">
        <v>1539</v>
      </c>
      <c r="G124" s="148">
        <f t="shared" ref="G124:G126" si="62">E124*F124</f>
        <v>73256.400000000009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1794.8132557002502</v>
      </c>
      <c r="N124" s="152">
        <f>M124/L124</f>
        <v>78.035358943489143</v>
      </c>
      <c r="O124" s="154">
        <f>L124-I124</f>
        <v>0</v>
      </c>
      <c r="P124" s="155">
        <f>N124-K124</f>
        <v>-8.921162795641294</v>
      </c>
      <c r="Q124" s="156">
        <f>N124/K124</f>
        <v>0.89740662785012515</v>
      </c>
      <c r="R124" s="327">
        <f>Q140</f>
        <v>0.89650440796744724</v>
      </c>
      <c r="S124" s="157">
        <v>0.70833333333333337</v>
      </c>
      <c r="T124" s="158">
        <v>0.74405092592592592</v>
      </c>
      <c r="U124" s="159"/>
      <c r="V124" s="160">
        <v>51.448249396828395</v>
      </c>
      <c r="W124" s="97"/>
      <c r="X124" s="98"/>
      <c r="Y124" s="196"/>
      <c r="Z124" s="197"/>
      <c r="AA124" s="330"/>
      <c r="AB124" s="331"/>
      <c r="AC124" s="196">
        <v>1</v>
      </c>
      <c r="AD124" s="197"/>
      <c r="AE124" s="115">
        <f>M124-J124</f>
        <v>-205.18674429974976</v>
      </c>
      <c r="AF124" s="156">
        <f>M124/J124</f>
        <v>0.89740662785012515</v>
      </c>
      <c r="AG124" s="381">
        <f>AF140</f>
        <v>0.89650440796744713</v>
      </c>
    </row>
    <row r="125" spans="1:33" ht="15.75" customHeight="1">
      <c r="A125" s="362"/>
      <c r="B125" s="163" t="s">
        <v>171</v>
      </c>
      <c r="C125" s="335" t="s">
        <v>184</v>
      </c>
      <c r="D125" s="336"/>
      <c r="E125" s="101">
        <v>56.87</v>
      </c>
      <c r="F125" s="111">
        <v>1312</v>
      </c>
      <c r="G125" s="103">
        <f t="shared" si="62"/>
        <v>74613.440000000002</v>
      </c>
      <c r="H125" s="26"/>
      <c r="I125" s="104">
        <v>23</v>
      </c>
      <c r="J125" s="105">
        <v>2000</v>
      </c>
      <c r="K125" s="106">
        <f t="shared" ref="K125:K126" si="63">J125/I125</f>
        <v>86.956521739130437</v>
      </c>
      <c r="L125" s="107">
        <v>23</v>
      </c>
      <c r="M125" s="105">
        <f>F125/V125*60</f>
        <v>1793.1607611406521</v>
      </c>
      <c r="N125" s="106">
        <f>M125/L125</f>
        <v>77.963511353941399</v>
      </c>
      <c r="O125" s="108">
        <f>L125-I125</f>
        <v>0</v>
      </c>
      <c r="P125" s="109">
        <f>N125-K125</f>
        <v>-8.9930103851890379</v>
      </c>
      <c r="Q125" s="110">
        <f>N125/K125</f>
        <v>0.89658038057032607</v>
      </c>
      <c r="R125" s="328"/>
      <c r="S125" s="47">
        <v>0.74722222222222223</v>
      </c>
      <c r="T125" s="48">
        <v>0.77770833333333333</v>
      </c>
      <c r="U125" s="111">
        <v>4.5666666666666877</v>
      </c>
      <c r="V125" s="112">
        <v>43.900135283980461</v>
      </c>
      <c r="W125" s="113"/>
      <c r="X125" s="116"/>
      <c r="Y125" s="12"/>
      <c r="Z125" s="198"/>
      <c r="AA125" s="337"/>
      <c r="AB125" s="338"/>
      <c r="AC125" s="12">
        <v>1</v>
      </c>
      <c r="AD125" s="198"/>
      <c r="AE125" s="117">
        <f>M125-J125</f>
        <v>-206.83923885934792</v>
      </c>
      <c r="AF125" s="110">
        <f>M125/J125</f>
        <v>0.89658038057032607</v>
      </c>
      <c r="AG125" s="374"/>
    </row>
    <row r="126" spans="1:33" ht="15.75" customHeight="1">
      <c r="A126" s="362"/>
      <c r="B126" s="163" t="s">
        <v>171</v>
      </c>
      <c r="C126" s="335" t="s">
        <v>183</v>
      </c>
      <c r="D126" s="336"/>
      <c r="E126" s="101">
        <v>56.79</v>
      </c>
      <c r="F126" s="111">
        <v>1744</v>
      </c>
      <c r="G126" s="103">
        <f t="shared" si="62"/>
        <v>99041.76</v>
      </c>
      <c r="H126" s="26"/>
      <c r="I126" s="104">
        <v>23</v>
      </c>
      <c r="J126" s="105">
        <v>2000</v>
      </c>
      <c r="K126" s="106">
        <f t="shared" si="63"/>
        <v>86.956521739130437</v>
      </c>
      <c r="L126" s="107">
        <v>23</v>
      </c>
      <c r="M126" s="105">
        <f>F126/V126*60</f>
        <v>1791.0524309637801</v>
      </c>
      <c r="N126" s="106">
        <f>M126/L126</f>
        <v>77.871844824512181</v>
      </c>
      <c r="O126" s="108">
        <f>L126-I126</f>
        <v>0</v>
      </c>
      <c r="P126" s="109">
        <f>N126-K126</f>
        <v>-9.0846769146182567</v>
      </c>
      <c r="Q126" s="110">
        <f>N126/K126</f>
        <v>0.89552621548189004</v>
      </c>
      <c r="R126" s="328"/>
      <c r="S126" s="47">
        <v>0.78125</v>
      </c>
      <c r="T126" s="48">
        <v>0.82181712962962961</v>
      </c>
      <c r="U126" s="111">
        <v>5.0999999999999979</v>
      </c>
      <c r="V126" s="112">
        <v>58.423750299533303</v>
      </c>
      <c r="W126" s="113"/>
      <c r="X126" s="116"/>
      <c r="Y126" s="12"/>
      <c r="Z126" s="198"/>
      <c r="AA126" s="337"/>
      <c r="AB126" s="338"/>
      <c r="AC126" s="12">
        <v>1</v>
      </c>
      <c r="AD126" s="198"/>
      <c r="AE126" s="117">
        <f>M126-J126</f>
        <v>-208.94756903621987</v>
      </c>
      <c r="AF126" s="110">
        <f>M126/J126</f>
        <v>0.89552621548189004</v>
      </c>
      <c r="AG126" s="374"/>
    </row>
    <row r="127" spans="1:33" ht="15.75" customHeight="1">
      <c r="A127" s="362"/>
      <c r="B127" s="163"/>
      <c r="C127" s="335"/>
      <c r="D127" s="336"/>
      <c r="E127" s="101"/>
      <c r="F127" s="111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328"/>
      <c r="S127" s="47"/>
      <c r="T127" s="48"/>
      <c r="U127" s="111"/>
      <c r="V127" s="112"/>
      <c r="W127" s="113"/>
      <c r="X127" s="116"/>
      <c r="Y127" s="12"/>
      <c r="Z127" s="198"/>
      <c r="AA127" s="337"/>
      <c r="AB127" s="338"/>
      <c r="AC127" s="12"/>
      <c r="AD127" s="198"/>
      <c r="AE127" s="117"/>
      <c r="AF127" s="110"/>
      <c r="AG127" s="374"/>
    </row>
    <row r="128" spans="1:33" ht="15.75" customHeight="1">
      <c r="A128" s="363"/>
      <c r="B128" s="163"/>
      <c r="C128" s="335"/>
      <c r="D128" s="336"/>
      <c r="E128" s="101"/>
      <c r="F128" s="111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328"/>
      <c r="S128" s="47"/>
      <c r="T128" s="48"/>
      <c r="U128" s="111"/>
      <c r="V128" s="112"/>
      <c r="W128" s="113"/>
      <c r="X128" s="116"/>
      <c r="Y128" s="12"/>
      <c r="Z128" s="198"/>
      <c r="AA128" s="337"/>
      <c r="AB128" s="338"/>
      <c r="AC128" s="12"/>
      <c r="AD128" s="198"/>
      <c r="AE128" s="117"/>
      <c r="AF128" s="110"/>
      <c r="AG128" s="374"/>
    </row>
    <row r="129" spans="1:33" ht="15.75" customHeight="1">
      <c r="A129" s="363"/>
      <c r="B129" s="163"/>
      <c r="C129" s="335"/>
      <c r="D129" s="336"/>
      <c r="E129" s="101"/>
      <c r="F129" s="111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28"/>
      <c r="S129" s="47"/>
      <c r="T129" s="120"/>
      <c r="U129" s="111"/>
      <c r="V129" s="112"/>
      <c r="W129" s="113"/>
      <c r="X129" s="116"/>
      <c r="Y129" s="12"/>
      <c r="Z129" s="198"/>
      <c r="AA129" s="337"/>
      <c r="AB129" s="338"/>
      <c r="AC129" s="12"/>
      <c r="AD129" s="198"/>
      <c r="AE129" s="117"/>
      <c r="AF129" s="110"/>
      <c r="AG129" s="374"/>
    </row>
    <row r="130" spans="1:33" ht="15.75" customHeight="1">
      <c r="A130" s="363"/>
      <c r="B130" s="163"/>
      <c r="C130" s="335"/>
      <c r="D130" s="336"/>
      <c r="E130" s="101"/>
      <c r="F130" s="111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328"/>
      <c r="S130" s="47"/>
      <c r="T130" s="120"/>
      <c r="U130" s="111"/>
      <c r="V130" s="112"/>
      <c r="W130" s="113"/>
      <c r="X130" s="116"/>
      <c r="Y130" s="12"/>
      <c r="Z130" s="198"/>
      <c r="AA130" s="337"/>
      <c r="AB130" s="338"/>
      <c r="AC130" s="12"/>
      <c r="AD130" s="198"/>
      <c r="AE130" s="117"/>
      <c r="AF130" s="110"/>
      <c r="AG130" s="374"/>
    </row>
    <row r="131" spans="1:33" ht="15.75" customHeight="1">
      <c r="A131" s="363"/>
      <c r="B131" s="163"/>
      <c r="C131" s="335"/>
      <c r="D131" s="336"/>
      <c r="E131" s="101"/>
      <c r="F131" s="111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28"/>
      <c r="S131" s="47"/>
      <c r="T131" s="120"/>
      <c r="U131" s="111"/>
      <c r="V131" s="112"/>
      <c r="W131" s="113"/>
      <c r="X131" s="116"/>
      <c r="Y131" s="12"/>
      <c r="Z131" s="198"/>
      <c r="AA131" s="337"/>
      <c r="AB131" s="338"/>
      <c r="AC131" s="12"/>
      <c r="AD131" s="198"/>
      <c r="AE131" s="117"/>
      <c r="AF131" s="110"/>
      <c r="AG131" s="374"/>
    </row>
    <row r="132" spans="1:33" ht="15.75" customHeight="1">
      <c r="A132" s="363"/>
      <c r="B132" s="163"/>
      <c r="C132" s="335"/>
      <c r="D132" s="336"/>
      <c r="E132" s="101"/>
      <c r="F132" s="111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28"/>
      <c r="S132" s="47"/>
      <c r="T132" s="120"/>
      <c r="U132" s="111"/>
      <c r="V132" s="112"/>
      <c r="W132" s="113"/>
      <c r="X132" s="116"/>
      <c r="Y132" s="12"/>
      <c r="Z132" s="198"/>
      <c r="AA132" s="337"/>
      <c r="AB132" s="338"/>
      <c r="AC132" s="12"/>
      <c r="AD132" s="198"/>
      <c r="AE132" s="117"/>
      <c r="AF132" s="110"/>
      <c r="AG132" s="374"/>
    </row>
    <row r="133" spans="1:33" ht="15.75" customHeight="1">
      <c r="A133" s="363"/>
      <c r="B133" s="163"/>
      <c r="C133" s="335"/>
      <c r="D133" s="336"/>
      <c r="E133" s="101"/>
      <c r="F133" s="111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28"/>
      <c r="S133" s="47"/>
      <c r="T133" s="120"/>
      <c r="U133" s="111"/>
      <c r="V133" s="112"/>
      <c r="W133" s="113"/>
      <c r="X133" s="116"/>
      <c r="Y133" s="12"/>
      <c r="Z133" s="198"/>
      <c r="AA133" s="337"/>
      <c r="AB133" s="338"/>
      <c r="AC133" s="12"/>
      <c r="AD133" s="198"/>
      <c r="AE133" s="117"/>
      <c r="AF133" s="110"/>
      <c r="AG133" s="374"/>
    </row>
    <row r="134" spans="1:33" ht="15.75" customHeight="1">
      <c r="A134" s="363"/>
      <c r="B134" s="163"/>
      <c r="C134" s="335"/>
      <c r="D134" s="336"/>
      <c r="E134" s="101"/>
      <c r="F134" s="111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28"/>
      <c r="S134" s="47"/>
      <c r="T134" s="120"/>
      <c r="U134" s="111"/>
      <c r="V134" s="112"/>
      <c r="W134" s="113"/>
      <c r="X134" s="116"/>
      <c r="Y134" s="12"/>
      <c r="Z134" s="198"/>
      <c r="AA134" s="337"/>
      <c r="AB134" s="338"/>
      <c r="AC134" s="12"/>
      <c r="AD134" s="198"/>
      <c r="AE134" s="117"/>
      <c r="AF134" s="110"/>
      <c r="AG134" s="374"/>
    </row>
    <row r="135" spans="1:33" ht="15.75" customHeight="1">
      <c r="A135" s="363"/>
      <c r="B135" s="163"/>
      <c r="C135" s="335"/>
      <c r="D135" s="336"/>
      <c r="E135" s="101"/>
      <c r="F135" s="111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28"/>
      <c r="S135" s="47"/>
      <c r="T135" s="120"/>
      <c r="U135" s="111"/>
      <c r="V135" s="112"/>
      <c r="W135" s="113"/>
      <c r="X135" s="116"/>
      <c r="Y135" s="12"/>
      <c r="Z135" s="198"/>
      <c r="AA135" s="337"/>
      <c r="AB135" s="338"/>
      <c r="AC135" s="12"/>
      <c r="AD135" s="198"/>
      <c r="AE135" s="117"/>
      <c r="AF135" s="110"/>
      <c r="AG135" s="374"/>
    </row>
    <row r="136" spans="1:33" ht="15.75" customHeight="1">
      <c r="A136" s="363"/>
      <c r="B136" s="163"/>
      <c r="C136" s="335"/>
      <c r="D136" s="336"/>
      <c r="E136" s="101"/>
      <c r="F136" s="111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8"/>
      <c r="S136" s="47"/>
      <c r="T136" s="120"/>
      <c r="U136" s="111"/>
      <c r="V136" s="112"/>
      <c r="W136" s="113"/>
      <c r="X136" s="116"/>
      <c r="Y136" s="12"/>
      <c r="Z136" s="198"/>
      <c r="AA136" s="337"/>
      <c r="AB136" s="338"/>
      <c r="AC136" s="12"/>
      <c r="AD136" s="198"/>
      <c r="AE136" s="117"/>
      <c r="AF136" s="110"/>
      <c r="AG136" s="374"/>
    </row>
    <row r="137" spans="1:33" ht="15.75" customHeight="1">
      <c r="A137" s="363"/>
      <c r="B137" s="163"/>
      <c r="C137" s="335"/>
      <c r="D137" s="336"/>
      <c r="E137" s="101"/>
      <c r="F137" s="111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8"/>
      <c r="S137" s="47"/>
      <c r="T137" s="120"/>
      <c r="U137" s="111"/>
      <c r="V137" s="112"/>
      <c r="W137" s="183"/>
      <c r="X137" s="184"/>
      <c r="Y137" s="12"/>
      <c r="Z137" s="198"/>
      <c r="AA137" s="337"/>
      <c r="AB137" s="338"/>
      <c r="AC137" s="12"/>
      <c r="AD137" s="198"/>
      <c r="AE137" s="117"/>
      <c r="AF137" s="110"/>
      <c r="AG137" s="374"/>
    </row>
    <row r="138" spans="1:33" ht="15.75" customHeight="1">
      <c r="A138" s="363"/>
      <c r="B138" s="163"/>
      <c r="C138" s="335"/>
      <c r="D138" s="336"/>
      <c r="E138" s="101"/>
      <c r="F138" s="111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8"/>
      <c r="S138" s="47"/>
      <c r="T138" s="120"/>
      <c r="U138" s="111"/>
      <c r="V138" s="112"/>
      <c r="W138" s="185"/>
      <c r="X138" s="186"/>
      <c r="Y138" s="12"/>
      <c r="Z138" s="198"/>
      <c r="AA138" s="337"/>
      <c r="AB138" s="338"/>
      <c r="AC138" s="12"/>
      <c r="AD138" s="198"/>
      <c r="AE138" s="117"/>
      <c r="AF138" s="110"/>
      <c r="AG138" s="374"/>
    </row>
    <row r="139" spans="1:33" ht="15.75" customHeight="1">
      <c r="A139" s="363"/>
      <c r="B139" s="100"/>
      <c r="C139" s="335"/>
      <c r="D139" s="336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8"/>
      <c r="S139" s="47"/>
      <c r="T139" s="120"/>
      <c r="U139" s="130"/>
      <c r="V139" s="112"/>
      <c r="W139" s="185"/>
      <c r="X139" s="186"/>
      <c r="Y139" s="12"/>
      <c r="Z139" s="198"/>
      <c r="AA139" s="337"/>
      <c r="AB139" s="338"/>
      <c r="AC139" s="12"/>
      <c r="AD139" s="198"/>
      <c r="AE139" s="117"/>
      <c r="AF139" s="110"/>
      <c r="AG139" s="374"/>
    </row>
    <row r="140" spans="1:33" ht="15.75" customHeight="1" thickBot="1">
      <c r="A140" s="364"/>
      <c r="B140" s="133" t="s">
        <v>115</v>
      </c>
      <c r="C140" s="358"/>
      <c r="D140" s="358"/>
      <c r="E140" s="134"/>
      <c r="F140" s="167"/>
      <c r="G140" s="135"/>
      <c r="H140" s="69"/>
      <c r="I140" s="136">
        <f t="shared" ref="I140:J140" si="64">AVERAGE(I124:I139)</f>
        <v>23</v>
      </c>
      <c r="J140" s="137">
        <f t="shared" si="64"/>
        <v>2000</v>
      </c>
      <c r="K140" s="138">
        <f t="shared" ref="K140" si="65">J140/I140</f>
        <v>86.956521739130437</v>
      </c>
      <c r="L140" s="136">
        <f t="shared" ref="L140:M140" si="66">AVERAGE(L124:L139)</f>
        <v>23</v>
      </c>
      <c r="M140" s="137">
        <f t="shared" si="66"/>
        <v>1793.0088159348943</v>
      </c>
      <c r="N140" s="138">
        <f>M140/L140</f>
        <v>77.956905040647584</v>
      </c>
      <c r="O140" s="139">
        <f>L140-I140</f>
        <v>0</v>
      </c>
      <c r="P140" s="140">
        <f>N140-K140</f>
        <v>-8.9996166984828534</v>
      </c>
      <c r="Q140" s="141">
        <f>N140/K140</f>
        <v>0.89650440796744724</v>
      </c>
      <c r="R140" s="329"/>
      <c r="S140" s="142">
        <v>0.70833333333333337</v>
      </c>
      <c r="T140" s="143">
        <v>0.82181712962962961</v>
      </c>
      <c r="U140" s="144"/>
      <c r="V140" s="166"/>
      <c r="W140" s="187"/>
      <c r="X140" s="188"/>
      <c r="Y140" s="179">
        <f t="shared" ref="Y140:Z140" si="67">SUM(Y124:Y139)</f>
        <v>0</v>
      </c>
      <c r="Z140" s="180">
        <f t="shared" si="67"/>
        <v>0</v>
      </c>
      <c r="AA140" s="359"/>
      <c r="AB140" s="360"/>
      <c r="AC140" s="179">
        <f t="shared" ref="AC140" si="68">SUM(AC124:AC139)</f>
        <v>3</v>
      </c>
      <c r="AD140" s="180">
        <f t="shared" ref="AD140" si="69">SUM(AD124:AD139)</f>
        <v>0</v>
      </c>
      <c r="AE140" s="168">
        <f>M140-J140</f>
        <v>-206.9911840651057</v>
      </c>
      <c r="AF140" s="141">
        <f>M140/J140</f>
        <v>0.89650440796744713</v>
      </c>
      <c r="AG140" s="375"/>
    </row>
    <row r="142" spans="1:33">
      <c r="AA142" s="365" t="s">
        <v>149</v>
      </c>
      <c r="AB142" s="365"/>
    </row>
    <row r="143" spans="1:33">
      <c r="AA143" s="365" t="s">
        <v>150</v>
      </c>
      <c r="AB143" s="365"/>
    </row>
    <row r="144" spans="1:33">
      <c r="AA144" s="365" t="s">
        <v>151</v>
      </c>
      <c r="AB144" s="365"/>
    </row>
    <row r="145" spans="27:28">
      <c r="AA145" s="365" t="s">
        <v>152</v>
      </c>
      <c r="AB145" s="365"/>
    </row>
    <row r="146" spans="27:28">
      <c r="AA146" s="365" t="s">
        <v>153</v>
      </c>
      <c r="AB146" s="365"/>
    </row>
    <row r="147" spans="27:28">
      <c r="AA147" s="365" t="s">
        <v>154</v>
      </c>
      <c r="AB147" s="365"/>
    </row>
    <row r="148" spans="27:28">
      <c r="AA148" s="365" t="s">
        <v>155</v>
      </c>
      <c r="AB148" s="365"/>
    </row>
    <row r="149" spans="27:28">
      <c r="AA149" s="365" t="s">
        <v>156</v>
      </c>
      <c r="AB149" s="365"/>
    </row>
    <row r="150" spans="27:28">
      <c r="AA150" s="365" t="s">
        <v>157</v>
      </c>
      <c r="AB150" s="365"/>
    </row>
    <row r="151" spans="27:28">
      <c r="AA151" s="365" t="s">
        <v>158</v>
      </c>
      <c r="AB151" s="365"/>
    </row>
    <row r="152" spans="27:28">
      <c r="AA152" s="365" t="s">
        <v>159</v>
      </c>
      <c r="AB152" s="365"/>
    </row>
    <row r="153" spans="27:28">
      <c r="AA153" s="365" t="s">
        <v>160</v>
      </c>
      <c r="AB153" s="365"/>
    </row>
    <row r="154" spans="27:28">
      <c r="AA154" s="365" t="s">
        <v>161</v>
      </c>
      <c r="AB154" s="365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363" priority="2" operator="greaterThan">
      <formula>0</formula>
    </cfRule>
  </conditionalFormatting>
  <conditionalFormatting sqref="P5:P140 AE5:AE140">
    <cfRule type="cellIs" dxfId="362" priority="5" operator="lessThan">
      <formula>0</formula>
    </cfRule>
  </conditionalFormatting>
  <conditionalFormatting sqref="Q5:Q140 AF5:AF140">
    <cfRule type="cellIs" dxfId="361" priority="3" operator="greaterThan">
      <formula>1</formula>
    </cfRule>
    <cfRule type="cellIs" dxfId="360" priority="4" operator="lessThan">
      <formula>0.8</formula>
    </cfRule>
  </conditionalFormatting>
  <conditionalFormatting sqref="AG5 R5:R140 AG107:AG124">
    <cfRule type="cellIs" dxfId="359" priority="6" operator="lessThan">
      <formula>0.8</formula>
    </cfRule>
  </conditionalFormatting>
  <conditionalFormatting sqref="AG22">
    <cfRule type="cellIs" dxfId="358" priority="11" operator="lessThan">
      <formula>0.8</formula>
    </cfRule>
  </conditionalFormatting>
  <conditionalFormatting sqref="AG37">
    <cfRule type="cellIs" dxfId="357" priority="10" operator="lessThan">
      <formula>0.8</formula>
    </cfRule>
  </conditionalFormatting>
  <conditionalFormatting sqref="AG39:AG74">
    <cfRule type="cellIs" dxfId="356" priority="8" operator="lessThan">
      <formula>0.8</formula>
    </cfRule>
  </conditionalFormatting>
  <conditionalFormatting sqref="AG80:AG88">
    <cfRule type="cellIs" dxfId="355" priority="9" operator="lessThan">
      <formula>0.8</formula>
    </cfRule>
  </conditionalFormatting>
  <conditionalFormatting sqref="AG90:AG95">
    <cfRule type="cellIs" dxfId="354" priority="7" operator="lessThan">
      <formula>0.8</formula>
    </cfRule>
  </conditionalFormatting>
  <conditionalFormatting sqref="AG139">
    <cfRule type="cellIs" dxfId="353" priority="1" operator="lessThan">
      <formula>0.8</formula>
    </cfRule>
  </conditionalFormatting>
  <dataValidations count="1">
    <dataValidation type="list" allowBlank="1" showInputMessage="1" showErrorMessage="1" sqref="AA5:AB140" xr:uid="{4DA38E97-73CF-4E80-A7B6-17357B8222A1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C4260-BE6C-4C2D-9ED5-9260E99BCFF8}">
  <sheetPr>
    <tabColor theme="9" tint="0.59999389629810485"/>
  </sheetPr>
  <dimension ref="B1:AR42"/>
  <sheetViews>
    <sheetView zoomScale="70" zoomScaleNormal="70" workbookViewId="0">
      <selection activeCell="U26" sqref="U26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11" t="s">
        <v>0</v>
      </c>
      <c r="C1" s="211"/>
      <c r="D1" s="211"/>
      <c r="E1" s="211"/>
      <c r="F1" s="211"/>
      <c r="G1" s="211"/>
      <c r="H1" s="211"/>
      <c r="I1" s="211"/>
      <c r="J1" s="211"/>
      <c r="K1" s="1"/>
      <c r="L1" s="1"/>
      <c r="M1" s="1"/>
      <c r="N1" s="1"/>
      <c r="O1" s="1"/>
      <c r="P1" s="1"/>
    </row>
    <row r="2" spans="2:34" ht="27.75" customHeight="1">
      <c r="B2" s="212"/>
      <c r="C2" s="212"/>
      <c r="D2" s="212"/>
      <c r="E2" s="212"/>
      <c r="F2" s="212"/>
      <c r="G2" s="212"/>
      <c r="H2" s="212"/>
      <c r="I2" s="212"/>
      <c r="J2" s="212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13" t="s">
        <v>251</v>
      </c>
      <c r="D3" s="214"/>
      <c r="E3" s="3" t="s">
        <v>2</v>
      </c>
      <c r="F3" s="215">
        <f>'0715(18度C)'!D1+'0715(4度C)'!D1</f>
        <v>202647</v>
      </c>
      <c r="G3" s="216"/>
      <c r="H3" s="3" t="s">
        <v>3</v>
      </c>
      <c r="I3" s="217">
        <f>'0715(18度C)'!F1+'0715(4度C)'!F1</f>
        <v>6423738.6199999992</v>
      </c>
      <c r="J3" s="218"/>
      <c r="K3" s="4"/>
      <c r="L3" s="5"/>
      <c r="M3" s="1"/>
      <c r="N3" s="1"/>
      <c r="O3" s="1"/>
      <c r="P3" s="1"/>
    </row>
    <row r="4" spans="2:34" ht="28.5" customHeight="1">
      <c r="B4" s="219" t="s">
        <v>4</v>
      </c>
      <c r="C4" s="222" t="s">
        <v>5</v>
      </c>
      <c r="D4" s="223"/>
      <c r="E4" s="224" t="s">
        <v>6</v>
      </c>
      <c r="F4" s="225"/>
      <c r="G4" s="224" t="s">
        <v>7</v>
      </c>
      <c r="H4" s="225"/>
      <c r="I4" s="224" t="s">
        <v>8</v>
      </c>
      <c r="J4" s="225"/>
      <c r="K4" s="226" t="s">
        <v>9</v>
      </c>
      <c r="L4" s="227"/>
      <c r="M4" s="226" t="s">
        <v>10</v>
      </c>
      <c r="N4" s="227"/>
      <c r="O4" s="228" t="s">
        <v>11</v>
      </c>
      <c r="P4" s="229"/>
      <c r="Q4" s="229" t="s">
        <v>12</v>
      </c>
      <c r="R4" s="229"/>
    </row>
    <row r="5" spans="2:34" ht="28.5" customHeight="1">
      <c r="B5" s="220"/>
      <c r="C5" s="222" t="s">
        <v>13</v>
      </c>
      <c r="D5" s="223"/>
      <c r="E5" s="230" t="s">
        <v>14</v>
      </c>
      <c r="F5" s="231"/>
      <c r="G5" s="232" t="s">
        <v>15</v>
      </c>
      <c r="H5" s="233"/>
      <c r="I5" s="234" t="s">
        <v>16</v>
      </c>
      <c r="J5" s="235"/>
      <c r="K5" s="236" t="s">
        <v>17</v>
      </c>
      <c r="L5" s="237"/>
      <c r="M5" s="238" t="s">
        <v>18</v>
      </c>
      <c r="N5" s="23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20"/>
      <c r="C6" s="222" t="s">
        <v>22</v>
      </c>
      <c r="D6" s="223"/>
      <c r="E6" s="250">
        <f>AVERAGE(D14:O14,D32:X32)</f>
        <v>492.30251366964632</v>
      </c>
      <c r="F6" s="251" t="e">
        <f>AVERAGE(#REF!,D14:K14)</f>
        <v>#REF!</v>
      </c>
      <c r="G6" s="252">
        <f>AVERAGE(D14:K14)</f>
        <v>283.9772569572599</v>
      </c>
      <c r="H6" s="253"/>
      <c r="I6" s="252">
        <f>AVERAGE(L14:O14)</f>
        <v>94.325718496683862</v>
      </c>
      <c r="J6" s="253"/>
      <c r="K6" s="252">
        <f>AVERAGE(D32:O32)</f>
        <v>745.4545454545455</v>
      </c>
      <c r="L6" s="253"/>
      <c r="M6" s="252">
        <f>AVERAGE(P32:X32)</f>
        <v>750.62676453980805</v>
      </c>
      <c r="N6" s="253"/>
      <c r="O6" s="241">
        <f>'0715(4度C)'!Y2</f>
        <v>0</v>
      </c>
      <c r="P6" s="241">
        <f>'0715(4度C)'!Z2</f>
        <v>0</v>
      </c>
      <c r="Q6" s="241">
        <f>'0715(4度C)'!AC2</f>
        <v>57</v>
      </c>
      <c r="R6" s="241">
        <f>'0715(4度C)'!AD2</f>
        <v>0</v>
      </c>
    </row>
    <row r="7" spans="2:34" ht="28.5" customHeight="1">
      <c r="B7" s="220"/>
      <c r="C7" s="244" t="s">
        <v>23</v>
      </c>
      <c r="D7" s="245"/>
      <c r="E7" s="246">
        <f>AVERAGE(D15:O15,D33:X33)</f>
        <v>437.52615109568922</v>
      </c>
      <c r="F7" s="247" t="e">
        <f>AVERAGE(#REF!,D15:K15)</f>
        <v>#REF!</v>
      </c>
      <c r="G7" s="248">
        <f>AVERAGE(D15:K15)</f>
        <v>247.11813171259448</v>
      </c>
      <c r="H7" s="249"/>
      <c r="I7" s="248">
        <f>AVERAGE(L15:O15)</f>
        <v>86.916185439578442</v>
      </c>
      <c r="J7" s="249"/>
      <c r="K7" s="248">
        <f>AVERAGE(D33:O33)</f>
        <v>663.95268972726706</v>
      </c>
      <c r="L7" s="249"/>
      <c r="M7" s="248">
        <f>AVERAGE(P33:X33)</f>
        <v>672.01662436680908</v>
      </c>
      <c r="N7" s="249"/>
      <c r="O7" s="242"/>
      <c r="P7" s="242"/>
      <c r="Q7" s="242"/>
      <c r="R7" s="242"/>
    </row>
    <row r="8" spans="2:34" ht="28.5" customHeight="1">
      <c r="B8" s="221"/>
      <c r="C8" s="244" t="s">
        <v>24</v>
      </c>
      <c r="D8" s="245"/>
      <c r="E8" s="265">
        <f>AVERAGE(D16:O16,D34:X34)</f>
        <v>0.89288453661104494</v>
      </c>
      <c r="F8" s="266" t="e">
        <f>AVERAGE(D16:K16,#REF!)</f>
        <v>#REF!</v>
      </c>
      <c r="G8" s="254">
        <f>AVERAGE(D16:K16)</f>
        <v>0.88435401541014513</v>
      </c>
      <c r="H8" s="255"/>
      <c r="I8" s="254">
        <f>AVERAGE(L16:O16)</f>
        <v>0.91962541826943778</v>
      </c>
      <c r="J8" s="255"/>
      <c r="K8" s="254">
        <f>AVERAGE(D34:O34)</f>
        <v>0.88915156832897979</v>
      </c>
      <c r="L8" s="255"/>
      <c r="M8" s="254">
        <f>AVERAGE(P34:X34)</f>
        <v>0.89604284586526339</v>
      </c>
      <c r="N8" s="255"/>
      <c r="O8" s="243"/>
      <c r="P8" s="243"/>
      <c r="Q8" s="243"/>
      <c r="R8" s="243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6" t="s">
        <v>26</v>
      </c>
      <c r="C11" s="257"/>
      <c r="D11" s="258" t="s">
        <v>27</v>
      </c>
      <c r="E11" s="259"/>
      <c r="F11" s="259"/>
      <c r="G11" s="259"/>
      <c r="H11" s="259"/>
      <c r="I11" s="259"/>
      <c r="J11" s="259"/>
      <c r="K11" s="259"/>
      <c r="L11" s="260" t="s">
        <v>28</v>
      </c>
      <c r="M11" s="261"/>
      <c r="N11" s="261"/>
      <c r="O11" s="262"/>
    </row>
    <row r="12" spans="2:34" ht="17.25" customHeight="1">
      <c r="B12" s="263" t="s">
        <v>29</v>
      </c>
      <c r="C12" s="264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63"/>
      <c r="C13" s="264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0" t="s">
        <v>40</v>
      </c>
      <c r="C14" s="26" t="s">
        <v>41</v>
      </c>
      <c r="D14" s="27" t="s">
        <v>42</v>
      </c>
      <c r="E14" s="28">
        <v>84.21052631578948</v>
      </c>
      <c r="F14" s="28">
        <v>109.6</v>
      </c>
      <c r="G14" s="28">
        <v>90.322580645161295</v>
      </c>
      <c r="H14" s="28">
        <v>165.13043478260869</v>
      </c>
      <c r="I14" s="28">
        <v>654.6</v>
      </c>
      <c r="J14" s="28">
        <v>600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0"/>
      <c r="C15" s="33" t="s">
        <v>43</v>
      </c>
      <c r="D15" s="34" t="s">
        <v>42</v>
      </c>
      <c r="E15" s="35">
        <v>75.520210653340015</v>
      </c>
      <c r="F15" s="35">
        <v>97.664814631707458</v>
      </c>
      <c r="G15" s="35">
        <v>80.954697842737687</v>
      </c>
      <c r="H15" s="35">
        <v>147.925976066884</v>
      </c>
      <c r="I15" s="35">
        <v>539.14309108089765</v>
      </c>
      <c r="J15" s="35">
        <v>541.5</v>
      </c>
      <c r="K15" s="36" t="s">
        <v>42</v>
      </c>
      <c r="L15" s="34" t="s">
        <v>42</v>
      </c>
      <c r="M15" s="37">
        <v>95.892857142857139</v>
      </c>
      <c r="N15" s="35">
        <v>77.939513736299745</v>
      </c>
      <c r="O15" s="38" t="s">
        <v>42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40"/>
      <c r="C16" s="41" t="s">
        <v>44</v>
      </c>
      <c r="D16" s="42" t="s">
        <v>42</v>
      </c>
      <c r="E16" s="43">
        <f t="shared" ref="E16:J16" si="0">E15/E14</f>
        <v>0.89680250150841267</v>
      </c>
      <c r="F16" s="43">
        <f t="shared" si="0"/>
        <v>0.89110232328200245</v>
      </c>
      <c r="G16" s="43">
        <f t="shared" si="0"/>
        <v>0.89628415468745293</v>
      </c>
      <c r="H16" s="43">
        <f t="shared" si="0"/>
        <v>0.89581291457038759</v>
      </c>
      <c r="I16" s="43">
        <f t="shared" si="0"/>
        <v>0.82362219841261475</v>
      </c>
      <c r="J16" s="43">
        <f t="shared" si="0"/>
        <v>0.90249999999999997</v>
      </c>
      <c r="K16" s="44" t="s">
        <v>42</v>
      </c>
      <c r="L16" s="42" t="s">
        <v>42</v>
      </c>
      <c r="M16" s="45">
        <f t="shared" ref="M16:N16" si="1">M15/M14</f>
        <v>0.94294642857142852</v>
      </c>
      <c r="N16" s="43">
        <f t="shared" si="1"/>
        <v>0.89630440796744704</v>
      </c>
      <c r="O16" s="46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7" t="s">
        <v>45</v>
      </c>
      <c r="C17" s="13" t="s">
        <v>46</v>
      </c>
      <c r="D17" s="47" t="s">
        <v>42</v>
      </c>
      <c r="E17" s="48">
        <v>0.20833333333333334</v>
      </c>
      <c r="F17" s="48">
        <v>0.16666666666666666</v>
      </c>
      <c r="G17" s="48">
        <v>0.20833333333333334</v>
      </c>
      <c r="H17" s="48">
        <v>0.16666666666666666</v>
      </c>
      <c r="I17" s="48">
        <v>0.25</v>
      </c>
      <c r="J17" s="48">
        <v>0.25</v>
      </c>
      <c r="K17" s="48" t="s">
        <v>42</v>
      </c>
      <c r="L17" s="47" t="s">
        <v>42</v>
      </c>
      <c r="M17" s="49">
        <v>0.70833333333333337</v>
      </c>
      <c r="N17" s="48">
        <v>0.70833333333333337</v>
      </c>
      <c r="O17" s="50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63"/>
      <c r="C18" s="13" t="s">
        <v>47</v>
      </c>
      <c r="D18" s="47" t="s">
        <v>42</v>
      </c>
      <c r="E18" s="48">
        <v>0.69981481481481467</v>
      </c>
      <c r="F18" s="48">
        <v>0.57753472222222213</v>
      </c>
      <c r="G18" s="48">
        <v>0.66337962962962949</v>
      </c>
      <c r="H18" s="48">
        <v>0.65696759259259241</v>
      </c>
      <c r="I18" s="48">
        <v>0.42789351851851848</v>
      </c>
      <c r="J18" s="48">
        <v>0.31039351851851854</v>
      </c>
      <c r="K18" s="48" t="s">
        <v>42</v>
      </c>
      <c r="L18" s="47" t="s">
        <v>42</v>
      </c>
      <c r="M18" s="49">
        <v>0.84392361111111103</v>
      </c>
      <c r="N18" s="48">
        <v>0.838287037037037</v>
      </c>
      <c r="O18" s="50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8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69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68" t="s">
        <v>51</v>
      </c>
      <c r="C21" s="51" t="s">
        <v>49</v>
      </c>
      <c r="D21" s="54"/>
      <c r="E21" s="52">
        <v>13</v>
      </c>
      <c r="F21" s="52">
        <v>8</v>
      </c>
      <c r="G21" s="52">
        <v>15</v>
      </c>
      <c r="H21" s="52">
        <v>14</v>
      </c>
      <c r="I21" s="52">
        <v>0</v>
      </c>
      <c r="J21" s="52">
        <v>0</v>
      </c>
      <c r="K21" s="53"/>
      <c r="L21" s="54"/>
      <c r="M21" s="55">
        <v>4</v>
      </c>
      <c r="N21" s="52">
        <v>3</v>
      </c>
      <c r="O21" s="56"/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69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63" t="s">
        <v>53</v>
      </c>
      <c r="C23" s="264"/>
      <c r="D23" s="57" t="s">
        <v>42</v>
      </c>
      <c r="E23" s="58">
        <v>22.166666666666668</v>
      </c>
      <c r="F23" s="58">
        <v>17.857142857142858</v>
      </c>
      <c r="G23" s="58">
        <v>22.142857142857142</v>
      </c>
      <c r="H23" s="58">
        <v>21</v>
      </c>
      <c r="I23" s="58">
        <v>5.5</v>
      </c>
      <c r="J23" s="58">
        <v>6</v>
      </c>
      <c r="K23" s="59" t="s">
        <v>42</v>
      </c>
      <c r="L23" s="57" t="s">
        <v>42</v>
      </c>
      <c r="M23" s="60">
        <v>18.666666666666668</v>
      </c>
      <c r="N23" s="58">
        <v>23</v>
      </c>
      <c r="O23" s="61" t="s">
        <v>42</v>
      </c>
    </row>
    <row r="24" spans="2:44" ht="17.25" customHeight="1">
      <c r="B24" s="270" t="s">
        <v>54</v>
      </c>
      <c r="C24" s="271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70" t="s">
        <v>59</v>
      </c>
      <c r="C25" s="271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72" t="s">
        <v>60</v>
      </c>
      <c r="C26" s="273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56" t="s">
        <v>26</v>
      </c>
      <c r="C29" s="257"/>
      <c r="D29" s="274" t="s">
        <v>64</v>
      </c>
      <c r="E29" s="275"/>
      <c r="F29" s="275"/>
      <c r="G29" s="275"/>
      <c r="H29" s="275"/>
      <c r="I29" s="275"/>
      <c r="J29" s="275"/>
      <c r="K29" s="275"/>
      <c r="L29" s="275"/>
      <c r="M29" s="275"/>
      <c r="N29" s="275"/>
      <c r="O29" s="276"/>
      <c r="P29" s="277" t="s">
        <v>65</v>
      </c>
      <c r="Q29" s="278"/>
      <c r="R29" s="278"/>
      <c r="S29" s="278"/>
      <c r="T29" s="278"/>
      <c r="U29" s="278"/>
      <c r="V29" s="278"/>
      <c r="W29" s="278"/>
      <c r="X29" s="279"/>
    </row>
    <row r="30" spans="2:44" ht="17.25" customHeight="1">
      <c r="B30" s="263" t="s">
        <v>29</v>
      </c>
      <c r="C30" s="264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63"/>
      <c r="C31" s="264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40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954.54545454545462</v>
      </c>
      <c r="O32" s="28">
        <v>875</v>
      </c>
      <c r="P32" s="27">
        <v>411.42857142857144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709.09090909090901</v>
      </c>
      <c r="W32" s="28">
        <v>942.85714285714289</v>
      </c>
      <c r="X32" s="31">
        <v>939.13043478260863</v>
      </c>
    </row>
    <row r="33" spans="2:24" ht="39.6" customHeight="1">
      <c r="B33" s="240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287.8399644332888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747.01494135391329</v>
      </c>
      <c r="N33" s="35">
        <v>849.43278317215231</v>
      </c>
      <c r="O33" s="35">
        <v>771.52306994971366</v>
      </c>
      <c r="P33" s="34">
        <v>368.6350400653065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642.57539811606421</v>
      </c>
      <c r="W33" s="35">
        <v>844.38517235180495</v>
      </c>
      <c r="X33" s="38">
        <v>832.47088693406079</v>
      </c>
    </row>
    <row r="34" spans="2:24" ht="40.15" customHeight="1">
      <c r="B34" s="240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0.87951100243504921</v>
      </c>
      <c r="H34" s="43" t="s">
        <v>42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0.90547265618656159</v>
      </c>
      <c r="N34" s="43">
        <f>N33/N32</f>
        <v>0.88988196332320713</v>
      </c>
      <c r="O34" s="43">
        <f>O33/O32</f>
        <v>0.88174065137110136</v>
      </c>
      <c r="P34" s="42">
        <f>P33/P32</f>
        <v>0.89598794460317543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0.90619607426624449</v>
      </c>
      <c r="W34" s="43">
        <f>W33/W32</f>
        <v>0.89556003128221739</v>
      </c>
      <c r="X34" s="46">
        <f>X33/X32</f>
        <v>0.88642733330941659</v>
      </c>
    </row>
    <row r="35" spans="2:24" ht="17.25" customHeight="1">
      <c r="B35" s="267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0.25</v>
      </c>
      <c r="H35" s="48" t="s">
        <v>42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0.32777777777777778</v>
      </c>
      <c r="N35" s="48">
        <v>0.25</v>
      </c>
      <c r="O35" s="48">
        <v>0.25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0.74305555555555558</v>
      </c>
      <c r="X35" s="50">
        <v>0.75208333333333344</v>
      </c>
    </row>
    <row r="36" spans="2:24" ht="17.25" customHeight="1">
      <c r="B36" s="263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0.42789351851851848</v>
      </c>
      <c r="H36" s="48" t="s">
        <v>42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0.42623842592592587</v>
      </c>
      <c r="N36" s="48">
        <v>0.53211805555555569</v>
      </c>
      <c r="O36" s="48">
        <v>0.53570601851851862</v>
      </c>
      <c r="P36" s="47">
        <v>0.78712962962962973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0.88344907407407403</v>
      </c>
      <c r="W36" s="48">
        <v>1.1043171296296295</v>
      </c>
      <c r="X36" s="50">
        <v>1.1034259259259256</v>
      </c>
    </row>
    <row r="37" spans="2:24" ht="17.25" customHeight="1">
      <c r="B37" s="263" t="s">
        <v>53</v>
      </c>
      <c r="C37" s="264"/>
      <c r="D37" s="58" t="s">
        <v>42</v>
      </c>
      <c r="E37" s="58" t="s">
        <v>42</v>
      </c>
      <c r="F37" s="58" t="s">
        <v>42</v>
      </c>
      <c r="G37" s="58">
        <v>11</v>
      </c>
      <c r="H37" s="58" t="s">
        <v>42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4</v>
      </c>
      <c r="N37" s="58">
        <v>3.6666666666666665</v>
      </c>
      <c r="O37" s="58">
        <v>4</v>
      </c>
      <c r="P37" s="57">
        <v>8.75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4.4000000000000004</v>
      </c>
      <c r="W37" s="58">
        <v>3.5</v>
      </c>
      <c r="X37" s="61">
        <v>3.8333333333333335</v>
      </c>
    </row>
    <row r="38" spans="2:24" ht="17.25" customHeight="1">
      <c r="B38" s="270" t="s">
        <v>54</v>
      </c>
      <c r="C38" s="271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70" t="s">
        <v>59</v>
      </c>
      <c r="C39" s="271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72" t="s">
        <v>60</v>
      </c>
      <c r="C40" s="273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B75A4-003A-4534-94D5-5B77B91D7FF8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L43" sqref="L43"/>
      <selection pane="bottomLeft" activeCell="L43" sqref="L43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SUM(F5:F140)</f>
        <v>105855</v>
      </c>
      <c r="E1" s="88" t="s">
        <v>3</v>
      </c>
      <c r="F1" s="89">
        <f>SUM(G5:G140)</f>
        <v>2102948.7999999993</v>
      </c>
      <c r="G1" s="90" t="s">
        <v>84</v>
      </c>
      <c r="H1" s="91">
        <f>L21+L38+L55+L72+L89+L106+L123+L140</f>
        <v>43.150000000000006</v>
      </c>
      <c r="I1" s="284" t="s">
        <v>85</v>
      </c>
      <c r="J1" s="280"/>
      <c r="K1" s="309"/>
      <c r="L1" s="313" t="s">
        <v>86</v>
      </c>
      <c r="M1" s="314"/>
      <c r="N1" s="315"/>
      <c r="O1" s="280" t="s">
        <v>87</v>
      </c>
      <c r="P1" s="280"/>
      <c r="Q1" s="280"/>
      <c r="R1" s="281"/>
      <c r="S1" s="284" t="s">
        <v>88</v>
      </c>
      <c r="T1" s="280"/>
      <c r="U1" s="280"/>
      <c r="V1" s="280"/>
      <c r="W1" s="280"/>
      <c r="X1" s="281"/>
      <c r="Y1" s="280" t="s">
        <v>89</v>
      </c>
      <c r="Z1" s="280"/>
      <c r="AA1" s="284" t="s">
        <v>90</v>
      </c>
      <c r="AB1" s="286"/>
      <c r="AC1" s="287"/>
    </row>
    <row r="2" spans="1:29" ht="26.25" customHeight="1" thickBot="1">
      <c r="A2" s="299">
        <v>46218</v>
      </c>
      <c r="B2" s="300"/>
      <c r="C2" s="92" t="s">
        <v>40</v>
      </c>
      <c r="D2" s="93">
        <f>AVERAGE(N21,N38,N55,N72,N89,N106,N123,N140)</f>
        <v>667.98465704703813</v>
      </c>
      <c r="E2" s="93" t="s">
        <v>91</v>
      </c>
      <c r="F2" s="94">
        <f>F1/D1</f>
        <v>19.866315242548762</v>
      </c>
      <c r="G2" s="95" t="s">
        <v>92</v>
      </c>
      <c r="H2" s="96">
        <f>COUNT(H5:H140)</f>
        <v>10</v>
      </c>
      <c r="I2" s="310"/>
      <c r="J2" s="311"/>
      <c r="K2" s="312"/>
      <c r="L2" s="316"/>
      <c r="M2" s="282"/>
      <c r="N2" s="317"/>
      <c r="O2" s="282"/>
      <c r="P2" s="282"/>
      <c r="Q2" s="282"/>
      <c r="R2" s="283"/>
      <c r="S2" s="285"/>
      <c r="T2" s="282"/>
      <c r="U2" s="282"/>
      <c r="V2" s="282"/>
      <c r="W2" s="282"/>
      <c r="X2" s="283"/>
      <c r="Y2" s="282"/>
      <c r="Z2" s="282"/>
      <c r="AA2" s="288"/>
      <c r="AB2" s="289"/>
      <c r="AC2" s="290"/>
    </row>
    <row r="3" spans="1:29" ht="23.25" customHeight="1">
      <c r="A3" s="301" t="s">
        <v>93</v>
      </c>
      <c r="B3" s="303" t="s">
        <v>94</v>
      </c>
      <c r="C3" s="305" t="s">
        <v>95</v>
      </c>
      <c r="D3" s="305"/>
      <c r="E3" s="307" t="s">
        <v>96</v>
      </c>
      <c r="F3" s="305" t="s">
        <v>97</v>
      </c>
      <c r="G3" s="307" t="s">
        <v>98</v>
      </c>
      <c r="H3" s="356" t="s">
        <v>99</v>
      </c>
      <c r="I3" s="291" t="s">
        <v>100</v>
      </c>
      <c r="J3" s="293" t="s">
        <v>101</v>
      </c>
      <c r="K3" s="295" t="s">
        <v>40</v>
      </c>
      <c r="L3" s="297" t="s">
        <v>100</v>
      </c>
      <c r="M3" s="293" t="s">
        <v>101</v>
      </c>
      <c r="N3" s="295" t="s">
        <v>40</v>
      </c>
      <c r="O3" s="291" t="s">
        <v>100</v>
      </c>
      <c r="P3" s="350" t="s">
        <v>40</v>
      </c>
      <c r="Q3" s="352" t="s">
        <v>102</v>
      </c>
      <c r="R3" s="354" t="s">
        <v>103</v>
      </c>
      <c r="S3" s="339" t="s">
        <v>104</v>
      </c>
      <c r="T3" s="340"/>
      <c r="U3" s="341" t="s">
        <v>105</v>
      </c>
      <c r="V3" s="341" t="s">
        <v>106</v>
      </c>
      <c r="W3" s="305" t="s">
        <v>107</v>
      </c>
      <c r="X3" s="343"/>
      <c r="Y3" s="344" t="s">
        <v>108</v>
      </c>
      <c r="Z3" s="345"/>
      <c r="AA3" s="348" t="s">
        <v>101</v>
      </c>
      <c r="AB3" s="318" t="s">
        <v>102</v>
      </c>
      <c r="AC3" s="320" t="s">
        <v>109</v>
      </c>
    </row>
    <row r="4" spans="1:29" ht="17.25" customHeight="1" thickBot="1">
      <c r="A4" s="302"/>
      <c r="B4" s="304"/>
      <c r="C4" s="306"/>
      <c r="D4" s="306"/>
      <c r="E4" s="308"/>
      <c r="F4" s="306"/>
      <c r="G4" s="308"/>
      <c r="H4" s="357"/>
      <c r="I4" s="292"/>
      <c r="J4" s="294"/>
      <c r="K4" s="296"/>
      <c r="L4" s="298"/>
      <c r="M4" s="294"/>
      <c r="N4" s="296"/>
      <c r="O4" s="292"/>
      <c r="P4" s="351"/>
      <c r="Q4" s="353"/>
      <c r="R4" s="355"/>
      <c r="S4" s="203" t="s">
        <v>110</v>
      </c>
      <c r="T4" s="204" t="s">
        <v>111</v>
      </c>
      <c r="U4" s="342"/>
      <c r="V4" s="342"/>
      <c r="W4" s="99" t="s">
        <v>112</v>
      </c>
      <c r="X4" s="69" t="s">
        <v>113</v>
      </c>
      <c r="Y4" s="346"/>
      <c r="Z4" s="347"/>
      <c r="AA4" s="349"/>
      <c r="AB4" s="319"/>
      <c r="AC4" s="321"/>
    </row>
    <row r="5" spans="1:29" ht="15.75" customHeight="1">
      <c r="A5" s="322" t="s">
        <v>116</v>
      </c>
      <c r="B5" s="146" t="s">
        <v>114</v>
      </c>
      <c r="C5" s="325" t="s">
        <v>117</v>
      </c>
      <c r="D5" s="326"/>
      <c r="E5" s="147">
        <v>25.64</v>
      </c>
      <c r="F5" s="97">
        <v>1874</v>
      </c>
      <c r="G5" s="148">
        <f t="shared" ref="G5:G8" si="0">E5*F5</f>
        <v>48049.36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3218.3295511531883</v>
      </c>
      <c r="N5" s="152">
        <f>M5/L5</f>
        <v>321.83295511531884</v>
      </c>
      <c r="O5" s="154">
        <f>L5-I5</f>
        <v>0</v>
      </c>
      <c r="P5" s="155">
        <f>N5-K5</f>
        <v>-38.167044884681161</v>
      </c>
      <c r="Q5" s="156">
        <f>N5/K5</f>
        <v>0.89398043087588563</v>
      </c>
      <c r="R5" s="327">
        <f>Q21</f>
        <v>0.87951100243504921</v>
      </c>
      <c r="S5" s="157">
        <v>0.25</v>
      </c>
      <c r="T5" s="158">
        <v>0.27425925925925926</v>
      </c>
      <c r="U5" s="159"/>
      <c r="V5" s="160">
        <v>34.937379225104721</v>
      </c>
      <c r="W5" s="161"/>
      <c r="X5" s="162"/>
      <c r="Y5" s="330"/>
      <c r="Z5" s="331"/>
      <c r="AA5" s="115">
        <f>M5-J5</f>
        <v>-381.67044884681172</v>
      </c>
      <c r="AB5" s="156">
        <f>M5/J5</f>
        <v>0.89398043087588563</v>
      </c>
      <c r="AC5" s="332">
        <f>AB21</f>
        <v>0.87951100243504909</v>
      </c>
    </row>
    <row r="6" spans="1:29" ht="15.75" customHeight="1">
      <c r="A6" s="323"/>
      <c r="B6" s="100" t="s">
        <v>114</v>
      </c>
      <c r="C6" s="335" t="s">
        <v>198</v>
      </c>
      <c r="D6" s="336"/>
      <c r="E6" s="101">
        <v>29.52</v>
      </c>
      <c r="F6" s="102">
        <v>2901</v>
      </c>
      <c r="G6" s="103">
        <f t="shared" si="0"/>
        <v>85637.52</v>
      </c>
      <c r="H6" s="26"/>
      <c r="I6" s="104">
        <v>11</v>
      </c>
      <c r="J6" s="105">
        <v>3600</v>
      </c>
      <c r="K6" s="106">
        <f t="shared" ref="K6:K8" si="1">J6/I6</f>
        <v>327.27272727272725</v>
      </c>
      <c r="L6" s="107">
        <v>11</v>
      </c>
      <c r="M6" s="105">
        <f>F6/V6*60</f>
        <v>3161.8570712522228</v>
      </c>
      <c r="N6" s="106">
        <f>M6/L6</f>
        <v>287.44155193202027</v>
      </c>
      <c r="O6" s="108">
        <f>L6-I6</f>
        <v>0</v>
      </c>
      <c r="P6" s="109">
        <f>N6-K6</f>
        <v>-39.831175340706977</v>
      </c>
      <c r="Q6" s="110">
        <f>N6/K6</f>
        <v>0.87829363090339529</v>
      </c>
      <c r="R6" s="328"/>
      <c r="S6" s="47">
        <v>0.27777777777777779</v>
      </c>
      <c r="T6" s="48">
        <v>0.3159953703703704</v>
      </c>
      <c r="U6" s="111">
        <v>5.066666666666686</v>
      </c>
      <c r="V6" s="112">
        <v>55.049926697371312</v>
      </c>
      <c r="W6" s="113"/>
      <c r="X6" s="116"/>
      <c r="Y6" s="337"/>
      <c r="Z6" s="338"/>
      <c r="AA6" s="117">
        <f>M6-J6</f>
        <v>-438.1429287477772</v>
      </c>
      <c r="AB6" s="110">
        <f>M6/J6</f>
        <v>0.87829363090339518</v>
      </c>
      <c r="AC6" s="333"/>
    </row>
    <row r="7" spans="1:29" ht="15.75" customHeight="1">
      <c r="A7" s="323"/>
      <c r="B7" s="100" t="s">
        <v>114</v>
      </c>
      <c r="C7" s="335" t="s">
        <v>199</v>
      </c>
      <c r="D7" s="336"/>
      <c r="E7" s="101">
        <v>29.85</v>
      </c>
      <c r="F7" s="102">
        <v>3342</v>
      </c>
      <c r="G7" s="103">
        <f t="shared" si="0"/>
        <v>99758.700000000012</v>
      </c>
      <c r="H7" s="26"/>
      <c r="I7" s="104">
        <v>11</v>
      </c>
      <c r="J7" s="105">
        <v>3600</v>
      </c>
      <c r="K7" s="106">
        <f t="shared" si="1"/>
        <v>327.27272727272725</v>
      </c>
      <c r="L7" s="107">
        <v>11</v>
      </c>
      <c r="M7" s="105">
        <f>F7/V7*60</f>
        <v>3163.5619884163566</v>
      </c>
      <c r="N7" s="106">
        <f>M7/L7</f>
        <v>287.59654440148694</v>
      </c>
      <c r="O7" s="108">
        <f>L7-I7</f>
        <v>0</v>
      </c>
      <c r="P7" s="109">
        <f>N7-K7</f>
        <v>-39.676182871240314</v>
      </c>
      <c r="Q7" s="110">
        <f>N7/K7</f>
        <v>0.87876721900454347</v>
      </c>
      <c r="R7" s="328"/>
      <c r="S7" s="47">
        <v>0.31944444444444442</v>
      </c>
      <c r="T7" s="48">
        <v>0.3634606481481481</v>
      </c>
      <c r="U7" s="111">
        <v>4.9666666666665904</v>
      </c>
      <c r="V7" s="112">
        <v>63.384248746893697</v>
      </c>
      <c r="W7" s="113"/>
      <c r="X7" s="116"/>
      <c r="Y7" s="337"/>
      <c r="Z7" s="338"/>
      <c r="AA7" s="117">
        <f>M7-J7</f>
        <v>-436.4380115836434</v>
      </c>
      <c r="AB7" s="110">
        <f>M7/J7</f>
        <v>0.87876721900454347</v>
      </c>
      <c r="AC7" s="333"/>
    </row>
    <row r="8" spans="1:29" ht="15.75" customHeight="1">
      <c r="A8" s="323"/>
      <c r="B8" s="100" t="s">
        <v>118</v>
      </c>
      <c r="C8" s="335" t="s">
        <v>119</v>
      </c>
      <c r="D8" s="336"/>
      <c r="E8" s="101">
        <v>28.57</v>
      </c>
      <c r="F8" s="102">
        <v>1614</v>
      </c>
      <c r="G8" s="103">
        <f t="shared" si="0"/>
        <v>46111.98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3121.2098242429402</v>
      </c>
      <c r="N8" s="106">
        <f>M8/L8</f>
        <v>260.10081868691168</v>
      </c>
      <c r="O8" s="108">
        <f>L8-I8</f>
        <v>0</v>
      </c>
      <c r="P8" s="109">
        <f>N8-K8</f>
        <v>-39.89918131308832</v>
      </c>
      <c r="Q8" s="110">
        <f>N8/K8</f>
        <v>0.86700272895637231</v>
      </c>
      <c r="R8" s="328"/>
      <c r="S8" s="47">
        <v>0.36666666666666664</v>
      </c>
      <c r="T8" s="48">
        <v>0.38820601851851849</v>
      </c>
      <c r="U8" s="111">
        <v>4.6166666666666956</v>
      </c>
      <c r="V8" s="112">
        <v>31.026430600028267</v>
      </c>
      <c r="W8" s="113"/>
      <c r="X8" s="116"/>
      <c r="Y8" s="337"/>
      <c r="Z8" s="338"/>
      <c r="AA8" s="117">
        <f>M8-J8</f>
        <v>-478.79017575705984</v>
      </c>
      <c r="AB8" s="110">
        <f>M8/J8</f>
        <v>0.86700272895637231</v>
      </c>
      <c r="AC8" s="333"/>
    </row>
    <row r="9" spans="1:29" ht="15.75" customHeight="1">
      <c r="A9" s="323"/>
      <c r="B9" s="100"/>
      <c r="C9" s="335"/>
      <c r="D9" s="336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328"/>
      <c r="S9" s="47"/>
      <c r="T9" s="48"/>
      <c r="U9" s="111"/>
      <c r="V9" s="112"/>
      <c r="W9" s="113"/>
      <c r="X9" s="116"/>
      <c r="Y9" s="337"/>
      <c r="Z9" s="338"/>
      <c r="AA9" s="117"/>
      <c r="AB9" s="110"/>
      <c r="AC9" s="333"/>
    </row>
    <row r="10" spans="1:29" ht="15.75" customHeight="1">
      <c r="A10" s="323"/>
      <c r="B10" s="100"/>
      <c r="C10" s="335"/>
      <c r="D10" s="336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28"/>
      <c r="S10" s="47"/>
      <c r="T10" s="120"/>
      <c r="U10" s="111"/>
      <c r="V10" s="112"/>
      <c r="W10" s="113"/>
      <c r="X10" s="116"/>
      <c r="Y10" s="337"/>
      <c r="Z10" s="338"/>
      <c r="AA10" s="117"/>
      <c r="AB10" s="110"/>
      <c r="AC10" s="333"/>
    </row>
    <row r="11" spans="1:29" ht="15.75" customHeight="1">
      <c r="A11" s="323"/>
      <c r="B11" s="100"/>
      <c r="C11" s="335"/>
      <c r="D11" s="336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8"/>
      <c r="S11" s="47"/>
      <c r="T11" s="120"/>
      <c r="U11" s="111"/>
      <c r="V11" s="112"/>
      <c r="W11" s="113"/>
      <c r="X11" s="116"/>
      <c r="Y11" s="337"/>
      <c r="Z11" s="338"/>
      <c r="AA11" s="117"/>
      <c r="AB11" s="110"/>
      <c r="AC11" s="333"/>
    </row>
    <row r="12" spans="1:29" ht="15.75" customHeight="1">
      <c r="A12" s="323"/>
      <c r="B12" s="100"/>
      <c r="C12" s="335"/>
      <c r="D12" s="33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8"/>
      <c r="S12" s="47"/>
      <c r="T12" s="120"/>
      <c r="U12" s="111"/>
      <c r="V12" s="112"/>
      <c r="W12" s="113"/>
      <c r="X12" s="116"/>
      <c r="Y12" s="337"/>
      <c r="Z12" s="338"/>
      <c r="AA12" s="117"/>
      <c r="AB12" s="110"/>
      <c r="AC12" s="333"/>
    </row>
    <row r="13" spans="1:29" ht="15.75" customHeight="1">
      <c r="A13" s="323"/>
      <c r="B13" s="100"/>
      <c r="C13" s="335"/>
      <c r="D13" s="33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8"/>
      <c r="S13" s="47"/>
      <c r="T13" s="120"/>
      <c r="U13" s="111"/>
      <c r="V13" s="112"/>
      <c r="W13" s="113"/>
      <c r="X13" s="127"/>
      <c r="Y13" s="337"/>
      <c r="Z13" s="338"/>
      <c r="AA13" s="117"/>
      <c r="AB13" s="110"/>
      <c r="AC13" s="333"/>
    </row>
    <row r="14" spans="1:29" ht="15.75" customHeight="1">
      <c r="A14" s="323"/>
      <c r="B14" s="100"/>
      <c r="C14" s="335"/>
      <c r="D14" s="33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8"/>
      <c r="S14" s="47"/>
      <c r="T14" s="120"/>
      <c r="U14" s="111"/>
      <c r="V14" s="112"/>
      <c r="W14" s="113"/>
      <c r="X14" s="127"/>
      <c r="Y14" s="337"/>
      <c r="Z14" s="338"/>
      <c r="AA14" s="117"/>
      <c r="AB14" s="110"/>
      <c r="AC14" s="333"/>
    </row>
    <row r="15" spans="1:29" ht="15.75" customHeight="1">
      <c r="A15" s="323"/>
      <c r="B15" s="100"/>
      <c r="C15" s="335"/>
      <c r="D15" s="33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8"/>
      <c r="S15" s="47"/>
      <c r="T15" s="120"/>
      <c r="U15" s="111"/>
      <c r="V15" s="112"/>
      <c r="W15" s="113"/>
      <c r="X15" s="127"/>
      <c r="Y15" s="337"/>
      <c r="Z15" s="338"/>
      <c r="AA15" s="117"/>
      <c r="AB15" s="110"/>
      <c r="AC15" s="333"/>
    </row>
    <row r="16" spans="1:29" ht="15.75" customHeight="1">
      <c r="A16" s="323"/>
      <c r="B16" s="100"/>
      <c r="C16" s="335"/>
      <c r="D16" s="33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8"/>
      <c r="S16" s="47"/>
      <c r="T16" s="120"/>
      <c r="U16" s="111"/>
      <c r="V16" s="112"/>
      <c r="W16" s="113"/>
      <c r="X16" s="127"/>
      <c r="Y16" s="337"/>
      <c r="Z16" s="338"/>
      <c r="AA16" s="117"/>
      <c r="AB16" s="110"/>
      <c r="AC16" s="333"/>
    </row>
    <row r="17" spans="1:29" ht="15.75" customHeight="1">
      <c r="A17" s="323"/>
      <c r="B17" s="100"/>
      <c r="C17" s="335"/>
      <c r="D17" s="33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8"/>
      <c r="S17" s="47"/>
      <c r="T17" s="120"/>
      <c r="U17" s="111"/>
      <c r="V17" s="112"/>
      <c r="W17" s="113"/>
      <c r="X17" s="127"/>
      <c r="Y17" s="337"/>
      <c r="Z17" s="338"/>
      <c r="AA17" s="117"/>
      <c r="AB17" s="110"/>
      <c r="AC17" s="333"/>
    </row>
    <row r="18" spans="1:29" ht="15.75" customHeight="1">
      <c r="A18" s="323"/>
      <c r="B18" s="100"/>
      <c r="C18" s="335"/>
      <c r="D18" s="33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8"/>
      <c r="S18" s="47"/>
      <c r="T18" s="120"/>
      <c r="U18" s="111"/>
      <c r="V18" s="112"/>
      <c r="W18" s="113"/>
      <c r="X18" s="127"/>
      <c r="Y18" s="337"/>
      <c r="Z18" s="338"/>
      <c r="AA18" s="117"/>
      <c r="AB18" s="110"/>
      <c r="AC18" s="333"/>
    </row>
    <row r="19" spans="1:29" ht="15.75" customHeight="1">
      <c r="A19" s="323"/>
      <c r="B19" s="100"/>
      <c r="C19" s="335"/>
      <c r="D19" s="33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8"/>
      <c r="S19" s="47"/>
      <c r="T19" s="120"/>
      <c r="U19" s="111"/>
      <c r="V19" s="112"/>
      <c r="W19" s="113"/>
      <c r="X19" s="127"/>
      <c r="Y19" s="337"/>
      <c r="Z19" s="338"/>
      <c r="AA19" s="117"/>
      <c r="AB19" s="110"/>
      <c r="AC19" s="333"/>
    </row>
    <row r="20" spans="1:29" ht="15.75" customHeight="1">
      <c r="A20" s="323"/>
      <c r="B20" s="163"/>
      <c r="C20" s="335"/>
      <c r="D20" s="336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8"/>
      <c r="S20" s="119"/>
      <c r="T20" s="120"/>
      <c r="U20" s="130"/>
      <c r="V20" s="131"/>
      <c r="W20" s="126"/>
      <c r="X20" s="127"/>
      <c r="Y20" s="337"/>
      <c r="Z20" s="338"/>
      <c r="AA20" s="165"/>
      <c r="AB20" s="125"/>
      <c r="AC20" s="333"/>
    </row>
    <row r="21" spans="1:29" ht="15.75" customHeight="1" thickBot="1">
      <c r="A21" s="324"/>
      <c r="B21" s="133" t="s">
        <v>115</v>
      </c>
      <c r="C21" s="358"/>
      <c r="D21" s="358"/>
      <c r="E21" s="134"/>
      <c r="F21" s="167"/>
      <c r="G21" s="135"/>
      <c r="H21" s="69"/>
      <c r="I21" s="136">
        <f t="shared" ref="I21:J21" si="2">AVERAGE(I5:I20)</f>
        <v>11</v>
      </c>
      <c r="J21" s="137">
        <f t="shared" si="2"/>
        <v>3600</v>
      </c>
      <c r="K21" s="138">
        <f t="shared" ref="K21" si="3">J21/I21</f>
        <v>327.27272727272725</v>
      </c>
      <c r="L21" s="136">
        <f t="shared" ref="L21:M21" si="4">AVERAGE(L5:L20)</f>
        <v>11</v>
      </c>
      <c r="M21" s="137">
        <f t="shared" si="4"/>
        <v>3166.2396087661768</v>
      </c>
      <c r="N21" s="138">
        <f>M21/L21</f>
        <v>287.8399644332888</v>
      </c>
      <c r="O21" s="139">
        <f>L21-I21</f>
        <v>0</v>
      </c>
      <c r="P21" s="140">
        <f>N21-K21</f>
        <v>-39.432762839438453</v>
      </c>
      <c r="Q21" s="141">
        <f>N21/K21</f>
        <v>0.87951100243504921</v>
      </c>
      <c r="R21" s="329"/>
      <c r="S21" s="142">
        <v>0.25</v>
      </c>
      <c r="T21" s="143">
        <v>0.42789351851851848</v>
      </c>
      <c r="U21" s="144"/>
      <c r="V21" s="166"/>
      <c r="W21" s="167"/>
      <c r="X21" s="138"/>
      <c r="Y21" s="359"/>
      <c r="Z21" s="360"/>
      <c r="AA21" s="168">
        <f>M21-J21</f>
        <v>-433.76039123382316</v>
      </c>
      <c r="AB21" s="141">
        <f>M21/J21</f>
        <v>0.87951100243504909</v>
      </c>
      <c r="AC21" s="334"/>
    </row>
    <row r="22" spans="1:29" ht="15.75" customHeight="1">
      <c r="A22" s="361" t="s">
        <v>121</v>
      </c>
      <c r="B22" s="114" t="s">
        <v>118</v>
      </c>
      <c r="C22" s="325" t="s">
        <v>186</v>
      </c>
      <c r="D22" s="326"/>
      <c r="E22" s="147">
        <v>18.53</v>
      </c>
      <c r="F22" s="97">
        <v>2534</v>
      </c>
      <c r="G22" s="148">
        <f t="shared" ref="G22:G24" si="5">E22*F22</f>
        <v>46955.020000000004</v>
      </c>
      <c r="H22" s="149"/>
      <c r="I22" s="150">
        <v>3</v>
      </c>
      <c r="J22" s="151">
        <v>3300</v>
      </c>
      <c r="K22" s="152">
        <f>J22/I22</f>
        <v>1100</v>
      </c>
      <c r="L22" s="153">
        <v>3</v>
      </c>
      <c r="M22" s="151">
        <f>F22/V22*60</f>
        <v>2987.2192962469571</v>
      </c>
      <c r="N22" s="152">
        <f>M22/L22</f>
        <v>995.73976541565241</v>
      </c>
      <c r="O22" s="154">
        <f>L22-I22</f>
        <v>0</v>
      </c>
      <c r="P22" s="155">
        <f>N22-K22</f>
        <v>-104.26023458434759</v>
      </c>
      <c r="Q22" s="156">
        <f>N22/K22</f>
        <v>0.90521796855968406</v>
      </c>
      <c r="R22" s="327">
        <f>Q38</f>
        <v>0.90547265618656159</v>
      </c>
      <c r="S22" s="157">
        <v>0.32777777777777778</v>
      </c>
      <c r="T22" s="158">
        <v>0.36311342592592594</v>
      </c>
      <c r="U22" s="159"/>
      <c r="V22" s="112">
        <v>50.896832445819427</v>
      </c>
      <c r="W22" s="161"/>
      <c r="X22" s="162"/>
      <c r="Y22" s="330"/>
      <c r="Z22" s="331"/>
      <c r="AA22" s="115">
        <f>M22-J22</f>
        <v>-312.78070375304287</v>
      </c>
      <c r="AB22" s="156">
        <f>M22/J22</f>
        <v>0.90521796855968395</v>
      </c>
      <c r="AC22" s="332">
        <f>AB38</f>
        <v>0.90547265618656159</v>
      </c>
    </row>
    <row r="23" spans="1:29" ht="15.75" customHeight="1">
      <c r="A23" s="362"/>
      <c r="B23" s="100" t="s">
        <v>118</v>
      </c>
      <c r="C23" s="335" t="s">
        <v>122</v>
      </c>
      <c r="D23" s="336"/>
      <c r="E23" s="101">
        <v>22.28</v>
      </c>
      <c r="F23" s="102">
        <v>1004</v>
      </c>
      <c r="G23" s="103">
        <f t="shared" si="5"/>
        <v>22369.120000000003</v>
      </c>
      <c r="H23" s="26"/>
      <c r="I23" s="104">
        <v>5</v>
      </c>
      <c r="J23" s="105">
        <v>3300</v>
      </c>
      <c r="K23" s="106">
        <f t="shared" ref="K23:K24" si="6">J23/I23</f>
        <v>660</v>
      </c>
      <c r="L23" s="107">
        <v>5</v>
      </c>
      <c r="M23" s="105">
        <f>F23/V23*60</f>
        <v>2987.8200000000006</v>
      </c>
      <c r="N23" s="106">
        <f>M23/L23</f>
        <v>597.56400000000008</v>
      </c>
      <c r="O23" s="108">
        <f>L23-I23</f>
        <v>0</v>
      </c>
      <c r="P23" s="109">
        <f>N23-K23</f>
        <v>-62.435999999999922</v>
      </c>
      <c r="Q23" s="110">
        <f>N23/K23</f>
        <v>0.90540000000000009</v>
      </c>
      <c r="R23" s="328"/>
      <c r="S23" s="47">
        <v>0.36666666666666664</v>
      </c>
      <c r="T23" s="48">
        <v>0.38065972222222222</v>
      </c>
      <c r="U23" s="111">
        <v>5.1166666666666138</v>
      </c>
      <c r="V23" s="112">
        <v>20.161857139988349</v>
      </c>
      <c r="W23" s="113"/>
      <c r="X23" s="116"/>
      <c r="Y23" s="337"/>
      <c r="Z23" s="338"/>
      <c r="AA23" s="117">
        <f>M23-J23</f>
        <v>-312.17999999999938</v>
      </c>
      <c r="AB23" s="110">
        <f>M23/J23</f>
        <v>0.9054000000000002</v>
      </c>
      <c r="AC23" s="333"/>
    </row>
    <row r="24" spans="1:29" ht="15.75" customHeight="1">
      <c r="A24" s="362"/>
      <c r="B24" s="100" t="s">
        <v>118</v>
      </c>
      <c r="C24" s="335" t="s">
        <v>123</v>
      </c>
      <c r="D24" s="336"/>
      <c r="E24" s="101">
        <v>17.89</v>
      </c>
      <c r="F24" s="102">
        <v>2979</v>
      </c>
      <c r="G24" s="103">
        <f t="shared" si="5"/>
        <v>53294.310000000005</v>
      </c>
      <c r="H24" s="26"/>
      <c r="I24" s="104">
        <v>4</v>
      </c>
      <c r="J24" s="105">
        <v>3300</v>
      </c>
      <c r="K24" s="106">
        <f t="shared" si="6"/>
        <v>825</v>
      </c>
      <c r="L24" s="107">
        <v>4</v>
      </c>
      <c r="M24" s="105">
        <f>F24/V24*60</f>
        <v>2989.1400000000008</v>
      </c>
      <c r="N24" s="106">
        <f>M24/L24</f>
        <v>747.2850000000002</v>
      </c>
      <c r="O24" s="108">
        <f>L24-I24</f>
        <v>0</v>
      </c>
      <c r="P24" s="109">
        <f>N24-K24</f>
        <v>-77.714999999999804</v>
      </c>
      <c r="Q24" s="110">
        <f>N24/K24</f>
        <v>0.90580000000000027</v>
      </c>
      <c r="R24" s="328"/>
      <c r="S24" s="47">
        <v>0.38472222222222219</v>
      </c>
      <c r="T24" s="48">
        <v>0.42623842592592587</v>
      </c>
      <c r="U24" s="111">
        <v>5.8499999999999552</v>
      </c>
      <c r="V24" s="112">
        <v>59.796463196772301</v>
      </c>
      <c r="W24" s="113"/>
      <c r="X24" s="116"/>
      <c r="Y24" s="337"/>
      <c r="Z24" s="338"/>
      <c r="AA24" s="117">
        <f>M24-J24</f>
        <v>-310.85999999999922</v>
      </c>
      <c r="AB24" s="110">
        <f>M24/J24</f>
        <v>0.90580000000000027</v>
      </c>
      <c r="AC24" s="333"/>
    </row>
    <row r="25" spans="1:29" ht="15.75" customHeight="1">
      <c r="A25" s="362"/>
      <c r="B25" s="100"/>
      <c r="C25" s="335"/>
      <c r="D25" s="336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28"/>
      <c r="S25" s="47"/>
      <c r="T25" s="48"/>
      <c r="U25" s="111"/>
      <c r="V25" s="112"/>
      <c r="W25" s="113"/>
      <c r="X25" s="116"/>
      <c r="Y25" s="337"/>
      <c r="Z25" s="338"/>
      <c r="AA25" s="117"/>
      <c r="AB25" s="110"/>
      <c r="AC25" s="333"/>
    </row>
    <row r="26" spans="1:29" ht="15.75" customHeight="1">
      <c r="A26" s="363"/>
      <c r="B26" s="100"/>
      <c r="C26" s="335"/>
      <c r="D26" s="336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328"/>
      <c r="S26" s="47"/>
      <c r="T26" s="48"/>
      <c r="U26" s="111"/>
      <c r="V26" s="112"/>
      <c r="W26" s="113"/>
      <c r="X26" s="116"/>
      <c r="Y26" s="337"/>
      <c r="Z26" s="338"/>
      <c r="AA26" s="117"/>
      <c r="AB26" s="110"/>
      <c r="AC26" s="333"/>
    </row>
    <row r="27" spans="1:29" ht="15.75" customHeight="1">
      <c r="A27" s="363"/>
      <c r="B27" s="100"/>
      <c r="C27" s="335"/>
      <c r="D27" s="336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28"/>
      <c r="S27" s="47"/>
      <c r="T27" s="120"/>
      <c r="U27" s="111"/>
      <c r="V27" s="112"/>
      <c r="W27" s="113"/>
      <c r="X27" s="116"/>
      <c r="Y27" s="337"/>
      <c r="Z27" s="338"/>
      <c r="AA27" s="117"/>
      <c r="AB27" s="110"/>
      <c r="AC27" s="333"/>
    </row>
    <row r="28" spans="1:29" ht="15.75" customHeight="1">
      <c r="A28" s="363"/>
      <c r="B28" s="100"/>
      <c r="C28" s="335"/>
      <c r="D28" s="336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328"/>
      <c r="S28" s="47"/>
      <c r="T28" s="120"/>
      <c r="U28" s="111"/>
      <c r="V28" s="112"/>
      <c r="W28" s="113"/>
      <c r="X28" s="116"/>
      <c r="Y28" s="337"/>
      <c r="Z28" s="338"/>
      <c r="AA28" s="117"/>
      <c r="AB28" s="110"/>
      <c r="AC28" s="333"/>
    </row>
    <row r="29" spans="1:29" ht="15.75" customHeight="1">
      <c r="A29" s="363"/>
      <c r="B29" s="100"/>
      <c r="C29" s="335"/>
      <c r="D29" s="336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28"/>
      <c r="S29" s="47"/>
      <c r="T29" s="120"/>
      <c r="U29" s="111"/>
      <c r="V29" s="112"/>
      <c r="W29" s="113"/>
      <c r="X29" s="116"/>
      <c r="Y29" s="337"/>
      <c r="Z29" s="338"/>
      <c r="AA29" s="117"/>
      <c r="AB29" s="110"/>
      <c r="AC29" s="333"/>
    </row>
    <row r="30" spans="1:29" ht="15.75" customHeight="1">
      <c r="A30" s="363"/>
      <c r="B30" s="100"/>
      <c r="C30" s="335"/>
      <c r="D30" s="336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28"/>
      <c r="S30" s="47"/>
      <c r="T30" s="120"/>
      <c r="U30" s="111"/>
      <c r="V30" s="112"/>
      <c r="W30" s="113"/>
      <c r="X30" s="116"/>
      <c r="Y30" s="337"/>
      <c r="Z30" s="338"/>
      <c r="AA30" s="117"/>
      <c r="AB30" s="110"/>
      <c r="AC30" s="333"/>
    </row>
    <row r="31" spans="1:29" ht="15.75" customHeight="1">
      <c r="A31" s="363"/>
      <c r="B31" s="100"/>
      <c r="C31" s="335"/>
      <c r="D31" s="336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28"/>
      <c r="S31" s="47"/>
      <c r="T31" s="120"/>
      <c r="U31" s="111"/>
      <c r="V31" s="112"/>
      <c r="W31" s="113"/>
      <c r="X31" s="116"/>
      <c r="Y31" s="337"/>
      <c r="Z31" s="338"/>
      <c r="AA31" s="117"/>
      <c r="AB31" s="110"/>
      <c r="AC31" s="333"/>
    </row>
    <row r="32" spans="1:29" ht="15.75" customHeight="1">
      <c r="A32" s="363"/>
      <c r="B32" s="100"/>
      <c r="C32" s="335"/>
      <c r="D32" s="336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28"/>
      <c r="S32" s="47"/>
      <c r="T32" s="120"/>
      <c r="U32" s="111"/>
      <c r="V32" s="112"/>
      <c r="W32" s="113"/>
      <c r="X32" s="116"/>
      <c r="Y32" s="337"/>
      <c r="Z32" s="338"/>
      <c r="AA32" s="117"/>
      <c r="AB32" s="110"/>
      <c r="AC32" s="333"/>
    </row>
    <row r="33" spans="1:29" ht="15.75" customHeight="1">
      <c r="A33" s="363"/>
      <c r="B33" s="100"/>
      <c r="C33" s="335"/>
      <c r="D33" s="336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28"/>
      <c r="S33" s="47"/>
      <c r="T33" s="120"/>
      <c r="U33" s="111"/>
      <c r="V33" s="112"/>
      <c r="W33" s="113"/>
      <c r="X33" s="116"/>
      <c r="Y33" s="337"/>
      <c r="Z33" s="338"/>
      <c r="AA33" s="117"/>
      <c r="AB33" s="110"/>
      <c r="AC33" s="333"/>
    </row>
    <row r="34" spans="1:29" ht="15.75" customHeight="1">
      <c r="A34" s="363"/>
      <c r="B34" s="100"/>
      <c r="C34" s="335"/>
      <c r="D34" s="336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28"/>
      <c r="S34" s="47"/>
      <c r="T34" s="120"/>
      <c r="U34" s="111"/>
      <c r="V34" s="112"/>
      <c r="W34" s="113"/>
      <c r="X34" s="116"/>
      <c r="Y34" s="337"/>
      <c r="Z34" s="338"/>
      <c r="AA34" s="117"/>
      <c r="AB34" s="110"/>
      <c r="AC34" s="333"/>
    </row>
    <row r="35" spans="1:29" ht="15.75" customHeight="1">
      <c r="A35" s="363"/>
      <c r="B35" s="100"/>
      <c r="C35" s="335"/>
      <c r="D35" s="336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28"/>
      <c r="S35" s="47"/>
      <c r="T35" s="120"/>
      <c r="U35" s="111"/>
      <c r="V35" s="112"/>
      <c r="W35" s="113"/>
      <c r="X35" s="116"/>
      <c r="Y35" s="337"/>
      <c r="Z35" s="338"/>
      <c r="AA35" s="117"/>
      <c r="AB35" s="110"/>
      <c r="AC35" s="333"/>
    </row>
    <row r="36" spans="1:29" ht="15.75" customHeight="1">
      <c r="A36" s="363"/>
      <c r="B36" s="100"/>
      <c r="C36" s="335"/>
      <c r="D36" s="336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28"/>
      <c r="S36" s="47"/>
      <c r="T36" s="120"/>
      <c r="U36" s="111"/>
      <c r="V36" s="112"/>
      <c r="W36" s="113"/>
      <c r="X36" s="116"/>
      <c r="Y36" s="337"/>
      <c r="Z36" s="338"/>
      <c r="AA36" s="117"/>
      <c r="AB36" s="110"/>
      <c r="AC36" s="333"/>
    </row>
    <row r="37" spans="1:29" ht="15.75" customHeight="1">
      <c r="A37" s="363"/>
      <c r="B37" s="100"/>
      <c r="C37" s="335"/>
      <c r="D37" s="336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28"/>
      <c r="S37" s="119"/>
      <c r="T37" s="120"/>
      <c r="U37" s="130"/>
      <c r="V37" s="131"/>
      <c r="W37" s="126"/>
      <c r="X37" s="127"/>
      <c r="Y37" s="337"/>
      <c r="Z37" s="338"/>
      <c r="AA37" s="165"/>
      <c r="AB37" s="125"/>
      <c r="AC37" s="333"/>
    </row>
    <row r="38" spans="1:29" ht="15.75" customHeight="1" thickBot="1">
      <c r="A38" s="364"/>
      <c r="B38" s="133" t="s">
        <v>115</v>
      </c>
      <c r="C38" s="358"/>
      <c r="D38" s="358"/>
      <c r="E38" s="134"/>
      <c r="F38" s="99"/>
      <c r="G38" s="135"/>
      <c r="H38" s="69"/>
      <c r="I38" s="136">
        <f t="shared" ref="I38:J38" si="7">AVERAGE(I22:I37)</f>
        <v>4</v>
      </c>
      <c r="J38" s="137">
        <f t="shared" si="7"/>
        <v>3300</v>
      </c>
      <c r="K38" s="138">
        <f t="shared" ref="K38" si="8">J38/I38</f>
        <v>825</v>
      </c>
      <c r="L38" s="136">
        <f t="shared" ref="L38:M38" si="9">AVERAGE(L22:L37)</f>
        <v>4</v>
      </c>
      <c r="M38" s="137">
        <f t="shared" si="9"/>
        <v>2988.0597654156531</v>
      </c>
      <c r="N38" s="138">
        <f t="shared" ref="N38:N44" si="10">M38/L38</f>
        <v>747.01494135391329</v>
      </c>
      <c r="O38" s="139">
        <f t="shared" ref="O38:O44" si="11">L38-I38</f>
        <v>0</v>
      </c>
      <c r="P38" s="140">
        <f t="shared" ref="P38:P44" si="12">N38-K38</f>
        <v>-77.985058646086713</v>
      </c>
      <c r="Q38" s="141">
        <f t="shared" ref="Q38:Q44" si="13">N38/K38</f>
        <v>0.90547265618656159</v>
      </c>
      <c r="R38" s="329"/>
      <c r="S38" s="142">
        <v>0.32777777777777778</v>
      </c>
      <c r="T38" s="143">
        <v>0.42623842592592587</v>
      </c>
      <c r="U38" s="144"/>
      <c r="V38" s="166"/>
      <c r="W38" s="99"/>
      <c r="X38" s="69"/>
      <c r="Y38" s="359"/>
      <c r="Z38" s="360"/>
      <c r="AA38" s="168">
        <f t="shared" ref="AA38:AA44" si="14">M38-J38</f>
        <v>-311.94023458434685</v>
      </c>
      <c r="AB38" s="141">
        <f t="shared" ref="AB38:AB44" si="15">M38/J38</f>
        <v>0.90547265618656159</v>
      </c>
      <c r="AC38" s="334"/>
    </row>
    <row r="39" spans="1:29" ht="15.75" customHeight="1">
      <c r="A39" s="322" t="s">
        <v>71</v>
      </c>
      <c r="B39" s="114" t="s">
        <v>118</v>
      </c>
      <c r="C39" s="325" t="s">
        <v>129</v>
      </c>
      <c r="D39" s="326"/>
      <c r="E39" s="147">
        <v>25.03</v>
      </c>
      <c r="F39" s="97">
        <v>1266</v>
      </c>
      <c r="G39" s="148">
        <f t="shared" ref="G39:G44" si="16">E39*F39</f>
        <v>31687.980000000003</v>
      </c>
      <c r="H39" s="149"/>
      <c r="I39" s="150">
        <v>5</v>
      </c>
      <c r="J39" s="151">
        <v>3600</v>
      </c>
      <c r="K39" s="152">
        <f>J39/I39</f>
        <v>720</v>
      </c>
      <c r="L39" s="153">
        <v>5</v>
      </c>
      <c r="M39" s="151">
        <f t="shared" ref="M39:M44" si="17">F39/V39*60</f>
        <v>3193.8561676975378</v>
      </c>
      <c r="N39" s="152">
        <f t="shared" si="10"/>
        <v>638.77123353950753</v>
      </c>
      <c r="O39" s="154">
        <f t="shared" si="11"/>
        <v>0</v>
      </c>
      <c r="P39" s="155">
        <f t="shared" si="12"/>
        <v>-81.228766460492466</v>
      </c>
      <c r="Q39" s="156">
        <f t="shared" si="13"/>
        <v>0.88718226880487161</v>
      </c>
      <c r="R39" s="327">
        <f>Q55</f>
        <v>0.88988196332320713</v>
      </c>
      <c r="S39" s="157">
        <v>0.25</v>
      </c>
      <c r="T39" s="158">
        <v>0.26650462962962962</v>
      </c>
      <c r="U39" s="159"/>
      <c r="V39" s="160">
        <v>23.783162425488882</v>
      </c>
      <c r="W39" s="161"/>
      <c r="X39" s="162"/>
      <c r="Y39" s="330"/>
      <c r="Z39" s="331"/>
      <c r="AA39" s="115">
        <f t="shared" si="14"/>
        <v>-406.14383230246222</v>
      </c>
      <c r="AB39" s="156">
        <f t="shared" si="15"/>
        <v>0.88718226880487161</v>
      </c>
      <c r="AC39" s="332">
        <f>AB55</f>
        <v>0.88988196332320724</v>
      </c>
    </row>
    <row r="40" spans="1:29" ht="15.75" customHeight="1">
      <c r="A40" s="323"/>
      <c r="B40" s="100" t="s">
        <v>118</v>
      </c>
      <c r="C40" s="335" t="s">
        <v>125</v>
      </c>
      <c r="D40" s="336"/>
      <c r="E40" s="101">
        <v>18.18</v>
      </c>
      <c r="F40" s="102">
        <v>1215</v>
      </c>
      <c r="G40" s="103">
        <f t="shared" si="16"/>
        <v>22088.7</v>
      </c>
      <c r="H40" s="26"/>
      <c r="I40" s="104">
        <v>3</v>
      </c>
      <c r="J40" s="105">
        <v>3600</v>
      </c>
      <c r="K40" s="106">
        <f t="shared" ref="K40:K76" si="18">J40/I40</f>
        <v>1200</v>
      </c>
      <c r="L40" s="107">
        <v>3</v>
      </c>
      <c r="M40" s="105">
        <f t="shared" si="17"/>
        <v>3189.2193682675784</v>
      </c>
      <c r="N40" s="106">
        <f t="shared" si="10"/>
        <v>1063.0731227558595</v>
      </c>
      <c r="O40" s="108">
        <f t="shared" si="11"/>
        <v>0</v>
      </c>
      <c r="P40" s="109">
        <f t="shared" si="12"/>
        <v>-136.92687724414054</v>
      </c>
      <c r="Q40" s="110">
        <f t="shared" si="13"/>
        <v>0.88589426896321621</v>
      </c>
      <c r="R40" s="328"/>
      <c r="S40" s="47">
        <v>0.27638888888888891</v>
      </c>
      <c r="T40" s="48">
        <v>0.29225694444444444</v>
      </c>
      <c r="U40" s="111">
        <v>15</v>
      </c>
      <c r="V40" s="112">
        <v>22.858258270142183</v>
      </c>
      <c r="W40" s="113"/>
      <c r="X40" s="116"/>
      <c r="Y40" s="337"/>
      <c r="Z40" s="338"/>
      <c r="AA40" s="117">
        <f t="shared" si="14"/>
        <v>-410.78063173242163</v>
      </c>
      <c r="AB40" s="110">
        <f t="shared" si="15"/>
        <v>0.88589426896321621</v>
      </c>
      <c r="AC40" s="333"/>
    </row>
    <row r="41" spans="1:29" ht="15.75" customHeight="1">
      <c r="A41" s="323"/>
      <c r="B41" s="100" t="s">
        <v>118</v>
      </c>
      <c r="C41" s="335" t="s">
        <v>202</v>
      </c>
      <c r="D41" s="336"/>
      <c r="E41" s="101">
        <v>23.72</v>
      </c>
      <c r="F41" s="102">
        <v>1199</v>
      </c>
      <c r="G41" s="103">
        <f t="shared" si="16"/>
        <v>28440.28</v>
      </c>
      <c r="H41" s="26"/>
      <c r="I41" s="104">
        <v>5</v>
      </c>
      <c r="J41" s="105">
        <v>3600</v>
      </c>
      <c r="K41" s="106">
        <f t="shared" si="18"/>
        <v>720</v>
      </c>
      <c r="L41" s="107">
        <v>5</v>
      </c>
      <c r="M41" s="105">
        <f t="shared" si="17"/>
        <v>3197.7111494849405</v>
      </c>
      <c r="N41" s="106">
        <f t="shared" si="10"/>
        <v>639.54222989698815</v>
      </c>
      <c r="O41" s="108">
        <f t="shared" si="11"/>
        <v>0</v>
      </c>
      <c r="P41" s="109">
        <f t="shared" si="12"/>
        <v>-80.457770103011853</v>
      </c>
      <c r="Q41" s="110">
        <f t="shared" si="13"/>
        <v>0.88825309707915023</v>
      </c>
      <c r="R41" s="328"/>
      <c r="S41" s="47">
        <v>0.30208333333333337</v>
      </c>
      <c r="T41" s="48">
        <v>0.31769675925925928</v>
      </c>
      <c r="U41" s="111">
        <v>15</v>
      </c>
      <c r="V41" s="112">
        <v>22.497341578706216</v>
      </c>
      <c r="W41" s="113"/>
      <c r="X41" s="116"/>
      <c r="Y41" s="337"/>
      <c r="Z41" s="338"/>
      <c r="AA41" s="117">
        <f t="shared" si="14"/>
        <v>-402.28885051505949</v>
      </c>
      <c r="AB41" s="110">
        <f t="shared" si="15"/>
        <v>0.88825309707915012</v>
      </c>
      <c r="AC41" s="333"/>
    </row>
    <row r="42" spans="1:29" ht="15.75" customHeight="1">
      <c r="A42" s="323"/>
      <c r="B42" s="100" t="s">
        <v>118</v>
      </c>
      <c r="C42" s="335" t="s">
        <v>127</v>
      </c>
      <c r="D42" s="336"/>
      <c r="E42" s="101">
        <v>18.18</v>
      </c>
      <c r="F42" s="102">
        <v>2243</v>
      </c>
      <c r="G42" s="103">
        <f t="shared" si="16"/>
        <v>40777.74</v>
      </c>
      <c r="H42" s="26"/>
      <c r="I42" s="104">
        <v>3</v>
      </c>
      <c r="J42" s="105">
        <v>3600</v>
      </c>
      <c r="K42" s="106">
        <f t="shared" si="18"/>
        <v>1200</v>
      </c>
      <c r="L42" s="107">
        <v>3</v>
      </c>
      <c r="M42" s="105">
        <f t="shared" si="17"/>
        <v>3198.8382864459991</v>
      </c>
      <c r="N42" s="106">
        <f t="shared" si="10"/>
        <v>1066.2794288153329</v>
      </c>
      <c r="O42" s="108">
        <f t="shared" si="11"/>
        <v>0</v>
      </c>
      <c r="P42" s="109">
        <f t="shared" si="12"/>
        <v>-133.72057118466705</v>
      </c>
      <c r="Q42" s="110">
        <f t="shared" si="13"/>
        <v>0.88856619067944409</v>
      </c>
      <c r="R42" s="328"/>
      <c r="S42" s="47">
        <v>0.32777777777777783</v>
      </c>
      <c r="T42" s="48">
        <v>0.35699074074074078</v>
      </c>
      <c r="U42" s="111">
        <v>14.516666666666724</v>
      </c>
      <c r="V42" s="112">
        <v>42.071523455948828</v>
      </c>
      <c r="W42" s="113"/>
      <c r="X42" s="116"/>
      <c r="Y42" s="337"/>
      <c r="Z42" s="338"/>
      <c r="AA42" s="117">
        <f t="shared" si="14"/>
        <v>-401.16171355400093</v>
      </c>
      <c r="AB42" s="110">
        <f t="shared" si="15"/>
        <v>0.8885661906794442</v>
      </c>
      <c r="AC42" s="333"/>
    </row>
    <row r="43" spans="1:29" ht="15.75" customHeight="1">
      <c r="A43" s="323"/>
      <c r="B43" s="100" t="s">
        <v>118</v>
      </c>
      <c r="C43" s="335" t="s">
        <v>126</v>
      </c>
      <c r="D43" s="336"/>
      <c r="E43" s="101">
        <v>14.03</v>
      </c>
      <c r="F43" s="102">
        <v>4794</v>
      </c>
      <c r="G43" s="103">
        <f t="shared" si="16"/>
        <v>67259.819999999992</v>
      </c>
      <c r="H43" s="13"/>
      <c r="I43" s="104">
        <v>3</v>
      </c>
      <c r="J43" s="105">
        <v>3000</v>
      </c>
      <c r="K43" s="106">
        <f t="shared" si="18"/>
        <v>1000</v>
      </c>
      <c r="L43" s="107">
        <v>3</v>
      </c>
      <c r="M43" s="105">
        <f t="shared" si="17"/>
        <v>2722.4921657400932</v>
      </c>
      <c r="N43" s="106">
        <f t="shared" si="10"/>
        <v>907.49738858003104</v>
      </c>
      <c r="O43" s="108">
        <f t="shared" si="11"/>
        <v>0</v>
      </c>
      <c r="P43" s="109">
        <f t="shared" si="12"/>
        <v>-92.502611419968957</v>
      </c>
      <c r="Q43" s="110">
        <f t="shared" si="13"/>
        <v>0.90749738858003104</v>
      </c>
      <c r="R43" s="328"/>
      <c r="S43" s="47">
        <v>0.36736111111111119</v>
      </c>
      <c r="T43" s="48">
        <v>0.44072916666666673</v>
      </c>
      <c r="U43" s="111">
        <v>14.933333333333403</v>
      </c>
      <c r="V43" s="112">
        <v>105.65319658938552</v>
      </c>
      <c r="W43" s="113"/>
      <c r="X43" s="116"/>
      <c r="Y43" s="337"/>
      <c r="Z43" s="338"/>
      <c r="AA43" s="117">
        <f t="shared" si="14"/>
        <v>-277.50783425990676</v>
      </c>
      <c r="AB43" s="110">
        <f t="shared" si="15"/>
        <v>0.90749738858003104</v>
      </c>
      <c r="AC43" s="333"/>
    </row>
    <row r="44" spans="1:29" ht="15.75" customHeight="1">
      <c r="A44" s="323"/>
      <c r="B44" s="100" t="s">
        <v>118</v>
      </c>
      <c r="C44" s="335" t="s">
        <v>128</v>
      </c>
      <c r="D44" s="336"/>
      <c r="E44" s="101">
        <v>14.28</v>
      </c>
      <c r="F44" s="102">
        <v>6225</v>
      </c>
      <c r="G44" s="121">
        <f t="shared" si="16"/>
        <v>88893</v>
      </c>
      <c r="H44" s="122"/>
      <c r="I44" s="104">
        <v>3</v>
      </c>
      <c r="J44" s="105">
        <v>3600</v>
      </c>
      <c r="K44" s="106">
        <f t="shared" si="18"/>
        <v>1200</v>
      </c>
      <c r="L44" s="107">
        <v>3</v>
      </c>
      <c r="M44" s="105">
        <f t="shared" si="17"/>
        <v>3185.4040921512023</v>
      </c>
      <c r="N44" s="106">
        <f t="shared" si="10"/>
        <v>1061.8013640504007</v>
      </c>
      <c r="O44" s="108">
        <f t="shared" si="11"/>
        <v>0</v>
      </c>
      <c r="P44" s="109">
        <f t="shared" si="12"/>
        <v>-138.19863594959929</v>
      </c>
      <c r="Q44" s="110">
        <f t="shared" si="13"/>
        <v>0.88483447004200055</v>
      </c>
      <c r="R44" s="328"/>
      <c r="S44" s="47">
        <v>0.45069444444444456</v>
      </c>
      <c r="T44" s="120">
        <v>0.53211805555555569</v>
      </c>
      <c r="U44" s="111">
        <v>15</v>
      </c>
      <c r="V44" s="112">
        <v>117.25356946715161</v>
      </c>
      <c r="W44" s="113"/>
      <c r="X44" s="116"/>
      <c r="Y44" s="337"/>
      <c r="Z44" s="338"/>
      <c r="AA44" s="117">
        <f t="shared" si="14"/>
        <v>-414.59590784879765</v>
      </c>
      <c r="AB44" s="110">
        <f t="shared" si="15"/>
        <v>0.88483447004200066</v>
      </c>
      <c r="AC44" s="333"/>
    </row>
    <row r="45" spans="1:29" ht="15.75" customHeight="1">
      <c r="A45" s="323"/>
      <c r="B45" s="100"/>
      <c r="C45" s="335"/>
      <c r="D45" s="336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328"/>
      <c r="S45" s="47"/>
      <c r="T45" s="120"/>
      <c r="U45" s="111"/>
      <c r="V45" s="112"/>
      <c r="W45" s="113"/>
      <c r="X45" s="116"/>
      <c r="Y45" s="337"/>
      <c r="Z45" s="338"/>
      <c r="AA45" s="117"/>
      <c r="AB45" s="110"/>
      <c r="AC45" s="333"/>
    </row>
    <row r="46" spans="1:29" ht="15.75" customHeight="1">
      <c r="A46" s="323"/>
      <c r="B46" s="100"/>
      <c r="C46" s="335"/>
      <c r="D46" s="336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28"/>
      <c r="S46" s="47"/>
      <c r="T46" s="120"/>
      <c r="U46" s="111"/>
      <c r="V46" s="112"/>
      <c r="W46" s="113"/>
      <c r="X46" s="116"/>
      <c r="Y46" s="337"/>
      <c r="Z46" s="338"/>
      <c r="AA46" s="117"/>
      <c r="AB46" s="110"/>
      <c r="AC46" s="333"/>
    </row>
    <row r="47" spans="1:29" ht="15.75" customHeight="1">
      <c r="A47" s="323"/>
      <c r="B47" s="100"/>
      <c r="C47" s="335"/>
      <c r="D47" s="336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8"/>
      <c r="S47" s="47"/>
      <c r="T47" s="120"/>
      <c r="U47" s="111"/>
      <c r="V47" s="112"/>
      <c r="W47" s="113"/>
      <c r="X47" s="116"/>
      <c r="Y47" s="337"/>
      <c r="Z47" s="338"/>
      <c r="AA47" s="117"/>
      <c r="AB47" s="110"/>
      <c r="AC47" s="333"/>
    </row>
    <row r="48" spans="1:29" ht="15.75" customHeight="1">
      <c r="A48" s="323"/>
      <c r="B48" s="100"/>
      <c r="C48" s="335"/>
      <c r="D48" s="336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8"/>
      <c r="S48" s="47"/>
      <c r="T48" s="120"/>
      <c r="U48" s="111"/>
      <c r="V48" s="112"/>
      <c r="W48" s="113"/>
      <c r="X48" s="116"/>
      <c r="Y48" s="337"/>
      <c r="Z48" s="338"/>
      <c r="AA48" s="117"/>
      <c r="AB48" s="110"/>
      <c r="AC48" s="333"/>
    </row>
    <row r="49" spans="1:29" ht="15.75" customHeight="1">
      <c r="A49" s="323"/>
      <c r="B49" s="100"/>
      <c r="C49" s="335"/>
      <c r="D49" s="336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8"/>
      <c r="S49" s="47"/>
      <c r="T49" s="120"/>
      <c r="U49" s="111"/>
      <c r="V49" s="112"/>
      <c r="W49" s="126"/>
      <c r="X49" s="127"/>
      <c r="Y49" s="337"/>
      <c r="Z49" s="338"/>
      <c r="AA49" s="117"/>
      <c r="AB49" s="110"/>
      <c r="AC49" s="333"/>
    </row>
    <row r="50" spans="1:29" ht="15.75" customHeight="1">
      <c r="A50" s="323"/>
      <c r="B50" s="100"/>
      <c r="C50" s="335"/>
      <c r="D50" s="336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8"/>
      <c r="S50" s="47"/>
      <c r="T50" s="120"/>
      <c r="U50" s="111"/>
      <c r="V50" s="112"/>
      <c r="W50" s="126"/>
      <c r="X50" s="127"/>
      <c r="Y50" s="337"/>
      <c r="Z50" s="338"/>
      <c r="AA50" s="117"/>
      <c r="AB50" s="110"/>
      <c r="AC50" s="333"/>
    </row>
    <row r="51" spans="1:29" ht="15.75" customHeight="1">
      <c r="A51" s="323"/>
      <c r="B51" s="100"/>
      <c r="C51" s="335"/>
      <c r="D51" s="336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8"/>
      <c r="S51" s="47"/>
      <c r="T51" s="120"/>
      <c r="U51" s="111"/>
      <c r="V51" s="112"/>
      <c r="W51" s="126"/>
      <c r="X51" s="127"/>
      <c r="Y51" s="337"/>
      <c r="Z51" s="338"/>
      <c r="AA51" s="117"/>
      <c r="AB51" s="110"/>
      <c r="AC51" s="333"/>
    </row>
    <row r="52" spans="1:29" ht="15.75" customHeight="1">
      <c r="A52" s="323"/>
      <c r="B52" s="100"/>
      <c r="C52" s="335"/>
      <c r="D52" s="336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8"/>
      <c r="S52" s="47"/>
      <c r="T52" s="120"/>
      <c r="U52" s="111"/>
      <c r="V52" s="112"/>
      <c r="W52" s="126"/>
      <c r="X52" s="127"/>
      <c r="Y52" s="337"/>
      <c r="Z52" s="338"/>
      <c r="AA52" s="117"/>
      <c r="AB52" s="110"/>
      <c r="AC52" s="333"/>
    </row>
    <row r="53" spans="1:29" ht="15.75" customHeight="1">
      <c r="A53" s="323"/>
      <c r="B53" s="100"/>
      <c r="C53" s="335"/>
      <c r="D53" s="336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8"/>
      <c r="S53" s="47"/>
      <c r="T53" s="120"/>
      <c r="U53" s="111"/>
      <c r="V53" s="112"/>
      <c r="W53" s="126"/>
      <c r="X53" s="127"/>
      <c r="Y53" s="337"/>
      <c r="Z53" s="338"/>
      <c r="AA53" s="117"/>
      <c r="AB53" s="110"/>
      <c r="AC53" s="333"/>
    </row>
    <row r="54" spans="1:29" ht="15.75" customHeight="1">
      <c r="A54" s="323"/>
      <c r="B54" s="100"/>
      <c r="C54" s="335"/>
      <c r="D54" s="336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8"/>
      <c r="S54" s="119"/>
      <c r="T54" s="120"/>
      <c r="U54" s="130"/>
      <c r="V54" s="131"/>
      <c r="W54" s="126"/>
      <c r="X54" s="127"/>
      <c r="Y54" s="337"/>
      <c r="Z54" s="338"/>
      <c r="AA54" s="165"/>
      <c r="AB54" s="125"/>
      <c r="AC54" s="333"/>
    </row>
    <row r="55" spans="1:29" ht="15.75" customHeight="1" thickBot="1">
      <c r="A55" s="324"/>
      <c r="B55" s="133" t="s">
        <v>115</v>
      </c>
      <c r="C55" s="358"/>
      <c r="D55" s="358"/>
      <c r="E55" s="134"/>
      <c r="F55" s="99"/>
      <c r="G55" s="135"/>
      <c r="H55" s="69"/>
      <c r="I55" s="136">
        <f t="shared" ref="I55:J55" si="19">AVERAGE(I39:I54)</f>
        <v>3.6666666666666665</v>
      </c>
      <c r="J55" s="137">
        <f t="shared" si="19"/>
        <v>3500</v>
      </c>
      <c r="K55" s="138">
        <f t="shared" ref="K55" si="20">J55/I55</f>
        <v>954.54545454545462</v>
      </c>
      <c r="L55" s="136">
        <f t="shared" ref="L55:M55" si="21">AVERAGE(L39:L54)</f>
        <v>3.6666666666666665</v>
      </c>
      <c r="M55" s="137">
        <f t="shared" si="21"/>
        <v>3114.5868716312252</v>
      </c>
      <c r="N55" s="138">
        <f t="shared" ref="N55:N61" si="22">M55/L55</f>
        <v>849.43278317215231</v>
      </c>
      <c r="O55" s="139">
        <f t="shared" ref="O55:O61" si="23">L55-I55</f>
        <v>0</v>
      </c>
      <c r="P55" s="140">
        <f t="shared" ref="P55:P61" si="24">N55-K55</f>
        <v>-105.11267137330231</v>
      </c>
      <c r="Q55" s="141">
        <f t="shared" ref="Q55:Q61" si="25">N55/K55</f>
        <v>0.88988196332320713</v>
      </c>
      <c r="R55" s="329"/>
      <c r="S55" s="142">
        <v>0.25</v>
      </c>
      <c r="T55" s="143">
        <v>0.53211805555555569</v>
      </c>
      <c r="U55" s="144"/>
      <c r="V55" s="166"/>
      <c r="W55" s="99"/>
      <c r="X55" s="69"/>
      <c r="Y55" s="359"/>
      <c r="Z55" s="360"/>
      <c r="AA55" s="168">
        <f t="shared" ref="AA55:AA61" si="26">M55-J55</f>
        <v>-385.41312836877478</v>
      </c>
      <c r="AB55" s="141">
        <f t="shared" ref="AB55:AB61" si="27">M55/J55</f>
        <v>0.88988196332320724</v>
      </c>
      <c r="AC55" s="334"/>
    </row>
    <row r="56" spans="1:29" ht="15.75" customHeight="1">
      <c r="A56" s="361" t="s">
        <v>78</v>
      </c>
      <c r="B56" s="114" t="s">
        <v>118</v>
      </c>
      <c r="C56" s="325" t="s">
        <v>211</v>
      </c>
      <c r="D56" s="326"/>
      <c r="E56" s="147">
        <v>17.07</v>
      </c>
      <c r="F56" s="97">
        <v>2562</v>
      </c>
      <c r="G56" s="148">
        <f t="shared" ref="G56:G61" si="28">E56*F56</f>
        <v>43733.340000000004</v>
      </c>
      <c r="H56" s="149"/>
      <c r="I56" s="150">
        <v>3</v>
      </c>
      <c r="J56" s="151">
        <v>3300</v>
      </c>
      <c r="K56" s="152">
        <f>J56/I56</f>
        <v>1100</v>
      </c>
      <c r="L56" s="153">
        <v>3</v>
      </c>
      <c r="M56" s="151">
        <f t="shared" ref="M56:M61" si="29">F56/V56*60</f>
        <v>2970.8488102369724</v>
      </c>
      <c r="N56" s="152">
        <f t="shared" si="22"/>
        <v>990.28293674565748</v>
      </c>
      <c r="O56" s="154">
        <f t="shared" si="23"/>
        <v>0</v>
      </c>
      <c r="P56" s="155">
        <f t="shared" si="24"/>
        <v>-109.71706325434252</v>
      </c>
      <c r="Q56" s="156">
        <f t="shared" si="25"/>
        <v>0.90025721522332502</v>
      </c>
      <c r="R56" s="327">
        <f>Q72</f>
        <v>0.88174065137110136</v>
      </c>
      <c r="S56" s="157">
        <v>0.25</v>
      </c>
      <c r="T56" s="158">
        <v>0.28592592592592592</v>
      </c>
      <c r="U56" s="159"/>
      <c r="V56" s="160">
        <v>51.742787943402071</v>
      </c>
      <c r="W56" s="158"/>
      <c r="X56" s="169"/>
      <c r="Y56" s="330"/>
      <c r="Z56" s="331"/>
      <c r="AA56" s="115">
        <f t="shared" si="26"/>
        <v>-329.15118976302756</v>
      </c>
      <c r="AB56" s="156">
        <f t="shared" si="27"/>
        <v>0.90025721522332502</v>
      </c>
      <c r="AC56" s="332">
        <f>AB72</f>
        <v>0.88174065137110136</v>
      </c>
    </row>
    <row r="57" spans="1:29" ht="15.75" customHeight="1">
      <c r="A57" s="362"/>
      <c r="B57" s="100" t="s">
        <v>118</v>
      </c>
      <c r="C57" s="335" t="s">
        <v>215</v>
      </c>
      <c r="D57" s="336"/>
      <c r="E57" s="101">
        <v>20.72</v>
      </c>
      <c r="F57" s="102">
        <v>2315</v>
      </c>
      <c r="G57" s="103">
        <f t="shared" si="28"/>
        <v>47966.799999999996</v>
      </c>
      <c r="H57" s="26"/>
      <c r="I57" s="104">
        <v>3</v>
      </c>
      <c r="J57" s="105">
        <v>3600</v>
      </c>
      <c r="K57" s="106">
        <f t="shared" si="18"/>
        <v>1200</v>
      </c>
      <c r="L57" s="107">
        <v>3</v>
      </c>
      <c r="M57" s="105">
        <f t="shared" si="29"/>
        <v>3192.157982169384</v>
      </c>
      <c r="N57" s="106">
        <f t="shared" si="22"/>
        <v>1064.0526607231279</v>
      </c>
      <c r="O57" s="108">
        <f t="shared" si="23"/>
        <v>0</v>
      </c>
      <c r="P57" s="109">
        <f t="shared" si="24"/>
        <v>-135.94733927687207</v>
      </c>
      <c r="Q57" s="110">
        <f t="shared" si="25"/>
        <v>0.88671055060260662</v>
      </c>
      <c r="R57" s="328"/>
      <c r="S57" s="47">
        <v>0.29583333333333334</v>
      </c>
      <c r="T57" s="48">
        <v>0.32604166666666667</v>
      </c>
      <c r="U57" s="111">
        <v>15</v>
      </c>
      <c r="V57" s="112">
        <v>43.512884003818584</v>
      </c>
      <c r="W57" s="113"/>
      <c r="X57" s="13"/>
      <c r="Y57" s="337"/>
      <c r="Z57" s="338"/>
      <c r="AA57" s="117">
        <f t="shared" si="26"/>
        <v>-407.84201783061599</v>
      </c>
      <c r="AB57" s="110">
        <f t="shared" si="27"/>
        <v>0.88671055060260662</v>
      </c>
      <c r="AC57" s="333"/>
    </row>
    <row r="58" spans="1:29" ht="15.75" customHeight="1">
      <c r="A58" s="362"/>
      <c r="B58" s="100" t="s">
        <v>118</v>
      </c>
      <c r="C58" s="335" t="s">
        <v>130</v>
      </c>
      <c r="D58" s="336"/>
      <c r="E58" s="101">
        <v>24.82</v>
      </c>
      <c r="F58" s="102">
        <v>1592</v>
      </c>
      <c r="G58" s="103">
        <f t="shared" si="28"/>
        <v>39513.440000000002</v>
      </c>
      <c r="H58" s="26"/>
      <c r="I58" s="104">
        <v>5</v>
      </c>
      <c r="J58" s="105">
        <v>3600</v>
      </c>
      <c r="K58" s="106">
        <f t="shared" si="18"/>
        <v>720</v>
      </c>
      <c r="L58" s="107">
        <v>5</v>
      </c>
      <c r="M58" s="105">
        <f t="shared" si="29"/>
        <v>3197.927658717434</v>
      </c>
      <c r="N58" s="106">
        <f t="shared" si="22"/>
        <v>639.58553174348685</v>
      </c>
      <c r="O58" s="108">
        <f t="shared" si="23"/>
        <v>0</v>
      </c>
      <c r="P58" s="109">
        <f t="shared" si="24"/>
        <v>-80.414468256513146</v>
      </c>
      <c r="Q58" s="110">
        <f t="shared" si="25"/>
        <v>0.88831323853262067</v>
      </c>
      <c r="R58" s="328"/>
      <c r="S58" s="47">
        <v>0.33611111111111114</v>
      </c>
      <c r="T58" s="48">
        <v>0.35685185185185186</v>
      </c>
      <c r="U58" s="111">
        <v>14.500000000000028</v>
      </c>
      <c r="V58" s="112">
        <v>29.869343585561097</v>
      </c>
      <c r="W58" s="113"/>
      <c r="X58" s="13"/>
      <c r="Y58" s="337"/>
      <c r="Z58" s="338"/>
      <c r="AA58" s="117">
        <f t="shared" si="26"/>
        <v>-402.07234128256596</v>
      </c>
      <c r="AB58" s="110">
        <f t="shared" si="27"/>
        <v>0.88831323853262056</v>
      </c>
      <c r="AC58" s="333"/>
    </row>
    <row r="59" spans="1:29" ht="15.75" customHeight="1">
      <c r="A59" s="362"/>
      <c r="B59" s="100" t="s">
        <v>118</v>
      </c>
      <c r="C59" s="335" t="s">
        <v>131</v>
      </c>
      <c r="D59" s="336"/>
      <c r="E59" s="101">
        <v>30</v>
      </c>
      <c r="F59" s="102">
        <v>2175</v>
      </c>
      <c r="G59" s="103">
        <f t="shared" si="28"/>
        <v>65250</v>
      </c>
      <c r="H59" s="26"/>
      <c r="I59" s="104">
        <v>4</v>
      </c>
      <c r="J59" s="105">
        <v>3600</v>
      </c>
      <c r="K59" s="106">
        <f t="shared" si="18"/>
        <v>900</v>
      </c>
      <c r="L59" s="107">
        <v>4</v>
      </c>
      <c r="M59" s="105">
        <f t="shared" si="29"/>
        <v>3189.6000000000017</v>
      </c>
      <c r="N59" s="106">
        <f t="shared" si="22"/>
        <v>797.40000000000043</v>
      </c>
      <c r="O59" s="108">
        <f t="shared" si="23"/>
        <v>0</v>
      </c>
      <c r="P59" s="109">
        <f t="shared" si="24"/>
        <v>-102.59999999999957</v>
      </c>
      <c r="Q59" s="110">
        <f t="shared" si="25"/>
        <v>0.88600000000000045</v>
      </c>
      <c r="R59" s="328"/>
      <c r="S59" s="47">
        <v>0.3666666666666667</v>
      </c>
      <c r="T59" s="48">
        <v>0.39506944444444447</v>
      </c>
      <c r="U59" s="111">
        <v>15</v>
      </c>
      <c r="V59" s="112">
        <v>40.9142212189616</v>
      </c>
      <c r="W59" s="113"/>
      <c r="X59" s="116"/>
      <c r="Y59" s="337"/>
      <c r="Z59" s="338"/>
      <c r="AA59" s="117">
        <f t="shared" si="26"/>
        <v>-410.39999999999827</v>
      </c>
      <c r="AB59" s="110">
        <f t="shared" si="27"/>
        <v>0.88600000000000045</v>
      </c>
      <c r="AC59" s="333"/>
    </row>
    <row r="60" spans="1:29" ht="15.75" customHeight="1">
      <c r="A60" s="363"/>
      <c r="B60" s="100" t="s">
        <v>118</v>
      </c>
      <c r="C60" s="335" t="s">
        <v>124</v>
      </c>
      <c r="D60" s="336"/>
      <c r="E60" s="101">
        <v>16.66</v>
      </c>
      <c r="F60" s="102">
        <v>5020</v>
      </c>
      <c r="G60" s="103">
        <f t="shared" si="28"/>
        <v>83633.2</v>
      </c>
      <c r="H60" s="13"/>
      <c r="I60" s="104">
        <v>5</v>
      </c>
      <c r="J60" s="105">
        <v>3600</v>
      </c>
      <c r="K60" s="106">
        <f t="shared" si="18"/>
        <v>720</v>
      </c>
      <c r="L60" s="107">
        <v>5</v>
      </c>
      <c r="M60" s="105">
        <f t="shared" si="29"/>
        <v>3199.0958276693336</v>
      </c>
      <c r="N60" s="106">
        <f t="shared" si="22"/>
        <v>639.81916553386668</v>
      </c>
      <c r="O60" s="108">
        <f t="shared" si="23"/>
        <v>0</v>
      </c>
      <c r="P60" s="109">
        <f t="shared" si="24"/>
        <v>-80.180834466133319</v>
      </c>
      <c r="Q60" s="110">
        <f t="shared" si="25"/>
        <v>0.88863772990814816</v>
      </c>
      <c r="R60" s="328"/>
      <c r="S60" s="47">
        <v>0.40486111111111117</v>
      </c>
      <c r="T60" s="48">
        <v>0.47024305555555562</v>
      </c>
      <c r="U60" s="111">
        <v>15</v>
      </c>
      <c r="V60" s="112">
        <v>94.151602898196387</v>
      </c>
      <c r="W60" s="113"/>
      <c r="X60" s="116"/>
      <c r="Y60" s="337"/>
      <c r="Z60" s="338"/>
      <c r="AA60" s="117">
        <f t="shared" si="26"/>
        <v>-400.90417233066637</v>
      </c>
      <c r="AB60" s="110">
        <f t="shared" si="27"/>
        <v>0.88863772990814827</v>
      </c>
      <c r="AC60" s="333"/>
    </row>
    <row r="61" spans="1:29" ht="15.75" customHeight="1">
      <c r="A61" s="363"/>
      <c r="B61" s="100" t="s">
        <v>118</v>
      </c>
      <c r="C61" s="335" t="s">
        <v>250</v>
      </c>
      <c r="D61" s="336"/>
      <c r="E61" s="101">
        <v>30</v>
      </c>
      <c r="F61" s="102">
        <v>3663</v>
      </c>
      <c r="G61" s="121">
        <f t="shared" si="28"/>
        <v>109890</v>
      </c>
      <c r="H61" s="122"/>
      <c r="I61" s="104">
        <v>4</v>
      </c>
      <c r="J61" s="105">
        <v>3300</v>
      </c>
      <c r="K61" s="106">
        <f t="shared" si="18"/>
        <v>825</v>
      </c>
      <c r="L61" s="107">
        <v>4</v>
      </c>
      <c r="M61" s="105">
        <f t="shared" si="29"/>
        <v>2766.9233999999997</v>
      </c>
      <c r="N61" s="106">
        <f t="shared" si="22"/>
        <v>691.73084999999992</v>
      </c>
      <c r="O61" s="108">
        <f t="shared" si="23"/>
        <v>0</v>
      </c>
      <c r="P61" s="109">
        <f t="shared" si="24"/>
        <v>-133.26915000000008</v>
      </c>
      <c r="Q61" s="110">
        <f t="shared" si="25"/>
        <v>0.83846163636363624</v>
      </c>
      <c r="R61" s="328"/>
      <c r="S61" s="47">
        <v>0.48055555555555562</v>
      </c>
      <c r="T61" s="120">
        <v>0.53570601851851862</v>
      </c>
      <c r="U61" s="111">
        <v>14.850000000000003</v>
      </c>
      <c r="V61" s="112">
        <v>79.431183385850147</v>
      </c>
      <c r="W61" s="113"/>
      <c r="X61" s="50"/>
      <c r="Y61" s="337"/>
      <c r="Z61" s="338"/>
      <c r="AA61" s="117">
        <f t="shared" si="26"/>
        <v>-533.07660000000033</v>
      </c>
      <c r="AB61" s="110">
        <f t="shared" si="27"/>
        <v>0.83846163636363624</v>
      </c>
      <c r="AC61" s="333"/>
    </row>
    <row r="62" spans="1:29" ht="15.75" customHeight="1">
      <c r="A62" s="363"/>
      <c r="B62" s="100"/>
      <c r="C62" s="335"/>
      <c r="D62" s="336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328"/>
      <c r="S62" s="47"/>
      <c r="T62" s="120"/>
      <c r="U62" s="111"/>
      <c r="V62" s="112"/>
      <c r="W62" s="113"/>
      <c r="X62" s="116"/>
      <c r="Y62" s="337"/>
      <c r="Z62" s="338"/>
      <c r="AA62" s="117"/>
      <c r="AB62" s="110"/>
      <c r="AC62" s="333"/>
    </row>
    <row r="63" spans="1:29" ht="15.75" customHeight="1">
      <c r="A63" s="363"/>
      <c r="B63" s="100"/>
      <c r="C63" s="335"/>
      <c r="D63" s="336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28"/>
      <c r="S63" s="47"/>
      <c r="T63" s="120"/>
      <c r="U63" s="111"/>
      <c r="V63" s="112"/>
      <c r="W63" s="113"/>
      <c r="X63" s="116"/>
      <c r="Y63" s="337"/>
      <c r="Z63" s="338"/>
      <c r="AA63" s="117"/>
      <c r="AB63" s="110"/>
      <c r="AC63" s="333"/>
    </row>
    <row r="64" spans="1:29" ht="15.75" customHeight="1">
      <c r="A64" s="363"/>
      <c r="B64" s="100"/>
      <c r="C64" s="335"/>
      <c r="D64" s="336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28"/>
      <c r="S64" s="47"/>
      <c r="T64" s="120"/>
      <c r="U64" s="111"/>
      <c r="V64" s="112"/>
      <c r="W64" s="126"/>
      <c r="X64" s="127"/>
      <c r="Y64" s="337"/>
      <c r="Z64" s="338"/>
      <c r="AA64" s="117"/>
      <c r="AB64" s="110"/>
      <c r="AC64" s="333"/>
    </row>
    <row r="65" spans="1:29" ht="15.75" customHeight="1">
      <c r="A65" s="363"/>
      <c r="B65" s="100"/>
      <c r="C65" s="335"/>
      <c r="D65" s="336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28"/>
      <c r="S65" s="47"/>
      <c r="T65" s="120"/>
      <c r="U65" s="111"/>
      <c r="V65" s="112"/>
      <c r="W65" s="126"/>
      <c r="X65" s="127"/>
      <c r="Y65" s="337"/>
      <c r="Z65" s="338"/>
      <c r="AA65" s="117"/>
      <c r="AB65" s="110"/>
      <c r="AC65" s="333"/>
    </row>
    <row r="66" spans="1:29" ht="15.75" customHeight="1">
      <c r="A66" s="363"/>
      <c r="B66" s="100"/>
      <c r="C66" s="335"/>
      <c r="D66" s="336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28"/>
      <c r="S66" s="47"/>
      <c r="T66" s="120"/>
      <c r="U66" s="111"/>
      <c r="V66" s="112"/>
      <c r="W66" s="126"/>
      <c r="X66" s="127"/>
      <c r="Y66" s="337"/>
      <c r="Z66" s="338"/>
      <c r="AA66" s="117"/>
      <c r="AB66" s="110"/>
      <c r="AC66" s="333"/>
    </row>
    <row r="67" spans="1:29" ht="15.75" customHeight="1">
      <c r="A67" s="363"/>
      <c r="B67" s="100"/>
      <c r="C67" s="335"/>
      <c r="D67" s="336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28"/>
      <c r="S67" s="47"/>
      <c r="T67" s="120"/>
      <c r="U67" s="111"/>
      <c r="V67" s="112"/>
      <c r="W67" s="126"/>
      <c r="X67" s="127"/>
      <c r="Y67" s="337"/>
      <c r="Z67" s="338"/>
      <c r="AA67" s="117"/>
      <c r="AB67" s="110"/>
      <c r="AC67" s="333"/>
    </row>
    <row r="68" spans="1:29" ht="15.75" customHeight="1">
      <c r="A68" s="363"/>
      <c r="B68" s="100"/>
      <c r="C68" s="335"/>
      <c r="D68" s="336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28"/>
      <c r="S68" s="47"/>
      <c r="T68" s="120"/>
      <c r="U68" s="111"/>
      <c r="V68" s="112"/>
      <c r="W68" s="126"/>
      <c r="X68" s="127"/>
      <c r="Y68" s="337"/>
      <c r="Z68" s="338"/>
      <c r="AA68" s="117"/>
      <c r="AB68" s="110"/>
      <c r="AC68" s="333"/>
    </row>
    <row r="69" spans="1:29" ht="15.75" customHeight="1">
      <c r="A69" s="363"/>
      <c r="B69" s="100"/>
      <c r="C69" s="335"/>
      <c r="D69" s="336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28"/>
      <c r="S69" s="47"/>
      <c r="T69" s="120"/>
      <c r="U69" s="111"/>
      <c r="V69" s="112"/>
      <c r="W69" s="126"/>
      <c r="X69" s="127"/>
      <c r="Y69" s="337"/>
      <c r="Z69" s="338"/>
      <c r="AA69" s="117"/>
      <c r="AB69" s="110"/>
      <c r="AC69" s="333"/>
    </row>
    <row r="70" spans="1:29" ht="15.75" customHeight="1">
      <c r="A70" s="363"/>
      <c r="B70" s="100"/>
      <c r="C70" s="335"/>
      <c r="D70" s="336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8"/>
      <c r="S70" s="47"/>
      <c r="T70" s="120"/>
      <c r="U70" s="111"/>
      <c r="V70" s="112"/>
      <c r="W70" s="126"/>
      <c r="X70" s="127"/>
      <c r="Y70" s="337"/>
      <c r="Z70" s="338"/>
      <c r="AA70" s="117"/>
      <c r="AB70" s="110"/>
      <c r="AC70" s="333"/>
    </row>
    <row r="71" spans="1:29" ht="15.75" customHeight="1">
      <c r="A71" s="363"/>
      <c r="B71" s="100"/>
      <c r="C71" s="335"/>
      <c r="D71" s="336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8"/>
      <c r="S71" s="119"/>
      <c r="T71" s="120"/>
      <c r="U71" s="130"/>
      <c r="V71" s="131"/>
      <c r="W71" s="126"/>
      <c r="X71" s="127"/>
      <c r="Y71" s="337"/>
      <c r="Z71" s="338"/>
      <c r="AA71" s="165"/>
      <c r="AB71" s="125"/>
      <c r="AC71" s="333"/>
    </row>
    <row r="72" spans="1:29" ht="15.75" customHeight="1" thickBot="1">
      <c r="A72" s="364"/>
      <c r="B72" s="133" t="s">
        <v>115</v>
      </c>
      <c r="C72" s="358"/>
      <c r="D72" s="358"/>
      <c r="E72" s="134"/>
      <c r="F72" s="167"/>
      <c r="G72" s="135"/>
      <c r="H72" s="69"/>
      <c r="I72" s="136">
        <f t="shared" ref="I72:J72" si="30">AVERAGE(I56:I71)</f>
        <v>4</v>
      </c>
      <c r="J72" s="137">
        <f t="shared" si="30"/>
        <v>3500</v>
      </c>
      <c r="K72" s="138">
        <f t="shared" ref="K72" si="31">J72/I72</f>
        <v>875</v>
      </c>
      <c r="L72" s="136">
        <f t="shared" ref="L72:M72" si="32">AVERAGE(L56:L71)</f>
        <v>4</v>
      </c>
      <c r="M72" s="137">
        <f t="shared" si="32"/>
        <v>3086.0922797988546</v>
      </c>
      <c r="N72" s="138">
        <f>M72/L72</f>
        <v>771.52306994971366</v>
      </c>
      <c r="O72" s="139">
        <f>L72-I72</f>
        <v>0</v>
      </c>
      <c r="P72" s="140">
        <f>N72-K72</f>
        <v>-103.47693005028634</v>
      </c>
      <c r="Q72" s="141">
        <f>N72/K72</f>
        <v>0.88174065137110136</v>
      </c>
      <c r="R72" s="329"/>
      <c r="S72" s="142">
        <v>0.25</v>
      </c>
      <c r="T72" s="143">
        <v>0.53570601851851862</v>
      </c>
      <c r="U72" s="144"/>
      <c r="V72" s="166"/>
      <c r="W72" s="167"/>
      <c r="X72" s="138"/>
      <c r="Y72" s="359"/>
      <c r="Z72" s="360"/>
      <c r="AA72" s="168">
        <f>M72-J72</f>
        <v>-413.90772020114537</v>
      </c>
      <c r="AB72" s="141">
        <f>M72/J72</f>
        <v>0.88174065137110136</v>
      </c>
      <c r="AC72" s="334"/>
    </row>
    <row r="73" spans="1:29" ht="15.75" customHeight="1">
      <c r="A73" s="322" t="s">
        <v>132</v>
      </c>
      <c r="B73" s="114" t="s">
        <v>118</v>
      </c>
      <c r="C73" s="325" t="s">
        <v>133</v>
      </c>
      <c r="D73" s="326"/>
      <c r="E73" s="147">
        <v>28.57</v>
      </c>
      <c r="F73" s="97">
        <v>1407</v>
      </c>
      <c r="G73" s="148">
        <f t="shared" ref="G73:G76" si="33">E73*F73</f>
        <v>40197.99</v>
      </c>
      <c r="H73" s="149"/>
      <c r="I73" s="150">
        <v>12</v>
      </c>
      <c r="J73" s="151">
        <v>3600</v>
      </c>
      <c r="K73" s="152">
        <f>J73/I73</f>
        <v>300</v>
      </c>
      <c r="L73" s="153">
        <v>12</v>
      </c>
      <c r="M73" s="151">
        <f>F73/V73*60</f>
        <v>3119.6112706954082</v>
      </c>
      <c r="N73" s="152">
        <f>M73/L73</f>
        <v>259.96760589128399</v>
      </c>
      <c r="O73" s="154">
        <f>L73-I73</f>
        <v>0</v>
      </c>
      <c r="P73" s="155">
        <f>N73-K73</f>
        <v>-40.032394108716005</v>
      </c>
      <c r="Q73" s="156">
        <f>N73/K73</f>
        <v>0.86655868630428001</v>
      </c>
      <c r="R73" s="327">
        <f>Q89</f>
        <v>0.89598794460317543</v>
      </c>
      <c r="S73" s="157">
        <v>0.70833333333333337</v>
      </c>
      <c r="T73" s="158">
        <v>0.72711805555555564</v>
      </c>
      <c r="U73" s="159"/>
      <c r="V73" s="160">
        <v>27.061063919409904</v>
      </c>
      <c r="W73" s="158"/>
      <c r="X73" s="169"/>
      <c r="Y73" s="330"/>
      <c r="Z73" s="331"/>
      <c r="AA73" s="115">
        <f>M73-J73</f>
        <v>-480.38872930459183</v>
      </c>
      <c r="AB73" s="156">
        <f>M73/J73</f>
        <v>0.86655868630428001</v>
      </c>
      <c r="AC73" s="332">
        <f>AB89</f>
        <v>0.89598794460317555</v>
      </c>
    </row>
    <row r="74" spans="1:29" ht="15.75" customHeight="1">
      <c r="A74" s="323"/>
      <c r="B74" s="100" t="s">
        <v>118</v>
      </c>
      <c r="C74" s="335" t="s">
        <v>195</v>
      </c>
      <c r="D74" s="336"/>
      <c r="E74" s="101">
        <v>20.420000000000002</v>
      </c>
      <c r="F74" s="102">
        <v>497</v>
      </c>
      <c r="G74" s="103">
        <f t="shared" si="33"/>
        <v>10148.740000000002</v>
      </c>
      <c r="H74" s="26"/>
      <c r="I74" s="104">
        <v>13</v>
      </c>
      <c r="J74" s="105">
        <v>3600</v>
      </c>
      <c r="K74" s="106">
        <f t="shared" si="18"/>
        <v>276.92307692307691</v>
      </c>
      <c r="L74" s="107">
        <v>13</v>
      </c>
      <c r="M74" s="105">
        <f>F74/V74*60</f>
        <v>3260.5837684264097</v>
      </c>
      <c r="N74" s="106">
        <f>M74/L74</f>
        <v>250.81413603280075</v>
      </c>
      <c r="O74" s="108">
        <f>L74-I74</f>
        <v>0</v>
      </c>
      <c r="P74" s="109">
        <f>N74-K74</f>
        <v>-26.108940890276159</v>
      </c>
      <c r="Q74" s="110">
        <f>N74/K74</f>
        <v>0.90571771345178054</v>
      </c>
      <c r="R74" s="328"/>
      <c r="S74" s="47">
        <v>0.73055555555555562</v>
      </c>
      <c r="T74" s="48">
        <v>0.73689814814814825</v>
      </c>
      <c r="U74" s="111">
        <v>4.9499999999999744</v>
      </c>
      <c r="V74" s="112">
        <v>9.1456015602971092</v>
      </c>
      <c r="W74" s="113"/>
      <c r="X74" s="13"/>
      <c r="Y74" s="337"/>
      <c r="Z74" s="338"/>
      <c r="AA74" s="117">
        <f>M74-J74</f>
        <v>-339.41623157359027</v>
      </c>
      <c r="AB74" s="110">
        <f>M74/J74</f>
        <v>0.90571771345178043</v>
      </c>
      <c r="AC74" s="333"/>
    </row>
    <row r="75" spans="1:29" ht="15.75" customHeight="1">
      <c r="A75" s="323"/>
      <c r="B75" s="100" t="s">
        <v>118</v>
      </c>
      <c r="C75" s="335" t="s">
        <v>229</v>
      </c>
      <c r="D75" s="336"/>
      <c r="E75" s="101">
        <v>17.71</v>
      </c>
      <c r="F75" s="102">
        <v>1503</v>
      </c>
      <c r="G75" s="103">
        <f t="shared" si="33"/>
        <v>26618.13</v>
      </c>
      <c r="H75" s="26"/>
      <c r="I75" s="104">
        <v>5</v>
      </c>
      <c r="J75" s="105">
        <v>3600</v>
      </c>
      <c r="K75" s="106">
        <f t="shared" si="18"/>
        <v>720</v>
      </c>
      <c r="L75" s="107">
        <v>5</v>
      </c>
      <c r="M75" s="105">
        <f>F75/V75*60</f>
        <v>3261.1282635466823</v>
      </c>
      <c r="N75" s="106">
        <f>M75/L75</f>
        <v>652.22565270933649</v>
      </c>
      <c r="O75" s="108">
        <f>L75-I75</f>
        <v>0</v>
      </c>
      <c r="P75" s="109">
        <f>N75-K75</f>
        <v>-67.774347290663513</v>
      </c>
      <c r="Q75" s="110">
        <f>N75/K75</f>
        <v>0.90586896209630063</v>
      </c>
      <c r="R75" s="328"/>
      <c r="S75" s="47">
        <v>0.74097222222222225</v>
      </c>
      <c r="T75" s="48">
        <v>0.76017361111111115</v>
      </c>
      <c r="U75" s="111">
        <v>5.8666666666665712</v>
      </c>
      <c r="V75" s="112">
        <v>27.653006172141041</v>
      </c>
      <c r="W75" s="113"/>
      <c r="X75" s="13"/>
      <c r="Y75" s="337"/>
      <c r="Z75" s="338"/>
      <c r="AA75" s="117">
        <f>M75-J75</f>
        <v>-338.87173645331768</v>
      </c>
      <c r="AB75" s="110">
        <f>M75/J75</f>
        <v>0.90586896209630063</v>
      </c>
      <c r="AC75" s="333"/>
    </row>
    <row r="76" spans="1:29" ht="15.75" customHeight="1">
      <c r="A76" s="323"/>
      <c r="B76" s="100" t="s">
        <v>118</v>
      </c>
      <c r="C76" s="335" t="s">
        <v>227</v>
      </c>
      <c r="D76" s="336"/>
      <c r="E76" s="101">
        <v>18.920000000000002</v>
      </c>
      <c r="F76" s="102">
        <v>1874</v>
      </c>
      <c r="G76" s="103">
        <f t="shared" si="33"/>
        <v>35456.080000000002</v>
      </c>
      <c r="H76" s="26"/>
      <c r="I76" s="104">
        <v>5</v>
      </c>
      <c r="J76" s="105">
        <v>3600</v>
      </c>
      <c r="K76" s="106">
        <f t="shared" si="18"/>
        <v>720</v>
      </c>
      <c r="L76" s="107">
        <v>5</v>
      </c>
      <c r="M76" s="105">
        <f>F76/V76*60</f>
        <v>3260.9030996172255</v>
      </c>
      <c r="N76" s="106">
        <f>M76/L76</f>
        <v>652.18061992344508</v>
      </c>
      <c r="O76" s="108">
        <f>L76-I76</f>
        <v>0</v>
      </c>
      <c r="P76" s="109">
        <f>N76-K76</f>
        <v>-67.819380076554921</v>
      </c>
      <c r="Q76" s="110">
        <f>N76/K76</f>
        <v>0.90580641656034033</v>
      </c>
      <c r="R76" s="328"/>
      <c r="S76" s="47">
        <v>0.76319444444444451</v>
      </c>
      <c r="T76" s="48">
        <v>0.78712962962962973</v>
      </c>
      <c r="U76" s="111">
        <v>5</v>
      </c>
      <c r="V76" s="112">
        <v>34.481245398919867</v>
      </c>
      <c r="W76" s="113"/>
      <c r="X76" s="116"/>
      <c r="Y76" s="337"/>
      <c r="Z76" s="338"/>
      <c r="AA76" s="117">
        <f>M76-J76</f>
        <v>-339.09690038277449</v>
      </c>
      <c r="AB76" s="110">
        <f>M76/J76</f>
        <v>0.90580641656034044</v>
      </c>
      <c r="AC76" s="333"/>
    </row>
    <row r="77" spans="1:29" ht="15.75" customHeight="1">
      <c r="A77" s="323"/>
      <c r="B77" s="100"/>
      <c r="C77" s="335"/>
      <c r="D77" s="336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8"/>
      <c r="S77" s="47"/>
      <c r="T77" s="48"/>
      <c r="U77" s="111"/>
      <c r="V77" s="112"/>
      <c r="W77" s="113"/>
      <c r="X77" s="116"/>
      <c r="Y77" s="337"/>
      <c r="Z77" s="338"/>
      <c r="AA77" s="117"/>
      <c r="AB77" s="110"/>
      <c r="AC77" s="333"/>
    </row>
    <row r="78" spans="1:29" ht="15.75" customHeight="1">
      <c r="A78" s="323"/>
      <c r="B78" s="100"/>
      <c r="C78" s="335"/>
      <c r="D78" s="336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8"/>
      <c r="S78" s="47"/>
      <c r="T78" s="120"/>
      <c r="U78" s="111"/>
      <c r="V78" s="112"/>
      <c r="W78" s="113"/>
      <c r="X78" s="50"/>
      <c r="Y78" s="337"/>
      <c r="Z78" s="338"/>
      <c r="AA78" s="117"/>
      <c r="AB78" s="110"/>
      <c r="AC78" s="333"/>
    </row>
    <row r="79" spans="1:29" ht="15.75" customHeight="1">
      <c r="A79" s="323"/>
      <c r="B79" s="100"/>
      <c r="C79" s="335"/>
      <c r="D79" s="336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8"/>
      <c r="S79" s="47"/>
      <c r="T79" s="120"/>
      <c r="U79" s="111"/>
      <c r="V79" s="112"/>
      <c r="W79" s="113"/>
      <c r="X79" s="116"/>
      <c r="Y79" s="337"/>
      <c r="Z79" s="338"/>
      <c r="AA79" s="117"/>
      <c r="AB79" s="110"/>
      <c r="AC79" s="333"/>
    </row>
    <row r="80" spans="1:29" ht="15.75" customHeight="1">
      <c r="A80" s="323"/>
      <c r="B80" s="100"/>
      <c r="C80" s="335"/>
      <c r="D80" s="336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8"/>
      <c r="S80" s="47"/>
      <c r="T80" s="120"/>
      <c r="U80" s="111"/>
      <c r="V80" s="112"/>
      <c r="W80" s="113"/>
      <c r="X80" s="116"/>
      <c r="Y80" s="337"/>
      <c r="Z80" s="338"/>
      <c r="AA80" s="117"/>
      <c r="AB80" s="110"/>
      <c r="AC80" s="333"/>
    </row>
    <row r="81" spans="1:29" ht="15.75" customHeight="1">
      <c r="A81" s="323"/>
      <c r="B81" s="100"/>
      <c r="C81" s="335"/>
      <c r="D81" s="336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8"/>
      <c r="S81" s="47"/>
      <c r="T81" s="120"/>
      <c r="U81" s="111"/>
      <c r="V81" s="112"/>
      <c r="W81" s="126"/>
      <c r="X81" s="127"/>
      <c r="Y81" s="337"/>
      <c r="Z81" s="338"/>
      <c r="AA81" s="117"/>
      <c r="AB81" s="110"/>
      <c r="AC81" s="333"/>
    </row>
    <row r="82" spans="1:29" ht="15.75" customHeight="1">
      <c r="A82" s="323"/>
      <c r="B82" s="100"/>
      <c r="C82" s="335"/>
      <c r="D82" s="336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8"/>
      <c r="S82" s="47"/>
      <c r="T82" s="120"/>
      <c r="U82" s="111"/>
      <c r="V82" s="112"/>
      <c r="W82" s="126"/>
      <c r="X82" s="127"/>
      <c r="Y82" s="337"/>
      <c r="Z82" s="338"/>
      <c r="AA82" s="117"/>
      <c r="AB82" s="110"/>
      <c r="AC82" s="333"/>
    </row>
    <row r="83" spans="1:29" ht="15.75" customHeight="1">
      <c r="A83" s="323"/>
      <c r="B83" s="100"/>
      <c r="C83" s="335"/>
      <c r="D83" s="336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8"/>
      <c r="S83" s="47"/>
      <c r="T83" s="120"/>
      <c r="U83" s="111"/>
      <c r="V83" s="112"/>
      <c r="W83" s="126"/>
      <c r="X83" s="127"/>
      <c r="Y83" s="337"/>
      <c r="Z83" s="338"/>
      <c r="AA83" s="117"/>
      <c r="AB83" s="110"/>
      <c r="AC83" s="333"/>
    </row>
    <row r="84" spans="1:29" ht="15.75" customHeight="1">
      <c r="A84" s="323"/>
      <c r="B84" s="100"/>
      <c r="C84" s="335"/>
      <c r="D84" s="336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8"/>
      <c r="S84" s="47"/>
      <c r="T84" s="120"/>
      <c r="U84" s="111"/>
      <c r="V84" s="112"/>
      <c r="W84" s="126"/>
      <c r="X84" s="127"/>
      <c r="Y84" s="337"/>
      <c r="Z84" s="338"/>
      <c r="AA84" s="117"/>
      <c r="AB84" s="110"/>
      <c r="AC84" s="333"/>
    </row>
    <row r="85" spans="1:29" ht="15.75" customHeight="1">
      <c r="A85" s="323"/>
      <c r="B85" s="100"/>
      <c r="C85" s="335"/>
      <c r="D85" s="336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8"/>
      <c r="S85" s="47"/>
      <c r="T85" s="120"/>
      <c r="U85" s="111"/>
      <c r="V85" s="112"/>
      <c r="W85" s="126"/>
      <c r="X85" s="127"/>
      <c r="Y85" s="337"/>
      <c r="Z85" s="338"/>
      <c r="AA85" s="117"/>
      <c r="AB85" s="110"/>
      <c r="AC85" s="333"/>
    </row>
    <row r="86" spans="1:29" ht="15.75" customHeight="1">
      <c r="A86" s="323"/>
      <c r="B86" s="100"/>
      <c r="C86" s="335"/>
      <c r="D86" s="336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8"/>
      <c r="S86" s="47"/>
      <c r="T86" s="120"/>
      <c r="U86" s="111"/>
      <c r="V86" s="112"/>
      <c r="W86" s="126"/>
      <c r="X86" s="127"/>
      <c r="Y86" s="337"/>
      <c r="Z86" s="338"/>
      <c r="AA86" s="117"/>
      <c r="AB86" s="110"/>
      <c r="AC86" s="333"/>
    </row>
    <row r="87" spans="1:29" ht="15.75" customHeight="1">
      <c r="A87" s="323"/>
      <c r="B87" s="100"/>
      <c r="C87" s="335"/>
      <c r="D87" s="336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8"/>
      <c r="S87" s="47"/>
      <c r="T87" s="120"/>
      <c r="U87" s="111"/>
      <c r="V87" s="112"/>
      <c r="W87" s="126"/>
      <c r="X87" s="127"/>
      <c r="Y87" s="337"/>
      <c r="Z87" s="338"/>
      <c r="AA87" s="117"/>
      <c r="AB87" s="110"/>
      <c r="AC87" s="333"/>
    </row>
    <row r="88" spans="1:29" ht="15.75" customHeight="1">
      <c r="A88" s="323"/>
      <c r="B88" s="100"/>
      <c r="C88" s="335"/>
      <c r="D88" s="336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8"/>
      <c r="S88" s="119"/>
      <c r="T88" s="120"/>
      <c r="U88" s="130"/>
      <c r="V88" s="131"/>
      <c r="W88" s="126"/>
      <c r="X88" s="127"/>
      <c r="Y88" s="337"/>
      <c r="Z88" s="338"/>
      <c r="AA88" s="165"/>
      <c r="AB88" s="125"/>
      <c r="AC88" s="333"/>
    </row>
    <row r="89" spans="1:29" ht="15.75" customHeight="1" thickBot="1">
      <c r="A89" s="324"/>
      <c r="B89" s="133" t="s">
        <v>115</v>
      </c>
      <c r="C89" s="358"/>
      <c r="D89" s="358"/>
      <c r="E89" s="134"/>
      <c r="F89" s="167"/>
      <c r="G89" s="135"/>
      <c r="H89" s="69"/>
      <c r="I89" s="136">
        <f t="shared" ref="I89:J89" si="34">AVERAGE(I73:I88)</f>
        <v>8.75</v>
      </c>
      <c r="J89" s="137">
        <f t="shared" si="34"/>
        <v>3600</v>
      </c>
      <c r="K89" s="138">
        <f t="shared" ref="K89" si="35">J89/I89</f>
        <v>411.42857142857144</v>
      </c>
      <c r="L89" s="136">
        <f t="shared" ref="L89:M89" si="36">AVERAGE(L73:L88)</f>
        <v>8.75</v>
      </c>
      <c r="M89" s="137">
        <f t="shared" si="36"/>
        <v>3225.5566005714318</v>
      </c>
      <c r="N89" s="138">
        <f t="shared" ref="N89:N94" si="37">M89/L89</f>
        <v>368.6350400653065</v>
      </c>
      <c r="O89" s="139">
        <f t="shared" ref="O89:O94" si="38">L89-I89</f>
        <v>0</v>
      </c>
      <c r="P89" s="140">
        <f t="shared" ref="P89:P94" si="39">N89-K89</f>
        <v>-42.793531363264947</v>
      </c>
      <c r="Q89" s="141">
        <f t="shared" ref="Q89:Q94" si="40">N89/K89</f>
        <v>0.89598794460317543</v>
      </c>
      <c r="R89" s="329"/>
      <c r="S89" s="142">
        <v>0.70833333333333337</v>
      </c>
      <c r="T89" s="143">
        <v>0.78712962962962973</v>
      </c>
      <c r="U89" s="144"/>
      <c r="V89" s="166"/>
      <c r="W89" s="167"/>
      <c r="X89" s="138"/>
      <c r="Y89" s="359"/>
      <c r="Z89" s="360"/>
      <c r="AA89" s="168">
        <f t="shared" ref="AA89:AA94" si="41">M89-J89</f>
        <v>-374.44339942856823</v>
      </c>
      <c r="AB89" s="141">
        <f t="shared" ref="AB89:AB94" si="42">M89/J89</f>
        <v>0.89598794460317555</v>
      </c>
      <c r="AC89" s="334"/>
    </row>
    <row r="90" spans="1:29" ht="15.75" customHeight="1">
      <c r="A90" s="361" t="s">
        <v>137</v>
      </c>
      <c r="B90" s="114" t="s">
        <v>118</v>
      </c>
      <c r="C90" s="325" t="s">
        <v>197</v>
      </c>
      <c r="D90" s="326"/>
      <c r="E90" s="147">
        <v>23.27</v>
      </c>
      <c r="F90" s="97">
        <v>799</v>
      </c>
      <c r="G90" s="148">
        <f t="shared" ref="G90:G94" si="43">E90*F90</f>
        <v>18592.73</v>
      </c>
      <c r="H90" s="149"/>
      <c r="I90" s="150">
        <v>5</v>
      </c>
      <c r="J90" s="151">
        <v>3000</v>
      </c>
      <c r="K90" s="152">
        <f>J90/I90</f>
        <v>600</v>
      </c>
      <c r="L90" s="153">
        <v>5</v>
      </c>
      <c r="M90" s="151">
        <f>F90/V90*60</f>
        <v>2719.8005940949101</v>
      </c>
      <c r="N90" s="152">
        <f t="shared" si="37"/>
        <v>543.96011881898198</v>
      </c>
      <c r="O90" s="154">
        <f t="shared" si="38"/>
        <v>0</v>
      </c>
      <c r="P90" s="155">
        <f t="shared" si="39"/>
        <v>-56.039881181018018</v>
      </c>
      <c r="Q90" s="156">
        <f t="shared" si="40"/>
        <v>0.90660019803163661</v>
      </c>
      <c r="R90" s="327">
        <f>Q106</f>
        <v>0.90619607426624449</v>
      </c>
      <c r="S90" s="157">
        <v>0.70833333333333337</v>
      </c>
      <c r="T90" s="158">
        <v>0.72056712962962965</v>
      </c>
      <c r="U90" s="159"/>
      <c r="V90" s="160">
        <v>17.626292201010926</v>
      </c>
      <c r="W90" s="161"/>
      <c r="X90" s="162"/>
      <c r="Y90" s="330"/>
      <c r="Z90" s="331"/>
      <c r="AA90" s="115">
        <f t="shared" si="41"/>
        <v>-280.19940590508986</v>
      </c>
      <c r="AB90" s="156">
        <f t="shared" si="42"/>
        <v>0.90660019803163672</v>
      </c>
      <c r="AC90" s="332">
        <f>AB106</f>
        <v>0.90619607426624438</v>
      </c>
    </row>
    <row r="91" spans="1:29" ht="15.75" customHeight="1">
      <c r="A91" s="362"/>
      <c r="B91" s="100" t="s">
        <v>118</v>
      </c>
      <c r="C91" s="335" t="s">
        <v>136</v>
      </c>
      <c r="D91" s="336"/>
      <c r="E91" s="101">
        <v>24.54</v>
      </c>
      <c r="F91" s="102">
        <v>1467</v>
      </c>
      <c r="G91" s="103">
        <f t="shared" si="43"/>
        <v>36000.18</v>
      </c>
      <c r="H91" s="26"/>
      <c r="I91" s="104">
        <v>4</v>
      </c>
      <c r="J91" s="105">
        <v>3000</v>
      </c>
      <c r="K91" s="106">
        <f t="shared" ref="K91:K135" si="44">J91/I91</f>
        <v>750</v>
      </c>
      <c r="L91" s="107">
        <v>4</v>
      </c>
      <c r="M91" s="105">
        <f>F91/V91*60</f>
        <v>2719.9853896612717</v>
      </c>
      <c r="N91" s="106">
        <f t="shared" si="37"/>
        <v>679.99634741531793</v>
      </c>
      <c r="O91" s="108">
        <f t="shared" si="38"/>
        <v>0</v>
      </c>
      <c r="P91" s="109">
        <f t="shared" si="39"/>
        <v>-70.003652584682072</v>
      </c>
      <c r="Q91" s="110">
        <f t="shared" si="40"/>
        <v>0.90666179655375723</v>
      </c>
      <c r="R91" s="328"/>
      <c r="S91" s="47">
        <v>0.72361111111111109</v>
      </c>
      <c r="T91" s="48">
        <v>0.74607638888888883</v>
      </c>
      <c r="U91" s="111">
        <v>5</v>
      </c>
      <c r="V91" s="112">
        <v>32.360467940219856</v>
      </c>
      <c r="W91" s="113"/>
      <c r="X91" s="116"/>
      <c r="Y91" s="337"/>
      <c r="Z91" s="338"/>
      <c r="AA91" s="117">
        <f t="shared" si="41"/>
        <v>-280.01461033872829</v>
      </c>
      <c r="AB91" s="110">
        <f t="shared" si="42"/>
        <v>0.90666179655375723</v>
      </c>
      <c r="AC91" s="333"/>
    </row>
    <row r="92" spans="1:29" ht="15.75" customHeight="1">
      <c r="A92" s="362"/>
      <c r="B92" s="100" t="s">
        <v>118</v>
      </c>
      <c r="C92" s="335" t="s">
        <v>230</v>
      </c>
      <c r="D92" s="336"/>
      <c r="E92" s="101">
        <v>24.33</v>
      </c>
      <c r="F92" s="102">
        <v>2487</v>
      </c>
      <c r="G92" s="103">
        <f t="shared" si="43"/>
        <v>60508.71</v>
      </c>
      <c r="H92" s="26"/>
      <c r="I92" s="104">
        <v>4</v>
      </c>
      <c r="J92" s="105">
        <v>3000</v>
      </c>
      <c r="K92" s="106">
        <f t="shared" si="44"/>
        <v>750</v>
      </c>
      <c r="L92" s="107">
        <v>4</v>
      </c>
      <c r="M92" s="105">
        <f>F92/V92*60</f>
        <v>2720.242774797232</v>
      </c>
      <c r="N92" s="106">
        <f t="shared" si="37"/>
        <v>680.06069369930799</v>
      </c>
      <c r="O92" s="108">
        <f t="shared" si="38"/>
        <v>0</v>
      </c>
      <c r="P92" s="109">
        <f t="shared" si="39"/>
        <v>-69.93930630069201</v>
      </c>
      <c r="Q92" s="110">
        <f t="shared" si="40"/>
        <v>0.90674759159907736</v>
      </c>
      <c r="R92" s="328"/>
      <c r="S92" s="47">
        <v>0.75</v>
      </c>
      <c r="T92" s="48">
        <v>0.78809027777777774</v>
      </c>
      <c r="U92" s="111">
        <v>5.6500000000000838</v>
      </c>
      <c r="V92" s="112">
        <v>54.855397974955714</v>
      </c>
      <c r="W92" s="113"/>
      <c r="X92" s="116"/>
      <c r="Y92" s="337"/>
      <c r="Z92" s="338"/>
      <c r="AA92" s="117">
        <f t="shared" si="41"/>
        <v>-279.75722520276804</v>
      </c>
      <c r="AB92" s="110">
        <f t="shared" si="42"/>
        <v>0.90674759159907736</v>
      </c>
      <c r="AC92" s="333"/>
    </row>
    <row r="93" spans="1:29" ht="15.75" customHeight="1">
      <c r="A93" s="362"/>
      <c r="B93" s="100" t="s">
        <v>118</v>
      </c>
      <c r="C93" s="335" t="s">
        <v>135</v>
      </c>
      <c r="D93" s="336"/>
      <c r="E93" s="101">
        <v>22.28</v>
      </c>
      <c r="F93" s="102">
        <v>1603</v>
      </c>
      <c r="G93" s="103">
        <f t="shared" si="43"/>
        <v>35714.840000000004</v>
      </c>
      <c r="H93" s="26"/>
      <c r="I93" s="104">
        <v>5</v>
      </c>
      <c r="J93" s="105">
        <v>3300</v>
      </c>
      <c r="K93" s="106">
        <f t="shared" si="44"/>
        <v>660</v>
      </c>
      <c r="L93" s="107">
        <v>5</v>
      </c>
      <c r="M93" s="105">
        <f>F93/V93*60</f>
        <v>2990.1299999999992</v>
      </c>
      <c r="N93" s="106">
        <f t="shared" si="37"/>
        <v>598.02599999999984</v>
      </c>
      <c r="O93" s="108">
        <f t="shared" si="38"/>
        <v>0</v>
      </c>
      <c r="P93" s="109">
        <f t="shared" si="39"/>
        <v>-61.97400000000016</v>
      </c>
      <c r="Q93" s="110">
        <f t="shared" si="40"/>
        <v>0.90609999999999979</v>
      </c>
      <c r="R93" s="328"/>
      <c r="S93" s="47">
        <v>0.79097222222222219</v>
      </c>
      <c r="T93" s="48">
        <v>0.81329861111111112</v>
      </c>
      <c r="U93" s="111">
        <v>5</v>
      </c>
      <c r="V93" s="112">
        <v>32.165825566112517</v>
      </c>
      <c r="W93" s="113"/>
      <c r="X93" s="116"/>
      <c r="Y93" s="337"/>
      <c r="Z93" s="338"/>
      <c r="AA93" s="117">
        <f t="shared" si="41"/>
        <v>-309.8700000000008</v>
      </c>
      <c r="AB93" s="110">
        <f t="shared" si="42"/>
        <v>0.90609999999999979</v>
      </c>
      <c r="AC93" s="333"/>
    </row>
    <row r="94" spans="1:29" ht="15.75" customHeight="1">
      <c r="A94" s="363"/>
      <c r="B94" s="100" t="s">
        <v>118</v>
      </c>
      <c r="C94" s="335" t="s">
        <v>138</v>
      </c>
      <c r="D94" s="336"/>
      <c r="E94" s="101">
        <v>17.89</v>
      </c>
      <c r="F94" s="102">
        <v>4737</v>
      </c>
      <c r="G94" s="103">
        <f t="shared" si="43"/>
        <v>84744.930000000008</v>
      </c>
      <c r="H94" s="13"/>
      <c r="I94" s="104">
        <v>4</v>
      </c>
      <c r="J94" s="105">
        <v>3300</v>
      </c>
      <c r="K94" s="106">
        <f t="shared" si="44"/>
        <v>825</v>
      </c>
      <c r="L94" s="107">
        <v>4</v>
      </c>
      <c r="M94" s="105">
        <f>F94/V94*60</f>
        <v>2986.5000000000005</v>
      </c>
      <c r="N94" s="106">
        <f t="shared" si="37"/>
        <v>746.62500000000011</v>
      </c>
      <c r="O94" s="108">
        <f t="shared" si="38"/>
        <v>0</v>
      </c>
      <c r="P94" s="109">
        <f t="shared" si="39"/>
        <v>-78.374999999999886</v>
      </c>
      <c r="Q94" s="110">
        <f t="shared" si="40"/>
        <v>0.90500000000000014</v>
      </c>
      <c r="R94" s="328"/>
      <c r="S94" s="47">
        <v>0.81736111111111109</v>
      </c>
      <c r="T94" s="48">
        <v>0.88344907407407403</v>
      </c>
      <c r="U94" s="111">
        <v>5.8499999999999552</v>
      </c>
      <c r="V94" s="112">
        <v>95.168257157207421</v>
      </c>
      <c r="W94" s="113"/>
      <c r="X94" s="116"/>
      <c r="Y94" s="337"/>
      <c r="Z94" s="338"/>
      <c r="AA94" s="117">
        <f t="shared" si="41"/>
        <v>-313.49999999999955</v>
      </c>
      <c r="AB94" s="110">
        <f t="shared" si="42"/>
        <v>0.90500000000000014</v>
      </c>
      <c r="AC94" s="333"/>
    </row>
    <row r="95" spans="1:29" ht="15.75" customHeight="1">
      <c r="A95" s="363"/>
      <c r="B95" s="100"/>
      <c r="C95" s="335"/>
      <c r="D95" s="336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8"/>
      <c r="S95" s="47"/>
      <c r="T95" s="120"/>
      <c r="U95" s="111"/>
      <c r="V95" s="112"/>
      <c r="W95" s="113"/>
      <c r="X95" s="116"/>
      <c r="Y95" s="337"/>
      <c r="Z95" s="338"/>
      <c r="AA95" s="117"/>
      <c r="AB95" s="110"/>
      <c r="AC95" s="333"/>
    </row>
    <row r="96" spans="1:29" ht="15.75" customHeight="1">
      <c r="A96" s="363"/>
      <c r="B96" s="100"/>
      <c r="C96" s="335"/>
      <c r="D96" s="336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8"/>
      <c r="S96" s="47"/>
      <c r="T96" s="120"/>
      <c r="U96" s="111"/>
      <c r="V96" s="112"/>
      <c r="W96" s="113"/>
      <c r="X96" s="116"/>
      <c r="Y96" s="337"/>
      <c r="Z96" s="338"/>
      <c r="AA96" s="117"/>
      <c r="AB96" s="110"/>
      <c r="AC96" s="333"/>
    </row>
    <row r="97" spans="1:29" ht="15.75" customHeight="1">
      <c r="A97" s="363"/>
      <c r="B97" s="100"/>
      <c r="C97" s="335"/>
      <c r="D97" s="336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8"/>
      <c r="S97" s="47"/>
      <c r="T97" s="120"/>
      <c r="U97" s="111"/>
      <c r="V97" s="112"/>
      <c r="W97" s="113"/>
      <c r="X97" s="116"/>
      <c r="Y97" s="337"/>
      <c r="Z97" s="338"/>
      <c r="AA97" s="117"/>
      <c r="AB97" s="110"/>
      <c r="AC97" s="333"/>
    </row>
    <row r="98" spans="1:29" ht="15.75" customHeight="1">
      <c r="A98" s="363"/>
      <c r="B98" s="100"/>
      <c r="C98" s="335"/>
      <c r="D98" s="336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8"/>
      <c r="S98" s="47"/>
      <c r="T98" s="120"/>
      <c r="U98" s="111"/>
      <c r="V98" s="112"/>
      <c r="W98" s="113"/>
      <c r="X98" s="116"/>
      <c r="Y98" s="337"/>
      <c r="Z98" s="338"/>
      <c r="AA98" s="117"/>
      <c r="AB98" s="110"/>
      <c r="AC98" s="333"/>
    </row>
    <row r="99" spans="1:29" ht="15.75" customHeight="1">
      <c r="A99" s="363"/>
      <c r="B99" s="100"/>
      <c r="C99" s="335"/>
      <c r="D99" s="336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8"/>
      <c r="S99" s="47"/>
      <c r="T99" s="120"/>
      <c r="U99" s="111"/>
      <c r="V99" s="112"/>
      <c r="W99" s="113"/>
      <c r="X99" s="116"/>
      <c r="Y99" s="337"/>
      <c r="Z99" s="338"/>
      <c r="AA99" s="117"/>
      <c r="AB99" s="110"/>
      <c r="AC99" s="333"/>
    </row>
    <row r="100" spans="1:29" ht="15.75" customHeight="1">
      <c r="A100" s="363"/>
      <c r="B100" s="100"/>
      <c r="C100" s="335"/>
      <c r="D100" s="336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8"/>
      <c r="S100" s="47"/>
      <c r="T100" s="120"/>
      <c r="U100" s="111"/>
      <c r="V100" s="112"/>
      <c r="W100" s="126"/>
      <c r="X100" s="127"/>
      <c r="Y100" s="337"/>
      <c r="Z100" s="338"/>
      <c r="AA100" s="117"/>
      <c r="AB100" s="110"/>
      <c r="AC100" s="333"/>
    </row>
    <row r="101" spans="1:29" ht="15.75" customHeight="1">
      <c r="A101" s="363"/>
      <c r="B101" s="100"/>
      <c r="C101" s="335"/>
      <c r="D101" s="336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8"/>
      <c r="S101" s="47"/>
      <c r="T101" s="120"/>
      <c r="U101" s="111"/>
      <c r="V101" s="112"/>
      <c r="W101" s="126"/>
      <c r="X101" s="127"/>
      <c r="Y101" s="337"/>
      <c r="Z101" s="338"/>
      <c r="AA101" s="117"/>
      <c r="AB101" s="110"/>
      <c r="AC101" s="333"/>
    </row>
    <row r="102" spans="1:29" ht="15.75" customHeight="1">
      <c r="A102" s="363"/>
      <c r="B102" s="100"/>
      <c r="C102" s="335"/>
      <c r="D102" s="336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8"/>
      <c r="S102" s="47"/>
      <c r="T102" s="120"/>
      <c r="U102" s="111"/>
      <c r="V102" s="112"/>
      <c r="W102" s="126"/>
      <c r="X102" s="127"/>
      <c r="Y102" s="337"/>
      <c r="Z102" s="338"/>
      <c r="AA102" s="117"/>
      <c r="AB102" s="110"/>
      <c r="AC102" s="333"/>
    </row>
    <row r="103" spans="1:29" ht="15.75" customHeight="1">
      <c r="A103" s="363"/>
      <c r="B103" s="100"/>
      <c r="C103" s="335"/>
      <c r="D103" s="336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8"/>
      <c r="S103" s="47"/>
      <c r="T103" s="120"/>
      <c r="U103" s="111"/>
      <c r="V103" s="112"/>
      <c r="W103" s="126"/>
      <c r="X103" s="127"/>
      <c r="Y103" s="337"/>
      <c r="Z103" s="338"/>
      <c r="AA103" s="117"/>
      <c r="AB103" s="110"/>
      <c r="AC103" s="333"/>
    </row>
    <row r="104" spans="1:29" ht="15.75" customHeight="1">
      <c r="A104" s="363"/>
      <c r="B104" s="100"/>
      <c r="C104" s="335"/>
      <c r="D104" s="336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8"/>
      <c r="S104" s="47"/>
      <c r="T104" s="120"/>
      <c r="U104" s="111"/>
      <c r="V104" s="112"/>
      <c r="W104" s="126"/>
      <c r="X104" s="127"/>
      <c r="Y104" s="337"/>
      <c r="Z104" s="338"/>
      <c r="AA104" s="117"/>
      <c r="AB104" s="110"/>
      <c r="AC104" s="333"/>
    </row>
    <row r="105" spans="1:29" ht="15.75" customHeight="1">
      <c r="A105" s="363"/>
      <c r="B105" s="100"/>
      <c r="C105" s="335"/>
      <c r="D105" s="336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8"/>
      <c r="S105" s="119"/>
      <c r="T105" s="120"/>
      <c r="U105" s="130"/>
      <c r="V105" s="131"/>
      <c r="W105" s="126"/>
      <c r="X105" s="127"/>
      <c r="Y105" s="337"/>
      <c r="Z105" s="338"/>
      <c r="AA105" s="165"/>
      <c r="AB105" s="125"/>
      <c r="AC105" s="333"/>
    </row>
    <row r="106" spans="1:29" ht="15.75" customHeight="1" thickBot="1">
      <c r="A106" s="364"/>
      <c r="B106" s="133" t="s">
        <v>115</v>
      </c>
      <c r="C106" s="358"/>
      <c r="D106" s="358"/>
      <c r="E106" s="134"/>
      <c r="F106" s="99"/>
      <c r="G106" s="135"/>
      <c r="H106" s="69"/>
      <c r="I106" s="136">
        <f t="shared" ref="I106:J106" si="45">AVERAGE(I90:I105)</f>
        <v>4.4000000000000004</v>
      </c>
      <c r="J106" s="137">
        <f t="shared" si="45"/>
        <v>3120</v>
      </c>
      <c r="K106" s="138">
        <f t="shared" ref="K106" si="46">J106/I106</f>
        <v>709.09090909090901</v>
      </c>
      <c r="L106" s="136">
        <f t="shared" ref="L106:M106" si="47">AVERAGE(L90:L105)</f>
        <v>4.4000000000000004</v>
      </c>
      <c r="M106" s="137">
        <f t="shared" si="47"/>
        <v>2827.3317517106825</v>
      </c>
      <c r="N106" s="138">
        <f t="shared" ref="N106:N114" si="48">M106/L106</f>
        <v>642.57539811606421</v>
      </c>
      <c r="O106" s="139">
        <f t="shared" ref="O106:O114" si="49">L106-I106</f>
        <v>0</v>
      </c>
      <c r="P106" s="140">
        <f t="shared" ref="P106:P114" si="50">N106-K106</f>
        <v>-66.515510974844801</v>
      </c>
      <c r="Q106" s="141">
        <f t="shared" ref="Q106:Q114" si="51">N106/K106</f>
        <v>0.90619607426624449</v>
      </c>
      <c r="R106" s="329"/>
      <c r="S106" s="142">
        <v>0.70833333333333337</v>
      </c>
      <c r="T106" s="143">
        <v>0.88344907407407403</v>
      </c>
      <c r="U106" s="144"/>
      <c r="V106" s="166"/>
      <c r="W106" s="99"/>
      <c r="X106" s="69"/>
      <c r="Y106" s="359"/>
      <c r="Z106" s="360"/>
      <c r="AA106" s="168">
        <f t="shared" ref="AA106:AA114" si="52">M106-J106</f>
        <v>-292.66824828931749</v>
      </c>
      <c r="AB106" s="141">
        <f t="shared" ref="AB106:AB114" si="53">M106/J106</f>
        <v>0.90619607426624438</v>
      </c>
      <c r="AC106" s="334"/>
    </row>
    <row r="107" spans="1:29" ht="15.75" customHeight="1">
      <c r="A107" s="322" t="s">
        <v>140</v>
      </c>
      <c r="B107" s="114" t="s">
        <v>118</v>
      </c>
      <c r="C107" s="325" t="s">
        <v>142</v>
      </c>
      <c r="D107" s="326"/>
      <c r="E107" s="147">
        <v>18.18</v>
      </c>
      <c r="F107" s="97">
        <v>608</v>
      </c>
      <c r="G107" s="148">
        <f t="shared" ref="G107:G114" si="54">E107*F107</f>
        <v>11053.44</v>
      </c>
      <c r="H107" s="149">
        <v>2</v>
      </c>
      <c r="I107" s="150">
        <v>3</v>
      </c>
      <c r="J107" s="151">
        <v>3000</v>
      </c>
      <c r="K107" s="152">
        <f>J107/I107</f>
        <v>1000</v>
      </c>
      <c r="L107" s="153">
        <v>3</v>
      </c>
      <c r="M107" s="151">
        <f t="shared" ref="M107:M114" si="55">F107/V107*60</f>
        <v>2719.9088803998238</v>
      </c>
      <c r="N107" s="152">
        <f t="shared" si="48"/>
        <v>906.63629346660798</v>
      </c>
      <c r="O107" s="154">
        <f t="shared" si="49"/>
        <v>0</v>
      </c>
      <c r="P107" s="155">
        <f t="shared" si="50"/>
        <v>-93.363706533392019</v>
      </c>
      <c r="Q107" s="156">
        <f t="shared" si="51"/>
        <v>0.90663629346660801</v>
      </c>
      <c r="R107" s="327">
        <f>Q123</f>
        <v>0.89556003128221739</v>
      </c>
      <c r="S107" s="157">
        <v>0.74305555555555558</v>
      </c>
      <c r="T107" s="158">
        <v>0.75236111111111115</v>
      </c>
      <c r="U107" s="159"/>
      <c r="V107" s="160">
        <v>13.412214013080275</v>
      </c>
      <c r="W107" s="161"/>
      <c r="X107" s="162"/>
      <c r="Y107" s="330"/>
      <c r="Z107" s="331"/>
      <c r="AA107" s="115">
        <f t="shared" si="52"/>
        <v>-280.09111960017617</v>
      </c>
      <c r="AB107" s="156">
        <f t="shared" si="53"/>
        <v>0.9066362934666079</v>
      </c>
      <c r="AC107" s="332">
        <f>AB123</f>
        <v>0.89556003128221739</v>
      </c>
    </row>
    <row r="108" spans="1:29" ht="15.75" customHeight="1">
      <c r="A108" s="323"/>
      <c r="B108" s="100" t="s">
        <v>118</v>
      </c>
      <c r="C108" s="335" t="s">
        <v>148</v>
      </c>
      <c r="D108" s="336"/>
      <c r="E108" s="101">
        <v>25.03</v>
      </c>
      <c r="F108" s="102">
        <v>506</v>
      </c>
      <c r="G108" s="103">
        <f t="shared" si="54"/>
        <v>12665.18</v>
      </c>
      <c r="H108" s="26">
        <v>2</v>
      </c>
      <c r="I108" s="104">
        <v>5</v>
      </c>
      <c r="J108" s="105">
        <v>3600</v>
      </c>
      <c r="K108" s="106">
        <f t="shared" si="44"/>
        <v>720</v>
      </c>
      <c r="L108" s="107">
        <v>5</v>
      </c>
      <c r="M108" s="105">
        <f t="shared" si="55"/>
        <v>3196.5487436999601</v>
      </c>
      <c r="N108" s="106">
        <f t="shared" si="48"/>
        <v>639.30974873999207</v>
      </c>
      <c r="O108" s="108">
        <f t="shared" si="49"/>
        <v>0</v>
      </c>
      <c r="P108" s="109">
        <f t="shared" si="50"/>
        <v>-80.690251260007926</v>
      </c>
      <c r="Q108" s="110">
        <f t="shared" si="51"/>
        <v>0.88793020658332233</v>
      </c>
      <c r="R108" s="328"/>
      <c r="S108" s="47">
        <v>0.76249999999999996</v>
      </c>
      <c r="T108" s="48">
        <v>0.76908564814814806</v>
      </c>
      <c r="U108" s="111">
        <v>14.599999999999884</v>
      </c>
      <c r="V108" s="112">
        <v>9.4977434834479411</v>
      </c>
      <c r="W108" s="113"/>
      <c r="X108" s="116"/>
      <c r="Y108" s="337"/>
      <c r="Z108" s="338"/>
      <c r="AA108" s="117">
        <f t="shared" si="52"/>
        <v>-403.45125630003986</v>
      </c>
      <c r="AB108" s="110">
        <f t="shared" si="53"/>
        <v>0.88793020658332222</v>
      </c>
      <c r="AC108" s="333"/>
    </row>
    <row r="109" spans="1:29" ht="15.75" customHeight="1">
      <c r="A109" s="323"/>
      <c r="B109" s="100" t="s">
        <v>118</v>
      </c>
      <c r="C109" s="335" t="s">
        <v>141</v>
      </c>
      <c r="D109" s="336"/>
      <c r="E109" s="101">
        <v>14.03</v>
      </c>
      <c r="F109" s="102">
        <v>2037</v>
      </c>
      <c r="G109" s="103">
        <f t="shared" si="54"/>
        <v>28579.109999999997</v>
      </c>
      <c r="H109" s="26">
        <v>2</v>
      </c>
      <c r="I109" s="104">
        <v>3</v>
      </c>
      <c r="J109" s="105">
        <v>3000</v>
      </c>
      <c r="K109" s="106">
        <f t="shared" si="44"/>
        <v>1000</v>
      </c>
      <c r="L109" s="107">
        <v>3</v>
      </c>
      <c r="M109" s="105">
        <f t="shared" si="55"/>
        <v>2718.2253504059577</v>
      </c>
      <c r="N109" s="106">
        <f t="shared" si="48"/>
        <v>906.07511680198593</v>
      </c>
      <c r="O109" s="108">
        <f t="shared" si="49"/>
        <v>0</v>
      </c>
      <c r="P109" s="109">
        <f t="shared" si="50"/>
        <v>-93.924883198014072</v>
      </c>
      <c r="Q109" s="110">
        <f t="shared" si="51"/>
        <v>0.90607511680198594</v>
      </c>
      <c r="R109" s="328"/>
      <c r="S109" s="47">
        <v>0.77916666666666656</v>
      </c>
      <c r="T109" s="48">
        <v>0.81038194444444434</v>
      </c>
      <c r="U109" s="111">
        <v>14.516666666666644</v>
      </c>
      <c r="V109" s="112">
        <v>44.963159504691866</v>
      </c>
      <c r="W109" s="113"/>
      <c r="X109" s="116"/>
      <c r="Y109" s="337"/>
      <c r="Z109" s="338"/>
      <c r="AA109" s="117">
        <f t="shared" si="52"/>
        <v>-281.77464959404233</v>
      </c>
      <c r="AB109" s="110">
        <f t="shared" si="53"/>
        <v>0.90607511680198594</v>
      </c>
      <c r="AC109" s="333"/>
    </row>
    <row r="110" spans="1:29" ht="15.75" customHeight="1">
      <c r="A110" s="323"/>
      <c r="B110" s="100" t="s">
        <v>118</v>
      </c>
      <c r="C110" s="335" t="s">
        <v>143</v>
      </c>
      <c r="D110" s="336"/>
      <c r="E110" s="101">
        <v>14.28</v>
      </c>
      <c r="F110" s="102">
        <v>2465</v>
      </c>
      <c r="G110" s="103">
        <f t="shared" si="54"/>
        <v>35200.199999999997</v>
      </c>
      <c r="H110" s="26">
        <v>2</v>
      </c>
      <c r="I110" s="104">
        <v>3</v>
      </c>
      <c r="J110" s="105">
        <v>3600</v>
      </c>
      <c r="K110" s="106">
        <f t="shared" si="44"/>
        <v>1200</v>
      </c>
      <c r="L110" s="107">
        <v>3</v>
      </c>
      <c r="M110" s="105">
        <f t="shared" si="55"/>
        <v>3186.7094384195275</v>
      </c>
      <c r="N110" s="106">
        <f t="shared" si="48"/>
        <v>1062.2364794731759</v>
      </c>
      <c r="O110" s="108">
        <f t="shared" si="49"/>
        <v>0</v>
      </c>
      <c r="P110" s="109">
        <f t="shared" si="50"/>
        <v>-137.7635205268241</v>
      </c>
      <c r="Q110" s="110">
        <f t="shared" si="51"/>
        <v>0.8851970662276466</v>
      </c>
      <c r="R110" s="328"/>
      <c r="S110" s="47">
        <v>0.82013888888888875</v>
      </c>
      <c r="T110" s="48">
        <v>0.85236111111111101</v>
      </c>
      <c r="U110" s="111">
        <v>15</v>
      </c>
      <c r="V110" s="112">
        <v>46.411510951356803</v>
      </c>
      <c r="W110" s="113"/>
      <c r="X110" s="116"/>
      <c r="Y110" s="337"/>
      <c r="Z110" s="338"/>
      <c r="AA110" s="117">
        <f t="shared" si="52"/>
        <v>-413.29056158047251</v>
      </c>
      <c r="AB110" s="110">
        <f t="shared" si="53"/>
        <v>0.88519706622764649</v>
      </c>
      <c r="AC110" s="333"/>
    </row>
    <row r="111" spans="1:29" ht="15.75" customHeight="1">
      <c r="A111" s="323"/>
      <c r="B111" s="100" t="s">
        <v>118</v>
      </c>
      <c r="C111" s="335" t="s">
        <v>142</v>
      </c>
      <c r="D111" s="336"/>
      <c r="E111" s="101">
        <v>18.18</v>
      </c>
      <c r="F111" s="102">
        <v>1270</v>
      </c>
      <c r="G111" s="103">
        <f t="shared" si="54"/>
        <v>23088.6</v>
      </c>
      <c r="H111" s="13"/>
      <c r="I111" s="104">
        <v>3</v>
      </c>
      <c r="J111" s="105">
        <v>3000</v>
      </c>
      <c r="K111" s="106">
        <f t="shared" si="44"/>
        <v>1000</v>
      </c>
      <c r="L111" s="107">
        <v>3</v>
      </c>
      <c r="M111" s="105">
        <f t="shared" si="55"/>
        <v>2719.9088803998238</v>
      </c>
      <c r="N111" s="106">
        <f t="shared" si="48"/>
        <v>906.63629346660798</v>
      </c>
      <c r="O111" s="108">
        <f t="shared" si="49"/>
        <v>0</v>
      </c>
      <c r="P111" s="109">
        <f t="shared" si="50"/>
        <v>-93.363706533392019</v>
      </c>
      <c r="Q111" s="110">
        <f t="shared" si="51"/>
        <v>0.90663629346660801</v>
      </c>
      <c r="R111" s="328"/>
      <c r="S111" s="47">
        <v>0.86249999999999982</v>
      </c>
      <c r="T111" s="48">
        <v>0.88194444444444431</v>
      </c>
      <c r="U111" s="111">
        <v>14.599999999999884</v>
      </c>
      <c r="V111" s="112">
        <v>28.015644402322284</v>
      </c>
      <c r="W111" s="113"/>
      <c r="X111" s="116"/>
      <c r="Y111" s="337"/>
      <c r="Z111" s="338"/>
      <c r="AA111" s="117">
        <f t="shared" si="52"/>
        <v>-280.09111960017617</v>
      </c>
      <c r="AB111" s="110">
        <f t="shared" si="53"/>
        <v>0.9066362934666079</v>
      </c>
      <c r="AC111" s="333"/>
    </row>
    <row r="112" spans="1:29" ht="15.75" customHeight="1">
      <c r="A112" s="323"/>
      <c r="B112" s="100" t="s">
        <v>118</v>
      </c>
      <c r="C112" s="335" t="s">
        <v>148</v>
      </c>
      <c r="D112" s="336"/>
      <c r="E112" s="101">
        <v>25.03</v>
      </c>
      <c r="F112" s="102">
        <v>1140</v>
      </c>
      <c r="G112" s="121">
        <f t="shared" si="54"/>
        <v>28534.2</v>
      </c>
      <c r="H112" s="122"/>
      <c r="I112" s="104">
        <v>5</v>
      </c>
      <c r="J112" s="105">
        <v>3600</v>
      </c>
      <c r="K112" s="106">
        <f t="shared" si="44"/>
        <v>720</v>
      </c>
      <c r="L112" s="107">
        <v>5</v>
      </c>
      <c r="M112" s="105">
        <f t="shared" si="55"/>
        <v>3196.5487436999597</v>
      </c>
      <c r="N112" s="106">
        <f t="shared" si="48"/>
        <v>639.30974873999196</v>
      </c>
      <c r="O112" s="108">
        <f t="shared" si="49"/>
        <v>0</v>
      </c>
      <c r="P112" s="109">
        <f t="shared" si="50"/>
        <v>-80.69025126000804</v>
      </c>
      <c r="Q112" s="110">
        <f t="shared" si="51"/>
        <v>0.88793020658332211</v>
      </c>
      <c r="R112" s="328"/>
      <c r="S112" s="47">
        <v>0.89236111111111094</v>
      </c>
      <c r="T112" s="120">
        <v>0.907210648148148</v>
      </c>
      <c r="U112" s="111">
        <v>14.999999999999947</v>
      </c>
      <c r="V112" s="112">
        <v>21.398078203815523</v>
      </c>
      <c r="W112" s="113"/>
      <c r="X112" s="116"/>
      <c r="Y112" s="337"/>
      <c r="Z112" s="338"/>
      <c r="AA112" s="117">
        <f t="shared" si="52"/>
        <v>-403.45125630004031</v>
      </c>
      <c r="AB112" s="110">
        <f t="shared" si="53"/>
        <v>0.88793020658332211</v>
      </c>
      <c r="AC112" s="333"/>
    </row>
    <row r="113" spans="1:29" ht="15.75" customHeight="1">
      <c r="A113" s="323"/>
      <c r="B113" s="100" t="s">
        <v>118</v>
      </c>
      <c r="C113" s="335" t="s">
        <v>141</v>
      </c>
      <c r="D113" s="336"/>
      <c r="E113" s="101">
        <v>14.03</v>
      </c>
      <c r="F113" s="102">
        <v>5663</v>
      </c>
      <c r="G113" s="121">
        <f t="shared" si="54"/>
        <v>79451.89</v>
      </c>
      <c r="H113" s="62"/>
      <c r="I113" s="104">
        <v>3</v>
      </c>
      <c r="J113" s="105">
        <v>3000</v>
      </c>
      <c r="K113" s="106">
        <f t="shared" si="44"/>
        <v>1000</v>
      </c>
      <c r="L113" s="107">
        <v>3</v>
      </c>
      <c r="M113" s="105">
        <f t="shared" si="55"/>
        <v>2718.2253504059572</v>
      </c>
      <c r="N113" s="106">
        <f t="shared" si="48"/>
        <v>906.0751168019857</v>
      </c>
      <c r="O113" s="123">
        <f t="shared" si="49"/>
        <v>0</v>
      </c>
      <c r="P113" s="124">
        <f t="shared" si="50"/>
        <v>-93.9248831980143</v>
      </c>
      <c r="Q113" s="125">
        <f t="shared" si="51"/>
        <v>0.90607511680198571</v>
      </c>
      <c r="R113" s="328"/>
      <c r="S113" s="47">
        <v>0.91736111111111085</v>
      </c>
      <c r="T113" s="120">
        <v>1.0041666666666664</v>
      </c>
      <c r="U113" s="111">
        <v>14.6166666666665</v>
      </c>
      <c r="V113" s="112">
        <v>125.00067367455574</v>
      </c>
      <c r="W113" s="113"/>
      <c r="X113" s="116"/>
      <c r="Y113" s="337"/>
      <c r="Z113" s="338"/>
      <c r="AA113" s="117">
        <f t="shared" si="52"/>
        <v>-281.77464959404278</v>
      </c>
      <c r="AB113" s="110">
        <f t="shared" si="53"/>
        <v>0.90607511680198571</v>
      </c>
      <c r="AC113" s="333"/>
    </row>
    <row r="114" spans="1:29" ht="15.75" customHeight="1">
      <c r="A114" s="323"/>
      <c r="B114" s="100" t="s">
        <v>118</v>
      </c>
      <c r="C114" s="335" t="s">
        <v>143</v>
      </c>
      <c r="D114" s="336"/>
      <c r="E114" s="101">
        <v>14.28</v>
      </c>
      <c r="F114" s="102">
        <v>6863</v>
      </c>
      <c r="G114" s="121">
        <f t="shared" si="54"/>
        <v>98003.64</v>
      </c>
      <c r="H114" s="62"/>
      <c r="I114" s="104">
        <v>3</v>
      </c>
      <c r="J114" s="105">
        <v>3600</v>
      </c>
      <c r="K114" s="106">
        <f t="shared" si="44"/>
        <v>1200</v>
      </c>
      <c r="L114" s="118">
        <v>3</v>
      </c>
      <c r="M114" s="105">
        <f t="shared" si="55"/>
        <v>3186.7094384195279</v>
      </c>
      <c r="N114" s="106">
        <f t="shared" si="48"/>
        <v>1062.2364794731759</v>
      </c>
      <c r="O114" s="123">
        <f t="shared" si="49"/>
        <v>0</v>
      </c>
      <c r="P114" s="124">
        <f t="shared" si="50"/>
        <v>-137.7635205268241</v>
      </c>
      <c r="Q114" s="125">
        <f t="shared" si="51"/>
        <v>0.8851970662276466</v>
      </c>
      <c r="R114" s="328"/>
      <c r="S114" s="47">
        <v>1.0145833333333332</v>
      </c>
      <c r="T114" s="120">
        <v>1.1043171296296295</v>
      </c>
      <c r="U114" s="111">
        <v>15.000000000000107</v>
      </c>
      <c r="V114" s="112">
        <v>129.21793089621164</v>
      </c>
      <c r="W114" s="113"/>
      <c r="X114" s="116"/>
      <c r="Y114" s="337"/>
      <c r="Z114" s="338"/>
      <c r="AA114" s="117">
        <f t="shared" si="52"/>
        <v>-413.29056158047206</v>
      </c>
      <c r="AB114" s="110">
        <f t="shared" si="53"/>
        <v>0.8851970662276466</v>
      </c>
      <c r="AC114" s="333"/>
    </row>
    <row r="115" spans="1:29" ht="15.75" customHeight="1">
      <c r="A115" s="323"/>
      <c r="B115" s="100"/>
      <c r="C115" s="335"/>
      <c r="D115" s="336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8"/>
      <c r="S115" s="47"/>
      <c r="T115" s="120"/>
      <c r="U115" s="111"/>
      <c r="V115" s="112"/>
      <c r="W115" s="113"/>
      <c r="X115" s="116"/>
      <c r="Y115" s="337"/>
      <c r="Z115" s="338"/>
      <c r="AA115" s="117"/>
      <c r="AB115" s="110"/>
      <c r="AC115" s="333"/>
    </row>
    <row r="116" spans="1:29" ht="15.75" customHeight="1">
      <c r="A116" s="323"/>
      <c r="B116" s="100"/>
      <c r="C116" s="335"/>
      <c r="D116" s="336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8"/>
      <c r="S116" s="47"/>
      <c r="T116" s="120"/>
      <c r="U116" s="111"/>
      <c r="V116" s="112"/>
      <c r="W116" s="113"/>
      <c r="X116" s="116"/>
      <c r="Y116" s="337"/>
      <c r="Z116" s="338"/>
      <c r="AA116" s="117"/>
      <c r="AB116" s="110"/>
      <c r="AC116" s="333"/>
    </row>
    <row r="117" spans="1:29" ht="15.75" customHeight="1">
      <c r="A117" s="323"/>
      <c r="B117" s="100"/>
      <c r="C117" s="335"/>
      <c r="D117" s="336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8"/>
      <c r="S117" s="47"/>
      <c r="T117" s="120"/>
      <c r="U117" s="111"/>
      <c r="V117" s="112"/>
      <c r="W117" s="126"/>
      <c r="X117" s="127"/>
      <c r="Y117" s="337"/>
      <c r="Z117" s="338"/>
      <c r="AA117" s="117"/>
      <c r="AB117" s="110"/>
      <c r="AC117" s="333"/>
    </row>
    <row r="118" spans="1:29" ht="15.75" customHeight="1">
      <c r="A118" s="323"/>
      <c r="B118" s="100"/>
      <c r="C118" s="335"/>
      <c r="D118" s="336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8"/>
      <c r="S118" s="47"/>
      <c r="T118" s="120"/>
      <c r="U118" s="111"/>
      <c r="V118" s="112"/>
      <c r="W118" s="126"/>
      <c r="X118" s="127"/>
      <c r="Y118" s="337"/>
      <c r="Z118" s="338"/>
      <c r="AA118" s="117"/>
      <c r="AB118" s="110"/>
      <c r="AC118" s="333"/>
    </row>
    <row r="119" spans="1:29" ht="15.75" customHeight="1">
      <c r="A119" s="323"/>
      <c r="B119" s="100"/>
      <c r="C119" s="335"/>
      <c r="D119" s="336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8"/>
      <c r="S119" s="47"/>
      <c r="T119" s="120"/>
      <c r="U119" s="111"/>
      <c r="V119" s="112"/>
      <c r="W119" s="126"/>
      <c r="X119" s="127"/>
      <c r="Y119" s="337"/>
      <c r="Z119" s="338"/>
      <c r="AA119" s="117"/>
      <c r="AB119" s="110"/>
      <c r="AC119" s="333"/>
    </row>
    <row r="120" spans="1:29" ht="15.75" customHeight="1">
      <c r="A120" s="323"/>
      <c r="B120" s="100"/>
      <c r="C120" s="335"/>
      <c r="D120" s="336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8"/>
      <c r="S120" s="47"/>
      <c r="T120" s="120"/>
      <c r="U120" s="111"/>
      <c r="V120" s="112"/>
      <c r="W120" s="126"/>
      <c r="X120" s="127"/>
      <c r="Y120" s="337"/>
      <c r="Z120" s="338"/>
      <c r="AA120" s="117"/>
      <c r="AB120" s="110"/>
      <c r="AC120" s="333"/>
    </row>
    <row r="121" spans="1:29" ht="15.75" customHeight="1">
      <c r="A121" s="323"/>
      <c r="B121" s="100"/>
      <c r="C121" s="335"/>
      <c r="D121" s="336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8"/>
      <c r="S121" s="47"/>
      <c r="T121" s="120"/>
      <c r="U121" s="111"/>
      <c r="V121" s="112"/>
      <c r="W121" s="126"/>
      <c r="X121" s="127"/>
      <c r="Y121" s="337"/>
      <c r="Z121" s="338"/>
      <c r="AA121" s="117"/>
      <c r="AB121" s="110"/>
      <c r="AC121" s="333"/>
    </row>
    <row r="122" spans="1:29" ht="15.75" customHeight="1">
      <c r="A122" s="323"/>
      <c r="B122" s="100"/>
      <c r="C122" s="335"/>
      <c r="D122" s="336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8"/>
      <c r="S122" s="119"/>
      <c r="T122" s="120"/>
      <c r="U122" s="130"/>
      <c r="V122" s="131"/>
      <c r="W122" s="126"/>
      <c r="X122" s="127"/>
      <c r="Y122" s="337"/>
      <c r="Z122" s="338"/>
      <c r="AA122" s="165"/>
      <c r="AB122" s="125"/>
      <c r="AC122" s="333"/>
    </row>
    <row r="123" spans="1:29" ht="15.75" customHeight="1" thickBot="1">
      <c r="A123" s="324"/>
      <c r="B123" s="133" t="s">
        <v>115</v>
      </c>
      <c r="C123" s="358"/>
      <c r="D123" s="358"/>
      <c r="E123" s="134"/>
      <c r="F123" s="99"/>
      <c r="G123" s="135"/>
      <c r="H123" s="69"/>
      <c r="I123" s="136">
        <f t="shared" ref="I123:J123" si="56">AVERAGE(I107:I122)</f>
        <v>3.5</v>
      </c>
      <c r="J123" s="137">
        <f t="shared" si="56"/>
        <v>3300</v>
      </c>
      <c r="K123" s="138">
        <f t="shared" ref="K123" si="57">J123/I123</f>
        <v>942.85714285714289</v>
      </c>
      <c r="L123" s="136">
        <f t="shared" ref="L123:M123" si="58">AVERAGE(L107:L122)</f>
        <v>3.5</v>
      </c>
      <c r="M123" s="137">
        <f t="shared" si="58"/>
        <v>2955.3481032313175</v>
      </c>
      <c r="N123" s="138">
        <f t="shared" ref="N123:N135" si="59">M123/L123</f>
        <v>844.38517235180495</v>
      </c>
      <c r="O123" s="139">
        <f t="shared" ref="O123:O135" si="60">L123-I123</f>
        <v>0</v>
      </c>
      <c r="P123" s="140">
        <f t="shared" ref="P123:P135" si="61">N123-K123</f>
        <v>-98.471970505337936</v>
      </c>
      <c r="Q123" s="141">
        <f t="shared" ref="Q123:Q135" si="62">N123/K123</f>
        <v>0.89556003128221739</v>
      </c>
      <c r="R123" s="329"/>
      <c r="S123" s="142">
        <v>0.74305555555555558</v>
      </c>
      <c r="T123" s="143">
        <v>1.1043171296296295</v>
      </c>
      <c r="U123" s="144"/>
      <c r="V123" s="166"/>
      <c r="W123" s="99"/>
      <c r="X123" s="69"/>
      <c r="Y123" s="359"/>
      <c r="Z123" s="360"/>
      <c r="AA123" s="168">
        <f t="shared" ref="AA123:AA135" si="63">M123-J123</f>
        <v>-344.65189676868249</v>
      </c>
      <c r="AB123" s="141">
        <f t="shared" ref="AB123:AB135" si="64">M123/J123</f>
        <v>0.89556003128221739</v>
      </c>
      <c r="AC123" s="334"/>
    </row>
    <row r="124" spans="1:29" ht="15.75" customHeight="1">
      <c r="A124" s="361" t="s">
        <v>144</v>
      </c>
      <c r="B124" s="114" t="s">
        <v>118</v>
      </c>
      <c r="C124" s="325" t="s">
        <v>146</v>
      </c>
      <c r="D124" s="326"/>
      <c r="E124" s="147">
        <v>18.18</v>
      </c>
      <c r="F124" s="97">
        <v>370</v>
      </c>
      <c r="G124" s="148">
        <f t="shared" ref="G124:G135" si="65">E124*F124</f>
        <v>6726.5999999999995</v>
      </c>
      <c r="H124" s="149">
        <v>2</v>
      </c>
      <c r="I124" s="150">
        <v>3</v>
      </c>
      <c r="J124" s="151">
        <v>3600</v>
      </c>
      <c r="K124" s="152">
        <f>J124/I124</f>
        <v>1200</v>
      </c>
      <c r="L124" s="153">
        <v>3</v>
      </c>
      <c r="M124" s="151">
        <f t="shared" ref="M124:M135" si="66">F124/V124*60</f>
        <v>3198.8429425386735</v>
      </c>
      <c r="N124" s="152">
        <f t="shared" si="59"/>
        <v>1066.2809808462246</v>
      </c>
      <c r="O124" s="154">
        <f t="shared" si="60"/>
        <v>0</v>
      </c>
      <c r="P124" s="155">
        <f t="shared" si="61"/>
        <v>-133.71901915377543</v>
      </c>
      <c r="Q124" s="156">
        <f t="shared" si="62"/>
        <v>0.88856748403852048</v>
      </c>
      <c r="R124" s="327">
        <f>Q140</f>
        <v>0.88642733330941659</v>
      </c>
      <c r="S124" s="157">
        <v>0.75208333333333344</v>
      </c>
      <c r="T124" s="158">
        <v>0.75689814814814826</v>
      </c>
      <c r="U124" s="159"/>
      <c r="V124" s="160">
        <v>6.9400093717578963</v>
      </c>
      <c r="W124" s="158"/>
      <c r="X124" s="169"/>
      <c r="Y124" s="330"/>
      <c r="Z124" s="331"/>
      <c r="AA124" s="171">
        <f t="shared" si="63"/>
        <v>-401.15705746132653</v>
      </c>
      <c r="AB124" s="156">
        <f t="shared" si="64"/>
        <v>0.88856748403852037</v>
      </c>
      <c r="AC124" s="332">
        <f>AB140</f>
        <v>0.88642733330941659</v>
      </c>
    </row>
    <row r="125" spans="1:29" ht="15.75" customHeight="1">
      <c r="A125" s="362"/>
      <c r="B125" s="100" t="s">
        <v>118</v>
      </c>
      <c r="C125" s="335" t="s">
        <v>134</v>
      </c>
      <c r="D125" s="336"/>
      <c r="E125" s="101">
        <v>16.7</v>
      </c>
      <c r="F125" s="102">
        <v>467</v>
      </c>
      <c r="G125" s="103">
        <f t="shared" si="65"/>
        <v>7798.9</v>
      </c>
      <c r="H125" s="26">
        <v>2</v>
      </c>
      <c r="I125" s="104">
        <v>3</v>
      </c>
      <c r="J125" s="105">
        <v>3600</v>
      </c>
      <c r="K125" s="106">
        <f t="shared" si="44"/>
        <v>1200</v>
      </c>
      <c r="L125" s="107">
        <v>3</v>
      </c>
      <c r="M125" s="105">
        <f t="shared" si="66"/>
        <v>3187.6934725316914</v>
      </c>
      <c r="N125" s="106">
        <f t="shared" si="59"/>
        <v>1062.5644908438971</v>
      </c>
      <c r="O125" s="108">
        <f t="shared" si="60"/>
        <v>0</v>
      </c>
      <c r="P125" s="109">
        <f t="shared" si="61"/>
        <v>-137.43550915610285</v>
      </c>
      <c r="Q125" s="110">
        <f t="shared" si="62"/>
        <v>0.88547040903658092</v>
      </c>
      <c r="R125" s="328"/>
      <c r="S125" s="47">
        <v>0.76666666666666672</v>
      </c>
      <c r="T125" s="48">
        <v>0.77276620370370375</v>
      </c>
      <c r="U125" s="111">
        <v>15</v>
      </c>
      <c r="V125" s="112">
        <v>8.7900547030158123</v>
      </c>
      <c r="W125" s="113"/>
      <c r="X125" s="13"/>
      <c r="Y125" s="337"/>
      <c r="Z125" s="338"/>
      <c r="AA125" s="172">
        <f t="shared" si="63"/>
        <v>-412.30652746830856</v>
      </c>
      <c r="AB125" s="110">
        <f t="shared" si="64"/>
        <v>0.88547040903658092</v>
      </c>
      <c r="AC125" s="333"/>
    </row>
    <row r="126" spans="1:29" ht="15.75" customHeight="1">
      <c r="A126" s="362"/>
      <c r="B126" s="100" t="s">
        <v>118</v>
      </c>
      <c r="C126" s="335" t="s">
        <v>201</v>
      </c>
      <c r="D126" s="336"/>
      <c r="E126" s="101">
        <v>30</v>
      </c>
      <c r="F126" s="102">
        <v>722</v>
      </c>
      <c r="G126" s="103">
        <f t="shared" si="65"/>
        <v>21660</v>
      </c>
      <c r="H126" s="26">
        <v>2</v>
      </c>
      <c r="I126" s="104">
        <v>4</v>
      </c>
      <c r="J126" s="105">
        <v>3600</v>
      </c>
      <c r="K126" s="106">
        <f t="shared" si="44"/>
        <v>900</v>
      </c>
      <c r="L126" s="107">
        <v>4</v>
      </c>
      <c r="M126" s="105">
        <f t="shared" si="66"/>
        <v>3190.3199999999993</v>
      </c>
      <c r="N126" s="106">
        <f t="shared" si="59"/>
        <v>797.57999999999981</v>
      </c>
      <c r="O126" s="108">
        <f t="shared" si="60"/>
        <v>0</v>
      </c>
      <c r="P126" s="109">
        <f t="shared" si="61"/>
        <v>-102.42000000000019</v>
      </c>
      <c r="Q126" s="110">
        <f t="shared" si="62"/>
        <v>0.88619999999999977</v>
      </c>
      <c r="R126" s="328"/>
      <c r="S126" s="47">
        <v>0.78263888888888888</v>
      </c>
      <c r="T126" s="48">
        <v>0.79206018518518517</v>
      </c>
      <c r="U126" s="111">
        <v>15</v>
      </c>
      <c r="V126" s="112">
        <v>13.5785751899496</v>
      </c>
      <c r="W126" s="113"/>
      <c r="X126" s="13"/>
      <c r="Y126" s="337"/>
      <c r="Z126" s="338"/>
      <c r="AA126" s="172">
        <f t="shared" si="63"/>
        <v>-409.68000000000075</v>
      </c>
      <c r="AB126" s="110">
        <f t="shared" si="64"/>
        <v>0.88619999999999977</v>
      </c>
      <c r="AC126" s="333"/>
    </row>
    <row r="127" spans="1:29" ht="15.75" customHeight="1">
      <c r="A127" s="362"/>
      <c r="B127" s="100" t="s">
        <v>118</v>
      </c>
      <c r="C127" s="335" t="s">
        <v>147</v>
      </c>
      <c r="D127" s="336"/>
      <c r="E127" s="101">
        <v>24.82</v>
      </c>
      <c r="F127" s="102">
        <v>694</v>
      </c>
      <c r="G127" s="103">
        <f t="shared" si="65"/>
        <v>17225.080000000002</v>
      </c>
      <c r="H127" s="26">
        <v>2</v>
      </c>
      <c r="I127" s="104">
        <v>5</v>
      </c>
      <c r="J127" s="105">
        <v>3600</v>
      </c>
      <c r="K127" s="106">
        <f t="shared" si="44"/>
        <v>720</v>
      </c>
      <c r="L127" s="107">
        <v>5</v>
      </c>
      <c r="M127" s="105">
        <f t="shared" si="66"/>
        <v>3190.6882883712956</v>
      </c>
      <c r="N127" s="106">
        <f t="shared" si="59"/>
        <v>638.13765767425912</v>
      </c>
      <c r="O127" s="108">
        <f t="shared" si="60"/>
        <v>0</v>
      </c>
      <c r="P127" s="109">
        <f t="shared" si="61"/>
        <v>-81.862342325740883</v>
      </c>
      <c r="Q127" s="110">
        <f t="shared" si="62"/>
        <v>0.88630230232535989</v>
      </c>
      <c r="R127" s="328"/>
      <c r="S127" s="47">
        <v>0.80208333333333326</v>
      </c>
      <c r="T127" s="48">
        <v>0.81114583333333323</v>
      </c>
      <c r="U127" s="111">
        <v>15</v>
      </c>
      <c r="V127" s="112">
        <v>13.050475708253961</v>
      </c>
      <c r="W127" s="113"/>
      <c r="X127" s="13"/>
      <c r="Y127" s="337"/>
      <c r="Z127" s="338"/>
      <c r="AA127" s="172">
        <f t="shared" si="63"/>
        <v>-409.31171162870442</v>
      </c>
      <c r="AB127" s="110">
        <f t="shared" si="64"/>
        <v>0.88630230232535989</v>
      </c>
      <c r="AC127" s="333"/>
    </row>
    <row r="128" spans="1:29" ht="15.75" customHeight="1">
      <c r="A128" s="363"/>
      <c r="B128" s="100" t="s">
        <v>118</v>
      </c>
      <c r="C128" s="335" t="s">
        <v>145</v>
      </c>
      <c r="D128" s="336"/>
      <c r="E128" s="101">
        <v>18.18</v>
      </c>
      <c r="F128" s="102">
        <v>940</v>
      </c>
      <c r="G128" s="103">
        <f t="shared" si="65"/>
        <v>17089.2</v>
      </c>
      <c r="H128" s="26">
        <v>2</v>
      </c>
      <c r="I128" s="104">
        <v>3</v>
      </c>
      <c r="J128" s="105">
        <v>3600</v>
      </c>
      <c r="K128" s="106">
        <f t="shared" si="44"/>
        <v>1200</v>
      </c>
      <c r="L128" s="107">
        <v>3</v>
      </c>
      <c r="M128" s="105">
        <f t="shared" si="66"/>
        <v>3191.897798670283</v>
      </c>
      <c r="N128" s="106">
        <f t="shared" si="59"/>
        <v>1063.9659328900943</v>
      </c>
      <c r="O128" s="108">
        <f t="shared" si="60"/>
        <v>0</v>
      </c>
      <c r="P128" s="109">
        <f t="shared" si="61"/>
        <v>-136.03406710990566</v>
      </c>
      <c r="Q128" s="110">
        <f t="shared" si="62"/>
        <v>0.88663827740841195</v>
      </c>
      <c r="R128" s="328"/>
      <c r="S128" s="47">
        <v>0.82152777777777763</v>
      </c>
      <c r="T128" s="48">
        <v>0.83379629629629615</v>
      </c>
      <c r="U128" s="111">
        <v>14.949999999999939</v>
      </c>
      <c r="V128" s="112">
        <v>17.669738681324869</v>
      </c>
      <c r="W128" s="113"/>
      <c r="X128" s="116"/>
      <c r="Y128" s="337"/>
      <c r="Z128" s="338"/>
      <c r="AA128" s="172">
        <f t="shared" si="63"/>
        <v>-408.10220132971699</v>
      </c>
      <c r="AB128" s="110">
        <f t="shared" si="64"/>
        <v>0.88663827740841195</v>
      </c>
      <c r="AC128" s="333"/>
    </row>
    <row r="129" spans="1:29" ht="15.75" customHeight="1">
      <c r="A129" s="363"/>
      <c r="B129" s="100" t="s">
        <v>118</v>
      </c>
      <c r="C129" s="335" t="s">
        <v>139</v>
      </c>
      <c r="D129" s="336"/>
      <c r="E129" s="101">
        <v>16.66</v>
      </c>
      <c r="F129" s="102">
        <v>2023</v>
      </c>
      <c r="G129" s="121">
        <f t="shared" si="65"/>
        <v>33703.18</v>
      </c>
      <c r="H129" s="26">
        <v>2</v>
      </c>
      <c r="I129" s="104">
        <v>5</v>
      </c>
      <c r="J129" s="105">
        <v>3600</v>
      </c>
      <c r="K129" s="106">
        <f t="shared" si="44"/>
        <v>720</v>
      </c>
      <c r="L129" s="107">
        <v>5</v>
      </c>
      <c r="M129" s="105">
        <f t="shared" si="66"/>
        <v>3187.3878973714518</v>
      </c>
      <c r="N129" s="106">
        <f t="shared" si="59"/>
        <v>637.47757947429034</v>
      </c>
      <c r="O129" s="108">
        <f t="shared" si="60"/>
        <v>0</v>
      </c>
      <c r="P129" s="109">
        <f t="shared" si="61"/>
        <v>-82.522420525709663</v>
      </c>
      <c r="Q129" s="110">
        <f t="shared" si="62"/>
        <v>0.88538552704762552</v>
      </c>
      <c r="R129" s="328"/>
      <c r="S129" s="47">
        <v>0.84374999999999978</v>
      </c>
      <c r="T129" s="120">
        <v>0.87018518518518495</v>
      </c>
      <c r="U129" s="111">
        <v>15</v>
      </c>
      <c r="V129" s="112">
        <v>38.081339299838163</v>
      </c>
      <c r="W129" s="113"/>
      <c r="X129" s="50"/>
      <c r="Y129" s="337"/>
      <c r="Z129" s="338"/>
      <c r="AA129" s="172">
        <f t="shared" si="63"/>
        <v>-412.6121026285482</v>
      </c>
      <c r="AB129" s="110">
        <f t="shared" si="64"/>
        <v>0.88538552704762552</v>
      </c>
      <c r="AC129" s="333"/>
    </row>
    <row r="130" spans="1:29" ht="15.75" customHeight="1">
      <c r="A130" s="363"/>
      <c r="B130" s="100" t="s">
        <v>118</v>
      </c>
      <c r="C130" s="335" t="s">
        <v>146</v>
      </c>
      <c r="D130" s="336"/>
      <c r="E130" s="101">
        <v>18.18</v>
      </c>
      <c r="F130" s="102">
        <v>802</v>
      </c>
      <c r="G130" s="121">
        <f t="shared" si="65"/>
        <v>14580.36</v>
      </c>
      <c r="H130" s="26"/>
      <c r="I130" s="104">
        <v>3</v>
      </c>
      <c r="J130" s="105">
        <v>3600</v>
      </c>
      <c r="K130" s="106">
        <f t="shared" si="44"/>
        <v>1200</v>
      </c>
      <c r="L130" s="107">
        <v>3</v>
      </c>
      <c r="M130" s="105">
        <f t="shared" si="66"/>
        <v>3198.842942538673</v>
      </c>
      <c r="N130" s="106">
        <f t="shared" si="59"/>
        <v>1066.2809808462243</v>
      </c>
      <c r="O130" s="123">
        <f t="shared" si="60"/>
        <v>0</v>
      </c>
      <c r="P130" s="124">
        <f t="shared" si="61"/>
        <v>-133.71901915377566</v>
      </c>
      <c r="Q130" s="125">
        <f t="shared" si="62"/>
        <v>0.88856748403852026</v>
      </c>
      <c r="R130" s="328"/>
      <c r="S130" s="47">
        <v>0.88055555555555531</v>
      </c>
      <c r="T130" s="120">
        <v>0.89099537037037013</v>
      </c>
      <c r="U130" s="111">
        <v>14.933333333333323</v>
      </c>
      <c r="V130" s="112">
        <v>15.042939232837387</v>
      </c>
      <c r="W130" s="113"/>
      <c r="X130" s="116"/>
      <c r="Y130" s="337"/>
      <c r="Z130" s="338"/>
      <c r="AA130" s="172">
        <f t="shared" si="63"/>
        <v>-401.15705746132699</v>
      </c>
      <c r="AB130" s="110">
        <f t="shared" si="64"/>
        <v>0.88856748403852026</v>
      </c>
      <c r="AC130" s="333"/>
    </row>
    <row r="131" spans="1:29" ht="15.75" customHeight="1">
      <c r="A131" s="363"/>
      <c r="B131" s="100" t="s">
        <v>118</v>
      </c>
      <c r="C131" s="335" t="s">
        <v>134</v>
      </c>
      <c r="D131" s="336"/>
      <c r="E131" s="101">
        <v>16.7</v>
      </c>
      <c r="F131" s="102">
        <v>1011</v>
      </c>
      <c r="G131" s="121">
        <f t="shared" si="65"/>
        <v>16883.7</v>
      </c>
      <c r="H131" s="26"/>
      <c r="I131" s="104">
        <v>3</v>
      </c>
      <c r="J131" s="105">
        <v>3600</v>
      </c>
      <c r="K131" s="106">
        <f t="shared" si="44"/>
        <v>1200</v>
      </c>
      <c r="L131" s="118">
        <v>3</v>
      </c>
      <c r="M131" s="105">
        <f t="shared" si="66"/>
        <v>3187.6934725316919</v>
      </c>
      <c r="N131" s="106">
        <f t="shared" si="59"/>
        <v>1062.5644908438974</v>
      </c>
      <c r="O131" s="123">
        <f t="shared" si="60"/>
        <v>0</v>
      </c>
      <c r="P131" s="124">
        <f t="shared" si="61"/>
        <v>-137.43550915610263</v>
      </c>
      <c r="Q131" s="125">
        <f t="shared" si="62"/>
        <v>0.88547040903658114</v>
      </c>
      <c r="R131" s="328"/>
      <c r="S131" s="47">
        <v>0.90138888888888857</v>
      </c>
      <c r="T131" s="120">
        <v>0.91459490740740712</v>
      </c>
      <c r="U131" s="111">
        <v>14.966666666666555</v>
      </c>
      <c r="V131" s="112">
        <v>19.029433200747292</v>
      </c>
      <c r="W131" s="113"/>
      <c r="X131" s="116"/>
      <c r="Y131" s="337"/>
      <c r="Z131" s="338"/>
      <c r="AA131" s="172">
        <f t="shared" si="63"/>
        <v>-412.3065274683081</v>
      </c>
      <c r="AB131" s="110">
        <f t="shared" si="64"/>
        <v>0.88547040903658103</v>
      </c>
      <c r="AC131" s="333"/>
    </row>
    <row r="132" spans="1:29" ht="15.75" customHeight="1">
      <c r="A132" s="363"/>
      <c r="B132" s="100" t="s">
        <v>118</v>
      </c>
      <c r="C132" s="335" t="s">
        <v>201</v>
      </c>
      <c r="D132" s="336"/>
      <c r="E132" s="101">
        <v>30</v>
      </c>
      <c r="F132" s="102">
        <v>1807</v>
      </c>
      <c r="G132" s="121">
        <f t="shared" si="65"/>
        <v>54210</v>
      </c>
      <c r="H132" s="26"/>
      <c r="I132" s="104">
        <v>4</v>
      </c>
      <c r="J132" s="105">
        <v>3600</v>
      </c>
      <c r="K132" s="106">
        <f t="shared" si="44"/>
        <v>900</v>
      </c>
      <c r="L132" s="118">
        <v>4</v>
      </c>
      <c r="M132" s="105">
        <f t="shared" si="66"/>
        <v>3190.3199999999988</v>
      </c>
      <c r="N132" s="106">
        <f t="shared" si="59"/>
        <v>797.5799999999997</v>
      </c>
      <c r="O132" s="123">
        <f t="shared" si="60"/>
        <v>0</v>
      </c>
      <c r="P132" s="124">
        <f t="shared" si="61"/>
        <v>-102.4200000000003</v>
      </c>
      <c r="Q132" s="125">
        <f t="shared" si="62"/>
        <v>0.88619999999999965</v>
      </c>
      <c r="R132" s="328"/>
      <c r="S132" s="47">
        <v>0.9249999999999996</v>
      </c>
      <c r="T132" s="120">
        <v>0.94859953703703659</v>
      </c>
      <c r="U132" s="111">
        <v>14.983333333333171</v>
      </c>
      <c r="V132" s="112">
        <v>33.984051756563616</v>
      </c>
      <c r="W132" s="126"/>
      <c r="X132" s="127"/>
      <c r="Y132" s="337"/>
      <c r="Z132" s="338"/>
      <c r="AA132" s="172">
        <f t="shared" si="63"/>
        <v>-409.6800000000012</v>
      </c>
      <c r="AB132" s="110">
        <f t="shared" si="64"/>
        <v>0.88619999999999965</v>
      </c>
      <c r="AC132" s="333"/>
    </row>
    <row r="133" spans="1:29" ht="15.75" customHeight="1">
      <c r="A133" s="363"/>
      <c r="B133" s="100" t="s">
        <v>118</v>
      </c>
      <c r="C133" s="335" t="s">
        <v>147</v>
      </c>
      <c r="D133" s="336"/>
      <c r="E133" s="101">
        <v>24.82</v>
      </c>
      <c r="F133" s="102">
        <v>1696</v>
      </c>
      <c r="G133" s="121">
        <f t="shared" si="65"/>
        <v>42094.720000000001</v>
      </c>
      <c r="H133" s="62"/>
      <c r="I133" s="104">
        <v>5</v>
      </c>
      <c r="J133" s="105">
        <v>3600</v>
      </c>
      <c r="K133" s="106">
        <f t="shared" si="44"/>
        <v>720</v>
      </c>
      <c r="L133" s="118">
        <v>5</v>
      </c>
      <c r="M133" s="105">
        <f t="shared" si="66"/>
        <v>3190.6882883712956</v>
      </c>
      <c r="N133" s="106">
        <f t="shared" si="59"/>
        <v>638.13765767425912</v>
      </c>
      <c r="O133" s="123">
        <f t="shared" si="60"/>
        <v>0</v>
      </c>
      <c r="P133" s="124">
        <f t="shared" si="61"/>
        <v>-81.862342325740883</v>
      </c>
      <c r="Q133" s="125">
        <f t="shared" si="62"/>
        <v>0.88630230232535989</v>
      </c>
      <c r="R133" s="328"/>
      <c r="S133" s="47">
        <v>0.95833333333333293</v>
      </c>
      <c r="T133" s="120">
        <v>0.98047453703703669</v>
      </c>
      <c r="U133" s="111">
        <v>15</v>
      </c>
      <c r="V133" s="112">
        <v>31.892805189047142</v>
      </c>
      <c r="W133" s="126"/>
      <c r="X133" s="127"/>
      <c r="Y133" s="337"/>
      <c r="Z133" s="338"/>
      <c r="AA133" s="172">
        <f t="shared" si="63"/>
        <v>-409.31171162870442</v>
      </c>
      <c r="AB133" s="110">
        <f t="shared" si="64"/>
        <v>0.88630230232535989</v>
      </c>
      <c r="AC133" s="333"/>
    </row>
    <row r="134" spans="1:29" ht="15.75" customHeight="1">
      <c r="A134" s="363"/>
      <c r="B134" s="100" t="s">
        <v>118</v>
      </c>
      <c r="C134" s="335" t="s">
        <v>145</v>
      </c>
      <c r="D134" s="336"/>
      <c r="E134" s="101">
        <v>18.18</v>
      </c>
      <c r="F134" s="102">
        <v>2518</v>
      </c>
      <c r="G134" s="121">
        <f t="shared" si="65"/>
        <v>45777.24</v>
      </c>
      <c r="H134" s="62"/>
      <c r="I134" s="104">
        <v>3</v>
      </c>
      <c r="J134" s="105">
        <v>3600</v>
      </c>
      <c r="K134" s="106">
        <f t="shared" si="44"/>
        <v>1200</v>
      </c>
      <c r="L134" s="118">
        <v>3</v>
      </c>
      <c r="M134" s="105">
        <f t="shared" si="66"/>
        <v>3191.897798670283</v>
      </c>
      <c r="N134" s="106">
        <f t="shared" si="59"/>
        <v>1063.9659328900943</v>
      </c>
      <c r="O134" s="123">
        <f t="shared" si="60"/>
        <v>0</v>
      </c>
      <c r="P134" s="124">
        <f t="shared" si="61"/>
        <v>-136.03406710990566</v>
      </c>
      <c r="Q134" s="125">
        <f t="shared" si="62"/>
        <v>0.88663827740841195</v>
      </c>
      <c r="R134" s="328"/>
      <c r="S134" s="47">
        <v>0.99027777777777737</v>
      </c>
      <c r="T134" s="120">
        <v>1.0231365740740737</v>
      </c>
      <c r="U134" s="111">
        <v>15</v>
      </c>
      <c r="V134" s="112">
        <v>47.33234255274045</v>
      </c>
      <c r="W134" s="126"/>
      <c r="X134" s="127"/>
      <c r="Y134" s="337"/>
      <c r="Z134" s="338"/>
      <c r="AA134" s="172">
        <f t="shared" si="63"/>
        <v>-408.10220132971699</v>
      </c>
      <c r="AB134" s="110">
        <f t="shared" si="64"/>
        <v>0.88663827740841195</v>
      </c>
      <c r="AC134" s="333"/>
    </row>
    <row r="135" spans="1:29" ht="15.75" customHeight="1">
      <c r="A135" s="363"/>
      <c r="B135" s="100" t="s">
        <v>118</v>
      </c>
      <c r="C135" s="335" t="s">
        <v>139</v>
      </c>
      <c r="D135" s="336"/>
      <c r="E135" s="101">
        <v>16.66</v>
      </c>
      <c r="F135" s="102">
        <v>5362</v>
      </c>
      <c r="G135" s="121">
        <f t="shared" si="65"/>
        <v>89330.92</v>
      </c>
      <c r="H135" s="62"/>
      <c r="I135" s="104">
        <v>5</v>
      </c>
      <c r="J135" s="105">
        <v>3600</v>
      </c>
      <c r="K135" s="106">
        <f t="shared" si="44"/>
        <v>720</v>
      </c>
      <c r="L135" s="118">
        <v>5</v>
      </c>
      <c r="M135" s="105">
        <f t="shared" si="66"/>
        <v>3187.3878973714523</v>
      </c>
      <c r="N135" s="106">
        <f t="shared" si="59"/>
        <v>637.47757947429045</v>
      </c>
      <c r="O135" s="123">
        <f t="shared" si="60"/>
        <v>0</v>
      </c>
      <c r="P135" s="124">
        <f t="shared" si="61"/>
        <v>-82.522420525709549</v>
      </c>
      <c r="Q135" s="125">
        <f t="shared" si="62"/>
        <v>0.88538552704762563</v>
      </c>
      <c r="R135" s="328"/>
      <c r="S135" s="47">
        <v>1.033333333333333</v>
      </c>
      <c r="T135" s="120">
        <v>1.1034259259259256</v>
      </c>
      <c r="U135" s="111">
        <v>14.683333333333444</v>
      </c>
      <c r="V135" s="112">
        <v>100.93531454559181</v>
      </c>
      <c r="W135" s="126"/>
      <c r="X135" s="127"/>
      <c r="Y135" s="337"/>
      <c r="Z135" s="338"/>
      <c r="AA135" s="172">
        <f t="shared" si="63"/>
        <v>-412.61210262854775</v>
      </c>
      <c r="AB135" s="110">
        <f t="shared" si="64"/>
        <v>0.88538552704762563</v>
      </c>
      <c r="AC135" s="333"/>
    </row>
    <row r="136" spans="1:29" ht="15.75" customHeight="1">
      <c r="A136" s="363"/>
      <c r="B136" s="100"/>
      <c r="C136" s="335"/>
      <c r="D136" s="336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8"/>
      <c r="S136" s="47"/>
      <c r="T136" s="120"/>
      <c r="U136" s="111"/>
      <c r="V136" s="112"/>
      <c r="W136" s="126"/>
      <c r="X136" s="127"/>
      <c r="Y136" s="337"/>
      <c r="Z136" s="338"/>
      <c r="AA136" s="172"/>
      <c r="AB136" s="110"/>
      <c r="AC136" s="333"/>
    </row>
    <row r="137" spans="1:29" ht="15.75" customHeight="1">
      <c r="A137" s="363"/>
      <c r="B137" s="100"/>
      <c r="C137" s="335"/>
      <c r="D137" s="336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8"/>
      <c r="S137" s="47"/>
      <c r="T137" s="120"/>
      <c r="U137" s="111"/>
      <c r="V137" s="112"/>
      <c r="W137" s="113"/>
      <c r="X137" s="116"/>
      <c r="Y137" s="337"/>
      <c r="Z137" s="338"/>
      <c r="AA137" s="172"/>
      <c r="AB137" s="110"/>
      <c r="AC137" s="333"/>
    </row>
    <row r="138" spans="1:29" ht="15.75" customHeight="1">
      <c r="A138" s="363"/>
      <c r="B138" s="100"/>
      <c r="C138" s="335"/>
      <c r="D138" s="336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8"/>
      <c r="S138" s="47"/>
      <c r="T138" s="120"/>
      <c r="U138" s="111"/>
      <c r="V138" s="112"/>
      <c r="W138" s="126"/>
      <c r="X138" s="127"/>
      <c r="Y138" s="337"/>
      <c r="Z138" s="338"/>
      <c r="AA138" s="172"/>
      <c r="AB138" s="110"/>
      <c r="AC138" s="333"/>
    </row>
    <row r="139" spans="1:29" ht="15.75" customHeight="1">
      <c r="A139" s="363"/>
      <c r="B139" s="100"/>
      <c r="C139" s="335"/>
      <c r="D139" s="336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8"/>
      <c r="S139" s="119"/>
      <c r="T139" s="120"/>
      <c r="U139" s="130"/>
      <c r="V139" s="131"/>
      <c r="W139" s="126"/>
      <c r="X139" s="127"/>
      <c r="Y139" s="337"/>
      <c r="Z139" s="338"/>
      <c r="AA139" s="173"/>
      <c r="AB139" s="125"/>
      <c r="AC139" s="333"/>
    </row>
    <row r="140" spans="1:29" ht="15.75" customHeight="1" thickBot="1">
      <c r="A140" s="364"/>
      <c r="B140" s="133" t="s">
        <v>115</v>
      </c>
      <c r="C140" s="358"/>
      <c r="D140" s="358"/>
      <c r="E140" s="134"/>
      <c r="F140" s="167"/>
      <c r="G140" s="135"/>
      <c r="H140" s="69"/>
      <c r="I140" s="136">
        <f t="shared" ref="I140:J140" si="67">AVERAGE(I124:I139)</f>
        <v>3.8333333333333335</v>
      </c>
      <c r="J140" s="137">
        <f t="shared" si="67"/>
        <v>3600</v>
      </c>
      <c r="K140" s="138">
        <f t="shared" ref="K140" si="68">J140/I140</f>
        <v>939.13043478260863</v>
      </c>
      <c r="L140" s="136">
        <f t="shared" ref="L140:M140" si="69">AVERAGE(L124:L139)</f>
        <v>3.8333333333333335</v>
      </c>
      <c r="M140" s="137">
        <f t="shared" si="69"/>
        <v>3191.1383999138998</v>
      </c>
      <c r="N140" s="138">
        <f>M140/L140</f>
        <v>832.47088693406079</v>
      </c>
      <c r="O140" s="139">
        <f>L140-I140</f>
        <v>0</v>
      </c>
      <c r="P140" s="140">
        <f>N140-K140</f>
        <v>-106.65954784854785</v>
      </c>
      <c r="Q140" s="141">
        <f>N140/K140</f>
        <v>0.88642733330941659</v>
      </c>
      <c r="R140" s="329"/>
      <c r="S140" s="142">
        <v>0.75208333333333344</v>
      </c>
      <c r="T140" s="143">
        <v>1.1034259259259256</v>
      </c>
      <c r="U140" s="144"/>
      <c r="V140" s="166"/>
      <c r="W140" s="167"/>
      <c r="X140" s="138"/>
      <c r="Y140" s="359"/>
      <c r="Z140" s="360"/>
      <c r="AA140" s="174">
        <f>M140-J140</f>
        <v>-408.86160008610022</v>
      </c>
      <c r="AB140" s="141">
        <f>M140/J140</f>
        <v>0.88642733330941659</v>
      </c>
      <c r="AC140" s="334"/>
    </row>
    <row r="142" spans="1:29">
      <c r="Y142" s="365" t="s">
        <v>149</v>
      </c>
      <c r="Z142" s="365"/>
    </row>
    <row r="143" spans="1:29">
      <c r="Y143" s="365" t="s">
        <v>150</v>
      </c>
      <c r="Z143" s="365"/>
    </row>
    <row r="144" spans="1:29">
      <c r="Y144" s="365" t="s">
        <v>151</v>
      </c>
      <c r="Z144" s="365"/>
    </row>
    <row r="145" spans="25:26">
      <c r="Y145" s="365" t="s">
        <v>152</v>
      </c>
      <c r="Z145" s="365"/>
    </row>
    <row r="146" spans="25:26">
      <c r="Y146" s="365" t="s">
        <v>153</v>
      </c>
      <c r="Z146" s="365"/>
    </row>
    <row r="147" spans="25:26">
      <c r="Y147" s="365" t="s">
        <v>154</v>
      </c>
      <c r="Z147" s="365"/>
    </row>
    <row r="148" spans="25:26">
      <c r="Y148" s="365" t="s">
        <v>155</v>
      </c>
      <c r="Z148" s="365"/>
    </row>
    <row r="149" spans="25:26">
      <c r="Y149" s="365" t="s">
        <v>156</v>
      </c>
      <c r="Z149" s="365"/>
    </row>
    <row r="150" spans="25:26">
      <c r="Y150" s="365" t="s">
        <v>157</v>
      </c>
      <c r="Z150" s="365"/>
    </row>
    <row r="151" spans="25:26">
      <c r="Y151" s="365" t="s">
        <v>158</v>
      </c>
      <c r="Z151" s="365"/>
    </row>
    <row r="152" spans="25:26">
      <c r="Y152" s="365" t="s">
        <v>159</v>
      </c>
      <c r="Z152" s="365"/>
    </row>
    <row r="153" spans="25:26">
      <c r="Y153" s="365" t="s">
        <v>160</v>
      </c>
      <c r="Z153" s="365"/>
    </row>
    <row r="154" spans="25:26">
      <c r="Y154" s="365" t="s">
        <v>161</v>
      </c>
      <c r="Z154" s="365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352" priority="1" operator="greaterThan">
      <formula>0</formula>
    </cfRule>
  </conditionalFormatting>
  <conditionalFormatting sqref="P5:P140 AA5:AA140">
    <cfRule type="cellIs" dxfId="351" priority="4" operator="lessThan">
      <formula>0</formula>
    </cfRule>
  </conditionalFormatting>
  <conditionalFormatting sqref="Q5:Q140 AB5:AB140">
    <cfRule type="cellIs" dxfId="350" priority="2" operator="greaterThan">
      <formula>1</formula>
    </cfRule>
    <cfRule type="cellIs" dxfId="349" priority="3" operator="lessThan">
      <formula>0.8</formula>
    </cfRule>
  </conditionalFormatting>
  <conditionalFormatting sqref="AC5:AC6 R5:R140 AC73:AC78">
    <cfRule type="cellIs" dxfId="348" priority="5" operator="lessThan">
      <formula>0.8</formula>
    </cfRule>
  </conditionalFormatting>
  <conditionalFormatting sqref="AC12:AC20">
    <cfRule type="cellIs" dxfId="347" priority="12" operator="lessThan">
      <formula>0.8</formula>
    </cfRule>
  </conditionalFormatting>
  <conditionalFormatting sqref="AC22">
    <cfRule type="cellIs" dxfId="346" priority="11" operator="lessThan">
      <formula>0.8</formula>
    </cfRule>
  </conditionalFormatting>
  <conditionalFormatting sqref="AC39">
    <cfRule type="cellIs" dxfId="345" priority="7" operator="lessThan">
      <formula>0.8</formula>
    </cfRule>
  </conditionalFormatting>
  <conditionalFormatting sqref="AC56:AC61">
    <cfRule type="cellIs" dxfId="344" priority="6" operator="lessThan">
      <formula>0.8</formula>
    </cfRule>
  </conditionalFormatting>
  <conditionalFormatting sqref="AC90">
    <cfRule type="cellIs" dxfId="343" priority="10" operator="lessThan">
      <formula>0.8</formula>
    </cfRule>
  </conditionalFormatting>
  <conditionalFormatting sqref="AC107">
    <cfRule type="cellIs" dxfId="342" priority="9" operator="lessThan">
      <formula>0.8</formula>
    </cfRule>
  </conditionalFormatting>
  <conditionalFormatting sqref="AC124:AC129">
    <cfRule type="cellIs" dxfId="341" priority="8" operator="lessThan">
      <formula>0.8</formula>
    </cfRule>
  </conditionalFormatting>
  <dataValidations count="1">
    <dataValidation type="list" allowBlank="1" showInputMessage="1" showErrorMessage="1" sqref="Y5:Z140" xr:uid="{28D9766A-9438-4EFA-9E13-FCE7C51A15D4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526AB-F319-4151-90E6-6C4F7A02A973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L43" sqref="L43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SUM(F5:F140)</f>
        <v>96792</v>
      </c>
      <c r="E1" s="88" t="s">
        <v>3</v>
      </c>
      <c r="F1" s="89">
        <f>SUM(G5:G140)</f>
        <v>4320789.8199999994</v>
      </c>
      <c r="G1" s="90" t="s">
        <v>84</v>
      </c>
      <c r="H1" s="91">
        <f>L21+L38+L55+L72+L89+L106+L123+L140</f>
        <v>136.33333333333334</v>
      </c>
      <c r="I1" s="284" t="s">
        <v>85</v>
      </c>
      <c r="J1" s="280"/>
      <c r="K1" s="309"/>
      <c r="L1" s="313" t="s">
        <v>86</v>
      </c>
      <c r="M1" s="314"/>
      <c r="N1" s="315"/>
      <c r="O1" s="280" t="s">
        <v>87</v>
      </c>
      <c r="P1" s="280"/>
      <c r="Q1" s="280"/>
      <c r="R1" s="281"/>
      <c r="S1" s="284" t="s">
        <v>88</v>
      </c>
      <c r="T1" s="280"/>
      <c r="U1" s="280"/>
      <c r="V1" s="280"/>
      <c r="W1" s="280"/>
      <c r="X1" s="281"/>
      <c r="Y1" s="192" t="s">
        <v>187</v>
      </c>
      <c r="Z1" s="192" t="s">
        <v>188</v>
      </c>
      <c r="AA1" s="366" t="s">
        <v>163</v>
      </c>
      <c r="AB1" s="367"/>
      <c r="AC1" s="176" t="s">
        <v>19</v>
      </c>
      <c r="AD1" s="177" t="s">
        <v>162</v>
      </c>
      <c r="AE1" s="284" t="s">
        <v>90</v>
      </c>
      <c r="AF1" s="286"/>
      <c r="AG1" s="287"/>
    </row>
    <row r="2" spans="1:33" ht="26.25" customHeight="1" thickBot="1">
      <c r="A2" s="299">
        <v>46218</v>
      </c>
      <c r="B2" s="300"/>
      <c r="C2" s="92" t="s">
        <v>40</v>
      </c>
      <c r="D2" s="93">
        <f>AVERAGE(N21,N38,N55,N72,N89,N106,N123,N140)</f>
        <v>207.06764514434045</v>
      </c>
      <c r="E2" s="93" t="s">
        <v>91</v>
      </c>
      <c r="F2" s="94">
        <f>F1/D1</f>
        <v>44.6399477229523</v>
      </c>
      <c r="G2" s="95" t="s">
        <v>92</v>
      </c>
      <c r="H2" s="96">
        <f>COUNT(H5:H140)</f>
        <v>5</v>
      </c>
      <c r="I2" s="310"/>
      <c r="J2" s="311"/>
      <c r="K2" s="312"/>
      <c r="L2" s="316"/>
      <c r="M2" s="282"/>
      <c r="N2" s="317"/>
      <c r="O2" s="282"/>
      <c r="P2" s="282"/>
      <c r="Q2" s="282"/>
      <c r="R2" s="283"/>
      <c r="S2" s="285"/>
      <c r="T2" s="282"/>
      <c r="U2" s="282"/>
      <c r="V2" s="282"/>
      <c r="W2" s="282"/>
      <c r="X2" s="283"/>
      <c r="Y2" s="193">
        <f>SUM(Y21,Y38,Y55,Y72,Y89,Y106,Y123,Y140)</f>
        <v>0</v>
      </c>
      <c r="Z2" s="193">
        <f>SUM(Z21,Z38,Z55,Z72,Z89,Z106,Z123,Z140)</f>
        <v>0</v>
      </c>
      <c r="AA2" s="368"/>
      <c r="AB2" s="369"/>
      <c r="AC2" s="201">
        <f>SUM(AC21,AC38,AC55,AC72,AC89,AC106,AC123,AC140)</f>
        <v>57</v>
      </c>
      <c r="AD2" s="202">
        <f>SUM(AD21,AD38,AD55,AD72,AD89,AD106,AD123,AD140)</f>
        <v>0</v>
      </c>
      <c r="AE2" s="288"/>
      <c r="AF2" s="289"/>
      <c r="AG2" s="290"/>
    </row>
    <row r="3" spans="1:33" ht="23.25" customHeight="1">
      <c r="A3" s="301" t="s">
        <v>93</v>
      </c>
      <c r="B3" s="303" t="s">
        <v>94</v>
      </c>
      <c r="C3" s="305" t="s">
        <v>95</v>
      </c>
      <c r="D3" s="305"/>
      <c r="E3" s="307" t="s">
        <v>96</v>
      </c>
      <c r="F3" s="305" t="s">
        <v>97</v>
      </c>
      <c r="G3" s="307" t="s">
        <v>98</v>
      </c>
      <c r="H3" s="356" t="s">
        <v>99</v>
      </c>
      <c r="I3" s="291" t="s">
        <v>100</v>
      </c>
      <c r="J3" s="293" t="s">
        <v>101</v>
      </c>
      <c r="K3" s="295" t="s">
        <v>40</v>
      </c>
      <c r="L3" s="297" t="s">
        <v>100</v>
      </c>
      <c r="M3" s="293" t="s">
        <v>101</v>
      </c>
      <c r="N3" s="295" t="s">
        <v>40</v>
      </c>
      <c r="O3" s="291" t="s">
        <v>100</v>
      </c>
      <c r="P3" s="350" t="s">
        <v>40</v>
      </c>
      <c r="Q3" s="352" t="s">
        <v>102</v>
      </c>
      <c r="R3" s="354" t="s">
        <v>103</v>
      </c>
      <c r="S3" s="339" t="s">
        <v>104</v>
      </c>
      <c r="T3" s="340"/>
      <c r="U3" s="341" t="s">
        <v>105</v>
      </c>
      <c r="V3" s="341" t="s">
        <v>106</v>
      </c>
      <c r="W3" s="305" t="s">
        <v>107</v>
      </c>
      <c r="X3" s="343"/>
      <c r="Y3" s="370" t="s">
        <v>189</v>
      </c>
      <c r="Z3" s="371"/>
      <c r="AA3" s="377" t="s">
        <v>108</v>
      </c>
      <c r="AB3" s="378"/>
      <c r="AC3" s="370" t="s">
        <v>190</v>
      </c>
      <c r="AD3" s="371"/>
      <c r="AE3" s="348" t="s">
        <v>101</v>
      </c>
      <c r="AF3" s="318" t="s">
        <v>102</v>
      </c>
      <c r="AG3" s="320" t="s">
        <v>109</v>
      </c>
    </row>
    <row r="4" spans="1:33" ht="17.25" customHeight="1" thickBot="1">
      <c r="A4" s="302"/>
      <c r="B4" s="304"/>
      <c r="C4" s="306"/>
      <c r="D4" s="306"/>
      <c r="E4" s="308"/>
      <c r="F4" s="306"/>
      <c r="G4" s="308"/>
      <c r="H4" s="357"/>
      <c r="I4" s="292"/>
      <c r="J4" s="294"/>
      <c r="K4" s="296"/>
      <c r="L4" s="298"/>
      <c r="M4" s="294"/>
      <c r="N4" s="296"/>
      <c r="O4" s="292"/>
      <c r="P4" s="351"/>
      <c r="Q4" s="353"/>
      <c r="R4" s="355"/>
      <c r="S4" s="203" t="s">
        <v>110</v>
      </c>
      <c r="T4" s="204" t="s">
        <v>111</v>
      </c>
      <c r="U4" s="342"/>
      <c r="V4" s="342"/>
      <c r="W4" s="99" t="s">
        <v>112</v>
      </c>
      <c r="X4" s="69" t="s">
        <v>113</v>
      </c>
      <c r="Y4" s="194" t="s">
        <v>49</v>
      </c>
      <c r="Z4" s="195" t="s">
        <v>50</v>
      </c>
      <c r="AA4" s="379"/>
      <c r="AB4" s="380"/>
      <c r="AC4" s="194" t="s">
        <v>164</v>
      </c>
      <c r="AD4" s="195" t="s">
        <v>165</v>
      </c>
      <c r="AE4" s="349"/>
      <c r="AF4" s="319"/>
      <c r="AG4" s="321"/>
    </row>
    <row r="5" spans="1:33" ht="15.75" customHeight="1">
      <c r="A5" s="322" t="s">
        <v>170</v>
      </c>
      <c r="B5" s="114" t="s">
        <v>166</v>
      </c>
      <c r="C5" s="372" t="s">
        <v>167</v>
      </c>
      <c r="D5" s="372"/>
      <c r="E5" s="147">
        <v>19.7</v>
      </c>
      <c r="F5" s="151">
        <v>3855</v>
      </c>
      <c r="G5" s="148">
        <f t="shared" ref="G5:G10" si="0">E5*F5</f>
        <v>75943.5</v>
      </c>
      <c r="H5" s="149"/>
      <c r="I5" s="150">
        <v>13</v>
      </c>
      <c r="J5" s="151">
        <v>1200</v>
      </c>
      <c r="K5" s="152">
        <f>J5/I5</f>
        <v>92.307692307692307</v>
      </c>
      <c r="L5" s="107">
        <v>13</v>
      </c>
      <c r="M5" s="151">
        <f t="shared" ref="M5:M10" si="1">F5/V5*60</f>
        <v>1081.490489667457</v>
      </c>
      <c r="N5" s="152">
        <f t="shared" ref="N5:N10" si="2">M5/L5</f>
        <v>83.191576128265922</v>
      </c>
      <c r="O5" s="154">
        <f t="shared" ref="O5:O10" si="3">L5-I5</f>
        <v>0</v>
      </c>
      <c r="P5" s="155">
        <f t="shared" ref="P5:P10" si="4">N5-K5</f>
        <v>-9.1161161794263847</v>
      </c>
      <c r="Q5" s="156">
        <f t="shared" ref="Q5:Q10" si="5">N5/K5</f>
        <v>0.90124207472288087</v>
      </c>
      <c r="R5" s="327">
        <f>Q21</f>
        <v>0.89680250150841267</v>
      </c>
      <c r="S5" s="157">
        <v>0.20833333333333334</v>
      </c>
      <c r="T5" s="158">
        <v>0.35685185185185186</v>
      </c>
      <c r="U5" s="159"/>
      <c r="V5" s="160">
        <v>213.87150623129517</v>
      </c>
      <c r="W5" s="181"/>
      <c r="X5" s="152"/>
      <c r="Y5" s="12"/>
      <c r="Z5" s="198"/>
      <c r="AA5" s="330"/>
      <c r="AB5" s="331"/>
      <c r="AC5" s="12">
        <v>4</v>
      </c>
      <c r="AD5" s="198"/>
      <c r="AE5" s="178">
        <f t="shared" ref="AE5:AE10" si="6">M5-J5</f>
        <v>-118.50951033254296</v>
      </c>
      <c r="AF5" s="132">
        <f t="shared" ref="AF5:AF10" si="7">M5/J5</f>
        <v>0.90124207472288087</v>
      </c>
      <c r="AG5" s="373">
        <f>AF21</f>
        <v>0.89680250150841267</v>
      </c>
    </row>
    <row r="6" spans="1:33" ht="15.75" customHeight="1">
      <c r="A6" s="323"/>
      <c r="B6" s="100" t="s">
        <v>171</v>
      </c>
      <c r="C6" s="376" t="s">
        <v>172</v>
      </c>
      <c r="D6" s="376"/>
      <c r="E6" s="101">
        <v>56.43</v>
      </c>
      <c r="F6" s="102">
        <v>2184</v>
      </c>
      <c r="G6" s="103">
        <f t="shared" si="0"/>
        <v>123243.12</v>
      </c>
      <c r="H6" s="26">
        <v>2</v>
      </c>
      <c r="I6" s="104">
        <v>24</v>
      </c>
      <c r="J6" s="105">
        <v>2000</v>
      </c>
      <c r="K6" s="106">
        <f t="shared" ref="K6:K45" si="8">J6/I6</f>
        <v>83.333333333333329</v>
      </c>
      <c r="L6" s="107">
        <v>24</v>
      </c>
      <c r="M6" s="105">
        <f t="shared" si="1"/>
        <v>1790.540301446388</v>
      </c>
      <c r="N6" s="106">
        <f t="shared" si="2"/>
        <v>74.605845893599493</v>
      </c>
      <c r="O6" s="108">
        <f t="shared" si="3"/>
        <v>0</v>
      </c>
      <c r="P6" s="109">
        <f t="shared" si="4"/>
        <v>-8.7274874397338351</v>
      </c>
      <c r="Q6" s="110">
        <f t="shared" si="5"/>
        <v>0.89527015072319394</v>
      </c>
      <c r="R6" s="328"/>
      <c r="S6" s="47">
        <v>0.36041666666666666</v>
      </c>
      <c r="T6" s="48">
        <v>0.41123842592592591</v>
      </c>
      <c r="U6" s="111">
        <v>5.1333333333333098</v>
      </c>
      <c r="V6" s="112">
        <v>73.184613546060177</v>
      </c>
      <c r="W6" s="113"/>
      <c r="X6" s="116"/>
      <c r="Y6" s="12"/>
      <c r="Z6" s="198"/>
      <c r="AA6" s="337"/>
      <c r="AB6" s="338"/>
      <c r="AC6" s="12">
        <v>2</v>
      </c>
      <c r="AD6" s="198"/>
      <c r="AE6" s="117">
        <f t="shared" si="6"/>
        <v>-209.45969855361204</v>
      </c>
      <c r="AF6" s="110">
        <f t="shared" si="7"/>
        <v>0.89527015072319394</v>
      </c>
      <c r="AG6" s="374"/>
    </row>
    <row r="7" spans="1:33" ht="15.75" customHeight="1">
      <c r="A7" s="323"/>
      <c r="B7" s="100" t="s">
        <v>173</v>
      </c>
      <c r="C7" s="376" t="s">
        <v>196</v>
      </c>
      <c r="D7" s="376"/>
      <c r="E7" s="101">
        <v>77.349999999999994</v>
      </c>
      <c r="F7" s="102">
        <v>845</v>
      </c>
      <c r="G7" s="103">
        <f t="shared" si="0"/>
        <v>65360.749999999993</v>
      </c>
      <c r="H7" s="26"/>
      <c r="I7" s="104">
        <v>25</v>
      </c>
      <c r="J7" s="105">
        <v>2000</v>
      </c>
      <c r="K7" s="106">
        <f t="shared" si="8"/>
        <v>80</v>
      </c>
      <c r="L7" s="107">
        <v>25</v>
      </c>
      <c r="M7" s="105">
        <f t="shared" si="1"/>
        <v>1791.3860221195555</v>
      </c>
      <c r="N7" s="106">
        <f t="shared" si="2"/>
        <v>71.655440884782223</v>
      </c>
      <c r="O7" s="108">
        <f t="shared" si="3"/>
        <v>0</v>
      </c>
      <c r="P7" s="109">
        <f t="shared" si="4"/>
        <v>-8.3445591152177769</v>
      </c>
      <c r="Q7" s="110">
        <f t="shared" si="5"/>
        <v>0.89569301105977783</v>
      </c>
      <c r="R7" s="328"/>
      <c r="S7" s="47">
        <v>0.4145833333333333</v>
      </c>
      <c r="T7" s="48">
        <v>0.4342361111111111</v>
      </c>
      <c r="U7" s="111">
        <v>4.8166666666666469</v>
      </c>
      <c r="V7" s="112">
        <v>28.302107627261773</v>
      </c>
      <c r="W7" s="113"/>
      <c r="X7" s="116"/>
      <c r="Y7" s="12"/>
      <c r="Z7" s="198"/>
      <c r="AA7" s="337"/>
      <c r="AB7" s="338"/>
      <c r="AC7" s="12">
        <v>1</v>
      </c>
      <c r="AD7" s="198"/>
      <c r="AE7" s="117">
        <f t="shared" si="6"/>
        <v>-208.61397788044451</v>
      </c>
      <c r="AF7" s="110">
        <f t="shared" si="7"/>
        <v>0.89569301105977772</v>
      </c>
      <c r="AG7" s="374"/>
    </row>
    <row r="8" spans="1:33" ht="15.75" customHeight="1">
      <c r="A8" s="323"/>
      <c r="B8" s="100" t="s">
        <v>173</v>
      </c>
      <c r="C8" s="376" t="s">
        <v>174</v>
      </c>
      <c r="D8" s="376"/>
      <c r="E8" s="101">
        <v>77.34</v>
      </c>
      <c r="F8" s="102">
        <v>1921</v>
      </c>
      <c r="G8" s="103">
        <f t="shared" si="0"/>
        <v>148570.14000000001</v>
      </c>
      <c r="H8" s="26"/>
      <c r="I8" s="104">
        <v>23</v>
      </c>
      <c r="J8" s="105">
        <v>2000</v>
      </c>
      <c r="K8" s="106">
        <f t="shared" si="8"/>
        <v>86.956521739130437</v>
      </c>
      <c r="L8" s="118">
        <v>23</v>
      </c>
      <c r="M8" s="105">
        <f t="shared" si="1"/>
        <v>1793.419229708463</v>
      </c>
      <c r="N8" s="106">
        <f t="shared" si="2"/>
        <v>77.974749117759259</v>
      </c>
      <c r="O8" s="108">
        <f t="shared" si="3"/>
        <v>0</v>
      </c>
      <c r="P8" s="109">
        <f t="shared" si="4"/>
        <v>-8.9817726213711779</v>
      </c>
      <c r="Q8" s="110">
        <f t="shared" si="5"/>
        <v>0.89670961485423151</v>
      </c>
      <c r="R8" s="328"/>
      <c r="S8" s="47">
        <v>0.43749999999999994</v>
      </c>
      <c r="T8" s="48">
        <v>0.48212962962962957</v>
      </c>
      <c r="U8" s="111">
        <v>4.6999999999999353</v>
      </c>
      <c r="V8" s="112">
        <v>64.268297167046981</v>
      </c>
      <c r="W8" s="113">
        <v>0.48212962962962957</v>
      </c>
      <c r="X8" s="116">
        <v>0.52083333333333326</v>
      </c>
      <c r="Y8" s="12"/>
      <c r="Z8" s="198"/>
      <c r="AA8" s="337"/>
      <c r="AB8" s="338"/>
      <c r="AC8" s="12">
        <v>1</v>
      </c>
      <c r="AD8" s="198"/>
      <c r="AE8" s="117">
        <f t="shared" si="6"/>
        <v>-206.58077029153696</v>
      </c>
      <c r="AF8" s="110">
        <f t="shared" si="7"/>
        <v>0.89670961485423151</v>
      </c>
      <c r="AG8" s="374"/>
    </row>
    <row r="9" spans="1:33" ht="15.75" customHeight="1">
      <c r="A9" s="323"/>
      <c r="B9" s="100" t="s">
        <v>173</v>
      </c>
      <c r="C9" s="376" t="s">
        <v>176</v>
      </c>
      <c r="D9" s="376"/>
      <c r="E9" s="101">
        <v>59.52</v>
      </c>
      <c r="F9" s="102">
        <v>4648</v>
      </c>
      <c r="G9" s="103">
        <f t="shared" si="0"/>
        <v>276648.96000000002</v>
      </c>
      <c r="H9" s="13"/>
      <c r="I9" s="104">
        <v>24</v>
      </c>
      <c r="J9" s="105">
        <v>2000</v>
      </c>
      <c r="K9" s="106">
        <f t="shared" si="8"/>
        <v>83.333333333333329</v>
      </c>
      <c r="L9" s="118">
        <v>24</v>
      </c>
      <c r="M9" s="105">
        <f t="shared" si="1"/>
        <v>1796.8116725059708</v>
      </c>
      <c r="N9" s="106">
        <f t="shared" si="2"/>
        <v>74.867153021082117</v>
      </c>
      <c r="O9" s="108">
        <f t="shared" si="3"/>
        <v>0</v>
      </c>
      <c r="P9" s="109">
        <f t="shared" si="4"/>
        <v>-8.4661803122512111</v>
      </c>
      <c r="Q9" s="110">
        <f t="shared" si="5"/>
        <v>0.89840583625298542</v>
      </c>
      <c r="R9" s="328"/>
      <c r="S9" s="47">
        <v>0.52083333333333326</v>
      </c>
      <c r="T9" s="48">
        <v>0.62861111111111101</v>
      </c>
      <c r="U9" s="111">
        <v>55.733333333333306</v>
      </c>
      <c r="V9" s="112">
        <v>155.20825263287202</v>
      </c>
      <c r="W9" s="113"/>
      <c r="X9" s="116"/>
      <c r="Y9" s="12"/>
      <c r="Z9" s="198"/>
      <c r="AA9" s="337"/>
      <c r="AB9" s="338"/>
      <c r="AC9" s="12">
        <v>3</v>
      </c>
      <c r="AD9" s="198"/>
      <c r="AE9" s="117">
        <f t="shared" si="6"/>
        <v>-203.18832749402918</v>
      </c>
      <c r="AF9" s="110">
        <f t="shared" si="7"/>
        <v>0.89840583625298542</v>
      </c>
      <c r="AG9" s="374"/>
    </row>
    <row r="10" spans="1:33" ht="15.75" customHeight="1">
      <c r="A10" s="323"/>
      <c r="B10" s="100" t="s">
        <v>171</v>
      </c>
      <c r="C10" s="376" t="s">
        <v>172</v>
      </c>
      <c r="D10" s="376"/>
      <c r="E10" s="101">
        <v>56.43</v>
      </c>
      <c r="F10" s="102">
        <v>2917</v>
      </c>
      <c r="G10" s="121">
        <f t="shared" si="0"/>
        <v>164606.31</v>
      </c>
      <c r="H10" s="122"/>
      <c r="I10" s="104">
        <v>24</v>
      </c>
      <c r="J10" s="105">
        <v>2000</v>
      </c>
      <c r="K10" s="106">
        <f t="shared" si="8"/>
        <v>83.333333333333329</v>
      </c>
      <c r="L10" s="118">
        <v>24</v>
      </c>
      <c r="M10" s="105">
        <f t="shared" si="1"/>
        <v>1790.540301446388</v>
      </c>
      <c r="N10" s="106">
        <f t="shared" si="2"/>
        <v>74.605845893599493</v>
      </c>
      <c r="O10" s="108">
        <f t="shared" si="3"/>
        <v>0</v>
      </c>
      <c r="P10" s="109">
        <f t="shared" si="4"/>
        <v>-8.7274874397338351</v>
      </c>
      <c r="Q10" s="110">
        <f t="shared" si="5"/>
        <v>0.89527015072319394</v>
      </c>
      <c r="R10" s="328"/>
      <c r="S10" s="47">
        <v>0.63194444444444431</v>
      </c>
      <c r="T10" s="120">
        <v>0.69981481481481467</v>
      </c>
      <c r="U10" s="111">
        <v>4.799999999999951</v>
      </c>
      <c r="V10" s="112">
        <v>97.747031920264433</v>
      </c>
      <c r="W10" s="113"/>
      <c r="X10" s="116"/>
      <c r="Y10" s="12"/>
      <c r="Z10" s="198"/>
      <c r="AA10" s="337"/>
      <c r="AB10" s="338"/>
      <c r="AC10" s="12">
        <v>2</v>
      </c>
      <c r="AD10" s="198"/>
      <c r="AE10" s="117">
        <f t="shared" si="6"/>
        <v>-209.45969855361204</v>
      </c>
      <c r="AF10" s="110">
        <f t="shared" si="7"/>
        <v>0.89527015072319394</v>
      </c>
      <c r="AG10" s="374"/>
    </row>
    <row r="11" spans="1:33" ht="15.75" customHeight="1">
      <c r="A11" s="323"/>
      <c r="B11" s="100"/>
      <c r="C11" s="376"/>
      <c r="D11" s="376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28"/>
      <c r="S11" s="47"/>
      <c r="T11" s="120"/>
      <c r="U11" s="111"/>
      <c r="V11" s="112"/>
      <c r="W11" s="113"/>
      <c r="X11" s="116"/>
      <c r="Y11" s="12"/>
      <c r="Z11" s="198"/>
      <c r="AA11" s="337"/>
      <c r="AB11" s="338"/>
      <c r="AC11" s="12"/>
      <c r="AD11" s="198"/>
      <c r="AE11" s="117"/>
      <c r="AF11" s="110"/>
      <c r="AG11" s="374"/>
    </row>
    <row r="12" spans="1:33" ht="15.75" customHeight="1">
      <c r="A12" s="323"/>
      <c r="B12" s="100"/>
      <c r="C12" s="376"/>
      <c r="D12" s="37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8"/>
      <c r="S12" s="47"/>
      <c r="T12" s="120"/>
      <c r="U12" s="111"/>
      <c r="V12" s="112"/>
      <c r="W12" s="113"/>
      <c r="X12" s="116"/>
      <c r="Y12" s="12"/>
      <c r="Z12" s="198"/>
      <c r="AA12" s="337"/>
      <c r="AB12" s="338"/>
      <c r="AC12" s="12"/>
      <c r="AD12" s="198"/>
      <c r="AE12" s="117"/>
      <c r="AF12" s="110"/>
      <c r="AG12" s="374"/>
    </row>
    <row r="13" spans="1:33" ht="15.75" customHeight="1">
      <c r="A13" s="323"/>
      <c r="B13" s="100"/>
      <c r="C13" s="376"/>
      <c r="D13" s="37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8"/>
      <c r="S13" s="47"/>
      <c r="T13" s="120"/>
      <c r="U13" s="111"/>
      <c r="V13" s="112"/>
      <c r="W13" s="113"/>
      <c r="X13" s="116"/>
      <c r="Y13" s="12"/>
      <c r="Z13" s="198"/>
      <c r="AA13" s="337"/>
      <c r="AB13" s="338"/>
      <c r="AC13" s="12"/>
      <c r="AD13" s="198"/>
      <c r="AE13" s="117"/>
      <c r="AF13" s="110"/>
      <c r="AG13" s="374"/>
    </row>
    <row r="14" spans="1:33" ht="15.75" customHeight="1">
      <c r="A14" s="323"/>
      <c r="B14" s="100"/>
      <c r="C14" s="376"/>
      <c r="D14" s="37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8"/>
      <c r="S14" s="47"/>
      <c r="T14" s="120"/>
      <c r="U14" s="111"/>
      <c r="V14" s="112"/>
      <c r="W14" s="113"/>
      <c r="X14" s="116"/>
      <c r="Y14" s="12"/>
      <c r="Z14" s="198"/>
      <c r="AA14" s="337"/>
      <c r="AB14" s="338"/>
      <c r="AC14" s="12"/>
      <c r="AD14" s="198"/>
      <c r="AE14" s="117"/>
      <c r="AF14" s="110"/>
      <c r="AG14" s="374"/>
    </row>
    <row r="15" spans="1:33" ht="15.75" customHeight="1">
      <c r="A15" s="323"/>
      <c r="B15" s="100"/>
      <c r="C15" s="376"/>
      <c r="D15" s="37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8"/>
      <c r="S15" s="47"/>
      <c r="T15" s="120"/>
      <c r="U15" s="111"/>
      <c r="V15" s="112"/>
      <c r="W15" s="113"/>
      <c r="X15" s="116"/>
      <c r="Y15" s="12"/>
      <c r="Z15" s="198"/>
      <c r="AA15" s="337"/>
      <c r="AB15" s="338"/>
      <c r="AC15" s="12"/>
      <c r="AD15" s="198"/>
      <c r="AE15" s="117"/>
      <c r="AF15" s="110"/>
      <c r="AG15" s="374"/>
    </row>
    <row r="16" spans="1:33" ht="15.75" customHeight="1">
      <c r="A16" s="323"/>
      <c r="B16" s="100"/>
      <c r="C16" s="376"/>
      <c r="D16" s="37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8"/>
      <c r="S16" s="47"/>
      <c r="T16" s="120"/>
      <c r="U16" s="111"/>
      <c r="V16" s="112"/>
      <c r="W16" s="113"/>
      <c r="X16" s="116"/>
      <c r="Y16" s="12"/>
      <c r="Z16" s="198"/>
      <c r="AA16" s="337"/>
      <c r="AB16" s="338"/>
      <c r="AC16" s="12"/>
      <c r="AD16" s="198"/>
      <c r="AE16" s="117"/>
      <c r="AF16" s="110"/>
      <c r="AG16" s="374"/>
    </row>
    <row r="17" spans="1:33" ht="15.75" customHeight="1">
      <c r="A17" s="323"/>
      <c r="B17" s="100"/>
      <c r="C17" s="376"/>
      <c r="D17" s="37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8"/>
      <c r="S17" s="47"/>
      <c r="T17" s="120"/>
      <c r="U17" s="111"/>
      <c r="V17" s="112"/>
      <c r="W17" s="113"/>
      <c r="X17" s="116"/>
      <c r="Y17" s="12"/>
      <c r="Z17" s="198"/>
      <c r="AA17" s="337"/>
      <c r="AB17" s="338"/>
      <c r="AC17" s="12"/>
      <c r="AD17" s="198"/>
      <c r="AE17" s="117"/>
      <c r="AF17" s="110"/>
      <c r="AG17" s="374"/>
    </row>
    <row r="18" spans="1:33" ht="15.75" customHeight="1">
      <c r="A18" s="323"/>
      <c r="B18" s="100"/>
      <c r="C18" s="376"/>
      <c r="D18" s="37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8"/>
      <c r="S18" s="47"/>
      <c r="T18" s="120"/>
      <c r="U18" s="111"/>
      <c r="V18" s="112"/>
      <c r="W18" s="113"/>
      <c r="X18" s="116"/>
      <c r="Y18" s="12"/>
      <c r="Z18" s="198"/>
      <c r="AA18" s="337"/>
      <c r="AB18" s="338"/>
      <c r="AC18" s="12"/>
      <c r="AD18" s="198"/>
      <c r="AE18" s="117"/>
      <c r="AF18" s="110"/>
      <c r="AG18" s="374"/>
    </row>
    <row r="19" spans="1:33" ht="15.75" customHeight="1">
      <c r="A19" s="323"/>
      <c r="B19" s="100"/>
      <c r="C19" s="376"/>
      <c r="D19" s="37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8"/>
      <c r="S19" s="47"/>
      <c r="T19" s="120"/>
      <c r="U19" s="111"/>
      <c r="V19" s="112"/>
      <c r="W19" s="113"/>
      <c r="X19" s="116"/>
      <c r="Y19" s="12"/>
      <c r="Z19" s="198"/>
      <c r="AA19" s="337"/>
      <c r="AB19" s="338"/>
      <c r="AC19" s="12"/>
      <c r="AD19" s="198"/>
      <c r="AE19" s="117"/>
      <c r="AF19" s="110"/>
      <c r="AG19" s="374"/>
    </row>
    <row r="20" spans="1:33" ht="15.75" customHeight="1">
      <c r="A20" s="323"/>
      <c r="B20" s="100"/>
      <c r="C20" s="376"/>
      <c r="D20" s="376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8"/>
      <c r="S20" s="47"/>
      <c r="T20" s="120"/>
      <c r="U20" s="130"/>
      <c r="V20" s="112"/>
      <c r="W20" s="113"/>
      <c r="X20" s="116"/>
      <c r="Y20" s="12"/>
      <c r="Z20" s="198"/>
      <c r="AA20" s="337"/>
      <c r="AB20" s="338"/>
      <c r="AC20" s="12"/>
      <c r="AD20" s="198"/>
      <c r="AE20" s="117"/>
      <c r="AF20" s="110"/>
      <c r="AG20" s="374"/>
    </row>
    <row r="21" spans="1:33" ht="15.75" customHeight="1" thickBot="1">
      <c r="A21" s="324"/>
      <c r="B21" s="133" t="s">
        <v>115</v>
      </c>
      <c r="C21" s="358"/>
      <c r="D21" s="358"/>
      <c r="E21" s="134"/>
      <c r="F21" s="167"/>
      <c r="G21" s="135"/>
      <c r="H21" s="69"/>
      <c r="I21" s="136">
        <f t="shared" ref="I21:J21" si="9">AVERAGE(I5:I20)</f>
        <v>22.166666666666668</v>
      </c>
      <c r="J21" s="137">
        <f t="shared" si="9"/>
        <v>1866.6666666666667</v>
      </c>
      <c r="K21" s="138">
        <f t="shared" ref="K21" si="10">J21/I21</f>
        <v>84.21052631578948</v>
      </c>
      <c r="L21" s="136">
        <f t="shared" ref="L21:M21" si="11">AVERAGE(L5:L20)</f>
        <v>22.166666666666668</v>
      </c>
      <c r="M21" s="137">
        <f t="shared" si="11"/>
        <v>1674.0313361490371</v>
      </c>
      <c r="N21" s="138">
        <f t="shared" ref="N21:N28" si="12">M21/L21</f>
        <v>75.520210653340015</v>
      </c>
      <c r="O21" s="139">
        <f t="shared" ref="O21:O28" si="13">L21-I21</f>
        <v>0</v>
      </c>
      <c r="P21" s="140">
        <f t="shared" ref="P21:P28" si="14">N21-K21</f>
        <v>-8.6903156624494642</v>
      </c>
      <c r="Q21" s="141">
        <f t="shared" ref="Q21:Q28" si="15">N21/K21</f>
        <v>0.89680250150841267</v>
      </c>
      <c r="R21" s="329"/>
      <c r="S21" s="142">
        <v>0.20833333333333334</v>
      </c>
      <c r="T21" s="143">
        <v>0.69981481481481467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359"/>
      <c r="AB21" s="360"/>
      <c r="AC21" s="179">
        <f>SUM(AC5:AC20)</f>
        <v>13</v>
      </c>
      <c r="AD21" s="180">
        <f>SUM(AD5:AD20)</f>
        <v>0</v>
      </c>
      <c r="AE21" s="168">
        <f t="shared" ref="AE21:AE28" si="16">M21-J21</f>
        <v>-192.63533051762965</v>
      </c>
      <c r="AF21" s="141">
        <f t="shared" ref="AF21:AF28" si="17">M21/J21</f>
        <v>0.89680250150841267</v>
      </c>
      <c r="AG21" s="375"/>
    </row>
    <row r="22" spans="1:33" ht="15.75" customHeight="1">
      <c r="A22" s="361" t="s">
        <v>177</v>
      </c>
      <c r="B22" s="146" t="s">
        <v>192</v>
      </c>
      <c r="C22" s="325" t="s">
        <v>218</v>
      </c>
      <c r="D22" s="326"/>
      <c r="E22" s="147">
        <v>36.450000000000003</v>
      </c>
      <c r="F22" s="159">
        <v>2612</v>
      </c>
      <c r="G22" s="148">
        <f t="shared" ref="G22:G28" si="18">E22*F22</f>
        <v>95207.400000000009</v>
      </c>
      <c r="H22" s="149"/>
      <c r="I22" s="153">
        <v>20</v>
      </c>
      <c r="J22" s="151">
        <v>2100</v>
      </c>
      <c r="K22" s="152">
        <f>J22/I22</f>
        <v>105</v>
      </c>
      <c r="L22" s="153">
        <v>20</v>
      </c>
      <c r="M22" s="151">
        <f t="shared" ref="M22:M28" si="19">F22/V22*60</f>
        <v>1894.3283422374975</v>
      </c>
      <c r="N22" s="152">
        <f t="shared" si="12"/>
        <v>94.716417111874875</v>
      </c>
      <c r="O22" s="154">
        <f t="shared" si="13"/>
        <v>0</v>
      </c>
      <c r="P22" s="155">
        <f t="shared" si="14"/>
        <v>-10.283582888125125</v>
      </c>
      <c r="Q22" s="156">
        <f t="shared" si="15"/>
        <v>0.90206111535118927</v>
      </c>
      <c r="R22" s="327">
        <f>Q38</f>
        <v>0.89110232328200245</v>
      </c>
      <c r="S22" s="157">
        <v>0.16666666666666666</v>
      </c>
      <c r="T22" s="158">
        <v>0.22410879629629629</v>
      </c>
      <c r="U22" s="159"/>
      <c r="V22" s="160">
        <v>82.731169937989321</v>
      </c>
      <c r="W22" s="97"/>
      <c r="X22" s="98"/>
      <c r="Y22" s="12"/>
      <c r="Z22" s="198"/>
      <c r="AA22" s="330"/>
      <c r="AB22" s="331"/>
      <c r="AC22" s="12">
        <v>1</v>
      </c>
      <c r="AD22" s="198"/>
      <c r="AE22" s="115">
        <f t="shared" si="16"/>
        <v>-205.67165776250249</v>
      </c>
      <c r="AF22" s="156">
        <f t="shared" si="17"/>
        <v>0.90206111535118927</v>
      </c>
      <c r="AG22" s="381">
        <f>AF38</f>
        <v>0.89110232328200234</v>
      </c>
    </row>
    <row r="23" spans="1:33" ht="15.75" customHeight="1">
      <c r="A23" s="362"/>
      <c r="B23" s="163" t="s">
        <v>166</v>
      </c>
      <c r="C23" s="335" t="s">
        <v>221</v>
      </c>
      <c r="D23" s="336"/>
      <c r="E23" s="101">
        <v>31.72</v>
      </c>
      <c r="F23" s="111">
        <v>1734</v>
      </c>
      <c r="G23" s="103">
        <f t="shared" si="18"/>
        <v>55002.479999999996</v>
      </c>
      <c r="H23" s="26"/>
      <c r="I23" s="107">
        <v>22</v>
      </c>
      <c r="J23" s="105">
        <v>2000</v>
      </c>
      <c r="K23" s="106">
        <f t="shared" si="8"/>
        <v>90.909090909090907</v>
      </c>
      <c r="L23" s="107">
        <v>22</v>
      </c>
      <c r="M23" s="105">
        <f t="shared" si="19"/>
        <v>1799.9629033819238</v>
      </c>
      <c r="N23" s="106">
        <f t="shared" si="12"/>
        <v>81.816495608269264</v>
      </c>
      <c r="O23" s="108">
        <f t="shared" si="13"/>
        <v>0</v>
      </c>
      <c r="P23" s="109">
        <f t="shared" si="14"/>
        <v>-9.0925953008216425</v>
      </c>
      <c r="Q23" s="110">
        <f t="shared" si="15"/>
        <v>0.89998145169096189</v>
      </c>
      <c r="R23" s="328"/>
      <c r="S23" s="47">
        <v>0.22777777777777777</v>
      </c>
      <c r="T23" s="48">
        <v>0.26791666666666669</v>
      </c>
      <c r="U23" s="111">
        <v>5.2833333333333332</v>
      </c>
      <c r="V23" s="112">
        <v>57.801191238175399</v>
      </c>
      <c r="W23" s="113"/>
      <c r="X23" s="116"/>
      <c r="Y23" s="12"/>
      <c r="Z23" s="198"/>
      <c r="AA23" s="337"/>
      <c r="AB23" s="338"/>
      <c r="AC23" s="12">
        <v>1</v>
      </c>
      <c r="AD23" s="198"/>
      <c r="AE23" s="117">
        <f t="shared" si="16"/>
        <v>-200.03709661807625</v>
      </c>
      <c r="AF23" s="110">
        <f t="shared" si="17"/>
        <v>0.89998145169096189</v>
      </c>
      <c r="AG23" s="374"/>
    </row>
    <row r="24" spans="1:33" ht="15.75" customHeight="1">
      <c r="A24" s="362"/>
      <c r="B24" s="163" t="s">
        <v>166</v>
      </c>
      <c r="C24" s="335" t="s">
        <v>222</v>
      </c>
      <c r="D24" s="336"/>
      <c r="E24" s="101">
        <v>34.79</v>
      </c>
      <c r="F24" s="111">
        <v>1763</v>
      </c>
      <c r="G24" s="103">
        <f t="shared" si="18"/>
        <v>61334.77</v>
      </c>
      <c r="H24" s="26"/>
      <c r="I24" s="107">
        <v>11</v>
      </c>
      <c r="J24" s="105">
        <v>2000</v>
      </c>
      <c r="K24" s="106">
        <f t="shared" si="8"/>
        <v>181.81818181818181</v>
      </c>
      <c r="L24" s="107">
        <v>11</v>
      </c>
      <c r="M24" s="105">
        <f t="shared" si="19"/>
        <v>1806.4749008060198</v>
      </c>
      <c r="N24" s="106">
        <f t="shared" si="12"/>
        <v>164.22499098236543</v>
      </c>
      <c r="O24" s="108">
        <f t="shared" si="13"/>
        <v>0</v>
      </c>
      <c r="P24" s="109">
        <f t="shared" si="14"/>
        <v>-17.593190835816387</v>
      </c>
      <c r="Q24" s="110">
        <f t="shared" si="15"/>
        <v>0.90323745040300984</v>
      </c>
      <c r="R24" s="328"/>
      <c r="S24" s="47">
        <v>0.27152777777777776</v>
      </c>
      <c r="T24" s="48">
        <v>0.31218749999999995</v>
      </c>
      <c r="U24" s="111">
        <v>5.1999999999999336</v>
      </c>
      <c r="V24" s="112">
        <v>58.556030838182515</v>
      </c>
      <c r="W24" s="113"/>
      <c r="X24" s="116"/>
      <c r="Y24" s="12"/>
      <c r="Z24" s="198"/>
      <c r="AA24" s="337"/>
      <c r="AB24" s="338"/>
      <c r="AC24" s="12">
        <v>0</v>
      </c>
      <c r="AD24" s="198"/>
      <c r="AE24" s="117">
        <f t="shared" si="16"/>
        <v>-193.52509919398017</v>
      </c>
      <c r="AF24" s="110">
        <f t="shared" si="17"/>
        <v>0.90323745040300996</v>
      </c>
      <c r="AG24" s="374"/>
    </row>
    <row r="25" spans="1:33" ht="15.75" customHeight="1">
      <c r="A25" s="362"/>
      <c r="B25" s="163" t="s">
        <v>166</v>
      </c>
      <c r="C25" s="335" t="s">
        <v>220</v>
      </c>
      <c r="D25" s="336"/>
      <c r="E25" s="101">
        <v>33.200000000000003</v>
      </c>
      <c r="F25" s="111">
        <v>2964</v>
      </c>
      <c r="G25" s="103">
        <f t="shared" si="18"/>
        <v>98404.800000000003</v>
      </c>
      <c r="H25" s="26"/>
      <c r="I25" s="107">
        <v>11</v>
      </c>
      <c r="J25" s="105">
        <v>2000</v>
      </c>
      <c r="K25" s="106">
        <f t="shared" si="8"/>
        <v>181.81818181818181</v>
      </c>
      <c r="L25" s="107">
        <v>11</v>
      </c>
      <c r="M25" s="105">
        <f t="shared" si="19"/>
        <v>1803.6181432535197</v>
      </c>
      <c r="N25" s="106">
        <f t="shared" si="12"/>
        <v>163.96528575031996</v>
      </c>
      <c r="O25" s="108">
        <f t="shared" si="13"/>
        <v>0</v>
      </c>
      <c r="P25" s="109">
        <f t="shared" si="14"/>
        <v>-17.852896067861849</v>
      </c>
      <c r="Q25" s="110">
        <f t="shared" si="15"/>
        <v>0.90180907162675983</v>
      </c>
      <c r="R25" s="328"/>
      <c r="S25" s="47">
        <v>0.31527777777777777</v>
      </c>
      <c r="T25" s="48">
        <v>0.38374999999999998</v>
      </c>
      <c r="U25" s="111">
        <v>5</v>
      </c>
      <c r="V25" s="112">
        <v>98.601802529662464</v>
      </c>
      <c r="W25" s="113"/>
      <c r="X25" s="116"/>
      <c r="Y25" s="12"/>
      <c r="Z25" s="198"/>
      <c r="AA25" s="337"/>
      <c r="AB25" s="338"/>
      <c r="AC25" s="12">
        <v>1</v>
      </c>
      <c r="AD25" s="198"/>
      <c r="AE25" s="117">
        <f t="shared" si="16"/>
        <v>-196.38185674648025</v>
      </c>
      <c r="AF25" s="110">
        <f t="shared" si="17"/>
        <v>0.90180907162675983</v>
      </c>
      <c r="AG25" s="374"/>
    </row>
    <row r="26" spans="1:33" ht="15.75" customHeight="1">
      <c r="A26" s="363"/>
      <c r="B26" s="163" t="s">
        <v>166</v>
      </c>
      <c r="C26" s="335" t="s">
        <v>225</v>
      </c>
      <c r="D26" s="336"/>
      <c r="E26" s="101">
        <v>51.44</v>
      </c>
      <c r="F26" s="111">
        <v>2483</v>
      </c>
      <c r="G26" s="103">
        <f t="shared" si="18"/>
        <v>127725.51999999999</v>
      </c>
      <c r="H26" s="13"/>
      <c r="I26" s="118">
        <v>19</v>
      </c>
      <c r="J26" s="105">
        <v>2000</v>
      </c>
      <c r="K26" s="106">
        <f t="shared" si="8"/>
        <v>105.26315789473684</v>
      </c>
      <c r="L26" s="107">
        <v>19</v>
      </c>
      <c r="M26" s="105">
        <f t="shared" si="19"/>
        <v>1790.0282941968228</v>
      </c>
      <c r="N26" s="106">
        <f t="shared" si="12"/>
        <v>94.212015484043306</v>
      </c>
      <c r="O26" s="108">
        <f t="shared" si="13"/>
        <v>0</v>
      </c>
      <c r="P26" s="109">
        <f t="shared" si="14"/>
        <v>-11.051142410693529</v>
      </c>
      <c r="Q26" s="110">
        <f t="shared" si="15"/>
        <v>0.89501414709841143</v>
      </c>
      <c r="R26" s="328"/>
      <c r="S26" s="47">
        <v>0.38749999999999996</v>
      </c>
      <c r="T26" s="48">
        <v>0.44528935185185181</v>
      </c>
      <c r="U26" s="111">
        <v>5.3999999999999648</v>
      </c>
      <c r="V26" s="112">
        <v>83.227734714018368</v>
      </c>
      <c r="W26" s="113"/>
      <c r="X26" s="116"/>
      <c r="Y26" s="12"/>
      <c r="Z26" s="198"/>
      <c r="AA26" s="337"/>
      <c r="AB26" s="338"/>
      <c r="AC26" s="12">
        <v>2</v>
      </c>
      <c r="AD26" s="198"/>
      <c r="AE26" s="117">
        <f t="shared" si="16"/>
        <v>-209.9717058031772</v>
      </c>
      <c r="AF26" s="110">
        <f t="shared" si="17"/>
        <v>0.89501414709841143</v>
      </c>
      <c r="AG26" s="374"/>
    </row>
    <row r="27" spans="1:33" ht="15.75" customHeight="1">
      <c r="A27" s="363"/>
      <c r="B27" s="163" t="s">
        <v>171</v>
      </c>
      <c r="C27" s="335" t="s">
        <v>241</v>
      </c>
      <c r="D27" s="336"/>
      <c r="E27" s="101">
        <v>46.34</v>
      </c>
      <c r="F27" s="111">
        <v>1355</v>
      </c>
      <c r="G27" s="121">
        <f t="shared" si="18"/>
        <v>62790.700000000004</v>
      </c>
      <c r="H27" s="122">
        <v>2</v>
      </c>
      <c r="I27" s="107">
        <v>21</v>
      </c>
      <c r="J27" s="105">
        <v>1800</v>
      </c>
      <c r="K27" s="106">
        <f t="shared" si="8"/>
        <v>85.714285714285708</v>
      </c>
      <c r="L27" s="107">
        <v>21</v>
      </c>
      <c r="M27" s="105">
        <f t="shared" si="19"/>
        <v>1555.2</v>
      </c>
      <c r="N27" s="106">
        <f t="shared" si="12"/>
        <v>74.057142857142864</v>
      </c>
      <c r="O27" s="108">
        <f t="shared" si="13"/>
        <v>0</v>
      </c>
      <c r="P27" s="109">
        <f t="shared" si="14"/>
        <v>-11.657142857142844</v>
      </c>
      <c r="Q27" s="110">
        <f t="shared" si="15"/>
        <v>0.8640000000000001</v>
      </c>
      <c r="R27" s="328"/>
      <c r="S27" s="47">
        <v>0.44930555555555551</v>
      </c>
      <c r="T27" s="120">
        <v>0.48560185185185178</v>
      </c>
      <c r="U27" s="111">
        <v>5.7833333333333314</v>
      </c>
      <c r="V27" s="112">
        <v>52.276234567901234</v>
      </c>
      <c r="W27" s="113">
        <v>0.48560185185185178</v>
      </c>
      <c r="X27" s="116">
        <v>0.52499999999999991</v>
      </c>
      <c r="Y27" s="12"/>
      <c r="Z27" s="198"/>
      <c r="AA27" s="337"/>
      <c r="AB27" s="338"/>
      <c r="AC27" s="12">
        <v>1</v>
      </c>
      <c r="AD27" s="198"/>
      <c r="AE27" s="117">
        <f t="shared" si="16"/>
        <v>-244.79999999999995</v>
      </c>
      <c r="AF27" s="110">
        <f t="shared" si="17"/>
        <v>0.86399999999999999</v>
      </c>
      <c r="AG27" s="374"/>
    </row>
    <row r="28" spans="1:33" ht="15.75" customHeight="1">
      <c r="A28" s="363"/>
      <c r="B28" s="163" t="s">
        <v>171</v>
      </c>
      <c r="C28" s="335" t="s">
        <v>241</v>
      </c>
      <c r="D28" s="336"/>
      <c r="E28" s="101">
        <v>46.34</v>
      </c>
      <c r="F28" s="111">
        <v>1965</v>
      </c>
      <c r="G28" s="121">
        <f t="shared" si="18"/>
        <v>91058.1</v>
      </c>
      <c r="H28" s="62"/>
      <c r="I28" s="118">
        <v>21</v>
      </c>
      <c r="J28" s="105">
        <v>1800</v>
      </c>
      <c r="K28" s="106">
        <f t="shared" si="8"/>
        <v>85.714285714285708</v>
      </c>
      <c r="L28" s="107">
        <v>21</v>
      </c>
      <c r="M28" s="105">
        <f t="shared" si="19"/>
        <v>1558.4892450876473</v>
      </c>
      <c r="N28" s="106">
        <f t="shared" si="12"/>
        <v>74.213773575602247</v>
      </c>
      <c r="O28" s="123">
        <f t="shared" si="13"/>
        <v>0</v>
      </c>
      <c r="P28" s="124">
        <f t="shared" si="14"/>
        <v>-11.500512138683462</v>
      </c>
      <c r="Q28" s="125">
        <f t="shared" si="15"/>
        <v>0.86582735838202629</v>
      </c>
      <c r="R28" s="328"/>
      <c r="S28" s="47">
        <v>0.52499999999999991</v>
      </c>
      <c r="T28" s="120">
        <v>0.57753472222222213</v>
      </c>
      <c r="U28" s="111">
        <v>56.733333333333306</v>
      </c>
      <c r="V28" s="112">
        <v>75.650185185185194</v>
      </c>
      <c r="W28" s="113"/>
      <c r="X28" s="116"/>
      <c r="Y28" s="12"/>
      <c r="Z28" s="198"/>
      <c r="AA28" s="337"/>
      <c r="AB28" s="338"/>
      <c r="AC28" s="12">
        <v>2</v>
      </c>
      <c r="AD28" s="198"/>
      <c r="AE28" s="117">
        <f t="shared" si="16"/>
        <v>-241.5107549123527</v>
      </c>
      <c r="AF28" s="110">
        <f t="shared" si="17"/>
        <v>0.86582735838202629</v>
      </c>
      <c r="AG28" s="374"/>
    </row>
    <row r="29" spans="1:33" ht="15.75" customHeight="1">
      <c r="A29" s="363"/>
      <c r="B29" s="163"/>
      <c r="C29" s="335"/>
      <c r="D29" s="336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328"/>
      <c r="S29" s="47"/>
      <c r="T29" s="120"/>
      <c r="U29" s="111"/>
      <c r="V29" s="112"/>
      <c r="W29" s="113"/>
      <c r="X29" s="116"/>
      <c r="Y29" s="12"/>
      <c r="Z29" s="198"/>
      <c r="AA29" s="337"/>
      <c r="AB29" s="338"/>
      <c r="AC29" s="12"/>
      <c r="AD29" s="198"/>
      <c r="AE29" s="117"/>
      <c r="AF29" s="110"/>
      <c r="AG29" s="374"/>
    </row>
    <row r="30" spans="1:33" ht="15.75" customHeight="1">
      <c r="A30" s="363"/>
      <c r="B30" s="163"/>
      <c r="C30" s="335"/>
      <c r="D30" s="336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328"/>
      <c r="S30" s="47"/>
      <c r="T30" s="120"/>
      <c r="U30" s="111"/>
      <c r="V30" s="112"/>
      <c r="W30" s="113"/>
      <c r="X30" s="116"/>
      <c r="Y30" s="12"/>
      <c r="Z30" s="198"/>
      <c r="AA30" s="337"/>
      <c r="AB30" s="338"/>
      <c r="AC30" s="12"/>
      <c r="AD30" s="198"/>
      <c r="AE30" s="117"/>
      <c r="AF30" s="110"/>
      <c r="AG30" s="374"/>
    </row>
    <row r="31" spans="1:33" ht="15.75" customHeight="1">
      <c r="A31" s="363"/>
      <c r="B31" s="163"/>
      <c r="C31" s="335"/>
      <c r="D31" s="336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328"/>
      <c r="S31" s="47"/>
      <c r="T31" s="120"/>
      <c r="U31" s="111"/>
      <c r="V31" s="112"/>
      <c r="W31" s="113"/>
      <c r="X31" s="116"/>
      <c r="Y31" s="12"/>
      <c r="Z31" s="198"/>
      <c r="AA31" s="337"/>
      <c r="AB31" s="338"/>
      <c r="AC31" s="12"/>
      <c r="AD31" s="198"/>
      <c r="AE31" s="117"/>
      <c r="AF31" s="110"/>
      <c r="AG31" s="374"/>
    </row>
    <row r="32" spans="1:33" ht="15.75" customHeight="1">
      <c r="A32" s="363"/>
      <c r="B32" s="163"/>
      <c r="C32" s="335"/>
      <c r="D32" s="336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328"/>
      <c r="S32" s="47"/>
      <c r="T32" s="120"/>
      <c r="U32" s="111"/>
      <c r="V32" s="112"/>
      <c r="W32" s="113"/>
      <c r="X32" s="116"/>
      <c r="Y32" s="12"/>
      <c r="Z32" s="198"/>
      <c r="AA32" s="337"/>
      <c r="AB32" s="338"/>
      <c r="AC32" s="12"/>
      <c r="AD32" s="198"/>
      <c r="AE32" s="117"/>
      <c r="AF32" s="110"/>
      <c r="AG32" s="374"/>
    </row>
    <row r="33" spans="1:33" ht="15.75" customHeight="1">
      <c r="A33" s="363"/>
      <c r="B33" s="163"/>
      <c r="C33" s="335"/>
      <c r="D33" s="336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328"/>
      <c r="S33" s="47"/>
      <c r="T33" s="120"/>
      <c r="U33" s="111"/>
      <c r="V33" s="112"/>
      <c r="W33" s="113"/>
      <c r="X33" s="116"/>
      <c r="Y33" s="12"/>
      <c r="Z33" s="198"/>
      <c r="AA33" s="337"/>
      <c r="AB33" s="338"/>
      <c r="AC33" s="12"/>
      <c r="AD33" s="198"/>
      <c r="AE33" s="117"/>
      <c r="AF33" s="110"/>
      <c r="AG33" s="374"/>
    </row>
    <row r="34" spans="1:33" ht="15.75" customHeight="1">
      <c r="A34" s="363"/>
      <c r="B34" s="163"/>
      <c r="C34" s="335"/>
      <c r="D34" s="336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28"/>
      <c r="S34" s="47"/>
      <c r="T34" s="120"/>
      <c r="U34" s="111"/>
      <c r="V34" s="112"/>
      <c r="W34" s="113"/>
      <c r="X34" s="116"/>
      <c r="Y34" s="12"/>
      <c r="Z34" s="198"/>
      <c r="AA34" s="337"/>
      <c r="AB34" s="338"/>
      <c r="AC34" s="12"/>
      <c r="AD34" s="198"/>
      <c r="AE34" s="117"/>
      <c r="AF34" s="110"/>
      <c r="AG34" s="374"/>
    </row>
    <row r="35" spans="1:33" ht="15.75" customHeight="1">
      <c r="A35" s="363"/>
      <c r="B35" s="163"/>
      <c r="C35" s="335"/>
      <c r="D35" s="336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28"/>
      <c r="S35" s="47"/>
      <c r="T35" s="120"/>
      <c r="U35" s="111"/>
      <c r="V35" s="112"/>
      <c r="W35" s="183"/>
      <c r="X35" s="184"/>
      <c r="Y35" s="12"/>
      <c r="Z35" s="198"/>
      <c r="AA35" s="337"/>
      <c r="AB35" s="338"/>
      <c r="AC35" s="12"/>
      <c r="AD35" s="198"/>
      <c r="AE35" s="117"/>
      <c r="AF35" s="110"/>
      <c r="AG35" s="374"/>
    </row>
    <row r="36" spans="1:33" ht="15.75" customHeight="1">
      <c r="A36" s="363"/>
      <c r="B36" s="163"/>
      <c r="C36" s="335"/>
      <c r="D36" s="336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28"/>
      <c r="S36" s="47"/>
      <c r="T36" s="120"/>
      <c r="U36" s="111"/>
      <c r="V36" s="112"/>
      <c r="W36" s="185"/>
      <c r="X36" s="186"/>
      <c r="Y36" s="12"/>
      <c r="Z36" s="198"/>
      <c r="AA36" s="337"/>
      <c r="AB36" s="338"/>
      <c r="AC36" s="12"/>
      <c r="AD36" s="198"/>
      <c r="AE36" s="117"/>
      <c r="AF36" s="110"/>
      <c r="AG36" s="374"/>
    </row>
    <row r="37" spans="1:33" ht="15.75" customHeight="1">
      <c r="A37" s="363"/>
      <c r="B37" s="100"/>
      <c r="C37" s="335"/>
      <c r="D37" s="336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28"/>
      <c r="S37" s="47"/>
      <c r="T37" s="120"/>
      <c r="U37" s="130"/>
      <c r="V37" s="112"/>
      <c r="W37" s="185"/>
      <c r="X37" s="186"/>
      <c r="Y37" s="12"/>
      <c r="Z37" s="198"/>
      <c r="AA37" s="337"/>
      <c r="AB37" s="338"/>
      <c r="AC37" s="12"/>
      <c r="AD37" s="198"/>
      <c r="AE37" s="117"/>
      <c r="AF37" s="110"/>
      <c r="AG37" s="374"/>
    </row>
    <row r="38" spans="1:33" ht="15.75" customHeight="1" thickBot="1">
      <c r="A38" s="364"/>
      <c r="B38" s="133" t="s">
        <v>115</v>
      </c>
      <c r="C38" s="358"/>
      <c r="D38" s="358"/>
      <c r="E38" s="134"/>
      <c r="F38" s="167"/>
      <c r="G38" s="135"/>
      <c r="H38" s="69"/>
      <c r="I38" s="136">
        <f t="shared" ref="I38:J38" si="20">AVERAGE(I22:I37)</f>
        <v>17.857142857142858</v>
      </c>
      <c r="J38" s="137">
        <f t="shared" si="20"/>
        <v>1957.1428571428571</v>
      </c>
      <c r="K38" s="138">
        <f t="shared" ref="K38" si="21">J38/I38</f>
        <v>109.6</v>
      </c>
      <c r="L38" s="136">
        <f t="shared" ref="L38:M38" si="22">AVERAGE(L22:L37)</f>
        <v>17.857142857142858</v>
      </c>
      <c r="M38" s="137">
        <f t="shared" si="22"/>
        <v>1744.0145469947761</v>
      </c>
      <c r="N38" s="138">
        <f t="shared" ref="N38:N45" si="23">M38/L38</f>
        <v>97.664814631707458</v>
      </c>
      <c r="O38" s="139">
        <f t="shared" ref="O38:O45" si="24">L38-I38</f>
        <v>0</v>
      </c>
      <c r="P38" s="140">
        <f t="shared" ref="P38:P45" si="25">N38-K38</f>
        <v>-11.935185368292537</v>
      </c>
      <c r="Q38" s="141">
        <f t="shared" ref="Q38:Q45" si="26">N38/K38</f>
        <v>0.89110232328200245</v>
      </c>
      <c r="R38" s="329"/>
      <c r="S38" s="142">
        <v>0.16666666666666666</v>
      </c>
      <c r="T38" s="143">
        <v>0.57753472222222213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359"/>
      <c r="AB38" s="360"/>
      <c r="AC38" s="179">
        <f>SUM(AC22:AC37)</f>
        <v>8</v>
      </c>
      <c r="AD38" s="180">
        <f>SUM(AD22:AD37)</f>
        <v>0</v>
      </c>
      <c r="AE38" s="168">
        <f t="shared" ref="AE38:AE45" si="27">M38-J38</f>
        <v>-213.12831014808103</v>
      </c>
      <c r="AF38" s="141">
        <f t="shared" ref="AF38:AF45" si="28">M38/J38</f>
        <v>0.89110232328200234</v>
      </c>
      <c r="AG38" s="375"/>
    </row>
    <row r="39" spans="1:33" ht="15.75" customHeight="1">
      <c r="A39" s="322" t="s">
        <v>178</v>
      </c>
      <c r="B39" s="146" t="s">
        <v>173</v>
      </c>
      <c r="C39" s="325" t="s">
        <v>180</v>
      </c>
      <c r="D39" s="326"/>
      <c r="E39" s="147">
        <v>53.76</v>
      </c>
      <c r="F39" s="97">
        <v>3220</v>
      </c>
      <c r="G39" s="148">
        <f t="shared" ref="G39:G45" si="29">E39*F39</f>
        <v>173107.19999999998</v>
      </c>
      <c r="H39" s="149"/>
      <c r="I39" s="150">
        <v>20</v>
      </c>
      <c r="J39" s="151">
        <v>2000</v>
      </c>
      <c r="K39" s="152">
        <f>J39/I39</f>
        <v>100</v>
      </c>
      <c r="L39" s="153">
        <v>20</v>
      </c>
      <c r="M39" s="151">
        <f t="shared" ref="M39:M45" si="30">F39/V39*60</f>
        <v>1791.0629745447666</v>
      </c>
      <c r="N39" s="152">
        <f t="shared" si="23"/>
        <v>89.553148727238323</v>
      </c>
      <c r="O39" s="154">
        <f t="shared" si="24"/>
        <v>0</v>
      </c>
      <c r="P39" s="155">
        <f t="shared" si="25"/>
        <v>-10.446851272761677</v>
      </c>
      <c r="Q39" s="156">
        <f t="shared" si="26"/>
        <v>0.89553148727238319</v>
      </c>
      <c r="R39" s="327">
        <f>Q55</f>
        <v>0.89628415468745293</v>
      </c>
      <c r="S39" s="157">
        <v>0.20833333333333334</v>
      </c>
      <c r="T39" s="158">
        <v>0.28324074074074074</v>
      </c>
      <c r="U39" s="159"/>
      <c r="V39" s="160">
        <v>107.86890396698951</v>
      </c>
      <c r="W39" s="158"/>
      <c r="X39" s="169"/>
      <c r="Y39" s="12"/>
      <c r="Z39" s="198"/>
      <c r="AA39" s="330"/>
      <c r="AB39" s="331"/>
      <c r="AC39" s="12">
        <v>2</v>
      </c>
      <c r="AD39" s="198"/>
      <c r="AE39" s="115">
        <f t="shared" si="27"/>
        <v>-208.93702545523342</v>
      </c>
      <c r="AF39" s="156">
        <f t="shared" si="28"/>
        <v>0.8955314872723833</v>
      </c>
      <c r="AG39" s="332">
        <f>AF55</f>
        <v>0.89628415468745304</v>
      </c>
    </row>
    <row r="40" spans="1:33" ht="15.75" customHeight="1">
      <c r="A40" s="323"/>
      <c r="B40" s="163" t="s">
        <v>173</v>
      </c>
      <c r="C40" s="335" t="s">
        <v>181</v>
      </c>
      <c r="D40" s="336"/>
      <c r="E40" s="101">
        <v>71.55</v>
      </c>
      <c r="F40" s="102">
        <v>2222</v>
      </c>
      <c r="G40" s="103">
        <f t="shared" si="29"/>
        <v>158984.1</v>
      </c>
      <c r="H40" s="26"/>
      <c r="I40" s="104">
        <v>22</v>
      </c>
      <c r="J40" s="105">
        <v>2000</v>
      </c>
      <c r="K40" s="106">
        <f t="shared" si="8"/>
        <v>90.909090909090907</v>
      </c>
      <c r="L40" s="107">
        <v>22</v>
      </c>
      <c r="M40" s="105">
        <f t="shared" si="30"/>
        <v>1791.5511049214383</v>
      </c>
      <c r="N40" s="106">
        <f t="shared" si="23"/>
        <v>81.434141132792647</v>
      </c>
      <c r="O40" s="108">
        <f t="shared" si="24"/>
        <v>0</v>
      </c>
      <c r="P40" s="109">
        <f t="shared" si="25"/>
        <v>-9.47494977629826</v>
      </c>
      <c r="Q40" s="110">
        <f t="shared" si="26"/>
        <v>0.89577555246071916</v>
      </c>
      <c r="R40" s="328"/>
      <c r="S40" s="47">
        <v>0.28680555555555554</v>
      </c>
      <c r="T40" s="48">
        <v>0.33847222222222217</v>
      </c>
      <c r="U40" s="111">
        <v>5.1333333333333098</v>
      </c>
      <c r="V40" s="112">
        <v>74.415962588935614</v>
      </c>
      <c r="W40" s="113"/>
      <c r="X40" s="116"/>
      <c r="Y40" s="12"/>
      <c r="Z40" s="198"/>
      <c r="AA40" s="337"/>
      <c r="AB40" s="338"/>
      <c r="AC40" s="12">
        <v>2</v>
      </c>
      <c r="AD40" s="198"/>
      <c r="AE40" s="117">
        <f t="shared" si="27"/>
        <v>-208.44889507856169</v>
      </c>
      <c r="AF40" s="110">
        <f t="shared" si="28"/>
        <v>0.89577555246071916</v>
      </c>
      <c r="AG40" s="333"/>
    </row>
    <row r="41" spans="1:33" ht="15.75" customHeight="1">
      <c r="A41" s="323"/>
      <c r="B41" s="163" t="s">
        <v>173</v>
      </c>
      <c r="C41" s="335" t="s">
        <v>231</v>
      </c>
      <c r="D41" s="336"/>
      <c r="E41" s="101">
        <v>63.92</v>
      </c>
      <c r="F41" s="102">
        <v>2104</v>
      </c>
      <c r="G41" s="103">
        <f t="shared" si="29"/>
        <v>134487.67999999999</v>
      </c>
      <c r="H41" s="26"/>
      <c r="I41" s="104">
        <v>24</v>
      </c>
      <c r="J41" s="105">
        <v>2000</v>
      </c>
      <c r="K41" s="106">
        <f t="shared" si="8"/>
        <v>83.333333333333329</v>
      </c>
      <c r="L41" s="107">
        <v>24</v>
      </c>
      <c r="M41" s="105">
        <f t="shared" si="30"/>
        <v>1788.6847746643164</v>
      </c>
      <c r="N41" s="106">
        <f t="shared" si="23"/>
        <v>74.528532277679844</v>
      </c>
      <c r="O41" s="108">
        <f t="shared" si="24"/>
        <v>0</v>
      </c>
      <c r="P41" s="109">
        <f t="shared" si="25"/>
        <v>-8.8048010556534848</v>
      </c>
      <c r="Q41" s="110">
        <f t="shared" si="26"/>
        <v>0.89434238733215821</v>
      </c>
      <c r="R41" s="328"/>
      <c r="S41" s="47">
        <v>0.34166666666666662</v>
      </c>
      <c r="T41" s="48">
        <v>0.39067129629629627</v>
      </c>
      <c r="U41" s="111">
        <v>4.5999999999999996</v>
      </c>
      <c r="V41" s="112">
        <v>70.576997013736829</v>
      </c>
      <c r="W41" s="113"/>
      <c r="X41" s="116"/>
      <c r="Y41" s="12"/>
      <c r="Z41" s="198"/>
      <c r="AA41" s="337"/>
      <c r="AB41" s="338"/>
      <c r="AC41" s="12">
        <v>2</v>
      </c>
      <c r="AD41" s="198"/>
      <c r="AE41" s="117">
        <f t="shared" si="27"/>
        <v>-211.31522533568364</v>
      </c>
      <c r="AF41" s="110">
        <f t="shared" si="28"/>
        <v>0.89434238733215821</v>
      </c>
      <c r="AG41" s="333"/>
    </row>
    <row r="42" spans="1:33" ht="15.75" customHeight="1">
      <c r="A42" s="323"/>
      <c r="B42" s="163" t="s">
        <v>173</v>
      </c>
      <c r="C42" s="335" t="s">
        <v>175</v>
      </c>
      <c r="D42" s="336"/>
      <c r="E42" s="101">
        <v>58.67</v>
      </c>
      <c r="F42" s="102">
        <v>1039</v>
      </c>
      <c r="G42" s="103">
        <f t="shared" si="29"/>
        <v>60958.130000000005</v>
      </c>
      <c r="H42" s="26">
        <v>2</v>
      </c>
      <c r="I42" s="104">
        <v>23</v>
      </c>
      <c r="J42" s="105">
        <v>2000</v>
      </c>
      <c r="K42" s="106">
        <f t="shared" si="8"/>
        <v>86.956521739130437</v>
      </c>
      <c r="L42" s="107">
        <v>23</v>
      </c>
      <c r="M42" s="105">
        <f t="shared" si="30"/>
        <v>1793.7380609972267</v>
      </c>
      <c r="N42" s="106">
        <f t="shared" si="23"/>
        <v>77.988611347705515</v>
      </c>
      <c r="O42" s="108">
        <f t="shared" si="24"/>
        <v>0</v>
      </c>
      <c r="P42" s="109">
        <f t="shared" si="25"/>
        <v>-8.9679103914249225</v>
      </c>
      <c r="Q42" s="110">
        <f t="shared" si="26"/>
        <v>0.89686903049861344</v>
      </c>
      <c r="R42" s="328"/>
      <c r="S42" s="47">
        <v>0.39374999999999993</v>
      </c>
      <c r="T42" s="48">
        <v>0.41788194444444438</v>
      </c>
      <c r="U42" s="111">
        <v>5</v>
      </c>
      <c r="V42" s="112">
        <v>34.754238289029864</v>
      </c>
      <c r="W42" s="113"/>
      <c r="X42" s="116"/>
      <c r="Y42" s="12"/>
      <c r="Z42" s="198"/>
      <c r="AA42" s="337"/>
      <c r="AB42" s="338"/>
      <c r="AC42" s="12">
        <v>1</v>
      </c>
      <c r="AD42" s="198"/>
      <c r="AE42" s="117">
        <f t="shared" si="27"/>
        <v>-206.26193900277326</v>
      </c>
      <c r="AF42" s="110">
        <f t="shared" si="28"/>
        <v>0.89686903049861333</v>
      </c>
      <c r="AG42" s="333"/>
    </row>
    <row r="43" spans="1:33" ht="15.75" customHeight="1">
      <c r="A43" s="323"/>
      <c r="B43" s="163" t="s">
        <v>173</v>
      </c>
      <c r="C43" s="335" t="s">
        <v>179</v>
      </c>
      <c r="D43" s="336"/>
      <c r="E43" s="101">
        <v>59.54</v>
      </c>
      <c r="F43" s="102">
        <v>2832</v>
      </c>
      <c r="G43" s="103">
        <f t="shared" si="29"/>
        <v>168617.28</v>
      </c>
      <c r="H43" s="26"/>
      <c r="I43" s="104">
        <v>23</v>
      </c>
      <c r="J43" s="105">
        <v>2000</v>
      </c>
      <c r="K43" s="106">
        <f t="shared" si="8"/>
        <v>86.956521739130437</v>
      </c>
      <c r="L43" s="107">
        <v>23</v>
      </c>
      <c r="M43" s="105">
        <f t="shared" si="30"/>
        <v>1795.2576036313944</v>
      </c>
      <c r="N43" s="106">
        <f t="shared" si="23"/>
        <v>78.054678418756282</v>
      </c>
      <c r="O43" s="108">
        <f t="shared" si="24"/>
        <v>0</v>
      </c>
      <c r="P43" s="109">
        <f t="shared" si="25"/>
        <v>-8.9018433203741552</v>
      </c>
      <c r="Q43" s="110">
        <f t="shared" si="26"/>
        <v>0.89762880181569726</v>
      </c>
      <c r="R43" s="328"/>
      <c r="S43" s="47">
        <v>0.42152777777777772</v>
      </c>
      <c r="T43" s="48">
        <v>0.4872453703703703</v>
      </c>
      <c r="U43" s="111">
        <v>5.2500000000000213</v>
      </c>
      <c r="V43" s="112">
        <v>94.649369347491316</v>
      </c>
      <c r="W43" s="113">
        <v>0.4872453703703703</v>
      </c>
      <c r="X43" s="116">
        <v>0.52499999999999991</v>
      </c>
      <c r="Y43" s="12"/>
      <c r="Z43" s="198"/>
      <c r="AA43" s="337"/>
      <c r="AB43" s="338"/>
      <c r="AC43" s="12">
        <v>3</v>
      </c>
      <c r="AD43" s="198"/>
      <c r="AE43" s="117">
        <f t="shared" si="27"/>
        <v>-204.74239636860557</v>
      </c>
      <c r="AF43" s="110">
        <f t="shared" si="28"/>
        <v>0.89762880181569726</v>
      </c>
      <c r="AG43" s="333"/>
    </row>
    <row r="44" spans="1:33" ht="15.75" customHeight="1">
      <c r="A44" s="323"/>
      <c r="B44" s="163" t="s">
        <v>173</v>
      </c>
      <c r="C44" s="335" t="s">
        <v>212</v>
      </c>
      <c r="D44" s="336"/>
      <c r="E44" s="101">
        <v>61.09</v>
      </c>
      <c r="F44" s="102">
        <v>3113</v>
      </c>
      <c r="G44" s="121">
        <f t="shared" si="29"/>
        <v>190173.17</v>
      </c>
      <c r="H44" s="26"/>
      <c r="I44" s="104">
        <v>20</v>
      </c>
      <c r="J44" s="105">
        <v>2000</v>
      </c>
      <c r="K44" s="106">
        <f t="shared" si="8"/>
        <v>100</v>
      </c>
      <c r="L44" s="107">
        <v>20</v>
      </c>
      <c r="M44" s="105">
        <f t="shared" si="30"/>
        <v>1793.9455858679723</v>
      </c>
      <c r="N44" s="106">
        <f t="shared" si="23"/>
        <v>89.697279293398623</v>
      </c>
      <c r="O44" s="108">
        <f t="shared" si="24"/>
        <v>0</v>
      </c>
      <c r="P44" s="109">
        <f t="shared" si="25"/>
        <v>-10.302720706601377</v>
      </c>
      <c r="Q44" s="110">
        <f t="shared" si="26"/>
        <v>0.89697279293398624</v>
      </c>
      <c r="R44" s="328"/>
      <c r="S44" s="47">
        <v>0.52499999999999991</v>
      </c>
      <c r="T44" s="120">
        <v>0.59730324074074059</v>
      </c>
      <c r="U44" s="111">
        <v>55</v>
      </c>
      <c r="V44" s="112">
        <v>104.11687036183399</v>
      </c>
      <c r="W44" s="113"/>
      <c r="X44" s="116"/>
      <c r="Y44" s="12"/>
      <c r="Z44" s="198"/>
      <c r="AA44" s="337"/>
      <c r="AB44" s="338"/>
      <c r="AC44" s="12">
        <v>3</v>
      </c>
      <c r="AD44" s="198"/>
      <c r="AE44" s="117">
        <f t="shared" si="27"/>
        <v>-206.05441413202766</v>
      </c>
      <c r="AF44" s="110">
        <f t="shared" si="28"/>
        <v>0.89697279293398613</v>
      </c>
      <c r="AG44" s="333"/>
    </row>
    <row r="45" spans="1:33" ht="15.75" customHeight="1">
      <c r="A45" s="323"/>
      <c r="B45" s="163" t="s">
        <v>173</v>
      </c>
      <c r="C45" s="335" t="s">
        <v>175</v>
      </c>
      <c r="D45" s="336"/>
      <c r="E45" s="101">
        <v>58.67</v>
      </c>
      <c r="F45" s="102">
        <v>2699</v>
      </c>
      <c r="G45" s="121">
        <f t="shared" si="29"/>
        <v>158350.33000000002</v>
      </c>
      <c r="H45" s="26"/>
      <c r="I45" s="104">
        <v>23</v>
      </c>
      <c r="J45" s="105">
        <v>2000</v>
      </c>
      <c r="K45" s="106">
        <f t="shared" si="8"/>
        <v>86.956521739130437</v>
      </c>
      <c r="L45" s="107">
        <v>23</v>
      </c>
      <c r="M45" s="105">
        <f t="shared" si="30"/>
        <v>1793.7380609972265</v>
      </c>
      <c r="N45" s="106">
        <f t="shared" si="23"/>
        <v>77.988611347705501</v>
      </c>
      <c r="O45" s="123">
        <f t="shared" si="24"/>
        <v>0</v>
      </c>
      <c r="P45" s="124">
        <f t="shared" si="25"/>
        <v>-8.9679103914249367</v>
      </c>
      <c r="Q45" s="125">
        <f t="shared" si="26"/>
        <v>0.89686903049861322</v>
      </c>
      <c r="R45" s="328"/>
      <c r="S45" s="119">
        <v>0.60069444444444431</v>
      </c>
      <c r="T45" s="120">
        <v>0.66337962962962949</v>
      </c>
      <c r="U45" s="111">
        <v>4.8833333333333506</v>
      </c>
      <c r="V45" s="112">
        <v>90.280740271502992</v>
      </c>
      <c r="W45" s="120"/>
      <c r="X45" s="189"/>
      <c r="Y45" s="12"/>
      <c r="Z45" s="198"/>
      <c r="AA45" s="337"/>
      <c r="AB45" s="338"/>
      <c r="AC45" s="12">
        <v>2</v>
      </c>
      <c r="AD45" s="198"/>
      <c r="AE45" s="117">
        <f t="shared" si="27"/>
        <v>-206.26193900277349</v>
      </c>
      <c r="AF45" s="110">
        <f t="shared" si="28"/>
        <v>0.89686903049861322</v>
      </c>
      <c r="AG45" s="333"/>
    </row>
    <row r="46" spans="1:33" ht="15.75" customHeight="1">
      <c r="A46" s="323"/>
      <c r="B46" s="163"/>
      <c r="C46" s="335"/>
      <c r="D46" s="336"/>
      <c r="E46" s="101"/>
      <c r="F46" s="102"/>
      <c r="G46" s="121"/>
      <c r="H46" s="26"/>
      <c r="I46" s="104"/>
      <c r="J46" s="105"/>
      <c r="K46" s="106"/>
      <c r="L46" s="118"/>
      <c r="M46" s="105"/>
      <c r="N46" s="106"/>
      <c r="O46" s="123"/>
      <c r="P46" s="124"/>
      <c r="Q46" s="125"/>
      <c r="R46" s="328"/>
      <c r="S46" s="119"/>
      <c r="T46" s="120"/>
      <c r="U46" s="111"/>
      <c r="V46" s="112"/>
      <c r="W46" s="120"/>
      <c r="X46" s="189"/>
      <c r="Y46" s="12"/>
      <c r="Z46" s="198"/>
      <c r="AA46" s="337"/>
      <c r="AB46" s="338"/>
      <c r="AC46" s="12"/>
      <c r="AD46" s="198"/>
      <c r="AE46" s="117"/>
      <c r="AF46" s="110"/>
      <c r="AG46" s="333"/>
    </row>
    <row r="47" spans="1:33" ht="15.75" customHeight="1">
      <c r="A47" s="323"/>
      <c r="B47" s="163"/>
      <c r="C47" s="335"/>
      <c r="D47" s="336"/>
      <c r="E47" s="101"/>
      <c r="F47" s="102"/>
      <c r="G47" s="121"/>
      <c r="H47" s="26"/>
      <c r="I47" s="104"/>
      <c r="J47" s="105"/>
      <c r="K47" s="106"/>
      <c r="L47" s="118"/>
      <c r="M47" s="105"/>
      <c r="N47" s="106"/>
      <c r="O47" s="123"/>
      <c r="P47" s="124"/>
      <c r="Q47" s="125"/>
      <c r="R47" s="328"/>
      <c r="S47" s="119"/>
      <c r="T47" s="120"/>
      <c r="U47" s="111"/>
      <c r="V47" s="112"/>
      <c r="W47" s="120"/>
      <c r="X47" s="189"/>
      <c r="Y47" s="12"/>
      <c r="Z47" s="198"/>
      <c r="AA47" s="337"/>
      <c r="AB47" s="338"/>
      <c r="AC47" s="12"/>
      <c r="AD47" s="198"/>
      <c r="AE47" s="117"/>
      <c r="AF47" s="110"/>
      <c r="AG47" s="333"/>
    </row>
    <row r="48" spans="1:33" ht="15.75" customHeight="1">
      <c r="A48" s="323"/>
      <c r="B48" s="163"/>
      <c r="C48" s="335"/>
      <c r="D48" s="336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8"/>
      <c r="S48" s="119"/>
      <c r="T48" s="120"/>
      <c r="U48" s="111"/>
      <c r="V48" s="112"/>
      <c r="W48" s="120"/>
      <c r="X48" s="189"/>
      <c r="Y48" s="12"/>
      <c r="Z48" s="198"/>
      <c r="AA48" s="337"/>
      <c r="AB48" s="338"/>
      <c r="AC48" s="12"/>
      <c r="AD48" s="198"/>
      <c r="AE48" s="117"/>
      <c r="AF48" s="110"/>
      <c r="AG48" s="333"/>
    </row>
    <row r="49" spans="1:33" ht="15.75" customHeight="1">
      <c r="A49" s="323"/>
      <c r="B49" s="163"/>
      <c r="C49" s="335"/>
      <c r="D49" s="336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8"/>
      <c r="S49" s="119"/>
      <c r="T49" s="120"/>
      <c r="U49" s="111"/>
      <c r="V49" s="112"/>
      <c r="W49" s="120"/>
      <c r="X49" s="189"/>
      <c r="Y49" s="12"/>
      <c r="Z49" s="198"/>
      <c r="AA49" s="337"/>
      <c r="AB49" s="338"/>
      <c r="AC49" s="12"/>
      <c r="AD49" s="198"/>
      <c r="AE49" s="117"/>
      <c r="AF49" s="110"/>
      <c r="AG49" s="333"/>
    </row>
    <row r="50" spans="1:33" ht="15.75" customHeight="1">
      <c r="A50" s="323"/>
      <c r="B50" s="163"/>
      <c r="C50" s="335"/>
      <c r="D50" s="336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8"/>
      <c r="S50" s="119"/>
      <c r="T50" s="120"/>
      <c r="U50" s="111"/>
      <c r="V50" s="112"/>
      <c r="W50" s="120"/>
      <c r="X50" s="189"/>
      <c r="Y50" s="12"/>
      <c r="Z50" s="198"/>
      <c r="AA50" s="337"/>
      <c r="AB50" s="338"/>
      <c r="AC50" s="12"/>
      <c r="AD50" s="198"/>
      <c r="AE50" s="117"/>
      <c r="AF50" s="110"/>
      <c r="AG50" s="333"/>
    </row>
    <row r="51" spans="1:33" ht="15.75" customHeight="1">
      <c r="A51" s="323"/>
      <c r="B51" s="163"/>
      <c r="C51" s="335"/>
      <c r="D51" s="336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8"/>
      <c r="S51" s="119"/>
      <c r="T51" s="120"/>
      <c r="U51" s="111"/>
      <c r="V51" s="112"/>
      <c r="W51" s="120"/>
      <c r="X51" s="189"/>
      <c r="Y51" s="12"/>
      <c r="Z51" s="198"/>
      <c r="AA51" s="337"/>
      <c r="AB51" s="338"/>
      <c r="AC51" s="12"/>
      <c r="AD51" s="198"/>
      <c r="AE51" s="117"/>
      <c r="AF51" s="110"/>
      <c r="AG51" s="333"/>
    </row>
    <row r="52" spans="1:33" ht="15.75" customHeight="1">
      <c r="A52" s="323"/>
      <c r="B52" s="163"/>
      <c r="C52" s="335"/>
      <c r="D52" s="336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8"/>
      <c r="S52" s="119"/>
      <c r="T52" s="120"/>
      <c r="U52" s="111"/>
      <c r="V52" s="112"/>
      <c r="W52" s="120"/>
      <c r="X52" s="189"/>
      <c r="Y52" s="12"/>
      <c r="Z52" s="198"/>
      <c r="AA52" s="337"/>
      <c r="AB52" s="338"/>
      <c r="AC52" s="12"/>
      <c r="AD52" s="198"/>
      <c r="AE52" s="117"/>
      <c r="AF52" s="110"/>
      <c r="AG52" s="333"/>
    </row>
    <row r="53" spans="1:33" ht="15.75" customHeight="1">
      <c r="A53" s="323"/>
      <c r="B53" s="163"/>
      <c r="C53" s="335"/>
      <c r="D53" s="336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8"/>
      <c r="S53" s="119"/>
      <c r="T53" s="120"/>
      <c r="U53" s="111"/>
      <c r="V53" s="112"/>
      <c r="W53" s="120"/>
      <c r="X53" s="189"/>
      <c r="Y53" s="12"/>
      <c r="Z53" s="198"/>
      <c r="AA53" s="337"/>
      <c r="AB53" s="338"/>
      <c r="AC53" s="12"/>
      <c r="AD53" s="198"/>
      <c r="AE53" s="117"/>
      <c r="AF53" s="110"/>
      <c r="AG53" s="333"/>
    </row>
    <row r="54" spans="1:33" ht="15.75" customHeight="1">
      <c r="A54" s="323"/>
      <c r="B54" s="163"/>
      <c r="C54" s="335"/>
      <c r="D54" s="336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8"/>
      <c r="S54" s="119"/>
      <c r="T54" s="120"/>
      <c r="U54" s="130"/>
      <c r="V54" s="131"/>
      <c r="W54" s="126"/>
      <c r="X54" s="127"/>
      <c r="Y54" s="12"/>
      <c r="Z54" s="198"/>
      <c r="AA54" s="337"/>
      <c r="AB54" s="338"/>
      <c r="AC54" s="12"/>
      <c r="AD54" s="198"/>
      <c r="AE54" s="165"/>
      <c r="AF54" s="125"/>
      <c r="AG54" s="333"/>
    </row>
    <row r="55" spans="1:33" ht="15.75" customHeight="1" thickBot="1">
      <c r="A55" s="324"/>
      <c r="B55" s="133" t="s">
        <v>115</v>
      </c>
      <c r="C55" s="358"/>
      <c r="D55" s="358"/>
      <c r="E55" s="134"/>
      <c r="F55" s="167"/>
      <c r="G55" s="135"/>
      <c r="H55" s="69"/>
      <c r="I55" s="136">
        <f t="shared" ref="I55:J55" si="31">AVERAGE(I39:I54)</f>
        <v>22.142857142857142</v>
      </c>
      <c r="J55" s="137">
        <f t="shared" si="31"/>
        <v>2000</v>
      </c>
      <c r="K55" s="138">
        <f t="shared" ref="K55" si="32">J55/I55</f>
        <v>90.322580645161295</v>
      </c>
      <c r="L55" s="136">
        <f t="shared" ref="L55:M55" si="33">AVERAGE(L39:L54)</f>
        <v>22.142857142857142</v>
      </c>
      <c r="M55" s="137">
        <f t="shared" si="33"/>
        <v>1792.568309374906</v>
      </c>
      <c r="N55" s="138">
        <f t="shared" ref="N55:N66" si="34">M55/L55</f>
        <v>80.954697842737687</v>
      </c>
      <c r="O55" s="139">
        <f t="shared" ref="O55:O66" si="35">L55-I55</f>
        <v>0</v>
      </c>
      <c r="P55" s="140">
        <f t="shared" ref="P55:P66" si="36">N55-K55</f>
        <v>-9.3678828024236083</v>
      </c>
      <c r="Q55" s="141">
        <f t="shared" ref="Q55:Q66" si="37">N55/K55</f>
        <v>0.89628415468745293</v>
      </c>
      <c r="R55" s="329"/>
      <c r="S55" s="142">
        <v>0.20833333333333334</v>
      </c>
      <c r="T55" s="143">
        <v>0.66337962962962949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359"/>
      <c r="AB55" s="360"/>
      <c r="AC55" s="179">
        <f>SUM(AC39:AC54)</f>
        <v>15</v>
      </c>
      <c r="AD55" s="191">
        <f>SUM(AD39:AD54)</f>
        <v>0</v>
      </c>
      <c r="AE55" s="168">
        <f t="shared" ref="AE55:AE66" si="38">M55-J55</f>
        <v>-207.43169062509401</v>
      </c>
      <c r="AF55" s="141">
        <f t="shared" ref="AF55:AF66" si="39">M55/J55</f>
        <v>0.89628415468745304</v>
      </c>
      <c r="AG55" s="334"/>
    </row>
    <row r="56" spans="1:33" ht="15.75" customHeight="1">
      <c r="A56" s="361" t="s">
        <v>191</v>
      </c>
      <c r="B56" s="114" t="s">
        <v>203</v>
      </c>
      <c r="C56" s="372" t="s">
        <v>204</v>
      </c>
      <c r="D56" s="372"/>
      <c r="E56" s="147">
        <v>28.86</v>
      </c>
      <c r="F56" s="97">
        <v>2129</v>
      </c>
      <c r="G56" s="148">
        <f t="shared" ref="G56:G66" si="40">E56*F56</f>
        <v>61442.94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6" si="41">F56/V56*60</f>
        <v>3193.2779423240036</v>
      </c>
      <c r="N56" s="152">
        <f t="shared" si="34"/>
        <v>168.06726012231599</v>
      </c>
      <c r="O56" s="154">
        <f t="shared" si="35"/>
        <v>0</v>
      </c>
      <c r="P56" s="155">
        <f t="shared" si="36"/>
        <v>-21.406424088210343</v>
      </c>
      <c r="Q56" s="156">
        <f t="shared" si="37"/>
        <v>0.88702165064555649</v>
      </c>
      <c r="R56" s="327">
        <f>Q72</f>
        <v>0.89581291457038759</v>
      </c>
      <c r="S56" s="157">
        <v>0.16666666666666666</v>
      </c>
      <c r="T56" s="158">
        <v>0.19444444444444442</v>
      </c>
      <c r="U56" s="159"/>
      <c r="V56" s="160">
        <v>40.002781564023017</v>
      </c>
      <c r="W56" s="158"/>
      <c r="X56" s="169"/>
      <c r="Y56" s="12"/>
      <c r="Z56" s="198"/>
      <c r="AA56" s="330"/>
      <c r="AB56" s="331"/>
      <c r="AC56" s="12">
        <v>1</v>
      </c>
      <c r="AD56" s="198"/>
      <c r="AE56" s="115">
        <f t="shared" si="38"/>
        <v>-406.72205767599644</v>
      </c>
      <c r="AF56" s="156">
        <f t="shared" si="39"/>
        <v>0.88702165064555649</v>
      </c>
      <c r="AG56" s="332">
        <f>AF72</f>
        <v>0.89970775332938946</v>
      </c>
    </row>
    <row r="57" spans="1:33" ht="15.75" customHeight="1">
      <c r="A57" s="362"/>
      <c r="B57" s="100" t="s">
        <v>203</v>
      </c>
      <c r="C57" s="376" t="s">
        <v>219</v>
      </c>
      <c r="D57" s="376"/>
      <c r="E57" s="101">
        <v>35.89</v>
      </c>
      <c r="F57" s="102">
        <v>3912</v>
      </c>
      <c r="G57" s="103">
        <f t="shared" si="40"/>
        <v>140401.68</v>
      </c>
      <c r="H57" s="26"/>
      <c r="I57" s="104">
        <v>19</v>
      </c>
      <c r="J57" s="105">
        <v>3600</v>
      </c>
      <c r="K57" s="106">
        <f t="shared" ref="K57:K91" si="42">J57/I57</f>
        <v>189.47368421052633</v>
      </c>
      <c r="L57" s="107">
        <v>19</v>
      </c>
      <c r="M57" s="105">
        <f t="shared" si="41"/>
        <v>3191.0500402300436</v>
      </c>
      <c r="N57" s="106">
        <f t="shared" si="34"/>
        <v>167.9500021173707</v>
      </c>
      <c r="O57" s="108">
        <f t="shared" si="35"/>
        <v>0</v>
      </c>
      <c r="P57" s="109">
        <f t="shared" si="36"/>
        <v>-21.523682093155628</v>
      </c>
      <c r="Q57" s="110">
        <f t="shared" si="37"/>
        <v>0.88640278895278979</v>
      </c>
      <c r="R57" s="328"/>
      <c r="S57" s="47">
        <v>0.1986111111111111</v>
      </c>
      <c r="T57" s="48">
        <v>0.24968749999999998</v>
      </c>
      <c r="U57" s="111">
        <v>6.0000000000000187</v>
      </c>
      <c r="V57" s="112">
        <v>73.555725244308292</v>
      </c>
      <c r="W57" s="113"/>
      <c r="X57" s="116"/>
      <c r="Y57" s="12"/>
      <c r="Z57" s="198"/>
      <c r="AA57" s="337"/>
      <c r="AB57" s="338"/>
      <c r="AC57" s="12">
        <v>2</v>
      </c>
      <c r="AD57" s="198"/>
      <c r="AE57" s="117">
        <f t="shared" si="38"/>
        <v>-408.94995976995642</v>
      </c>
      <c r="AF57" s="110">
        <f t="shared" si="39"/>
        <v>0.8864027889527899</v>
      </c>
      <c r="AG57" s="333"/>
    </row>
    <row r="58" spans="1:33" ht="15.75" customHeight="1">
      <c r="A58" s="362"/>
      <c r="B58" s="100" t="s">
        <v>203</v>
      </c>
      <c r="C58" s="376" t="s">
        <v>223</v>
      </c>
      <c r="D58" s="376"/>
      <c r="E58" s="101">
        <v>43.96</v>
      </c>
      <c r="F58" s="102">
        <v>1881</v>
      </c>
      <c r="G58" s="103">
        <f t="shared" si="40"/>
        <v>82688.759999999995</v>
      </c>
      <c r="H58" s="26"/>
      <c r="I58" s="104">
        <v>24</v>
      </c>
      <c r="J58" s="105">
        <v>3600</v>
      </c>
      <c r="K58" s="106">
        <f t="shared" si="42"/>
        <v>150</v>
      </c>
      <c r="L58" s="107">
        <v>24</v>
      </c>
      <c r="M58" s="105">
        <f t="shared" si="41"/>
        <v>3264.2248111128138</v>
      </c>
      <c r="N58" s="106">
        <f t="shared" si="34"/>
        <v>136.00936712970056</v>
      </c>
      <c r="O58" s="108">
        <f t="shared" si="35"/>
        <v>0</v>
      </c>
      <c r="P58" s="109">
        <f t="shared" si="36"/>
        <v>-13.990632870299436</v>
      </c>
      <c r="Q58" s="110">
        <f t="shared" si="37"/>
        <v>0.90672911419800373</v>
      </c>
      <c r="R58" s="328"/>
      <c r="S58" s="47">
        <v>0.25277777777777777</v>
      </c>
      <c r="T58" s="48">
        <v>0.27678240740740739</v>
      </c>
      <c r="U58" s="111">
        <v>5</v>
      </c>
      <c r="V58" s="112">
        <v>34.574824508341585</v>
      </c>
      <c r="W58" s="113"/>
      <c r="X58" s="116"/>
      <c r="Y58" s="12"/>
      <c r="Z58" s="198"/>
      <c r="AA58" s="337"/>
      <c r="AB58" s="338"/>
      <c r="AC58" s="12">
        <v>1</v>
      </c>
      <c r="AD58" s="198"/>
      <c r="AE58" s="117">
        <f t="shared" si="38"/>
        <v>-335.77518888718623</v>
      </c>
      <c r="AF58" s="110">
        <f t="shared" si="39"/>
        <v>0.90672911419800384</v>
      </c>
      <c r="AG58" s="333"/>
    </row>
    <row r="59" spans="1:33" ht="15.75" customHeight="1">
      <c r="A59" s="362"/>
      <c r="B59" s="100" t="s">
        <v>203</v>
      </c>
      <c r="C59" s="376" t="s">
        <v>216</v>
      </c>
      <c r="D59" s="376"/>
      <c r="E59" s="101">
        <v>46.93</v>
      </c>
      <c r="F59" s="102">
        <v>1540</v>
      </c>
      <c r="G59" s="103">
        <f t="shared" si="40"/>
        <v>72272.2</v>
      </c>
      <c r="H59" s="26"/>
      <c r="I59" s="104">
        <v>24</v>
      </c>
      <c r="J59" s="105">
        <v>3600</v>
      </c>
      <c r="K59" s="106">
        <f t="shared" si="42"/>
        <v>150</v>
      </c>
      <c r="L59" s="107">
        <v>24</v>
      </c>
      <c r="M59" s="105">
        <f t="shared" si="41"/>
        <v>3253.7408943134815</v>
      </c>
      <c r="N59" s="106">
        <f t="shared" si="34"/>
        <v>135.57253726306172</v>
      </c>
      <c r="O59" s="108">
        <f t="shared" si="35"/>
        <v>0</v>
      </c>
      <c r="P59" s="109">
        <f t="shared" si="36"/>
        <v>-14.427462736938281</v>
      </c>
      <c r="Q59" s="110">
        <f t="shared" si="37"/>
        <v>0.90381691508707818</v>
      </c>
      <c r="R59" s="328"/>
      <c r="S59" s="47">
        <v>0.27986111111111112</v>
      </c>
      <c r="T59" s="48">
        <v>0.29957175925925927</v>
      </c>
      <c r="U59" s="111">
        <v>5</v>
      </c>
      <c r="V59" s="112">
        <v>28.398081777650525</v>
      </c>
      <c r="W59" s="113"/>
      <c r="X59" s="116"/>
      <c r="Y59" s="12"/>
      <c r="Z59" s="198"/>
      <c r="AA59" s="337"/>
      <c r="AB59" s="338"/>
      <c r="AC59" s="12">
        <v>1</v>
      </c>
      <c r="AD59" s="198"/>
      <c r="AE59" s="199">
        <f t="shared" si="38"/>
        <v>-346.25910568651852</v>
      </c>
      <c r="AF59" s="200">
        <f t="shared" si="39"/>
        <v>0.90381691508707818</v>
      </c>
      <c r="AG59" s="333"/>
    </row>
    <row r="60" spans="1:33" ht="15.75" customHeight="1">
      <c r="A60" s="363"/>
      <c r="B60" s="100" t="s">
        <v>203</v>
      </c>
      <c r="C60" s="376" t="s">
        <v>242</v>
      </c>
      <c r="D60" s="376"/>
      <c r="E60" s="101">
        <v>36.729999999999997</v>
      </c>
      <c r="F60" s="105">
        <v>2981</v>
      </c>
      <c r="G60" s="103">
        <f t="shared" si="40"/>
        <v>109492.12999999999</v>
      </c>
      <c r="H60" s="26"/>
      <c r="I60" s="104">
        <v>20</v>
      </c>
      <c r="J60" s="105">
        <v>3600</v>
      </c>
      <c r="K60" s="106">
        <f t="shared" si="42"/>
        <v>180</v>
      </c>
      <c r="L60" s="107">
        <v>20</v>
      </c>
      <c r="M60" s="105">
        <f t="shared" si="41"/>
        <v>3256.63770718776</v>
      </c>
      <c r="N60" s="106">
        <f t="shared" si="34"/>
        <v>162.831885359388</v>
      </c>
      <c r="O60" s="108">
        <f t="shared" si="35"/>
        <v>0</v>
      </c>
      <c r="P60" s="109">
        <f t="shared" si="36"/>
        <v>-17.168114640612004</v>
      </c>
      <c r="Q60" s="110">
        <f t="shared" si="37"/>
        <v>0.90462158532993331</v>
      </c>
      <c r="R60" s="328"/>
      <c r="S60" s="47">
        <v>0.30277777777777776</v>
      </c>
      <c r="T60" s="48">
        <v>0.34091435185185182</v>
      </c>
      <c r="U60" s="111">
        <v>4.6166666666666156</v>
      </c>
      <c r="V60" s="112">
        <v>54.921675691845053</v>
      </c>
      <c r="W60" s="113"/>
      <c r="X60" s="116"/>
      <c r="Y60" s="12"/>
      <c r="Z60" s="198"/>
      <c r="AA60" s="337"/>
      <c r="AB60" s="338"/>
      <c r="AC60" s="12">
        <v>1</v>
      </c>
      <c r="AD60" s="198"/>
      <c r="AE60" s="199">
        <f t="shared" si="38"/>
        <v>-343.36229281223996</v>
      </c>
      <c r="AF60" s="200">
        <f t="shared" si="39"/>
        <v>0.90462158532993331</v>
      </c>
      <c r="AG60" s="333"/>
    </row>
    <row r="61" spans="1:33" ht="15.75" customHeight="1">
      <c r="A61" s="363"/>
      <c r="B61" s="100" t="s">
        <v>203</v>
      </c>
      <c r="C61" s="376" t="s">
        <v>205</v>
      </c>
      <c r="D61" s="376"/>
      <c r="E61" s="101">
        <v>38.479999999999997</v>
      </c>
      <c r="F61" s="105">
        <v>1387</v>
      </c>
      <c r="G61" s="121">
        <f t="shared" si="40"/>
        <v>53371.759999999995</v>
      </c>
      <c r="H61" s="26">
        <v>2</v>
      </c>
      <c r="I61" s="104">
        <v>20</v>
      </c>
      <c r="J61" s="105">
        <v>3600</v>
      </c>
      <c r="K61" s="106">
        <f t="shared" si="42"/>
        <v>180</v>
      </c>
      <c r="L61" s="107">
        <v>20</v>
      </c>
      <c r="M61" s="105">
        <f t="shared" si="41"/>
        <v>3260.1965221447599</v>
      </c>
      <c r="N61" s="106">
        <f t="shared" si="34"/>
        <v>163.00982610723798</v>
      </c>
      <c r="O61" s="108">
        <f t="shared" si="35"/>
        <v>0</v>
      </c>
      <c r="P61" s="109">
        <f t="shared" si="36"/>
        <v>-16.990173892762016</v>
      </c>
      <c r="Q61" s="110">
        <f t="shared" si="37"/>
        <v>0.90561014504021098</v>
      </c>
      <c r="R61" s="328"/>
      <c r="S61" s="47">
        <v>0.34444444444444439</v>
      </c>
      <c r="T61" s="120">
        <v>0.36216435185185181</v>
      </c>
      <c r="U61" s="111">
        <v>5.083333333333302</v>
      </c>
      <c r="V61" s="112">
        <v>25.526068577379107</v>
      </c>
      <c r="W61" s="113"/>
      <c r="X61" s="116"/>
      <c r="Y61" s="12"/>
      <c r="Z61" s="198"/>
      <c r="AA61" s="337"/>
      <c r="AB61" s="338"/>
      <c r="AC61" s="12">
        <v>1</v>
      </c>
      <c r="AD61" s="198"/>
      <c r="AE61" s="199">
        <f t="shared" si="38"/>
        <v>-339.80347785524009</v>
      </c>
      <c r="AF61" s="200">
        <f t="shared" si="39"/>
        <v>0.90561014504021109</v>
      </c>
      <c r="AG61" s="333"/>
    </row>
    <row r="62" spans="1:33" ht="15.75" customHeight="1">
      <c r="A62" s="363"/>
      <c r="B62" s="100" t="s">
        <v>203</v>
      </c>
      <c r="C62" s="376" t="s">
        <v>206</v>
      </c>
      <c r="D62" s="376"/>
      <c r="E62" s="101">
        <v>37.799999999999997</v>
      </c>
      <c r="F62" s="105">
        <v>2039</v>
      </c>
      <c r="G62" s="121">
        <f t="shared" si="40"/>
        <v>77074.2</v>
      </c>
      <c r="H62" s="26">
        <v>2</v>
      </c>
      <c r="I62" s="104">
        <v>21</v>
      </c>
      <c r="J62" s="105">
        <v>3600</v>
      </c>
      <c r="K62" s="106">
        <f t="shared" si="42"/>
        <v>171.42857142857142</v>
      </c>
      <c r="L62" s="107">
        <v>21</v>
      </c>
      <c r="M62" s="105">
        <f t="shared" si="41"/>
        <v>3261.6149390732176</v>
      </c>
      <c r="N62" s="106">
        <f t="shared" si="34"/>
        <v>155.31499709872463</v>
      </c>
      <c r="O62" s="123">
        <f t="shared" si="35"/>
        <v>0</v>
      </c>
      <c r="P62" s="124">
        <f t="shared" si="36"/>
        <v>-16.113574329846784</v>
      </c>
      <c r="Q62" s="125">
        <f t="shared" si="37"/>
        <v>0.90600414974256038</v>
      </c>
      <c r="R62" s="328"/>
      <c r="S62" s="47">
        <v>0.36597222222222214</v>
      </c>
      <c r="T62" s="120">
        <v>0.39201388888888883</v>
      </c>
      <c r="U62" s="111">
        <v>5.4833333333332845</v>
      </c>
      <c r="V62" s="112">
        <v>37.50902613745162</v>
      </c>
      <c r="W62" s="113"/>
      <c r="X62" s="116"/>
      <c r="Y62" s="12"/>
      <c r="Z62" s="198"/>
      <c r="AA62" s="337"/>
      <c r="AB62" s="338"/>
      <c r="AC62" s="12">
        <v>1</v>
      </c>
      <c r="AD62" s="198"/>
      <c r="AE62" s="199">
        <f t="shared" si="38"/>
        <v>-338.38506092678244</v>
      </c>
      <c r="AF62" s="200">
        <f t="shared" si="39"/>
        <v>0.90600414974256038</v>
      </c>
      <c r="AG62" s="333"/>
    </row>
    <row r="63" spans="1:33" ht="15.75" customHeight="1">
      <c r="A63" s="363"/>
      <c r="B63" s="100" t="s">
        <v>168</v>
      </c>
      <c r="C63" s="376" t="s">
        <v>169</v>
      </c>
      <c r="D63" s="376"/>
      <c r="E63" s="101">
        <v>29.97</v>
      </c>
      <c r="F63" s="105">
        <v>2296</v>
      </c>
      <c r="G63" s="121">
        <f t="shared" si="40"/>
        <v>68811.12</v>
      </c>
      <c r="H63" s="26"/>
      <c r="I63" s="104">
        <v>21</v>
      </c>
      <c r="J63" s="105">
        <v>2790</v>
      </c>
      <c r="K63" s="106">
        <f t="shared" si="42"/>
        <v>132.85714285714286</v>
      </c>
      <c r="L63" s="107">
        <v>21</v>
      </c>
      <c r="M63" s="105">
        <f t="shared" si="41"/>
        <v>2484.1730769230762</v>
      </c>
      <c r="N63" s="106">
        <f t="shared" si="34"/>
        <v>118.29395604395602</v>
      </c>
      <c r="O63" s="123">
        <f t="shared" si="35"/>
        <v>0</v>
      </c>
      <c r="P63" s="124">
        <f t="shared" si="36"/>
        <v>-14.563186813186846</v>
      </c>
      <c r="Q63" s="125">
        <f t="shared" si="37"/>
        <v>0.89038461538461511</v>
      </c>
      <c r="R63" s="328"/>
      <c r="S63" s="47">
        <v>0.39583333333333326</v>
      </c>
      <c r="T63" s="120">
        <v>0.43434027777777773</v>
      </c>
      <c r="U63" s="111">
        <v>5.4999999999999805</v>
      </c>
      <c r="V63" s="112">
        <v>55.455073271557637</v>
      </c>
      <c r="W63" s="113"/>
      <c r="X63" s="116"/>
      <c r="Y63" s="12"/>
      <c r="Z63" s="198"/>
      <c r="AA63" s="337"/>
      <c r="AB63" s="338"/>
      <c r="AC63" s="12">
        <v>1</v>
      </c>
      <c r="AD63" s="198"/>
      <c r="AE63" s="199">
        <f t="shared" si="38"/>
        <v>-305.82692307692378</v>
      </c>
      <c r="AF63" s="200">
        <f t="shared" si="39"/>
        <v>0.89038461538461511</v>
      </c>
      <c r="AG63" s="333"/>
    </row>
    <row r="64" spans="1:33" ht="15.75" customHeight="1">
      <c r="A64" s="363"/>
      <c r="B64" s="100" t="s">
        <v>168</v>
      </c>
      <c r="C64" s="376" t="s">
        <v>240</v>
      </c>
      <c r="D64" s="376"/>
      <c r="E64" s="101">
        <v>29.23</v>
      </c>
      <c r="F64" s="105">
        <v>4199</v>
      </c>
      <c r="G64" s="121">
        <f t="shared" si="40"/>
        <v>122736.77</v>
      </c>
      <c r="H64" s="26"/>
      <c r="I64" s="104">
        <v>21</v>
      </c>
      <c r="J64" s="105">
        <v>2790</v>
      </c>
      <c r="K64" s="106">
        <f t="shared" si="42"/>
        <v>132.85714285714286</v>
      </c>
      <c r="L64" s="107">
        <v>22</v>
      </c>
      <c r="M64" s="105">
        <f t="shared" si="41"/>
        <v>2484.1730769230767</v>
      </c>
      <c r="N64" s="106">
        <f t="shared" si="34"/>
        <v>112.91695804195803</v>
      </c>
      <c r="O64" s="123">
        <f t="shared" si="35"/>
        <v>1</v>
      </c>
      <c r="P64" s="124">
        <f t="shared" si="36"/>
        <v>-19.940184815184836</v>
      </c>
      <c r="Q64" s="125">
        <f t="shared" si="37"/>
        <v>0.84991258741258724</v>
      </c>
      <c r="R64" s="328"/>
      <c r="S64" s="47">
        <v>0.43819444444444433</v>
      </c>
      <c r="T64" s="120">
        <v>0.50862268518518505</v>
      </c>
      <c r="U64" s="111">
        <v>5.5499999999999083</v>
      </c>
      <c r="V64" s="112">
        <v>101.41805429759168</v>
      </c>
      <c r="W64" s="113">
        <v>0.50862268518518505</v>
      </c>
      <c r="X64" s="116">
        <v>0.54722222222222205</v>
      </c>
      <c r="Y64" s="12"/>
      <c r="Z64" s="198"/>
      <c r="AA64" s="337"/>
      <c r="AB64" s="338"/>
      <c r="AC64" s="12">
        <v>2</v>
      </c>
      <c r="AD64" s="198"/>
      <c r="AE64" s="199">
        <f t="shared" si="38"/>
        <v>-305.82692307692332</v>
      </c>
      <c r="AF64" s="200">
        <f t="shared" si="39"/>
        <v>0.89038461538461533</v>
      </c>
      <c r="AG64" s="333"/>
    </row>
    <row r="65" spans="1:33" ht="15.75" customHeight="1">
      <c r="A65" s="363"/>
      <c r="B65" s="100" t="s">
        <v>203</v>
      </c>
      <c r="C65" s="376" t="s">
        <v>205</v>
      </c>
      <c r="D65" s="376"/>
      <c r="E65" s="101">
        <v>38.479999999999997</v>
      </c>
      <c r="F65" s="105">
        <v>3030</v>
      </c>
      <c r="G65" s="121">
        <f t="shared" si="40"/>
        <v>116594.4</v>
      </c>
      <c r="H65" s="26"/>
      <c r="I65" s="104">
        <v>20</v>
      </c>
      <c r="J65" s="105">
        <v>3600</v>
      </c>
      <c r="K65" s="106">
        <f t="shared" si="42"/>
        <v>180</v>
      </c>
      <c r="L65" s="107">
        <v>20</v>
      </c>
      <c r="M65" s="105">
        <f t="shared" si="41"/>
        <v>3260.1965221447599</v>
      </c>
      <c r="N65" s="106">
        <f t="shared" si="34"/>
        <v>163.00982610723798</v>
      </c>
      <c r="O65" s="123">
        <f t="shared" si="35"/>
        <v>0</v>
      </c>
      <c r="P65" s="124">
        <f t="shared" si="36"/>
        <v>-16.990173892762016</v>
      </c>
      <c r="Q65" s="125">
        <f t="shared" si="37"/>
        <v>0.90561014504021098</v>
      </c>
      <c r="R65" s="328"/>
      <c r="S65" s="47">
        <v>0.54722222222222205</v>
      </c>
      <c r="T65" s="120">
        <v>0.58593749999999978</v>
      </c>
      <c r="U65" s="111">
        <v>55.583333333333286</v>
      </c>
      <c r="V65" s="112">
        <v>55.763509581441021</v>
      </c>
      <c r="W65" s="113"/>
      <c r="X65" s="116"/>
      <c r="Y65" s="12"/>
      <c r="Z65" s="198"/>
      <c r="AA65" s="337"/>
      <c r="AB65" s="338"/>
      <c r="AC65" s="12">
        <v>1</v>
      </c>
      <c r="AD65" s="198"/>
      <c r="AE65" s="199">
        <f t="shared" si="38"/>
        <v>-339.80347785524009</v>
      </c>
      <c r="AF65" s="200">
        <f t="shared" si="39"/>
        <v>0.90561014504021109</v>
      </c>
      <c r="AG65" s="333"/>
    </row>
    <row r="66" spans="1:33" ht="15.75" customHeight="1">
      <c r="A66" s="363"/>
      <c r="B66" s="100" t="s">
        <v>203</v>
      </c>
      <c r="C66" s="376" t="s">
        <v>206</v>
      </c>
      <c r="D66" s="376"/>
      <c r="E66" s="101">
        <v>37.799999999999997</v>
      </c>
      <c r="F66" s="105">
        <v>5330</v>
      </c>
      <c r="G66" s="121">
        <f t="shared" si="40"/>
        <v>201473.99999999997</v>
      </c>
      <c r="H66" s="26"/>
      <c r="I66" s="104">
        <v>21</v>
      </c>
      <c r="J66" s="105">
        <v>3600</v>
      </c>
      <c r="K66" s="106">
        <f t="shared" si="42"/>
        <v>171.42857142857142</v>
      </c>
      <c r="L66" s="107">
        <v>21</v>
      </c>
      <c r="M66" s="105">
        <f t="shared" si="41"/>
        <v>3261.6149390732176</v>
      </c>
      <c r="N66" s="106">
        <f t="shared" si="34"/>
        <v>155.31499709872463</v>
      </c>
      <c r="O66" s="123">
        <f t="shared" si="35"/>
        <v>0</v>
      </c>
      <c r="P66" s="124">
        <f t="shared" si="36"/>
        <v>-16.113574329846784</v>
      </c>
      <c r="Q66" s="125">
        <f t="shared" si="37"/>
        <v>0.90600414974256038</v>
      </c>
      <c r="R66" s="328"/>
      <c r="S66" s="47">
        <v>0.58888888888888868</v>
      </c>
      <c r="T66" s="120">
        <v>0.65696759259259241</v>
      </c>
      <c r="U66" s="111">
        <v>5</v>
      </c>
      <c r="V66" s="112">
        <v>98.049587696232052</v>
      </c>
      <c r="W66" s="113"/>
      <c r="X66" s="116"/>
      <c r="Y66" s="12"/>
      <c r="Z66" s="198"/>
      <c r="AA66" s="337"/>
      <c r="AB66" s="338"/>
      <c r="AC66" s="12">
        <v>2</v>
      </c>
      <c r="AD66" s="198"/>
      <c r="AE66" s="199">
        <f t="shared" si="38"/>
        <v>-338.38506092678244</v>
      </c>
      <c r="AF66" s="200">
        <f t="shared" si="39"/>
        <v>0.90600414974256038</v>
      </c>
      <c r="AG66" s="333"/>
    </row>
    <row r="67" spans="1:33" ht="15.75" customHeight="1">
      <c r="A67" s="363"/>
      <c r="B67" s="100"/>
      <c r="C67" s="376"/>
      <c r="D67" s="376"/>
      <c r="E67" s="101"/>
      <c r="F67" s="105"/>
      <c r="G67" s="121"/>
      <c r="H67" s="62"/>
      <c r="I67" s="104"/>
      <c r="J67" s="105"/>
      <c r="K67" s="106"/>
      <c r="L67" s="107"/>
      <c r="M67" s="105"/>
      <c r="N67" s="106"/>
      <c r="O67" s="123"/>
      <c r="P67" s="124"/>
      <c r="Q67" s="125"/>
      <c r="R67" s="328"/>
      <c r="S67" s="47"/>
      <c r="T67" s="120"/>
      <c r="U67" s="111"/>
      <c r="V67" s="112"/>
      <c r="W67" s="113"/>
      <c r="X67" s="116"/>
      <c r="Y67" s="12"/>
      <c r="Z67" s="198"/>
      <c r="AA67" s="337"/>
      <c r="AB67" s="338"/>
      <c r="AC67" s="12"/>
      <c r="AD67" s="198"/>
      <c r="AE67" s="199"/>
      <c r="AF67" s="200"/>
      <c r="AG67" s="333"/>
    </row>
    <row r="68" spans="1:33" ht="15.75" customHeight="1">
      <c r="A68" s="363"/>
      <c r="B68" s="100"/>
      <c r="C68" s="376"/>
      <c r="D68" s="376"/>
      <c r="E68" s="101"/>
      <c r="F68" s="105"/>
      <c r="G68" s="121"/>
      <c r="H68" s="62"/>
      <c r="I68" s="104"/>
      <c r="J68" s="105"/>
      <c r="K68" s="106"/>
      <c r="L68" s="107"/>
      <c r="M68" s="105"/>
      <c r="N68" s="106"/>
      <c r="O68" s="123"/>
      <c r="P68" s="124"/>
      <c r="Q68" s="125"/>
      <c r="R68" s="328"/>
      <c r="S68" s="47"/>
      <c r="T68" s="120"/>
      <c r="U68" s="111"/>
      <c r="V68" s="112"/>
      <c r="W68" s="113"/>
      <c r="X68" s="116"/>
      <c r="Y68" s="12"/>
      <c r="Z68" s="198"/>
      <c r="AA68" s="337"/>
      <c r="AB68" s="338"/>
      <c r="AC68" s="12"/>
      <c r="AD68" s="198"/>
      <c r="AE68" s="199"/>
      <c r="AF68" s="200"/>
      <c r="AG68" s="333"/>
    </row>
    <row r="69" spans="1:33" ht="15.75" customHeight="1">
      <c r="A69" s="363"/>
      <c r="B69" s="100"/>
      <c r="C69" s="376"/>
      <c r="D69" s="376"/>
      <c r="E69" s="101"/>
      <c r="F69" s="105"/>
      <c r="G69" s="121"/>
      <c r="H69" s="62"/>
      <c r="I69" s="104"/>
      <c r="J69" s="105"/>
      <c r="K69" s="106"/>
      <c r="L69" s="107"/>
      <c r="M69" s="105"/>
      <c r="N69" s="106"/>
      <c r="O69" s="123"/>
      <c r="P69" s="124"/>
      <c r="Q69" s="125"/>
      <c r="R69" s="328"/>
      <c r="S69" s="47"/>
      <c r="T69" s="120"/>
      <c r="U69" s="111"/>
      <c r="V69" s="112"/>
      <c r="W69" s="113"/>
      <c r="X69" s="116"/>
      <c r="Y69" s="12"/>
      <c r="Z69" s="198"/>
      <c r="AA69" s="337"/>
      <c r="AB69" s="338"/>
      <c r="AC69" s="12"/>
      <c r="AD69" s="198"/>
      <c r="AE69" s="199"/>
      <c r="AF69" s="200"/>
      <c r="AG69" s="333"/>
    </row>
    <row r="70" spans="1:33" ht="15.75" customHeight="1">
      <c r="A70" s="363"/>
      <c r="B70" s="100"/>
      <c r="C70" s="376"/>
      <c r="D70" s="376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8"/>
      <c r="S70" s="47"/>
      <c r="T70" s="120"/>
      <c r="U70" s="111"/>
      <c r="V70" s="112"/>
      <c r="W70" s="113"/>
      <c r="X70" s="116"/>
      <c r="Y70" s="12"/>
      <c r="Z70" s="198"/>
      <c r="AA70" s="337"/>
      <c r="AB70" s="338"/>
      <c r="AC70" s="12"/>
      <c r="AD70" s="198"/>
      <c r="AE70" s="199"/>
      <c r="AF70" s="200"/>
      <c r="AG70" s="333"/>
    </row>
    <row r="71" spans="1:33" ht="15.75" customHeight="1">
      <c r="A71" s="363"/>
      <c r="B71" s="100"/>
      <c r="C71" s="376"/>
      <c r="D71" s="376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8"/>
      <c r="S71" s="119"/>
      <c r="T71" s="120"/>
      <c r="U71" s="130"/>
      <c r="V71" s="131"/>
      <c r="W71" s="126"/>
      <c r="X71" s="127"/>
      <c r="Y71" s="12"/>
      <c r="Z71" s="198"/>
      <c r="AA71" s="337"/>
      <c r="AB71" s="338"/>
      <c r="AC71" s="12"/>
      <c r="AD71" s="198"/>
      <c r="AE71" s="165"/>
      <c r="AF71" s="125"/>
      <c r="AG71" s="333"/>
    </row>
    <row r="72" spans="1:33" ht="15.75" customHeight="1" thickBot="1">
      <c r="A72" s="364"/>
      <c r="B72" s="133" t="s">
        <v>115</v>
      </c>
      <c r="C72" s="358"/>
      <c r="D72" s="358"/>
      <c r="E72" s="134"/>
      <c r="F72" s="167"/>
      <c r="G72" s="135"/>
      <c r="H72" s="69"/>
      <c r="I72" s="136">
        <f t="shared" ref="I72:J72" si="43">AVERAGE(I56:I71)</f>
        <v>20.90909090909091</v>
      </c>
      <c r="J72" s="137">
        <f t="shared" si="43"/>
        <v>3452.7272727272725</v>
      </c>
      <c r="K72" s="138">
        <f t="shared" ref="K72:K74" si="44">J72/I72</f>
        <v>165.13043478260869</v>
      </c>
      <c r="L72" s="136">
        <f t="shared" ref="L72:M72" si="45">AVERAGE(L56:L71)</f>
        <v>21</v>
      </c>
      <c r="M72" s="137">
        <f t="shared" si="45"/>
        <v>3106.4454974045643</v>
      </c>
      <c r="N72" s="138">
        <f>M72/L72</f>
        <v>147.925976066884</v>
      </c>
      <c r="O72" s="139">
        <f>L72-I72</f>
        <v>9.090909090908994E-2</v>
      </c>
      <c r="P72" s="140">
        <f>N72-K72</f>
        <v>-17.204458715724684</v>
      </c>
      <c r="Q72" s="141">
        <f>N72/K72</f>
        <v>0.89581291457038759</v>
      </c>
      <c r="R72" s="329"/>
      <c r="S72" s="142">
        <v>0.16666666666666666</v>
      </c>
      <c r="T72" s="143">
        <v>0.65696759259259241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359"/>
      <c r="AB72" s="360"/>
      <c r="AC72" s="179">
        <f>SUM(AC56:AC71)</f>
        <v>14</v>
      </c>
      <c r="AD72" s="191">
        <f>SUM(AD56:AD71)</f>
        <v>0</v>
      </c>
      <c r="AE72" s="168">
        <f>M72-J72</f>
        <v>-346.2817753227082</v>
      </c>
      <c r="AF72" s="141">
        <f>M72/J72</f>
        <v>0.89970775332938946</v>
      </c>
      <c r="AG72" s="334"/>
    </row>
    <row r="73" spans="1:33" ht="15.75" customHeight="1">
      <c r="A73" s="322" t="s">
        <v>116</v>
      </c>
      <c r="B73" s="100" t="s">
        <v>192</v>
      </c>
      <c r="C73" s="335" t="s">
        <v>217</v>
      </c>
      <c r="D73" s="336"/>
      <c r="E73" s="101">
        <v>27.05</v>
      </c>
      <c r="F73" s="102">
        <v>923</v>
      </c>
      <c r="G73" s="103">
        <f t="shared" ref="G73:G74" si="46">E73*F73</f>
        <v>24967.15</v>
      </c>
      <c r="H73" s="13"/>
      <c r="I73" s="104">
        <v>5</v>
      </c>
      <c r="J73" s="105">
        <v>3273</v>
      </c>
      <c r="K73" s="106">
        <f t="shared" si="44"/>
        <v>654.6</v>
      </c>
      <c r="L73" s="107">
        <v>6</v>
      </c>
      <c r="M73" s="105">
        <f>F73/V73*60</f>
        <v>2961.6418775921861</v>
      </c>
      <c r="N73" s="106">
        <f>M73/L73</f>
        <v>493.60697959869771</v>
      </c>
      <c r="O73" s="108">
        <f>L73-I73</f>
        <v>1</v>
      </c>
      <c r="P73" s="109">
        <f>N73-K73</f>
        <v>-160.99302040130232</v>
      </c>
      <c r="Q73" s="110">
        <f>N73/K73</f>
        <v>0.75405893614222075</v>
      </c>
      <c r="R73" s="327">
        <f>Q89</f>
        <v>0.82362219841261475</v>
      </c>
      <c r="S73" s="47">
        <v>0.39236111111111105</v>
      </c>
      <c r="T73" s="48">
        <v>0.4053356481481481</v>
      </c>
      <c r="U73" s="111">
        <v>5.9833333333332828</v>
      </c>
      <c r="V73" s="112">
        <v>18.699087293101055</v>
      </c>
      <c r="W73" s="113"/>
      <c r="X73" s="116"/>
      <c r="Y73" s="12"/>
      <c r="Z73" s="198"/>
      <c r="AA73" s="330"/>
      <c r="AB73" s="331"/>
      <c r="AC73" s="12">
        <v>0</v>
      </c>
      <c r="AD73" s="198"/>
      <c r="AE73" s="115">
        <f>M73-J73</f>
        <v>-311.35812240781388</v>
      </c>
      <c r="AF73" s="156">
        <f>M73/J73</f>
        <v>0.90487072337066488</v>
      </c>
      <c r="AG73" s="332">
        <f>AF89</f>
        <v>0.90598441825387632</v>
      </c>
    </row>
    <row r="74" spans="1:33" ht="15.75" customHeight="1">
      <c r="A74" s="323"/>
      <c r="B74" s="100" t="s">
        <v>192</v>
      </c>
      <c r="C74" s="335" t="s">
        <v>224</v>
      </c>
      <c r="D74" s="336"/>
      <c r="E74" s="101">
        <v>27.05</v>
      </c>
      <c r="F74" s="102">
        <v>1345</v>
      </c>
      <c r="G74" s="121">
        <f t="shared" si="46"/>
        <v>36382.25</v>
      </c>
      <c r="H74" s="122"/>
      <c r="I74" s="104">
        <v>5</v>
      </c>
      <c r="J74" s="105">
        <v>3273</v>
      </c>
      <c r="K74" s="106">
        <f t="shared" si="44"/>
        <v>654.6</v>
      </c>
      <c r="L74" s="107">
        <v>5</v>
      </c>
      <c r="M74" s="105">
        <f>F74/V74*60</f>
        <v>2968.932124297688</v>
      </c>
      <c r="N74" s="106">
        <f>M74/L74</f>
        <v>593.78642485953765</v>
      </c>
      <c r="O74" s="108">
        <f>L74-I74</f>
        <v>0</v>
      </c>
      <c r="P74" s="109">
        <f>N74-K74</f>
        <v>-60.813575140462376</v>
      </c>
      <c r="Q74" s="110">
        <f>N74/K74</f>
        <v>0.90709811313708777</v>
      </c>
      <c r="R74" s="328"/>
      <c r="S74" s="47">
        <v>0.40902777777777771</v>
      </c>
      <c r="T74" s="120">
        <v>0.42789351851851848</v>
      </c>
      <c r="U74" s="111">
        <v>5.3166666666666451</v>
      </c>
      <c r="V74" s="112">
        <v>27.181490388262041</v>
      </c>
      <c r="W74" s="113"/>
      <c r="X74" s="116"/>
      <c r="Y74" s="12"/>
      <c r="Z74" s="198"/>
      <c r="AA74" s="337"/>
      <c r="AB74" s="338"/>
      <c r="AC74" s="12">
        <v>0</v>
      </c>
      <c r="AD74" s="198"/>
      <c r="AE74" s="117">
        <f>M74-J74</f>
        <v>-304.06787570231199</v>
      </c>
      <c r="AF74" s="110">
        <f>M74/J74</f>
        <v>0.90709811313708766</v>
      </c>
      <c r="AG74" s="333"/>
    </row>
    <row r="75" spans="1:33" ht="15.75" customHeight="1">
      <c r="A75" s="323"/>
      <c r="B75" s="100"/>
      <c r="C75" s="335"/>
      <c r="D75" s="336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28"/>
      <c r="S75" s="47"/>
      <c r="T75" s="48"/>
      <c r="U75" s="111"/>
      <c r="V75" s="112"/>
      <c r="W75" s="113"/>
      <c r="X75" s="116"/>
      <c r="Y75" s="12"/>
      <c r="Z75" s="198"/>
      <c r="AA75" s="337"/>
      <c r="AB75" s="338"/>
      <c r="AC75" s="12"/>
      <c r="AD75" s="198"/>
      <c r="AE75" s="117"/>
      <c r="AF75" s="110"/>
      <c r="AG75" s="333"/>
    </row>
    <row r="76" spans="1:33" ht="15.75" customHeight="1">
      <c r="A76" s="323"/>
      <c r="B76" s="100"/>
      <c r="C76" s="335"/>
      <c r="D76" s="336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8"/>
      <c r="S76" s="47"/>
      <c r="T76" s="48"/>
      <c r="U76" s="111"/>
      <c r="V76" s="112"/>
      <c r="W76" s="113"/>
      <c r="X76" s="116"/>
      <c r="Y76" s="12"/>
      <c r="Z76" s="198"/>
      <c r="AA76" s="337"/>
      <c r="AB76" s="338"/>
      <c r="AC76" s="12"/>
      <c r="AD76" s="198"/>
      <c r="AE76" s="117"/>
      <c r="AF76" s="110"/>
      <c r="AG76" s="333"/>
    </row>
    <row r="77" spans="1:33" ht="15.75" customHeight="1">
      <c r="A77" s="323"/>
      <c r="B77" s="100"/>
      <c r="C77" s="335"/>
      <c r="D77" s="336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8"/>
      <c r="S77" s="47"/>
      <c r="T77" s="48"/>
      <c r="U77" s="111"/>
      <c r="V77" s="112"/>
      <c r="W77" s="113"/>
      <c r="X77" s="116"/>
      <c r="Y77" s="12"/>
      <c r="Z77" s="198"/>
      <c r="AA77" s="337"/>
      <c r="AB77" s="338"/>
      <c r="AC77" s="12"/>
      <c r="AD77" s="198"/>
      <c r="AE77" s="117"/>
      <c r="AF77" s="110"/>
      <c r="AG77" s="333"/>
    </row>
    <row r="78" spans="1:33" ht="15.75" customHeight="1">
      <c r="A78" s="323"/>
      <c r="B78" s="100"/>
      <c r="C78" s="335"/>
      <c r="D78" s="336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8"/>
      <c r="S78" s="47"/>
      <c r="T78" s="120"/>
      <c r="U78" s="111"/>
      <c r="V78" s="112"/>
      <c r="W78" s="113"/>
      <c r="X78" s="116"/>
      <c r="Y78" s="12"/>
      <c r="Z78" s="198"/>
      <c r="AA78" s="337"/>
      <c r="AB78" s="338"/>
      <c r="AC78" s="12"/>
      <c r="AD78" s="198"/>
      <c r="AE78" s="117"/>
      <c r="AF78" s="110"/>
      <c r="AG78" s="333"/>
    </row>
    <row r="79" spans="1:33" ht="15.75" customHeight="1">
      <c r="A79" s="323"/>
      <c r="B79" s="100"/>
      <c r="C79" s="335"/>
      <c r="D79" s="336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8"/>
      <c r="S79" s="47"/>
      <c r="T79" s="120"/>
      <c r="U79" s="111"/>
      <c r="V79" s="112"/>
      <c r="W79" s="113"/>
      <c r="X79" s="116"/>
      <c r="Y79" s="12"/>
      <c r="Z79" s="198"/>
      <c r="AA79" s="337"/>
      <c r="AB79" s="338"/>
      <c r="AC79" s="12"/>
      <c r="AD79" s="198"/>
      <c r="AE79" s="117"/>
      <c r="AF79" s="110"/>
      <c r="AG79" s="333"/>
    </row>
    <row r="80" spans="1:33" ht="15.75" customHeight="1">
      <c r="A80" s="323"/>
      <c r="B80" s="100"/>
      <c r="C80" s="335"/>
      <c r="D80" s="336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8"/>
      <c r="S80" s="47"/>
      <c r="T80" s="120"/>
      <c r="U80" s="111"/>
      <c r="V80" s="112"/>
      <c r="W80" s="113"/>
      <c r="X80" s="116"/>
      <c r="Y80" s="12"/>
      <c r="Z80" s="198"/>
      <c r="AA80" s="337"/>
      <c r="AB80" s="338"/>
      <c r="AC80" s="12"/>
      <c r="AD80" s="198"/>
      <c r="AE80" s="117"/>
      <c r="AF80" s="110"/>
      <c r="AG80" s="333"/>
    </row>
    <row r="81" spans="1:33" ht="15.75" customHeight="1">
      <c r="A81" s="323"/>
      <c r="B81" s="100"/>
      <c r="C81" s="335"/>
      <c r="D81" s="336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8"/>
      <c r="S81" s="47"/>
      <c r="T81" s="120"/>
      <c r="U81" s="111"/>
      <c r="V81" s="112"/>
      <c r="W81" s="113"/>
      <c r="X81" s="127"/>
      <c r="Y81" s="12"/>
      <c r="Z81" s="198"/>
      <c r="AA81" s="337"/>
      <c r="AB81" s="338"/>
      <c r="AC81" s="12"/>
      <c r="AD81" s="198"/>
      <c r="AE81" s="117"/>
      <c r="AF81" s="110"/>
      <c r="AG81" s="333"/>
    </row>
    <row r="82" spans="1:33" ht="15.75" customHeight="1">
      <c r="A82" s="323"/>
      <c r="B82" s="100"/>
      <c r="C82" s="335"/>
      <c r="D82" s="336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8"/>
      <c r="S82" s="47"/>
      <c r="T82" s="120"/>
      <c r="U82" s="111"/>
      <c r="V82" s="112"/>
      <c r="W82" s="113"/>
      <c r="X82" s="127"/>
      <c r="Y82" s="12"/>
      <c r="Z82" s="198"/>
      <c r="AA82" s="337"/>
      <c r="AB82" s="338"/>
      <c r="AC82" s="12"/>
      <c r="AD82" s="198"/>
      <c r="AE82" s="117"/>
      <c r="AF82" s="110"/>
      <c r="AG82" s="333"/>
    </row>
    <row r="83" spans="1:33" ht="15.75" customHeight="1">
      <c r="A83" s="323"/>
      <c r="B83" s="100"/>
      <c r="C83" s="335"/>
      <c r="D83" s="336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8"/>
      <c r="S83" s="47"/>
      <c r="T83" s="120"/>
      <c r="U83" s="111"/>
      <c r="V83" s="112"/>
      <c r="W83" s="113"/>
      <c r="X83" s="127"/>
      <c r="Y83" s="12"/>
      <c r="Z83" s="198"/>
      <c r="AA83" s="337"/>
      <c r="AB83" s="338"/>
      <c r="AC83" s="12"/>
      <c r="AD83" s="198"/>
      <c r="AE83" s="117"/>
      <c r="AF83" s="110"/>
      <c r="AG83" s="333"/>
    </row>
    <row r="84" spans="1:33" ht="15.75" customHeight="1">
      <c r="A84" s="323"/>
      <c r="B84" s="100"/>
      <c r="C84" s="335"/>
      <c r="D84" s="336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8"/>
      <c r="S84" s="47"/>
      <c r="T84" s="120"/>
      <c r="U84" s="111"/>
      <c r="V84" s="112"/>
      <c r="W84" s="113"/>
      <c r="X84" s="127"/>
      <c r="Y84" s="12"/>
      <c r="Z84" s="198"/>
      <c r="AA84" s="337"/>
      <c r="AB84" s="338"/>
      <c r="AC84" s="12"/>
      <c r="AD84" s="198"/>
      <c r="AE84" s="117"/>
      <c r="AF84" s="110"/>
      <c r="AG84" s="333"/>
    </row>
    <row r="85" spans="1:33" ht="15.75" customHeight="1">
      <c r="A85" s="323"/>
      <c r="B85" s="100"/>
      <c r="C85" s="335"/>
      <c r="D85" s="336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8"/>
      <c r="S85" s="47"/>
      <c r="T85" s="120"/>
      <c r="U85" s="111"/>
      <c r="V85" s="112"/>
      <c r="W85" s="113"/>
      <c r="X85" s="127"/>
      <c r="Y85" s="12"/>
      <c r="Z85" s="198"/>
      <c r="AA85" s="337"/>
      <c r="AB85" s="338"/>
      <c r="AC85" s="12"/>
      <c r="AD85" s="198"/>
      <c r="AE85" s="117"/>
      <c r="AF85" s="110"/>
      <c r="AG85" s="333"/>
    </row>
    <row r="86" spans="1:33" ht="15.75" customHeight="1">
      <c r="A86" s="323"/>
      <c r="B86" s="100"/>
      <c r="C86" s="335"/>
      <c r="D86" s="336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8"/>
      <c r="S86" s="47"/>
      <c r="T86" s="120"/>
      <c r="U86" s="111"/>
      <c r="V86" s="112"/>
      <c r="W86" s="113"/>
      <c r="X86" s="127"/>
      <c r="Y86" s="12"/>
      <c r="Z86" s="198"/>
      <c r="AA86" s="337"/>
      <c r="AB86" s="338"/>
      <c r="AC86" s="12"/>
      <c r="AD86" s="198"/>
      <c r="AE86" s="117"/>
      <c r="AF86" s="110"/>
      <c r="AG86" s="333"/>
    </row>
    <row r="87" spans="1:33" ht="15.75" customHeight="1">
      <c r="A87" s="323"/>
      <c r="B87" s="100"/>
      <c r="C87" s="335"/>
      <c r="D87" s="336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8"/>
      <c r="S87" s="47"/>
      <c r="T87" s="120"/>
      <c r="U87" s="111"/>
      <c r="V87" s="112"/>
      <c r="W87" s="113"/>
      <c r="X87" s="127"/>
      <c r="Y87" s="12"/>
      <c r="Z87" s="198"/>
      <c r="AA87" s="337"/>
      <c r="AB87" s="338"/>
      <c r="AC87" s="12"/>
      <c r="AD87" s="198"/>
      <c r="AE87" s="117"/>
      <c r="AF87" s="110"/>
      <c r="AG87" s="333"/>
    </row>
    <row r="88" spans="1:33" ht="15.75" customHeight="1">
      <c r="A88" s="323"/>
      <c r="B88" s="163"/>
      <c r="C88" s="335"/>
      <c r="D88" s="336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8"/>
      <c r="S88" s="119"/>
      <c r="T88" s="120"/>
      <c r="U88" s="130"/>
      <c r="V88" s="131"/>
      <c r="W88" s="126"/>
      <c r="X88" s="127"/>
      <c r="Y88" s="12"/>
      <c r="Z88" s="198"/>
      <c r="AA88" s="337"/>
      <c r="AB88" s="338"/>
      <c r="AC88" s="12"/>
      <c r="AD88" s="198"/>
      <c r="AE88" s="165"/>
      <c r="AF88" s="125"/>
      <c r="AG88" s="333"/>
    </row>
    <row r="89" spans="1:33" ht="15.75" customHeight="1" thickBot="1">
      <c r="A89" s="324"/>
      <c r="B89" s="133" t="s">
        <v>115</v>
      </c>
      <c r="C89" s="358"/>
      <c r="D89" s="358"/>
      <c r="E89" s="134"/>
      <c r="F89" s="167"/>
      <c r="G89" s="135"/>
      <c r="H89" s="69"/>
      <c r="I89" s="136">
        <f t="shared" ref="I89:J89" si="47">AVERAGE(I73:I88)</f>
        <v>5</v>
      </c>
      <c r="J89" s="137">
        <f t="shared" si="47"/>
        <v>3273</v>
      </c>
      <c r="K89" s="138">
        <f t="shared" ref="K89" si="48">J89/I89</f>
        <v>654.6</v>
      </c>
      <c r="L89" s="136">
        <f t="shared" ref="L89:M89" si="49">AVERAGE(L73:L88)</f>
        <v>5.5</v>
      </c>
      <c r="M89" s="137">
        <f t="shared" si="49"/>
        <v>2965.2870009449371</v>
      </c>
      <c r="N89" s="138">
        <f>M89/L89</f>
        <v>539.14309108089765</v>
      </c>
      <c r="O89" s="139">
        <f>L89-I89</f>
        <v>0.5</v>
      </c>
      <c r="P89" s="140">
        <f>N89-K89</f>
        <v>-115.45690891910237</v>
      </c>
      <c r="Q89" s="141">
        <f>N89/K89</f>
        <v>0.82362219841261475</v>
      </c>
      <c r="R89" s="329"/>
      <c r="S89" s="142">
        <v>0.25</v>
      </c>
      <c r="T89" s="143">
        <v>0.42789351851851848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359"/>
      <c r="AB89" s="360"/>
      <c r="AC89" s="179">
        <f>SUM(AC73:AC88)</f>
        <v>0</v>
      </c>
      <c r="AD89" s="191">
        <f>SUM(AD73:AD88)</f>
        <v>0</v>
      </c>
      <c r="AE89" s="168">
        <f>M89-J89</f>
        <v>-307.71299905506294</v>
      </c>
      <c r="AF89" s="141">
        <f>M89/J89</f>
        <v>0.90598441825387632</v>
      </c>
      <c r="AG89" s="334"/>
    </row>
    <row r="90" spans="1:33" ht="15.75" customHeight="1">
      <c r="A90" s="361" t="s">
        <v>120</v>
      </c>
      <c r="B90" s="114" t="s">
        <v>192</v>
      </c>
      <c r="C90" s="325" t="s">
        <v>213</v>
      </c>
      <c r="D90" s="326"/>
      <c r="E90" s="147">
        <v>15.51</v>
      </c>
      <c r="F90" s="97">
        <v>2144</v>
      </c>
      <c r="G90" s="148">
        <f t="shared" ref="G90:G91" si="50">E90*F90</f>
        <v>33253.440000000002</v>
      </c>
      <c r="H90" s="149"/>
      <c r="I90" s="150">
        <v>6</v>
      </c>
      <c r="J90" s="151">
        <v>3600</v>
      </c>
      <c r="K90" s="152">
        <f>J90/I90</f>
        <v>600</v>
      </c>
      <c r="L90" s="153">
        <v>6</v>
      </c>
      <c r="M90" s="151">
        <f>F90/V90*60</f>
        <v>3248.2800000000007</v>
      </c>
      <c r="N90" s="152">
        <f>M90/L90</f>
        <v>541.38000000000011</v>
      </c>
      <c r="O90" s="154">
        <f>L90-I90</f>
        <v>0</v>
      </c>
      <c r="P90" s="155">
        <f>N90-K90</f>
        <v>-58.619999999999891</v>
      </c>
      <c r="Q90" s="156">
        <f>N90/K90</f>
        <v>0.90230000000000021</v>
      </c>
      <c r="R90" s="327">
        <f>Q106</f>
        <v>0.90249999999999997</v>
      </c>
      <c r="S90" s="157">
        <v>0.25</v>
      </c>
      <c r="T90" s="158">
        <v>0.27750000000000002</v>
      </c>
      <c r="U90" s="159"/>
      <c r="V90" s="160">
        <v>39.602497321659456</v>
      </c>
      <c r="W90" s="158"/>
      <c r="X90" s="169"/>
      <c r="Y90" s="12"/>
      <c r="Z90" s="198"/>
      <c r="AA90" s="330"/>
      <c r="AB90" s="331"/>
      <c r="AC90" s="12">
        <v>0</v>
      </c>
      <c r="AD90" s="198"/>
      <c r="AE90" s="115">
        <f>M90-J90</f>
        <v>-351.71999999999935</v>
      </c>
      <c r="AF90" s="156">
        <f>M90/J90</f>
        <v>0.90230000000000021</v>
      </c>
      <c r="AG90" s="332">
        <f>AF106</f>
        <v>0.90249999999999997</v>
      </c>
    </row>
    <row r="91" spans="1:33" ht="15.75" customHeight="1">
      <c r="A91" s="362"/>
      <c r="B91" s="100" t="s">
        <v>192</v>
      </c>
      <c r="C91" s="335" t="s">
        <v>214</v>
      </c>
      <c r="D91" s="336"/>
      <c r="E91" s="101">
        <v>15.01</v>
      </c>
      <c r="F91" s="102">
        <v>2328</v>
      </c>
      <c r="G91" s="103">
        <f t="shared" si="50"/>
        <v>34943.279999999999</v>
      </c>
      <c r="H91" s="26"/>
      <c r="I91" s="104">
        <v>6</v>
      </c>
      <c r="J91" s="105">
        <v>3600</v>
      </c>
      <c r="K91" s="106">
        <f t="shared" si="42"/>
        <v>600</v>
      </c>
      <c r="L91" s="107">
        <v>6</v>
      </c>
      <c r="M91" s="105">
        <f>F91/V91*60</f>
        <v>3249.72</v>
      </c>
      <c r="N91" s="106">
        <f>M91/L91</f>
        <v>541.62</v>
      </c>
      <c r="O91" s="108">
        <f>L91-I91</f>
        <v>0</v>
      </c>
      <c r="P91" s="109">
        <f>N91-K91</f>
        <v>-58.379999999999995</v>
      </c>
      <c r="Q91" s="110">
        <f>N91/K91</f>
        <v>0.90270000000000006</v>
      </c>
      <c r="R91" s="328"/>
      <c r="S91" s="47">
        <v>0.28055555555555556</v>
      </c>
      <c r="T91" s="48">
        <v>0.31039351851851854</v>
      </c>
      <c r="U91" s="111">
        <v>5</v>
      </c>
      <c r="V91" s="112">
        <v>42.982164617259336</v>
      </c>
      <c r="W91" s="113"/>
      <c r="X91" s="13"/>
      <c r="Y91" s="12"/>
      <c r="Z91" s="198"/>
      <c r="AA91" s="337"/>
      <c r="AB91" s="338"/>
      <c r="AC91" s="12">
        <v>0</v>
      </c>
      <c r="AD91" s="198"/>
      <c r="AE91" s="117">
        <f>M91-J91</f>
        <v>-350.2800000000002</v>
      </c>
      <c r="AF91" s="110">
        <f>M91/J91</f>
        <v>0.90269999999999995</v>
      </c>
      <c r="AG91" s="333"/>
    </row>
    <row r="92" spans="1:33" ht="15.75" customHeight="1">
      <c r="A92" s="362"/>
      <c r="B92" s="100"/>
      <c r="C92" s="335"/>
      <c r="D92" s="336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328"/>
      <c r="S92" s="47"/>
      <c r="T92" s="48"/>
      <c r="U92" s="111"/>
      <c r="V92" s="112"/>
      <c r="W92" s="113"/>
      <c r="X92" s="13"/>
      <c r="Y92" s="12"/>
      <c r="Z92" s="198"/>
      <c r="AA92" s="337"/>
      <c r="AB92" s="338"/>
      <c r="AC92" s="12"/>
      <c r="AD92" s="198"/>
      <c r="AE92" s="117"/>
      <c r="AF92" s="110"/>
      <c r="AG92" s="333"/>
    </row>
    <row r="93" spans="1:33" ht="15.75" customHeight="1">
      <c r="A93" s="362"/>
      <c r="B93" s="100"/>
      <c r="C93" s="335"/>
      <c r="D93" s="336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8"/>
      <c r="S93" s="47"/>
      <c r="T93" s="48"/>
      <c r="U93" s="111"/>
      <c r="V93" s="112"/>
      <c r="W93" s="113"/>
      <c r="X93" s="116"/>
      <c r="Y93" s="12"/>
      <c r="Z93" s="198"/>
      <c r="AA93" s="337"/>
      <c r="AB93" s="338"/>
      <c r="AC93" s="12"/>
      <c r="AD93" s="198"/>
      <c r="AE93" s="117"/>
      <c r="AF93" s="110"/>
      <c r="AG93" s="333"/>
    </row>
    <row r="94" spans="1:33" ht="15.75" customHeight="1">
      <c r="A94" s="363"/>
      <c r="B94" s="100"/>
      <c r="C94" s="335"/>
      <c r="D94" s="336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8"/>
      <c r="S94" s="47"/>
      <c r="T94" s="48"/>
      <c r="U94" s="111"/>
      <c r="V94" s="112"/>
      <c r="W94" s="113"/>
      <c r="X94" s="13"/>
      <c r="Y94" s="12"/>
      <c r="Z94" s="198"/>
      <c r="AA94" s="337"/>
      <c r="AB94" s="338"/>
      <c r="AC94" s="12"/>
      <c r="AD94" s="198"/>
      <c r="AE94" s="117"/>
      <c r="AF94" s="110"/>
      <c r="AG94" s="333"/>
    </row>
    <row r="95" spans="1:33" ht="15.75" customHeight="1">
      <c r="A95" s="363"/>
      <c r="B95" s="100"/>
      <c r="C95" s="335"/>
      <c r="D95" s="336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8"/>
      <c r="S95" s="47"/>
      <c r="T95" s="120"/>
      <c r="U95" s="111"/>
      <c r="V95" s="112"/>
      <c r="W95" s="113"/>
      <c r="X95" s="50"/>
      <c r="Y95" s="12"/>
      <c r="Z95" s="198"/>
      <c r="AA95" s="337"/>
      <c r="AB95" s="338"/>
      <c r="AC95" s="12"/>
      <c r="AD95" s="198"/>
      <c r="AE95" s="117"/>
      <c r="AF95" s="110"/>
      <c r="AG95" s="333"/>
    </row>
    <row r="96" spans="1:33" ht="15.75" customHeight="1">
      <c r="A96" s="363"/>
      <c r="B96" s="100"/>
      <c r="C96" s="335"/>
      <c r="D96" s="336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8"/>
      <c r="S96" s="47"/>
      <c r="T96" s="120"/>
      <c r="U96" s="111"/>
      <c r="V96" s="112"/>
      <c r="W96" s="113"/>
      <c r="X96" s="116"/>
      <c r="Y96" s="12"/>
      <c r="Z96" s="198"/>
      <c r="AA96" s="337"/>
      <c r="AB96" s="338"/>
      <c r="AC96" s="12"/>
      <c r="AD96" s="198"/>
      <c r="AE96" s="117"/>
      <c r="AF96" s="110"/>
      <c r="AG96" s="333"/>
    </row>
    <row r="97" spans="1:33" ht="15.75" customHeight="1">
      <c r="A97" s="363"/>
      <c r="B97" s="100"/>
      <c r="C97" s="335"/>
      <c r="D97" s="336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8"/>
      <c r="S97" s="47"/>
      <c r="T97" s="120"/>
      <c r="U97" s="111"/>
      <c r="V97" s="112"/>
      <c r="W97" s="113"/>
      <c r="X97" s="116"/>
      <c r="Y97" s="12"/>
      <c r="Z97" s="198"/>
      <c r="AA97" s="337"/>
      <c r="AB97" s="338"/>
      <c r="AC97" s="12"/>
      <c r="AD97" s="198"/>
      <c r="AE97" s="117"/>
      <c r="AF97" s="110"/>
      <c r="AG97" s="333"/>
    </row>
    <row r="98" spans="1:33" ht="15.75" customHeight="1">
      <c r="A98" s="363"/>
      <c r="B98" s="100"/>
      <c r="C98" s="335"/>
      <c r="D98" s="336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8"/>
      <c r="S98" s="119"/>
      <c r="T98" s="120"/>
      <c r="U98" s="111"/>
      <c r="V98" s="131"/>
      <c r="W98" s="113"/>
      <c r="X98" s="116"/>
      <c r="Y98" s="12"/>
      <c r="Z98" s="198"/>
      <c r="AA98" s="337"/>
      <c r="AB98" s="338"/>
      <c r="AC98" s="12"/>
      <c r="AD98" s="198"/>
      <c r="AE98" s="117"/>
      <c r="AF98" s="110"/>
      <c r="AG98" s="333"/>
    </row>
    <row r="99" spans="1:33" ht="15.75" customHeight="1">
      <c r="A99" s="363"/>
      <c r="B99" s="100"/>
      <c r="C99" s="335"/>
      <c r="D99" s="336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8"/>
      <c r="S99" s="119"/>
      <c r="T99" s="120"/>
      <c r="U99" s="111"/>
      <c r="V99" s="131"/>
      <c r="W99" s="126"/>
      <c r="X99" s="127"/>
      <c r="Y99" s="12"/>
      <c r="Z99" s="198"/>
      <c r="AA99" s="337"/>
      <c r="AB99" s="338"/>
      <c r="AC99" s="12"/>
      <c r="AD99" s="198"/>
      <c r="AE99" s="117"/>
      <c r="AF99" s="110"/>
      <c r="AG99" s="333"/>
    </row>
    <row r="100" spans="1:33" ht="15.75" customHeight="1">
      <c r="A100" s="363"/>
      <c r="B100" s="100"/>
      <c r="C100" s="335"/>
      <c r="D100" s="336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8"/>
      <c r="S100" s="119"/>
      <c r="T100" s="120"/>
      <c r="U100" s="111"/>
      <c r="V100" s="131"/>
      <c r="W100" s="126"/>
      <c r="X100" s="127"/>
      <c r="Y100" s="12"/>
      <c r="Z100" s="198"/>
      <c r="AA100" s="337"/>
      <c r="AB100" s="338"/>
      <c r="AC100" s="12"/>
      <c r="AD100" s="198"/>
      <c r="AE100" s="117"/>
      <c r="AF100" s="110"/>
      <c r="AG100" s="333"/>
    </row>
    <row r="101" spans="1:33" ht="15.75" customHeight="1">
      <c r="A101" s="363"/>
      <c r="B101" s="100"/>
      <c r="C101" s="335"/>
      <c r="D101" s="336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8"/>
      <c r="S101" s="119"/>
      <c r="T101" s="120"/>
      <c r="U101" s="111"/>
      <c r="V101" s="131"/>
      <c r="W101" s="126"/>
      <c r="X101" s="127"/>
      <c r="Y101" s="12"/>
      <c r="Z101" s="198"/>
      <c r="AA101" s="337"/>
      <c r="AB101" s="338"/>
      <c r="AC101" s="12"/>
      <c r="AD101" s="198"/>
      <c r="AE101" s="117"/>
      <c r="AF101" s="110"/>
      <c r="AG101" s="333"/>
    </row>
    <row r="102" spans="1:33" ht="15.75" customHeight="1">
      <c r="A102" s="363"/>
      <c r="B102" s="100"/>
      <c r="C102" s="335"/>
      <c r="D102" s="336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8"/>
      <c r="S102" s="119"/>
      <c r="T102" s="120"/>
      <c r="U102" s="111"/>
      <c r="V102" s="131"/>
      <c r="W102" s="126"/>
      <c r="X102" s="127"/>
      <c r="Y102" s="12"/>
      <c r="Z102" s="198"/>
      <c r="AA102" s="337"/>
      <c r="AB102" s="338"/>
      <c r="AC102" s="12"/>
      <c r="AD102" s="198"/>
      <c r="AE102" s="117"/>
      <c r="AF102" s="110"/>
      <c r="AG102" s="333"/>
    </row>
    <row r="103" spans="1:33" ht="15.75" customHeight="1">
      <c r="A103" s="363"/>
      <c r="B103" s="100"/>
      <c r="C103" s="335"/>
      <c r="D103" s="336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8"/>
      <c r="S103" s="119"/>
      <c r="T103" s="120"/>
      <c r="U103" s="111"/>
      <c r="V103" s="131"/>
      <c r="W103" s="126"/>
      <c r="X103" s="127"/>
      <c r="Y103" s="12"/>
      <c r="Z103" s="198"/>
      <c r="AA103" s="337"/>
      <c r="AB103" s="338"/>
      <c r="AC103" s="12"/>
      <c r="AD103" s="198"/>
      <c r="AE103" s="117"/>
      <c r="AF103" s="110"/>
      <c r="AG103" s="333"/>
    </row>
    <row r="104" spans="1:33" ht="15.75" customHeight="1">
      <c r="A104" s="363"/>
      <c r="B104" s="100"/>
      <c r="C104" s="335"/>
      <c r="D104" s="336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8"/>
      <c r="S104" s="119"/>
      <c r="T104" s="120"/>
      <c r="U104" s="111"/>
      <c r="V104" s="131"/>
      <c r="W104" s="126"/>
      <c r="X104" s="127"/>
      <c r="Y104" s="12"/>
      <c r="Z104" s="198"/>
      <c r="AA104" s="337"/>
      <c r="AB104" s="338"/>
      <c r="AC104" s="12"/>
      <c r="AD104" s="198"/>
      <c r="AE104" s="117"/>
      <c r="AF104" s="110"/>
      <c r="AG104" s="333"/>
    </row>
    <row r="105" spans="1:33" ht="15.75" customHeight="1">
      <c r="A105" s="363"/>
      <c r="B105" s="100"/>
      <c r="C105" s="335"/>
      <c r="D105" s="336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8"/>
      <c r="S105" s="119"/>
      <c r="T105" s="120"/>
      <c r="U105" s="130"/>
      <c r="V105" s="131"/>
      <c r="W105" s="126"/>
      <c r="X105" s="127"/>
      <c r="Y105" s="12"/>
      <c r="Z105" s="198"/>
      <c r="AA105" s="337"/>
      <c r="AB105" s="338"/>
      <c r="AC105" s="12"/>
      <c r="AD105" s="198"/>
      <c r="AE105" s="165"/>
      <c r="AF105" s="125"/>
      <c r="AG105" s="333"/>
    </row>
    <row r="106" spans="1:33" ht="15.75" customHeight="1" thickBot="1">
      <c r="A106" s="364"/>
      <c r="B106" s="133" t="s">
        <v>115</v>
      </c>
      <c r="C106" s="358"/>
      <c r="D106" s="358"/>
      <c r="E106" s="134"/>
      <c r="F106" s="167"/>
      <c r="G106" s="135"/>
      <c r="H106" s="69"/>
      <c r="I106" s="136">
        <f t="shared" ref="I106:J106" si="51">AVERAGE(I90:I105)</f>
        <v>6</v>
      </c>
      <c r="J106" s="137">
        <f t="shared" si="51"/>
        <v>3600</v>
      </c>
      <c r="K106" s="138">
        <f t="shared" ref="K106" si="52">J106/I106</f>
        <v>600</v>
      </c>
      <c r="L106" s="136">
        <f t="shared" ref="L106:M106" si="53">AVERAGE(L90:L105)</f>
        <v>6</v>
      </c>
      <c r="M106" s="137">
        <f t="shared" si="53"/>
        <v>3249</v>
      </c>
      <c r="N106" s="138">
        <f>M106/L106</f>
        <v>541.5</v>
      </c>
      <c r="O106" s="139">
        <f>L106-I106</f>
        <v>0</v>
      </c>
      <c r="P106" s="140">
        <f>N106-K106</f>
        <v>-58.5</v>
      </c>
      <c r="Q106" s="141">
        <f>N106/K106</f>
        <v>0.90249999999999997</v>
      </c>
      <c r="R106" s="329"/>
      <c r="S106" s="142">
        <v>0.25</v>
      </c>
      <c r="T106" s="143">
        <v>0.31039351851851854</v>
      </c>
      <c r="U106" s="144"/>
      <c r="V106" s="166"/>
      <c r="W106" s="167"/>
      <c r="X106" s="138"/>
      <c r="Y106" s="179">
        <f>SUM(Y90:Y105)</f>
        <v>0</v>
      </c>
      <c r="Z106" s="180">
        <f>SUM(Z90:Z105)</f>
        <v>0</v>
      </c>
      <c r="AA106" s="359"/>
      <c r="AB106" s="360"/>
      <c r="AC106" s="179">
        <f>SUM(AC90:AC105)</f>
        <v>0</v>
      </c>
      <c r="AD106" s="191">
        <f>SUM(AD90:AD105)</f>
        <v>0</v>
      </c>
      <c r="AE106" s="168">
        <f>M106-J106</f>
        <v>-351</v>
      </c>
      <c r="AF106" s="141">
        <f>M106/J106</f>
        <v>0.90249999999999997</v>
      </c>
      <c r="AG106" s="334"/>
    </row>
    <row r="107" spans="1:33" ht="15.75" customHeight="1">
      <c r="A107" s="322" t="s">
        <v>193</v>
      </c>
      <c r="B107" s="146" t="s">
        <v>171</v>
      </c>
      <c r="C107" s="325" t="s">
        <v>210</v>
      </c>
      <c r="D107" s="326"/>
      <c r="E107" s="147">
        <v>58.17</v>
      </c>
      <c r="F107" s="97">
        <v>1811</v>
      </c>
      <c r="G107" s="148">
        <f t="shared" ref="G107:G109" si="54">E107*F107</f>
        <v>105345.87000000001</v>
      </c>
      <c r="H107" s="149"/>
      <c r="I107" s="150">
        <v>18</v>
      </c>
      <c r="J107" s="151">
        <v>2000</v>
      </c>
      <c r="K107" s="152">
        <f>J107/I107</f>
        <v>111.11111111111111</v>
      </c>
      <c r="L107" s="153">
        <v>17</v>
      </c>
      <c r="M107" s="151">
        <f>F107/V107*60</f>
        <v>1790</v>
      </c>
      <c r="N107" s="152">
        <f>M107/L107</f>
        <v>105.29411764705883</v>
      </c>
      <c r="O107" s="154">
        <f>L107-I107</f>
        <v>-1</v>
      </c>
      <c r="P107" s="155">
        <f>N107-K107</f>
        <v>-5.8169934640522882</v>
      </c>
      <c r="Q107" s="156">
        <f>N107/K107</f>
        <v>0.9476470588235294</v>
      </c>
      <c r="R107" s="327">
        <f>Q123</f>
        <v>0.94294642857142852</v>
      </c>
      <c r="S107" s="157">
        <v>0.70833333333333337</v>
      </c>
      <c r="T107" s="158">
        <v>0.75048611111111119</v>
      </c>
      <c r="U107" s="159"/>
      <c r="V107" s="160">
        <v>60.703910614525142</v>
      </c>
      <c r="W107" s="158"/>
      <c r="X107" s="169"/>
      <c r="Y107" s="196"/>
      <c r="Z107" s="197"/>
      <c r="AA107" s="330"/>
      <c r="AB107" s="331"/>
      <c r="AC107" s="196">
        <v>1</v>
      </c>
      <c r="AD107" s="197"/>
      <c r="AE107" s="115">
        <f>M107-J107</f>
        <v>-210</v>
      </c>
      <c r="AF107" s="156">
        <f>M107/J107</f>
        <v>0.89500000000000002</v>
      </c>
      <c r="AG107" s="332">
        <f>AF123</f>
        <v>0.89500000000000002</v>
      </c>
    </row>
    <row r="108" spans="1:33" ht="15.75" customHeight="1">
      <c r="A108" s="323"/>
      <c r="B108" s="163" t="s">
        <v>171</v>
      </c>
      <c r="C108" s="335" t="s">
        <v>194</v>
      </c>
      <c r="D108" s="336"/>
      <c r="E108" s="101">
        <v>50.67</v>
      </c>
      <c r="F108" s="102">
        <v>1503</v>
      </c>
      <c r="G108" s="103">
        <f t="shared" si="54"/>
        <v>76157.010000000009</v>
      </c>
      <c r="H108" s="26"/>
      <c r="I108" s="104">
        <v>20</v>
      </c>
      <c r="J108" s="105">
        <v>2000</v>
      </c>
      <c r="K108" s="106">
        <f t="shared" ref="K108:K109" si="55">J108/I108</f>
        <v>100</v>
      </c>
      <c r="L108" s="107">
        <v>19</v>
      </c>
      <c r="M108" s="105">
        <f>F108/V108*60</f>
        <v>1790.0000000000002</v>
      </c>
      <c r="N108" s="106">
        <f>M108/L108</f>
        <v>94.21052631578948</v>
      </c>
      <c r="O108" s="108">
        <f>L108-I108</f>
        <v>-1</v>
      </c>
      <c r="P108" s="109">
        <f>N108-K108</f>
        <v>-5.7894736842105203</v>
      </c>
      <c r="Q108" s="110">
        <f>N108/K108</f>
        <v>0.94210526315789478</v>
      </c>
      <c r="R108" s="328"/>
      <c r="S108" s="47">
        <v>0.75347222222222221</v>
      </c>
      <c r="T108" s="48">
        <v>0.78844907407407405</v>
      </c>
      <c r="U108" s="111">
        <v>5</v>
      </c>
      <c r="V108" s="112">
        <v>50.379888268156421</v>
      </c>
      <c r="W108" s="113"/>
      <c r="X108" s="116"/>
      <c r="Y108" s="12"/>
      <c r="Z108" s="198"/>
      <c r="AA108" s="337"/>
      <c r="AB108" s="338"/>
      <c r="AC108" s="12">
        <v>1</v>
      </c>
      <c r="AD108" s="198"/>
      <c r="AE108" s="117">
        <f>M108-J108</f>
        <v>-209.99999999999977</v>
      </c>
      <c r="AF108" s="110">
        <f>M108/J108</f>
        <v>0.89500000000000013</v>
      </c>
      <c r="AG108" s="333"/>
    </row>
    <row r="109" spans="1:33" ht="15.75" customHeight="1">
      <c r="A109" s="323"/>
      <c r="B109" s="163" t="s">
        <v>171</v>
      </c>
      <c r="C109" s="335" t="s">
        <v>228</v>
      </c>
      <c r="D109" s="336"/>
      <c r="E109" s="101">
        <v>57.3</v>
      </c>
      <c r="F109" s="102">
        <v>2245</v>
      </c>
      <c r="G109" s="103">
        <f t="shared" si="54"/>
        <v>128638.5</v>
      </c>
      <c r="H109" s="26"/>
      <c r="I109" s="104">
        <v>21</v>
      </c>
      <c r="J109" s="105">
        <v>2000</v>
      </c>
      <c r="K109" s="106">
        <f t="shared" si="55"/>
        <v>95.238095238095241</v>
      </c>
      <c r="L109" s="107">
        <v>20</v>
      </c>
      <c r="M109" s="105">
        <f>F109/V109*60</f>
        <v>1790.0000000000002</v>
      </c>
      <c r="N109" s="106">
        <f>M109/L109</f>
        <v>89.500000000000014</v>
      </c>
      <c r="O109" s="108">
        <f>L109-I109</f>
        <v>-1</v>
      </c>
      <c r="P109" s="109">
        <f>N109-K109</f>
        <v>-5.7380952380952266</v>
      </c>
      <c r="Q109" s="110">
        <f>N109/K109</f>
        <v>0.93975000000000009</v>
      </c>
      <c r="R109" s="328"/>
      <c r="S109" s="47">
        <v>0.79166666666666663</v>
      </c>
      <c r="T109" s="48">
        <v>0.84392361111111103</v>
      </c>
      <c r="U109" s="111">
        <v>4.6333333333333115</v>
      </c>
      <c r="V109" s="112">
        <v>75.25139664804469</v>
      </c>
      <c r="W109" s="113"/>
      <c r="X109" s="116"/>
      <c r="Y109" s="12"/>
      <c r="Z109" s="198"/>
      <c r="AA109" s="337"/>
      <c r="AB109" s="338"/>
      <c r="AC109" s="12">
        <v>2</v>
      </c>
      <c r="AD109" s="198"/>
      <c r="AE109" s="117">
        <f>M109-J109</f>
        <v>-209.99999999999977</v>
      </c>
      <c r="AF109" s="110">
        <f>M109/J109</f>
        <v>0.89500000000000013</v>
      </c>
      <c r="AG109" s="333"/>
    </row>
    <row r="110" spans="1:33" ht="15.75" customHeight="1">
      <c r="A110" s="323"/>
      <c r="B110" s="163"/>
      <c r="C110" s="335"/>
      <c r="D110" s="336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328"/>
      <c r="S110" s="47"/>
      <c r="T110" s="48"/>
      <c r="U110" s="111"/>
      <c r="V110" s="112"/>
      <c r="W110" s="113"/>
      <c r="X110" s="116"/>
      <c r="Y110" s="12"/>
      <c r="Z110" s="198"/>
      <c r="AA110" s="337"/>
      <c r="AB110" s="338"/>
      <c r="AC110" s="12"/>
      <c r="AD110" s="198"/>
      <c r="AE110" s="117"/>
      <c r="AF110" s="110"/>
      <c r="AG110" s="333"/>
    </row>
    <row r="111" spans="1:33" ht="15.75" customHeight="1">
      <c r="A111" s="323"/>
      <c r="B111" s="163"/>
      <c r="C111" s="335"/>
      <c r="D111" s="336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328"/>
      <c r="S111" s="47"/>
      <c r="T111" s="48"/>
      <c r="U111" s="111"/>
      <c r="V111" s="112"/>
      <c r="W111" s="113"/>
      <c r="X111" s="116"/>
      <c r="Y111" s="12"/>
      <c r="Z111" s="198"/>
      <c r="AA111" s="337"/>
      <c r="AB111" s="338"/>
      <c r="AC111" s="12"/>
      <c r="AD111" s="198"/>
      <c r="AE111" s="117"/>
      <c r="AF111" s="110"/>
      <c r="AG111" s="333"/>
    </row>
    <row r="112" spans="1:33" ht="15.75" customHeight="1">
      <c r="A112" s="323"/>
      <c r="B112" s="163"/>
      <c r="C112" s="335"/>
      <c r="D112" s="336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28"/>
      <c r="S112" s="47"/>
      <c r="T112" s="120"/>
      <c r="U112" s="111"/>
      <c r="V112" s="112"/>
      <c r="W112" s="113"/>
      <c r="X112" s="116"/>
      <c r="Y112" s="12"/>
      <c r="Z112" s="198"/>
      <c r="AA112" s="337"/>
      <c r="AB112" s="338"/>
      <c r="AC112" s="12"/>
      <c r="AD112" s="198"/>
      <c r="AE112" s="117"/>
      <c r="AF112" s="110"/>
      <c r="AG112" s="333"/>
    </row>
    <row r="113" spans="1:33" ht="15.75" customHeight="1">
      <c r="A113" s="323"/>
      <c r="B113" s="163"/>
      <c r="C113" s="335"/>
      <c r="D113" s="336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328"/>
      <c r="S113" s="119"/>
      <c r="T113" s="120"/>
      <c r="U113" s="111"/>
      <c r="V113" s="112"/>
      <c r="W113" s="120"/>
      <c r="X113" s="189"/>
      <c r="Y113" s="12"/>
      <c r="Z113" s="198"/>
      <c r="AA113" s="337"/>
      <c r="AB113" s="338"/>
      <c r="AC113" s="12"/>
      <c r="AD113" s="198"/>
      <c r="AE113" s="117"/>
      <c r="AF113" s="110"/>
      <c r="AG113" s="333"/>
    </row>
    <row r="114" spans="1:33" ht="15.75" customHeight="1">
      <c r="A114" s="323"/>
      <c r="B114" s="163"/>
      <c r="C114" s="335"/>
      <c r="D114" s="336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28"/>
      <c r="S114" s="119"/>
      <c r="T114" s="120"/>
      <c r="U114" s="111"/>
      <c r="V114" s="112"/>
      <c r="W114" s="120"/>
      <c r="X114" s="189"/>
      <c r="Y114" s="12"/>
      <c r="Z114" s="198"/>
      <c r="AA114" s="337"/>
      <c r="AB114" s="338"/>
      <c r="AC114" s="12"/>
      <c r="AD114" s="198"/>
      <c r="AE114" s="117"/>
      <c r="AF114" s="110"/>
      <c r="AG114" s="333"/>
    </row>
    <row r="115" spans="1:33" ht="15.75" customHeight="1">
      <c r="A115" s="323"/>
      <c r="B115" s="163"/>
      <c r="C115" s="335"/>
      <c r="D115" s="336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8"/>
      <c r="S115" s="119"/>
      <c r="T115" s="120"/>
      <c r="U115" s="111"/>
      <c r="V115" s="112"/>
      <c r="W115" s="120"/>
      <c r="X115" s="189"/>
      <c r="Y115" s="12"/>
      <c r="Z115" s="198"/>
      <c r="AA115" s="337"/>
      <c r="AB115" s="338"/>
      <c r="AC115" s="12"/>
      <c r="AD115" s="198"/>
      <c r="AE115" s="117"/>
      <c r="AF115" s="110"/>
      <c r="AG115" s="333"/>
    </row>
    <row r="116" spans="1:33" ht="15.75" customHeight="1">
      <c r="A116" s="323"/>
      <c r="B116" s="163"/>
      <c r="C116" s="335"/>
      <c r="D116" s="336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8"/>
      <c r="S116" s="119"/>
      <c r="T116" s="120"/>
      <c r="U116" s="111"/>
      <c r="V116" s="112"/>
      <c r="W116" s="120"/>
      <c r="X116" s="189"/>
      <c r="Y116" s="12"/>
      <c r="Z116" s="198"/>
      <c r="AA116" s="337"/>
      <c r="AB116" s="338"/>
      <c r="AC116" s="12"/>
      <c r="AD116" s="198"/>
      <c r="AE116" s="117"/>
      <c r="AF116" s="110"/>
      <c r="AG116" s="333"/>
    </row>
    <row r="117" spans="1:33" ht="15.75" customHeight="1">
      <c r="A117" s="323"/>
      <c r="B117" s="163"/>
      <c r="C117" s="335"/>
      <c r="D117" s="336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8"/>
      <c r="S117" s="119"/>
      <c r="T117" s="120"/>
      <c r="U117" s="111"/>
      <c r="V117" s="112"/>
      <c r="W117" s="120"/>
      <c r="X117" s="189"/>
      <c r="Y117" s="12"/>
      <c r="Z117" s="198"/>
      <c r="AA117" s="337"/>
      <c r="AB117" s="338"/>
      <c r="AC117" s="12"/>
      <c r="AD117" s="198"/>
      <c r="AE117" s="117"/>
      <c r="AF117" s="110"/>
      <c r="AG117" s="333"/>
    </row>
    <row r="118" spans="1:33" ht="15.75" customHeight="1">
      <c r="A118" s="323"/>
      <c r="B118" s="163"/>
      <c r="C118" s="335"/>
      <c r="D118" s="336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8"/>
      <c r="S118" s="119"/>
      <c r="T118" s="120"/>
      <c r="U118" s="111"/>
      <c r="V118" s="112"/>
      <c r="W118" s="120"/>
      <c r="X118" s="189"/>
      <c r="Y118" s="12"/>
      <c r="Z118" s="198"/>
      <c r="AA118" s="337"/>
      <c r="AB118" s="338"/>
      <c r="AC118" s="12"/>
      <c r="AD118" s="198"/>
      <c r="AE118" s="117"/>
      <c r="AF118" s="110"/>
      <c r="AG118" s="333"/>
    </row>
    <row r="119" spans="1:33" ht="15.75" customHeight="1">
      <c r="A119" s="323"/>
      <c r="B119" s="163"/>
      <c r="C119" s="335"/>
      <c r="D119" s="336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8"/>
      <c r="S119" s="119"/>
      <c r="T119" s="120"/>
      <c r="U119" s="111"/>
      <c r="V119" s="112"/>
      <c r="W119" s="120"/>
      <c r="X119" s="189"/>
      <c r="Y119" s="12"/>
      <c r="Z119" s="198"/>
      <c r="AA119" s="337"/>
      <c r="AB119" s="338"/>
      <c r="AC119" s="12"/>
      <c r="AD119" s="198"/>
      <c r="AE119" s="117"/>
      <c r="AF119" s="110"/>
      <c r="AG119" s="333"/>
    </row>
    <row r="120" spans="1:33" ht="15.75" customHeight="1">
      <c r="A120" s="323"/>
      <c r="B120" s="163"/>
      <c r="C120" s="335"/>
      <c r="D120" s="336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8"/>
      <c r="S120" s="119"/>
      <c r="T120" s="120"/>
      <c r="U120" s="111"/>
      <c r="V120" s="112"/>
      <c r="W120" s="120"/>
      <c r="X120" s="189"/>
      <c r="Y120" s="12"/>
      <c r="Z120" s="198"/>
      <c r="AA120" s="337"/>
      <c r="AB120" s="338"/>
      <c r="AC120" s="12"/>
      <c r="AD120" s="198"/>
      <c r="AE120" s="117"/>
      <c r="AF120" s="110"/>
      <c r="AG120" s="333"/>
    </row>
    <row r="121" spans="1:33" ht="15.75" customHeight="1">
      <c r="A121" s="323"/>
      <c r="B121" s="163"/>
      <c r="C121" s="335"/>
      <c r="D121" s="336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8"/>
      <c r="S121" s="119"/>
      <c r="T121" s="120"/>
      <c r="U121" s="111"/>
      <c r="V121" s="112"/>
      <c r="W121" s="120"/>
      <c r="X121" s="189"/>
      <c r="Y121" s="12"/>
      <c r="Z121" s="198"/>
      <c r="AA121" s="337"/>
      <c r="AB121" s="338"/>
      <c r="AC121" s="12"/>
      <c r="AD121" s="198"/>
      <c r="AE121" s="117"/>
      <c r="AF121" s="110"/>
      <c r="AG121" s="333"/>
    </row>
    <row r="122" spans="1:33" ht="15.75" customHeight="1">
      <c r="A122" s="323"/>
      <c r="B122" s="163"/>
      <c r="C122" s="335"/>
      <c r="D122" s="336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8"/>
      <c r="S122" s="119"/>
      <c r="T122" s="120"/>
      <c r="U122" s="130"/>
      <c r="V122" s="131"/>
      <c r="W122" s="126"/>
      <c r="X122" s="127"/>
      <c r="Y122" s="12"/>
      <c r="Z122" s="198"/>
      <c r="AA122" s="337"/>
      <c r="AB122" s="338"/>
      <c r="AC122" s="12"/>
      <c r="AD122" s="198"/>
      <c r="AE122" s="165"/>
      <c r="AF122" s="125"/>
      <c r="AG122" s="333"/>
    </row>
    <row r="123" spans="1:33" ht="15.75" customHeight="1" thickBot="1">
      <c r="A123" s="324"/>
      <c r="B123" s="133" t="s">
        <v>115</v>
      </c>
      <c r="C123" s="358"/>
      <c r="D123" s="358"/>
      <c r="E123" s="134"/>
      <c r="F123" s="167"/>
      <c r="G123" s="135"/>
      <c r="H123" s="69"/>
      <c r="I123" s="136">
        <f t="shared" ref="I123:J123" si="56">AVERAGE(I107:I122)</f>
        <v>19.666666666666668</v>
      </c>
      <c r="J123" s="137">
        <f t="shared" si="56"/>
        <v>2000</v>
      </c>
      <c r="K123" s="138">
        <f t="shared" ref="K123" si="57">J123/I123</f>
        <v>101.69491525423729</v>
      </c>
      <c r="L123" s="136">
        <f t="shared" ref="L123:M123" si="58">AVERAGE(L107:L122)</f>
        <v>18.666666666666668</v>
      </c>
      <c r="M123" s="137">
        <f t="shared" si="58"/>
        <v>1790</v>
      </c>
      <c r="N123" s="138">
        <f>M123/L123</f>
        <v>95.892857142857139</v>
      </c>
      <c r="O123" s="139">
        <f>L123-I123</f>
        <v>-1</v>
      </c>
      <c r="P123" s="140">
        <f>N123-K123</f>
        <v>-5.8020581113801484</v>
      </c>
      <c r="Q123" s="141">
        <f>N123/K123</f>
        <v>0.94294642857142852</v>
      </c>
      <c r="R123" s="329"/>
      <c r="S123" s="142">
        <v>0.70833333333333337</v>
      </c>
      <c r="T123" s="143">
        <v>0.84392361111111103</v>
      </c>
      <c r="U123" s="144"/>
      <c r="V123" s="166"/>
      <c r="W123" s="167"/>
      <c r="X123" s="138"/>
      <c r="Y123" s="179">
        <f t="shared" ref="Y123:Z123" si="59">SUM(Y107:Y122)</f>
        <v>0</v>
      </c>
      <c r="Z123" s="180">
        <f t="shared" si="59"/>
        <v>0</v>
      </c>
      <c r="AA123" s="359"/>
      <c r="AB123" s="360"/>
      <c r="AC123" s="179">
        <f t="shared" ref="AC123" si="60">SUM(AC107:AC122)</f>
        <v>4</v>
      </c>
      <c r="AD123" s="180">
        <f t="shared" ref="AD123" si="61">SUM(AD107:AD122)</f>
        <v>0</v>
      </c>
      <c r="AE123" s="168">
        <f>M123-J123</f>
        <v>-210</v>
      </c>
      <c r="AF123" s="141">
        <f>M123/J123</f>
        <v>0.89500000000000002</v>
      </c>
      <c r="AG123" s="334"/>
    </row>
    <row r="124" spans="1:33" ht="15.75" customHeight="1">
      <c r="A124" s="361" t="s">
        <v>182</v>
      </c>
      <c r="B124" s="146" t="s">
        <v>171</v>
      </c>
      <c r="C124" s="325" t="s">
        <v>185</v>
      </c>
      <c r="D124" s="326"/>
      <c r="E124" s="147">
        <v>47.6</v>
      </c>
      <c r="F124" s="159">
        <v>1806</v>
      </c>
      <c r="G124" s="148">
        <f t="shared" ref="G124:G126" si="62">E124*F124</f>
        <v>85965.6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1795.4132557002501</v>
      </c>
      <c r="N124" s="152">
        <f>M124/L124</f>
        <v>78.061445900010881</v>
      </c>
      <c r="O124" s="154">
        <f>L124-I124</f>
        <v>0</v>
      </c>
      <c r="P124" s="155">
        <f>N124-K124</f>
        <v>-8.8950758391195563</v>
      </c>
      <c r="Q124" s="156">
        <f>N124/K124</f>
        <v>0.89770662785012512</v>
      </c>
      <c r="R124" s="327">
        <f>Q140</f>
        <v>0.89630440796744704</v>
      </c>
      <c r="S124" s="157">
        <v>0.70833333333333337</v>
      </c>
      <c r="T124" s="158">
        <v>0.75024305555555559</v>
      </c>
      <c r="U124" s="159"/>
      <c r="V124" s="160">
        <v>60.353793008917741</v>
      </c>
      <c r="W124" s="97"/>
      <c r="X124" s="98"/>
      <c r="Y124" s="196"/>
      <c r="Z124" s="197"/>
      <c r="AA124" s="330"/>
      <c r="AB124" s="331"/>
      <c r="AC124" s="196">
        <v>1</v>
      </c>
      <c r="AD124" s="197"/>
      <c r="AE124" s="115">
        <f>M124-J124</f>
        <v>-204.58674429974985</v>
      </c>
      <c r="AF124" s="156">
        <f>M124/J124</f>
        <v>0.89770662785012512</v>
      </c>
      <c r="AG124" s="381">
        <f>AF140</f>
        <v>0.89630440796744704</v>
      </c>
    </row>
    <row r="125" spans="1:33" ht="15.75" customHeight="1">
      <c r="A125" s="362"/>
      <c r="B125" s="163" t="s">
        <v>171</v>
      </c>
      <c r="C125" s="335" t="s">
        <v>184</v>
      </c>
      <c r="D125" s="336"/>
      <c r="E125" s="101">
        <v>56.87</v>
      </c>
      <c r="F125" s="111">
        <v>1485</v>
      </c>
      <c r="G125" s="103">
        <f t="shared" si="62"/>
        <v>84451.95</v>
      </c>
      <c r="H125" s="26"/>
      <c r="I125" s="104">
        <v>23</v>
      </c>
      <c r="J125" s="105">
        <v>2000</v>
      </c>
      <c r="K125" s="106">
        <f t="shared" ref="K125:K126" si="63">J125/I125</f>
        <v>86.956521739130437</v>
      </c>
      <c r="L125" s="107">
        <v>23</v>
      </c>
      <c r="M125" s="105">
        <f>F125/V125*60</f>
        <v>1792.3607611406521</v>
      </c>
      <c r="N125" s="106">
        <f>M125/L125</f>
        <v>77.928728745245749</v>
      </c>
      <c r="O125" s="108">
        <f>L125-I125</f>
        <v>0</v>
      </c>
      <c r="P125" s="109">
        <f>N125-K125</f>
        <v>-9.0277929938846881</v>
      </c>
      <c r="Q125" s="110">
        <f>N125/K125</f>
        <v>0.89618038057032612</v>
      </c>
      <c r="R125" s="328"/>
      <c r="S125" s="47">
        <v>0.75416666666666665</v>
      </c>
      <c r="T125" s="48">
        <v>0.7886805555555555</v>
      </c>
      <c r="U125" s="111">
        <v>5.649999999999924</v>
      </c>
      <c r="V125" s="112">
        <v>49.710974448747173</v>
      </c>
      <c r="W125" s="113"/>
      <c r="X125" s="116"/>
      <c r="Y125" s="12"/>
      <c r="Z125" s="198"/>
      <c r="AA125" s="337"/>
      <c r="AB125" s="338"/>
      <c r="AC125" s="12">
        <v>1</v>
      </c>
      <c r="AD125" s="198"/>
      <c r="AE125" s="117">
        <f>M125-J125</f>
        <v>-207.63923885934787</v>
      </c>
      <c r="AF125" s="110">
        <f>M125/J125</f>
        <v>0.89618038057032612</v>
      </c>
      <c r="AG125" s="374"/>
    </row>
    <row r="126" spans="1:33" ht="15.75" customHeight="1">
      <c r="A126" s="362"/>
      <c r="B126" s="163" t="s">
        <v>171</v>
      </c>
      <c r="C126" s="335" t="s">
        <v>183</v>
      </c>
      <c r="D126" s="336"/>
      <c r="E126" s="101">
        <v>56.79</v>
      </c>
      <c r="F126" s="111">
        <v>2003</v>
      </c>
      <c r="G126" s="103">
        <f t="shared" si="62"/>
        <v>113750.37</v>
      </c>
      <c r="H126" s="26"/>
      <c r="I126" s="104">
        <v>23</v>
      </c>
      <c r="J126" s="105">
        <v>2000</v>
      </c>
      <c r="K126" s="106">
        <f t="shared" si="63"/>
        <v>86.956521739130437</v>
      </c>
      <c r="L126" s="107">
        <v>23</v>
      </c>
      <c r="M126" s="105">
        <f>F126/V126*60</f>
        <v>1790.0524309637804</v>
      </c>
      <c r="N126" s="106">
        <f>M126/L126</f>
        <v>77.828366563642618</v>
      </c>
      <c r="O126" s="108">
        <f>L126-I126</f>
        <v>0</v>
      </c>
      <c r="P126" s="109">
        <f>N126-K126</f>
        <v>-9.1281551754878194</v>
      </c>
      <c r="Q126" s="110">
        <f>N126/K126</f>
        <v>0.8950262154818901</v>
      </c>
      <c r="R126" s="328"/>
      <c r="S126" s="47">
        <v>0.79166666666666663</v>
      </c>
      <c r="T126" s="48">
        <v>0.838287037037037</v>
      </c>
      <c r="U126" s="111">
        <v>5</v>
      </c>
      <c r="V126" s="112">
        <v>67.137698271381922</v>
      </c>
      <c r="W126" s="113"/>
      <c r="X126" s="116"/>
      <c r="Y126" s="12"/>
      <c r="Z126" s="198"/>
      <c r="AA126" s="337"/>
      <c r="AB126" s="338"/>
      <c r="AC126" s="12">
        <v>1</v>
      </c>
      <c r="AD126" s="198"/>
      <c r="AE126" s="117">
        <f>M126-J126</f>
        <v>-209.94756903621965</v>
      </c>
      <c r="AF126" s="110">
        <f>M126/J126</f>
        <v>0.89502621548189021</v>
      </c>
      <c r="AG126" s="374"/>
    </row>
    <row r="127" spans="1:33" ht="15.75" customHeight="1">
      <c r="A127" s="362"/>
      <c r="B127" s="163"/>
      <c r="C127" s="335"/>
      <c r="D127" s="336"/>
      <c r="E127" s="101"/>
      <c r="F127" s="111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328"/>
      <c r="S127" s="47"/>
      <c r="T127" s="48"/>
      <c r="U127" s="111"/>
      <c r="V127" s="112"/>
      <c r="W127" s="113"/>
      <c r="X127" s="116"/>
      <c r="Y127" s="12"/>
      <c r="Z127" s="198"/>
      <c r="AA127" s="337"/>
      <c r="AB127" s="338"/>
      <c r="AC127" s="12"/>
      <c r="AD127" s="198"/>
      <c r="AE127" s="117"/>
      <c r="AF127" s="110"/>
      <c r="AG127" s="374"/>
    </row>
    <row r="128" spans="1:33" ht="15.75" customHeight="1">
      <c r="A128" s="363"/>
      <c r="B128" s="163"/>
      <c r="C128" s="335"/>
      <c r="D128" s="336"/>
      <c r="E128" s="101"/>
      <c r="F128" s="111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328"/>
      <c r="S128" s="47"/>
      <c r="T128" s="48"/>
      <c r="U128" s="111"/>
      <c r="V128" s="112"/>
      <c r="W128" s="113"/>
      <c r="X128" s="116"/>
      <c r="Y128" s="12"/>
      <c r="Z128" s="198"/>
      <c r="AA128" s="337"/>
      <c r="AB128" s="338"/>
      <c r="AC128" s="12"/>
      <c r="AD128" s="198"/>
      <c r="AE128" s="117"/>
      <c r="AF128" s="110"/>
      <c r="AG128" s="374"/>
    </row>
    <row r="129" spans="1:33" ht="15.75" customHeight="1">
      <c r="A129" s="363"/>
      <c r="B129" s="163"/>
      <c r="C129" s="335"/>
      <c r="D129" s="336"/>
      <c r="E129" s="101"/>
      <c r="F129" s="111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28"/>
      <c r="S129" s="47"/>
      <c r="T129" s="120"/>
      <c r="U129" s="111"/>
      <c r="V129" s="112"/>
      <c r="W129" s="113"/>
      <c r="X129" s="116"/>
      <c r="Y129" s="12"/>
      <c r="Z129" s="198"/>
      <c r="AA129" s="337"/>
      <c r="AB129" s="338"/>
      <c r="AC129" s="12"/>
      <c r="AD129" s="198"/>
      <c r="AE129" s="117"/>
      <c r="AF129" s="110"/>
      <c r="AG129" s="374"/>
    </row>
    <row r="130" spans="1:33" ht="15.75" customHeight="1">
      <c r="A130" s="363"/>
      <c r="B130" s="163"/>
      <c r="C130" s="335"/>
      <c r="D130" s="336"/>
      <c r="E130" s="101"/>
      <c r="F130" s="111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328"/>
      <c r="S130" s="47"/>
      <c r="T130" s="120"/>
      <c r="U130" s="111"/>
      <c r="V130" s="112"/>
      <c r="W130" s="113"/>
      <c r="X130" s="116"/>
      <c r="Y130" s="12"/>
      <c r="Z130" s="198"/>
      <c r="AA130" s="337"/>
      <c r="AB130" s="338"/>
      <c r="AC130" s="12"/>
      <c r="AD130" s="198"/>
      <c r="AE130" s="117"/>
      <c r="AF130" s="110"/>
      <c r="AG130" s="374"/>
    </row>
    <row r="131" spans="1:33" ht="15.75" customHeight="1">
      <c r="A131" s="363"/>
      <c r="B131" s="163"/>
      <c r="C131" s="335"/>
      <c r="D131" s="336"/>
      <c r="E131" s="101"/>
      <c r="F131" s="111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28"/>
      <c r="S131" s="47"/>
      <c r="T131" s="120"/>
      <c r="U131" s="111"/>
      <c r="V131" s="112"/>
      <c r="W131" s="113"/>
      <c r="X131" s="116"/>
      <c r="Y131" s="12"/>
      <c r="Z131" s="198"/>
      <c r="AA131" s="337"/>
      <c r="AB131" s="338"/>
      <c r="AC131" s="12"/>
      <c r="AD131" s="198"/>
      <c r="AE131" s="117"/>
      <c r="AF131" s="110"/>
      <c r="AG131" s="374"/>
    </row>
    <row r="132" spans="1:33" ht="15.75" customHeight="1">
      <c r="A132" s="363"/>
      <c r="B132" s="163"/>
      <c r="C132" s="335"/>
      <c r="D132" s="336"/>
      <c r="E132" s="101"/>
      <c r="F132" s="111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28"/>
      <c r="S132" s="47"/>
      <c r="T132" s="120"/>
      <c r="U132" s="111"/>
      <c r="V132" s="112"/>
      <c r="W132" s="113"/>
      <c r="X132" s="116"/>
      <c r="Y132" s="12"/>
      <c r="Z132" s="198"/>
      <c r="AA132" s="337"/>
      <c r="AB132" s="338"/>
      <c r="AC132" s="12"/>
      <c r="AD132" s="198"/>
      <c r="AE132" s="117"/>
      <c r="AF132" s="110"/>
      <c r="AG132" s="374"/>
    </row>
    <row r="133" spans="1:33" ht="15.75" customHeight="1">
      <c r="A133" s="363"/>
      <c r="B133" s="163"/>
      <c r="C133" s="335"/>
      <c r="D133" s="336"/>
      <c r="E133" s="101"/>
      <c r="F133" s="111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28"/>
      <c r="S133" s="47"/>
      <c r="T133" s="120"/>
      <c r="U133" s="111"/>
      <c r="V133" s="112"/>
      <c r="W133" s="113"/>
      <c r="X133" s="116"/>
      <c r="Y133" s="12"/>
      <c r="Z133" s="198"/>
      <c r="AA133" s="337"/>
      <c r="AB133" s="338"/>
      <c r="AC133" s="12"/>
      <c r="AD133" s="198"/>
      <c r="AE133" s="117"/>
      <c r="AF133" s="110"/>
      <c r="AG133" s="374"/>
    </row>
    <row r="134" spans="1:33" ht="15.75" customHeight="1">
      <c r="A134" s="363"/>
      <c r="B134" s="163"/>
      <c r="C134" s="335"/>
      <c r="D134" s="336"/>
      <c r="E134" s="101"/>
      <c r="F134" s="111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28"/>
      <c r="S134" s="47"/>
      <c r="T134" s="120"/>
      <c r="U134" s="111"/>
      <c r="V134" s="112"/>
      <c r="W134" s="113"/>
      <c r="X134" s="116"/>
      <c r="Y134" s="12"/>
      <c r="Z134" s="198"/>
      <c r="AA134" s="337"/>
      <c r="AB134" s="338"/>
      <c r="AC134" s="12"/>
      <c r="AD134" s="198"/>
      <c r="AE134" s="117"/>
      <c r="AF134" s="110"/>
      <c r="AG134" s="374"/>
    </row>
    <row r="135" spans="1:33" ht="15.75" customHeight="1">
      <c r="A135" s="363"/>
      <c r="B135" s="163"/>
      <c r="C135" s="335"/>
      <c r="D135" s="336"/>
      <c r="E135" s="101"/>
      <c r="F135" s="111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28"/>
      <c r="S135" s="47"/>
      <c r="T135" s="120"/>
      <c r="U135" s="111"/>
      <c r="V135" s="112"/>
      <c r="W135" s="113"/>
      <c r="X135" s="116"/>
      <c r="Y135" s="12"/>
      <c r="Z135" s="198"/>
      <c r="AA135" s="337"/>
      <c r="AB135" s="338"/>
      <c r="AC135" s="12"/>
      <c r="AD135" s="198"/>
      <c r="AE135" s="117"/>
      <c r="AF135" s="110"/>
      <c r="AG135" s="374"/>
    </row>
    <row r="136" spans="1:33" ht="15.75" customHeight="1">
      <c r="A136" s="363"/>
      <c r="B136" s="163"/>
      <c r="C136" s="335"/>
      <c r="D136" s="336"/>
      <c r="E136" s="101"/>
      <c r="F136" s="111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8"/>
      <c r="S136" s="47"/>
      <c r="T136" s="120"/>
      <c r="U136" s="111"/>
      <c r="V136" s="112"/>
      <c r="W136" s="113"/>
      <c r="X136" s="116"/>
      <c r="Y136" s="12"/>
      <c r="Z136" s="198"/>
      <c r="AA136" s="337"/>
      <c r="AB136" s="338"/>
      <c r="AC136" s="12"/>
      <c r="AD136" s="198"/>
      <c r="AE136" s="117"/>
      <c r="AF136" s="110"/>
      <c r="AG136" s="374"/>
    </row>
    <row r="137" spans="1:33" ht="15.75" customHeight="1">
      <c r="A137" s="363"/>
      <c r="B137" s="163"/>
      <c r="C137" s="335"/>
      <c r="D137" s="336"/>
      <c r="E137" s="101"/>
      <c r="F137" s="111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8"/>
      <c r="S137" s="47"/>
      <c r="T137" s="120"/>
      <c r="U137" s="111"/>
      <c r="V137" s="112"/>
      <c r="W137" s="183"/>
      <c r="X137" s="184"/>
      <c r="Y137" s="12"/>
      <c r="Z137" s="198"/>
      <c r="AA137" s="337"/>
      <c r="AB137" s="338"/>
      <c r="AC137" s="12"/>
      <c r="AD137" s="198"/>
      <c r="AE137" s="117"/>
      <c r="AF137" s="110"/>
      <c r="AG137" s="374"/>
    </row>
    <row r="138" spans="1:33" ht="15.75" customHeight="1">
      <c r="A138" s="363"/>
      <c r="B138" s="163"/>
      <c r="C138" s="335"/>
      <c r="D138" s="336"/>
      <c r="E138" s="101"/>
      <c r="F138" s="111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8"/>
      <c r="S138" s="47"/>
      <c r="T138" s="120"/>
      <c r="U138" s="111"/>
      <c r="V138" s="112"/>
      <c r="W138" s="185"/>
      <c r="X138" s="186"/>
      <c r="Y138" s="12"/>
      <c r="Z138" s="198"/>
      <c r="AA138" s="337"/>
      <c r="AB138" s="338"/>
      <c r="AC138" s="12"/>
      <c r="AD138" s="198"/>
      <c r="AE138" s="117"/>
      <c r="AF138" s="110"/>
      <c r="AG138" s="374"/>
    </row>
    <row r="139" spans="1:33" ht="15.75" customHeight="1">
      <c r="A139" s="363"/>
      <c r="B139" s="100"/>
      <c r="C139" s="335"/>
      <c r="D139" s="336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8"/>
      <c r="S139" s="47"/>
      <c r="T139" s="120"/>
      <c r="U139" s="130"/>
      <c r="V139" s="112"/>
      <c r="W139" s="185"/>
      <c r="X139" s="186"/>
      <c r="Y139" s="12"/>
      <c r="Z139" s="198"/>
      <c r="AA139" s="337"/>
      <c r="AB139" s="338"/>
      <c r="AC139" s="12"/>
      <c r="AD139" s="198"/>
      <c r="AE139" s="117"/>
      <c r="AF139" s="110"/>
      <c r="AG139" s="374"/>
    </row>
    <row r="140" spans="1:33" ht="15.75" customHeight="1" thickBot="1">
      <c r="A140" s="364"/>
      <c r="B140" s="133" t="s">
        <v>115</v>
      </c>
      <c r="C140" s="358"/>
      <c r="D140" s="358"/>
      <c r="E140" s="134"/>
      <c r="F140" s="167"/>
      <c r="G140" s="135"/>
      <c r="H140" s="69"/>
      <c r="I140" s="136">
        <f t="shared" ref="I140:J140" si="64">AVERAGE(I124:I139)</f>
        <v>23</v>
      </c>
      <c r="J140" s="137">
        <f t="shared" si="64"/>
        <v>2000</v>
      </c>
      <c r="K140" s="138">
        <f t="shared" ref="K140" si="65">J140/I140</f>
        <v>86.956521739130437</v>
      </c>
      <c r="L140" s="136">
        <f t="shared" ref="L140:M140" si="66">AVERAGE(L124:L139)</f>
        <v>23</v>
      </c>
      <c r="M140" s="137">
        <f t="shared" si="66"/>
        <v>1792.608815934894</v>
      </c>
      <c r="N140" s="138">
        <f>M140/L140</f>
        <v>77.939513736299745</v>
      </c>
      <c r="O140" s="139">
        <f>L140-I140</f>
        <v>0</v>
      </c>
      <c r="P140" s="140">
        <f>N140-K140</f>
        <v>-9.0170080028306927</v>
      </c>
      <c r="Q140" s="141">
        <f>N140/K140</f>
        <v>0.89630440796744704</v>
      </c>
      <c r="R140" s="329"/>
      <c r="S140" s="142">
        <v>0.70833333333333337</v>
      </c>
      <c r="T140" s="143">
        <v>0.838287037037037</v>
      </c>
      <c r="U140" s="144"/>
      <c r="V140" s="166"/>
      <c r="W140" s="187"/>
      <c r="X140" s="188"/>
      <c r="Y140" s="179">
        <f t="shared" ref="Y140:Z140" si="67">SUM(Y124:Y139)</f>
        <v>0</v>
      </c>
      <c r="Z140" s="180">
        <f t="shared" si="67"/>
        <v>0</v>
      </c>
      <c r="AA140" s="359"/>
      <c r="AB140" s="360"/>
      <c r="AC140" s="179">
        <f t="shared" ref="AC140" si="68">SUM(AC124:AC139)</f>
        <v>3</v>
      </c>
      <c r="AD140" s="180">
        <f t="shared" ref="AD140" si="69">SUM(AD124:AD139)</f>
        <v>0</v>
      </c>
      <c r="AE140" s="168">
        <f>M140-J140</f>
        <v>-207.39118406510602</v>
      </c>
      <c r="AF140" s="141">
        <f>M140/J140</f>
        <v>0.89630440796744704</v>
      </c>
      <c r="AG140" s="375"/>
    </row>
    <row r="142" spans="1:33">
      <c r="AA142" s="365" t="s">
        <v>149</v>
      </c>
      <c r="AB142" s="365"/>
    </row>
    <row r="143" spans="1:33">
      <c r="AA143" s="365" t="s">
        <v>150</v>
      </c>
      <c r="AB143" s="365"/>
    </row>
    <row r="144" spans="1:33">
      <c r="AA144" s="365" t="s">
        <v>151</v>
      </c>
      <c r="AB144" s="365"/>
    </row>
    <row r="145" spans="27:28">
      <c r="AA145" s="365" t="s">
        <v>152</v>
      </c>
      <c r="AB145" s="365"/>
    </row>
    <row r="146" spans="27:28">
      <c r="AA146" s="365" t="s">
        <v>153</v>
      </c>
      <c r="AB146" s="365"/>
    </row>
    <row r="147" spans="27:28">
      <c r="AA147" s="365" t="s">
        <v>154</v>
      </c>
      <c r="AB147" s="365"/>
    </row>
    <row r="148" spans="27:28">
      <c r="AA148" s="365" t="s">
        <v>155</v>
      </c>
      <c r="AB148" s="365"/>
    </row>
    <row r="149" spans="27:28">
      <c r="AA149" s="365" t="s">
        <v>156</v>
      </c>
      <c r="AB149" s="365"/>
    </row>
    <row r="150" spans="27:28">
      <c r="AA150" s="365" t="s">
        <v>157</v>
      </c>
      <c r="AB150" s="365"/>
    </row>
    <row r="151" spans="27:28">
      <c r="AA151" s="365" t="s">
        <v>158</v>
      </c>
      <c r="AB151" s="365"/>
    </row>
    <row r="152" spans="27:28">
      <c r="AA152" s="365" t="s">
        <v>159</v>
      </c>
      <c r="AB152" s="365"/>
    </row>
    <row r="153" spans="27:28">
      <c r="AA153" s="365" t="s">
        <v>160</v>
      </c>
      <c r="AB153" s="365"/>
    </row>
    <row r="154" spans="27:28">
      <c r="AA154" s="365" t="s">
        <v>161</v>
      </c>
      <c r="AB154" s="365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340" priority="2" operator="greaterThan">
      <formula>0</formula>
    </cfRule>
  </conditionalFormatting>
  <conditionalFormatting sqref="P5:P140 AE5:AE140">
    <cfRule type="cellIs" dxfId="339" priority="5" operator="lessThan">
      <formula>0</formula>
    </cfRule>
  </conditionalFormatting>
  <conditionalFormatting sqref="Q5:Q140 AF5:AF140">
    <cfRule type="cellIs" dxfId="338" priority="3" operator="greaterThan">
      <formula>1</formula>
    </cfRule>
    <cfRule type="cellIs" dxfId="337" priority="4" operator="lessThan">
      <formula>0.8</formula>
    </cfRule>
  </conditionalFormatting>
  <conditionalFormatting sqref="AG5 R5:R140 AG107:AG124">
    <cfRule type="cellIs" dxfId="336" priority="6" operator="lessThan">
      <formula>0.8</formula>
    </cfRule>
  </conditionalFormatting>
  <conditionalFormatting sqref="AG22">
    <cfRule type="cellIs" dxfId="335" priority="11" operator="lessThan">
      <formula>0.8</formula>
    </cfRule>
  </conditionalFormatting>
  <conditionalFormatting sqref="AG37">
    <cfRule type="cellIs" dxfId="334" priority="10" operator="lessThan">
      <formula>0.8</formula>
    </cfRule>
  </conditionalFormatting>
  <conditionalFormatting sqref="AG39:AG74">
    <cfRule type="cellIs" dxfId="333" priority="8" operator="lessThan">
      <formula>0.8</formula>
    </cfRule>
  </conditionalFormatting>
  <conditionalFormatting sqref="AG80:AG88">
    <cfRule type="cellIs" dxfId="332" priority="9" operator="lessThan">
      <formula>0.8</formula>
    </cfRule>
  </conditionalFormatting>
  <conditionalFormatting sqref="AG90:AG95">
    <cfRule type="cellIs" dxfId="331" priority="7" operator="lessThan">
      <formula>0.8</formula>
    </cfRule>
  </conditionalFormatting>
  <conditionalFormatting sqref="AG139">
    <cfRule type="cellIs" dxfId="330" priority="1" operator="lessThan">
      <formula>0.8</formula>
    </cfRule>
  </conditionalFormatting>
  <dataValidations count="1">
    <dataValidation type="list" allowBlank="1" showInputMessage="1" showErrorMessage="1" sqref="AA5:AB140" xr:uid="{647F2C36-C6A6-4D7F-98B5-1C88BB1D476C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BF254-15C9-4065-8849-21CD0CC10F21}">
  <sheetPr>
    <tabColor theme="8" tint="0.59999389629810485"/>
  </sheetPr>
  <dimension ref="B1:AR42"/>
  <sheetViews>
    <sheetView zoomScale="70" zoomScaleNormal="70" workbookViewId="0">
      <selection activeCell="T20" sqref="T20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11" t="s">
        <v>0</v>
      </c>
      <c r="C1" s="211"/>
      <c r="D1" s="211"/>
      <c r="E1" s="211"/>
      <c r="F1" s="211"/>
      <c r="G1" s="211"/>
      <c r="H1" s="211"/>
      <c r="I1" s="211"/>
      <c r="J1" s="211"/>
      <c r="K1" s="1"/>
      <c r="L1" s="1"/>
      <c r="M1" s="1"/>
      <c r="N1" s="1"/>
      <c r="O1" s="1"/>
      <c r="P1" s="1"/>
    </row>
    <row r="2" spans="2:34" ht="27.75" customHeight="1">
      <c r="B2" s="212"/>
      <c r="C2" s="212"/>
      <c r="D2" s="212"/>
      <c r="E2" s="212"/>
      <c r="F2" s="212"/>
      <c r="G2" s="212"/>
      <c r="H2" s="212"/>
      <c r="I2" s="212"/>
      <c r="J2" s="212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13" t="s">
        <v>249</v>
      </c>
      <c r="D3" s="214"/>
      <c r="E3" s="3" t="s">
        <v>2</v>
      </c>
      <c r="F3" s="215">
        <f>'0714(18度C)'!D1+'0714(4度C)'!D1</f>
        <v>215096</v>
      </c>
      <c r="G3" s="216"/>
      <c r="H3" s="3" t="s">
        <v>3</v>
      </c>
      <c r="I3" s="217">
        <f>'0714(18度C)'!F1+'0714(4度C)'!F1</f>
        <v>6870172.4199999999</v>
      </c>
      <c r="J3" s="218"/>
      <c r="K3" s="4"/>
      <c r="L3" s="5"/>
      <c r="M3" s="1"/>
      <c r="N3" s="1"/>
      <c r="O3" s="1"/>
      <c r="P3" s="1"/>
    </row>
    <row r="4" spans="2:34" ht="28.5" customHeight="1">
      <c r="B4" s="219" t="s">
        <v>4</v>
      </c>
      <c r="C4" s="222" t="s">
        <v>5</v>
      </c>
      <c r="D4" s="223"/>
      <c r="E4" s="224" t="s">
        <v>6</v>
      </c>
      <c r="F4" s="225"/>
      <c r="G4" s="224" t="s">
        <v>7</v>
      </c>
      <c r="H4" s="225"/>
      <c r="I4" s="224" t="s">
        <v>8</v>
      </c>
      <c r="J4" s="225"/>
      <c r="K4" s="226" t="s">
        <v>9</v>
      </c>
      <c r="L4" s="227"/>
      <c r="M4" s="226" t="s">
        <v>10</v>
      </c>
      <c r="N4" s="227"/>
      <c r="O4" s="228" t="s">
        <v>11</v>
      </c>
      <c r="P4" s="229"/>
      <c r="Q4" s="229" t="s">
        <v>12</v>
      </c>
      <c r="R4" s="229"/>
    </row>
    <row r="5" spans="2:34" ht="28.5" customHeight="1">
      <c r="B5" s="220"/>
      <c r="C5" s="222" t="s">
        <v>13</v>
      </c>
      <c r="D5" s="223"/>
      <c r="E5" s="230" t="s">
        <v>14</v>
      </c>
      <c r="F5" s="231"/>
      <c r="G5" s="232" t="s">
        <v>15</v>
      </c>
      <c r="H5" s="233"/>
      <c r="I5" s="234" t="s">
        <v>16</v>
      </c>
      <c r="J5" s="235"/>
      <c r="K5" s="236" t="s">
        <v>17</v>
      </c>
      <c r="L5" s="237"/>
      <c r="M5" s="238" t="s">
        <v>18</v>
      </c>
      <c r="N5" s="23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20"/>
      <c r="C6" s="222" t="s">
        <v>22</v>
      </c>
      <c r="D6" s="223"/>
      <c r="E6" s="250">
        <f>AVERAGE(D14:O14,D32:X32)</f>
        <v>471.07941002222498</v>
      </c>
      <c r="F6" s="251" t="e">
        <f>AVERAGE(#REF!,D14:K14)</f>
        <v>#REF!</v>
      </c>
      <c r="G6" s="252">
        <f>AVERAGE(D14:K14)</f>
        <v>286.17450318012806</v>
      </c>
      <c r="H6" s="253"/>
      <c r="I6" s="252">
        <f>AVERAGE(L14:O14)</f>
        <v>99.920849368159608</v>
      </c>
      <c r="J6" s="253"/>
      <c r="K6" s="252">
        <f>AVERAGE(D32:O32)</f>
        <v>752.81818181818176</v>
      </c>
      <c r="L6" s="253"/>
      <c r="M6" s="252">
        <f>AVERAGE(P32:X32)</f>
        <v>745.06691897996245</v>
      </c>
      <c r="N6" s="253"/>
      <c r="O6" s="241">
        <f>'0714(4度C)'!Y2</f>
        <v>0</v>
      </c>
      <c r="P6" s="241">
        <f>'0714(4度C)'!Z2</f>
        <v>0</v>
      </c>
      <c r="Q6" s="241">
        <f>'0714(4度C)'!AC2</f>
        <v>60</v>
      </c>
      <c r="R6" s="241">
        <f>'0714(4度C)'!AD2</f>
        <v>0</v>
      </c>
    </row>
    <row r="7" spans="2:34" ht="28.5" customHeight="1">
      <c r="B7" s="220"/>
      <c r="C7" s="244" t="s">
        <v>23</v>
      </c>
      <c r="D7" s="245"/>
      <c r="E7" s="246">
        <f>AVERAGE(D15:O15,D33:X33)</f>
        <v>418.55908210182844</v>
      </c>
      <c r="F7" s="247" t="e">
        <f>AVERAGE(#REF!,D15:K15)</f>
        <v>#REF!</v>
      </c>
      <c r="G7" s="248">
        <f>AVERAGE(D15:K15)</f>
        <v>249.12507018004453</v>
      </c>
      <c r="H7" s="249"/>
      <c r="I7" s="248">
        <f>AVERAGE(L15:O15)</f>
        <v>91.067646497922112</v>
      </c>
      <c r="J7" s="249"/>
      <c r="K7" s="248">
        <f>AVERAGE(D33:O33)</f>
        <v>669.85638234527607</v>
      </c>
      <c r="L7" s="249"/>
      <c r="M7" s="248">
        <f>AVERAGE(P33:X33)</f>
        <v>667.03137644398646</v>
      </c>
      <c r="N7" s="249"/>
      <c r="O7" s="242"/>
      <c r="P7" s="242"/>
      <c r="Q7" s="242"/>
      <c r="R7" s="242"/>
    </row>
    <row r="8" spans="2:34" ht="28.5" customHeight="1">
      <c r="B8" s="221"/>
      <c r="C8" s="244" t="s">
        <v>24</v>
      </c>
      <c r="D8" s="245"/>
      <c r="E8" s="265">
        <f>AVERAGE(D16:O16,D34:X34)</f>
        <v>0.89301516531549263</v>
      </c>
      <c r="F8" s="266" t="e">
        <f>AVERAGE(D16:K16,#REF!)</f>
        <v>#REF!</v>
      </c>
      <c r="G8" s="254">
        <f>AVERAGE(D16:K16)</f>
        <v>0.88496686770786204</v>
      </c>
      <c r="H8" s="255"/>
      <c r="I8" s="254">
        <f>AVERAGE(L16:O16)</f>
        <v>0.91120256440026515</v>
      </c>
      <c r="J8" s="255"/>
      <c r="K8" s="254">
        <f>AVERAGE(D34:O34)</f>
        <v>0.88843823934443633</v>
      </c>
      <c r="L8" s="255"/>
      <c r="M8" s="254">
        <f>AVERAGE(P34:X34)</f>
        <v>0.8960239883844151</v>
      </c>
      <c r="N8" s="255"/>
      <c r="O8" s="243"/>
      <c r="P8" s="243"/>
      <c r="Q8" s="243"/>
      <c r="R8" s="243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6" t="s">
        <v>26</v>
      </c>
      <c r="C11" s="257"/>
      <c r="D11" s="258" t="s">
        <v>27</v>
      </c>
      <c r="E11" s="259"/>
      <c r="F11" s="259"/>
      <c r="G11" s="259"/>
      <c r="H11" s="259"/>
      <c r="I11" s="259"/>
      <c r="J11" s="259"/>
      <c r="K11" s="259"/>
      <c r="L11" s="260" t="s">
        <v>28</v>
      </c>
      <c r="M11" s="261"/>
      <c r="N11" s="261"/>
      <c r="O11" s="262"/>
    </row>
    <row r="12" spans="2:34" ht="17.25" customHeight="1">
      <c r="B12" s="263" t="s">
        <v>29</v>
      </c>
      <c r="C12" s="264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63"/>
      <c r="C13" s="264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0" t="s">
        <v>40</v>
      </c>
      <c r="C14" s="26" t="s">
        <v>41</v>
      </c>
      <c r="D14" s="27" t="s">
        <v>42</v>
      </c>
      <c r="E14" s="28">
        <v>84.21052631578948</v>
      </c>
      <c r="F14" s="28">
        <v>115.44117647058823</v>
      </c>
      <c r="G14" s="28">
        <v>94.422110552763826</v>
      </c>
      <c r="H14" s="28">
        <v>168.3732057416268</v>
      </c>
      <c r="I14" s="28">
        <v>654.6</v>
      </c>
      <c r="J14" s="28">
        <v>600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>
        <v>111.11111111111111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0"/>
      <c r="C15" s="33" t="s">
        <v>43</v>
      </c>
      <c r="D15" s="34" t="s">
        <v>42</v>
      </c>
      <c r="E15" s="35">
        <v>75.503067796197158</v>
      </c>
      <c r="F15" s="35">
        <v>102.54534943175743</v>
      </c>
      <c r="G15" s="35">
        <v>85.217610026913334</v>
      </c>
      <c r="H15" s="35">
        <v>150.93032092631969</v>
      </c>
      <c r="I15" s="35">
        <v>539.02407289907944</v>
      </c>
      <c r="J15" s="35">
        <v>541.53000000000009</v>
      </c>
      <c r="K15" s="36" t="s">
        <v>42</v>
      </c>
      <c r="L15" s="34" t="s">
        <v>42</v>
      </c>
      <c r="M15" s="37">
        <v>95.892857142857139</v>
      </c>
      <c r="N15" s="35">
        <v>77.948209388473671</v>
      </c>
      <c r="O15" s="38">
        <v>99.361872962435527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40"/>
      <c r="C16" s="41" t="s">
        <v>44</v>
      </c>
      <c r="D16" s="42" t="s">
        <v>42</v>
      </c>
      <c r="E16" s="43">
        <f t="shared" ref="E16:J16" si="0">E15/E14</f>
        <v>0.89659893007984115</v>
      </c>
      <c r="F16" s="43">
        <f t="shared" si="0"/>
        <v>0.88829092501394968</v>
      </c>
      <c r="G16" s="43">
        <f t="shared" si="0"/>
        <v>0.90251753035421778</v>
      </c>
      <c r="H16" s="43">
        <f t="shared" si="0"/>
        <v>0.89640344056836641</v>
      </c>
      <c r="I16" s="43">
        <f t="shared" si="0"/>
        <v>0.82344038023079658</v>
      </c>
      <c r="J16" s="43">
        <f t="shared" si="0"/>
        <v>0.90255000000000019</v>
      </c>
      <c r="K16" s="44" t="s">
        <v>42</v>
      </c>
      <c r="L16" s="42" t="s">
        <v>42</v>
      </c>
      <c r="M16" s="45">
        <f t="shared" ref="M16:O16" si="1">M15/M14</f>
        <v>0.94294642857142852</v>
      </c>
      <c r="N16" s="43">
        <f t="shared" si="1"/>
        <v>0.89640440796744725</v>
      </c>
      <c r="O16" s="46">
        <f t="shared" si="1"/>
        <v>0.89425685666191967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7" t="s">
        <v>45</v>
      </c>
      <c r="C17" s="13" t="s">
        <v>46</v>
      </c>
      <c r="D17" s="47" t="s">
        <v>42</v>
      </c>
      <c r="E17" s="48">
        <v>0.20833333333333334</v>
      </c>
      <c r="F17" s="48">
        <v>0.16666666666666666</v>
      </c>
      <c r="G17" s="48">
        <v>0.16666666666666666</v>
      </c>
      <c r="H17" s="48">
        <v>0.16666666666666666</v>
      </c>
      <c r="I17" s="48">
        <v>0.25</v>
      </c>
      <c r="J17" s="48">
        <v>0.25</v>
      </c>
      <c r="K17" s="48" t="s">
        <v>42</v>
      </c>
      <c r="L17" s="47" t="s">
        <v>42</v>
      </c>
      <c r="M17" s="49">
        <v>0.70833333333333337</v>
      </c>
      <c r="N17" s="48">
        <v>0.70833333333333337</v>
      </c>
      <c r="O17" s="50">
        <v>0.72291666666666643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63"/>
      <c r="C18" s="13" t="s">
        <v>47</v>
      </c>
      <c r="D18" s="47" t="s">
        <v>42</v>
      </c>
      <c r="E18" s="48">
        <v>0.70421296296296276</v>
      </c>
      <c r="F18" s="48">
        <v>0.59771990740740721</v>
      </c>
      <c r="G18" s="48">
        <v>0.7042245370370368</v>
      </c>
      <c r="H18" s="48">
        <v>0.63215277777777767</v>
      </c>
      <c r="I18" s="48">
        <v>0.43115740740740732</v>
      </c>
      <c r="J18" s="48">
        <v>0.31402777777777779</v>
      </c>
      <c r="K18" s="48" t="s">
        <v>42</v>
      </c>
      <c r="L18" s="47" t="s">
        <v>42</v>
      </c>
      <c r="M18" s="49">
        <v>0.85202546296296289</v>
      </c>
      <c r="N18" s="48">
        <v>0.85172453703703699</v>
      </c>
      <c r="O18" s="50">
        <v>0.73442129629629604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8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69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68" t="s">
        <v>51</v>
      </c>
      <c r="C21" s="51" t="s">
        <v>49</v>
      </c>
      <c r="D21" s="54"/>
      <c r="E21" s="52">
        <v>14</v>
      </c>
      <c r="F21" s="52">
        <v>7</v>
      </c>
      <c r="G21" s="52">
        <v>15</v>
      </c>
      <c r="H21" s="52">
        <v>15</v>
      </c>
      <c r="I21" s="52">
        <v>0</v>
      </c>
      <c r="J21" s="52">
        <v>0</v>
      </c>
      <c r="K21" s="53"/>
      <c r="L21" s="54"/>
      <c r="M21" s="55">
        <v>4</v>
      </c>
      <c r="N21" s="52">
        <v>4</v>
      </c>
      <c r="O21" s="56">
        <v>1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69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63" t="s">
        <v>53</v>
      </c>
      <c r="C23" s="264"/>
      <c r="D23" s="57" t="s">
        <v>42</v>
      </c>
      <c r="E23" s="58">
        <v>22.166666666666668</v>
      </c>
      <c r="F23" s="58">
        <v>17</v>
      </c>
      <c r="G23" s="58">
        <v>22.333333333333332</v>
      </c>
      <c r="H23" s="58">
        <v>21</v>
      </c>
      <c r="I23" s="58">
        <v>5.5</v>
      </c>
      <c r="J23" s="58">
        <v>6</v>
      </c>
      <c r="K23" s="59" t="s">
        <v>42</v>
      </c>
      <c r="L23" s="57" t="s">
        <v>42</v>
      </c>
      <c r="M23" s="60">
        <v>18.666666666666668</v>
      </c>
      <c r="N23" s="58">
        <v>23</v>
      </c>
      <c r="O23" s="61">
        <v>18</v>
      </c>
    </row>
    <row r="24" spans="2:44" ht="17.25" customHeight="1">
      <c r="B24" s="270" t="s">
        <v>54</v>
      </c>
      <c r="C24" s="271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70" t="s">
        <v>59</v>
      </c>
      <c r="C25" s="271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72" t="s">
        <v>60</v>
      </c>
      <c r="C26" s="273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56" t="s">
        <v>26</v>
      </c>
      <c r="C29" s="257"/>
      <c r="D29" s="274" t="s">
        <v>64</v>
      </c>
      <c r="E29" s="275"/>
      <c r="F29" s="275"/>
      <c r="G29" s="275"/>
      <c r="H29" s="275"/>
      <c r="I29" s="275"/>
      <c r="J29" s="275"/>
      <c r="K29" s="275"/>
      <c r="L29" s="275"/>
      <c r="M29" s="275"/>
      <c r="N29" s="275"/>
      <c r="O29" s="276"/>
      <c r="P29" s="277" t="s">
        <v>65</v>
      </c>
      <c r="Q29" s="278"/>
      <c r="R29" s="278"/>
      <c r="S29" s="278"/>
      <c r="T29" s="278"/>
      <c r="U29" s="278"/>
      <c r="V29" s="278"/>
      <c r="W29" s="278"/>
      <c r="X29" s="279"/>
    </row>
    <row r="30" spans="2:44" ht="17.25" customHeight="1">
      <c r="B30" s="263" t="s">
        <v>29</v>
      </c>
      <c r="C30" s="264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63"/>
      <c r="C31" s="264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40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983.99999999999989</v>
      </c>
      <c r="O32" s="28">
        <v>875</v>
      </c>
      <c r="P32" s="27">
        <v>389.18918918918916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709.09090909090901</v>
      </c>
      <c r="W32" s="28">
        <v>942.85714285714289</v>
      </c>
      <c r="X32" s="31">
        <v>939.13043478260863</v>
      </c>
    </row>
    <row r="33" spans="2:24" ht="39.6" customHeight="1">
      <c r="B33" s="240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287.85632806965242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747.15244135391322</v>
      </c>
      <c r="N33" s="35">
        <v>875.06674834115859</v>
      </c>
      <c r="O33" s="35">
        <v>769.35001161638013</v>
      </c>
      <c r="P33" s="34">
        <v>348.66990276447905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642.57267084333694</v>
      </c>
      <c r="W33" s="35">
        <v>844.4323152089479</v>
      </c>
      <c r="X33" s="38">
        <v>832.45061695918173</v>
      </c>
    </row>
    <row r="34" spans="2:24" ht="40.15" customHeight="1">
      <c r="B34" s="240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0.87956100243504909</v>
      </c>
      <c r="H34" s="43" t="s">
        <v>42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0.90563932285322812</v>
      </c>
      <c r="N34" s="43">
        <f>N33/N32</f>
        <v>0.88929547595646208</v>
      </c>
      <c r="O34" s="43">
        <f>O33/O32</f>
        <v>0.87925715613300581</v>
      </c>
      <c r="P34" s="42">
        <f>P33/P32</f>
        <v>0.89588794460317533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0.9061922281123983</v>
      </c>
      <c r="W34" s="43">
        <f>W33/W32</f>
        <v>0.89561003128221739</v>
      </c>
      <c r="X34" s="46">
        <f>X33/X32</f>
        <v>0.8864057495398695</v>
      </c>
    </row>
    <row r="35" spans="2:24" ht="17.25" customHeight="1">
      <c r="B35" s="267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0.25</v>
      </c>
      <c r="H35" s="48" t="s">
        <v>42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0.33263888888888887</v>
      </c>
      <c r="N35" s="48">
        <v>0.25</v>
      </c>
      <c r="O35" s="48">
        <v>0.25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0.74652777777777779</v>
      </c>
      <c r="X35" s="50">
        <v>0.74861111111111112</v>
      </c>
    </row>
    <row r="36" spans="2:24" ht="17.25" customHeight="1">
      <c r="B36" s="263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0.43115740740740732</v>
      </c>
      <c r="H36" s="48" t="s">
        <v>42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0.43284722222222216</v>
      </c>
      <c r="N36" s="48">
        <v>0.56383101851851869</v>
      </c>
      <c r="O36" s="48">
        <v>0.56739583333333343</v>
      </c>
      <c r="P36" s="47">
        <v>0.78592592592592603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0.88932870370370365</v>
      </c>
      <c r="W36" s="48">
        <v>1.1250462962962962</v>
      </c>
      <c r="X36" s="50">
        <v>1.1114814814814811</v>
      </c>
    </row>
    <row r="37" spans="2:24" ht="17.25" customHeight="1">
      <c r="B37" s="263" t="s">
        <v>53</v>
      </c>
      <c r="C37" s="264"/>
      <c r="D37" s="58" t="s">
        <v>42</v>
      </c>
      <c r="E37" s="58" t="s">
        <v>42</v>
      </c>
      <c r="F37" s="58" t="s">
        <v>42</v>
      </c>
      <c r="G37" s="58">
        <v>11</v>
      </c>
      <c r="H37" s="58" t="s">
        <v>42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4</v>
      </c>
      <c r="N37" s="58">
        <v>3.5714285714285716</v>
      </c>
      <c r="O37" s="58">
        <v>4</v>
      </c>
      <c r="P37" s="57">
        <v>9.25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4.4000000000000004</v>
      </c>
      <c r="W37" s="58">
        <v>3.5</v>
      </c>
      <c r="X37" s="61">
        <v>3.8333333333333335</v>
      </c>
    </row>
    <row r="38" spans="2:24" ht="17.25" customHeight="1">
      <c r="B38" s="270" t="s">
        <v>54</v>
      </c>
      <c r="C38" s="271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70" t="s">
        <v>59</v>
      </c>
      <c r="C39" s="271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72" t="s">
        <v>60</v>
      </c>
      <c r="C40" s="273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677CB-B836-498F-8043-E8CF14C7974B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S22" sqref="S22"/>
      <selection pane="bottomLeft" activeCell="S22" sqref="S22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SUM(F5:F140)</f>
        <v>112304</v>
      </c>
      <c r="E1" s="88" t="s">
        <v>3</v>
      </c>
      <c r="F1" s="89">
        <f>SUM(G5:G140)</f>
        <v>2248067.54</v>
      </c>
      <c r="G1" s="90" t="s">
        <v>84</v>
      </c>
      <c r="H1" s="91">
        <f>L21+L38+L55+L72+L89+L106+L123+L140</f>
        <v>43.554761904761911</v>
      </c>
      <c r="I1" s="284" t="s">
        <v>85</v>
      </c>
      <c r="J1" s="280"/>
      <c r="K1" s="309"/>
      <c r="L1" s="313" t="s">
        <v>86</v>
      </c>
      <c r="M1" s="314"/>
      <c r="N1" s="315"/>
      <c r="O1" s="280" t="s">
        <v>87</v>
      </c>
      <c r="P1" s="280"/>
      <c r="Q1" s="280"/>
      <c r="R1" s="281"/>
      <c r="S1" s="284" t="s">
        <v>88</v>
      </c>
      <c r="T1" s="280"/>
      <c r="U1" s="280"/>
      <c r="V1" s="280"/>
      <c r="W1" s="280"/>
      <c r="X1" s="281"/>
      <c r="Y1" s="280" t="s">
        <v>89</v>
      </c>
      <c r="Z1" s="280"/>
      <c r="AA1" s="284" t="s">
        <v>90</v>
      </c>
      <c r="AB1" s="286"/>
      <c r="AC1" s="287"/>
    </row>
    <row r="2" spans="1:29" ht="26.25" customHeight="1" thickBot="1">
      <c r="A2" s="299">
        <v>46217</v>
      </c>
      <c r="B2" s="300"/>
      <c r="C2" s="92" t="s">
        <v>40</v>
      </c>
      <c r="D2" s="93">
        <f>AVERAGE(N21,N38,N55,N72,N89,N106,N123,N140)</f>
        <v>668.44387939463127</v>
      </c>
      <c r="E2" s="93" t="s">
        <v>91</v>
      </c>
      <c r="F2" s="94">
        <f>F1/D1</f>
        <v>20.017697855819918</v>
      </c>
      <c r="G2" s="95" t="s">
        <v>92</v>
      </c>
      <c r="H2" s="96">
        <f>COUNT(H5:H140)</f>
        <v>10</v>
      </c>
      <c r="I2" s="310"/>
      <c r="J2" s="311"/>
      <c r="K2" s="312"/>
      <c r="L2" s="316"/>
      <c r="M2" s="282"/>
      <c r="N2" s="317"/>
      <c r="O2" s="282"/>
      <c r="P2" s="282"/>
      <c r="Q2" s="282"/>
      <c r="R2" s="283"/>
      <c r="S2" s="285"/>
      <c r="T2" s="282"/>
      <c r="U2" s="282"/>
      <c r="V2" s="282"/>
      <c r="W2" s="282"/>
      <c r="X2" s="283"/>
      <c r="Y2" s="282"/>
      <c r="Z2" s="282"/>
      <c r="AA2" s="288"/>
      <c r="AB2" s="289"/>
      <c r="AC2" s="290"/>
    </row>
    <row r="3" spans="1:29" ht="23.25" customHeight="1">
      <c r="A3" s="301" t="s">
        <v>93</v>
      </c>
      <c r="B3" s="303" t="s">
        <v>94</v>
      </c>
      <c r="C3" s="305" t="s">
        <v>95</v>
      </c>
      <c r="D3" s="305"/>
      <c r="E3" s="307" t="s">
        <v>96</v>
      </c>
      <c r="F3" s="305" t="s">
        <v>97</v>
      </c>
      <c r="G3" s="307" t="s">
        <v>98</v>
      </c>
      <c r="H3" s="356" t="s">
        <v>99</v>
      </c>
      <c r="I3" s="291" t="s">
        <v>100</v>
      </c>
      <c r="J3" s="293" t="s">
        <v>101</v>
      </c>
      <c r="K3" s="295" t="s">
        <v>40</v>
      </c>
      <c r="L3" s="297" t="s">
        <v>100</v>
      </c>
      <c r="M3" s="293" t="s">
        <v>101</v>
      </c>
      <c r="N3" s="295" t="s">
        <v>40</v>
      </c>
      <c r="O3" s="291" t="s">
        <v>100</v>
      </c>
      <c r="P3" s="350" t="s">
        <v>40</v>
      </c>
      <c r="Q3" s="352" t="s">
        <v>102</v>
      </c>
      <c r="R3" s="354" t="s">
        <v>103</v>
      </c>
      <c r="S3" s="339" t="s">
        <v>104</v>
      </c>
      <c r="T3" s="340"/>
      <c r="U3" s="341" t="s">
        <v>105</v>
      </c>
      <c r="V3" s="341" t="s">
        <v>106</v>
      </c>
      <c r="W3" s="305" t="s">
        <v>107</v>
      </c>
      <c r="X3" s="343"/>
      <c r="Y3" s="344" t="s">
        <v>108</v>
      </c>
      <c r="Z3" s="345"/>
      <c r="AA3" s="348" t="s">
        <v>101</v>
      </c>
      <c r="AB3" s="318" t="s">
        <v>102</v>
      </c>
      <c r="AC3" s="320" t="s">
        <v>109</v>
      </c>
    </row>
    <row r="4" spans="1:29" ht="17.25" customHeight="1" thickBot="1">
      <c r="A4" s="302"/>
      <c r="B4" s="304"/>
      <c r="C4" s="306"/>
      <c r="D4" s="306"/>
      <c r="E4" s="308"/>
      <c r="F4" s="306"/>
      <c r="G4" s="308"/>
      <c r="H4" s="357"/>
      <c r="I4" s="292"/>
      <c r="J4" s="294"/>
      <c r="K4" s="296"/>
      <c r="L4" s="298"/>
      <c r="M4" s="294"/>
      <c r="N4" s="296"/>
      <c r="O4" s="292"/>
      <c r="P4" s="351"/>
      <c r="Q4" s="353"/>
      <c r="R4" s="355"/>
      <c r="S4" s="203" t="s">
        <v>110</v>
      </c>
      <c r="T4" s="204" t="s">
        <v>111</v>
      </c>
      <c r="U4" s="342"/>
      <c r="V4" s="342"/>
      <c r="W4" s="99" t="s">
        <v>112</v>
      </c>
      <c r="X4" s="69" t="s">
        <v>113</v>
      </c>
      <c r="Y4" s="346"/>
      <c r="Z4" s="347"/>
      <c r="AA4" s="349"/>
      <c r="AB4" s="319"/>
      <c r="AC4" s="321"/>
    </row>
    <row r="5" spans="1:29" ht="15.75" customHeight="1">
      <c r="A5" s="322" t="s">
        <v>116</v>
      </c>
      <c r="B5" s="146" t="s">
        <v>114</v>
      </c>
      <c r="C5" s="325" t="s">
        <v>117</v>
      </c>
      <c r="D5" s="326"/>
      <c r="E5" s="147">
        <v>25.64</v>
      </c>
      <c r="F5" s="97">
        <v>1857</v>
      </c>
      <c r="G5" s="148">
        <f t="shared" ref="G5:G8" si="0">E5*F5</f>
        <v>47613.48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3217.9695511531886</v>
      </c>
      <c r="N5" s="152">
        <f>M5/L5</f>
        <v>321.79695511531884</v>
      </c>
      <c r="O5" s="154">
        <f>L5-I5</f>
        <v>0</v>
      </c>
      <c r="P5" s="155">
        <f>N5-K5</f>
        <v>-38.203044884681162</v>
      </c>
      <c r="Q5" s="156">
        <f>N5/K5</f>
        <v>0.89388043087588565</v>
      </c>
      <c r="R5" s="327">
        <f>Q21</f>
        <v>0.87956100243504909</v>
      </c>
      <c r="S5" s="157">
        <v>0.25</v>
      </c>
      <c r="T5" s="158">
        <v>0.27403935185185185</v>
      </c>
      <c r="U5" s="159"/>
      <c r="V5" s="160">
        <v>34.624317672636657</v>
      </c>
      <c r="W5" s="161"/>
      <c r="X5" s="162"/>
      <c r="Y5" s="330"/>
      <c r="Z5" s="331"/>
      <c r="AA5" s="115">
        <f>M5-J5</f>
        <v>-382.0304488468114</v>
      </c>
      <c r="AB5" s="156">
        <f>M5/J5</f>
        <v>0.89388043087588576</v>
      </c>
      <c r="AC5" s="332">
        <f>AB21</f>
        <v>0.87956100243504909</v>
      </c>
    </row>
    <row r="6" spans="1:29" ht="15.75" customHeight="1">
      <c r="A6" s="323"/>
      <c r="B6" s="100" t="s">
        <v>114</v>
      </c>
      <c r="C6" s="335" t="s">
        <v>198</v>
      </c>
      <c r="D6" s="336"/>
      <c r="E6" s="101">
        <v>29.52</v>
      </c>
      <c r="F6" s="102">
        <v>2940</v>
      </c>
      <c r="G6" s="103">
        <f t="shared" si="0"/>
        <v>86788.800000000003</v>
      </c>
      <c r="H6" s="26"/>
      <c r="I6" s="104">
        <v>11</v>
      </c>
      <c r="J6" s="105">
        <v>3600</v>
      </c>
      <c r="K6" s="106">
        <f t="shared" ref="K6:K8" si="1">J6/I6</f>
        <v>327.27272727272725</v>
      </c>
      <c r="L6" s="107">
        <v>11</v>
      </c>
      <c r="M6" s="105">
        <f>F6/V6*60</f>
        <v>3163.2970712522224</v>
      </c>
      <c r="N6" s="106">
        <f>M6/L6</f>
        <v>287.5724610229293</v>
      </c>
      <c r="O6" s="108">
        <f>L6-I6</f>
        <v>0</v>
      </c>
      <c r="P6" s="109">
        <f>N6-K6</f>
        <v>-39.700266249797949</v>
      </c>
      <c r="Q6" s="110">
        <f>N6/K6</f>
        <v>0.87869363090339514</v>
      </c>
      <c r="R6" s="328"/>
      <c r="S6" s="47">
        <v>0.27708333333333335</v>
      </c>
      <c r="T6" s="48">
        <v>0.31579861111111113</v>
      </c>
      <c r="U6" s="111">
        <v>5</v>
      </c>
      <c r="V6" s="112">
        <v>55.764601308902776</v>
      </c>
      <c r="W6" s="113"/>
      <c r="X6" s="116"/>
      <c r="Y6" s="337"/>
      <c r="Z6" s="338"/>
      <c r="AA6" s="117">
        <f>M6-J6</f>
        <v>-436.70292874777761</v>
      </c>
      <c r="AB6" s="110">
        <f>M6/J6</f>
        <v>0.87869363090339514</v>
      </c>
      <c r="AC6" s="333"/>
    </row>
    <row r="7" spans="1:29" ht="15.75" customHeight="1">
      <c r="A7" s="323"/>
      <c r="B7" s="100" t="s">
        <v>114</v>
      </c>
      <c r="C7" s="335" t="s">
        <v>199</v>
      </c>
      <c r="D7" s="336"/>
      <c r="E7" s="101">
        <v>29.85</v>
      </c>
      <c r="F7" s="102">
        <v>3380</v>
      </c>
      <c r="G7" s="103">
        <f t="shared" si="0"/>
        <v>100893</v>
      </c>
      <c r="H7" s="26"/>
      <c r="I7" s="104">
        <v>11</v>
      </c>
      <c r="J7" s="105">
        <v>3600</v>
      </c>
      <c r="K7" s="106">
        <f t="shared" si="1"/>
        <v>327.27272727272725</v>
      </c>
      <c r="L7" s="107">
        <v>11</v>
      </c>
      <c r="M7" s="105">
        <f>F7/V7*60</f>
        <v>3164.2819884163564</v>
      </c>
      <c r="N7" s="106">
        <f>M7/L7</f>
        <v>287.66199894694148</v>
      </c>
      <c r="O7" s="108">
        <f>L7-I7</f>
        <v>0</v>
      </c>
      <c r="P7" s="109">
        <f>N7-K7</f>
        <v>-39.610728325785772</v>
      </c>
      <c r="Q7" s="110">
        <f>N7/K7</f>
        <v>0.87896721900454344</v>
      </c>
      <c r="R7" s="328"/>
      <c r="S7" s="47">
        <v>0.31944444444444442</v>
      </c>
      <c r="T7" s="48">
        <v>0.36394675925925923</v>
      </c>
      <c r="U7" s="111">
        <v>5.2499999999999414</v>
      </c>
      <c r="V7" s="112">
        <v>64.090368918572992</v>
      </c>
      <c r="W7" s="113"/>
      <c r="X7" s="116"/>
      <c r="Y7" s="337"/>
      <c r="Z7" s="338"/>
      <c r="AA7" s="117">
        <f>M7-J7</f>
        <v>-435.7180115836436</v>
      </c>
      <c r="AB7" s="110">
        <f>M7/J7</f>
        <v>0.87896721900454344</v>
      </c>
      <c r="AC7" s="333"/>
    </row>
    <row r="8" spans="1:29" ht="15.75" customHeight="1">
      <c r="A8" s="323"/>
      <c r="B8" s="100" t="s">
        <v>118</v>
      </c>
      <c r="C8" s="335" t="s">
        <v>119</v>
      </c>
      <c r="D8" s="336"/>
      <c r="E8" s="101">
        <v>28.57</v>
      </c>
      <c r="F8" s="102">
        <v>1638</v>
      </c>
      <c r="G8" s="103">
        <f t="shared" si="0"/>
        <v>46797.66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3120.1298242429398</v>
      </c>
      <c r="N8" s="106">
        <f>M8/L8</f>
        <v>260.01081868691165</v>
      </c>
      <c r="O8" s="108">
        <f>L8-I8</f>
        <v>0</v>
      </c>
      <c r="P8" s="109">
        <f>N8-K8</f>
        <v>-39.989181313088352</v>
      </c>
      <c r="Q8" s="110">
        <f>N8/K8</f>
        <v>0.86670272895637213</v>
      </c>
      <c r="R8" s="328"/>
      <c r="S8" s="47">
        <v>0.36805555555555552</v>
      </c>
      <c r="T8" s="48">
        <v>0.38991898148148146</v>
      </c>
      <c r="U8" s="111">
        <v>5.916666666666659</v>
      </c>
      <c r="V8" s="112">
        <v>31.498689329007775</v>
      </c>
      <c r="W8" s="113"/>
      <c r="X8" s="116"/>
      <c r="Y8" s="337"/>
      <c r="Z8" s="338"/>
      <c r="AA8" s="117">
        <f>M8-J8</f>
        <v>-479.87017575706022</v>
      </c>
      <c r="AB8" s="110">
        <f>M8/J8</f>
        <v>0.86670272895637213</v>
      </c>
      <c r="AC8" s="333"/>
    </row>
    <row r="9" spans="1:29" ht="15.75" customHeight="1">
      <c r="A9" s="323"/>
      <c r="B9" s="100"/>
      <c r="C9" s="335"/>
      <c r="D9" s="336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328"/>
      <c r="S9" s="47"/>
      <c r="T9" s="48"/>
      <c r="U9" s="111"/>
      <c r="V9" s="112"/>
      <c r="W9" s="113"/>
      <c r="X9" s="116"/>
      <c r="Y9" s="337"/>
      <c r="Z9" s="338"/>
      <c r="AA9" s="117"/>
      <c r="AB9" s="110"/>
      <c r="AC9" s="333"/>
    </row>
    <row r="10" spans="1:29" ht="15.75" customHeight="1">
      <c r="A10" s="323"/>
      <c r="B10" s="100"/>
      <c r="C10" s="335"/>
      <c r="D10" s="336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28"/>
      <c r="S10" s="47"/>
      <c r="T10" s="120"/>
      <c r="U10" s="111"/>
      <c r="V10" s="112"/>
      <c r="W10" s="113"/>
      <c r="X10" s="116"/>
      <c r="Y10" s="337"/>
      <c r="Z10" s="338"/>
      <c r="AA10" s="117"/>
      <c r="AB10" s="110"/>
      <c r="AC10" s="333"/>
    </row>
    <row r="11" spans="1:29" ht="15.75" customHeight="1">
      <c r="A11" s="323"/>
      <c r="B11" s="100"/>
      <c r="C11" s="335"/>
      <c r="D11" s="336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8"/>
      <c r="S11" s="47"/>
      <c r="T11" s="120"/>
      <c r="U11" s="111"/>
      <c r="V11" s="112"/>
      <c r="W11" s="113"/>
      <c r="X11" s="116"/>
      <c r="Y11" s="337"/>
      <c r="Z11" s="338"/>
      <c r="AA11" s="117"/>
      <c r="AB11" s="110"/>
      <c r="AC11" s="333"/>
    </row>
    <row r="12" spans="1:29" ht="15.75" customHeight="1">
      <c r="A12" s="323"/>
      <c r="B12" s="100"/>
      <c r="C12" s="335"/>
      <c r="D12" s="33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8"/>
      <c r="S12" s="47"/>
      <c r="T12" s="120"/>
      <c r="U12" s="111"/>
      <c r="V12" s="112"/>
      <c r="W12" s="113"/>
      <c r="X12" s="116"/>
      <c r="Y12" s="337"/>
      <c r="Z12" s="338"/>
      <c r="AA12" s="117"/>
      <c r="AB12" s="110"/>
      <c r="AC12" s="333"/>
    </row>
    <row r="13" spans="1:29" ht="15.75" customHeight="1">
      <c r="A13" s="323"/>
      <c r="B13" s="100"/>
      <c r="C13" s="335"/>
      <c r="D13" s="33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8"/>
      <c r="S13" s="47"/>
      <c r="T13" s="120"/>
      <c r="U13" s="111"/>
      <c r="V13" s="112"/>
      <c r="W13" s="113"/>
      <c r="X13" s="127"/>
      <c r="Y13" s="337"/>
      <c r="Z13" s="338"/>
      <c r="AA13" s="117"/>
      <c r="AB13" s="110"/>
      <c r="AC13" s="333"/>
    </row>
    <row r="14" spans="1:29" ht="15.75" customHeight="1">
      <c r="A14" s="323"/>
      <c r="B14" s="100"/>
      <c r="C14" s="335"/>
      <c r="D14" s="33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8"/>
      <c r="S14" s="47"/>
      <c r="T14" s="120"/>
      <c r="U14" s="111"/>
      <c r="V14" s="112"/>
      <c r="W14" s="113"/>
      <c r="X14" s="127"/>
      <c r="Y14" s="337"/>
      <c r="Z14" s="338"/>
      <c r="AA14" s="117"/>
      <c r="AB14" s="110"/>
      <c r="AC14" s="333"/>
    </row>
    <row r="15" spans="1:29" ht="15.75" customHeight="1">
      <c r="A15" s="323"/>
      <c r="B15" s="100"/>
      <c r="C15" s="335"/>
      <c r="D15" s="33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8"/>
      <c r="S15" s="47"/>
      <c r="T15" s="120"/>
      <c r="U15" s="111"/>
      <c r="V15" s="112"/>
      <c r="W15" s="113"/>
      <c r="X15" s="127"/>
      <c r="Y15" s="337"/>
      <c r="Z15" s="338"/>
      <c r="AA15" s="117"/>
      <c r="AB15" s="110"/>
      <c r="AC15" s="333"/>
    </row>
    <row r="16" spans="1:29" ht="15.75" customHeight="1">
      <c r="A16" s="323"/>
      <c r="B16" s="100"/>
      <c r="C16" s="335"/>
      <c r="D16" s="33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8"/>
      <c r="S16" s="47"/>
      <c r="T16" s="120"/>
      <c r="U16" s="111"/>
      <c r="V16" s="112"/>
      <c r="W16" s="113"/>
      <c r="X16" s="127"/>
      <c r="Y16" s="337"/>
      <c r="Z16" s="338"/>
      <c r="AA16" s="117"/>
      <c r="AB16" s="110"/>
      <c r="AC16" s="333"/>
    </row>
    <row r="17" spans="1:29" ht="15.75" customHeight="1">
      <c r="A17" s="323"/>
      <c r="B17" s="100"/>
      <c r="C17" s="335"/>
      <c r="D17" s="33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8"/>
      <c r="S17" s="47"/>
      <c r="T17" s="120"/>
      <c r="U17" s="111"/>
      <c r="V17" s="112"/>
      <c r="W17" s="113"/>
      <c r="X17" s="127"/>
      <c r="Y17" s="337"/>
      <c r="Z17" s="338"/>
      <c r="AA17" s="117"/>
      <c r="AB17" s="110"/>
      <c r="AC17" s="333"/>
    </row>
    <row r="18" spans="1:29" ht="15.75" customHeight="1">
      <c r="A18" s="323"/>
      <c r="B18" s="100"/>
      <c r="C18" s="335"/>
      <c r="D18" s="33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8"/>
      <c r="S18" s="47"/>
      <c r="T18" s="120"/>
      <c r="U18" s="111"/>
      <c r="V18" s="112"/>
      <c r="W18" s="113"/>
      <c r="X18" s="127"/>
      <c r="Y18" s="337"/>
      <c r="Z18" s="338"/>
      <c r="AA18" s="117"/>
      <c r="AB18" s="110"/>
      <c r="AC18" s="333"/>
    </row>
    <row r="19" spans="1:29" ht="15.75" customHeight="1">
      <c r="A19" s="323"/>
      <c r="B19" s="100"/>
      <c r="C19" s="335"/>
      <c r="D19" s="33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8"/>
      <c r="S19" s="47"/>
      <c r="T19" s="120"/>
      <c r="U19" s="111"/>
      <c r="V19" s="112"/>
      <c r="W19" s="113"/>
      <c r="X19" s="127"/>
      <c r="Y19" s="337"/>
      <c r="Z19" s="338"/>
      <c r="AA19" s="117"/>
      <c r="AB19" s="110"/>
      <c r="AC19" s="333"/>
    </row>
    <row r="20" spans="1:29" ht="15.75" customHeight="1">
      <c r="A20" s="323"/>
      <c r="B20" s="163"/>
      <c r="C20" s="335"/>
      <c r="D20" s="336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8"/>
      <c r="S20" s="119"/>
      <c r="T20" s="120"/>
      <c r="U20" s="130"/>
      <c r="V20" s="131"/>
      <c r="W20" s="126"/>
      <c r="X20" s="127"/>
      <c r="Y20" s="337"/>
      <c r="Z20" s="338"/>
      <c r="AA20" s="165"/>
      <c r="AB20" s="125"/>
      <c r="AC20" s="333"/>
    </row>
    <row r="21" spans="1:29" ht="15.75" customHeight="1" thickBot="1">
      <c r="A21" s="324"/>
      <c r="B21" s="133" t="s">
        <v>115</v>
      </c>
      <c r="C21" s="358"/>
      <c r="D21" s="358"/>
      <c r="E21" s="134"/>
      <c r="F21" s="167"/>
      <c r="G21" s="135"/>
      <c r="H21" s="69"/>
      <c r="I21" s="136">
        <f t="shared" ref="I21:J21" si="2">AVERAGE(I5:I20)</f>
        <v>11</v>
      </c>
      <c r="J21" s="137">
        <f t="shared" si="2"/>
        <v>3600</v>
      </c>
      <c r="K21" s="138">
        <f t="shared" ref="K21" si="3">J21/I21</f>
        <v>327.27272727272725</v>
      </c>
      <c r="L21" s="136">
        <f t="shared" ref="L21:M21" si="4">AVERAGE(L5:L20)</f>
        <v>11</v>
      </c>
      <c r="M21" s="137">
        <f t="shared" si="4"/>
        <v>3166.4196087661767</v>
      </c>
      <c r="N21" s="138">
        <f>M21/L21</f>
        <v>287.85632806965242</v>
      </c>
      <c r="O21" s="139">
        <f>L21-I21</f>
        <v>0</v>
      </c>
      <c r="P21" s="140">
        <f>N21-K21</f>
        <v>-39.416399203074832</v>
      </c>
      <c r="Q21" s="141">
        <f>N21/K21</f>
        <v>0.87956100243504909</v>
      </c>
      <c r="R21" s="329"/>
      <c r="S21" s="142">
        <v>0.25</v>
      </c>
      <c r="T21" s="143">
        <v>0.43115740740740732</v>
      </c>
      <c r="U21" s="144"/>
      <c r="V21" s="166"/>
      <c r="W21" s="167"/>
      <c r="X21" s="138"/>
      <c r="Y21" s="359"/>
      <c r="Z21" s="360"/>
      <c r="AA21" s="168">
        <f>M21-J21</f>
        <v>-433.58039123382332</v>
      </c>
      <c r="AB21" s="141">
        <f>M21/J21</f>
        <v>0.87956100243504909</v>
      </c>
      <c r="AC21" s="334"/>
    </row>
    <row r="22" spans="1:29" ht="15.75" customHeight="1">
      <c r="A22" s="361" t="s">
        <v>121</v>
      </c>
      <c r="B22" s="114" t="s">
        <v>118</v>
      </c>
      <c r="C22" s="325" t="s">
        <v>186</v>
      </c>
      <c r="D22" s="326"/>
      <c r="E22" s="147">
        <v>18.53</v>
      </c>
      <c r="F22" s="97">
        <v>2568</v>
      </c>
      <c r="G22" s="148">
        <f t="shared" ref="G22:G24" si="5">E22*F22</f>
        <v>47585.04</v>
      </c>
      <c r="H22" s="149"/>
      <c r="I22" s="150">
        <v>3</v>
      </c>
      <c r="J22" s="151">
        <v>3300</v>
      </c>
      <c r="K22" s="152">
        <f>J22/I22</f>
        <v>1100</v>
      </c>
      <c r="L22" s="153">
        <v>3</v>
      </c>
      <c r="M22" s="151">
        <f>F22/V22*60</f>
        <v>2987.5492962469571</v>
      </c>
      <c r="N22" s="152">
        <f>M22/L22</f>
        <v>995.84976541565231</v>
      </c>
      <c r="O22" s="154">
        <f>L22-I22</f>
        <v>0</v>
      </c>
      <c r="P22" s="155">
        <f>N22-K22</f>
        <v>-104.15023458434769</v>
      </c>
      <c r="Q22" s="156">
        <f>N22/K22</f>
        <v>0.90531796855968394</v>
      </c>
      <c r="R22" s="327">
        <f>Q38</f>
        <v>0.90563932285322812</v>
      </c>
      <c r="S22" s="157">
        <v>0.33263888888888887</v>
      </c>
      <c r="T22" s="158">
        <v>0.36844907407407407</v>
      </c>
      <c r="U22" s="159"/>
      <c r="V22" s="112">
        <v>51.574044382651557</v>
      </c>
      <c r="W22" s="161"/>
      <c r="X22" s="162"/>
      <c r="Y22" s="330"/>
      <c r="Z22" s="331"/>
      <c r="AA22" s="115">
        <f>M22-J22</f>
        <v>-312.45070375304294</v>
      </c>
      <c r="AB22" s="156">
        <f>M22/J22</f>
        <v>0.90531796855968394</v>
      </c>
      <c r="AC22" s="332">
        <f>AB38</f>
        <v>0.90563932285322812</v>
      </c>
    </row>
    <row r="23" spans="1:29" ht="15.75" customHeight="1">
      <c r="A23" s="362"/>
      <c r="B23" s="100" t="s">
        <v>118</v>
      </c>
      <c r="C23" s="335" t="s">
        <v>122</v>
      </c>
      <c r="D23" s="336"/>
      <c r="E23" s="101">
        <v>22.28</v>
      </c>
      <c r="F23" s="102">
        <v>1014</v>
      </c>
      <c r="G23" s="103">
        <f t="shared" si="5"/>
        <v>22591.920000000002</v>
      </c>
      <c r="H23" s="26"/>
      <c r="I23" s="104">
        <v>5</v>
      </c>
      <c r="J23" s="105">
        <v>3300</v>
      </c>
      <c r="K23" s="106">
        <f t="shared" ref="K23:K24" si="6">J23/I23</f>
        <v>660</v>
      </c>
      <c r="L23" s="107">
        <v>5</v>
      </c>
      <c r="M23" s="105">
        <f>F23/V23*60</f>
        <v>2989.14</v>
      </c>
      <c r="N23" s="106">
        <f>M23/L23</f>
        <v>597.82799999999997</v>
      </c>
      <c r="O23" s="108">
        <f>L23-I23</f>
        <v>0</v>
      </c>
      <c r="P23" s="109">
        <f>N23-K23</f>
        <v>-62.172000000000025</v>
      </c>
      <c r="Q23" s="110">
        <f>N23/K23</f>
        <v>0.90579999999999994</v>
      </c>
      <c r="R23" s="328"/>
      <c r="S23" s="47">
        <v>0.37222222222222218</v>
      </c>
      <c r="T23" s="48">
        <v>0.38635416666666661</v>
      </c>
      <c r="U23" s="111">
        <v>5.4333333333332767</v>
      </c>
      <c r="V23" s="112">
        <v>20.353680322768422</v>
      </c>
      <c r="W23" s="113"/>
      <c r="X23" s="116"/>
      <c r="Y23" s="337"/>
      <c r="Z23" s="338"/>
      <c r="AA23" s="117">
        <f>M23-J23</f>
        <v>-310.86000000000013</v>
      </c>
      <c r="AB23" s="110">
        <f>M23/J23</f>
        <v>0.90579999999999994</v>
      </c>
      <c r="AC23" s="333"/>
    </row>
    <row r="24" spans="1:29" ht="15.75" customHeight="1">
      <c r="A24" s="362"/>
      <c r="B24" s="100" t="s">
        <v>118</v>
      </c>
      <c r="C24" s="335" t="s">
        <v>123</v>
      </c>
      <c r="D24" s="336"/>
      <c r="E24" s="101">
        <v>17.89</v>
      </c>
      <c r="F24" s="102">
        <v>3054</v>
      </c>
      <c r="G24" s="103">
        <f t="shared" si="5"/>
        <v>54636.060000000005</v>
      </c>
      <c r="H24" s="26"/>
      <c r="I24" s="104">
        <v>4</v>
      </c>
      <c r="J24" s="105">
        <v>3300</v>
      </c>
      <c r="K24" s="106">
        <f t="shared" si="6"/>
        <v>825</v>
      </c>
      <c r="L24" s="107">
        <v>4</v>
      </c>
      <c r="M24" s="105">
        <f>F24/V24*60</f>
        <v>2989.1400000000008</v>
      </c>
      <c r="N24" s="106">
        <f>M24/L24</f>
        <v>747.2850000000002</v>
      </c>
      <c r="O24" s="108">
        <f>L24-I24</f>
        <v>0</v>
      </c>
      <c r="P24" s="109">
        <f>N24-K24</f>
        <v>-77.714999999999804</v>
      </c>
      <c r="Q24" s="110">
        <f>N24/K24</f>
        <v>0.90580000000000027</v>
      </c>
      <c r="R24" s="328"/>
      <c r="S24" s="47">
        <v>0.39027777777777772</v>
      </c>
      <c r="T24" s="48">
        <v>0.43284722222222216</v>
      </c>
      <c r="U24" s="111">
        <v>5.6500000000000039</v>
      </c>
      <c r="V24" s="112">
        <v>61.301912924787722</v>
      </c>
      <c r="W24" s="113"/>
      <c r="X24" s="116"/>
      <c r="Y24" s="337"/>
      <c r="Z24" s="338"/>
      <c r="AA24" s="117">
        <f>M24-J24</f>
        <v>-310.85999999999922</v>
      </c>
      <c r="AB24" s="110">
        <f>M24/J24</f>
        <v>0.90580000000000027</v>
      </c>
      <c r="AC24" s="333"/>
    </row>
    <row r="25" spans="1:29" ht="15.75" customHeight="1">
      <c r="A25" s="362"/>
      <c r="B25" s="100"/>
      <c r="C25" s="335"/>
      <c r="D25" s="336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28"/>
      <c r="S25" s="47"/>
      <c r="T25" s="48"/>
      <c r="U25" s="111"/>
      <c r="V25" s="112"/>
      <c r="W25" s="113"/>
      <c r="X25" s="116"/>
      <c r="Y25" s="337"/>
      <c r="Z25" s="338"/>
      <c r="AA25" s="117"/>
      <c r="AB25" s="110"/>
      <c r="AC25" s="333"/>
    </row>
    <row r="26" spans="1:29" ht="15.75" customHeight="1">
      <c r="A26" s="363"/>
      <c r="B26" s="100"/>
      <c r="C26" s="335"/>
      <c r="D26" s="336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328"/>
      <c r="S26" s="47"/>
      <c r="T26" s="48"/>
      <c r="U26" s="111"/>
      <c r="V26" s="112"/>
      <c r="W26" s="113"/>
      <c r="X26" s="116"/>
      <c r="Y26" s="337"/>
      <c r="Z26" s="338"/>
      <c r="AA26" s="117"/>
      <c r="AB26" s="110"/>
      <c r="AC26" s="333"/>
    </row>
    <row r="27" spans="1:29" ht="15.75" customHeight="1">
      <c r="A27" s="363"/>
      <c r="B27" s="100"/>
      <c r="C27" s="335"/>
      <c r="D27" s="336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28"/>
      <c r="S27" s="47"/>
      <c r="T27" s="120"/>
      <c r="U27" s="111"/>
      <c r="V27" s="112"/>
      <c r="W27" s="113"/>
      <c r="X27" s="116"/>
      <c r="Y27" s="337"/>
      <c r="Z27" s="338"/>
      <c r="AA27" s="117"/>
      <c r="AB27" s="110"/>
      <c r="AC27" s="333"/>
    </row>
    <row r="28" spans="1:29" ht="15.75" customHeight="1">
      <c r="A28" s="363"/>
      <c r="B28" s="100"/>
      <c r="C28" s="335"/>
      <c r="D28" s="336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328"/>
      <c r="S28" s="47"/>
      <c r="T28" s="120"/>
      <c r="U28" s="111"/>
      <c r="V28" s="112"/>
      <c r="W28" s="113"/>
      <c r="X28" s="116"/>
      <c r="Y28" s="337"/>
      <c r="Z28" s="338"/>
      <c r="AA28" s="117"/>
      <c r="AB28" s="110"/>
      <c r="AC28" s="333"/>
    </row>
    <row r="29" spans="1:29" ht="15.75" customHeight="1">
      <c r="A29" s="363"/>
      <c r="B29" s="100"/>
      <c r="C29" s="335"/>
      <c r="D29" s="336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28"/>
      <c r="S29" s="47"/>
      <c r="T29" s="120"/>
      <c r="U29" s="111"/>
      <c r="V29" s="112"/>
      <c r="W29" s="113"/>
      <c r="X29" s="116"/>
      <c r="Y29" s="337"/>
      <c r="Z29" s="338"/>
      <c r="AA29" s="117"/>
      <c r="AB29" s="110"/>
      <c r="AC29" s="333"/>
    </row>
    <row r="30" spans="1:29" ht="15.75" customHeight="1">
      <c r="A30" s="363"/>
      <c r="B30" s="100"/>
      <c r="C30" s="335"/>
      <c r="D30" s="336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28"/>
      <c r="S30" s="47"/>
      <c r="T30" s="120"/>
      <c r="U30" s="111"/>
      <c r="V30" s="112"/>
      <c r="W30" s="113"/>
      <c r="X30" s="116"/>
      <c r="Y30" s="337"/>
      <c r="Z30" s="338"/>
      <c r="AA30" s="117"/>
      <c r="AB30" s="110"/>
      <c r="AC30" s="333"/>
    </row>
    <row r="31" spans="1:29" ht="15.75" customHeight="1">
      <c r="A31" s="363"/>
      <c r="B31" s="100"/>
      <c r="C31" s="335"/>
      <c r="D31" s="336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28"/>
      <c r="S31" s="47"/>
      <c r="T31" s="120"/>
      <c r="U31" s="111"/>
      <c r="V31" s="112"/>
      <c r="W31" s="113"/>
      <c r="X31" s="116"/>
      <c r="Y31" s="337"/>
      <c r="Z31" s="338"/>
      <c r="AA31" s="117"/>
      <c r="AB31" s="110"/>
      <c r="AC31" s="333"/>
    </row>
    <row r="32" spans="1:29" ht="15.75" customHeight="1">
      <c r="A32" s="363"/>
      <c r="B32" s="100"/>
      <c r="C32" s="335"/>
      <c r="D32" s="336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28"/>
      <c r="S32" s="47"/>
      <c r="T32" s="120"/>
      <c r="U32" s="111"/>
      <c r="V32" s="112"/>
      <c r="W32" s="113"/>
      <c r="X32" s="116"/>
      <c r="Y32" s="337"/>
      <c r="Z32" s="338"/>
      <c r="AA32" s="117"/>
      <c r="AB32" s="110"/>
      <c r="AC32" s="333"/>
    </row>
    <row r="33" spans="1:29" ht="15.75" customHeight="1">
      <c r="A33" s="363"/>
      <c r="B33" s="100"/>
      <c r="C33" s="335"/>
      <c r="D33" s="336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28"/>
      <c r="S33" s="47"/>
      <c r="T33" s="120"/>
      <c r="U33" s="111"/>
      <c r="V33" s="112"/>
      <c r="W33" s="113"/>
      <c r="X33" s="116"/>
      <c r="Y33" s="337"/>
      <c r="Z33" s="338"/>
      <c r="AA33" s="117"/>
      <c r="AB33" s="110"/>
      <c r="AC33" s="333"/>
    </row>
    <row r="34" spans="1:29" ht="15.75" customHeight="1">
      <c r="A34" s="363"/>
      <c r="B34" s="100"/>
      <c r="C34" s="335"/>
      <c r="D34" s="336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28"/>
      <c r="S34" s="47"/>
      <c r="T34" s="120"/>
      <c r="U34" s="111"/>
      <c r="V34" s="112"/>
      <c r="W34" s="113"/>
      <c r="X34" s="116"/>
      <c r="Y34" s="337"/>
      <c r="Z34" s="338"/>
      <c r="AA34" s="117"/>
      <c r="AB34" s="110"/>
      <c r="AC34" s="333"/>
    </row>
    <row r="35" spans="1:29" ht="15.75" customHeight="1">
      <c r="A35" s="363"/>
      <c r="B35" s="100"/>
      <c r="C35" s="335"/>
      <c r="D35" s="336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28"/>
      <c r="S35" s="47"/>
      <c r="T35" s="120"/>
      <c r="U35" s="111"/>
      <c r="V35" s="112"/>
      <c r="W35" s="113"/>
      <c r="X35" s="116"/>
      <c r="Y35" s="337"/>
      <c r="Z35" s="338"/>
      <c r="AA35" s="117"/>
      <c r="AB35" s="110"/>
      <c r="AC35" s="333"/>
    </row>
    <row r="36" spans="1:29" ht="15.75" customHeight="1">
      <c r="A36" s="363"/>
      <c r="B36" s="100"/>
      <c r="C36" s="335"/>
      <c r="D36" s="336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28"/>
      <c r="S36" s="47"/>
      <c r="T36" s="120"/>
      <c r="U36" s="111"/>
      <c r="V36" s="112"/>
      <c r="W36" s="113"/>
      <c r="X36" s="116"/>
      <c r="Y36" s="337"/>
      <c r="Z36" s="338"/>
      <c r="AA36" s="117"/>
      <c r="AB36" s="110"/>
      <c r="AC36" s="333"/>
    </row>
    <row r="37" spans="1:29" ht="15.75" customHeight="1">
      <c r="A37" s="363"/>
      <c r="B37" s="100"/>
      <c r="C37" s="335"/>
      <c r="D37" s="336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28"/>
      <c r="S37" s="119"/>
      <c r="T37" s="120"/>
      <c r="U37" s="130"/>
      <c r="V37" s="131"/>
      <c r="W37" s="126"/>
      <c r="X37" s="127"/>
      <c r="Y37" s="337"/>
      <c r="Z37" s="338"/>
      <c r="AA37" s="165"/>
      <c r="AB37" s="125"/>
      <c r="AC37" s="333"/>
    </row>
    <row r="38" spans="1:29" ht="15.75" customHeight="1" thickBot="1">
      <c r="A38" s="364"/>
      <c r="B38" s="133" t="s">
        <v>115</v>
      </c>
      <c r="C38" s="358"/>
      <c r="D38" s="358"/>
      <c r="E38" s="134"/>
      <c r="F38" s="99"/>
      <c r="G38" s="135"/>
      <c r="H38" s="69"/>
      <c r="I38" s="136">
        <f t="shared" ref="I38:J38" si="7">AVERAGE(I22:I37)</f>
        <v>4</v>
      </c>
      <c r="J38" s="137">
        <f t="shared" si="7"/>
        <v>3300</v>
      </c>
      <c r="K38" s="138">
        <f t="shared" ref="K38" si="8">J38/I38</f>
        <v>825</v>
      </c>
      <c r="L38" s="136">
        <f t="shared" ref="L38:M38" si="9">AVERAGE(L22:L37)</f>
        <v>4</v>
      </c>
      <c r="M38" s="137">
        <f t="shared" si="9"/>
        <v>2988.6097654156529</v>
      </c>
      <c r="N38" s="138">
        <f t="shared" ref="N38:N45" si="10">M38/L38</f>
        <v>747.15244135391322</v>
      </c>
      <c r="O38" s="139">
        <f t="shared" ref="O38:O45" si="11">L38-I38</f>
        <v>0</v>
      </c>
      <c r="P38" s="140">
        <f t="shared" ref="P38:P45" si="12">N38-K38</f>
        <v>-77.847558646086782</v>
      </c>
      <c r="Q38" s="141">
        <f t="shared" ref="Q38:Q45" si="13">N38/K38</f>
        <v>0.90563932285322812</v>
      </c>
      <c r="R38" s="329"/>
      <c r="S38" s="142">
        <v>0.33263888888888887</v>
      </c>
      <c r="T38" s="143">
        <v>0.43284722222222216</v>
      </c>
      <c r="U38" s="144"/>
      <c r="V38" s="166"/>
      <c r="W38" s="99"/>
      <c r="X38" s="69"/>
      <c r="Y38" s="359"/>
      <c r="Z38" s="360"/>
      <c r="AA38" s="168">
        <f t="shared" ref="AA38:AA45" si="14">M38-J38</f>
        <v>-311.39023458434713</v>
      </c>
      <c r="AB38" s="141">
        <f t="shared" ref="AB38:AB45" si="15">M38/J38</f>
        <v>0.90563932285322812</v>
      </c>
      <c r="AC38" s="334"/>
    </row>
    <row r="39" spans="1:29" ht="15.75" customHeight="1">
      <c r="A39" s="322" t="s">
        <v>71</v>
      </c>
      <c r="B39" s="114" t="s">
        <v>118</v>
      </c>
      <c r="C39" s="325" t="s">
        <v>207</v>
      </c>
      <c r="D39" s="326"/>
      <c r="E39" s="147">
        <v>25.2</v>
      </c>
      <c r="F39" s="97">
        <v>1221</v>
      </c>
      <c r="G39" s="148">
        <f t="shared" ref="G39:G45" si="16">E39*F39</f>
        <v>30769.200000000001</v>
      </c>
      <c r="H39" s="149"/>
      <c r="I39" s="150">
        <v>3</v>
      </c>
      <c r="J39" s="151">
        <v>3600</v>
      </c>
      <c r="K39" s="152">
        <f>J39/I39</f>
        <v>1200</v>
      </c>
      <c r="L39" s="153">
        <v>3</v>
      </c>
      <c r="M39" s="151">
        <f t="shared" ref="M39:M45" si="17">F39/V39*60</f>
        <v>3192.2074787416168</v>
      </c>
      <c r="N39" s="152">
        <f t="shared" si="10"/>
        <v>1064.069159580539</v>
      </c>
      <c r="O39" s="154">
        <f t="shared" si="11"/>
        <v>0</v>
      </c>
      <c r="P39" s="155">
        <f t="shared" si="12"/>
        <v>-135.93084041946099</v>
      </c>
      <c r="Q39" s="156">
        <f t="shared" si="13"/>
        <v>0.88672429965044919</v>
      </c>
      <c r="R39" s="327">
        <f>Q55</f>
        <v>0.88929547595646208</v>
      </c>
      <c r="S39" s="157">
        <v>0.25</v>
      </c>
      <c r="T39" s="158">
        <v>0.2659259259259259</v>
      </c>
      <c r="U39" s="159"/>
      <c r="V39" s="160">
        <v>22.949636102249666</v>
      </c>
      <c r="W39" s="161"/>
      <c r="X39" s="162"/>
      <c r="Y39" s="330"/>
      <c r="Z39" s="331"/>
      <c r="AA39" s="115">
        <f t="shared" si="14"/>
        <v>-407.7925212583832</v>
      </c>
      <c r="AB39" s="156">
        <f t="shared" si="15"/>
        <v>0.88672429965044908</v>
      </c>
      <c r="AC39" s="332">
        <f>AB55</f>
        <v>0.88929547595646208</v>
      </c>
    </row>
    <row r="40" spans="1:29" ht="15.75" customHeight="1">
      <c r="A40" s="323"/>
      <c r="B40" s="100" t="s">
        <v>118</v>
      </c>
      <c r="C40" s="335" t="s">
        <v>129</v>
      </c>
      <c r="D40" s="336"/>
      <c r="E40" s="101">
        <v>25.03</v>
      </c>
      <c r="F40" s="102">
        <v>1279</v>
      </c>
      <c r="G40" s="103">
        <f t="shared" si="16"/>
        <v>32013.370000000003</v>
      </c>
      <c r="H40" s="26"/>
      <c r="I40" s="104">
        <v>5</v>
      </c>
      <c r="J40" s="105">
        <v>3600</v>
      </c>
      <c r="K40" s="106">
        <f t="shared" ref="K40:K76" si="18">J40/I40</f>
        <v>720</v>
      </c>
      <c r="L40" s="107">
        <v>5</v>
      </c>
      <c r="M40" s="105">
        <f t="shared" si="17"/>
        <v>3194.2161676975379</v>
      </c>
      <c r="N40" s="106">
        <f t="shared" si="10"/>
        <v>638.84323353950754</v>
      </c>
      <c r="O40" s="108">
        <f t="shared" si="11"/>
        <v>0</v>
      </c>
      <c r="P40" s="109">
        <f t="shared" si="12"/>
        <v>-81.156766460492463</v>
      </c>
      <c r="Q40" s="110">
        <f t="shared" si="13"/>
        <v>0.8872822688048716</v>
      </c>
      <c r="R40" s="328"/>
      <c r="S40" s="47">
        <v>0.27569444444444446</v>
      </c>
      <c r="T40" s="48">
        <v>0.29237268518518522</v>
      </c>
      <c r="U40" s="111">
        <v>15</v>
      </c>
      <c r="V40" s="112">
        <v>24.024673338033942</v>
      </c>
      <c r="W40" s="113"/>
      <c r="X40" s="116"/>
      <c r="Y40" s="337"/>
      <c r="Z40" s="338"/>
      <c r="AA40" s="117">
        <f t="shared" si="14"/>
        <v>-405.78383230246209</v>
      </c>
      <c r="AB40" s="110">
        <f t="shared" si="15"/>
        <v>0.8872822688048716</v>
      </c>
      <c r="AC40" s="333"/>
    </row>
    <row r="41" spans="1:29" ht="15.75" customHeight="1">
      <c r="A41" s="323"/>
      <c r="B41" s="100" t="s">
        <v>118</v>
      </c>
      <c r="C41" s="335" t="s">
        <v>125</v>
      </c>
      <c r="D41" s="336"/>
      <c r="E41" s="101">
        <v>18.18</v>
      </c>
      <c r="F41" s="102">
        <v>1248</v>
      </c>
      <c r="G41" s="103">
        <f t="shared" si="16"/>
        <v>22688.639999999999</v>
      </c>
      <c r="H41" s="26"/>
      <c r="I41" s="104">
        <v>3</v>
      </c>
      <c r="J41" s="105">
        <v>3600</v>
      </c>
      <c r="K41" s="106">
        <f t="shared" si="18"/>
        <v>1200</v>
      </c>
      <c r="L41" s="107">
        <v>3</v>
      </c>
      <c r="M41" s="105">
        <f t="shared" si="17"/>
        <v>3188.4993682675786</v>
      </c>
      <c r="N41" s="106">
        <f t="shared" si="10"/>
        <v>1062.8331227558594</v>
      </c>
      <c r="O41" s="108">
        <f t="shared" si="11"/>
        <v>0</v>
      </c>
      <c r="P41" s="109">
        <f t="shared" si="12"/>
        <v>-137.16687724414055</v>
      </c>
      <c r="Q41" s="110">
        <f t="shared" si="13"/>
        <v>0.88569426896321624</v>
      </c>
      <c r="R41" s="328"/>
      <c r="S41" s="47">
        <v>0.30277777777777781</v>
      </c>
      <c r="T41" s="48">
        <v>0.31908564814814816</v>
      </c>
      <c r="U41" s="111">
        <v>14.983333333333331</v>
      </c>
      <c r="V41" s="112">
        <v>23.484401704832351</v>
      </c>
      <c r="W41" s="113"/>
      <c r="X41" s="116"/>
      <c r="Y41" s="337"/>
      <c r="Z41" s="338"/>
      <c r="AA41" s="117">
        <f t="shared" si="14"/>
        <v>-411.50063173242143</v>
      </c>
      <c r="AB41" s="110">
        <f t="shared" si="15"/>
        <v>0.88569426896321624</v>
      </c>
      <c r="AC41" s="333"/>
    </row>
    <row r="42" spans="1:29" ht="15.75" customHeight="1">
      <c r="A42" s="323"/>
      <c r="B42" s="100" t="s">
        <v>118</v>
      </c>
      <c r="C42" s="335" t="s">
        <v>202</v>
      </c>
      <c r="D42" s="336"/>
      <c r="E42" s="101">
        <v>23.72</v>
      </c>
      <c r="F42" s="102">
        <v>1189</v>
      </c>
      <c r="G42" s="103">
        <f t="shared" si="16"/>
        <v>28203.079999999998</v>
      </c>
      <c r="H42" s="26"/>
      <c r="I42" s="104">
        <v>5</v>
      </c>
      <c r="J42" s="105">
        <v>3600</v>
      </c>
      <c r="K42" s="106">
        <f t="shared" si="18"/>
        <v>720</v>
      </c>
      <c r="L42" s="107">
        <v>5</v>
      </c>
      <c r="M42" s="105">
        <f t="shared" si="17"/>
        <v>3196.6311494849406</v>
      </c>
      <c r="N42" s="106">
        <f t="shared" si="10"/>
        <v>639.32622989698814</v>
      </c>
      <c r="O42" s="108">
        <f t="shared" si="11"/>
        <v>0</v>
      </c>
      <c r="P42" s="109">
        <f t="shared" si="12"/>
        <v>-80.673770103011861</v>
      </c>
      <c r="Q42" s="110">
        <f t="shared" si="13"/>
        <v>0.88795309707915016</v>
      </c>
      <c r="R42" s="328"/>
      <c r="S42" s="47">
        <v>0.32916666666666672</v>
      </c>
      <c r="T42" s="48">
        <v>0.3446643518518519</v>
      </c>
      <c r="U42" s="111">
        <v>14.516666666666724</v>
      </c>
      <c r="V42" s="112">
        <v>22.317244831795719</v>
      </c>
      <c r="W42" s="113"/>
      <c r="X42" s="116"/>
      <c r="Y42" s="337"/>
      <c r="Z42" s="338"/>
      <c r="AA42" s="117">
        <f t="shared" si="14"/>
        <v>-403.36885051505942</v>
      </c>
      <c r="AB42" s="110">
        <f t="shared" si="15"/>
        <v>0.88795309707915016</v>
      </c>
      <c r="AC42" s="333"/>
    </row>
    <row r="43" spans="1:29" ht="15.75" customHeight="1">
      <c r="A43" s="323"/>
      <c r="B43" s="100" t="s">
        <v>118</v>
      </c>
      <c r="C43" s="335" t="s">
        <v>127</v>
      </c>
      <c r="D43" s="336"/>
      <c r="E43" s="101">
        <v>18.18</v>
      </c>
      <c r="F43" s="102">
        <v>2297</v>
      </c>
      <c r="G43" s="103">
        <f t="shared" si="16"/>
        <v>41759.46</v>
      </c>
      <c r="H43" s="13"/>
      <c r="I43" s="104">
        <v>3</v>
      </c>
      <c r="J43" s="105">
        <v>3600</v>
      </c>
      <c r="K43" s="106">
        <f t="shared" si="18"/>
        <v>1200</v>
      </c>
      <c r="L43" s="107">
        <v>3</v>
      </c>
      <c r="M43" s="105">
        <f t="shared" si="17"/>
        <v>3197.398286445999</v>
      </c>
      <c r="N43" s="106">
        <f t="shared" si="10"/>
        <v>1065.7994288153329</v>
      </c>
      <c r="O43" s="108">
        <f t="shared" si="11"/>
        <v>0</v>
      </c>
      <c r="P43" s="109">
        <f t="shared" si="12"/>
        <v>-134.20057118466707</v>
      </c>
      <c r="Q43" s="110">
        <f t="shared" si="13"/>
        <v>0.88816619067944413</v>
      </c>
      <c r="R43" s="328"/>
      <c r="S43" s="47">
        <v>0.35486111111111118</v>
      </c>
      <c r="T43" s="48">
        <v>0.38479166666666675</v>
      </c>
      <c r="U43" s="111">
        <v>14.683333333333364</v>
      </c>
      <c r="V43" s="112">
        <v>43.103794914830871</v>
      </c>
      <c r="W43" s="113"/>
      <c r="X43" s="116"/>
      <c r="Y43" s="337"/>
      <c r="Z43" s="338"/>
      <c r="AA43" s="117">
        <f t="shared" si="14"/>
        <v>-402.60171355400098</v>
      </c>
      <c r="AB43" s="110">
        <f t="shared" si="15"/>
        <v>0.88816619067944413</v>
      </c>
      <c r="AC43" s="333"/>
    </row>
    <row r="44" spans="1:29" ht="15.75" customHeight="1">
      <c r="A44" s="323"/>
      <c r="B44" s="100" t="s">
        <v>118</v>
      </c>
      <c r="C44" s="335" t="s">
        <v>126</v>
      </c>
      <c r="D44" s="336"/>
      <c r="E44" s="101">
        <v>14.03</v>
      </c>
      <c r="F44" s="102">
        <v>4774</v>
      </c>
      <c r="G44" s="121">
        <f t="shared" si="16"/>
        <v>66979.22</v>
      </c>
      <c r="H44" s="122"/>
      <c r="I44" s="104">
        <v>3</v>
      </c>
      <c r="J44" s="105">
        <v>3000</v>
      </c>
      <c r="K44" s="106">
        <f t="shared" si="18"/>
        <v>1000</v>
      </c>
      <c r="L44" s="107">
        <v>3</v>
      </c>
      <c r="M44" s="105">
        <f t="shared" si="17"/>
        <v>2721.5921657400936</v>
      </c>
      <c r="N44" s="106">
        <f t="shared" si="10"/>
        <v>907.1973885800312</v>
      </c>
      <c r="O44" s="108">
        <f t="shared" si="11"/>
        <v>0</v>
      </c>
      <c r="P44" s="109">
        <f t="shared" si="12"/>
        <v>-92.802611419968798</v>
      </c>
      <c r="Q44" s="110">
        <f t="shared" si="13"/>
        <v>0.90719738858003118</v>
      </c>
      <c r="R44" s="328"/>
      <c r="S44" s="47">
        <v>0.39513888888888898</v>
      </c>
      <c r="T44" s="120">
        <v>0.46821759259259266</v>
      </c>
      <c r="U44" s="111">
        <v>14.900000000000011</v>
      </c>
      <c r="V44" s="112">
        <v>105.24721653955349</v>
      </c>
      <c r="W44" s="113"/>
      <c r="X44" s="116"/>
      <c r="Y44" s="337"/>
      <c r="Z44" s="338"/>
      <c r="AA44" s="117">
        <f t="shared" si="14"/>
        <v>-278.40783425990639</v>
      </c>
      <c r="AB44" s="110">
        <f t="shared" si="15"/>
        <v>0.90719738858003118</v>
      </c>
      <c r="AC44" s="333"/>
    </row>
    <row r="45" spans="1:29" ht="15.75" customHeight="1">
      <c r="A45" s="323"/>
      <c r="B45" s="100" t="s">
        <v>118</v>
      </c>
      <c r="C45" s="335" t="s">
        <v>128</v>
      </c>
      <c r="D45" s="336"/>
      <c r="E45" s="101">
        <v>14.28</v>
      </c>
      <c r="F45" s="102">
        <v>6528</v>
      </c>
      <c r="G45" s="121">
        <f t="shared" si="16"/>
        <v>93219.839999999997</v>
      </c>
      <c r="H45" s="62"/>
      <c r="I45" s="104">
        <v>3</v>
      </c>
      <c r="J45" s="105">
        <v>3600</v>
      </c>
      <c r="K45" s="106">
        <f t="shared" si="18"/>
        <v>1200</v>
      </c>
      <c r="L45" s="107">
        <v>3</v>
      </c>
      <c r="M45" s="105">
        <f t="shared" si="17"/>
        <v>3186.1240921512021</v>
      </c>
      <c r="N45" s="106">
        <f t="shared" si="10"/>
        <v>1062.0413640504007</v>
      </c>
      <c r="O45" s="123">
        <f t="shared" si="11"/>
        <v>0</v>
      </c>
      <c r="P45" s="124">
        <f t="shared" si="12"/>
        <v>-137.95863594959928</v>
      </c>
      <c r="Q45" s="125">
        <f t="shared" si="13"/>
        <v>0.88503447004200064</v>
      </c>
      <c r="R45" s="328"/>
      <c r="S45" s="47">
        <v>0.47847222222222235</v>
      </c>
      <c r="T45" s="120">
        <v>0.56383101851851869</v>
      </c>
      <c r="U45" s="111">
        <v>14.766666666666763</v>
      </c>
      <c r="V45" s="112">
        <v>122.9330649628107</v>
      </c>
      <c r="W45" s="113"/>
      <c r="X45" s="116"/>
      <c r="Y45" s="337"/>
      <c r="Z45" s="338"/>
      <c r="AA45" s="117">
        <f t="shared" si="14"/>
        <v>-413.87590784879785</v>
      </c>
      <c r="AB45" s="110">
        <f t="shared" si="15"/>
        <v>0.88503447004200064</v>
      </c>
      <c r="AC45" s="333"/>
    </row>
    <row r="46" spans="1:29" ht="15.75" customHeight="1">
      <c r="A46" s="323"/>
      <c r="B46" s="100"/>
      <c r="C46" s="335"/>
      <c r="D46" s="336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28"/>
      <c r="S46" s="47"/>
      <c r="T46" s="120"/>
      <c r="U46" s="111"/>
      <c r="V46" s="112"/>
      <c r="W46" s="113"/>
      <c r="X46" s="116"/>
      <c r="Y46" s="337"/>
      <c r="Z46" s="338"/>
      <c r="AA46" s="117"/>
      <c r="AB46" s="110"/>
      <c r="AC46" s="333"/>
    </row>
    <row r="47" spans="1:29" ht="15.75" customHeight="1">
      <c r="A47" s="323"/>
      <c r="B47" s="100"/>
      <c r="C47" s="335"/>
      <c r="D47" s="336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8"/>
      <c r="S47" s="47"/>
      <c r="T47" s="120"/>
      <c r="U47" s="111"/>
      <c r="V47" s="112"/>
      <c r="W47" s="113"/>
      <c r="X47" s="116"/>
      <c r="Y47" s="337"/>
      <c r="Z47" s="338"/>
      <c r="AA47" s="117"/>
      <c r="AB47" s="110"/>
      <c r="AC47" s="333"/>
    </row>
    <row r="48" spans="1:29" ht="15.75" customHeight="1">
      <c r="A48" s="323"/>
      <c r="B48" s="100"/>
      <c r="C48" s="335"/>
      <c r="D48" s="336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8"/>
      <c r="S48" s="47"/>
      <c r="T48" s="120"/>
      <c r="U48" s="111"/>
      <c r="V48" s="112"/>
      <c r="W48" s="113"/>
      <c r="X48" s="116"/>
      <c r="Y48" s="337"/>
      <c r="Z48" s="338"/>
      <c r="AA48" s="117"/>
      <c r="AB48" s="110"/>
      <c r="AC48" s="333"/>
    </row>
    <row r="49" spans="1:29" ht="15.75" customHeight="1">
      <c r="A49" s="323"/>
      <c r="B49" s="100"/>
      <c r="C49" s="335"/>
      <c r="D49" s="336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8"/>
      <c r="S49" s="47"/>
      <c r="T49" s="120"/>
      <c r="U49" s="111"/>
      <c r="V49" s="112"/>
      <c r="W49" s="126"/>
      <c r="X49" s="127"/>
      <c r="Y49" s="337"/>
      <c r="Z49" s="338"/>
      <c r="AA49" s="117"/>
      <c r="AB49" s="110"/>
      <c r="AC49" s="333"/>
    </row>
    <row r="50" spans="1:29" ht="15.75" customHeight="1">
      <c r="A50" s="323"/>
      <c r="B50" s="100"/>
      <c r="C50" s="335"/>
      <c r="D50" s="336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8"/>
      <c r="S50" s="47"/>
      <c r="T50" s="120"/>
      <c r="U50" s="111"/>
      <c r="V50" s="112"/>
      <c r="W50" s="126"/>
      <c r="X50" s="127"/>
      <c r="Y50" s="337"/>
      <c r="Z50" s="338"/>
      <c r="AA50" s="117"/>
      <c r="AB50" s="110"/>
      <c r="AC50" s="333"/>
    </row>
    <row r="51" spans="1:29" ht="15.75" customHeight="1">
      <c r="A51" s="323"/>
      <c r="B51" s="100"/>
      <c r="C51" s="335"/>
      <c r="D51" s="336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8"/>
      <c r="S51" s="47"/>
      <c r="T51" s="120"/>
      <c r="U51" s="111"/>
      <c r="V51" s="112"/>
      <c r="W51" s="126"/>
      <c r="X51" s="127"/>
      <c r="Y51" s="337"/>
      <c r="Z51" s="338"/>
      <c r="AA51" s="117"/>
      <c r="AB51" s="110"/>
      <c r="AC51" s="333"/>
    </row>
    <row r="52" spans="1:29" ht="15.75" customHeight="1">
      <c r="A52" s="323"/>
      <c r="B52" s="100"/>
      <c r="C52" s="335"/>
      <c r="D52" s="336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8"/>
      <c r="S52" s="47"/>
      <c r="T52" s="120"/>
      <c r="U52" s="111"/>
      <c r="V52" s="112"/>
      <c r="W52" s="126"/>
      <c r="X52" s="127"/>
      <c r="Y52" s="337"/>
      <c r="Z52" s="338"/>
      <c r="AA52" s="117"/>
      <c r="AB52" s="110"/>
      <c r="AC52" s="333"/>
    </row>
    <row r="53" spans="1:29" ht="15.75" customHeight="1">
      <c r="A53" s="323"/>
      <c r="B53" s="100"/>
      <c r="C53" s="335"/>
      <c r="D53" s="336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8"/>
      <c r="S53" s="47"/>
      <c r="T53" s="120"/>
      <c r="U53" s="111"/>
      <c r="V53" s="112"/>
      <c r="W53" s="126"/>
      <c r="X53" s="127"/>
      <c r="Y53" s="337"/>
      <c r="Z53" s="338"/>
      <c r="AA53" s="117"/>
      <c r="AB53" s="110"/>
      <c r="AC53" s="333"/>
    </row>
    <row r="54" spans="1:29" ht="15.75" customHeight="1">
      <c r="A54" s="323"/>
      <c r="B54" s="100"/>
      <c r="C54" s="335"/>
      <c r="D54" s="336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8"/>
      <c r="S54" s="119"/>
      <c r="T54" s="120"/>
      <c r="U54" s="130"/>
      <c r="V54" s="131"/>
      <c r="W54" s="126"/>
      <c r="X54" s="127"/>
      <c r="Y54" s="337"/>
      <c r="Z54" s="338"/>
      <c r="AA54" s="165"/>
      <c r="AB54" s="125"/>
      <c r="AC54" s="333"/>
    </row>
    <row r="55" spans="1:29" ht="15.75" customHeight="1" thickBot="1">
      <c r="A55" s="324"/>
      <c r="B55" s="133" t="s">
        <v>115</v>
      </c>
      <c r="C55" s="358"/>
      <c r="D55" s="358"/>
      <c r="E55" s="134"/>
      <c r="F55" s="99"/>
      <c r="G55" s="135"/>
      <c r="H55" s="69"/>
      <c r="I55" s="136">
        <f t="shared" ref="I55:J55" si="19">AVERAGE(I39:I54)</f>
        <v>3.5714285714285716</v>
      </c>
      <c r="J55" s="137">
        <f t="shared" si="19"/>
        <v>3514.2857142857142</v>
      </c>
      <c r="K55" s="138">
        <f t="shared" ref="K55" si="20">J55/I55</f>
        <v>983.99999999999989</v>
      </c>
      <c r="L55" s="136">
        <f t="shared" ref="L55:M55" si="21">AVERAGE(L39:L54)</f>
        <v>3.5714285714285716</v>
      </c>
      <c r="M55" s="137">
        <f t="shared" si="21"/>
        <v>3125.2383869327095</v>
      </c>
      <c r="N55" s="138">
        <f t="shared" ref="N55:N61" si="22">M55/L55</f>
        <v>875.06674834115859</v>
      </c>
      <c r="O55" s="139">
        <f t="shared" ref="O55:O61" si="23">L55-I55</f>
        <v>0</v>
      </c>
      <c r="P55" s="140">
        <f t="shared" ref="P55:P61" si="24">N55-K55</f>
        <v>-108.9332516588413</v>
      </c>
      <c r="Q55" s="141">
        <f t="shared" ref="Q55:Q61" si="25">N55/K55</f>
        <v>0.88929547595646208</v>
      </c>
      <c r="R55" s="329"/>
      <c r="S55" s="142">
        <v>0.25</v>
      </c>
      <c r="T55" s="143">
        <v>0.56383101851851869</v>
      </c>
      <c r="U55" s="144"/>
      <c r="V55" s="166"/>
      <c r="W55" s="99"/>
      <c r="X55" s="69"/>
      <c r="Y55" s="359"/>
      <c r="Z55" s="360"/>
      <c r="AA55" s="168">
        <f t="shared" ref="AA55:AA61" si="26">M55-J55</f>
        <v>-389.04732735300468</v>
      </c>
      <c r="AB55" s="141">
        <f t="shared" ref="AB55:AB61" si="27">M55/J55</f>
        <v>0.88929547595646208</v>
      </c>
      <c r="AC55" s="334"/>
    </row>
    <row r="56" spans="1:29" ht="15.75" customHeight="1">
      <c r="A56" s="361" t="s">
        <v>78</v>
      </c>
      <c r="B56" s="114" t="s">
        <v>118</v>
      </c>
      <c r="C56" s="325" t="s">
        <v>211</v>
      </c>
      <c r="D56" s="326"/>
      <c r="E56" s="147">
        <v>17.07</v>
      </c>
      <c r="F56" s="97">
        <v>2537</v>
      </c>
      <c r="G56" s="148">
        <f t="shared" ref="G56:G61" si="28">E56*F56</f>
        <v>43306.590000000004</v>
      </c>
      <c r="H56" s="149"/>
      <c r="I56" s="150">
        <v>3</v>
      </c>
      <c r="J56" s="151">
        <v>3300</v>
      </c>
      <c r="K56" s="152">
        <f>J56/I56</f>
        <v>1100</v>
      </c>
      <c r="L56" s="153">
        <v>3</v>
      </c>
      <c r="M56" s="151">
        <f t="shared" ref="M56:M61" si="29">F56/V56*60</f>
        <v>2971.1788102369724</v>
      </c>
      <c r="N56" s="152">
        <f t="shared" si="22"/>
        <v>990.39293674565749</v>
      </c>
      <c r="O56" s="154">
        <f t="shared" si="23"/>
        <v>0</v>
      </c>
      <c r="P56" s="155">
        <f t="shared" si="24"/>
        <v>-109.60706325434251</v>
      </c>
      <c r="Q56" s="156">
        <f t="shared" si="25"/>
        <v>0.90035721522332501</v>
      </c>
      <c r="R56" s="327">
        <f>Q72</f>
        <v>0.87925715613300581</v>
      </c>
      <c r="S56" s="157">
        <v>0.25</v>
      </c>
      <c r="T56" s="158">
        <v>0.2855671296296296</v>
      </c>
      <c r="U56" s="159"/>
      <c r="V56" s="160">
        <v>51.23219089862161</v>
      </c>
      <c r="W56" s="158"/>
      <c r="X56" s="169"/>
      <c r="Y56" s="330"/>
      <c r="Z56" s="331"/>
      <c r="AA56" s="115">
        <f t="shared" si="26"/>
        <v>-328.82118976302763</v>
      </c>
      <c r="AB56" s="156">
        <f t="shared" si="27"/>
        <v>0.90035721522332501</v>
      </c>
      <c r="AC56" s="332">
        <f>AB72</f>
        <v>0.87925715613300581</v>
      </c>
    </row>
    <row r="57" spans="1:29" ht="15.75" customHeight="1">
      <c r="A57" s="362"/>
      <c r="B57" s="100" t="s">
        <v>118</v>
      </c>
      <c r="C57" s="335" t="s">
        <v>215</v>
      </c>
      <c r="D57" s="336"/>
      <c r="E57" s="101">
        <v>20.72</v>
      </c>
      <c r="F57" s="102">
        <v>2344</v>
      </c>
      <c r="G57" s="103">
        <f t="shared" si="28"/>
        <v>48567.68</v>
      </c>
      <c r="H57" s="26"/>
      <c r="I57" s="104">
        <v>3</v>
      </c>
      <c r="J57" s="105">
        <v>3600</v>
      </c>
      <c r="K57" s="106">
        <f t="shared" si="18"/>
        <v>1200</v>
      </c>
      <c r="L57" s="107">
        <v>3</v>
      </c>
      <c r="M57" s="105">
        <f t="shared" si="29"/>
        <v>3191.4379821693847</v>
      </c>
      <c r="N57" s="106">
        <f t="shared" si="22"/>
        <v>1063.8126607231281</v>
      </c>
      <c r="O57" s="108">
        <f t="shared" si="23"/>
        <v>0</v>
      </c>
      <c r="P57" s="109">
        <f t="shared" si="24"/>
        <v>-136.18733927687185</v>
      </c>
      <c r="Q57" s="110">
        <f t="shared" si="25"/>
        <v>0.88651055060260675</v>
      </c>
      <c r="R57" s="328"/>
      <c r="S57" s="47">
        <v>0.29583333333333334</v>
      </c>
      <c r="T57" s="48">
        <v>0.32643518518518522</v>
      </c>
      <c r="U57" s="111">
        <v>14.783333333333379</v>
      </c>
      <c r="V57" s="112">
        <v>44.067909445760165</v>
      </c>
      <c r="W57" s="113"/>
      <c r="X57" s="13"/>
      <c r="Y57" s="337"/>
      <c r="Z57" s="338"/>
      <c r="AA57" s="117">
        <f t="shared" si="26"/>
        <v>-408.56201783061533</v>
      </c>
      <c r="AB57" s="110">
        <f t="shared" si="27"/>
        <v>0.88651055060260686</v>
      </c>
      <c r="AC57" s="333"/>
    </row>
    <row r="58" spans="1:29" ht="15.75" customHeight="1">
      <c r="A58" s="362"/>
      <c r="B58" s="100" t="s">
        <v>118</v>
      </c>
      <c r="C58" s="335" t="s">
        <v>130</v>
      </c>
      <c r="D58" s="336"/>
      <c r="E58" s="101">
        <v>24.82</v>
      </c>
      <c r="F58" s="102">
        <v>1635</v>
      </c>
      <c r="G58" s="103">
        <f t="shared" si="28"/>
        <v>40580.699999999997</v>
      </c>
      <c r="H58" s="26"/>
      <c r="I58" s="104">
        <v>5</v>
      </c>
      <c r="J58" s="105">
        <v>3600</v>
      </c>
      <c r="K58" s="106">
        <f t="shared" si="18"/>
        <v>720</v>
      </c>
      <c r="L58" s="107">
        <v>5</v>
      </c>
      <c r="M58" s="105">
        <f t="shared" si="29"/>
        <v>3199.7276587174338</v>
      </c>
      <c r="N58" s="106">
        <f t="shared" si="22"/>
        <v>639.94553174348675</v>
      </c>
      <c r="O58" s="108">
        <f t="shared" si="23"/>
        <v>0</v>
      </c>
      <c r="P58" s="109">
        <f t="shared" si="24"/>
        <v>-80.054468256513246</v>
      </c>
      <c r="Q58" s="110">
        <f t="shared" si="25"/>
        <v>0.88881323853262051</v>
      </c>
      <c r="R58" s="328"/>
      <c r="S58" s="47">
        <v>0.33680555555555558</v>
      </c>
      <c r="T58" s="48">
        <v>0.3580902777777778</v>
      </c>
      <c r="U58" s="111">
        <v>14.933333333333323</v>
      </c>
      <c r="V58" s="112">
        <v>30.658859272830117</v>
      </c>
      <c r="W58" s="113"/>
      <c r="X58" s="13"/>
      <c r="Y58" s="337"/>
      <c r="Z58" s="338"/>
      <c r="AA58" s="117">
        <f t="shared" si="26"/>
        <v>-400.27234128256623</v>
      </c>
      <c r="AB58" s="110">
        <f t="shared" si="27"/>
        <v>0.88881323853262051</v>
      </c>
      <c r="AC58" s="333"/>
    </row>
    <row r="59" spans="1:29" ht="15.75" customHeight="1">
      <c r="A59" s="362"/>
      <c r="B59" s="100" t="s">
        <v>118</v>
      </c>
      <c r="C59" s="335" t="s">
        <v>131</v>
      </c>
      <c r="D59" s="336"/>
      <c r="E59" s="101">
        <v>30</v>
      </c>
      <c r="F59" s="102">
        <v>2222</v>
      </c>
      <c r="G59" s="103">
        <f t="shared" si="28"/>
        <v>66660</v>
      </c>
      <c r="H59" s="26"/>
      <c r="I59" s="104">
        <v>4</v>
      </c>
      <c r="J59" s="105">
        <v>3600</v>
      </c>
      <c r="K59" s="106">
        <f t="shared" si="18"/>
        <v>900</v>
      </c>
      <c r="L59" s="107">
        <v>4</v>
      </c>
      <c r="M59" s="105">
        <f t="shared" si="29"/>
        <v>3191.0400000000018</v>
      </c>
      <c r="N59" s="106">
        <f t="shared" si="22"/>
        <v>797.76000000000045</v>
      </c>
      <c r="O59" s="108">
        <f t="shared" si="23"/>
        <v>0</v>
      </c>
      <c r="P59" s="109">
        <f t="shared" si="24"/>
        <v>-102.23999999999955</v>
      </c>
      <c r="Q59" s="110">
        <f t="shared" si="25"/>
        <v>0.88640000000000052</v>
      </c>
      <c r="R59" s="328"/>
      <c r="S59" s="47">
        <v>0.36805555555555558</v>
      </c>
      <c r="T59" s="48">
        <v>0.39706018518518521</v>
      </c>
      <c r="U59" s="111">
        <v>15</v>
      </c>
      <c r="V59" s="112">
        <v>41.779482551143175</v>
      </c>
      <c r="W59" s="113"/>
      <c r="X59" s="116"/>
      <c r="Y59" s="337"/>
      <c r="Z59" s="338"/>
      <c r="AA59" s="117">
        <f t="shared" si="26"/>
        <v>-408.95999999999822</v>
      </c>
      <c r="AB59" s="110">
        <f t="shared" si="27"/>
        <v>0.88640000000000052</v>
      </c>
      <c r="AC59" s="333"/>
    </row>
    <row r="60" spans="1:29" ht="15.75" customHeight="1">
      <c r="A60" s="363"/>
      <c r="B60" s="100" t="s">
        <v>118</v>
      </c>
      <c r="C60" s="335" t="s">
        <v>124</v>
      </c>
      <c r="D60" s="336"/>
      <c r="E60" s="101">
        <v>16.66</v>
      </c>
      <c r="F60" s="102">
        <v>5232</v>
      </c>
      <c r="G60" s="103">
        <f t="shared" si="28"/>
        <v>87165.119999999995</v>
      </c>
      <c r="H60" s="13"/>
      <c r="I60" s="104">
        <v>5</v>
      </c>
      <c r="J60" s="105">
        <v>3600</v>
      </c>
      <c r="K60" s="106">
        <f t="shared" si="18"/>
        <v>720</v>
      </c>
      <c r="L60" s="107">
        <v>5</v>
      </c>
      <c r="M60" s="105">
        <f t="shared" si="29"/>
        <v>3198.0158276693342</v>
      </c>
      <c r="N60" s="106">
        <f t="shared" si="22"/>
        <v>639.60316553386679</v>
      </c>
      <c r="O60" s="108">
        <f t="shared" si="23"/>
        <v>0</v>
      </c>
      <c r="P60" s="109">
        <f t="shared" si="24"/>
        <v>-80.396834466133214</v>
      </c>
      <c r="Q60" s="110">
        <f t="shared" si="25"/>
        <v>0.8883377299081483</v>
      </c>
      <c r="R60" s="328"/>
      <c r="S60" s="47">
        <v>0.4069444444444445</v>
      </c>
      <c r="T60" s="48">
        <v>0.47510416666666672</v>
      </c>
      <c r="U60" s="111">
        <v>15</v>
      </c>
      <c r="V60" s="112">
        <v>98.160865022603772</v>
      </c>
      <c r="W60" s="113"/>
      <c r="X60" s="116"/>
      <c r="Y60" s="337"/>
      <c r="Z60" s="338"/>
      <c r="AA60" s="117">
        <f t="shared" si="26"/>
        <v>-401.98417233066584</v>
      </c>
      <c r="AB60" s="110">
        <f t="shared" si="27"/>
        <v>0.88833772990814841</v>
      </c>
      <c r="AC60" s="333"/>
    </row>
    <row r="61" spans="1:29" ht="15.75" customHeight="1">
      <c r="A61" s="363"/>
      <c r="B61" s="100" t="s">
        <v>118</v>
      </c>
      <c r="C61" s="335" t="s">
        <v>250</v>
      </c>
      <c r="D61" s="336"/>
      <c r="E61" s="101">
        <v>30</v>
      </c>
      <c r="F61" s="102">
        <v>5338</v>
      </c>
      <c r="G61" s="121">
        <f t="shared" si="28"/>
        <v>160140</v>
      </c>
      <c r="H61" s="122"/>
      <c r="I61" s="104">
        <v>4</v>
      </c>
      <c r="J61" s="105">
        <v>3300</v>
      </c>
      <c r="K61" s="106">
        <f t="shared" si="18"/>
        <v>825</v>
      </c>
      <c r="L61" s="107">
        <v>4</v>
      </c>
      <c r="M61" s="105">
        <f t="shared" si="29"/>
        <v>2713</v>
      </c>
      <c r="N61" s="106">
        <f t="shared" si="22"/>
        <v>678.25</v>
      </c>
      <c r="O61" s="108">
        <f t="shared" si="23"/>
        <v>0</v>
      </c>
      <c r="P61" s="109">
        <f t="shared" si="24"/>
        <v>-146.75</v>
      </c>
      <c r="Q61" s="110">
        <f t="shared" si="25"/>
        <v>0.82212121212121214</v>
      </c>
      <c r="R61" s="328"/>
      <c r="S61" s="47">
        <v>0.48541666666666672</v>
      </c>
      <c r="T61" s="120">
        <v>0.56739583333333343</v>
      </c>
      <c r="U61" s="111">
        <v>14.850000000000003</v>
      </c>
      <c r="V61" s="112">
        <v>118.05381496498342</v>
      </c>
      <c r="W61" s="113"/>
      <c r="X61" s="50"/>
      <c r="Y61" s="337"/>
      <c r="Z61" s="338"/>
      <c r="AA61" s="117">
        <f t="shared" si="26"/>
        <v>-587</v>
      </c>
      <c r="AB61" s="110">
        <f t="shared" si="27"/>
        <v>0.82212121212121214</v>
      </c>
      <c r="AC61" s="333"/>
    </row>
    <row r="62" spans="1:29" ht="15.75" customHeight="1">
      <c r="A62" s="363"/>
      <c r="B62" s="100"/>
      <c r="C62" s="335"/>
      <c r="D62" s="336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328"/>
      <c r="S62" s="47"/>
      <c r="T62" s="120"/>
      <c r="U62" s="111"/>
      <c r="V62" s="112"/>
      <c r="W62" s="113"/>
      <c r="X62" s="116"/>
      <c r="Y62" s="337"/>
      <c r="Z62" s="338"/>
      <c r="AA62" s="117"/>
      <c r="AB62" s="110"/>
      <c r="AC62" s="333"/>
    </row>
    <row r="63" spans="1:29" ht="15.75" customHeight="1">
      <c r="A63" s="363"/>
      <c r="B63" s="100"/>
      <c r="C63" s="335"/>
      <c r="D63" s="336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28"/>
      <c r="S63" s="47"/>
      <c r="T63" s="120"/>
      <c r="U63" s="111"/>
      <c r="V63" s="112"/>
      <c r="W63" s="113"/>
      <c r="X63" s="116"/>
      <c r="Y63" s="337"/>
      <c r="Z63" s="338"/>
      <c r="AA63" s="117"/>
      <c r="AB63" s="110"/>
      <c r="AC63" s="333"/>
    </row>
    <row r="64" spans="1:29" ht="15.75" customHeight="1">
      <c r="A64" s="363"/>
      <c r="B64" s="100"/>
      <c r="C64" s="335"/>
      <c r="D64" s="336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28"/>
      <c r="S64" s="47"/>
      <c r="T64" s="120"/>
      <c r="U64" s="111"/>
      <c r="V64" s="112"/>
      <c r="W64" s="126"/>
      <c r="X64" s="127"/>
      <c r="Y64" s="337"/>
      <c r="Z64" s="338"/>
      <c r="AA64" s="117"/>
      <c r="AB64" s="110"/>
      <c r="AC64" s="333"/>
    </row>
    <row r="65" spans="1:29" ht="15.75" customHeight="1">
      <c r="A65" s="363"/>
      <c r="B65" s="100"/>
      <c r="C65" s="335"/>
      <c r="D65" s="336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28"/>
      <c r="S65" s="47"/>
      <c r="T65" s="120"/>
      <c r="U65" s="111"/>
      <c r="V65" s="112"/>
      <c r="W65" s="126"/>
      <c r="X65" s="127"/>
      <c r="Y65" s="337"/>
      <c r="Z65" s="338"/>
      <c r="AA65" s="117"/>
      <c r="AB65" s="110"/>
      <c r="AC65" s="333"/>
    </row>
    <row r="66" spans="1:29" ht="15.75" customHeight="1">
      <c r="A66" s="363"/>
      <c r="B66" s="100"/>
      <c r="C66" s="335"/>
      <c r="D66" s="336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28"/>
      <c r="S66" s="47"/>
      <c r="T66" s="120"/>
      <c r="U66" s="111"/>
      <c r="V66" s="112"/>
      <c r="W66" s="126"/>
      <c r="X66" s="127"/>
      <c r="Y66" s="337"/>
      <c r="Z66" s="338"/>
      <c r="AA66" s="117"/>
      <c r="AB66" s="110"/>
      <c r="AC66" s="333"/>
    </row>
    <row r="67" spans="1:29" ht="15.75" customHeight="1">
      <c r="A67" s="363"/>
      <c r="B67" s="100"/>
      <c r="C67" s="335"/>
      <c r="D67" s="336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28"/>
      <c r="S67" s="47"/>
      <c r="T67" s="120"/>
      <c r="U67" s="111"/>
      <c r="V67" s="112"/>
      <c r="W67" s="126"/>
      <c r="X67" s="127"/>
      <c r="Y67" s="337"/>
      <c r="Z67" s="338"/>
      <c r="AA67" s="117"/>
      <c r="AB67" s="110"/>
      <c r="AC67" s="333"/>
    </row>
    <row r="68" spans="1:29" ht="15.75" customHeight="1">
      <c r="A68" s="363"/>
      <c r="B68" s="100"/>
      <c r="C68" s="335"/>
      <c r="D68" s="336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28"/>
      <c r="S68" s="47"/>
      <c r="T68" s="120"/>
      <c r="U68" s="111"/>
      <c r="V68" s="112"/>
      <c r="W68" s="126"/>
      <c r="X68" s="127"/>
      <c r="Y68" s="337"/>
      <c r="Z68" s="338"/>
      <c r="AA68" s="117"/>
      <c r="AB68" s="110"/>
      <c r="AC68" s="333"/>
    </row>
    <row r="69" spans="1:29" ht="15.75" customHeight="1">
      <c r="A69" s="363"/>
      <c r="B69" s="100"/>
      <c r="C69" s="335"/>
      <c r="D69" s="336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28"/>
      <c r="S69" s="47"/>
      <c r="T69" s="120"/>
      <c r="U69" s="111"/>
      <c r="V69" s="112"/>
      <c r="W69" s="126"/>
      <c r="X69" s="127"/>
      <c r="Y69" s="337"/>
      <c r="Z69" s="338"/>
      <c r="AA69" s="117"/>
      <c r="AB69" s="110"/>
      <c r="AC69" s="333"/>
    </row>
    <row r="70" spans="1:29" ht="15.75" customHeight="1">
      <c r="A70" s="363"/>
      <c r="B70" s="100"/>
      <c r="C70" s="335"/>
      <c r="D70" s="336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8"/>
      <c r="S70" s="47"/>
      <c r="T70" s="120"/>
      <c r="U70" s="111"/>
      <c r="V70" s="112"/>
      <c r="W70" s="126"/>
      <c r="X70" s="127"/>
      <c r="Y70" s="337"/>
      <c r="Z70" s="338"/>
      <c r="AA70" s="117"/>
      <c r="AB70" s="110"/>
      <c r="AC70" s="333"/>
    </row>
    <row r="71" spans="1:29" ht="15.75" customHeight="1">
      <c r="A71" s="363"/>
      <c r="B71" s="100"/>
      <c r="C71" s="335"/>
      <c r="D71" s="336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8"/>
      <c r="S71" s="119"/>
      <c r="T71" s="120"/>
      <c r="U71" s="130"/>
      <c r="V71" s="131"/>
      <c r="W71" s="126"/>
      <c r="X71" s="127"/>
      <c r="Y71" s="337"/>
      <c r="Z71" s="338"/>
      <c r="AA71" s="165"/>
      <c r="AB71" s="125"/>
      <c r="AC71" s="333"/>
    </row>
    <row r="72" spans="1:29" ht="15.75" customHeight="1" thickBot="1">
      <c r="A72" s="364"/>
      <c r="B72" s="133" t="s">
        <v>115</v>
      </c>
      <c r="C72" s="358"/>
      <c r="D72" s="358"/>
      <c r="E72" s="134"/>
      <c r="F72" s="167"/>
      <c r="G72" s="135"/>
      <c r="H72" s="69"/>
      <c r="I72" s="136">
        <f t="shared" ref="I72:J72" si="30">AVERAGE(I56:I71)</f>
        <v>4</v>
      </c>
      <c r="J72" s="137">
        <f t="shared" si="30"/>
        <v>3500</v>
      </c>
      <c r="K72" s="138">
        <f t="shared" ref="K72" si="31">J72/I72</f>
        <v>875</v>
      </c>
      <c r="L72" s="136">
        <f t="shared" ref="L72:M72" si="32">AVERAGE(L56:L71)</f>
        <v>4</v>
      </c>
      <c r="M72" s="137">
        <f t="shared" si="32"/>
        <v>3077.4000464655205</v>
      </c>
      <c r="N72" s="138">
        <f>M72/L72</f>
        <v>769.35001161638013</v>
      </c>
      <c r="O72" s="139">
        <f>L72-I72</f>
        <v>0</v>
      </c>
      <c r="P72" s="140">
        <f>N72-K72</f>
        <v>-105.64998838361987</v>
      </c>
      <c r="Q72" s="141">
        <f>N72/K72</f>
        <v>0.87925715613300581</v>
      </c>
      <c r="R72" s="329"/>
      <c r="S72" s="142">
        <v>0.25</v>
      </c>
      <c r="T72" s="143">
        <v>0.56739583333333343</v>
      </c>
      <c r="U72" s="144"/>
      <c r="V72" s="166"/>
      <c r="W72" s="167"/>
      <c r="X72" s="138"/>
      <c r="Y72" s="359"/>
      <c r="Z72" s="360"/>
      <c r="AA72" s="168">
        <f>M72-J72</f>
        <v>-422.59995353447948</v>
      </c>
      <c r="AB72" s="141">
        <f>M72/J72</f>
        <v>0.87925715613300581</v>
      </c>
      <c r="AC72" s="334"/>
    </row>
    <row r="73" spans="1:29" ht="15.75" customHeight="1">
      <c r="A73" s="322" t="s">
        <v>132</v>
      </c>
      <c r="B73" s="114" t="s">
        <v>118</v>
      </c>
      <c r="C73" s="325" t="s">
        <v>133</v>
      </c>
      <c r="D73" s="326"/>
      <c r="E73" s="147">
        <v>28.57</v>
      </c>
      <c r="F73" s="97">
        <v>1445</v>
      </c>
      <c r="G73" s="148">
        <f t="shared" ref="G73:G76" si="33">E73*F73</f>
        <v>41283.65</v>
      </c>
      <c r="H73" s="149"/>
      <c r="I73" s="150">
        <v>12</v>
      </c>
      <c r="J73" s="151">
        <v>3600</v>
      </c>
      <c r="K73" s="152">
        <f>J73/I73</f>
        <v>300</v>
      </c>
      <c r="L73" s="153">
        <v>12</v>
      </c>
      <c r="M73" s="151">
        <f>F73/V73*60</f>
        <v>3119.2512706954089</v>
      </c>
      <c r="N73" s="152">
        <f>M73/L73</f>
        <v>259.93760589128408</v>
      </c>
      <c r="O73" s="154">
        <f>L73-I73</f>
        <v>0</v>
      </c>
      <c r="P73" s="155">
        <f>N73-K73</f>
        <v>-40.062394108715921</v>
      </c>
      <c r="Q73" s="156">
        <f>N73/K73</f>
        <v>0.86645868630428025</v>
      </c>
      <c r="R73" s="327">
        <f>Q89</f>
        <v>0.89588794460317533</v>
      </c>
      <c r="S73" s="157">
        <v>0.70833333333333337</v>
      </c>
      <c r="T73" s="158">
        <v>0.72762731481481491</v>
      </c>
      <c r="U73" s="159"/>
      <c r="V73" s="160">
        <v>27.795131740275295</v>
      </c>
      <c r="W73" s="158"/>
      <c r="X73" s="169"/>
      <c r="Y73" s="330"/>
      <c r="Z73" s="331"/>
      <c r="AA73" s="115">
        <f>M73-J73</f>
        <v>-480.74872930459105</v>
      </c>
      <c r="AB73" s="156">
        <f>M73/J73</f>
        <v>0.86645868630428025</v>
      </c>
      <c r="AC73" s="332">
        <f>AB89</f>
        <v>0.89588794460317533</v>
      </c>
    </row>
    <row r="74" spans="1:29" ht="15.75" customHeight="1">
      <c r="A74" s="323"/>
      <c r="B74" s="100" t="s">
        <v>118</v>
      </c>
      <c r="C74" s="335" t="s">
        <v>195</v>
      </c>
      <c r="D74" s="336"/>
      <c r="E74" s="101">
        <v>20.420000000000002</v>
      </c>
      <c r="F74" s="102">
        <v>499</v>
      </c>
      <c r="G74" s="103">
        <f t="shared" si="33"/>
        <v>10189.580000000002</v>
      </c>
      <c r="H74" s="26"/>
      <c r="I74" s="104">
        <v>13</v>
      </c>
      <c r="J74" s="105">
        <v>3600</v>
      </c>
      <c r="K74" s="106">
        <f t="shared" si="18"/>
        <v>276.92307692307691</v>
      </c>
      <c r="L74" s="107">
        <v>13</v>
      </c>
      <c r="M74" s="105">
        <f>F74/V74*60</f>
        <v>3260.5837684264093</v>
      </c>
      <c r="N74" s="106">
        <f>M74/L74</f>
        <v>250.81413603280072</v>
      </c>
      <c r="O74" s="108">
        <f>L74-I74</f>
        <v>0</v>
      </c>
      <c r="P74" s="109">
        <f>N74-K74</f>
        <v>-26.108940890276187</v>
      </c>
      <c r="Q74" s="110">
        <f>N74/K74</f>
        <v>0.90571771345178043</v>
      </c>
      <c r="R74" s="328"/>
      <c r="S74" s="47">
        <v>0.73055555555555562</v>
      </c>
      <c r="T74" s="48">
        <v>0.73692129629629632</v>
      </c>
      <c r="U74" s="111">
        <v>5</v>
      </c>
      <c r="V74" s="112">
        <v>9.1824047858918671</v>
      </c>
      <c r="W74" s="113"/>
      <c r="X74" s="13"/>
      <c r="Y74" s="337"/>
      <c r="Z74" s="338"/>
      <c r="AA74" s="117">
        <f>M74-J74</f>
        <v>-339.41623157359072</v>
      </c>
      <c r="AB74" s="110">
        <f>M74/J74</f>
        <v>0.90571771345178032</v>
      </c>
      <c r="AC74" s="333"/>
    </row>
    <row r="75" spans="1:29" ht="15.75" customHeight="1">
      <c r="A75" s="323"/>
      <c r="B75" s="100" t="s">
        <v>118</v>
      </c>
      <c r="C75" s="335" t="s">
        <v>229</v>
      </c>
      <c r="D75" s="336"/>
      <c r="E75" s="101">
        <v>17.71</v>
      </c>
      <c r="F75" s="102">
        <v>1619</v>
      </c>
      <c r="G75" s="103">
        <f t="shared" si="33"/>
        <v>28672.49</v>
      </c>
      <c r="H75" s="26"/>
      <c r="I75" s="104">
        <v>6</v>
      </c>
      <c r="J75" s="105">
        <v>3600</v>
      </c>
      <c r="K75" s="106">
        <f t="shared" si="18"/>
        <v>600</v>
      </c>
      <c r="L75" s="107">
        <v>6</v>
      </c>
      <c r="M75" s="105">
        <f>F75/V75*60</f>
        <v>3259.6882635466823</v>
      </c>
      <c r="N75" s="106">
        <f>M75/L75</f>
        <v>543.28137725778038</v>
      </c>
      <c r="O75" s="108">
        <f>L75-I75</f>
        <v>0</v>
      </c>
      <c r="P75" s="109">
        <f>N75-K75</f>
        <v>-56.718622742219623</v>
      </c>
      <c r="Q75" s="110">
        <f>N75/K75</f>
        <v>0.90546896209630068</v>
      </c>
      <c r="R75" s="328"/>
      <c r="S75" s="47">
        <v>0.74027777777777781</v>
      </c>
      <c r="T75" s="48">
        <v>0.76097222222222227</v>
      </c>
      <c r="U75" s="111">
        <v>4.8333333333333428</v>
      </c>
      <c r="V75" s="112">
        <v>29.800395665537497</v>
      </c>
      <c r="W75" s="113"/>
      <c r="X75" s="13"/>
      <c r="Y75" s="337"/>
      <c r="Z75" s="338"/>
      <c r="AA75" s="117">
        <f>M75-J75</f>
        <v>-340.31173645331774</v>
      </c>
      <c r="AB75" s="110">
        <f>M75/J75</f>
        <v>0.90546896209630068</v>
      </c>
      <c r="AC75" s="333"/>
    </row>
    <row r="76" spans="1:29" ht="15.75" customHeight="1">
      <c r="A76" s="323"/>
      <c r="B76" s="100" t="s">
        <v>118</v>
      </c>
      <c r="C76" s="335" t="s">
        <v>227</v>
      </c>
      <c r="D76" s="336"/>
      <c r="E76" s="101">
        <v>18.920000000000002</v>
      </c>
      <c r="F76" s="102">
        <v>1725</v>
      </c>
      <c r="G76" s="103">
        <f t="shared" si="33"/>
        <v>32637.000000000004</v>
      </c>
      <c r="H76" s="26"/>
      <c r="I76" s="104">
        <v>6</v>
      </c>
      <c r="J76" s="105">
        <v>3600</v>
      </c>
      <c r="K76" s="106">
        <f t="shared" si="18"/>
        <v>600</v>
      </c>
      <c r="L76" s="107">
        <v>6</v>
      </c>
      <c r="M76" s="105">
        <f>F76/V76*60</f>
        <v>3261.2630996172256</v>
      </c>
      <c r="N76" s="106">
        <f>M76/L76</f>
        <v>543.54384993620431</v>
      </c>
      <c r="O76" s="108">
        <f>L76-I76</f>
        <v>0</v>
      </c>
      <c r="P76" s="109">
        <f>N76-K76</f>
        <v>-56.45615006379569</v>
      </c>
      <c r="Q76" s="110">
        <f>N76/K76</f>
        <v>0.90590641656034054</v>
      </c>
      <c r="R76" s="328"/>
      <c r="S76" s="47">
        <v>0.76388888888888895</v>
      </c>
      <c r="T76" s="48">
        <v>0.78592592592592603</v>
      </c>
      <c r="U76" s="111">
        <v>5</v>
      </c>
      <c r="V76" s="112">
        <v>31.736169955790377</v>
      </c>
      <c r="W76" s="113"/>
      <c r="X76" s="116"/>
      <c r="Y76" s="337"/>
      <c r="Z76" s="338"/>
      <c r="AA76" s="117">
        <f>M76-J76</f>
        <v>-338.73690038277437</v>
      </c>
      <c r="AB76" s="110">
        <f>M76/J76</f>
        <v>0.90590641656034043</v>
      </c>
      <c r="AC76" s="333"/>
    </row>
    <row r="77" spans="1:29" ht="15.75" customHeight="1">
      <c r="A77" s="323"/>
      <c r="B77" s="100"/>
      <c r="C77" s="335"/>
      <c r="D77" s="336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8"/>
      <c r="S77" s="47"/>
      <c r="T77" s="48"/>
      <c r="U77" s="111"/>
      <c r="V77" s="112"/>
      <c r="W77" s="113"/>
      <c r="X77" s="116"/>
      <c r="Y77" s="337"/>
      <c r="Z77" s="338"/>
      <c r="AA77" s="117"/>
      <c r="AB77" s="110"/>
      <c r="AC77" s="333"/>
    </row>
    <row r="78" spans="1:29" ht="15.75" customHeight="1">
      <c r="A78" s="323"/>
      <c r="B78" s="100"/>
      <c r="C78" s="335"/>
      <c r="D78" s="336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8"/>
      <c r="S78" s="47"/>
      <c r="T78" s="120"/>
      <c r="U78" s="111"/>
      <c r="V78" s="112"/>
      <c r="W78" s="113"/>
      <c r="X78" s="50"/>
      <c r="Y78" s="337"/>
      <c r="Z78" s="338"/>
      <c r="AA78" s="117"/>
      <c r="AB78" s="110"/>
      <c r="AC78" s="333"/>
    </row>
    <row r="79" spans="1:29" ht="15.75" customHeight="1">
      <c r="A79" s="323"/>
      <c r="B79" s="100"/>
      <c r="C79" s="335"/>
      <c r="D79" s="336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8"/>
      <c r="S79" s="47"/>
      <c r="T79" s="120"/>
      <c r="U79" s="111"/>
      <c r="V79" s="112"/>
      <c r="W79" s="113"/>
      <c r="X79" s="116"/>
      <c r="Y79" s="337"/>
      <c r="Z79" s="338"/>
      <c r="AA79" s="117"/>
      <c r="AB79" s="110"/>
      <c r="AC79" s="333"/>
    </row>
    <row r="80" spans="1:29" ht="15.75" customHeight="1">
      <c r="A80" s="323"/>
      <c r="B80" s="100"/>
      <c r="C80" s="335"/>
      <c r="D80" s="336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8"/>
      <c r="S80" s="47"/>
      <c r="T80" s="120"/>
      <c r="U80" s="111"/>
      <c r="V80" s="112"/>
      <c r="W80" s="113"/>
      <c r="X80" s="116"/>
      <c r="Y80" s="337"/>
      <c r="Z80" s="338"/>
      <c r="AA80" s="117"/>
      <c r="AB80" s="110"/>
      <c r="AC80" s="333"/>
    </row>
    <row r="81" spans="1:29" ht="15.75" customHeight="1">
      <c r="A81" s="323"/>
      <c r="B81" s="100"/>
      <c r="C81" s="335"/>
      <c r="D81" s="336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8"/>
      <c r="S81" s="47"/>
      <c r="T81" s="120"/>
      <c r="U81" s="111"/>
      <c r="V81" s="112"/>
      <c r="W81" s="126"/>
      <c r="X81" s="127"/>
      <c r="Y81" s="337"/>
      <c r="Z81" s="338"/>
      <c r="AA81" s="117"/>
      <c r="AB81" s="110"/>
      <c r="AC81" s="333"/>
    </row>
    <row r="82" spans="1:29" ht="15.75" customHeight="1">
      <c r="A82" s="323"/>
      <c r="B82" s="100"/>
      <c r="C82" s="335"/>
      <c r="D82" s="336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8"/>
      <c r="S82" s="47"/>
      <c r="T82" s="120"/>
      <c r="U82" s="111"/>
      <c r="V82" s="112"/>
      <c r="W82" s="126"/>
      <c r="X82" s="127"/>
      <c r="Y82" s="337"/>
      <c r="Z82" s="338"/>
      <c r="AA82" s="117"/>
      <c r="AB82" s="110"/>
      <c r="AC82" s="333"/>
    </row>
    <row r="83" spans="1:29" ht="15.75" customHeight="1">
      <c r="A83" s="323"/>
      <c r="B83" s="100"/>
      <c r="C83" s="335"/>
      <c r="D83" s="336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8"/>
      <c r="S83" s="47"/>
      <c r="T83" s="120"/>
      <c r="U83" s="111"/>
      <c r="V83" s="112"/>
      <c r="W83" s="126"/>
      <c r="X83" s="127"/>
      <c r="Y83" s="337"/>
      <c r="Z83" s="338"/>
      <c r="AA83" s="117"/>
      <c r="AB83" s="110"/>
      <c r="AC83" s="333"/>
    </row>
    <row r="84" spans="1:29" ht="15.75" customHeight="1">
      <c r="A84" s="323"/>
      <c r="B84" s="100"/>
      <c r="C84" s="335"/>
      <c r="D84" s="336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8"/>
      <c r="S84" s="47"/>
      <c r="T84" s="120"/>
      <c r="U84" s="111"/>
      <c r="V84" s="112"/>
      <c r="W84" s="126"/>
      <c r="X84" s="127"/>
      <c r="Y84" s="337"/>
      <c r="Z84" s="338"/>
      <c r="AA84" s="117"/>
      <c r="AB84" s="110"/>
      <c r="AC84" s="333"/>
    </row>
    <row r="85" spans="1:29" ht="15.75" customHeight="1">
      <c r="A85" s="323"/>
      <c r="B85" s="100"/>
      <c r="C85" s="335"/>
      <c r="D85" s="336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8"/>
      <c r="S85" s="47"/>
      <c r="T85" s="120"/>
      <c r="U85" s="111"/>
      <c r="V85" s="112"/>
      <c r="W85" s="126"/>
      <c r="X85" s="127"/>
      <c r="Y85" s="337"/>
      <c r="Z85" s="338"/>
      <c r="AA85" s="117"/>
      <c r="AB85" s="110"/>
      <c r="AC85" s="333"/>
    </row>
    <row r="86" spans="1:29" ht="15.75" customHeight="1">
      <c r="A86" s="323"/>
      <c r="B86" s="100"/>
      <c r="C86" s="335"/>
      <c r="D86" s="336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8"/>
      <c r="S86" s="47"/>
      <c r="T86" s="120"/>
      <c r="U86" s="111"/>
      <c r="V86" s="112"/>
      <c r="W86" s="126"/>
      <c r="X86" s="127"/>
      <c r="Y86" s="337"/>
      <c r="Z86" s="338"/>
      <c r="AA86" s="117"/>
      <c r="AB86" s="110"/>
      <c r="AC86" s="333"/>
    </row>
    <row r="87" spans="1:29" ht="15.75" customHeight="1">
      <c r="A87" s="323"/>
      <c r="B87" s="100"/>
      <c r="C87" s="335"/>
      <c r="D87" s="336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8"/>
      <c r="S87" s="47"/>
      <c r="T87" s="120"/>
      <c r="U87" s="111"/>
      <c r="V87" s="112"/>
      <c r="W87" s="126"/>
      <c r="X87" s="127"/>
      <c r="Y87" s="337"/>
      <c r="Z87" s="338"/>
      <c r="AA87" s="117"/>
      <c r="AB87" s="110"/>
      <c r="AC87" s="333"/>
    </row>
    <row r="88" spans="1:29" ht="15.75" customHeight="1">
      <c r="A88" s="323"/>
      <c r="B88" s="100"/>
      <c r="C88" s="335"/>
      <c r="D88" s="336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8"/>
      <c r="S88" s="119"/>
      <c r="T88" s="120"/>
      <c r="U88" s="130"/>
      <c r="V88" s="131"/>
      <c r="W88" s="126"/>
      <c r="X88" s="127"/>
      <c r="Y88" s="337"/>
      <c r="Z88" s="338"/>
      <c r="AA88" s="165"/>
      <c r="AB88" s="125"/>
      <c r="AC88" s="333"/>
    </row>
    <row r="89" spans="1:29" ht="15.75" customHeight="1" thickBot="1">
      <c r="A89" s="324"/>
      <c r="B89" s="133" t="s">
        <v>115</v>
      </c>
      <c r="C89" s="358"/>
      <c r="D89" s="358"/>
      <c r="E89" s="134"/>
      <c r="F89" s="167"/>
      <c r="G89" s="135"/>
      <c r="H89" s="69"/>
      <c r="I89" s="136">
        <f t="shared" ref="I89:J89" si="34">AVERAGE(I73:I88)</f>
        <v>9.25</v>
      </c>
      <c r="J89" s="137">
        <f t="shared" si="34"/>
        <v>3600</v>
      </c>
      <c r="K89" s="138">
        <f t="shared" ref="K89" si="35">J89/I89</f>
        <v>389.18918918918916</v>
      </c>
      <c r="L89" s="136">
        <f t="shared" ref="L89:M89" si="36">AVERAGE(L73:L88)</f>
        <v>9.25</v>
      </c>
      <c r="M89" s="137">
        <f t="shared" si="36"/>
        <v>3225.1966005714312</v>
      </c>
      <c r="N89" s="138">
        <f t="shared" ref="N89:N94" si="37">M89/L89</f>
        <v>348.66990276447905</v>
      </c>
      <c r="O89" s="139">
        <f t="shared" ref="O89:O94" si="38">L89-I89</f>
        <v>0</v>
      </c>
      <c r="P89" s="140">
        <f t="shared" ref="P89:P94" si="39">N89-K89</f>
        <v>-40.519286424710117</v>
      </c>
      <c r="Q89" s="141">
        <f t="shared" ref="Q89:Q94" si="40">N89/K89</f>
        <v>0.89588794460317533</v>
      </c>
      <c r="R89" s="329"/>
      <c r="S89" s="142">
        <v>0.70833333333333337</v>
      </c>
      <c r="T89" s="143">
        <v>0.78592592592592603</v>
      </c>
      <c r="U89" s="144"/>
      <c r="V89" s="166"/>
      <c r="W89" s="167"/>
      <c r="X89" s="138"/>
      <c r="Y89" s="359"/>
      <c r="Z89" s="360"/>
      <c r="AA89" s="168">
        <f t="shared" ref="AA89:AA94" si="41">M89-J89</f>
        <v>-374.80339942856881</v>
      </c>
      <c r="AB89" s="141">
        <f t="shared" ref="AB89:AB94" si="42">M89/J89</f>
        <v>0.89588794460317533</v>
      </c>
      <c r="AC89" s="334"/>
    </row>
    <row r="90" spans="1:29" ht="15.75" customHeight="1">
      <c r="A90" s="361" t="s">
        <v>137</v>
      </c>
      <c r="B90" s="114" t="s">
        <v>118</v>
      </c>
      <c r="C90" s="325" t="s">
        <v>197</v>
      </c>
      <c r="D90" s="326"/>
      <c r="E90" s="147">
        <v>23.27</v>
      </c>
      <c r="F90" s="97">
        <v>851</v>
      </c>
      <c r="G90" s="148">
        <f t="shared" ref="G90:G94" si="43">E90*F90</f>
        <v>19802.77</v>
      </c>
      <c r="H90" s="149"/>
      <c r="I90" s="150">
        <v>5</v>
      </c>
      <c r="J90" s="151">
        <v>3000</v>
      </c>
      <c r="K90" s="152">
        <f>J90/I90</f>
        <v>600</v>
      </c>
      <c r="L90" s="153">
        <v>5</v>
      </c>
      <c r="M90" s="151">
        <f>F90/V90*60</f>
        <v>2719.2005940949102</v>
      </c>
      <c r="N90" s="152">
        <f t="shared" si="37"/>
        <v>543.84011881898209</v>
      </c>
      <c r="O90" s="154">
        <f t="shared" si="38"/>
        <v>0</v>
      </c>
      <c r="P90" s="155">
        <f t="shared" si="39"/>
        <v>-56.159881181017909</v>
      </c>
      <c r="Q90" s="156">
        <f t="shared" si="40"/>
        <v>0.90640019803163685</v>
      </c>
      <c r="R90" s="327">
        <f>Q106</f>
        <v>0.9061922281123983</v>
      </c>
      <c r="S90" s="157">
        <v>0.70833333333333337</v>
      </c>
      <c r="T90" s="158">
        <v>0.72136574074074078</v>
      </c>
      <c r="U90" s="159"/>
      <c r="V90" s="160">
        <v>18.777577539105899</v>
      </c>
      <c r="W90" s="161"/>
      <c r="X90" s="162"/>
      <c r="Y90" s="330"/>
      <c r="Z90" s="331"/>
      <c r="AA90" s="115">
        <f t="shared" si="41"/>
        <v>-280.79940590508977</v>
      </c>
      <c r="AB90" s="156">
        <f t="shared" si="42"/>
        <v>0.90640019803163674</v>
      </c>
      <c r="AC90" s="332">
        <f>AB106</f>
        <v>0.9061922281123983</v>
      </c>
    </row>
    <row r="91" spans="1:29" ht="15.75" customHeight="1">
      <c r="A91" s="362"/>
      <c r="B91" s="100" t="s">
        <v>118</v>
      </c>
      <c r="C91" s="335" t="s">
        <v>136</v>
      </c>
      <c r="D91" s="336"/>
      <c r="E91" s="101">
        <v>24.54</v>
      </c>
      <c r="F91" s="102">
        <v>1478</v>
      </c>
      <c r="G91" s="103">
        <f t="shared" si="43"/>
        <v>36270.119999999995</v>
      </c>
      <c r="H91" s="26"/>
      <c r="I91" s="104">
        <v>4</v>
      </c>
      <c r="J91" s="105">
        <v>3000</v>
      </c>
      <c r="K91" s="106">
        <f t="shared" ref="K91:K135" si="44">J91/I91</f>
        <v>750</v>
      </c>
      <c r="L91" s="107">
        <v>4</v>
      </c>
      <c r="M91" s="105">
        <f>F91/V91*60</f>
        <v>2719.3853896612723</v>
      </c>
      <c r="N91" s="106">
        <f t="shared" si="37"/>
        <v>679.84634741531806</v>
      </c>
      <c r="O91" s="108">
        <f t="shared" si="38"/>
        <v>0</v>
      </c>
      <c r="P91" s="109">
        <f t="shared" si="39"/>
        <v>-70.153652584681936</v>
      </c>
      <c r="Q91" s="110">
        <f t="shared" si="40"/>
        <v>0.90646179655375747</v>
      </c>
      <c r="R91" s="328"/>
      <c r="S91" s="47">
        <v>0.72430555555555554</v>
      </c>
      <c r="T91" s="48">
        <v>0.74694444444444441</v>
      </c>
      <c r="U91" s="111">
        <v>5</v>
      </c>
      <c r="V91" s="112">
        <v>32.610309791745266</v>
      </c>
      <c r="W91" s="113"/>
      <c r="X91" s="116"/>
      <c r="Y91" s="337"/>
      <c r="Z91" s="338"/>
      <c r="AA91" s="117">
        <f t="shared" si="41"/>
        <v>-280.61461033872774</v>
      </c>
      <c r="AB91" s="110">
        <f t="shared" si="42"/>
        <v>0.90646179655375747</v>
      </c>
      <c r="AC91" s="333"/>
    </row>
    <row r="92" spans="1:29" ht="15.75" customHeight="1">
      <c r="A92" s="362"/>
      <c r="B92" s="100" t="s">
        <v>118</v>
      </c>
      <c r="C92" s="335" t="s">
        <v>230</v>
      </c>
      <c r="D92" s="336"/>
      <c r="E92" s="101">
        <v>24.33</v>
      </c>
      <c r="F92" s="102">
        <v>2659</v>
      </c>
      <c r="G92" s="103">
        <f t="shared" si="43"/>
        <v>64693.469999999994</v>
      </c>
      <c r="H92" s="26"/>
      <c r="I92" s="104">
        <v>4</v>
      </c>
      <c r="J92" s="105">
        <v>3000</v>
      </c>
      <c r="K92" s="106">
        <f t="shared" si="44"/>
        <v>750</v>
      </c>
      <c r="L92" s="107">
        <v>4</v>
      </c>
      <c r="M92" s="105">
        <f>F92/V92*60</f>
        <v>2718.7427747972324</v>
      </c>
      <c r="N92" s="106">
        <f t="shared" si="37"/>
        <v>679.6856936993081</v>
      </c>
      <c r="O92" s="108">
        <f t="shared" si="38"/>
        <v>0</v>
      </c>
      <c r="P92" s="109">
        <f t="shared" si="39"/>
        <v>-70.314306300691896</v>
      </c>
      <c r="Q92" s="110">
        <f t="shared" si="40"/>
        <v>0.90624759159907742</v>
      </c>
      <c r="R92" s="328"/>
      <c r="S92" s="47">
        <v>0.75</v>
      </c>
      <c r="T92" s="48">
        <v>0.79074074074074074</v>
      </c>
      <c r="U92" s="111">
        <v>5</v>
      </c>
      <c r="V92" s="112">
        <v>58.68153525921506</v>
      </c>
      <c r="W92" s="113"/>
      <c r="X92" s="116"/>
      <c r="Y92" s="337"/>
      <c r="Z92" s="338"/>
      <c r="AA92" s="117">
        <f t="shared" si="41"/>
        <v>-281.25722520276759</v>
      </c>
      <c r="AB92" s="110">
        <f t="shared" si="42"/>
        <v>0.90624759159907742</v>
      </c>
      <c r="AC92" s="333"/>
    </row>
    <row r="93" spans="1:29" ht="15.75" customHeight="1">
      <c r="A93" s="362"/>
      <c r="B93" s="100" t="s">
        <v>118</v>
      </c>
      <c r="C93" s="335" t="s">
        <v>135</v>
      </c>
      <c r="D93" s="336"/>
      <c r="E93" s="101">
        <v>22.28</v>
      </c>
      <c r="F93" s="102">
        <v>1606</v>
      </c>
      <c r="G93" s="103">
        <f t="shared" si="43"/>
        <v>35781.68</v>
      </c>
      <c r="H93" s="26"/>
      <c r="I93" s="104">
        <v>5</v>
      </c>
      <c r="J93" s="105">
        <v>3300</v>
      </c>
      <c r="K93" s="106">
        <f t="shared" si="44"/>
        <v>660</v>
      </c>
      <c r="L93" s="107">
        <v>5</v>
      </c>
      <c r="M93" s="105">
        <f>F93/V93*60</f>
        <v>2991.12</v>
      </c>
      <c r="N93" s="106">
        <f t="shared" si="37"/>
        <v>598.22399999999993</v>
      </c>
      <c r="O93" s="108">
        <f t="shared" si="38"/>
        <v>0</v>
      </c>
      <c r="P93" s="109">
        <f t="shared" si="39"/>
        <v>-61.776000000000067</v>
      </c>
      <c r="Q93" s="110">
        <f t="shared" si="40"/>
        <v>0.90639999999999987</v>
      </c>
      <c r="R93" s="328"/>
      <c r="S93" s="47">
        <v>0.79374999999999996</v>
      </c>
      <c r="T93" s="48">
        <v>0.81611111111111101</v>
      </c>
      <c r="U93" s="111">
        <v>5</v>
      </c>
      <c r="V93" s="112">
        <v>32.215357458075907</v>
      </c>
      <c r="W93" s="113"/>
      <c r="X93" s="116"/>
      <c r="Y93" s="337"/>
      <c r="Z93" s="338"/>
      <c r="AA93" s="117">
        <f t="shared" si="41"/>
        <v>-308.88000000000011</v>
      </c>
      <c r="AB93" s="110">
        <f t="shared" si="42"/>
        <v>0.90639999999999998</v>
      </c>
      <c r="AC93" s="333"/>
    </row>
    <row r="94" spans="1:29" ht="15.75" customHeight="1">
      <c r="A94" s="363"/>
      <c r="B94" s="100" t="s">
        <v>118</v>
      </c>
      <c r="C94" s="335" t="s">
        <v>138</v>
      </c>
      <c r="D94" s="336"/>
      <c r="E94" s="101">
        <v>17.89</v>
      </c>
      <c r="F94" s="102">
        <v>4962</v>
      </c>
      <c r="G94" s="103">
        <f t="shared" si="43"/>
        <v>88770.180000000008</v>
      </c>
      <c r="H94" s="13"/>
      <c r="I94" s="104">
        <v>4</v>
      </c>
      <c r="J94" s="105">
        <v>3300</v>
      </c>
      <c r="K94" s="106">
        <f t="shared" si="44"/>
        <v>825</v>
      </c>
      <c r="L94" s="107">
        <v>4</v>
      </c>
      <c r="M94" s="105">
        <f>F94/V94*60</f>
        <v>2988.15</v>
      </c>
      <c r="N94" s="106">
        <f t="shared" si="37"/>
        <v>747.03750000000002</v>
      </c>
      <c r="O94" s="108">
        <f t="shared" si="38"/>
        <v>0</v>
      </c>
      <c r="P94" s="109">
        <f t="shared" si="39"/>
        <v>-77.962499999999977</v>
      </c>
      <c r="Q94" s="110">
        <f t="shared" si="40"/>
        <v>0.90550000000000008</v>
      </c>
      <c r="R94" s="328"/>
      <c r="S94" s="47">
        <v>0.82013888888888886</v>
      </c>
      <c r="T94" s="48">
        <v>0.88932870370370365</v>
      </c>
      <c r="U94" s="111">
        <v>5.8000000000001073</v>
      </c>
      <c r="V94" s="112">
        <v>99.633552532503387</v>
      </c>
      <c r="W94" s="113"/>
      <c r="X94" s="116"/>
      <c r="Y94" s="337"/>
      <c r="Z94" s="338"/>
      <c r="AA94" s="117">
        <f t="shared" si="41"/>
        <v>-311.84999999999991</v>
      </c>
      <c r="AB94" s="110">
        <f t="shared" si="42"/>
        <v>0.90550000000000008</v>
      </c>
      <c r="AC94" s="333"/>
    </row>
    <row r="95" spans="1:29" ht="15.75" customHeight="1">
      <c r="A95" s="363"/>
      <c r="B95" s="100"/>
      <c r="C95" s="335"/>
      <c r="D95" s="336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8"/>
      <c r="S95" s="47"/>
      <c r="T95" s="120"/>
      <c r="U95" s="111"/>
      <c r="V95" s="112"/>
      <c r="W95" s="113"/>
      <c r="X95" s="116"/>
      <c r="Y95" s="337"/>
      <c r="Z95" s="338"/>
      <c r="AA95" s="117"/>
      <c r="AB95" s="110"/>
      <c r="AC95" s="333"/>
    </row>
    <row r="96" spans="1:29" ht="15.75" customHeight="1">
      <c r="A96" s="363"/>
      <c r="B96" s="100"/>
      <c r="C96" s="335"/>
      <c r="D96" s="336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8"/>
      <c r="S96" s="47"/>
      <c r="T96" s="120"/>
      <c r="U96" s="111"/>
      <c r="V96" s="112"/>
      <c r="W96" s="113"/>
      <c r="X96" s="116"/>
      <c r="Y96" s="337"/>
      <c r="Z96" s="338"/>
      <c r="AA96" s="117"/>
      <c r="AB96" s="110"/>
      <c r="AC96" s="333"/>
    </row>
    <row r="97" spans="1:29" ht="15.75" customHeight="1">
      <c r="A97" s="363"/>
      <c r="B97" s="100"/>
      <c r="C97" s="335"/>
      <c r="D97" s="336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8"/>
      <c r="S97" s="47"/>
      <c r="T97" s="120"/>
      <c r="U97" s="111"/>
      <c r="V97" s="112"/>
      <c r="W97" s="113"/>
      <c r="X97" s="116"/>
      <c r="Y97" s="337"/>
      <c r="Z97" s="338"/>
      <c r="AA97" s="117"/>
      <c r="AB97" s="110"/>
      <c r="AC97" s="333"/>
    </row>
    <row r="98" spans="1:29" ht="15.75" customHeight="1">
      <c r="A98" s="363"/>
      <c r="B98" s="100"/>
      <c r="C98" s="335"/>
      <c r="D98" s="336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8"/>
      <c r="S98" s="47"/>
      <c r="T98" s="120"/>
      <c r="U98" s="111"/>
      <c r="V98" s="112"/>
      <c r="W98" s="113"/>
      <c r="X98" s="116"/>
      <c r="Y98" s="337"/>
      <c r="Z98" s="338"/>
      <c r="AA98" s="117"/>
      <c r="AB98" s="110"/>
      <c r="AC98" s="333"/>
    </row>
    <row r="99" spans="1:29" ht="15.75" customHeight="1">
      <c r="A99" s="363"/>
      <c r="B99" s="100"/>
      <c r="C99" s="335"/>
      <c r="D99" s="336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8"/>
      <c r="S99" s="47"/>
      <c r="T99" s="120"/>
      <c r="U99" s="111"/>
      <c r="V99" s="112"/>
      <c r="W99" s="113"/>
      <c r="X99" s="116"/>
      <c r="Y99" s="337"/>
      <c r="Z99" s="338"/>
      <c r="AA99" s="117"/>
      <c r="AB99" s="110"/>
      <c r="AC99" s="333"/>
    </row>
    <row r="100" spans="1:29" ht="15.75" customHeight="1">
      <c r="A100" s="363"/>
      <c r="B100" s="100"/>
      <c r="C100" s="335"/>
      <c r="D100" s="336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8"/>
      <c r="S100" s="47"/>
      <c r="T100" s="120"/>
      <c r="U100" s="111"/>
      <c r="V100" s="112"/>
      <c r="W100" s="126"/>
      <c r="X100" s="127"/>
      <c r="Y100" s="337"/>
      <c r="Z100" s="338"/>
      <c r="AA100" s="117"/>
      <c r="AB100" s="110"/>
      <c r="AC100" s="333"/>
    </row>
    <row r="101" spans="1:29" ht="15.75" customHeight="1">
      <c r="A101" s="363"/>
      <c r="B101" s="100"/>
      <c r="C101" s="335"/>
      <c r="D101" s="336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8"/>
      <c r="S101" s="47"/>
      <c r="T101" s="120"/>
      <c r="U101" s="111"/>
      <c r="V101" s="112"/>
      <c r="W101" s="126"/>
      <c r="X101" s="127"/>
      <c r="Y101" s="337"/>
      <c r="Z101" s="338"/>
      <c r="AA101" s="117"/>
      <c r="AB101" s="110"/>
      <c r="AC101" s="333"/>
    </row>
    <row r="102" spans="1:29" ht="15.75" customHeight="1">
      <c r="A102" s="363"/>
      <c r="B102" s="100"/>
      <c r="C102" s="335"/>
      <c r="D102" s="336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8"/>
      <c r="S102" s="47"/>
      <c r="T102" s="120"/>
      <c r="U102" s="111"/>
      <c r="V102" s="112"/>
      <c r="W102" s="126"/>
      <c r="X102" s="127"/>
      <c r="Y102" s="337"/>
      <c r="Z102" s="338"/>
      <c r="AA102" s="117"/>
      <c r="AB102" s="110"/>
      <c r="AC102" s="333"/>
    </row>
    <row r="103" spans="1:29" ht="15.75" customHeight="1">
      <c r="A103" s="363"/>
      <c r="B103" s="100"/>
      <c r="C103" s="335"/>
      <c r="D103" s="336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8"/>
      <c r="S103" s="47"/>
      <c r="T103" s="120"/>
      <c r="U103" s="111"/>
      <c r="V103" s="112"/>
      <c r="W103" s="126"/>
      <c r="X103" s="127"/>
      <c r="Y103" s="337"/>
      <c r="Z103" s="338"/>
      <c r="AA103" s="117"/>
      <c r="AB103" s="110"/>
      <c r="AC103" s="333"/>
    </row>
    <row r="104" spans="1:29" ht="15.75" customHeight="1">
      <c r="A104" s="363"/>
      <c r="B104" s="100"/>
      <c r="C104" s="335"/>
      <c r="D104" s="336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8"/>
      <c r="S104" s="47"/>
      <c r="T104" s="120"/>
      <c r="U104" s="111"/>
      <c r="V104" s="112"/>
      <c r="W104" s="126"/>
      <c r="X104" s="127"/>
      <c r="Y104" s="337"/>
      <c r="Z104" s="338"/>
      <c r="AA104" s="117"/>
      <c r="AB104" s="110"/>
      <c r="AC104" s="333"/>
    </row>
    <row r="105" spans="1:29" ht="15.75" customHeight="1">
      <c r="A105" s="363"/>
      <c r="B105" s="100"/>
      <c r="C105" s="335"/>
      <c r="D105" s="336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8"/>
      <c r="S105" s="119"/>
      <c r="T105" s="120"/>
      <c r="U105" s="130"/>
      <c r="V105" s="131"/>
      <c r="W105" s="126"/>
      <c r="X105" s="127"/>
      <c r="Y105" s="337"/>
      <c r="Z105" s="338"/>
      <c r="AA105" s="165"/>
      <c r="AB105" s="125"/>
      <c r="AC105" s="333"/>
    </row>
    <row r="106" spans="1:29" ht="15.75" customHeight="1" thickBot="1">
      <c r="A106" s="364"/>
      <c r="B106" s="133" t="s">
        <v>115</v>
      </c>
      <c r="C106" s="358"/>
      <c r="D106" s="358"/>
      <c r="E106" s="134"/>
      <c r="F106" s="99"/>
      <c r="G106" s="135"/>
      <c r="H106" s="69"/>
      <c r="I106" s="136">
        <f t="shared" ref="I106:J106" si="45">AVERAGE(I90:I105)</f>
        <v>4.4000000000000004</v>
      </c>
      <c r="J106" s="137">
        <f t="shared" si="45"/>
        <v>3120</v>
      </c>
      <c r="K106" s="138">
        <f t="shared" ref="K106" si="46">J106/I106</f>
        <v>709.09090909090901</v>
      </c>
      <c r="L106" s="136">
        <f t="shared" ref="L106:M106" si="47">AVERAGE(L90:L105)</f>
        <v>4.4000000000000004</v>
      </c>
      <c r="M106" s="137">
        <f t="shared" si="47"/>
        <v>2827.3197517106828</v>
      </c>
      <c r="N106" s="138">
        <f t="shared" ref="N106:N114" si="48">M106/L106</f>
        <v>642.57267084333694</v>
      </c>
      <c r="O106" s="139">
        <f t="shared" ref="O106:O114" si="49">L106-I106</f>
        <v>0</v>
      </c>
      <c r="P106" s="140">
        <f t="shared" ref="P106:P114" si="50">N106-K106</f>
        <v>-66.518238247572071</v>
      </c>
      <c r="Q106" s="141">
        <f t="shared" ref="Q106:Q114" si="51">N106/K106</f>
        <v>0.9061922281123983</v>
      </c>
      <c r="R106" s="329"/>
      <c r="S106" s="142">
        <v>0.70833333333333337</v>
      </c>
      <c r="T106" s="143">
        <v>0.88932870370370365</v>
      </c>
      <c r="U106" s="144"/>
      <c r="V106" s="166"/>
      <c r="W106" s="99"/>
      <c r="X106" s="69"/>
      <c r="Y106" s="359"/>
      <c r="Z106" s="360"/>
      <c r="AA106" s="168">
        <f t="shared" ref="AA106:AA114" si="52">M106-J106</f>
        <v>-292.68024828931721</v>
      </c>
      <c r="AB106" s="141">
        <f t="shared" ref="AB106:AB114" si="53">M106/J106</f>
        <v>0.9061922281123983</v>
      </c>
      <c r="AC106" s="334"/>
    </row>
    <row r="107" spans="1:29" ht="15.75" customHeight="1">
      <c r="A107" s="322" t="s">
        <v>140</v>
      </c>
      <c r="B107" s="114" t="s">
        <v>118</v>
      </c>
      <c r="C107" s="325" t="s">
        <v>142</v>
      </c>
      <c r="D107" s="326"/>
      <c r="E107" s="147">
        <v>18.18</v>
      </c>
      <c r="F107" s="97">
        <v>631</v>
      </c>
      <c r="G107" s="148">
        <f t="shared" ref="G107:G114" si="54">E107*F107</f>
        <v>11471.58</v>
      </c>
      <c r="H107" s="149">
        <v>2</v>
      </c>
      <c r="I107" s="150">
        <v>3</v>
      </c>
      <c r="J107" s="151">
        <v>3000</v>
      </c>
      <c r="K107" s="152">
        <f>J107/I107</f>
        <v>1000</v>
      </c>
      <c r="L107" s="153">
        <v>3</v>
      </c>
      <c r="M107" s="151">
        <f t="shared" ref="M107:M114" si="55">F107/V107*60</f>
        <v>2719.0088803998242</v>
      </c>
      <c r="N107" s="152">
        <f t="shared" si="48"/>
        <v>906.33629346660803</v>
      </c>
      <c r="O107" s="154">
        <f t="shared" si="49"/>
        <v>0</v>
      </c>
      <c r="P107" s="155">
        <f t="shared" si="50"/>
        <v>-93.663706533391974</v>
      </c>
      <c r="Q107" s="156">
        <f t="shared" si="51"/>
        <v>0.90633629346660805</v>
      </c>
      <c r="R107" s="327">
        <f>Q123</f>
        <v>0.89561003128221739</v>
      </c>
      <c r="S107" s="157">
        <v>0.74652777777777779</v>
      </c>
      <c r="T107" s="158">
        <v>0.75619212962962967</v>
      </c>
      <c r="U107" s="159"/>
      <c r="V107" s="160">
        <v>13.924191374627938</v>
      </c>
      <c r="W107" s="161"/>
      <c r="X107" s="162"/>
      <c r="Y107" s="330"/>
      <c r="Z107" s="331"/>
      <c r="AA107" s="115">
        <f t="shared" si="52"/>
        <v>-280.99111960017581</v>
      </c>
      <c r="AB107" s="156">
        <f t="shared" si="53"/>
        <v>0.90633629346660805</v>
      </c>
      <c r="AC107" s="332">
        <f>AB123</f>
        <v>0.89561003128221739</v>
      </c>
    </row>
    <row r="108" spans="1:29" ht="15.75" customHeight="1">
      <c r="A108" s="323"/>
      <c r="B108" s="100" t="s">
        <v>118</v>
      </c>
      <c r="C108" s="335" t="s">
        <v>148</v>
      </c>
      <c r="D108" s="336"/>
      <c r="E108" s="101">
        <v>25.03</v>
      </c>
      <c r="F108" s="102">
        <v>539</v>
      </c>
      <c r="G108" s="103">
        <f t="shared" si="54"/>
        <v>13491.17</v>
      </c>
      <c r="H108" s="26">
        <v>2</v>
      </c>
      <c r="I108" s="104">
        <v>5</v>
      </c>
      <c r="J108" s="105">
        <v>3600</v>
      </c>
      <c r="K108" s="106">
        <f t="shared" si="44"/>
        <v>720</v>
      </c>
      <c r="L108" s="107">
        <v>5</v>
      </c>
      <c r="M108" s="105">
        <f t="shared" si="55"/>
        <v>3197.6287436999601</v>
      </c>
      <c r="N108" s="106">
        <f t="shared" si="48"/>
        <v>639.52574873999197</v>
      </c>
      <c r="O108" s="108">
        <f t="shared" si="49"/>
        <v>0</v>
      </c>
      <c r="P108" s="109">
        <f t="shared" si="50"/>
        <v>-80.474251260008032</v>
      </c>
      <c r="Q108" s="110">
        <f t="shared" si="51"/>
        <v>0.88823020658332219</v>
      </c>
      <c r="R108" s="328"/>
      <c r="S108" s="47">
        <v>0.76597222222222217</v>
      </c>
      <c r="T108" s="48">
        <v>0.77298611111111104</v>
      </c>
      <c r="U108" s="111">
        <v>15</v>
      </c>
      <c r="V108" s="112">
        <v>10.113744462585593</v>
      </c>
      <c r="W108" s="113"/>
      <c r="X108" s="116"/>
      <c r="Y108" s="337"/>
      <c r="Z108" s="338"/>
      <c r="AA108" s="117">
        <f t="shared" si="52"/>
        <v>-402.37125630003993</v>
      </c>
      <c r="AB108" s="110">
        <f t="shared" si="53"/>
        <v>0.88823020658332219</v>
      </c>
      <c r="AC108" s="333"/>
    </row>
    <row r="109" spans="1:29" ht="15.75" customHeight="1">
      <c r="A109" s="323"/>
      <c r="B109" s="100" t="s">
        <v>118</v>
      </c>
      <c r="C109" s="335" t="s">
        <v>141</v>
      </c>
      <c r="D109" s="336"/>
      <c r="E109" s="101">
        <v>14.03</v>
      </c>
      <c r="F109" s="102">
        <v>2224</v>
      </c>
      <c r="G109" s="103">
        <f t="shared" si="54"/>
        <v>31202.719999999998</v>
      </c>
      <c r="H109" s="26">
        <v>2</v>
      </c>
      <c r="I109" s="104">
        <v>3</v>
      </c>
      <c r="J109" s="105">
        <v>3000</v>
      </c>
      <c r="K109" s="106">
        <f t="shared" si="44"/>
        <v>1000</v>
      </c>
      <c r="L109" s="107">
        <v>3</v>
      </c>
      <c r="M109" s="105">
        <f t="shared" si="55"/>
        <v>2717.6253504059573</v>
      </c>
      <c r="N109" s="106">
        <f t="shared" si="48"/>
        <v>905.87511680198577</v>
      </c>
      <c r="O109" s="108">
        <f t="shared" si="49"/>
        <v>0</v>
      </c>
      <c r="P109" s="109">
        <f t="shared" si="50"/>
        <v>-94.124883198014231</v>
      </c>
      <c r="Q109" s="110">
        <f t="shared" si="51"/>
        <v>0.90587511680198574</v>
      </c>
      <c r="R109" s="328"/>
      <c r="S109" s="47">
        <v>0.78333333333333321</v>
      </c>
      <c r="T109" s="48">
        <v>0.81743055555555544</v>
      </c>
      <c r="U109" s="111">
        <v>14.899999999999931</v>
      </c>
      <c r="V109" s="112">
        <v>49.101690922947419</v>
      </c>
      <c r="W109" s="113"/>
      <c r="X109" s="116"/>
      <c r="Y109" s="337"/>
      <c r="Z109" s="338"/>
      <c r="AA109" s="117">
        <f t="shared" si="52"/>
        <v>-282.37464959404269</v>
      </c>
      <c r="AB109" s="110">
        <f t="shared" si="53"/>
        <v>0.90587511680198574</v>
      </c>
      <c r="AC109" s="333"/>
    </row>
    <row r="110" spans="1:29" ht="15.75" customHeight="1">
      <c r="A110" s="323"/>
      <c r="B110" s="100" t="s">
        <v>118</v>
      </c>
      <c r="C110" s="335" t="s">
        <v>143</v>
      </c>
      <c r="D110" s="336"/>
      <c r="E110" s="101">
        <v>14.28</v>
      </c>
      <c r="F110" s="102">
        <v>2609</v>
      </c>
      <c r="G110" s="103">
        <f t="shared" si="54"/>
        <v>37256.519999999997</v>
      </c>
      <c r="H110" s="26">
        <v>2</v>
      </c>
      <c r="I110" s="104">
        <v>3</v>
      </c>
      <c r="J110" s="105">
        <v>3600</v>
      </c>
      <c r="K110" s="106">
        <f t="shared" si="44"/>
        <v>1200</v>
      </c>
      <c r="L110" s="107">
        <v>3</v>
      </c>
      <c r="M110" s="105">
        <f t="shared" si="55"/>
        <v>3187.7894384195279</v>
      </c>
      <c r="N110" s="106">
        <f t="shared" si="48"/>
        <v>1062.596479473176</v>
      </c>
      <c r="O110" s="108">
        <f t="shared" si="49"/>
        <v>0</v>
      </c>
      <c r="P110" s="109">
        <f t="shared" si="50"/>
        <v>-137.40352052682397</v>
      </c>
      <c r="Q110" s="110">
        <f t="shared" si="51"/>
        <v>0.88549706622764668</v>
      </c>
      <c r="R110" s="328"/>
      <c r="S110" s="47">
        <v>0.82777777777777761</v>
      </c>
      <c r="T110" s="48">
        <v>0.86187499999999984</v>
      </c>
      <c r="U110" s="111">
        <v>14.899999999999931</v>
      </c>
      <c r="V110" s="112">
        <v>49.106129192024326</v>
      </c>
      <c r="W110" s="113"/>
      <c r="X110" s="116"/>
      <c r="Y110" s="337"/>
      <c r="Z110" s="338"/>
      <c r="AA110" s="117">
        <f t="shared" si="52"/>
        <v>-412.21056158047213</v>
      </c>
      <c r="AB110" s="110">
        <f t="shared" si="53"/>
        <v>0.88549706622764668</v>
      </c>
      <c r="AC110" s="333"/>
    </row>
    <row r="111" spans="1:29" ht="15.75" customHeight="1">
      <c r="A111" s="323"/>
      <c r="B111" s="100" t="s">
        <v>118</v>
      </c>
      <c r="C111" s="335" t="s">
        <v>142</v>
      </c>
      <c r="D111" s="336"/>
      <c r="E111" s="101">
        <v>18.18</v>
      </c>
      <c r="F111" s="102">
        <v>1329</v>
      </c>
      <c r="G111" s="103">
        <f t="shared" si="54"/>
        <v>24161.22</v>
      </c>
      <c r="H111" s="26"/>
      <c r="I111" s="104">
        <v>3</v>
      </c>
      <c r="J111" s="105">
        <v>3000</v>
      </c>
      <c r="K111" s="106">
        <f t="shared" si="44"/>
        <v>1000</v>
      </c>
      <c r="L111" s="107">
        <v>3</v>
      </c>
      <c r="M111" s="105">
        <f t="shared" si="55"/>
        <v>2719.0088803998242</v>
      </c>
      <c r="N111" s="106">
        <f t="shared" si="48"/>
        <v>906.33629346660803</v>
      </c>
      <c r="O111" s="108">
        <f t="shared" si="49"/>
        <v>0</v>
      </c>
      <c r="P111" s="109">
        <f t="shared" si="50"/>
        <v>-93.663706533391974</v>
      </c>
      <c r="Q111" s="110">
        <f t="shared" si="51"/>
        <v>0.90633629346660805</v>
      </c>
      <c r="R111" s="328"/>
      <c r="S111" s="47">
        <v>0.87222222222222201</v>
      </c>
      <c r="T111" s="48">
        <v>0.89258101851851834</v>
      </c>
      <c r="U111" s="111">
        <v>14.899999999999931</v>
      </c>
      <c r="V111" s="112">
        <v>29.326862657496878</v>
      </c>
      <c r="W111" s="113"/>
      <c r="X111" s="116"/>
      <c r="Y111" s="337"/>
      <c r="Z111" s="338"/>
      <c r="AA111" s="117">
        <f t="shared" si="52"/>
        <v>-280.99111960017581</v>
      </c>
      <c r="AB111" s="110">
        <f t="shared" si="53"/>
        <v>0.90633629346660805</v>
      </c>
      <c r="AC111" s="333"/>
    </row>
    <row r="112" spans="1:29" ht="15.75" customHeight="1">
      <c r="A112" s="323"/>
      <c r="B112" s="100" t="s">
        <v>118</v>
      </c>
      <c r="C112" s="335" t="s">
        <v>148</v>
      </c>
      <c r="D112" s="336"/>
      <c r="E112" s="101">
        <v>25.03</v>
      </c>
      <c r="F112" s="102">
        <v>1184</v>
      </c>
      <c r="G112" s="121">
        <f t="shared" si="54"/>
        <v>29635.52</v>
      </c>
      <c r="H112" s="26"/>
      <c r="I112" s="104">
        <v>5</v>
      </c>
      <c r="J112" s="105">
        <v>3600</v>
      </c>
      <c r="K112" s="106">
        <f t="shared" si="44"/>
        <v>720</v>
      </c>
      <c r="L112" s="107">
        <v>5</v>
      </c>
      <c r="M112" s="105">
        <f t="shared" si="55"/>
        <v>3197.6287436999601</v>
      </c>
      <c r="N112" s="106">
        <f t="shared" si="48"/>
        <v>639.52574873999197</v>
      </c>
      <c r="O112" s="108">
        <f t="shared" si="49"/>
        <v>0</v>
      </c>
      <c r="P112" s="109">
        <f t="shared" si="50"/>
        <v>-80.474251260008032</v>
      </c>
      <c r="Q112" s="110">
        <f t="shared" si="51"/>
        <v>0.88823020658332219</v>
      </c>
      <c r="R112" s="328"/>
      <c r="S112" s="47">
        <v>0.90277777777777757</v>
      </c>
      <c r="T112" s="120">
        <v>0.9181944444444442</v>
      </c>
      <c r="U112" s="111">
        <v>14.683333333333284</v>
      </c>
      <c r="V112" s="112">
        <v>22.21646278979841</v>
      </c>
      <c r="W112" s="113"/>
      <c r="X112" s="116"/>
      <c r="Y112" s="337"/>
      <c r="Z112" s="338"/>
      <c r="AA112" s="117">
        <f t="shared" si="52"/>
        <v>-402.37125630003993</v>
      </c>
      <c r="AB112" s="110">
        <f t="shared" si="53"/>
        <v>0.88823020658332219</v>
      </c>
      <c r="AC112" s="333"/>
    </row>
    <row r="113" spans="1:29" ht="15.75" customHeight="1">
      <c r="A113" s="323"/>
      <c r="B113" s="100" t="s">
        <v>118</v>
      </c>
      <c r="C113" s="335" t="s">
        <v>141</v>
      </c>
      <c r="D113" s="336"/>
      <c r="E113" s="101">
        <v>14.03</v>
      </c>
      <c r="F113" s="102">
        <v>5943</v>
      </c>
      <c r="G113" s="121">
        <f t="shared" si="54"/>
        <v>83380.289999999994</v>
      </c>
      <c r="H113" s="26"/>
      <c r="I113" s="104">
        <v>3</v>
      </c>
      <c r="J113" s="105">
        <v>3000</v>
      </c>
      <c r="K113" s="106">
        <f t="shared" si="44"/>
        <v>1000</v>
      </c>
      <c r="L113" s="107">
        <v>3</v>
      </c>
      <c r="M113" s="105">
        <f t="shared" si="55"/>
        <v>2717.6253504059578</v>
      </c>
      <c r="N113" s="106">
        <f t="shared" si="48"/>
        <v>905.87511680198588</v>
      </c>
      <c r="O113" s="123">
        <f t="shared" si="49"/>
        <v>0</v>
      </c>
      <c r="P113" s="124">
        <f t="shared" si="50"/>
        <v>-94.124883198014118</v>
      </c>
      <c r="Q113" s="125">
        <f t="shared" si="51"/>
        <v>0.90587511680198585</v>
      </c>
      <c r="R113" s="328"/>
      <c r="S113" s="47">
        <v>0.92847222222222192</v>
      </c>
      <c r="T113" s="120">
        <v>1.0195833333333331</v>
      </c>
      <c r="U113" s="111">
        <v>14.799999999999915</v>
      </c>
      <c r="V113" s="112">
        <v>131.21013900857756</v>
      </c>
      <c r="W113" s="113"/>
      <c r="X113" s="116"/>
      <c r="Y113" s="337"/>
      <c r="Z113" s="338"/>
      <c r="AA113" s="117">
        <f t="shared" si="52"/>
        <v>-282.37464959404224</v>
      </c>
      <c r="AB113" s="110">
        <f t="shared" si="53"/>
        <v>0.90587511680198596</v>
      </c>
      <c r="AC113" s="333"/>
    </row>
    <row r="114" spans="1:29" ht="15.75" customHeight="1">
      <c r="A114" s="323"/>
      <c r="B114" s="100" t="s">
        <v>118</v>
      </c>
      <c r="C114" s="335" t="s">
        <v>143</v>
      </c>
      <c r="D114" s="336"/>
      <c r="E114" s="101">
        <v>14.28</v>
      </c>
      <c r="F114" s="102">
        <v>7283</v>
      </c>
      <c r="G114" s="121">
        <f t="shared" si="54"/>
        <v>104001.23999999999</v>
      </c>
      <c r="H114" s="26"/>
      <c r="I114" s="104">
        <v>3</v>
      </c>
      <c r="J114" s="105">
        <v>3600</v>
      </c>
      <c r="K114" s="106">
        <f t="shared" si="44"/>
        <v>1200</v>
      </c>
      <c r="L114" s="118">
        <v>3</v>
      </c>
      <c r="M114" s="105">
        <f t="shared" si="55"/>
        <v>3187.7894384195279</v>
      </c>
      <c r="N114" s="106">
        <f t="shared" si="48"/>
        <v>1062.596479473176</v>
      </c>
      <c r="O114" s="123">
        <f t="shared" si="49"/>
        <v>0</v>
      </c>
      <c r="P114" s="124">
        <f t="shared" si="50"/>
        <v>-137.40352052682397</v>
      </c>
      <c r="Q114" s="125">
        <f t="shared" si="51"/>
        <v>0.88549706622764668</v>
      </c>
      <c r="R114" s="328"/>
      <c r="S114" s="47">
        <v>1.0298611111111109</v>
      </c>
      <c r="T114" s="120">
        <v>1.1250462962962962</v>
      </c>
      <c r="U114" s="111">
        <v>14.800000000000075</v>
      </c>
      <c r="V114" s="112">
        <v>137.07931732675857</v>
      </c>
      <c r="W114" s="113"/>
      <c r="X114" s="116"/>
      <c r="Y114" s="337"/>
      <c r="Z114" s="338"/>
      <c r="AA114" s="117">
        <f t="shared" si="52"/>
        <v>-412.21056158047213</v>
      </c>
      <c r="AB114" s="110">
        <f t="shared" si="53"/>
        <v>0.88549706622764668</v>
      </c>
      <c r="AC114" s="333"/>
    </row>
    <row r="115" spans="1:29" ht="15.75" customHeight="1">
      <c r="A115" s="323"/>
      <c r="B115" s="100"/>
      <c r="C115" s="335"/>
      <c r="D115" s="336"/>
      <c r="E115" s="101"/>
      <c r="F115" s="102"/>
      <c r="G115" s="121"/>
      <c r="H115" s="26"/>
      <c r="I115" s="104"/>
      <c r="J115" s="105"/>
      <c r="K115" s="106"/>
      <c r="L115" s="118"/>
      <c r="M115" s="105"/>
      <c r="N115" s="106"/>
      <c r="O115" s="123"/>
      <c r="P115" s="124"/>
      <c r="Q115" s="125"/>
      <c r="R115" s="328"/>
      <c r="S115" s="47"/>
      <c r="T115" s="120"/>
      <c r="U115" s="111"/>
      <c r="V115" s="112"/>
      <c r="W115" s="113"/>
      <c r="X115" s="116"/>
      <c r="Y115" s="337"/>
      <c r="Z115" s="338"/>
      <c r="AA115" s="117"/>
      <c r="AB115" s="110"/>
      <c r="AC115" s="333"/>
    </row>
    <row r="116" spans="1:29" ht="15.75" customHeight="1">
      <c r="A116" s="323"/>
      <c r="B116" s="100"/>
      <c r="C116" s="335"/>
      <c r="D116" s="336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8"/>
      <c r="S116" s="47"/>
      <c r="T116" s="120"/>
      <c r="U116" s="111"/>
      <c r="V116" s="112"/>
      <c r="W116" s="113"/>
      <c r="X116" s="116"/>
      <c r="Y116" s="337"/>
      <c r="Z116" s="338"/>
      <c r="AA116" s="117"/>
      <c r="AB116" s="110"/>
      <c r="AC116" s="333"/>
    </row>
    <row r="117" spans="1:29" ht="15.75" customHeight="1">
      <c r="A117" s="323"/>
      <c r="B117" s="100"/>
      <c r="C117" s="335"/>
      <c r="D117" s="336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8"/>
      <c r="S117" s="47"/>
      <c r="T117" s="120"/>
      <c r="U117" s="111"/>
      <c r="V117" s="112"/>
      <c r="W117" s="126"/>
      <c r="X117" s="127"/>
      <c r="Y117" s="337"/>
      <c r="Z117" s="338"/>
      <c r="AA117" s="117"/>
      <c r="AB117" s="110"/>
      <c r="AC117" s="333"/>
    </row>
    <row r="118" spans="1:29" ht="15.75" customHeight="1">
      <c r="A118" s="323"/>
      <c r="B118" s="100"/>
      <c r="C118" s="335"/>
      <c r="D118" s="336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8"/>
      <c r="S118" s="47"/>
      <c r="T118" s="120"/>
      <c r="U118" s="111"/>
      <c r="V118" s="112"/>
      <c r="W118" s="126"/>
      <c r="X118" s="127"/>
      <c r="Y118" s="337"/>
      <c r="Z118" s="338"/>
      <c r="AA118" s="117"/>
      <c r="AB118" s="110"/>
      <c r="AC118" s="333"/>
    </row>
    <row r="119" spans="1:29" ht="15.75" customHeight="1">
      <c r="A119" s="323"/>
      <c r="B119" s="100"/>
      <c r="C119" s="335"/>
      <c r="D119" s="336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8"/>
      <c r="S119" s="47"/>
      <c r="T119" s="120"/>
      <c r="U119" s="111"/>
      <c r="V119" s="112"/>
      <c r="W119" s="126"/>
      <c r="X119" s="127"/>
      <c r="Y119" s="337"/>
      <c r="Z119" s="338"/>
      <c r="AA119" s="117"/>
      <c r="AB119" s="110"/>
      <c r="AC119" s="333"/>
    </row>
    <row r="120" spans="1:29" ht="15.75" customHeight="1">
      <c r="A120" s="323"/>
      <c r="B120" s="100"/>
      <c r="C120" s="335"/>
      <c r="D120" s="336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8"/>
      <c r="S120" s="47"/>
      <c r="T120" s="120"/>
      <c r="U120" s="111"/>
      <c r="V120" s="112"/>
      <c r="W120" s="126"/>
      <c r="X120" s="127"/>
      <c r="Y120" s="337"/>
      <c r="Z120" s="338"/>
      <c r="AA120" s="117"/>
      <c r="AB120" s="110"/>
      <c r="AC120" s="333"/>
    </row>
    <row r="121" spans="1:29" ht="15.75" customHeight="1">
      <c r="A121" s="323"/>
      <c r="B121" s="100"/>
      <c r="C121" s="335"/>
      <c r="D121" s="336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8"/>
      <c r="S121" s="47"/>
      <c r="T121" s="120"/>
      <c r="U121" s="111"/>
      <c r="V121" s="112"/>
      <c r="W121" s="126"/>
      <c r="X121" s="127"/>
      <c r="Y121" s="337"/>
      <c r="Z121" s="338"/>
      <c r="AA121" s="117"/>
      <c r="AB121" s="110"/>
      <c r="AC121" s="333"/>
    </row>
    <row r="122" spans="1:29" ht="15.75" customHeight="1">
      <c r="A122" s="323"/>
      <c r="B122" s="100"/>
      <c r="C122" s="335"/>
      <c r="D122" s="336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8"/>
      <c r="S122" s="119"/>
      <c r="T122" s="120"/>
      <c r="U122" s="130"/>
      <c r="V122" s="131"/>
      <c r="W122" s="126"/>
      <c r="X122" s="127"/>
      <c r="Y122" s="337"/>
      <c r="Z122" s="338"/>
      <c r="AA122" s="165"/>
      <c r="AB122" s="125"/>
      <c r="AC122" s="333"/>
    </row>
    <row r="123" spans="1:29" ht="15.75" customHeight="1" thickBot="1">
      <c r="A123" s="324"/>
      <c r="B123" s="133" t="s">
        <v>115</v>
      </c>
      <c r="C123" s="358"/>
      <c r="D123" s="358"/>
      <c r="E123" s="134"/>
      <c r="F123" s="99"/>
      <c r="G123" s="135"/>
      <c r="H123" s="69"/>
      <c r="I123" s="136">
        <f t="shared" ref="I123:J123" si="56">AVERAGE(I107:I122)</f>
        <v>3.5</v>
      </c>
      <c r="J123" s="137">
        <f t="shared" si="56"/>
        <v>3300</v>
      </c>
      <c r="K123" s="138">
        <f t="shared" ref="K123" si="57">J123/I123</f>
        <v>942.85714285714289</v>
      </c>
      <c r="L123" s="136">
        <f t="shared" ref="L123:M123" si="58">AVERAGE(L107:L122)</f>
        <v>3.5</v>
      </c>
      <c r="M123" s="137">
        <f t="shared" si="58"/>
        <v>2955.5131032313175</v>
      </c>
      <c r="N123" s="138">
        <f t="shared" ref="N123:N135" si="59">M123/L123</f>
        <v>844.4323152089479</v>
      </c>
      <c r="O123" s="139">
        <f t="shared" ref="O123:O135" si="60">L123-I123</f>
        <v>0</v>
      </c>
      <c r="P123" s="140">
        <f t="shared" ref="P123:P135" si="61">N123-K123</f>
        <v>-98.424827648194992</v>
      </c>
      <c r="Q123" s="141">
        <f t="shared" ref="Q123:Q135" si="62">N123/K123</f>
        <v>0.89561003128221739</v>
      </c>
      <c r="R123" s="329"/>
      <c r="S123" s="142">
        <v>0.74652777777777779</v>
      </c>
      <c r="T123" s="143">
        <v>1.1250462962962962</v>
      </c>
      <c r="U123" s="144"/>
      <c r="V123" s="166"/>
      <c r="W123" s="99"/>
      <c r="X123" s="69"/>
      <c r="Y123" s="359"/>
      <c r="Z123" s="360"/>
      <c r="AA123" s="168">
        <f t="shared" ref="AA123:AA135" si="63">M123-J123</f>
        <v>-344.48689676868253</v>
      </c>
      <c r="AB123" s="141">
        <f t="shared" ref="AB123:AB135" si="64">M123/J123</f>
        <v>0.89561003128221739</v>
      </c>
      <c r="AC123" s="334"/>
    </row>
    <row r="124" spans="1:29" ht="15.75" customHeight="1">
      <c r="A124" s="361" t="s">
        <v>144</v>
      </c>
      <c r="B124" s="114" t="s">
        <v>118</v>
      </c>
      <c r="C124" s="325" t="s">
        <v>146</v>
      </c>
      <c r="D124" s="326"/>
      <c r="E124" s="147">
        <v>18.18</v>
      </c>
      <c r="F124" s="97">
        <v>374</v>
      </c>
      <c r="G124" s="148">
        <f t="shared" ref="G124:G135" si="65">E124*F124</f>
        <v>6799.32</v>
      </c>
      <c r="H124" s="149">
        <v>2</v>
      </c>
      <c r="I124" s="150">
        <v>3</v>
      </c>
      <c r="J124" s="151">
        <v>3600</v>
      </c>
      <c r="K124" s="152">
        <f>J124/I124</f>
        <v>1200</v>
      </c>
      <c r="L124" s="153">
        <v>3</v>
      </c>
      <c r="M124" s="151">
        <f t="shared" ref="M124:M135" si="66">F124/V124*60</f>
        <v>3197.7629425386735</v>
      </c>
      <c r="N124" s="152">
        <f t="shared" si="59"/>
        <v>1065.9209808462244</v>
      </c>
      <c r="O124" s="154">
        <f t="shared" si="60"/>
        <v>0</v>
      </c>
      <c r="P124" s="155">
        <f t="shared" si="61"/>
        <v>-134.07901915377556</v>
      </c>
      <c r="Q124" s="156">
        <f t="shared" si="62"/>
        <v>0.88826748403852041</v>
      </c>
      <c r="R124" s="327">
        <f>Q140</f>
        <v>0.8864057495398695</v>
      </c>
      <c r="S124" s="157">
        <v>0.74861111111111112</v>
      </c>
      <c r="T124" s="158">
        <v>0.75348379629629625</v>
      </c>
      <c r="U124" s="159"/>
      <c r="V124" s="160">
        <v>7.0174057312031701</v>
      </c>
      <c r="W124" s="158"/>
      <c r="X124" s="169"/>
      <c r="Y124" s="330"/>
      <c r="Z124" s="331"/>
      <c r="AA124" s="171">
        <f t="shared" si="63"/>
        <v>-402.23705746132646</v>
      </c>
      <c r="AB124" s="156">
        <f t="shared" si="64"/>
        <v>0.88826748403852041</v>
      </c>
      <c r="AC124" s="332">
        <f>AB140</f>
        <v>0.8864057495398695</v>
      </c>
    </row>
    <row r="125" spans="1:29" ht="15.75" customHeight="1">
      <c r="A125" s="362"/>
      <c r="B125" s="100" t="s">
        <v>118</v>
      </c>
      <c r="C125" s="335" t="s">
        <v>134</v>
      </c>
      <c r="D125" s="336"/>
      <c r="E125" s="101">
        <v>16.7</v>
      </c>
      <c r="F125" s="102">
        <v>476</v>
      </c>
      <c r="G125" s="103">
        <f t="shared" si="65"/>
        <v>7949.2</v>
      </c>
      <c r="H125" s="26">
        <v>2</v>
      </c>
      <c r="I125" s="104">
        <v>3</v>
      </c>
      <c r="J125" s="105">
        <v>3600</v>
      </c>
      <c r="K125" s="106">
        <f t="shared" si="44"/>
        <v>1200</v>
      </c>
      <c r="L125" s="107">
        <v>3</v>
      </c>
      <c r="M125" s="105">
        <f t="shared" si="66"/>
        <v>3186.2534725316923</v>
      </c>
      <c r="N125" s="106">
        <f t="shared" si="59"/>
        <v>1062.0844908438974</v>
      </c>
      <c r="O125" s="108">
        <f t="shared" si="60"/>
        <v>0</v>
      </c>
      <c r="P125" s="109">
        <f t="shared" si="61"/>
        <v>-137.91550915610264</v>
      </c>
      <c r="Q125" s="110">
        <f t="shared" si="62"/>
        <v>0.88507040903658118</v>
      </c>
      <c r="R125" s="328"/>
      <c r="S125" s="47">
        <v>0.76388888888888884</v>
      </c>
      <c r="T125" s="48">
        <v>0.77010416666666659</v>
      </c>
      <c r="U125" s="111">
        <v>14.983333333333331</v>
      </c>
      <c r="V125" s="112">
        <v>8.9635053350941227</v>
      </c>
      <c r="W125" s="113"/>
      <c r="X125" s="13"/>
      <c r="Y125" s="337"/>
      <c r="Z125" s="338"/>
      <c r="AA125" s="172">
        <f t="shared" si="63"/>
        <v>-413.7465274683077</v>
      </c>
      <c r="AB125" s="110">
        <f t="shared" si="64"/>
        <v>0.88507040903658118</v>
      </c>
      <c r="AC125" s="333"/>
    </row>
    <row r="126" spans="1:29" ht="15.75" customHeight="1">
      <c r="A126" s="362"/>
      <c r="B126" s="100" t="s">
        <v>118</v>
      </c>
      <c r="C126" s="335" t="s">
        <v>201</v>
      </c>
      <c r="D126" s="336"/>
      <c r="E126" s="101">
        <v>30</v>
      </c>
      <c r="F126" s="102">
        <v>748</v>
      </c>
      <c r="G126" s="103">
        <f t="shared" si="65"/>
        <v>22440</v>
      </c>
      <c r="H126" s="26">
        <v>2</v>
      </c>
      <c r="I126" s="104">
        <v>4</v>
      </c>
      <c r="J126" s="105">
        <v>3600</v>
      </c>
      <c r="K126" s="106">
        <f t="shared" si="44"/>
        <v>900</v>
      </c>
      <c r="L126" s="107">
        <v>4</v>
      </c>
      <c r="M126" s="105">
        <f t="shared" si="66"/>
        <v>3190.6799999999989</v>
      </c>
      <c r="N126" s="106">
        <f t="shared" si="59"/>
        <v>797.66999999999973</v>
      </c>
      <c r="O126" s="108">
        <f t="shared" si="60"/>
        <v>0</v>
      </c>
      <c r="P126" s="109">
        <f t="shared" si="61"/>
        <v>-102.33000000000027</v>
      </c>
      <c r="Q126" s="110">
        <f t="shared" si="62"/>
        <v>0.88629999999999975</v>
      </c>
      <c r="R126" s="328"/>
      <c r="S126" s="47">
        <v>0.77986111111111101</v>
      </c>
      <c r="T126" s="48">
        <v>0.78961805555555542</v>
      </c>
      <c r="U126" s="111">
        <v>15</v>
      </c>
      <c r="V126" s="112">
        <v>14.065967129263985</v>
      </c>
      <c r="W126" s="113"/>
      <c r="X126" s="13"/>
      <c r="Y126" s="337"/>
      <c r="Z126" s="338"/>
      <c r="AA126" s="172">
        <f t="shared" si="63"/>
        <v>-409.32000000000107</v>
      </c>
      <c r="AB126" s="110">
        <f t="shared" si="64"/>
        <v>0.88629999999999975</v>
      </c>
      <c r="AC126" s="333"/>
    </row>
    <row r="127" spans="1:29" ht="15.75" customHeight="1">
      <c r="A127" s="362"/>
      <c r="B127" s="100" t="s">
        <v>118</v>
      </c>
      <c r="C127" s="335" t="s">
        <v>147</v>
      </c>
      <c r="D127" s="336"/>
      <c r="E127" s="101">
        <v>24.82</v>
      </c>
      <c r="F127" s="102">
        <v>740</v>
      </c>
      <c r="G127" s="103">
        <f t="shared" si="65"/>
        <v>18366.8</v>
      </c>
      <c r="H127" s="26">
        <v>2</v>
      </c>
      <c r="I127" s="104">
        <v>5</v>
      </c>
      <c r="J127" s="105">
        <v>3600</v>
      </c>
      <c r="K127" s="106">
        <f t="shared" si="44"/>
        <v>720</v>
      </c>
      <c r="L127" s="107">
        <v>5</v>
      </c>
      <c r="M127" s="105">
        <f t="shared" si="66"/>
        <v>3189.6082883712957</v>
      </c>
      <c r="N127" s="106">
        <f t="shared" si="59"/>
        <v>637.92165767425911</v>
      </c>
      <c r="O127" s="108">
        <f t="shared" si="60"/>
        <v>0</v>
      </c>
      <c r="P127" s="109">
        <f t="shared" si="61"/>
        <v>-82.078342325740891</v>
      </c>
      <c r="Q127" s="110">
        <f t="shared" si="62"/>
        <v>0.88600230232535993</v>
      </c>
      <c r="R127" s="328"/>
      <c r="S127" s="47">
        <v>0.79999999999999982</v>
      </c>
      <c r="T127" s="48">
        <v>0.8096643518518517</v>
      </c>
      <c r="U127" s="111">
        <v>14.949999999999939</v>
      </c>
      <c r="V127" s="112">
        <v>13.920204610037523</v>
      </c>
      <c r="W127" s="113"/>
      <c r="X127" s="13"/>
      <c r="Y127" s="337"/>
      <c r="Z127" s="338"/>
      <c r="AA127" s="172">
        <f t="shared" si="63"/>
        <v>-410.39171162870434</v>
      </c>
      <c r="AB127" s="110">
        <f t="shared" si="64"/>
        <v>0.88600230232535993</v>
      </c>
      <c r="AC127" s="333"/>
    </row>
    <row r="128" spans="1:29" ht="15.75" customHeight="1">
      <c r="A128" s="363"/>
      <c r="B128" s="100" t="s">
        <v>118</v>
      </c>
      <c r="C128" s="335" t="s">
        <v>145</v>
      </c>
      <c r="D128" s="336"/>
      <c r="E128" s="101">
        <v>18.18</v>
      </c>
      <c r="F128" s="102">
        <v>998</v>
      </c>
      <c r="G128" s="103">
        <f t="shared" si="65"/>
        <v>18143.64</v>
      </c>
      <c r="H128" s="26">
        <v>2</v>
      </c>
      <c r="I128" s="104">
        <v>3</v>
      </c>
      <c r="J128" s="105">
        <v>3600</v>
      </c>
      <c r="K128" s="106">
        <f t="shared" si="44"/>
        <v>1200</v>
      </c>
      <c r="L128" s="107">
        <v>3</v>
      </c>
      <c r="M128" s="105">
        <f t="shared" si="66"/>
        <v>3192.6177986702833</v>
      </c>
      <c r="N128" s="106">
        <f t="shared" si="59"/>
        <v>1064.2059328900943</v>
      </c>
      <c r="O128" s="108">
        <f t="shared" si="60"/>
        <v>0</v>
      </c>
      <c r="P128" s="109">
        <f t="shared" si="61"/>
        <v>-135.79406710990565</v>
      </c>
      <c r="Q128" s="110">
        <f t="shared" si="62"/>
        <v>0.88683827740841192</v>
      </c>
      <c r="R128" s="328"/>
      <c r="S128" s="47">
        <v>0.8194444444444442</v>
      </c>
      <c r="T128" s="48">
        <v>0.83246527777777757</v>
      </c>
      <c r="U128" s="111">
        <v>15</v>
      </c>
      <c r="V128" s="112">
        <v>18.755768393241389</v>
      </c>
      <c r="W128" s="113"/>
      <c r="X128" s="116"/>
      <c r="Y128" s="337"/>
      <c r="Z128" s="338"/>
      <c r="AA128" s="172">
        <f t="shared" si="63"/>
        <v>-407.38220132971674</v>
      </c>
      <c r="AB128" s="110">
        <f t="shared" si="64"/>
        <v>0.88683827740841203</v>
      </c>
      <c r="AC128" s="333"/>
    </row>
    <row r="129" spans="1:29" ht="15.75" customHeight="1">
      <c r="A129" s="363"/>
      <c r="B129" s="100" t="s">
        <v>118</v>
      </c>
      <c r="C129" s="335" t="s">
        <v>139</v>
      </c>
      <c r="D129" s="336"/>
      <c r="E129" s="101">
        <v>16.66</v>
      </c>
      <c r="F129" s="102">
        <v>2164</v>
      </c>
      <c r="G129" s="121">
        <f t="shared" si="65"/>
        <v>36052.239999999998</v>
      </c>
      <c r="H129" s="26">
        <v>2</v>
      </c>
      <c r="I129" s="104">
        <v>5</v>
      </c>
      <c r="J129" s="105">
        <v>3600</v>
      </c>
      <c r="K129" s="106">
        <f t="shared" si="44"/>
        <v>720</v>
      </c>
      <c r="L129" s="107">
        <v>5</v>
      </c>
      <c r="M129" s="105">
        <f t="shared" si="66"/>
        <v>3188.1078973714525</v>
      </c>
      <c r="N129" s="106">
        <f t="shared" si="59"/>
        <v>637.62157947429046</v>
      </c>
      <c r="O129" s="108">
        <f t="shared" si="60"/>
        <v>0</v>
      </c>
      <c r="P129" s="109">
        <f t="shared" si="61"/>
        <v>-82.378420525709544</v>
      </c>
      <c r="Q129" s="110">
        <f t="shared" si="62"/>
        <v>0.88558552704762561</v>
      </c>
      <c r="R129" s="328"/>
      <c r="S129" s="47">
        <v>0.84236111111111078</v>
      </c>
      <c r="T129" s="120">
        <v>0.8706365740740738</v>
      </c>
      <c r="U129" s="111">
        <v>15</v>
      </c>
      <c r="V129" s="112">
        <v>40.726350606593691</v>
      </c>
      <c r="W129" s="113"/>
      <c r="X129" s="50"/>
      <c r="Y129" s="337"/>
      <c r="Z129" s="338"/>
      <c r="AA129" s="172">
        <f t="shared" si="63"/>
        <v>-411.89210262854749</v>
      </c>
      <c r="AB129" s="110">
        <f t="shared" si="64"/>
        <v>0.88558552704762572</v>
      </c>
      <c r="AC129" s="333"/>
    </row>
    <row r="130" spans="1:29" ht="15.75" customHeight="1">
      <c r="A130" s="363"/>
      <c r="B130" s="100" t="s">
        <v>118</v>
      </c>
      <c r="C130" s="335" t="s">
        <v>146</v>
      </c>
      <c r="D130" s="336"/>
      <c r="E130" s="101">
        <v>18.18</v>
      </c>
      <c r="F130" s="102">
        <v>901</v>
      </c>
      <c r="G130" s="121">
        <f t="shared" si="65"/>
        <v>16380.18</v>
      </c>
      <c r="H130" s="26"/>
      <c r="I130" s="104">
        <v>3</v>
      </c>
      <c r="J130" s="105">
        <v>3600</v>
      </c>
      <c r="K130" s="106">
        <f t="shared" si="44"/>
        <v>1200</v>
      </c>
      <c r="L130" s="107">
        <v>3</v>
      </c>
      <c r="M130" s="105">
        <f t="shared" si="66"/>
        <v>3200.43052369424</v>
      </c>
      <c r="N130" s="106">
        <f t="shared" si="59"/>
        <v>1066.8101745647466</v>
      </c>
      <c r="O130" s="123">
        <f t="shared" si="60"/>
        <v>0</v>
      </c>
      <c r="P130" s="124">
        <f t="shared" si="61"/>
        <v>-133.1898254352534</v>
      </c>
      <c r="Q130" s="125">
        <f t="shared" si="62"/>
        <v>0.8890084788039555</v>
      </c>
      <c r="R130" s="328"/>
      <c r="S130" s="47">
        <v>0.8805555555555552</v>
      </c>
      <c r="T130" s="120">
        <v>0.89228009259259222</v>
      </c>
      <c r="U130" s="111">
        <v>15</v>
      </c>
      <c r="V130" s="112">
        <v>16.8914774433531</v>
      </c>
      <c r="W130" s="113"/>
      <c r="X130" s="116"/>
      <c r="Y130" s="337"/>
      <c r="Z130" s="338"/>
      <c r="AA130" s="172">
        <f t="shared" si="63"/>
        <v>-399.56947630575996</v>
      </c>
      <c r="AB130" s="110">
        <f t="shared" si="64"/>
        <v>0.88900847880395562</v>
      </c>
      <c r="AC130" s="333"/>
    </row>
    <row r="131" spans="1:29" ht="15.75" customHeight="1">
      <c r="A131" s="363"/>
      <c r="B131" s="100" t="s">
        <v>118</v>
      </c>
      <c r="C131" s="335" t="s">
        <v>134</v>
      </c>
      <c r="D131" s="336"/>
      <c r="E131" s="101">
        <v>16.7</v>
      </c>
      <c r="F131" s="102">
        <v>1058</v>
      </c>
      <c r="G131" s="121">
        <f t="shared" si="65"/>
        <v>17668.599999999999</v>
      </c>
      <c r="H131" s="26"/>
      <c r="I131" s="104">
        <v>3</v>
      </c>
      <c r="J131" s="105">
        <v>3600</v>
      </c>
      <c r="K131" s="106">
        <f t="shared" si="44"/>
        <v>1200</v>
      </c>
      <c r="L131" s="118">
        <v>3</v>
      </c>
      <c r="M131" s="105">
        <f t="shared" si="66"/>
        <v>3186.2534725316932</v>
      </c>
      <c r="N131" s="106">
        <f t="shared" si="59"/>
        <v>1062.0844908438978</v>
      </c>
      <c r="O131" s="123">
        <f t="shared" si="60"/>
        <v>0</v>
      </c>
      <c r="P131" s="124">
        <f t="shared" si="61"/>
        <v>-137.91550915610219</v>
      </c>
      <c r="Q131" s="125">
        <f t="shared" si="62"/>
        <v>0.88507040903658152</v>
      </c>
      <c r="R131" s="328"/>
      <c r="S131" s="47">
        <v>0.9020833333333329</v>
      </c>
      <c r="T131" s="120">
        <v>0.91591435185185144</v>
      </c>
      <c r="U131" s="111">
        <v>15</v>
      </c>
      <c r="V131" s="112">
        <v>19.923085387667186</v>
      </c>
      <c r="W131" s="113"/>
      <c r="X131" s="116"/>
      <c r="Y131" s="337"/>
      <c r="Z131" s="338"/>
      <c r="AA131" s="172">
        <f t="shared" si="63"/>
        <v>-413.74652746830679</v>
      </c>
      <c r="AB131" s="110">
        <f t="shared" si="64"/>
        <v>0.88507040903658141</v>
      </c>
      <c r="AC131" s="333"/>
    </row>
    <row r="132" spans="1:29" ht="15.75" customHeight="1">
      <c r="A132" s="363"/>
      <c r="B132" s="100" t="s">
        <v>118</v>
      </c>
      <c r="C132" s="335" t="s">
        <v>201</v>
      </c>
      <c r="D132" s="336"/>
      <c r="E132" s="101">
        <v>30</v>
      </c>
      <c r="F132" s="102">
        <v>1849</v>
      </c>
      <c r="G132" s="121">
        <f t="shared" si="65"/>
        <v>55470</v>
      </c>
      <c r="H132" s="26"/>
      <c r="I132" s="104">
        <v>4</v>
      </c>
      <c r="J132" s="105">
        <v>3600</v>
      </c>
      <c r="K132" s="106">
        <f t="shared" si="44"/>
        <v>900</v>
      </c>
      <c r="L132" s="118">
        <v>4</v>
      </c>
      <c r="M132" s="105">
        <f t="shared" si="66"/>
        <v>3190.6799999999989</v>
      </c>
      <c r="N132" s="106">
        <f t="shared" si="59"/>
        <v>797.66999999999973</v>
      </c>
      <c r="O132" s="123">
        <f t="shared" si="60"/>
        <v>0</v>
      </c>
      <c r="P132" s="124">
        <f t="shared" si="61"/>
        <v>-102.33000000000027</v>
      </c>
      <c r="Q132" s="125">
        <f t="shared" si="62"/>
        <v>0.88629999999999975</v>
      </c>
      <c r="R132" s="328"/>
      <c r="S132" s="47">
        <v>0.92569444444444393</v>
      </c>
      <c r="T132" s="120">
        <v>0.94983796296296241</v>
      </c>
      <c r="U132" s="111">
        <v>15</v>
      </c>
      <c r="V132" s="112">
        <v>34.770017676482766</v>
      </c>
      <c r="W132" s="126"/>
      <c r="X132" s="127"/>
      <c r="Y132" s="337"/>
      <c r="Z132" s="338"/>
      <c r="AA132" s="172">
        <f t="shared" si="63"/>
        <v>-409.32000000000107</v>
      </c>
      <c r="AB132" s="110">
        <f t="shared" si="64"/>
        <v>0.88629999999999975</v>
      </c>
      <c r="AC132" s="333"/>
    </row>
    <row r="133" spans="1:29" ht="15.75" customHeight="1">
      <c r="A133" s="363"/>
      <c r="B133" s="100" t="s">
        <v>118</v>
      </c>
      <c r="C133" s="335" t="s">
        <v>147</v>
      </c>
      <c r="D133" s="336"/>
      <c r="E133" s="101">
        <v>24.82</v>
      </c>
      <c r="F133" s="102">
        <v>1797</v>
      </c>
      <c r="G133" s="121">
        <f t="shared" si="65"/>
        <v>44601.54</v>
      </c>
      <c r="H133" s="26"/>
      <c r="I133" s="104">
        <v>5</v>
      </c>
      <c r="J133" s="105">
        <v>3600</v>
      </c>
      <c r="K133" s="106">
        <f t="shared" si="44"/>
        <v>720</v>
      </c>
      <c r="L133" s="118">
        <v>5</v>
      </c>
      <c r="M133" s="105">
        <f t="shared" si="66"/>
        <v>3189.6082883712961</v>
      </c>
      <c r="N133" s="106">
        <f t="shared" si="59"/>
        <v>637.92165767425922</v>
      </c>
      <c r="O133" s="123">
        <f t="shared" si="60"/>
        <v>0</v>
      </c>
      <c r="P133" s="124">
        <f t="shared" si="61"/>
        <v>-82.078342325740778</v>
      </c>
      <c r="Q133" s="125">
        <f t="shared" si="62"/>
        <v>0.88600230232536004</v>
      </c>
      <c r="R133" s="328"/>
      <c r="S133" s="47">
        <v>0.9597222222222217</v>
      </c>
      <c r="T133" s="120">
        <v>0.98319444444444393</v>
      </c>
      <c r="U133" s="111">
        <v>15</v>
      </c>
      <c r="V133" s="112">
        <v>33.803523897618142</v>
      </c>
      <c r="W133" s="126"/>
      <c r="X133" s="127"/>
      <c r="Y133" s="337"/>
      <c r="Z133" s="338"/>
      <c r="AA133" s="172">
        <f t="shared" si="63"/>
        <v>-410.39171162870389</v>
      </c>
      <c r="AB133" s="110">
        <f t="shared" si="64"/>
        <v>0.88600230232536004</v>
      </c>
      <c r="AC133" s="333"/>
    </row>
    <row r="134" spans="1:29" ht="15.75" customHeight="1">
      <c r="A134" s="363"/>
      <c r="B134" s="100" t="s">
        <v>118</v>
      </c>
      <c r="C134" s="335" t="s">
        <v>145</v>
      </c>
      <c r="D134" s="336"/>
      <c r="E134" s="101">
        <v>18.18</v>
      </c>
      <c r="F134" s="102">
        <v>2604</v>
      </c>
      <c r="G134" s="121">
        <f t="shared" si="65"/>
        <v>47340.72</v>
      </c>
      <c r="H134" s="26"/>
      <c r="I134" s="104">
        <v>3</v>
      </c>
      <c r="J134" s="105">
        <v>3600</v>
      </c>
      <c r="K134" s="106">
        <f t="shared" si="44"/>
        <v>1200</v>
      </c>
      <c r="L134" s="118">
        <v>3</v>
      </c>
      <c r="M134" s="105">
        <f t="shared" si="66"/>
        <v>3192.6177986702828</v>
      </c>
      <c r="N134" s="106">
        <f t="shared" si="59"/>
        <v>1064.2059328900943</v>
      </c>
      <c r="O134" s="123">
        <f t="shared" si="60"/>
        <v>0</v>
      </c>
      <c r="P134" s="124">
        <f t="shared" si="61"/>
        <v>-135.79406710990565</v>
      </c>
      <c r="Q134" s="125">
        <f t="shared" si="62"/>
        <v>0.88683827740841192</v>
      </c>
      <c r="R134" s="328"/>
      <c r="S134" s="47">
        <v>0.99305555555555503</v>
      </c>
      <c r="T134" s="120">
        <v>1.0270370370370365</v>
      </c>
      <c r="U134" s="111">
        <v>15</v>
      </c>
      <c r="V134" s="112">
        <v>48.937896689379343</v>
      </c>
      <c r="W134" s="126"/>
      <c r="X134" s="127"/>
      <c r="Y134" s="337"/>
      <c r="Z134" s="338"/>
      <c r="AA134" s="172">
        <f t="shared" si="63"/>
        <v>-407.38220132971719</v>
      </c>
      <c r="AB134" s="110">
        <f t="shared" si="64"/>
        <v>0.88683827740841192</v>
      </c>
      <c r="AC134" s="333"/>
    </row>
    <row r="135" spans="1:29" ht="15.75" customHeight="1">
      <c r="A135" s="363"/>
      <c r="B135" s="100" t="s">
        <v>118</v>
      </c>
      <c r="C135" s="335" t="s">
        <v>139</v>
      </c>
      <c r="D135" s="336"/>
      <c r="E135" s="101">
        <v>16.66</v>
      </c>
      <c r="F135" s="102">
        <v>5714</v>
      </c>
      <c r="G135" s="121">
        <f t="shared" si="65"/>
        <v>95195.24</v>
      </c>
      <c r="H135" s="62"/>
      <c r="I135" s="104">
        <v>5</v>
      </c>
      <c r="J135" s="105">
        <v>3600</v>
      </c>
      <c r="K135" s="106">
        <f t="shared" si="44"/>
        <v>720</v>
      </c>
      <c r="L135" s="118">
        <v>5</v>
      </c>
      <c r="M135" s="105">
        <f t="shared" si="66"/>
        <v>3188.107897371453</v>
      </c>
      <c r="N135" s="106">
        <f t="shared" si="59"/>
        <v>637.62157947429057</v>
      </c>
      <c r="O135" s="123">
        <f t="shared" si="60"/>
        <v>0</v>
      </c>
      <c r="P135" s="124">
        <f t="shared" si="61"/>
        <v>-82.37842052570943</v>
      </c>
      <c r="Q135" s="125">
        <f t="shared" si="62"/>
        <v>0.88558552704762583</v>
      </c>
      <c r="R135" s="328"/>
      <c r="S135" s="47">
        <v>1.0368055555555551</v>
      </c>
      <c r="T135" s="120">
        <v>1.1114814814814811</v>
      </c>
      <c r="U135" s="111">
        <v>15</v>
      </c>
      <c r="V135" s="112">
        <v>107.53713833922197</v>
      </c>
      <c r="W135" s="126"/>
      <c r="X135" s="127"/>
      <c r="Y135" s="337"/>
      <c r="Z135" s="338"/>
      <c r="AA135" s="172">
        <f t="shared" si="63"/>
        <v>-411.89210262854704</v>
      </c>
      <c r="AB135" s="110">
        <f t="shared" si="64"/>
        <v>0.88558552704762583</v>
      </c>
      <c r="AC135" s="333"/>
    </row>
    <row r="136" spans="1:29" ht="15.75" customHeight="1">
      <c r="A136" s="363"/>
      <c r="B136" s="100"/>
      <c r="C136" s="335"/>
      <c r="D136" s="336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8"/>
      <c r="S136" s="47"/>
      <c r="T136" s="120"/>
      <c r="U136" s="111"/>
      <c r="V136" s="112"/>
      <c r="W136" s="126"/>
      <c r="X136" s="127"/>
      <c r="Y136" s="337"/>
      <c r="Z136" s="338"/>
      <c r="AA136" s="172"/>
      <c r="AB136" s="110"/>
      <c r="AC136" s="333"/>
    </row>
    <row r="137" spans="1:29" ht="15.75" customHeight="1">
      <c r="A137" s="363"/>
      <c r="B137" s="100"/>
      <c r="C137" s="335"/>
      <c r="D137" s="336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8"/>
      <c r="S137" s="47"/>
      <c r="T137" s="120"/>
      <c r="U137" s="111"/>
      <c r="V137" s="112"/>
      <c r="W137" s="113"/>
      <c r="X137" s="116"/>
      <c r="Y137" s="337"/>
      <c r="Z137" s="338"/>
      <c r="AA137" s="172"/>
      <c r="AB137" s="110"/>
      <c r="AC137" s="333"/>
    </row>
    <row r="138" spans="1:29" ht="15.75" customHeight="1">
      <c r="A138" s="363"/>
      <c r="B138" s="100"/>
      <c r="C138" s="335"/>
      <c r="D138" s="336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8"/>
      <c r="S138" s="47"/>
      <c r="T138" s="120"/>
      <c r="U138" s="111"/>
      <c r="V138" s="112"/>
      <c r="W138" s="126"/>
      <c r="X138" s="127"/>
      <c r="Y138" s="337"/>
      <c r="Z138" s="338"/>
      <c r="AA138" s="172"/>
      <c r="AB138" s="110"/>
      <c r="AC138" s="333"/>
    </row>
    <row r="139" spans="1:29" ht="15.75" customHeight="1">
      <c r="A139" s="363"/>
      <c r="B139" s="100"/>
      <c r="C139" s="335"/>
      <c r="D139" s="336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8"/>
      <c r="S139" s="119"/>
      <c r="T139" s="120"/>
      <c r="U139" s="130"/>
      <c r="V139" s="131"/>
      <c r="W139" s="126"/>
      <c r="X139" s="127"/>
      <c r="Y139" s="337"/>
      <c r="Z139" s="338"/>
      <c r="AA139" s="173"/>
      <c r="AB139" s="125"/>
      <c r="AC139" s="333"/>
    </row>
    <row r="140" spans="1:29" ht="15.75" customHeight="1" thickBot="1">
      <c r="A140" s="364"/>
      <c r="B140" s="133" t="s">
        <v>115</v>
      </c>
      <c r="C140" s="358"/>
      <c r="D140" s="358"/>
      <c r="E140" s="134"/>
      <c r="F140" s="167"/>
      <c r="G140" s="135"/>
      <c r="H140" s="69"/>
      <c r="I140" s="136">
        <f t="shared" ref="I140:J140" si="67">AVERAGE(I124:I139)</f>
        <v>3.8333333333333335</v>
      </c>
      <c r="J140" s="137">
        <f t="shared" si="67"/>
        <v>3600</v>
      </c>
      <c r="K140" s="138">
        <f t="shared" ref="K140" si="68">J140/I140</f>
        <v>939.13043478260863</v>
      </c>
      <c r="L140" s="136">
        <f t="shared" ref="L140:M140" si="69">AVERAGE(L124:L139)</f>
        <v>3.8333333333333335</v>
      </c>
      <c r="M140" s="137">
        <f t="shared" si="69"/>
        <v>3191.06069834353</v>
      </c>
      <c r="N140" s="138">
        <f>M140/L140</f>
        <v>832.45061695918173</v>
      </c>
      <c r="O140" s="139">
        <f>L140-I140</f>
        <v>0</v>
      </c>
      <c r="P140" s="140">
        <f>N140-K140</f>
        <v>-106.6798178234269</v>
      </c>
      <c r="Q140" s="141">
        <f>N140/K140</f>
        <v>0.8864057495398695</v>
      </c>
      <c r="R140" s="329"/>
      <c r="S140" s="142">
        <v>0.74861111111111112</v>
      </c>
      <c r="T140" s="143">
        <v>1.1114814814814811</v>
      </c>
      <c r="U140" s="144"/>
      <c r="V140" s="166"/>
      <c r="W140" s="167"/>
      <c r="X140" s="138"/>
      <c r="Y140" s="359"/>
      <c r="Z140" s="360"/>
      <c r="AA140" s="174">
        <f>M140-J140</f>
        <v>-408.93930165646998</v>
      </c>
      <c r="AB140" s="141">
        <f>M140/J140</f>
        <v>0.8864057495398695</v>
      </c>
      <c r="AC140" s="334"/>
    </row>
    <row r="142" spans="1:29">
      <c r="Y142" s="365" t="s">
        <v>149</v>
      </c>
      <c r="Z142" s="365"/>
    </row>
    <row r="143" spans="1:29">
      <c r="Y143" s="365" t="s">
        <v>150</v>
      </c>
      <c r="Z143" s="365"/>
    </row>
    <row r="144" spans="1:29">
      <c r="Y144" s="365" t="s">
        <v>151</v>
      </c>
      <c r="Z144" s="365"/>
    </row>
    <row r="145" spans="25:26">
      <c r="Y145" s="365" t="s">
        <v>152</v>
      </c>
      <c r="Z145" s="365"/>
    </row>
    <row r="146" spans="25:26">
      <c r="Y146" s="365" t="s">
        <v>153</v>
      </c>
      <c r="Z146" s="365"/>
    </row>
    <row r="147" spans="25:26">
      <c r="Y147" s="365" t="s">
        <v>154</v>
      </c>
      <c r="Z147" s="365"/>
    </row>
    <row r="148" spans="25:26">
      <c r="Y148" s="365" t="s">
        <v>155</v>
      </c>
      <c r="Z148" s="365"/>
    </row>
    <row r="149" spans="25:26">
      <c r="Y149" s="365" t="s">
        <v>156</v>
      </c>
      <c r="Z149" s="365"/>
    </row>
    <row r="150" spans="25:26">
      <c r="Y150" s="365" t="s">
        <v>157</v>
      </c>
      <c r="Z150" s="365"/>
    </row>
    <row r="151" spans="25:26">
      <c r="Y151" s="365" t="s">
        <v>158</v>
      </c>
      <c r="Z151" s="365"/>
    </row>
    <row r="152" spans="25:26">
      <c r="Y152" s="365" t="s">
        <v>159</v>
      </c>
      <c r="Z152" s="365"/>
    </row>
    <row r="153" spans="25:26">
      <c r="Y153" s="365" t="s">
        <v>160</v>
      </c>
      <c r="Z153" s="365"/>
    </row>
    <row r="154" spans="25:26">
      <c r="Y154" s="365" t="s">
        <v>161</v>
      </c>
      <c r="Z154" s="365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329" priority="1" operator="greaterThan">
      <formula>0</formula>
    </cfRule>
  </conditionalFormatting>
  <conditionalFormatting sqref="P5:P140 AA5:AA140">
    <cfRule type="cellIs" dxfId="328" priority="4" operator="lessThan">
      <formula>0</formula>
    </cfRule>
  </conditionalFormatting>
  <conditionalFormatting sqref="Q5:Q140 AB5:AB140">
    <cfRule type="cellIs" dxfId="327" priority="2" operator="greaterThan">
      <formula>1</formula>
    </cfRule>
    <cfRule type="cellIs" dxfId="326" priority="3" operator="lessThan">
      <formula>0.8</formula>
    </cfRule>
  </conditionalFormatting>
  <conditionalFormatting sqref="AC5:AC6 R5:R140 AC73:AC78">
    <cfRule type="cellIs" dxfId="325" priority="5" operator="lessThan">
      <formula>0.8</formula>
    </cfRule>
  </conditionalFormatting>
  <conditionalFormatting sqref="AC12:AC20">
    <cfRule type="cellIs" dxfId="324" priority="12" operator="lessThan">
      <formula>0.8</formula>
    </cfRule>
  </conditionalFormatting>
  <conditionalFormatting sqref="AC22">
    <cfRule type="cellIs" dxfId="323" priority="11" operator="lessThan">
      <formula>0.8</formula>
    </cfRule>
  </conditionalFormatting>
  <conditionalFormatting sqref="AC39">
    <cfRule type="cellIs" dxfId="322" priority="7" operator="lessThan">
      <formula>0.8</formula>
    </cfRule>
  </conditionalFormatting>
  <conditionalFormatting sqref="AC56:AC61">
    <cfRule type="cellIs" dxfId="321" priority="6" operator="lessThan">
      <formula>0.8</formula>
    </cfRule>
  </conditionalFormatting>
  <conditionalFormatting sqref="AC90">
    <cfRule type="cellIs" dxfId="320" priority="10" operator="lessThan">
      <formula>0.8</formula>
    </cfRule>
  </conditionalFormatting>
  <conditionalFormatting sqref="AC107">
    <cfRule type="cellIs" dxfId="319" priority="9" operator="lessThan">
      <formula>0.8</formula>
    </cfRule>
  </conditionalFormatting>
  <conditionalFormatting sqref="AC124:AC129">
    <cfRule type="cellIs" dxfId="318" priority="8" operator="lessThan">
      <formula>0.8</formula>
    </cfRule>
  </conditionalFormatting>
  <dataValidations count="1">
    <dataValidation type="list" allowBlank="1" showInputMessage="1" showErrorMessage="1" sqref="Y5:Z140" xr:uid="{FAA1C665-B2F9-4320-9ACE-9A4FC2488A54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7FBB8-F1E2-4884-83BE-3F7473DAD4BC}">
  <sheetPr>
    <tabColor theme="8" tint="0.59999389629810485"/>
    <pageSetUpPr fitToPage="1"/>
  </sheetPr>
  <dimension ref="A1:AG171"/>
  <sheetViews>
    <sheetView zoomScale="85" zoomScaleNormal="85" workbookViewId="0">
      <pane ySplit="4" topLeftCell="A5" activePane="bottomLeft" state="frozen"/>
      <selection activeCell="S22" sqref="S22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SUM(F5:F157)</f>
        <v>102792</v>
      </c>
      <c r="E1" s="88" t="s">
        <v>3</v>
      </c>
      <c r="F1" s="89">
        <f>SUM(G5:G157)</f>
        <v>4622104.88</v>
      </c>
      <c r="G1" s="90" t="s">
        <v>84</v>
      </c>
      <c r="H1" s="91">
        <f>L21+L38+L55+L72+L89+L106+L123+L140+L157</f>
        <v>153.66666666666669</v>
      </c>
      <c r="I1" s="284" t="s">
        <v>85</v>
      </c>
      <c r="J1" s="280"/>
      <c r="K1" s="309"/>
      <c r="L1" s="313" t="s">
        <v>86</v>
      </c>
      <c r="M1" s="314"/>
      <c r="N1" s="315"/>
      <c r="O1" s="280" t="s">
        <v>87</v>
      </c>
      <c r="P1" s="280"/>
      <c r="Q1" s="280"/>
      <c r="R1" s="281"/>
      <c r="S1" s="284" t="s">
        <v>88</v>
      </c>
      <c r="T1" s="280"/>
      <c r="U1" s="280"/>
      <c r="V1" s="280"/>
      <c r="W1" s="280"/>
      <c r="X1" s="281"/>
      <c r="Y1" s="192" t="s">
        <v>187</v>
      </c>
      <c r="Z1" s="192" t="s">
        <v>188</v>
      </c>
      <c r="AA1" s="366" t="s">
        <v>163</v>
      </c>
      <c r="AB1" s="367"/>
      <c r="AC1" s="176" t="s">
        <v>19</v>
      </c>
      <c r="AD1" s="177" t="s">
        <v>162</v>
      </c>
      <c r="AE1" s="284" t="s">
        <v>90</v>
      </c>
      <c r="AF1" s="286"/>
      <c r="AG1" s="287"/>
    </row>
    <row r="2" spans="1:33" ht="26.25" customHeight="1" thickBot="1">
      <c r="A2" s="299">
        <v>46217</v>
      </c>
      <c r="B2" s="300"/>
      <c r="C2" s="92" t="s">
        <v>40</v>
      </c>
      <c r="D2" s="93">
        <f>AVERAGE(N21,N38,N55,N72,N89,N106,N123,N140,N157)</f>
        <v>196.43926228600372</v>
      </c>
      <c r="E2" s="93" t="s">
        <v>91</v>
      </c>
      <c r="F2" s="94">
        <f>F1/D1</f>
        <v>44.965608996809088</v>
      </c>
      <c r="G2" s="95" t="s">
        <v>92</v>
      </c>
      <c r="H2" s="96">
        <f>COUNT(H5:H157)</f>
        <v>7</v>
      </c>
      <c r="I2" s="310"/>
      <c r="J2" s="311"/>
      <c r="K2" s="312"/>
      <c r="L2" s="316"/>
      <c r="M2" s="282"/>
      <c r="N2" s="317"/>
      <c r="O2" s="282"/>
      <c r="P2" s="282"/>
      <c r="Q2" s="282"/>
      <c r="R2" s="283"/>
      <c r="S2" s="285"/>
      <c r="T2" s="282"/>
      <c r="U2" s="282"/>
      <c r="V2" s="282"/>
      <c r="W2" s="282"/>
      <c r="X2" s="283"/>
      <c r="Y2" s="193">
        <f>SUM(Y21,Y38,Y55,Y72,Y89,Y106,Y123,Y140,Y157)</f>
        <v>0</v>
      </c>
      <c r="Z2" s="193">
        <f>SUM(Z21,Z38,Z55,Z72,Z89,Z106,Z123,Z140,Z157)</f>
        <v>0</v>
      </c>
      <c r="AA2" s="368"/>
      <c r="AB2" s="369"/>
      <c r="AC2" s="201">
        <f>SUM(AC21,AC38,AC55,AC72,AC89,AC106,AC123,AC140,AC157)</f>
        <v>60</v>
      </c>
      <c r="AD2" s="202">
        <f>SUM(AD21,AD38,AD55,AD72,AD89,AD106,AD123,AD140,AD157)</f>
        <v>0</v>
      </c>
      <c r="AE2" s="288"/>
      <c r="AF2" s="289"/>
      <c r="AG2" s="290"/>
    </row>
    <row r="3" spans="1:33" ht="23.25" customHeight="1">
      <c r="A3" s="301" t="s">
        <v>93</v>
      </c>
      <c r="B3" s="303" t="s">
        <v>94</v>
      </c>
      <c r="C3" s="305" t="s">
        <v>95</v>
      </c>
      <c r="D3" s="305"/>
      <c r="E3" s="307" t="s">
        <v>96</v>
      </c>
      <c r="F3" s="305" t="s">
        <v>97</v>
      </c>
      <c r="G3" s="307" t="s">
        <v>98</v>
      </c>
      <c r="H3" s="356" t="s">
        <v>99</v>
      </c>
      <c r="I3" s="291" t="s">
        <v>100</v>
      </c>
      <c r="J3" s="293" t="s">
        <v>101</v>
      </c>
      <c r="K3" s="295" t="s">
        <v>40</v>
      </c>
      <c r="L3" s="297" t="s">
        <v>100</v>
      </c>
      <c r="M3" s="293" t="s">
        <v>101</v>
      </c>
      <c r="N3" s="295" t="s">
        <v>40</v>
      </c>
      <c r="O3" s="291" t="s">
        <v>100</v>
      </c>
      <c r="P3" s="350" t="s">
        <v>40</v>
      </c>
      <c r="Q3" s="352" t="s">
        <v>102</v>
      </c>
      <c r="R3" s="354" t="s">
        <v>103</v>
      </c>
      <c r="S3" s="339" t="s">
        <v>104</v>
      </c>
      <c r="T3" s="340"/>
      <c r="U3" s="341" t="s">
        <v>105</v>
      </c>
      <c r="V3" s="341" t="s">
        <v>106</v>
      </c>
      <c r="W3" s="305" t="s">
        <v>107</v>
      </c>
      <c r="X3" s="343"/>
      <c r="Y3" s="370" t="s">
        <v>189</v>
      </c>
      <c r="Z3" s="371"/>
      <c r="AA3" s="377" t="s">
        <v>108</v>
      </c>
      <c r="AB3" s="378"/>
      <c r="AC3" s="370" t="s">
        <v>190</v>
      </c>
      <c r="AD3" s="371"/>
      <c r="AE3" s="348" t="s">
        <v>101</v>
      </c>
      <c r="AF3" s="318" t="s">
        <v>102</v>
      </c>
      <c r="AG3" s="320" t="s">
        <v>109</v>
      </c>
    </row>
    <row r="4" spans="1:33" ht="17.25" customHeight="1" thickBot="1">
      <c r="A4" s="302"/>
      <c r="B4" s="304"/>
      <c r="C4" s="306"/>
      <c r="D4" s="306"/>
      <c r="E4" s="308"/>
      <c r="F4" s="306"/>
      <c r="G4" s="308"/>
      <c r="H4" s="357"/>
      <c r="I4" s="292"/>
      <c r="J4" s="294"/>
      <c r="K4" s="296"/>
      <c r="L4" s="298"/>
      <c r="M4" s="294"/>
      <c r="N4" s="296"/>
      <c r="O4" s="292"/>
      <c r="P4" s="351"/>
      <c r="Q4" s="353"/>
      <c r="R4" s="355"/>
      <c r="S4" s="203" t="s">
        <v>110</v>
      </c>
      <c r="T4" s="204" t="s">
        <v>111</v>
      </c>
      <c r="U4" s="342"/>
      <c r="V4" s="342"/>
      <c r="W4" s="99" t="s">
        <v>112</v>
      </c>
      <c r="X4" s="69" t="s">
        <v>113</v>
      </c>
      <c r="Y4" s="194" t="s">
        <v>49</v>
      </c>
      <c r="Z4" s="195" t="s">
        <v>50</v>
      </c>
      <c r="AA4" s="379"/>
      <c r="AB4" s="380"/>
      <c r="AC4" s="194" t="s">
        <v>164</v>
      </c>
      <c r="AD4" s="195" t="s">
        <v>165</v>
      </c>
      <c r="AE4" s="349"/>
      <c r="AF4" s="319"/>
      <c r="AG4" s="321"/>
    </row>
    <row r="5" spans="1:33" ht="15.75" customHeight="1">
      <c r="A5" s="322" t="s">
        <v>170</v>
      </c>
      <c r="B5" s="114" t="s">
        <v>166</v>
      </c>
      <c r="C5" s="372" t="s">
        <v>167</v>
      </c>
      <c r="D5" s="372"/>
      <c r="E5" s="147">
        <v>19.7</v>
      </c>
      <c r="F5" s="151">
        <v>3516</v>
      </c>
      <c r="G5" s="148">
        <f t="shared" ref="G5:G10" si="0">E5*F5</f>
        <v>69265.2</v>
      </c>
      <c r="H5" s="149"/>
      <c r="I5" s="150">
        <v>13</v>
      </c>
      <c r="J5" s="151">
        <v>1200</v>
      </c>
      <c r="K5" s="152">
        <f>J5/I5</f>
        <v>92.307692307692307</v>
      </c>
      <c r="L5" s="107">
        <v>13</v>
      </c>
      <c r="M5" s="151">
        <f t="shared" ref="M5:M10" si="1">F5/V5*60</f>
        <v>1081.6104896674569</v>
      </c>
      <c r="N5" s="152">
        <f t="shared" ref="N5:N10" si="2">M5/L5</f>
        <v>83.20080689749669</v>
      </c>
      <c r="O5" s="154">
        <f t="shared" ref="O5:O10" si="3">L5-I5</f>
        <v>0</v>
      </c>
      <c r="P5" s="155">
        <f t="shared" ref="P5:P10" si="4">N5-K5</f>
        <v>-9.1068854101956163</v>
      </c>
      <c r="Q5" s="156">
        <f t="shared" ref="Q5:Q10" si="5">N5/K5</f>
        <v>0.90134207472288086</v>
      </c>
      <c r="R5" s="327">
        <f>Q21</f>
        <v>0.89659893007984115</v>
      </c>
      <c r="S5" s="157">
        <v>0.20833333333333334</v>
      </c>
      <c r="T5" s="158">
        <v>0.34377314814814819</v>
      </c>
      <c r="U5" s="159"/>
      <c r="V5" s="160">
        <v>195.04248712016474</v>
      </c>
      <c r="W5" s="181"/>
      <c r="X5" s="152"/>
      <c r="Y5" s="12"/>
      <c r="Z5" s="198"/>
      <c r="AA5" s="330"/>
      <c r="AB5" s="331"/>
      <c r="AC5" s="12">
        <v>4</v>
      </c>
      <c r="AD5" s="198"/>
      <c r="AE5" s="178">
        <f t="shared" ref="AE5:AE10" si="6">M5-J5</f>
        <v>-118.38951033254307</v>
      </c>
      <c r="AF5" s="132">
        <f t="shared" ref="AF5:AF10" si="7">M5/J5</f>
        <v>0.90134207472288075</v>
      </c>
      <c r="AG5" s="373">
        <f>AF21</f>
        <v>0.89659893007984137</v>
      </c>
    </row>
    <row r="6" spans="1:33" ht="15.75" customHeight="1">
      <c r="A6" s="323"/>
      <c r="B6" s="100" t="s">
        <v>171</v>
      </c>
      <c r="C6" s="376" t="s">
        <v>172</v>
      </c>
      <c r="D6" s="376"/>
      <c r="E6" s="101">
        <v>56.43</v>
      </c>
      <c r="F6" s="102">
        <v>2121</v>
      </c>
      <c r="G6" s="103">
        <f t="shared" si="0"/>
        <v>119688.03</v>
      </c>
      <c r="H6" s="26">
        <v>2</v>
      </c>
      <c r="I6" s="104">
        <v>24</v>
      </c>
      <c r="J6" s="105">
        <v>2000</v>
      </c>
      <c r="K6" s="106">
        <f t="shared" ref="K6:K47" si="8">J6/I6</f>
        <v>83.333333333333329</v>
      </c>
      <c r="L6" s="107">
        <v>24</v>
      </c>
      <c r="M6" s="105">
        <f t="shared" si="1"/>
        <v>1789.740301446388</v>
      </c>
      <c r="N6" s="106">
        <f t="shared" si="2"/>
        <v>74.572512560266162</v>
      </c>
      <c r="O6" s="108">
        <f t="shared" si="3"/>
        <v>0</v>
      </c>
      <c r="P6" s="109">
        <f t="shared" si="4"/>
        <v>-8.7608207730671666</v>
      </c>
      <c r="Q6" s="110">
        <f t="shared" si="5"/>
        <v>0.89487015072319398</v>
      </c>
      <c r="R6" s="328"/>
      <c r="S6" s="47">
        <v>0.34791666666666665</v>
      </c>
      <c r="T6" s="48">
        <v>0.39729166666666665</v>
      </c>
      <c r="U6" s="111">
        <v>5.9666666666665868</v>
      </c>
      <c r="V6" s="112">
        <v>71.105288234921105</v>
      </c>
      <c r="W6" s="113"/>
      <c r="X6" s="116"/>
      <c r="Y6" s="12"/>
      <c r="Z6" s="198"/>
      <c r="AA6" s="337"/>
      <c r="AB6" s="338"/>
      <c r="AC6" s="12">
        <v>2</v>
      </c>
      <c r="AD6" s="198"/>
      <c r="AE6" s="117">
        <f t="shared" si="6"/>
        <v>-210.259698553612</v>
      </c>
      <c r="AF6" s="110">
        <f t="shared" si="7"/>
        <v>0.89487015072319398</v>
      </c>
      <c r="AG6" s="374"/>
    </row>
    <row r="7" spans="1:33" ht="15.75" customHeight="1">
      <c r="A7" s="323"/>
      <c r="B7" s="100" t="s">
        <v>173</v>
      </c>
      <c r="C7" s="376" t="s">
        <v>196</v>
      </c>
      <c r="D7" s="376"/>
      <c r="E7" s="101">
        <v>77.349999999999994</v>
      </c>
      <c r="F7" s="102">
        <v>848</v>
      </c>
      <c r="G7" s="103">
        <f t="shared" si="0"/>
        <v>65592.799999999988</v>
      </c>
      <c r="H7" s="26"/>
      <c r="I7" s="104">
        <v>25</v>
      </c>
      <c r="J7" s="105">
        <v>2000</v>
      </c>
      <c r="K7" s="106">
        <f t="shared" si="8"/>
        <v>80</v>
      </c>
      <c r="L7" s="107">
        <v>25</v>
      </c>
      <c r="M7" s="105">
        <f t="shared" si="1"/>
        <v>1790.7860221195556</v>
      </c>
      <c r="N7" s="106">
        <f t="shared" si="2"/>
        <v>71.631440884782222</v>
      </c>
      <c r="O7" s="108">
        <f t="shared" si="3"/>
        <v>0</v>
      </c>
      <c r="P7" s="109">
        <f t="shared" si="4"/>
        <v>-8.3685591152177778</v>
      </c>
      <c r="Q7" s="110">
        <f t="shared" si="5"/>
        <v>0.89539301105977775</v>
      </c>
      <c r="R7" s="328"/>
      <c r="S7" s="47">
        <v>0.40138888888888885</v>
      </c>
      <c r="T7" s="48">
        <v>0.42111111111111105</v>
      </c>
      <c r="U7" s="111">
        <v>5.8999999999999631</v>
      </c>
      <c r="V7" s="112">
        <v>28.412104724705724</v>
      </c>
      <c r="W7" s="113"/>
      <c r="X7" s="116"/>
      <c r="Y7" s="12"/>
      <c r="Z7" s="198"/>
      <c r="AA7" s="337"/>
      <c r="AB7" s="338"/>
      <c r="AC7" s="12">
        <v>1</v>
      </c>
      <c r="AD7" s="198"/>
      <c r="AE7" s="117">
        <f t="shared" si="6"/>
        <v>-209.21397788044442</v>
      </c>
      <c r="AF7" s="110">
        <f t="shared" si="7"/>
        <v>0.89539301105977775</v>
      </c>
      <c r="AG7" s="374"/>
    </row>
    <row r="8" spans="1:33" ht="15.75" customHeight="1">
      <c r="A8" s="323"/>
      <c r="B8" s="100" t="s">
        <v>173</v>
      </c>
      <c r="C8" s="376" t="s">
        <v>174</v>
      </c>
      <c r="D8" s="376"/>
      <c r="E8" s="101">
        <v>77.34</v>
      </c>
      <c r="F8" s="102">
        <v>2027</v>
      </c>
      <c r="G8" s="103">
        <f t="shared" si="0"/>
        <v>156768.18</v>
      </c>
      <c r="H8" s="26"/>
      <c r="I8" s="104">
        <v>23</v>
      </c>
      <c r="J8" s="105">
        <v>2000</v>
      </c>
      <c r="K8" s="106">
        <f t="shared" si="8"/>
        <v>86.956521739130437</v>
      </c>
      <c r="L8" s="118">
        <v>23</v>
      </c>
      <c r="M8" s="105">
        <f t="shared" si="1"/>
        <v>1794.0192297084634</v>
      </c>
      <c r="N8" s="106">
        <f t="shared" si="2"/>
        <v>78.000836074281011</v>
      </c>
      <c r="O8" s="108">
        <f t="shared" si="3"/>
        <v>0</v>
      </c>
      <c r="P8" s="109">
        <f t="shared" si="4"/>
        <v>-8.9556856648494261</v>
      </c>
      <c r="Q8" s="110">
        <f t="shared" si="5"/>
        <v>0.89700961485423159</v>
      </c>
      <c r="R8" s="328"/>
      <c r="S8" s="47">
        <v>0.42499999999999993</v>
      </c>
      <c r="T8" s="48">
        <v>0.4720717592592592</v>
      </c>
      <c r="U8" s="111">
        <v>5.5999999999999961</v>
      </c>
      <c r="V8" s="112">
        <v>67.791915485634917</v>
      </c>
      <c r="W8" s="113">
        <v>0.4720717592592592</v>
      </c>
      <c r="X8" s="116">
        <v>0.51041666666666652</v>
      </c>
      <c r="Y8" s="12"/>
      <c r="Z8" s="198"/>
      <c r="AA8" s="337"/>
      <c r="AB8" s="338"/>
      <c r="AC8" s="12">
        <v>1</v>
      </c>
      <c r="AD8" s="198"/>
      <c r="AE8" s="117">
        <f t="shared" si="6"/>
        <v>-205.9807702915366</v>
      </c>
      <c r="AF8" s="110">
        <f t="shared" si="7"/>
        <v>0.8970096148542317</v>
      </c>
      <c r="AG8" s="374"/>
    </row>
    <row r="9" spans="1:33" ht="15.75" customHeight="1">
      <c r="A9" s="323"/>
      <c r="B9" s="100" t="s">
        <v>173</v>
      </c>
      <c r="C9" s="376" t="s">
        <v>176</v>
      </c>
      <c r="D9" s="376"/>
      <c r="E9" s="101">
        <v>59.52</v>
      </c>
      <c r="F9" s="102">
        <v>5367</v>
      </c>
      <c r="G9" s="103">
        <f t="shared" si="0"/>
        <v>319443.84000000003</v>
      </c>
      <c r="H9" s="13"/>
      <c r="I9" s="104">
        <v>24</v>
      </c>
      <c r="J9" s="105">
        <v>2000</v>
      </c>
      <c r="K9" s="106">
        <f t="shared" si="8"/>
        <v>83.333333333333329</v>
      </c>
      <c r="L9" s="118">
        <v>24</v>
      </c>
      <c r="M9" s="105">
        <f t="shared" si="1"/>
        <v>1796.0116725059704</v>
      </c>
      <c r="N9" s="106">
        <f t="shared" si="2"/>
        <v>74.833819687748772</v>
      </c>
      <c r="O9" s="108">
        <f t="shared" si="3"/>
        <v>0</v>
      </c>
      <c r="P9" s="109">
        <f t="shared" si="4"/>
        <v>-8.4995136455845568</v>
      </c>
      <c r="Q9" s="110">
        <f t="shared" si="5"/>
        <v>0.89800583625298536</v>
      </c>
      <c r="R9" s="328"/>
      <c r="S9" s="47">
        <v>0.51041666666666652</v>
      </c>
      <c r="T9" s="48">
        <v>0.63491898148148129</v>
      </c>
      <c r="U9" s="111">
        <v>55.216666666666534</v>
      </c>
      <c r="V9" s="112">
        <v>179.29727569681455</v>
      </c>
      <c r="W9" s="113"/>
      <c r="X9" s="116"/>
      <c r="Y9" s="12"/>
      <c r="Z9" s="198"/>
      <c r="AA9" s="337"/>
      <c r="AB9" s="338"/>
      <c r="AC9" s="12">
        <v>4</v>
      </c>
      <c r="AD9" s="198"/>
      <c r="AE9" s="117">
        <f t="shared" si="6"/>
        <v>-203.98832749402959</v>
      </c>
      <c r="AF9" s="110">
        <f t="shared" si="7"/>
        <v>0.89800583625298525</v>
      </c>
      <c r="AG9" s="374"/>
    </row>
    <row r="10" spans="1:33" ht="15.75" customHeight="1">
      <c r="A10" s="323"/>
      <c r="B10" s="100" t="s">
        <v>171</v>
      </c>
      <c r="C10" s="376" t="s">
        <v>172</v>
      </c>
      <c r="D10" s="376"/>
      <c r="E10" s="101">
        <v>56.43</v>
      </c>
      <c r="F10" s="102">
        <v>2836</v>
      </c>
      <c r="G10" s="121">
        <f t="shared" si="0"/>
        <v>160035.48000000001</v>
      </c>
      <c r="H10" s="122"/>
      <c r="I10" s="104">
        <v>24</v>
      </c>
      <c r="J10" s="105">
        <v>2000</v>
      </c>
      <c r="K10" s="106">
        <f t="shared" si="8"/>
        <v>83.333333333333329</v>
      </c>
      <c r="L10" s="118">
        <v>24</v>
      </c>
      <c r="M10" s="105">
        <f t="shared" si="1"/>
        <v>1789.740301446388</v>
      </c>
      <c r="N10" s="106">
        <f t="shared" si="2"/>
        <v>74.572512560266162</v>
      </c>
      <c r="O10" s="108">
        <f t="shared" si="3"/>
        <v>0</v>
      </c>
      <c r="P10" s="109">
        <f t="shared" si="4"/>
        <v>-8.7608207730671666</v>
      </c>
      <c r="Q10" s="110">
        <f t="shared" si="5"/>
        <v>0.89487015072319398</v>
      </c>
      <c r="R10" s="328"/>
      <c r="S10" s="47">
        <v>0.63819444444444429</v>
      </c>
      <c r="T10" s="120">
        <v>0.70421296296296276</v>
      </c>
      <c r="U10" s="111">
        <v>4.7166666666667112</v>
      </c>
      <c r="V10" s="112">
        <v>95.075246315057157</v>
      </c>
      <c r="W10" s="113"/>
      <c r="X10" s="116"/>
      <c r="Y10" s="12"/>
      <c r="Z10" s="198"/>
      <c r="AA10" s="337"/>
      <c r="AB10" s="338"/>
      <c r="AC10" s="12">
        <v>2</v>
      </c>
      <c r="AD10" s="198"/>
      <c r="AE10" s="117">
        <f t="shared" si="6"/>
        <v>-210.259698553612</v>
      </c>
      <c r="AF10" s="110">
        <f t="shared" si="7"/>
        <v>0.89487015072319398</v>
      </c>
      <c r="AG10" s="374"/>
    </row>
    <row r="11" spans="1:33" ht="15.75" customHeight="1">
      <c r="A11" s="323"/>
      <c r="B11" s="100"/>
      <c r="C11" s="376"/>
      <c r="D11" s="376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28"/>
      <c r="S11" s="47"/>
      <c r="T11" s="120"/>
      <c r="U11" s="111"/>
      <c r="V11" s="112"/>
      <c r="W11" s="113"/>
      <c r="X11" s="116"/>
      <c r="Y11" s="12"/>
      <c r="Z11" s="198"/>
      <c r="AA11" s="337"/>
      <c r="AB11" s="338"/>
      <c r="AC11" s="12"/>
      <c r="AD11" s="198"/>
      <c r="AE11" s="117"/>
      <c r="AF11" s="110"/>
      <c r="AG11" s="374"/>
    </row>
    <row r="12" spans="1:33" ht="15.75" customHeight="1">
      <c r="A12" s="323"/>
      <c r="B12" s="100"/>
      <c r="C12" s="376"/>
      <c r="D12" s="37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8"/>
      <c r="S12" s="47"/>
      <c r="T12" s="120"/>
      <c r="U12" s="111"/>
      <c r="V12" s="112"/>
      <c r="W12" s="113"/>
      <c r="X12" s="116"/>
      <c r="Y12" s="12"/>
      <c r="Z12" s="198"/>
      <c r="AA12" s="337"/>
      <c r="AB12" s="338"/>
      <c r="AC12" s="12"/>
      <c r="AD12" s="198"/>
      <c r="AE12" s="117"/>
      <c r="AF12" s="110"/>
      <c r="AG12" s="374"/>
    </row>
    <row r="13" spans="1:33" ht="15.75" customHeight="1">
      <c r="A13" s="323"/>
      <c r="B13" s="100"/>
      <c r="C13" s="376"/>
      <c r="D13" s="37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8"/>
      <c r="S13" s="47"/>
      <c r="T13" s="120"/>
      <c r="U13" s="111"/>
      <c r="V13" s="112"/>
      <c r="W13" s="113"/>
      <c r="X13" s="116"/>
      <c r="Y13" s="12"/>
      <c r="Z13" s="198"/>
      <c r="AA13" s="337"/>
      <c r="AB13" s="338"/>
      <c r="AC13" s="12"/>
      <c r="AD13" s="198"/>
      <c r="AE13" s="117"/>
      <c r="AF13" s="110"/>
      <c r="AG13" s="374"/>
    </row>
    <row r="14" spans="1:33" ht="15.75" customHeight="1">
      <c r="A14" s="323"/>
      <c r="B14" s="100"/>
      <c r="C14" s="376"/>
      <c r="D14" s="37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8"/>
      <c r="S14" s="47"/>
      <c r="T14" s="120"/>
      <c r="U14" s="111"/>
      <c r="V14" s="112"/>
      <c r="W14" s="113"/>
      <c r="X14" s="116"/>
      <c r="Y14" s="12"/>
      <c r="Z14" s="198"/>
      <c r="AA14" s="337"/>
      <c r="AB14" s="338"/>
      <c r="AC14" s="12"/>
      <c r="AD14" s="198"/>
      <c r="AE14" s="117"/>
      <c r="AF14" s="110"/>
      <c r="AG14" s="374"/>
    </row>
    <row r="15" spans="1:33" ht="15.75" customHeight="1">
      <c r="A15" s="323"/>
      <c r="B15" s="100"/>
      <c r="C15" s="376"/>
      <c r="D15" s="37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8"/>
      <c r="S15" s="47"/>
      <c r="T15" s="120"/>
      <c r="U15" s="111"/>
      <c r="V15" s="112"/>
      <c r="W15" s="113"/>
      <c r="X15" s="116"/>
      <c r="Y15" s="12"/>
      <c r="Z15" s="198"/>
      <c r="AA15" s="337"/>
      <c r="AB15" s="338"/>
      <c r="AC15" s="12"/>
      <c r="AD15" s="198"/>
      <c r="AE15" s="117"/>
      <c r="AF15" s="110"/>
      <c r="AG15" s="374"/>
    </row>
    <row r="16" spans="1:33" ht="15.75" customHeight="1">
      <c r="A16" s="323"/>
      <c r="B16" s="100"/>
      <c r="C16" s="376"/>
      <c r="D16" s="37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8"/>
      <c r="S16" s="47"/>
      <c r="T16" s="120"/>
      <c r="U16" s="111"/>
      <c r="V16" s="112"/>
      <c r="W16" s="113"/>
      <c r="X16" s="116"/>
      <c r="Y16" s="12"/>
      <c r="Z16" s="198"/>
      <c r="AA16" s="337"/>
      <c r="AB16" s="338"/>
      <c r="AC16" s="12"/>
      <c r="AD16" s="198"/>
      <c r="AE16" s="117"/>
      <c r="AF16" s="110"/>
      <c r="AG16" s="374"/>
    </row>
    <row r="17" spans="1:33" ht="15.75" customHeight="1">
      <c r="A17" s="323"/>
      <c r="B17" s="100"/>
      <c r="C17" s="376"/>
      <c r="D17" s="37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8"/>
      <c r="S17" s="47"/>
      <c r="T17" s="120"/>
      <c r="U17" s="111"/>
      <c r="V17" s="112"/>
      <c r="W17" s="113"/>
      <c r="X17" s="116"/>
      <c r="Y17" s="12"/>
      <c r="Z17" s="198"/>
      <c r="AA17" s="337"/>
      <c r="AB17" s="338"/>
      <c r="AC17" s="12"/>
      <c r="AD17" s="198"/>
      <c r="AE17" s="117"/>
      <c r="AF17" s="110"/>
      <c r="AG17" s="374"/>
    </row>
    <row r="18" spans="1:33" ht="15.75" customHeight="1">
      <c r="A18" s="323"/>
      <c r="B18" s="100"/>
      <c r="C18" s="376"/>
      <c r="D18" s="37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8"/>
      <c r="S18" s="47"/>
      <c r="T18" s="120"/>
      <c r="U18" s="111"/>
      <c r="V18" s="112"/>
      <c r="W18" s="113"/>
      <c r="X18" s="116"/>
      <c r="Y18" s="12"/>
      <c r="Z18" s="198"/>
      <c r="AA18" s="337"/>
      <c r="AB18" s="338"/>
      <c r="AC18" s="12"/>
      <c r="AD18" s="198"/>
      <c r="AE18" s="117"/>
      <c r="AF18" s="110"/>
      <c r="AG18" s="374"/>
    </row>
    <row r="19" spans="1:33" ht="15.75" customHeight="1">
      <c r="A19" s="323"/>
      <c r="B19" s="100"/>
      <c r="C19" s="376"/>
      <c r="D19" s="37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8"/>
      <c r="S19" s="47"/>
      <c r="T19" s="120"/>
      <c r="U19" s="111"/>
      <c r="V19" s="112"/>
      <c r="W19" s="113"/>
      <c r="X19" s="116"/>
      <c r="Y19" s="12"/>
      <c r="Z19" s="198"/>
      <c r="AA19" s="337"/>
      <c r="AB19" s="338"/>
      <c r="AC19" s="12"/>
      <c r="AD19" s="198"/>
      <c r="AE19" s="117"/>
      <c r="AF19" s="110"/>
      <c r="AG19" s="374"/>
    </row>
    <row r="20" spans="1:33" ht="15.75" customHeight="1">
      <c r="A20" s="323"/>
      <c r="B20" s="100"/>
      <c r="C20" s="376"/>
      <c r="D20" s="376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8"/>
      <c r="S20" s="47"/>
      <c r="T20" s="120"/>
      <c r="U20" s="130"/>
      <c r="V20" s="112"/>
      <c r="W20" s="113"/>
      <c r="X20" s="116"/>
      <c r="Y20" s="12"/>
      <c r="Z20" s="198"/>
      <c r="AA20" s="337"/>
      <c r="AB20" s="338"/>
      <c r="AC20" s="12"/>
      <c r="AD20" s="198"/>
      <c r="AE20" s="117"/>
      <c r="AF20" s="110"/>
      <c r="AG20" s="374"/>
    </row>
    <row r="21" spans="1:33" ht="15.75" customHeight="1" thickBot="1">
      <c r="A21" s="324"/>
      <c r="B21" s="133" t="s">
        <v>115</v>
      </c>
      <c r="C21" s="358"/>
      <c r="D21" s="358"/>
      <c r="E21" s="134"/>
      <c r="F21" s="167"/>
      <c r="G21" s="135"/>
      <c r="H21" s="69"/>
      <c r="I21" s="136">
        <f t="shared" ref="I21:J21" si="9">AVERAGE(I5:I20)</f>
        <v>22.166666666666668</v>
      </c>
      <c r="J21" s="137">
        <f t="shared" si="9"/>
        <v>1866.6666666666667</v>
      </c>
      <c r="K21" s="138">
        <f t="shared" ref="K21" si="10">J21/I21</f>
        <v>84.21052631578948</v>
      </c>
      <c r="L21" s="136">
        <f t="shared" ref="L21:M21" si="11">AVERAGE(L5:L20)</f>
        <v>22.166666666666668</v>
      </c>
      <c r="M21" s="137">
        <f t="shared" si="11"/>
        <v>1673.6513361490372</v>
      </c>
      <c r="N21" s="138">
        <f t="shared" ref="N21:N29" si="12">M21/L21</f>
        <v>75.503067796197158</v>
      </c>
      <c r="O21" s="139">
        <f t="shared" ref="O21:O29" si="13">L21-I21</f>
        <v>0</v>
      </c>
      <c r="P21" s="140">
        <f t="shared" ref="P21:P29" si="14">N21-K21</f>
        <v>-8.707458519592322</v>
      </c>
      <c r="Q21" s="141">
        <f t="shared" ref="Q21:Q29" si="15">N21/K21</f>
        <v>0.89659893007984115</v>
      </c>
      <c r="R21" s="329"/>
      <c r="S21" s="142">
        <v>0.20833333333333334</v>
      </c>
      <c r="T21" s="143">
        <v>0.70421296296296276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359"/>
      <c r="AB21" s="360"/>
      <c r="AC21" s="179">
        <f>SUM(AC5:AC20)</f>
        <v>14</v>
      </c>
      <c r="AD21" s="180">
        <f>SUM(AD5:AD20)</f>
        <v>0</v>
      </c>
      <c r="AE21" s="168">
        <f t="shared" ref="AE21:AE29" si="16">M21-J21</f>
        <v>-193.01533051762954</v>
      </c>
      <c r="AF21" s="141">
        <f t="shared" ref="AF21:AF29" si="17">M21/J21</f>
        <v>0.89659893007984137</v>
      </c>
      <c r="AG21" s="375"/>
    </row>
    <row r="22" spans="1:33" ht="15.75" customHeight="1">
      <c r="A22" s="361" t="s">
        <v>177</v>
      </c>
      <c r="B22" s="146" t="s">
        <v>192</v>
      </c>
      <c r="C22" s="325" t="s">
        <v>218</v>
      </c>
      <c r="D22" s="326"/>
      <c r="E22" s="147">
        <v>36.450000000000003</v>
      </c>
      <c r="F22" s="159">
        <v>2771</v>
      </c>
      <c r="G22" s="148">
        <f t="shared" ref="G22:G29" si="18">E22*F22</f>
        <v>101002.95000000001</v>
      </c>
      <c r="H22" s="149"/>
      <c r="I22" s="153">
        <v>20</v>
      </c>
      <c r="J22" s="151">
        <v>2100</v>
      </c>
      <c r="K22" s="152">
        <f>J22/I22</f>
        <v>105</v>
      </c>
      <c r="L22" s="153">
        <v>20</v>
      </c>
      <c r="M22" s="151">
        <f t="shared" ref="M22:M29" si="19">F22/V22*60</f>
        <v>1895.1683422374977</v>
      </c>
      <c r="N22" s="152">
        <f t="shared" si="12"/>
        <v>94.758417111874877</v>
      </c>
      <c r="O22" s="154">
        <f t="shared" si="13"/>
        <v>0</v>
      </c>
      <c r="P22" s="155">
        <f t="shared" si="14"/>
        <v>-10.241582888125123</v>
      </c>
      <c r="Q22" s="156">
        <f t="shared" si="15"/>
        <v>0.90246111535118934</v>
      </c>
      <c r="R22" s="327">
        <f>Q38</f>
        <v>0.88829092501394968</v>
      </c>
      <c r="S22" s="157">
        <v>0.16666666666666666</v>
      </c>
      <c r="T22" s="158">
        <v>0.2275810185185185</v>
      </c>
      <c r="U22" s="159"/>
      <c r="V22" s="160">
        <v>87.728354412942551</v>
      </c>
      <c r="W22" s="97"/>
      <c r="X22" s="98"/>
      <c r="Y22" s="12"/>
      <c r="Z22" s="198"/>
      <c r="AA22" s="330"/>
      <c r="AB22" s="331"/>
      <c r="AC22" s="12">
        <v>1</v>
      </c>
      <c r="AD22" s="198"/>
      <c r="AE22" s="115">
        <f t="shared" si="16"/>
        <v>-204.83165776250235</v>
      </c>
      <c r="AF22" s="156">
        <f t="shared" si="17"/>
        <v>0.90246111535118934</v>
      </c>
      <c r="AG22" s="381">
        <f>AF38</f>
        <v>0.88829092501394968</v>
      </c>
    </row>
    <row r="23" spans="1:33" ht="15.75" customHeight="1">
      <c r="A23" s="362"/>
      <c r="B23" s="163" t="s">
        <v>166</v>
      </c>
      <c r="C23" s="335" t="s">
        <v>221</v>
      </c>
      <c r="D23" s="336"/>
      <c r="E23" s="101">
        <v>31.72</v>
      </c>
      <c r="F23" s="111">
        <v>1837</v>
      </c>
      <c r="G23" s="103">
        <f t="shared" si="18"/>
        <v>58269.64</v>
      </c>
      <c r="H23" s="26"/>
      <c r="I23" s="107">
        <v>22</v>
      </c>
      <c r="J23" s="105">
        <v>2000</v>
      </c>
      <c r="K23" s="106">
        <f t="shared" si="8"/>
        <v>90.909090909090907</v>
      </c>
      <c r="L23" s="107">
        <v>22</v>
      </c>
      <c r="M23" s="105">
        <f t="shared" si="19"/>
        <v>1799.0072198559162</v>
      </c>
      <c r="N23" s="106">
        <f t="shared" si="12"/>
        <v>81.773055447996185</v>
      </c>
      <c r="O23" s="108">
        <f t="shared" si="13"/>
        <v>0</v>
      </c>
      <c r="P23" s="109">
        <f t="shared" si="14"/>
        <v>-9.1360354610947212</v>
      </c>
      <c r="Q23" s="110">
        <f t="shared" si="15"/>
        <v>0.89950360992795808</v>
      </c>
      <c r="R23" s="328"/>
      <c r="S23" s="47">
        <v>0.23055555555555554</v>
      </c>
      <c r="T23" s="48">
        <v>0.27310185185185182</v>
      </c>
      <c r="U23" s="111">
        <v>5</v>
      </c>
      <c r="V23" s="112">
        <v>61.267124880592533</v>
      </c>
      <c r="W23" s="113"/>
      <c r="X23" s="116"/>
      <c r="Y23" s="12"/>
      <c r="Z23" s="198"/>
      <c r="AA23" s="337"/>
      <c r="AB23" s="338"/>
      <c r="AC23" s="12">
        <v>1</v>
      </c>
      <c r="AD23" s="198"/>
      <c r="AE23" s="117">
        <f t="shared" si="16"/>
        <v>-200.99278014408378</v>
      </c>
      <c r="AF23" s="110">
        <f t="shared" si="17"/>
        <v>0.89950360992795808</v>
      </c>
      <c r="AG23" s="374"/>
    </row>
    <row r="24" spans="1:33" ht="15.75" customHeight="1">
      <c r="A24" s="362"/>
      <c r="B24" s="163" t="s">
        <v>166</v>
      </c>
      <c r="C24" s="335" t="s">
        <v>222</v>
      </c>
      <c r="D24" s="336"/>
      <c r="E24" s="101">
        <v>34.79</v>
      </c>
      <c r="F24" s="111">
        <v>1762</v>
      </c>
      <c r="G24" s="103">
        <f t="shared" si="18"/>
        <v>61299.979999999996</v>
      </c>
      <c r="H24" s="26"/>
      <c r="I24" s="107">
        <v>11</v>
      </c>
      <c r="J24" s="105">
        <v>2000</v>
      </c>
      <c r="K24" s="106">
        <f t="shared" si="8"/>
        <v>181.81818181818181</v>
      </c>
      <c r="L24" s="107">
        <v>11</v>
      </c>
      <c r="M24" s="105">
        <f t="shared" si="19"/>
        <v>1805.4749008060198</v>
      </c>
      <c r="N24" s="106">
        <f t="shared" si="12"/>
        <v>164.13408189145636</v>
      </c>
      <c r="O24" s="108">
        <f t="shared" si="13"/>
        <v>0</v>
      </c>
      <c r="P24" s="109">
        <f t="shared" si="14"/>
        <v>-17.684099926725452</v>
      </c>
      <c r="Q24" s="110">
        <f t="shared" si="15"/>
        <v>0.90273745040301001</v>
      </c>
      <c r="R24" s="328"/>
      <c r="S24" s="47">
        <v>0.27638888888888885</v>
      </c>
      <c r="T24" s="48">
        <v>0.31704861111111104</v>
      </c>
      <c r="U24" s="111">
        <v>4.7333333333333272</v>
      </c>
      <c r="V24" s="112">
        <v>58.555231065689881</v>
      </c>
      <c r="W24" s="113"/>
      <c r="X24" s="116"/>
      <c r="Y24" s="12"/>
      <c r="Z24" s="198"/>
      <c r="AA24" s="337"/>
      <c r="AB24" s="338"/>
      <c r="AC24" s="12">
        <v>0</v>
      </c>
      <c r="AD24" s="198"/>
      <c r="AE24" s="117">
        <f t="shared" si="16"/>
        <v>-194.52509919398017</v>
      </c>
      <c r="AF24" s="110">
        <f t="shared" si="17"/>
        <v>0.9027374504030099</v>
      </c>
      <c r="AG24" s="374"/>
    </row>
    <row r="25" spans="1:33" ht="15.75" customHeight="1">
      <c r="A25" s="362"/>
      <c r="B25" s="163" t="s">
        <v>166</v>
      </c>
      <c r="C25" s="335" t="s">
        <v>220</v>
      </c>
      <c r="D25" s="336"/>
      <c r="E25" s="101">
        <v>33.200000000000003</v>
      </c>
      <c r="F25" s="111">
        <v>1452</v>
      </c>
      <c r="G25" s="103">
        <f t="shared" si="18"/>
        <v>48206.400000000001</v>
      </c>
      <c r="H25" s="26">
        <v>2</v>
      </c>
      <c r="I25" s="107">
        <v>11</v>
      </c>
      <c r="J25" s="105">
        <v>2000</v>
      </c>
      <c r="K25" s="106">
        <f t="shared" si="8"/>
        <v>181.81818181818181</v>
      </c>
      <c r="L25" s="107">
        <v>11</v>
      </c>
      <c r="M25" s="105">
        <f t="shared" si="19"/>
        <v>1804.2181432535194</v>
      </c>
      <c r="N25" s="106">
        <f t="shared" si="12"/>
        <v>164.0198312048654</v>
      </c>
      <c r="O25" s="108">
        <f t="shared" si="13"/>
        <v>0</v>
      </c>
      <c r="P25" s="109">
        <f t="shared" si="14"/>
        <v>-17.798350613316416</v>
      </c>
      <c r="Q25" s="110">
        <f t="shared" si="15"/>
        <v>0.90210907162675968</v>
      </c>
      <c r="R25" s="328"/>
      <c r="S25" s="47">
        <v>0.32013888888888886</v>
      </c>
      <c r="T25" s="48">
        <v>0.35366898148148146</v>
      </c>
      <c r="U25" s="111">
        <v>5</v>
      </c>
      <c r="V25" s="112">
        <v>48.286843986003724</v>
      </c>
      <c r="W25" s="113"/>
      <c r="X25" s="116"/>
      <c r="Y25" s="12"/>
      <c r="Z25" s="198"/>
      <c r="AA25" s="337"/>
      <c r="AB25" s="338"/>
      <c r="AC25" s="12">
        <v>0</v>
      </c>
      <c r="AD25" s="198"/>
      <c r="AE25" s="117">
        <f t="shared" si="16"/>
        <v>-195.78185674648057</v>
      </c>
      <c r="AF25" s="110">
        <f t="shared" si="17"/>
        <v>0.90210907162675968</v>
      </c>
      <c r="AG25" s="374"/>
    </row>
    <row r="26" spans="1:33" ht="15.75" customHeight="1">
      <c r="A26" s="363"/>
      <c r="B26" s="163" t="s">
        <v>166</v>
      </c>
      <c r="C26" s="335" t="s">
        <v>225</v>
      </c>
      <c r="D26" s="336"/>
      <c r="E26" s="101">
        <v>51.44</v>
      </c>
      <c r="F26" s="111">
        <v>2556</v>
      </c>
      <c r="G26" s="103">
        <f t="shared" si="18"/>
        <v>131480.63999999998</v>
      </c>
      <c r="H26" s="13"/>
      <c r="I26" s="118">
        <v>19</v>
      </c>
      <c r="J26" s="105">
        <v>2000</v>
      </c>
      <c r="K26" s="106">
        <f t="shared" si="8"/>
        <v>105.26315789473684</v>
      </c>
      <c r="L26" s="107">
        <v>19</v>
      </c>
      <c r="M26" s="105">
        <f t="shared" si="19"/>
        <v>1790.4282941968229</v>
      </c>
      <c r="N26" s="106">
        <f t="shared" si="12"/>
        <v>94.23306811562226</v>
      </c>
      <c r="O26" s="108">
        <f t="shared" si="13"/>
        <v>0</v>
      </c>
      <c r="P26" s="109">
        <f t="shared" si="14"/>
        <v>-11.030089779114576</v>
      </c>
      <c r="Q26" s="110">
        <f t="shared" si="15"/>
        <v>0.89521414709841152</v>
      </c>
      <c r="R26" s="328"/>
      <c r="S26" s="47">
        <v>0.3569444444444444</v>
      </c>
      <c r="T26" s="48">
        <v>0.41642361111111104</v>
      </c>
      <c r="U26" s="111">
        <v>4.7166666666666313</v>
      </c>
      <c r="V26" s="112">
        <v>85.655482823341174</v>
      </c>
      <c r="W26" s="113"/>
      <c r="X26" s="116"/>
      <c r="Y26" s="12"/>
      <c r="Z26" s="198"/>
      <c r="AA26" s="337"/>
      <c r="AB26" s="338"/>
      <c r="AC26" s="12">
        <v>2</v>
      </c>
      <c r="AD26" s="198"/>
      <c r="AE26" s="117">
        <f t="shared" si="16"/>
        <v>-209.57170580317711</v>
      </c>
      <c r="AF26" s="110">
        <f t="shared" si="17"/>
        <v>0.89521414709841141</v>
      </c>
      <c r="AG26" s="374"/>
    </row>
    <row r="27" spans="1:33" ht="15.75" customHeight="1">
      <c r="A27" s="363"/>
      <c r="B27" s="163" t="s">
        <v>171</v>
      </c>
      <c r="C27" s="335" t="s">
        <v>241</v>
      </c>
      <c r="D27" s="336"/>
      <c r="E27" s="101">
        <v>46.34</v>
      </c>
      <c r="F27" s="111">
        <v>1421</v>
      </c>
      <c r="G27" s="121">
        <f t="shared" si="18"/>
        <v>65849.14</v>
      </c>
      <c r="H27" s="122">
        <v>2</v>
      </c>
      <c r="I27" s="107">
        <v>21</v>
      </c>
      <c r="J27" s="105">
        <v>1800</v>
      </c>
      <c r="K27" s="106">
        <f t="shared" si="8"/>
        <v>85.714285714285708</v>
      </c>
      <c r="L27" s="107">
        <v>21</v>
      </c>
      <c r="M27" s="105">
        <f t="shared" si="19"/>
        <v>1521</v>
      </c>
      <c r="N27" s="106">
        <f t="shared" si="12"/>
        <v>72.428571428571431</v>
      </c>
      <c r="O27" s="108">
        <f t="shared" si="13"/>
        <v>0</v>
      </c>
      <c r="P27" s="109">
        <f t="shared" si="14"/>
        <v>-13.285714285714278</v>
      </c>
      <c r="Q27" s="110">
        <f t="shared" si="15"/>
        <v>0.84500000000000008</v>
      </c>
      <c r="R27" s="328"/>
      <c r="S27" s="47">
        <v>0.42013888888888884</v>
      </c>
      <c r="T27" s="120">
        <v>0.45906249999999993</v>
      </c>
      <c r="U27" s="111">
        <v>5.3500000000000369</v>
      </c>
      <c r="V27" s="112">
        <v>56.055226824457591</v>
      </c>
      <c r="W27" s="113">
        <v>0.45906249999999993</v>
      </c>
      <c r="X27" s="116">
        <v>0.49791666666666656</v>
      </c>
      <c r="Y27" s="12"/>
      <c r="Z27" s="198"/>
      <c r="AA27" s="337"/>
      <c r="AB27" s="338"/>
      <c r="AC27" s="12">
        <v>1</v>
      </c>
      <c r="AD27" s="198"/>
      <c r="AE27" s="117">
        <f t="shared" si="16"/>
        <v>-279</v>
      </c>
      <c r="AF27" s="110">
        <f t="shared" si="17"/>
        <v>0.84499999999999997</v>
      </c>
      <c r="AG27" s="374"/>
    </row>
    <row r="28" spans="1:33" ht="15.75" customHeight="1">
      <c r="A28" s="363"/>
      <c r="B28" s="163" t="s">
        <v>166</v>
      </c>
      <c r="C28" s="335" t="s">
        <v>220</v>
      </c>
      <c r="D28" s="336"/>
      <c r="E28" s="101">
        <v>33.200000000000003</v>
      </c>
      <c r="F28" s="111">
        <v>1729</v>
      </c>
      <c r="G28" s="121">
        <f t="shared" si="18"/>
        <v>57402.8</v>
      </c>
      <c r="H28" s="62"/>
      <c r="I28" s="118">
        <v>11</v>
      </c>
      <c r="J28" s="105">
        <v>2000</v>
      </c>
      <c r="K28" s="106">
        <f t="shared" si="8"/>
        <v>181.81818181818181</v>
      </c>
      <c r="L28" s="107">
        <v>11</v>
      </c>
      <c r="M28" s="105">
        <f t="shared" si="19"/>
        <v>1804.2181432535194</v>
      </c>
      <c r="N28" s="106">
        <f t="shared" si="12"/>
        <v>164.0198312048654</v>
      </c>
      <c r="O28" s="123">
        <f t="shared" si="13"/>
        <v>0</v>
      </c>
      <c r="P28" s="124">
        <f t="shared" si="14"/>
        <v>-17.798350613316416</v>
      </c>
      <c r="Q28" s="125">
        <f t="shared" si="15"/>
        <v>0.90210907162675968</v>
      </c>
      <c r="R28" s="328"/>
      <c r="S28" s="47">
        <v>0.49791666666666656</v>
      </c>
      <c r="T28" s="120">
        <v>0.53783564814814799</v>
      </c>
      <c r="U28" s="111">
        <v>55.949999999999953</v>
      </c>
      <c r="V28" s="112">
        <v>57.498590393801955</v>
      </c>
      <c r="W28" s="113"/>
      <c r="X28" s="116"/>
      <c r="Y28" s="12"/>
      <c r="Z28" s="198"/>
      <c r="AA28" s="337"/>
      <c r="AB28" s="338"/>
      <c r="AC28" s="12">
        <v>0</v>
      </c>
      <c r="AD28" s="198"/>
      <c r="AE28" s="117">
        <f t="shared" si="16"/>
        <v>-195.78185674648057</v>
      </c>
      <c r="AF28" s="110">
        <f t="shared" si="17"/>
        <v>0.90210907162675968</v>
      </c>
      <c r="AG28" s="374"/>
    </row>
    <row r="29" spans="1:33" ht="15.75" customHeight="1">
      <c r="A29" s="363"/>
      <c r="B29" s="163" t="s">
        <v>171</v>
      </c>
      <c r="C29" s="335" t="s">
        <v>241</v>
      </c>
      <c r="D29" s="336"/>
      <c r="E29" s="101">
        <v>46.34</v>
      </c>
      <c r="F29" s="111">
        <v>2054</v>
      </c>
      <c r="G29" s="121">
        <f t="shared" si="18"/>
        <v>95182.36</v>
      </c>
      <c r="H29" s="62"/>
      <c r="I29" s="118">
        <v>21</v>
      </c>
      <c r="J29" s="105">
        <v>1800</v>
      </c>
      <c r="K29" s="106">
        <f t="shared" si="8"/>
        <v>85.714285714285708</v>
      </c>
      <c r="L29" s="107">
        <v>21</v>
      </c>
      <c r="M29" s="105">
        <f t="shared" si="19"/>
        <v>1526.652479115714</v>
      </c>
      <c r="N29" s="106">
        <f t="shared" si="12"/>
        <v>72.697737100748284</v>
      </c>
      <c r="O29" s="123">
        <f t="shared" si="13"/>
        <v>0</v>
      </c>
      <c r="P29" s="124">
        <f t="shared" si="14"/>
        <v>-13.016548613537424</v>
      </c>
      <c r="Q29" s="125">
        <f t="shared" si="15"/>
        <v>0.84814026617539673</v>
      </c>
      <c r="R29" s="328"/>
      <c r="S29" s="47">
        <v>0.54166666666666652</v>
      </c>
      <c r="T29" s="120">
        <v>0.59771990740740721</v>
      </c>
      <c r="U29" s="111">
        <v>5.5166666666666764</v>
      </c>
      <c r="V29" s="112">
        <v>80.725641025640996</v>
      </c>
      <c r="W29" s="113"/>
      <c r="X29" s="116"/>
      <c r="Y29" s="12"/>
      <c r="Z29" s="198"/>
      <c r="AA29" s="337"/>
      <c r="AB29" s="338"/>
      <c r="AC29" s="12">
        <v>2</v>
      </c>
      <c r="AD29" s="198"/>
      <c r="AE29" s="117">
        <f t="shared" si="16"/>
        <v>-273.34752088428604</v>
      </c>
      <c r="AF29" s="110">
        <f t="shared" si="17"/>
        <v>0.84814026617539662</v>
      </c>
      <c r="AG29" s="374"/>
    </row>
    <row r="30" spans="1:33" ht="15.75" customHeight="1">
      <c r="A30" s="363"/>
      <c r="B30" s="163"/>
      <c r="C30" s="335"/>
      <c r="D30" s="336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328"/>
      <c r="S30" s="47"/>
      <c r="T30" s="120"/>
      <c r="U30" s="111"/>
      <c r="V30" s="112"/>
      <c r="W30" s="113"/>
      <c r="X30" s="116"/>
      <c r="Y30" s="12"/>
      <c r="Z30" s="198"/>
      <c r="AA30" s="337"/>
      <c r="AB30" s="338"/>
      <c r="AC30" s="12"/>
      <c r="AD30" s="198"/>
      <c r="AE30" s="117"/>
      <c r="AF30" s="110"/>
      <c r="AG30" s="374"/>
    </row>
    <row r="31" spans="1:33" ht="15.75" customHeight="1">
      <c r="A31" s="363"/>
      <c r="B31" s="163"/>
      <c r="C31" s="335"/>
      <c r="D31" s="336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328"/>
      <c r="S31" s="47"/>
      <c r="T31" s="120"/>
      <c r="U31" s="111"/>
      <c r="V31" s="112"/>
      <c r="W31" s="113"/>
      <c r="X31" s="116"/>
      <c r="Y31" s="12"/>
      <c r="Z31" s="198"/>
      <c r="AA31" s="337"/>
      <c r="AB31" s="338"/>
      <c r="AC31" s="12"/>
      <c r="AD31" s="198"/>
      <c r="AE31" s="117"/>
      <c r="AF31" s="110"/>
      <c r="AG31" s="374"/>
    </row>
    <row r="32" spans="1:33" ht="15.75" customHeight="1">
      <c r="A32" s="363"/>
      <c r="B32" s="163"/>
      <c r="C32" s="335"/>
      <c r="D32" s="336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328"/>
      <c r="S32" s="47"/>
      <c r="T32" s="120"/>
      <c r="U32" s="111"/>
      <c r="V32" s="112"/>
      <c r="W32" s="113"/>
      <c r="X32" s="116"/>
      <c r="Y32" s="12"/>
      <c r="Z32" s="198"/>
      <c r="AA32" s="337"/>
      <c r="AB32" s="338"/>
      <c r="AC32" s="12"/>
      <c r="AD32" s="198"/>
      <c r="AE32" s="117"/>
      <c r="AF32" s="110"/>
      <c r="AG32" s="374"/>
    </row>
    <row r="33" spans="1:33" ht="15.75" customHeight="1">
      <c r="A33" s="363"/>
      <c r="B33" s="163"/>
      <c r="C33" s="335"/>
      <c r="D33" s="336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328"/>
      <c r="S33" s="47"/>
      <c r="T33" s="120"/>
      <c r="U33" s="111"/>
      <c r="V33" s="112"/>
      <c r="W33" s="113"/>
      <c r="X33" s="116"/>
      <c r="Y33" s="12"/>
      <c r="Z33" s="198"/>
      <c r="AA33" s="337"/>
      <c r="AB33" s="338"/>
      <c r="AC33" s="12"/>
      <c r="AD33" s="198"/>
      <c r="AE33" s="117"/>
      <c r="AF33" s="110"/>
      <c r="AG33" s="374"/>
    </row>
    <row r="34" spans="1:33" ht="15.75" customHeight="1">
      <c r="A34" s="363"/>
      <c r="B34" s="163"/>
      <c r="C34" s="335"/>
      <c r="D34" s="336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28"/>
      <c r="S34" s="47"/>
      <c r="T34" s="120"/>
      <c r="U34" s="111"/>
      <c r="V34" s="112"/>
      <c r="W34" s="113"/>
      <c r="X34" s="116"/>
      <c r="Y34" s="12"/>
      <c r="Z34" s="198"/>
      <c r="AA34" s="337"/>
      <c r="AB34" s="338"/>
      <c r="AC34" s="12"/>
      <c r="AD34" s="198"/>
      <c r="AE34" s="117"/>
      <c r="AF34" s="110"/>
      <c r="AG34" s="374"/>
    </row>
    <row r="35" spans="1:33" ht="15.75" customHeight="1">
      <c r="A35" s="363"/>
      <c r="B35" s="163"/>
      <c r="C35" s="335"/>
      <c r="D35" s="336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28"/>
      <c r="S35" s="47"/>
      <c r="T35" s="120"/>
      <c r="U35" s="111"/>
      <c r="V35" s="112"/>
      <c r="W35" s="183"/>
      <c r="X35" s="184"/>
      <c r="Y35" s="12"/>
      <c r="Z35" s="198"/>
      <c r="AA35" s="337"/>
      <c r="AB35" s="338"/>
      <c r="AC35" s="12"/>
      <c r="AD35" s="198"/>
      <c r="AE35" s="117"/>
      <c r="AF35" s="110"/>
      <c r="AG35" s="374"/>
    </row>
    <row r="36" spans="1:33" ht="15.75" customHeight="1">
      <c r="A36" s="363"/>
      <c r="B36" s="163"/>
      <c r="C36" s="335"/>
      <c r="D36" s="336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28"/>
      <c r="S36" s="47"/>
      <c r="T36" s="120"/>
      <c r="U36" s="111"/>
      <c r="V36" s="112"/>
      <c r="W36" s="185"/>
      <c r="X36" s="186"/>
      <c r="Y36" s="12"/>
      <c r="Z36" s="198"/>
      <c r="AA36" s="337"/>
      <c r="AB36" s="338"/>
      <c r="AC36" s="12"/>
      <c r="AD36" s="198"/>
      <c r="AE36" s="117"/>
      <c r="AF36" s="110"/>
      <c r="AG36" s="374"/>
    </row>
    <row r="37" spans="1:33" ht="15.75" customHeight="1">
      <c r="A37" s="363"/>
      <c r="B37" s="100"/>
      <c r="C37" s="335"/>
      <c r="D37" s="336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28"/>
      <c r="S37" s="47"/>
      <c r="T37" s="120"/>
      <c r="U37" s="130"/>
      <c r="V37" s="112"/>
      <c r="W37" s="185"/>
      <c r="X37" s="186"/>
      <c r="Y37" s="12"/>
      <c r="Z37" s="198"/>
      <c r="AA37" s="337"/>
      <c r="AB37" s="338"/>
      <c r="AC37" s="12"/>
      <c r="AD37" s="198"/>
      <c r="AE37" s="117"/>
      <c r="AF37" s="110"/>
      <c r="AG37" s="374"/>
    </row>
    <row r="38" spans="1:33" ht="15.75" customHeight="1" thickBot="1">
      <c r="A38" s="364"/>
      <c r="B38" s="133" t="s">
        <v>115</v>
      </c>
      <c r="C38" s="358"/>
      <c r="D38" s="358"/>
      <c r="E38" s="134"/>
      <c r="F38" s="167"/>
      <c r="G38" s="135"/>
      <c r="H38" s="69"/>
      <c r="I38" s="136">
        <f t="shared" ref="I38:J38" si="20">AVERAGE(I22:I37)</f>
        <v>17</v>
      </c>
      <c r="J38" s="137">
        <f t="shared" si="20"/>
        <v>1962.5</v>
      </c>
      <c r="K38" s="138">
        <f t="shared" ref="K38" si="21">J38/I38</f>
        <v>115.44117647058823</v>
      </c>
      <c r="L38" s="136">
        <f t="shared" ref="L38:M38" si="22">AVERAGE(L22:L37)</f>
        <v>17</v>
      </c>
      <c r="M38" s="137">
        <f t="shared" si="22"/>
        <v>1743.2709403398762</v>
      </c>
      <c r="N38" s="138">
        <f t="shared" ref="N38:N47" si="23">M38/L38</f>
        <v>102.54534943175743</v>
      </c>
      <c r="O38" s="139">
        <f t="shared" ref="O38:O47" si="24">L38-I38</f>
        <v>0</v>
      </c>
      <c r="P38" s="140">
        <f t="shared" ref="P38:P47" si="25">N38-K38</f>
        <v>-12.895827038830802</v>
      </c>
      <c r="Q38" s="141">
        <f t="shared" ref="Q38:Q47" si="26">N38/K38</f>
        <v>0.88829092501394968</v>
      </c>
      <c r="R38" s="329"/>
      <c r="S38" s="142">
        <v>0.16666666666666666</v>
      </c>
      <c r="T38" s="143">
        <v>0.59771990740740721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359"/>
      <c r="AB38" s="360"/>
      <c r="AC38" s="179">
        <f>SUM(AC22:AC37)</f>
        <v>7</v>
      </c>
      <c r="AD38" s="180">
        <f>SUM(AD22:AD37)</f>
        <v>0</v>
      </c>
      <c r="AE38" s="168">
        <f t="shared" ref="AE38:AE47" si="27">M38-J38</f>
        <v>-219.22905966012377</v>
      </c>
      <c r="AF38" s="141">
        <f t="shared" ref="AF38:AF47" si="28">M38/J38</f>
        <v>0.88829092501394968</v>
      </c>
      <c r="AG38" s="375"/>
    </row>
    <row r="39" spans="1:33" ht="15.75" customHeight="1">
      <c r="A39" s="322" t="s">
        <v>178</v>
      </c>
      <c r="B39" s="146" t="s">
        <v>173</v>
      </c>
      <c r="C39" s="325" t="s">
        <v>180</v>
      </c>
      <c r="D39" s="326"/>
      <c r="E39" s="147">
        <v>53.76</v>
      </c>
      <c r="F39" s="97">
        <v>3336</v>
      </c>
      <c r="G39" s="148">
        <f t="shared" ref="G39:G47" si="29">E39*F39</f>
        <v>179343.35999999999</v>
      </c>
      <c r="H39" s="149"/>
      <c r="I39" s="150">
        <v>20</v>
      </c>
      <c r="J39" s="151">
        <v>2000</v>
      </c>
      <c r="K39" s="152">
        <f>J39/I39</f>
        <v>100</v>
      </c>
      <c r="L39" s="153">
        <v>20</v>
      </c>
      <c r="M39" s="151">
        <f t="shared" ref="M39:M47" si="30">F39/V39*60</f>
        <v>1790.6629745447665</v>
      </c>
      <c r="N39" s="152">
        <f t="shared" si="23"/>
        <v>89.533148727238327</v>
      </c>
      <c r="O39" s="154">
        <f t="shared" si="24"/>
        <v>0</v>
      </c>
      <c r="P39" s="155">
        <f t="shared" si="25"/>
        <v>-10.466851272761673</v>
      </c>
      <c r="Q39" s="156">
        <f t="shared" si="26"/>
        <v>0.89533148727238332</v>
      </c>
      <c r="R39" s="327">
        <f>Q55</f>
        <v>0.90251753035421778</v>
      </c>
      <c r="S39" s="157">
        <v>0.16666666666666666</v>
      </c>
      <c r="T39" s="158">
        <v>0.24428240740740739</v>
      </c>
      <c r="U39" s="159"/>
      <c r="V39" s="160">
        <v>111.77982839059143</v>
      </c>
      <c r="W39" s="158"/>
      <c r="X39" s="169"/>
      <c r="Y39" s="12"/>
      <c r="Z39" s="198"/>
      <c r="AA39" s="330"/>
      <c r="AB39" s="331"/>
      <c r="AC39" s="12">
        <v>3</v>
      </c>
      <c r="AD39" s="198"/>
      <c r="AE39" s="115">
        <f t="shared" si="27"/>
        <v>-209.33702545523352</v>
      </c>
      <c r="AF39" s="156">
        <f t="shared" si="28"/>
        <v>0.89533148727238321</v>
      </c>
      <c r="AG39" s="332">
        <f>AF55</f>
        <v>0.91158805829747636</v>
      </c>
    </row>
    <row r="40" spans="1:33" ht="15.75" customHeight="1">
      <c r="A40" s="323"/>
      <c r="B40" s="163" t="s">
        <v>173</v>
      </c>
      <c r="C40" s="335" t="s">
        <v>181</v>
      </c>
      <c r="D40" s="336"/>
      <c r="E40" s="101">
        <v>71.55</v>
      </c>
      <c r="F40" s="102">
        <v>2362</v>
      </c>
      <c r="G40" s="103">
        <f t="shared" si="29"/>
        <v>169001.1</v>
      </c>
      <c r="H40" s="26"/>
      <c r="I40" s="104">
        <v>22</v>
      </c>
      <c r="J40" s="105">
        <v>2000</v>
      </c>
      <c r="K40" s="106">
        <f t="shared" si="8"/>
        <v>90.909090909090907</v>
      </c>
      <c r="L40" s="107">
        <v>22</v>
      </c>
      <c r="M40" s="105">
        <f t="shared" si="30"/>
        <v>1790.9511049214379</v>
      </c>
      <c r="N40" s="106">
        <f t="shared" si="23"/>
        <v>81.406868405519901</v>
      </c>
      <c r="O40" s="108">
        <f t="shared" si="24"/>
        <v>0</v>
      </c>
      <c r="P40" s="109">
        <f t="shared" si="25"/>
        <v>-9.5022225035710051</v>
      </c>
      <c r="Q40" s="110">
        <f t="shared" si="26"/>
        <v>0.89547555246071897</v>
      </c>
      <c r="R40" s="328"/>
      <c r="S40" s="47">
        <v>0.2472222222222222</v>
      </c>
      <c r="T40" s="48">
        <v>0.30216435185185186</v>
      </c>
      <c r="U40" s="111">
        <v>5</v>
      </c>
      <c r="V40" s="112">
        <v>79.131138538936668</v>
      </c>
      <c r="W40" s="113"/>
      <c r="X40" s="116"/>
      <c r="Y40" s="12"/>
      <c r="Z40" s="198"/>
      <c r="AA40" s="337"/>
      <c r="AB40" s="338"/>
      <c r="AC40" s="12">
        <v>2</v>
      </c>
      <c r="AD40" s="198"/>
      <c r="AE40" s="117">
        <f t="shared" si="27"/>
        <v>-209.04889507856205</v>
      </c>
      <c r="AF40" s="110">
        <f t="shared" si="28"/>
        <v>0.89547555246071897</v>
      </c>
      <c r="AG40" s="333"/>
    </row>
    <row r="41" spans="1:33" ht="15.75" customHeight="1">
      <c r="A41" s="323"/>
      <c r="B41" s="163" t="s">
        <v>173</v>
      </c>
      <c r="C41" s="335" t="s">
        <v>231</v>
      </c>
      <c r="D41" s="336"/>
      <c r="E41" s="101">
        <v>63.92</v>
      </c>
      <c r="F41" s="102">
        <v>1844</v>
      </c>
      <c r="G41" s="103">
        <f t="shared" si="29"/>
        <v>117868.48</v>
      </c>
      <c r="H41" s="26"/>
      <c r="I41" s="104">
        <v>24</v>
      </c>
      <c r="J41" s="105">
        <v>2000</v>
      </c>
      <c r="K41" s="106">
        <f t="shared" si="8"/>
        <v>83.333333333333329</v>
      </c>
      <c r="L41" s="107">
        <v>24</v>
      </c>
      <c r="M41" s="105">
        <f t="shared" si="30"/>
        <v>1789.6847746643164</v>
      </c>
      <c r="N41" s="106">
        <f t="shared" si="23"/>
        <v>74.570198944346515</v>
      </c>
      <c r="O41" s="108">
        <f t="shared" si="24"/>
        <v>0</v>
      </c>
      <c r="P41" s="109">
        <f t="shared" si="25"/>
        <v>-8.7631343889868134</v>
      </c>
      <c r="Q41" s="110">
        <f t="shared" si="26"/>
        <v>0.89484238733215826</v>
      </c>
      <c r="R41" s="328"/>
      <c r="S41" s="47">
        <v>0.30624999999999997</v>
      </c>
      <c r="T41" s="48">
        <v>0.34917824074074072</v>
      </c>
      <c r="U41" s="111">
        <v>5.8833333333332671</v>
      </c>
      <c r="V41" s="112">
        <v>61.820942752755037</v>
      </c>
      <c r="W41" s="113"/>
      <c r="X41" s="116"/>
      <c r="Y41" s="12"/>
      <c r="Z41" s="198"/>
      <c r="AA41" s="337"/>
      <c r="AB41" s="338"/>
      <c r="AC41" s="12">
        <v>1</v>
      </c>
      <c r="AD41" s="198"/>
      <c r="AE41" s="117">
        <f t="shared" si="27"/>
        <v>-210.31522533568364</v>
      </c>
      <c r="AF41" s="110">
        <f t="shared" si="28"/>
        <v>0.89484238733215815</v>
      </c>
      <c r="AG41" s="333"/>
    </row>
    <row r="42" spans="1:33" ht="15.75" customHeight="1">
      <c r="A42" s="323"/>
      <c r="B42" s="163" t="s">
        <v>173</v>
      </c>
      <c r="C42" s="335" t="s">
        <v>175</v>
      </c>
      <c r="D42" s="336"/>
      <c r="E42" s="101">
        <v>58.67</v>
      </c>
      <c r="F42" s="102">
        <v>1261</v>
      </c>
      <c r="G42" s="103">
        <f t="shared" si="29"/>
        <v>73982.87</v>
      </c>
      <c r="H42" s="26">
        <v>2</v>
      </c>
      <c r="I42" s="104">
        <v>23</v>
      </c>
      <c r="J42" s="105">
        <v>2000</v>
      </c>
      <c r="K42" s="106">
        <f t="shared" si="8"/>
        <v>86.956521739130437</v>
      </c>
      <c r="L42" s="107">
        <v>23</v>
      </c>
      <c r="M42" s="105">
        <f t="shared" si="30"/>
        <v>1794.3380609972264</v>
      </c>
      <c r="N42" s="106">
        <f t="shared" si="23"/>
        <v>78.014698304227238</v>
      </c>
      <c r="O42" s="108">
        <f t="shared" si="24"/>
        <v>0</v>
      </c>
      <c r="P42" s="109">
        <f t="shared" si="25"/>
        <v>-8.9418234349031991</v>
      </c>
      <c r="Q42" s="110">
        <f t="shared" si="26"/>
        <v>0.89716903049861318</v>
      </c>
      <c r="R42" s="328"/>
      <c r="S42" s="47">
        <v>0.35277777777777775</v>
      </c>
      <c r="T42" s="48">
        <v>0.3820486111111111</v>
      </c>
      <c r="U42" s="111">
        <v>5.1833333333333176</v>
      </c>
      <c r="V42" s="112">
        <v>42.165967297127381</v>
      </c>
      <c r="W42" s="113"/>
      <c r="X42" s="116"/>
      <c r="Y42" s="12"/>
      <c r="Z42" s="198"/>
      <c r="AA42" s="337"/>
      <c r="AB42" s="338"/>
      <c r="AC42" s="12">
        <v>1</v>
      </c>
      <c r="AD42" s="198"/>
      <c r="AE42" s="117">
        <f t="shared" si="27"/>
        <v>-205.66193900277358</v>
      </c>
      <c r="AF42" s="110">
        <f t="shared" si="28"/>
        <v>0.89716903049861318</v>
      </c>
      <c r="AG42" s="333"/>
    </row>
    <row r="43" spans="1:33" ht="15.75" customHeight="1">
      <c r="A43" s="323"/>
      <c r="B43" s="163" t="s">
        <v>173</v>
      </c>
      <c r="C43" s="335" t="s">
        <v>179</v>
      </c>
      <c r="D43" s="336"/>
      <c r="E43" s="101">
        <v>59.54</v>
      </c>
      <c r="F43" s="102">
        <v>960</v>
      </c>
      <c r="G43" s="103">
        <f t="shared" si="29"/>
        <v>57158.400000000001</v>
      </c>
      <c r="H43" s="26">
        <v>2</v>
      </c>
      <c r="I43" s="104">
        <v>23</v>
      </c>
      <c r="J43" s="105">
        <v>2000</v>
      </c>
      <c r="K43" s="106">
        <f t="shared" si="8"/>
        <v>86.956521739130437</v>
      </c>
      <c r="L43" s="107">
        <v>23</v>
      </c>
      <c r="M43" s="105">
        <f t="shared" si="30"/>
        <v>1794.2576036313944</v>
      </c>
      <c r="N43" s="106">
        <f t="shared" si="23"/>
        <v>78.011200157886719</v>
      </c>
      <c r="O43" s="108">
        <f t="shared" si="24"/>
        <v>0</v>
      </c>
      <c r="P43" s="109">
        <f t="shared" si="25"/>
        <v>-8.9453215812437179</v>
      </c>
      <c r="Q43" s="110">
        <f t="shared" si="26"/>
        <v>0.89712880181569721</v>
      </c>
      <c r="R43" s="328"/>
      <c r="S43" s="47">
        <v>0.38541666666666663</v>
      </c>
      <c r="T43" s="48">
        <v>0.40770833333333328</v>
      </c>
      <c r="U43" s="111">
        <v>4.8499999999999588</v>
      </c>
      <c r="V43" s="112">
        <v>32.102413769028189</v>
      </c>
      <c r="W43" s="113"/>
      <c r="X43" s="116"/>
      <c r="Y43" s="12"/>
      <c r="Z43" s="198"/>
      <c r="AA43" s="337"/>
      <c r="AB43" s="338"/>
      <c r="AC43" s="12">
        <v>1</v>
      </c>
      <c r="AD43" s="198"/>
      <c r="AE43" s="117">
        <f t="shared" si="27"/>
        <v>-205.74239636860557</v>
      </c>
      <c r="AF43" s="110">
        <f t="shared" si="28"/>
        <v>0.89712880181569721</v>
      </c>
      <c r="AG43" s="333"/>
    </row>
    <row r="44" spans="1:33" ht="15.75" customHeight="1">
      <c r="A44" s="323"/>
      <c r="B44" s="163" t="s">
        <v>168</v>
      </c>
      <c r="C44" s="335" t="s">
        <v>169</v>
      </c>
      <c r="D44" s="336"/>
      <c r="E44" s="101">
        <v>29.97</v>
      </c>
      <c r="F44" s="102">
        <v>2453</v>
      </c>
      <c r="G44" s="121">
        <f t="shared" si="29"/>
        <v>73516.41</v>
      </c>
      <c r="H44" s="26"/>
      <c r="I44" s="104">
        <v>21</v>
      </c>
      <c r="J44" s="105">
        <v>2790</v>
      </c>
      <c r="K44" s="106">
        <f t="shared" si="8"/>
        <v>132.85714285714286</v>
      </c>
      <c r="L44" s="107">
        <v>23</v>
      </c>
      <c r="M44" s="105">
        <f t="shared" si="30"/>
        <v>2786.9038461538466</v>
      </c>
      <c r="N44" s="106">
        <f t="shared" si="23"/>
        <v>121.1697324414716</v>
      </c>
      <c r="O44" s="108">
        <f t="shared" si="24"/>
        <v>2</v>
      </c>
      <c r="P44" s="109">
        <f t="shared" si="25"/>
        <v>-11.687410415671266</v>
      </c>
      <c r="Q44" s="110">
        <f t="shared" si="26"/>
        <v>0.91203024418311951</v>
      </c>
      <c r="R44" s="328"/>
      <c r="S44" s="47">
        <v>0.41180555555555548</v>
      </c>
      <c r="T44" s="120">
        <v>0.44847222222222216</v>
      </c>
      <c r="U44" s="111">
        <v>5.8999999999999631</v>
      </c>
      <c r="V44" s="112">
        <v>52.811294585251069</v>
      </c>
      <c r="W44" s="113">
        <v>0.44847222222222216</v>
      </c>
      <c r="X44" s="116">
        <v>0.48611111111111099</v>
      </c>
      <c r="Y44" s="12"/>
      <c r="Z44" s="198"/>
      <c r="AA44" s="337"/>
      <c r="AB44" s="338"/>
      <c r="AC44" s="12">
        <v>1</v>
      </c>
      <c r="AD44" s="198"/>
      <c r="AE44" s="117">
        <f t="shared" si="27"/>
        <v>-3.0961538461533564</v>
      </c>
      <c r="AF44" s="110">
        <f t="shared" si="28"/>
        <v>0.99889026743865472</v>
      </c>
      <c r="AG44" s="333"/>
    </row>
    <row r="45" spans="1:33" ht="15.75" customHeight="1">
      <c r="A45" s="323"/>
      <c r="B45" s="163" t="s">
        <v>173</v>
      </c>
      <c r="C45" s="335" t="s">
        <v>212</v>
      </c>
      <c r="D45" s="336"/>
      <c r="E45" s="101">
        <v>61.09</v>
      </c>
      <c r="F45" s="102">
        <v>3384</v>
      </c>
      <c r="G45" s="121">
        <f t="shared" si="29"/>
        <v>206728.56</v>
      </c>
      <c r="H45" s="26"/>
      <c r="I45" s="104">
        <v>20</v>
      </c>
      <c r="J45" s="105">
        <v>2000</v>
      </c>
      <c r="K45" s="106">
        <f t="shared" si="8"/>
        <v>100</v>
      </c>
      <c r="L45" s="107">
        <v>20</v>
      </c>
      <c r="M45" s="105">
        <f t="shared" si="30"/>
        <v>1793.3455858679724</v>
      </c>
      <c r="N45" s="106">
        <f t="shared" si="23"/>
        <v>89.667279293398622</v>
      </c>
      <c r="O45" s="123">
        <f t="shared" si="24"/>
        <v>0</v>
      </c>
      <c r="P45" s="124">
        <f t="shared" si="25"/>
        <v>-10.332720706601378</v>
      </c>
      <c r="Q45" s="125">
        <f t="shared" si="26"/>
        <v>0.89667279293398616</v>
      </c>
      <c r="R45" s="328"/>
      <c r="S45" s="119">
        <v>0.48611111111111099</v>
      </c>
      <c r="T45" s="120">
        <v>0.56473379629629616</v>
      </c>
      <c r="U45" s="111">
        <v>55</v>
      </c>
      <c r="V45" s="112">
        <v>113.21855731544872</v>
      </c>
      <c r="W45" s="120"/>
      <c r="X45" s="189"/>
      <c r="Y45" s="12"/>
      <c r="Z45" s="198"/>
      <c r="AA45" s="337"/>
      <c r="AB45" s="338"/>
      <c r="AC45" s="12">
        <v>2</v>
      </c>
      <c r="AD45" s="198"/>
      <c r="AE45" s="117">
        <f t="shared" si="27"/>
        <v>-206.65441413202757</v>
      </c>
      <c r="AF45" s="110">
        <f t="shared" si="28"/>
        <v>0.89667279293398616</v>
      </c>
      <c r="AG45" s="333"/>
    </row>
    <row r="46" spans="1:33" ht="15.75" customHeight="1">
      <c r="A46" s="323"/>
      <c r="B46" s="163" t="s">
        <v>173</v>
      </c>
      <c r="C46" s="335" t="s">
        <v>175</v>
      </c>
      <c r="D46" s="336"/>
      <c r="E46" s="101">
        <v>58.67</v>
      </c>
      <c r="F46" s="102">
        <v>3239</v>
      </c>
      <c r="G46" s="121">
        <f t="shared" si="29"/>
        <v>190032.13</v>
      </c>
      <c r="H46" s="26"/>
      <c r="I46" s="104">
        <v>23</v>
      </c>
      <c r="J46" s="105">
        <v>2000</v>
      </c>
      <c r="K46" s="106">
        <f t="shared" si="8"/>
        <v>86.956521739130437</v>
      </c>
      <c r="L46" s="107">
        <v>23</v>
      </c>
      <c r="M46" s="105">
        <f t="shared" si="30"/>
        <v>1794.3380609972262</v>
      </c>
      <c r="N46" s="106">
        <f t="shared" si="23"/>
        <v>78.014698304227224</v>
      </c>
      <c r="O46" s="123">
        <f t="shared" si="24"/>
        <v>0</v>
      </c>
      <c r="P46" s="124">
        <f t="shared" si="25"/>
        <v>-8.9418234349032133</v>
      </c>
      <c r="Q46" s="125">
        <f t="shared" si="26"/>
        <v>0.89716903049861307</v>
      </c>
      <c r="R46" s="328"/>
      <c r="S46" s="119">
        <v>0.56874999999999987</v>
      </c>
      <c r="T46" s="120">
        <v>0.64395833333333319</v>
      </c>
      <c r="U46" s="111">
        <v>5.7833333333333314</v>
      </c>
      <c r="V46" s="112">
        <v>108.30734978223283</v>
      </c>
      <c r="W46" s="120"/>
      <c r="X46" s="189"/>
      <c r="Y46" s="12"/>
      <c r="Z46" s="198"/>
      <c r="AA46" s="337"/>
      <c r="AB46" s="338"/>
      <c r="AC46" s="12">
        <v>2</v>
      </c>
      <c r="AD46" s="198"/>
      <c r="AE46" s="117">
        <f t="shared" si="27"/>
        <v>-205.66193900277381</v>
      </c>
      <c r="AF46" s="110">
        <f t="shared" si="28"/>
        <v>0.89716903049861307</v>
      </c>
      <c r="AG46" s="333"/>
    </row>
    <row r="47" spans="1:33" ht="15.75" customHeight="1">
      <c r="A47" s="323"/>
      <c r="B47" s="163" t="s">
        <v>173</v>
      </c>
      <c r="C47" s="335" t="s">
        <v>179</v>
      </c>
      <c r="D47" s="336"/>
      <c r="E47" s="101">
        <v>59.54</v>
      </c>
      <c r="F47" s="102">
        <v>2425</v>
      </c>
      <c r="G47" s="121">
        <f t="shared" si="29"/>
        <v>144384.5</v>
      </c>
      <c r="H47" s="26"/>
      <c r="I47" s="104">
        <v>23</v>
      </c>
      <c r="J47" s="105">
        <v>2000</v>
      </c>
      <c r="K47" s="106">
        <f t="shared" si="8"/>
        <v>86.956521739130437</v>
      </c>
      <c r="L47" s="107">
        <v>23</v>
      </c>
      <c r="M47" s="105">
        <f t="shared" si="30"/>
        <v>1794.2576036313947</v>
      </c>
      <c r="N47" s="106">
        <f t="shared" si="23"/>
        <v>78.011200157886719</v>
      </c>
      <c r="O47" s="123">
        <f t="shared" si="24"/>
        <v>0</v>
      </c>
      <c r="P47" s="124">
        <f t="shared" si="25"/>
        <v>-8.9453215812437179</v>
      </c>
      <c r="Q47" s="125">
        <f t="shared" si="26"/>
        <v>0.89712880181569721</v>
      </c>
      <c r="R47" s="328"/>
      <c r="S47" s="119">
        <v>0.64791666666666647</v>
      </c>
      <c r="T47" s="120">
        <v>0.7042245370370368</v>
      </c>
      <c r="U47" s="111">
        <v>5.6999999999999318</v>
      </c>
      <c r="V47" s="112">
        <v>81.092034781138906</v>
      </c>
      <c r="W47" s="120"/>
      <c r="X47" s="189"/>
      <c r="Y47" s="12"/>
      <c r="Z47" s="198"/>
      <c r="AA47" s="337"/>
      <c r="AB47" s="338"/>
      <c r="AC47" s="12">
        <v>2</v>
      </c>
      <c r="AD47" s="198"/>
      <c r="AE47" s="117">
        <f t="shared" si="27"/>
        <v>-205.74239636860534</v>
      </c>
      <c r="AF47" s="110">
        <f t="shared" si="28"/>
        <v>0.89712880181569732</v>
      </c>
      <c r="AG47" s="333"/>
    </row>
    <row r="48" spans="1:33" ht="15.75" customHeight="1">
      <c r="A48" s="323"/>
      <c r="B48" s="163"/>
      <c r="C48" s="335"/>
      <c r="D48" s="336"/>
      <c r="E48" s="101"/>
      <c r="F48" s="102"/>
      <c r="G48" s="121"/>
      <c r="H48" s="26"/>
      <c r="I48" s="104"/>
      <c r="J48" s="105"/>
      <c r="K48" s="106"/>
      <c r="L48" s="107"/>
      <c r="M48" s="105"/>
      <c r="N48" s="106"/>
      <c r="O48" s="123"/>
      <c r="P48" s="124"/>
      <c r="Q48" s="125"/>
      <c r="R48" s="328"/>
      <c r="S48" s="119"/>
      <c r="T48" s="120"/>
      <c r="U48" s="111"/>
      <c r="V48" s="112"/>
      <c r="W48" s="120"/>
      <c r="X48" s="189"/>
      <c r="Y48" s="12"/>
      <c r="Z48" s="198"/>
      <c r="AA48" s="337"/>
      <c r="AB48" s="338"/>
      <c r="AC48" s="12"/>
      <c r="AD48" s="198"/>
      <c r="AE48" s="117"/>
      <c r="AF48" s="110"/>
      <c r="AG48" s="333"/>
    </row>
    <row r="49" spans="1:33" ht="15.75" customHeight="1">
      <c r="A49" s="323"/>
      <c r="B49" s="163"/>
      <c r="C49" s="335"/>
      <c r="D49" s="336"/>
      <c r="E49" s="101"/>
      <c r="F49" s="102"/>
      <c r="G49" s="121"/>
      <c r="H49" s="26"/>
      <c r="I49" s="104"/>
      <c r="J49" s="105"/>
      <c r="K49" s="106"/>
      <c r="L49" s="118"/>
      <c r="M49" s="105"/>
      <c r="N49" s="106"/>
      <c r="O49" s="123"/>
      <c r="P49" s="124"/>
      <c r="Q49" s="125"/>
      <c r="R49" s="328"/>
      <c r="S49" s="119"/>
      <c r="T49" s="120"/>
      <c r="U49" s="111"/>
      <c r="V49" s="112"/>
      <c r="W49" s="120"/>
      <c r="X49" s="189"/>
      <c r="Y49" s="12"/>
      <c r="Z49" s="198"/>
      <c r="AA49" s="337"/>
      <c r="AB49" s="338"/>
      <c r="AC49" s="12"/>
      <c r="AD49" s="198"/>
      <c r="AE49" s="117"/>
      <c r="AF49" s="110"/>
      <c r="AG49" s="333"/>
    </row>
    <row r="50" spans="1:33" ht="15.75" customHeight="1">
      <c r="A50" s="323"/>
      <c r="B50" s="163"/>
      <c r="C50" s="335"/>
      <c r="D50" s="336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8"/>
      <c r="S50" s="119"/>
      <c r="T50" s="120"/>
      <c r="U50" s="111"/>
      <c r="V50" s="112"/>
      <c r="W50" s="120"/>
      <c r="X50" s="189"/>
      <c r="Y50" s="12"/>
      <c r="Z50" s="198"/>
      <c r="AA50" s="337"/>
      <c r="AB50" s="338"/>
      <c r="AC50" s="12"/>
      <c r="AD50" s="198"/>
      <c r="AE50" s="117"/>
      <c r="AF50" s="110"/>
      <c r="AG50" s="333"/>
    </row>
    <row r="51" spans="1:33" ht="15.75" customHeight="1">
      <c r="A51" s="323"/>
      <c r="B51" s="163"/>
      <c r="C51" s="335"/>
      <c r="D51" s="336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8"/>
      <c r="S51" s="119"/>
      <c r="T51" s="120"/>
      <c r="U51" s="111"/>
      <c r="V51" s="112"/>
      <c r="W51" s="120"/>
      <c r="X51" s="189"/>
      <c r="Y51" s="12"/>
      <c r="Z51" s="198"/>
      <c r="AA51" s="337"/>
      <c r="AB51" s="338"/>
      <c r="AC51" s="12"/>
      <c r="AD51" s="198"/>
      <c r="AE51" s="117"/>
      <c r="AF51" s="110"/>
      <c r="AG51" s="333"/>
    </row>
    <row r="52" spans="1:33" ht="15.75" customHeight="1">
      <c r="A52" s="323"/>
      <c r="B52" s="163"/>
      <c r="C52" s="335"/>
      <c r="D52" s="336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8"/>
      <c r="S52" s="119"/>
      <c r="T52" s="120"/>
      <c r="U52" s="111"/>
      <c r="V52" s="112"/>
      <c r="W52" s="120"/>
      <c r="X52" s="189"/>
      <c r="Y52" s="12"/>
      <c r="Z52" s="198"/>
      <c r="AA52" s="337"/>
      <c r="AB52" s="338"/>
      <c r="AC52" s="12"/>
      <c r="AD52" s="198"/>
      <c r="AE52" s="117"/>
      <c r="AF52" s="110"/>
      <c r="AG52" s="333"/>
    </row>
    <row r="53" spans="1:33" ht="15.75" customHeight="1">
      <c r="A53" s="323"/>
      <c r="B53" s="163"/>
      <c r="C53" s="335"/>
      <c r="D53" s="336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8"/>
      <c r="S53" s="119"/>
      <c r="T53" s="120"/>
      <c r="U53" s="111"/>
      <c r="V53" s="112"/>
      <c r="W53" s="120"/>
      <c r="X53" s="189"/>
      <c r="Y53" s="12"/>
      <c r="Z53" s="198"/>
      <c r="AA53" s="337"/>
      <c r="AB53" s="338"/>
      <c r="AC53" s="12"/>
      <c r="AD53" s="198"/>
      <c r="AE53" s="117"/>
      <c r="AF53" s="110"/>
      <c r="AG53" s="333"/>
    </row>
    <row r="54" spans="1:33" ht="15.75" customHeight="1">
      <c r="A54" s="323"/>
      <c r="B54" s="163"/>
      <c r="C54" s="335"/>
      <c r="D54" s="336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8"/>
      <c r="S54" s="119"/>
      <c r="T54" s="120"/>
      <c r="U54" s="130"/>
      <c r="V54" s="131"/>
      <c r="W54" s="126"/>
      <c r="X54" s="127"/>
      <c r="Y54" s="12"/>
      <c r="Z54" s="198"/>
      <c r="AA54" s="337"/>
      <c r="AB54" s="338"/>
      <c r="AC54" s="12"/>
      <c r="AD54" s="198"/>
      <c r="AE54" s="165"/>
      <c r="AF54" s="125"/>
      <c r="AG54" s="333"/>
    </row>
    <row r="55" spans="1:33" ht="15.75" customHeight="1" thickBot="1">
      <c r="A55" s="324"/>
      <c r="B55" s="133" t="s">
        <v>115</v>
      </c>
      <c r="C55" s="358"/>
      <c r="D55" s="358"/>
      <c r="E55" s="134"/>
      <c r="F55" s="167"/>
      <c r="G55" s="135"/>
      <c r="H55" s="69"/>
      <c r="I55" s="136">
        <f t="shared" ref="I55:J55" si="31">AVERAGE(I39:I54)</f>
        <v>22.111111111111111</v>
      </c>
      <c r="J55" s="137">
        <f t="shared" si="31"/>
        <v>2087.7777777777778</v>
      </c>
      <c r="K55" s="138">
        <f t="shared" ref="K55" si="32">J55/I55</f>
        <v>94.422110552763826</v>
      </c>
      <c r="L55" s="136">
        <f t="shared" ref="L55:M55" si="33">AVERAGE(L39:L54)</f>
        <v>22.333333333333332</v>
      </c>
      <c r="M55" s="137">
        <f t="shared" si="33"/>
        <v>1903.1932906010645</v>
      </c>
      <c r="N55" s="138">
        <f t="shared" ref="N55:N65" si="34">M55/L55</f>
        <v>85.217610026913334</v>
      </c>
      <c r="O55" s="139">
        <f t="shared" ref="O55:O65" si="35">L55-I55</f>
        <v>0.22222222222222143</v>
      </c>
      <c r="P55" s="140">
        <f t="shared" ref="P55:P65" si="36">N55-K55</f>
        <v>-9.2045005258504915</v>
      </c>
      <c r="Q55" s="141">
        <f t="shared" ref="Q55:Q65" si="37">N55/K55</f>
        <v>0.90251753035421778</v>
      </c>
      <c r="R55" s="329"/>
      <c r="S55" s="142">
        <v>0.16666666666666666</v>
      </c>
      <c r="T55" s="143">
        <v>0.7042245370370368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359"/>
      <c r="AB55" s="360"/>
      <c r="AC55" s="179">
        <f>SUM(AC39:AC54)</f>
        <v>15</v>
      </c>
      <c r="AD55" s="191">
        <f>SUM(AD39:AD54)</f>
        <v>0</v>
      </c>
      <c r="AE55" s="168">
        <f t="shared" ref="AE55:AE65" si="38">M55-J55</f>
        <v>-184.58448717671331</v>
      </c>
      <c r="AF55" s="141">
        <f t="shared" ref="AF55:AF65" si="39">M55/J55</f>
        <v>0.91158805829747636</v>
      </c>
      <c r="AG55" s="334"/>
    </row>
    <row r="56" spans="1:33" ht="15.75" customHeight="1">
      <c r="A56" s="361" t="s">
        <v>191</v>
      </c>
      <c r="B56" s="114" t="s">
        <v>203</v>
      </c>
      <c r="C56" s="372" t="s">
        <v>204</v>
      </c>
      <c r="D56" s="372"/>
      <c r="E56" s="147">
        <v>28.86</v>
      </c>
      <c r="F56" s="97">
        <v>2454</v>
      </c>
      <c r="G56" s="148">
        <f t="shared" ref="G56:G65" si="40">E56*F56</f>
        <v>70822.44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5" si="41">F56/V56*60</f>
        <v>3192.5579423240038</v>
      </c>
      <c r="N56" s="152">
        <f t="shared" si="34"/>
        <v>168.02936538547388</v>
      </c>
      <c r="O56" s="154">
        <f t="shared" si="35"/>
        <v>0</v>
      </c>
      <c r="P56" s="155">
        <f t="shared" si="36"/>
        <v>-21.444318825052449</v>
      </c>
      <c r="Q56" s="156">
        <f t="shared" si="37"/>
        <v>0.88682165064555651</v>
      </c>
      <c r="R56" s="327">
        <f>Q72</f>
        <v>0.89640344056836641</v>
      </c>
      <c r="S56" s="157">
        <v>0.16666666666666666</v>
      </c>
      <c r="T56" s="158">
        <v>0.19869212962962962</v>
      </c>
      <c r="U56" s="159"/>
      <c r="V56" s="160">
        <v>46.119758093667521</v>
      </c>
      <c r="W56" s="158"/>
      <c r="X56" s="169"/>
      <c r="Y56" s="12"/>
      <c r="Z56" s="198"/>
      <c r="AA56" s="330"/>
      <c r="AB56" s="331"/>
      <c r="AC56" s="12">
        <v>1</v>
      </c>
      <c r="AD56" s="198"/>
      <c r="AE56" s="115">
        <f t="shared" si="38"/>
        <v>-407.44205767599624</v>
      </c>
      <c r="AF56" s="156">
        <f t="shared" si="39"/>
        <v>0.88682165064555663</v>
      </c>
      <c r="AG56" s="332">
        <f>AF72</f>
        <v>0.90069245224572703</v>
      </c>
    </row>
    <row r="57" spans="1:33" ht="15.75" customHeight="1">
      <c r="A57" s="362"/>
      <c r="B57" s="100" t="s">
        <v>203</v>
      </c>
      <c r="C57" s="376" t="s">
        <v>219</v>
      </c>
      <c r="D57" s="376"/>
      <c r="E57" s="101">
        <v>35.89</v>
      </c>
      <c r="F57" s="102">
        <v>4364</v>
      </c>
      <c r="G57" s="103">
        <f t="shared" si="40"/>
        <v>156623.96</v>
      </c>
      <c r="H57" s="26"/>
      <c r="I57" s="104">
        <v>19</v>
      </c>
      <c r="J57" s="105">
        <v>3600</v>
      </c>
      <c r="K57" s="106">
        <f t="shared" ref="K57:K91" si="42">J57/I57</f>
        <v>189.47368421052633</v>
      </c>
      <c r="L57" s="107">
        <v>19</v>
      </c>
      <c r="M57" s="105">
        <f t="shared" si="41"/>
        <v>3192.4900402300441</v>
      </c>
      <c r="N57" s="106">
        <f t="shared" si="34"/>
        <v>168.02579159105494</v>
      </c>
      <c r="O57" s="108">
        <f t="shared" si="35"/>
        <v>0</v>
      </c>
      <c r="P57" s="109">
        <f t="shared" si="36"/>
        <v>-21.447892619471389</v>
      </c>
      <c r="Q57" s="110">
        <f t="shared" si="37"/>
        <v>0.88680278895278986</v>
      </c>
      <c r="R57" s="328"/>
      <c r="S57" s="47">
        <v>0.20277777777777778</v>
      </c>
      <c r="T57" s="48">
        <v>0.25973379629629628</v>
      </c>
      <c r="U57" s="111">
        <v>5.8833333333333471</v>
      </c>
      <c r="V57" s="112">
        <v>82.017483751063594</v>
      </c>
      <c r="W57" s="113"/>
      <c r="X57" s="116"/>
      <c r="Y57" s="12"/>
      <c r="Z57" s="198"/>
      <c r="AA57" s="337"/>
      <c r="AB57" s="338"/>
      <c r="AC57" s="12">
        <v>2</v>
      </c>
      <c r="AD57" s="198"/>
      <c r="AE57" s="117">
        <f t="shared" si="38"/>
        <v>-407.50995976995591</v>
      </c>
      <c r="AF57" s="110">
        <f t="shared" si="39"/>
        <v>0.88680278895279008</v>
      </c>
      <c r="AG57" s="333"/>
    </row>
    <row r="58" spans="1:33" ht="15.75" customHeight="1">
      <c r="A58" s="362"/>
      <c r="B58" s="100" t="s">
        <v>203</v>
      </c>
      <c r="C58" s="376" t="s">
        <v>223</v>
      </c>
      <c r="D58" s="376"/>
      <c r="E58" s="101">
        <v>43.96</v>
      </c>
      <c r="F58" s="102">
        <v>1875</v>
      </c>
      <c r="G58" s="103">
        <f t="shared" si="40"/>
        <v>82425</v>
      </c>
      <c r="H58" s="26"/>
      <c r="I58" s="104">
        <v>24</v>
      </c>
      <c r="J58" s="105">
        <v>3600</v>
      </c>
      <c r="K58" s="106">
        <f t="shared" si="42"/>
        <v>150</v>
      </c>
      <c r="L58" s="107">
        <v>24</v>
      </c>
      <c r="M58" s="105">
        <f t="shared" si="41"/>
        <v>3264.9448111128136</v>
      </c>
      <c r="N58" s="106">
        <f t="shared" si="34"/>
        <v>136.03936712970057</v>
      </c>
      <c r="O58" s="108">
        <f t="shared" si="35"/>
        <v>0</v>
      </c>
      <c r="P58" s="109">
        <f t="shared" si="36"/>
        <v>-13.960632870299435</v>
      </c>
      <c r="Q58" s="110">
        <f t="shared" si="37"/>
        <v>0.90692911419800382</v>
      </c>
      <c r="R58" s="328"/>
      <c r="S58" s="47">
        <v>0.2638888888888889</v>
      </c>
      <c r="T58" s="48">
        <v>0.28781250000000003</v>
      </c>
      <c r="U58" s="111">
        <v>5.9833333333333627</v>
      </c>
      <c r="V58" s="112">
        <v>34.456937715175606</v>
      </c>
      <c r="W58" s="113"/>
      <c r="X58" s="116"/>
      <c r="Y58" s="12"/>
      <c r="Z58" s="198"/>
      <c r="AA58" s="337"/>
      <c r="AB58" s="338"/>
      <c r="AC58" s="12">
        <v>1</v>
      </c>
      <c r="AD58" s="198"/>
      <c r="AE58" s="117">
        <f t="shared" si="38"/>
        <v>-335.05518888718643</v>
      </c>
      <c r="AF58" s="110">
        <f t="shared" si="39"/>
        <v>0.90692911419800382</v>
      </c>
      <c r="AG58" s="333"/>
    </row>
    <row r="59" spans="1:33" ht="15.75" customHeight="1">
      <c r="A59" s="362"/>
      <c r="B59" s="100" t="s">
        <v>203</v>
      </c>
      <c r="C59" s="376" t="s">
        <v>216</v>
      </c>
      <c r="D59" s="376"/>
      <c r="E59" s="101">
        <v>46.93</v>
      </c>
      <c r="F59" s="102">
        <v>1545</v>
      </c>
      <c r="G59" s="103">
        <f t="shared" si="40"/>
        <v>72506.850000000006</v>
      </c>
      <c r="H59" s="26"/>
      <c r="I59" s="104">
        <v>24</v>
      </c>
      <c r="J59" s="105">
        <v>3600</v>
      </c>
      <c r="K59" s="106">
        <f t="shared" si="42"/>
        <v>150</v>
      </c>
      <c r="L59" s="107">
        <v>24</v>
      </c>
      <c r="M59" s="105">
        <f t="shared" si="41"/>
        <v>3255.1808943134815</v>
      </c>
      <c r="N59" s="106">
        <f t="shared" si="34"/>
        <v>135.63253726306172</v>
      </c>
      <c r="O59" s="108">
        <f t="shared" si="35"/>
        <v>0</v>
      </c>
      <c r="P59" s="109">
        <f t="shared" si="36"/>
        <v>-14.367462736938279</v>
      </c>
      <c r="Q59" s="110">
        <f t="shared" si="37"/>
        <v>0.90421691508707813</v>
      </c>
      <c r="R59" s="328"/>
      <c r="S59" s="47">
        <v>0.29166666666666663</v>
      </c>
      <c r="T59" s="48">
        <v>0.31143518518518515</v>
      </c>
      <c r="U59" s="111">
        <v>5.5499999999999083</v>
      </c>
      <c r="V59" s="112">
        <v>28.477680045965755</v>
      </c>
      <c r="W59" s="113"/>
      <c r="X59" s="116"/>
      <c r="Y59" s="12"/>
      <c r="Z59" s="198"/>
      <c r="AA59" s="337"/>
      <c r="AB59" s="338"/>
      <c r="AC59" s="12">
        <v>1</v>
      </c>
      <c r="AD59" s="198"/>
      <c r="AE59" s="199">
        <f t="shared" si="38"/>
        <v>-344.81910568651847</v>
      </c>
      <c r="AF59" s="200">
        <f t="shared" si="39"/>
        <v>0.90421691508707824</v>
      </c>
      <c r="AG59" s="333"/>
    </row>
    <row r="60" spans="1:33" ht="15.75" customHeight="1">
      <c r="A60" s="363"/>
      <c r="B60" s="100" t="s">
        <v>203</v>
      </c>
      <c r="C60" s="376" t="s">
        <v>242</v>
      </c>
      <c r="D60" s="376"/>
      <c r="E60" s="101">
        <v>36.729999999999997</v>
      </c>
      <c r="F60" s="105">
        <v>2316</v>
      </c>
      <c r="G60" s="103">
        <f t="shared" si="40"/>
        <v>85066.68</v>
      </c>
      <c r="H60" s="26"/>
      <c r="I60" s="104">
        <v>20</v>
      </c>
      <c r="J60" s="105">
        <v>3600</v>
      </c>
      <c r="K60" s="106">
        <f t="shared" si="42"/>
        <v>180</v>
      </c>
      <c r="L60" s="107">
        <v>20</v>
      </c>
      <c r="M60" s="105">
        <f t="shared" si="41"/>
        <v>3258.0777071877592</v>
      </c>
      <c r="N60" s="106">
        <f t="shared" si="34"/>
        <v>162.90388535938797</v>
      </c>
      <c r="O60" s="108">
        <f t="shared" si="35"/>
        <v>0</v>
      </c>
      <c r="P60" s="109">
        <f t="shared" si="36"/>
        <v>-17.096114640612029</v>
      </c>
      <c r="Q60" s="110">
        <f t="shared" si="37"/>
        <v>0.90502158532993315</v>
      </c>
      <c r="R60" s="328"/>
      <c r="S60" s="47">
        <v>0.31527777777777771</v>
      </c>
      <c r="T60" s="48">
        <v>0.34489583333333329</v>
      </c>
      <c r="U60" s="111">
        <v>5.5333333333332924</v>
      </c>
      <c r="V60" s="112">
        <v>42.650916426405509</v>
      </c>
      <c r="W60" s="113"/>
      <c r="X60" s="116"/>
      <c r="Y60" s="12"/>
      <c r="Z60" s="198"/>
      <c r="AA60" s="337"/>
      <c r="AB60" s="338"/>
      <c r="AC60" s="12">
        <v>1</v>
      </c>
      <c r="AD60" s="198"/>
      <c r="AE60" s="199">
        <f t="shared" si="38"/>
        <v>-341.92229281224081</v>
      </c>
      <c r="AF60" s="200">
        <f t="shared" si="39"/>
        <v>0.90502158532993315</v>
      </c>
      <c r="AG60" s="333"/>
    </row>
    <row r="61" spans="1:33" ht="15.75" customHeight="1">
      <c r="A61" s="363"/>
      <c r="B61" s="100" t="s">
        <v>203</v>
      </c>
      <c r="C61" s="376" t="s">
        <v>205</v>
      </c>
      <c r="D61" s="376"/>
      <c r="E61" s="101">
        <v>38.479999999999997</v>
      </c>
      <c r="F61" s="105">
        <v>1683</v>
      </c>
      <c r="G61" s="121">
        <f t="shared" si="40"/>
        <v>64761.84</v>
      </c>
      <c r="H61" s="26">
        <v>2</v>
      </c>
      <c r="I61" s="104">
        <v>20</v>
      </c>
      <c r="J61" s="105">
        <v>3600</v>
      </c>
      <c r="K61" s="106">
        <f t="shared" si="42"/>
        <v>180</v>
      </c>
      <c r="L61" s="107">
        <v>20</v>
      </c>
      <c r="M61" s="105">
        <f t="shared" si="41"/>
        <v>3261.2765221447598</v>
      </c>
      <c r="N61" s="106">
        <f t="shared" si="34"/>
        <v>163.06382610723799</v>
      </c>
      <c r="O61" s="108">
        <f t="shared" si="35"/>
        <v>0</v>
      </c>
      <c r="P61" s="109">
        <f t="shared" si="36"/>
        <v>-16.936173892762014</v>
      </c>
      <c r="Q61" s="110">
        <f t="shared" si="37"/>
        <v>0.90591014504021106</v>
      </c>
      <c r="R61" s="328"/>
      <c r="S61" s="47">
        <v>0.3479166666666666</v>
      </c>
      <c r="T61" s="120">
        <v>0.36940972222222213</v>
      </c>
      <c r="U61" s="111">
        <v>5</v>
      </c>
      <c r="V61" s="112">
        <v>30.963335771844051</v>
      </c>
      <c r="W61" s="113"/>
      <c r="X61" s="116"/>
      <c r="Y61" s="12"/>
      <c r="Z61" s="198"/>
      <c r="AA61" s="337"/>
      <c r="AB61" s="338"/>
      <c r="AC61" s="12">
        <v>1</v>
      </c>
      <c r="AD61" s="198"/>
      <c r="AE61" s="199">
        <f t="shared" si="38"/>
        <v>-338.72347785524016</v>
      </c>
      <c r="AF61" s="200">
        <f t="shared" si="39"/>
        <v>0.90591014504021106</v>
      </c>
      <c r="AG61" s="333"/>
    </row>
    <row r="62" spans="1:33" ht="15.75" customHeight="1">
      <c r="A62" s="363"/>
      <c r="B62" s="100" t="s">
        <v>203</v>
      </c>
      <c r="C62" s="376" t="s">
        <v>206</v>
      </c>
      <c r="D62" s="376"/>
      <c r="E62" s="101">
        <v>37.799999999999997</v>
      </c>
      <c r="F62" s="105">
        <v>2073</v>
      </c>
      <c r="G62" s="121">
        <f t="shared" si="40"/>
        <v>78359.399999999994</v>
      </c>
      <c r="H62" s="26">
        <v>2</v>
      </c>
      <c r="I62" s="104">
        <v>21</v>
      </c>
      <c r="J62" s="105">
        <v>3600</v>
      </c>
      <c r="K62" s="106">
        <f t="shared" si="42"/>
        <v>171.42857142857142</v>
      </c>
      <c r="L62" s="107">
        <v>21</v>
      </c>
      <c r="M62" s="105">
        <f t="shared" si="41"/>
        <v>3262.6949390732175</v>
      </c>
      <c r="N62" s="106">
        <f t="shared" si="34"/>
        <v>155.36642567015321</v>
      </c>
      <c r="O62" s="123">
        <f t="shared" si="35"/>
        <v>0</v>
      </c>
      <c r="P62" s="124">
        <f t="shared" si="36"/>
        <v>-16.062145758418211</v>
      </c>
      <c r="Q62" s="125">
        <f t="shared" si="37"/>
        <v>0.90630414974256046</v>
      </c>
      <c r="R62" s="328"/>
      <c r="S62" s="47">
        <v>0.37222222222222212</v>
      </c>
      <c r="T62" s="120">
        <v>0.39869212962962952</v>
      </c>
      <c r="U62" s="111">
        <v>5</v>
      </c>
      <c r="V62" s="112">
        <v>38.121860094995789</v>
      </c>
      <c r="W62" s="113"/>
      <c r="X62" s="116"/>
      <c r="Y62" s="12"/>
      <c r="Z62" s="198"/>
      <c r="AA62" s="337"/>
      <c r="AB62" s="338"/>
      <c r="AC62" s="12">
        <v>1</v>
      </c>
      <c r="AD62" s="198"/>
      <c r="AE62" s="199">
        <f t="shared" si="38"/>
        <v>-337.30506092678252</v>
      </c>
      <c r="AF62" s="200">
        <f t="shared" si="39"/>
        <v>0.90630414974256046</v>
      </c>
      <c r="AG62" s="333"/>
    </row>
    <row r="63" spans="1:33" ht="15.75" customHeight="1">
      <c r="A63" s="363"/>
      <c r="B63" s="100" t="s">
        <v>168</v>
      </c>
      <c r="C63" s="376" t="s">
        <v>240</v>
      </c>
      <c r="D63" s="376"/>
      <c r="E63" s="101">
        <v>29.23</v>
      </c>
      <c r="F63" s="105">
        <v>3679</v>
      </c>
      <c r="G63" s="121">
        <f t="shared" si="40"/>
        <v>107537.17</v>
      </c>
      <c r="H63" s="26"/>
      <c r="I63" s="104">
        <v>21</v>
      </c>
      <c r="J63" s="105">
        <v>2790</v>
      </c>
      <c r="K63" s="106">
        <f t="shared" si="42"/>
        <v>132.85714285714286</v>
      </c>
      <c r="L63" s="107">
        <v>22</v>
      </c>
      <c r="M63" s="105">
        <f t="shared" si="41"/>
        <v>2484.1730769230762</v>
      </c>
      <c r="N63" s="106">
        <f t="shared" si="34"/>
        <v>112.91695804195801</v>
      </c>
      <c r="O63" s="123">
        <f t="shared" si="35"/>
        <v>1</v>
      </c>
      <c r="P63" s="124">
        <f t="shared" si="36"/>
        <v>-19.94018481518485</v>
      </c>
      <c r="Q63" s="125">
        <f t="shared" si="37"/>
        <v>0.84991258741258713</v>
      </c>
      <c r="R63" s="328"/>
      <c r="S63" s="47">
        <v>0.40277777777777768</v>
      </c>
      <c r="T63" s="120">
        <v>0.46447916666666655</v>
      </c>
      <c r="U63" s="111">
        <v>5.8833333333333471</v>
      </c>
      <c r="V63" s="112">
        <v>88.858542929468882</v>
      </c>
      <c r="W63" s="113">
        <v>0.46447916666666655</v>
      </c>
      <c r="X63" s="116">
        <v>0.50277777777777766</v>
      </c>
      <c r="Y63" s="12"/>
      <c r="Z63" s="198"/>
      <c r="AA63" s="337"/>
      <c r="AB63" s="338"/>
      <c r="AC63" s="12">
        <v>2</v>
      </c>
      <c r="AD63" s="198"/>
      <c r="AE63" s="199">
        <f t="shared" si="38"/>
        <v>-305.82692307692378</v>
      </c>
      <c r="AF63" s="200">
        <f t="shared" si="39"/>
        <v>0.89038461538461511</v>
      </c>
      <c r="AG63" s="333"/>
    </row>
    <row r="64" spans="1:33" ht="15.75" customHeight="1">
      <c r="A64" s="363"/>
      <c r="B64" s="100" t="s">
        <v>203</v>
      </c>
      <c r="C64" s="376" t="s">
        <v>205</v>
      </c>
      <c r="D64" s="376"/>
      <c r="E64" s="101">
        <v>38.479999999999997</v>
      </c>
      <c r="F64" s="105">
        <v>4381</v>
      </c>
      <c r="G64" s="121">
        <f t="shared" si="40"/>
        <v>168580.87999999998</v>
      </c>
      <c r="H64" s="26"/>
      <c r="I64" s="104">
        <v>20</v>
      </c>
      <c r="J64" s="105">
        <v>3600</v>
      </c>
      <c r="K64" s="106">
        <f t="shared" si="42"/>
        <v>180</v>
      </c>
      <c r="L64" s="107">
        <v>20</v>
      </c>
      <c r="M64" s="105">
        <f t="shared" si="41"/>
        <v>3261.2765221447594</v>
      </c>
      <c r="N64" s="106">
        <f t="shared" si="34"/>
        <v>163.06382610723796</v>
      </c>
      <c r="O64" s="123">
        <f t="shared" si="35"/>
        <v>0</v>
      </c>
      <c r="P64" s="124">
        <f t="shared" si="36"/>
        <v>-16.936173892762042</v>
      </c>
      <c r="Q64" s="125">
        <f t="shared" si="37"/>
        <v>0.90591014504021083</v>
      </c>
      <c r="R64" s="328"/>
      <c r="S64" s="47">
        <v>0.50277777777777766</v>
      </c>
      <c r="T64" s="120">
        <v>0.55874999999999986</v>
      </c>
      <c r="U64" s="111">
        <v>55.149999999999991</v>
      </c>
      <c r="V64" s="112">
        <v>80.600341067408678</v>
      </c>
      <c r="W64" s="113"/>
      <c r="X64" s="116"/>
      <c r="Y64" s="12"/>
      <c r="Z64" s="198"/>
      <c r="AA64" s="337"/>
      <c r="AB64" s="338"/>
      <c r="AC64" s="12">
        <v>2</v>
      </c>
      <c r="AD64" s="198"/>
      <c r="AE64" s="199">
        <f t="shared" si="38"/>
        <v>-338.72347785524062</v>
      </c>
      <c r="AF64" s="200">
        <f t="shared" si="39"/>
        <v>0.90591014504021095</v>
      </c>
      <c r="AG64" s="333"/>
    </row>
    <row r="65" spans="1:33" ht="15.75" customHeight="1">
      <c r="A65" s="363"/>
      <c r="B65" s="100" t="s">
        <v>203</v>
      </c>
      <c r="C65" s="376" t="s">
        <v>206</v>
      </c>
      <c r="D65" s="376"/>
      <c r="E65" s="101">
        <v>37.799999999999997</v>
      </c>
      <c r="F65" s="105">
        <v>5509</v>
      </c>
      <c r="G65" s="121">
        <f t="shared" si="40"/>
        <v>208240.19999999998</v>
      </c>
      <c r="H65" s="26"/>
      <c r="I65" s="104">
        <v>21</v>
      </c>
      <c r="J65" s="105">
        <v>3600</v>
      </c>
      <c r="K65" s="106">
        <f t="shared" si="42"/>
        <v>171.42857142857142</v>
      </c>
      <c r="L65" s="107">
        <v>21</v>
      </c>
      <c r="M65" s="105">
        <f t="shared" si="41"/>
        <v>3262.6949390732175</v>
      </c>
      <c r="N65" s="106">
        <f t="shared" si="34"/>
        <v>155.36642567015321</v>
      </c>
      <c r="O65" s="123">
        <f t="shared" si="35"/>
        <v>0</v>
      </c>
      <c r="P65" s="124">
        <f t="shared" si="36"/>
        <v>-16.062145758418211</v>
      </c>
      <c r="Q65" s="125">
        <f t="shared" si="37"/>
        <v>0.90630414974256046</v>
      </c>
      <c r="R65" s="328"/>
      <c r="S65" s="47">
        <v>0.56180555555555545</v>
      </c>
      <c r="T65" s="120">
        <v>0.63215277777777767</v>
      </c>
      <c r="U65" s="111">
        <v>5</v>
      </c>
      <c r="V65" s="112">
        <v>101.30888917671578</v>
      </c>
      <c r="W65" s="113"/>
      <c r="X65" s="116"/>
      <c r="Y65" s="12"/>
      <c r="Z65" s="198"/>
      <c r="AA65" s="337"/>
      <c r="AB65" s="338"/>
      <c r="AC65" s="12">
        <v>3</v>
      </c>
      <c r="AD65" s="198"/>
      <c r="AE65" s="199">
        <f t="shared" si="38"/>
        <v>-337.30506092678252</v>
      </c>
      <c r="AF65" s="200">
        <f t="shared" si="39"/>
        <v>0.90630414974256046</v>
      </c>
      <c r="AG65" s="333"/>
    </row>
    <row r="66" spans="1:33" ht="15.75" customHeight="1">
      <c r="A66" s="363"/>
      <c r="B66" s="100"/>
      <c r="C66" s="376"/>
      <c r="D66" s="376"/>
      <c r="E66" s="101"/>
      <c r="F66" s="105"/>
      <c r="G66" s="121"/>
      <c r="H66" s="26"/>
      <c r="I66" s="104"/>
      <c r="J66" s="105"/>
      <c r="K66" s="106"/>
      <c r="L66" s="107"/>
      <c r="M66" s="105"/>
      <c r="N66" s="106"/>
      <c r="O66" s="123"/>
      <c r="P66" s="124"/>
      <c r="Q66" s="125"/>
      <c r="R66" s="328"/>
      <c r="S66" s="47"/>
      <c r="T66" s="120"/>
      <c r="U66" s="111"/>
      <c r="V66" s="112"/>
      <c r="W66" s="113"/>
      <c r="X66" s="116"/>
      <c r="Y66" s="12"/>
      <c r="Z66" s="198"/>
      <c r="AA66" s="337"/>
      <c r="AB66" s="338"/>
      <c r="AC66" s="12"/>
      <c r="AD66" s="198"/>
      <c r="AE66" s="199"/>
      <c r="AF66" s="200"/>
      <c r="AG66" s="333"/>
    </row>
    <row r="67" spans="1:33" ht="15.75" customHeight="1">
      <c r="A67" s="363"/>
      <c r="B67" s="100"/>
      <c r="C67" s="376"/>
      <c r="D67" s="376"/>
      <c r="E67" s="101"/>
      <c r="F67" s="105"/>
      <c r="G67" s="121"/>
      <c r="H67" s="62"/>
      <c r="I67" s="104"/>
      <c r="J67" s="105"/>
      <c r="K67" s="106"/>
      <c r="L67" s="107"/>
      <c r="M67" s="105"/>
      <c r="N67" s="106"/>
      <c r="O67" s="123"/>
      <c r="P67" s="124"/>
      <c r="Q67" s="125"/>
      <c r="R67" s="328"/>
      <c r="S67" s="47"/>
      <c r="T67" s="120"/>
      <c r="U67" s="111"/>
      <c r="V67" s="112"/>
      <c r="W67" s="113"/>
      <c r="X67" s="116"/>
      <c r="Y67" s="12"/>
      <c r="Z67" s="198"/>
      <c r="AA67" s="337"/>
      <c r="AB67" s="338"/>
      <c r="AC67" s="12"/>
      <c r="AD67" s="198"/>
      <c r="AE67" s="199"/>
      <c r="AF67" s="200"/>
      <c r="AG67" s="333"/>
    </row>
    <row r="68" spans="1:33" ht="15.75" customHeight="1">
      <c r="A68" s="363"/>
      <c r="B68" s="100"/>
      <c r="C68" s="376"/>
      <c r="D68" s="376"/>
      <c r="E68" s="101"/>
      <c r="F68" s="105"/>
      <c r="G68" s="121"/>
      <c r="H68" s="62"/>
      <c r="I68" s="104"/>
      <c r="J68" s="105"/>
      <c r="K68" s="106"/>
      <c r="L68" s="107"/>
      <c r="M68" s="105"/>
      <c r="N68" s="106"/>
      <c r="O68" s="123"/>
      <c r="P68" s="124"/>
      <c r="Q68" s="125"/>
      <c r="R68" s="328"/>
      <c r="S68" s="47"/>
      <c r="T68" s="120"/>
      <c r="U68" s="111"/>
      <c r="V68" s="112"/>
      <c r="W68" s="113"/>
      <c r="X68" s="116"/>
      <c r="Y68" s="12"/>
      <c r="Z68" s="198"/>
      <c r="AA68" s="337"/>
      <c r="AB68" s="338"/>
      <c r="AC68" s="12"/>
      <c r="AD68" s="198"/>
      <c r="AE68" s="199"/>
      <c r="AF68" s="200"/>
      <c r="AG68" s="333"/>
    </row>
    <row r="69" spans="1:33" ht="15.75" customHeight="1">
      <c r="A69" s="363"/>
      <c r="B69" s="100"/>
      <c r="C69" s="376"/>
      <c r="D69" s="376"/>
      <c r="E69" s="101"/>
      <c r="F69" s="105"/>
      <c r="G69" s="121"/>
      <c r="H69" s="62"/>
      <c r="I69" s="104"/>
      <c r="J69" s="105"/>
      <c r="K69" s="106"/>
      <c r="L69" s="107"/>
      <c r="M69" s="105"/>
      <c r="N69" s="106"/>
      <c r="O69" s="123"/>
      <c r="P69" s="124"/>
      <c r="Q69" s="125"/>
      <c r="R69" s="328"/>
      <c r="S69" s="47"/>
      <c r="T69" s="120"/>
      <c r="U69" s="111"/>
      <c r="V69" s="112"/>
      <c r="W69" s="113"/>
      <c r="X69" s="116"/>
      <c r="Y69" s="12"/>
      <c r="Z69" s="198"/>
      <c r="AA69" s="337"/>
      <c r="AB69" s="338"/>
      <c r="AC69" s="12"/>
      <c r="AD69" s="198"/>
      <c r="AE69" s="199"/>
      <c r="AF69" s="200"/>
      <c r="AG69" s="333"/>
    </row>
    <row r="70" spans="1:33" ht="15.75" customHeight="1">
      <c r="A70" s="363"/>
      <c r="B70" s="100"/>
      <c r="C70" s="376"/>
      <c r="D70" s="376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8"/>
      <c r="S70" s="47"/>
      <c r="T70" s="120"/>
      <c r="U70" s="111"/>
      <c r="V70" s="112"/>
      <c r="W70" s="113"/>
      <c r="X70" s="116"/>
      <c r="Y70" s="12"/>
      <c r="Z70" s="198"/>
      <c r="AA70" s="337"/>
      <c r="AB70" s="338"/>
      <c r="AC70" s="12"/>
      <c r="AD70" s="198"/>
      <c r="AE70" s="199"/>
      <c r="AF70" s="200"/>
      <c r="AG70" s="333"/>
    </row>
    <row r="71" spans="1:33" ht="15.75" customHeight="1">
      <c r="A71" s="363"/>
      <c r="B71" s="100"/>
      <c r="C71" s="376"/>
      <c r="D71" s="376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8"/>
      <c r="S71" s="119"/>
      <c r="T71" s="120"/>
      <c r="U71" s="130"/>
      <c r="V71" s="131"/>
      <c r="W71" s="126"/>
      <c r="X71" s="127"/>
      <c r="Y71" s="12"/>
      <c r="Z71" s="198"/>
      <c r="AA71" s="337"/>
      <c r="AB71" s="338"/>
      <c r="AC71" s="12"/>
      <c r="AD71" s="198"/>
      <c r="AE71" s="165"/>
      <c r="AF71" s="125"/>
      <c r="AG71" s="333"/>
    </row>
    <row r="72" spans="1:33" ht="15.75" customHeight="1" thickBot="1">
      <c r="A72" s="364"/>
      <c r="B72" s="133" t="s">
        <v>115</v>
      </c>
      <c r="C72" s="358"/>
      <c r="D72" s="358"/>
      <c r="E72" s="134"/>
      <c r="F72" s="167"/>
      <c r="G72" s="135"/>
      <c r="H72" s="69"/>
      <c r="I72" s="136">
        <f t="shared" ref="I72:J72" si="43">AVERAGE(I56:I71)</f>
        <v>20.9</v>
      </c>
      <c r="J72" s="137">
        <f t="shared" si="43"/>
        <v>3519</v>
      </c>
      <c r="K72" s="138">
        <f t="shared" ref="K72:K74" si="44">J72/I72</f>
        <v>168.3732057416268</v>
      </c>
      <c r="L72" s="136">
        <f t="shared" ref="L72:M72" si="45">AVERAGE(L56:L71)</f>
        <v>21</v>
      </c>
      <c r="M72" s="137">
        <f t="shared" si="45"/>
        <v>3169.5367394527134</v>
      </c>
      <c r="N72" s="138">
        <f>M72/L72</f>
        <v>150.93032092631969</v>
      </c>
      <c r="O72" s="139">
        <f>L72-I72</f>
        <v>0.10000000000000142</v>
      </c>
      <c r="P72" s="140">
        <f>N72-K72</f>
        <v>-17.44288481530711</v>
      </c>
      <c r="Q72" s="141">
        <f>N72/K72</f>
        <v>0.89640344056836641</v>
      </c>
      <c r="R72" s="329"/>
      <c r="S72" s="142">
        <v>0.16666666666666666</v>
      </c>
      <c r="T72" s="143">
        <v>0.63215277777777767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359"/>
      <c r="AB72" s="360"/>
      <c r="AC72" s="179">
        <f>SUM(AC56:AC71)</f>
        <v>15</v>
      </c>
      <c r="AD72" s="191">
        <f>SUM(AD56:AD71)</f>
        <v>0</v>
      </c>
      <c r="AE72" s="168">
        <f>M72-J72</f>
        <v>-349.46326054728661</v>
      </c>
      <c r="AF72" s="141">
        <f>M72/J72</f>
        <v>0.90069245224572703</v>
      </c>
      <c r="AG72" s="334"/>
    </row>
    <row r="73" spans="1:33" ht="15.75" customHeight="1">
      <c r="A73" s="322" t="s">
        <v>116</v>
      </c>
      <c r="B73" s="100" t="s">
        <v>192</v>
      </c>
      <c r="C73" s="335" t="s">
        <v>217</v>
      </c>
      <c r="D73" s="336"/>
      <c r="E73" s="101">
        <v>27.05</v>
      </c>
      <c r="F73" s="102">
        <v>1008</v>
      </c>
      <c r="G73" s="103">
        <f t="shared" ref="G73:G74" si="46">E73*F73</f>
        <v>27266.400000000001</v>
      </c>
      <c r="H73" s="13"/>
      <c r="I73" s="104">
        <v>5</v>
      </c>
      <c r="J73" s="105">
        <v>3273</v>
      </c>
      <c r="K73" s="106">
        <f t="shared" si="44"/>
        <v>654.6</v>
      </c>
      <c r="L73" s="107">
        <v>6</v>
      </c>
      <c r="M73" s="105">
        <f>F73/V73*60</f>
        <v>2961.6418775921861</v>
      </c>
      <c r="N73" s="106">
        <f>M73/L73</f>
        <v>493.60697959869771</v>
      </c>
      <c r="O73" s="108">
        <f>L73-I73</f>
        <v>1</v>
      </c>
      <c r="P73" s="109">
        <f>N73-K73</f>
        <v>-160.99302040130232</v>
      </c>
      <c r="Q73" s="110">
        <f>N73/K73</f>
        <v>0.75405893614222075</v>
      </c>
      <c r="R73" s="327">
        <f>Q89</f>
        <v>0.82344038023079658</v>
      </c>
      <c r="S73" s="47">
        <v>0.39374999999999993</v>
      </c>
      <c r="T73" s="48">
        <v>0.40792824074074069</v>
      </c>
      <c r="U73" s="111">
        <v>5.5166666666665964</v>
      </c>
      <c r="V73" s="112">
        <v>20.421105082823257</v>
      </c>
      <c r="W73" s="161"/>
      <c r="X73" s="162"/>
      <c r="Y73" s="12"/>
      <c r="Z73" s="198"/>
      <c r="AA73" s="330"/>
      <c r="AB73" s="331"/>
      <c r="AC73" s="12">
        <v>0</v>
      </c>
      <c r="AD73" s="198"/>
      <c r="AE73" s="115">
        <f>M73-J73</f>
        <v>-311.35812240781388</v>
      </c>
      <c r="AF73" s="156">
        <f>M73/J73</f>
        <v>0.90487072337066488</v>
      </c>
      <c r="AG73" s="332">
        <f>AF89</f>
        <v>0.90578441825387634</v>
      </c>
    </row>
    <row r="74" spans="1:33" ht="15.75" customHeight="1">
      <c r="A74" s="323"/>
      <c r="B74" s="100" t="s">
        <v>192</v>
      </c>
      <c r="C74" s="335" t="s">
        <v>224</v>
      </c>
      <c r="D74" s="336"/>
      <c r="E74" s="101">
        <v>27.05</v>
      </c>
      <c r="F74" s="102">
        <v>1379</v>
      </c>
      <c r="G74" s="121">
        <f t="shared" si="46"/>
        <v>37301.950000000004</v>
      </c>
      <c r="H74" s="122"/>
      <c r="I74" s="104">
        <v>5</v>
      </c>
      <c r="J74" s="105">
        <v>3273</v>
      </c>
      <c r="K74" s="106">
        <f t="shared" si="44"/>
        <v>654.6</v>
      </c>
      <c r="L74" s="107">
        <v>5</v>
      </c>
      <c r="M74" s="105">
        <f>F74/V74*60</f>
        <v>2967.6229242976879</v>
      </c>
      <c r="N74" s="106">
        <f>M74/L74</f>
        <v>593.52458485953753</v>
      </c>
      <c r="O74" s="108">
        <f>L74-I74</f>
        <v>0</v>
      </c>
      <c r="P74" s="109">
        <f>N74-K74</f>
        <v>-61.075415140462496</v>
      </c>
      <c r="Q74" s="110">
        <f>N74/K74</f>
        <v>0.90669811313708759</v>
      </c>
      <c r="R74" s="328"/>
      <c r="S74" s="47">
        <v>0.41180555555555548</v>
      </c>
      <c r="T74" s="120">
        <v>0.43115740740740732</v>
      </c>
      <c r="U74" s="111">
        <v>5.5833333333333002</v>
      </c>
      <c r="V74" s="112">
        <v>27.880900677292448</v>
      </c>
      <c r="W74" s="113"/>
      <c r="X74" s="116"/>
      <c r="Y74" s="12"/>
      <c r="Z74" s="198"/>
      <c r="AA74" s="337"/>
      <c r="AB74" s="338"/>
      <c r="AC74" s="12">
        <v>0</v>
      </c>
      <c r="AD74" s="198"/>
      <c r="AE74" s="117">
        <f>M74-J74</f>
        <v>-305.37707570231214</v>
      </c>
      <c r="AF74" s="110">
        <f>M74/J74</f>
        <v>0.90669811313708759</v>
      </c>
      <c r="AG74" s="333"/>
    </row>
    <row r="75" spans="1:33" ht="15.75" customHeight="1">
      <c r="A75" s="323"/>
      <c r="B75" s="100"/>
      <c r="C75" s="335"/>
      <c r="D75" s="336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28"/>
      <c r="S75" s="47"/>
      <c r="T75" s="48"/>
      <c r="U75" s="111"/>
      <c r="V75" s="112"/>
      <c r="W75" s="113"/>
      <c r="X75" s="116"/>
      <c r="Y75" s="12"/>
      <c r="Z75" s="198"/>
      <c r="AA75" s="337"/>
      <c r="AB75" s="338"/>
      <c r="AC75" s="12"/>
      <c r="AD75" s="198"/>
      <c r="AE75" s="117"/>
      <c r="AF75" s="110"/>
      <c r="AG75" s="333"/>
    </row>
    <row r="76" spans="1:33" ht="15.75" customHeight="1">
      <c r="A76" s="323"/>
      <c r="B76" s="100"/>
      <c r="C76" s="335"/>
      <c r="D76" s="336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8"/>
      <c r="S76" s="47"/>
      <c r="T76" s="48"/>
      <c r="U76" s="111"/>
      <c r="V76" s="112"/>
      <c r="W76" s="113"/>
      <c r="X76" s="116"/>
      <c r="Y76" s="12"/>
      <c r="Z76" s="198"/>
      <c r="AA76" s="337"/>
      <c r="AB76" s="338"/>
      <c r="AC76" s="12"/>
      <c r="AD76" s="198"/>
      <c r="AE76" s="117"/>
      <c r="AF76" s="110"/>
      <c r="AG76" s="333"/>
    </row>
    <row r="77" spans="1:33" ht="15.75" customHeight="1">
      <c r="A77" s="323"/>
      <c r="B77" s="100"/>
      <c r="C77" s="335"/>
      <c r="D77" s="336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8"/>
      <c r="S77" s="47"/>
      <c r="T77" s="48"/>
      <c r="U77" s="111"/>
      <c r="V77" s="112"/>
      <c r="W77" s="113"/>
      <c r="X77" s="116"/>
      <c r="Y77" s="12"/>
      <c r="Z77" s="198"/>
      <c r="AA77" s="337"/>
      <c r="AB77" s="338"/>
      <c r="AC77" s="12"/>
      <c r="AD77" s="198"/>
      <c r="AE77" s="117"/>
      <c r="AF77" s="110"/>
      <c r="AG77" s="333"/>
    </row>
    <row r="78" spans="1:33" ht="15.75" customHeight="1">
      <c r="A78" s="323"/>
      <c r="B78" s="100"/>
      <c r="C78" s="335"/>
      <c r="D78" s="336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8"/>
      <c r="S78" s="47"/>
      <c r="T78" s="120"/>
      <c r="U78" s="111"/>
      <c r="V78" s="112"/>
      <c r="W78" s="113"/>
      <c r="X78" s="116"/>
      <c r="Y78" s="12"/>
      <c r="Z78" s="198"/>
      <c r="AA78" s="337"/>
      <c r="AB78" s="338"/>
      <c r="AC78" s="12"/>
      <c r="AD78" s="198"/>
      <c r="AE78" s="117"/>
      <c r="AF78" s="110"/>
      <c r="AG78" s="333"/>
    </row>
    <row r="79" spans="1:33" ht="15.75" customHeight="1">
      <c r="A79" s="323"/>
      <c r="B79" s="100"/>
      <c r="C79" s="335"/>
      <c r="D79" s="336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8"/>
      <c r="S79" s="47"/>
      <c r="T79" s="120"/>
      <c r="U79" s="111"/>
      <c r="V79" s="112"/>
      <c r="W79" s="113"/>
      <c r="X79" s="116"/>
      <c r="Y79" s="12"/>
      <c r="Z79" s="198"/>
      <c r="AA79" s="337"/>
      <c r="AB79" s="338"/>
      <c r="AC79" s="12"/>
      <c r="AD79" s="198"/>
      <c r="AE79" s="117"/>
      <c r="AF79" s="110"/>
      <c r="AG79" s="333"/>
    </row>
    <row r="80" spans="1:33" ht="15.75" customHeight="1">
      <c r="A80" s="323"/>
      <c r="B80" s="100"/>
      <c r="C80" s="335"/>
      <c r="D80" s="336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8"/>
      <c r="S80" s="47"/>
      <c r="T80" s="120"/>
      <c r="U80" s="111"/>
      <c r="V80" s="112"/>
      <c r="W80" s="113"/>
      <c r="X80" s="116"/>
      <c r="Y80" s="12"/>
      <c r="Z80" s="198"/>
      <c r="AA80" s="337"/>
      <c r="AB80" s="338"/>
      <c r="AC80" s="12"/>
      <c r="AD80" s="198"/>
      <c r="AE80" s="117"/>
      <c r="AF80" s="110"/>
      <c r="AG80" s="333"/>
    </row>
    <row r="81" spans="1:33" ht="15.75" customHeight="1">
      <c r="A81" s="323"/>
      <c r="B81" s="100"/>
      <c r="C81" s="335"/>
      <c r="D81" s="336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8"/>
      <c r="S81" s="47"/>
      <c r="T81" s="120"/>
      <c r="U81" s="111"/>
      <c r="V81" s="112"/>
      <c r="W81" s="113"/>
      <c r="X81" s="127"/>
      <c r="Y81" s="12"/>
      <c r="Z81" s="198"/>
      <c r="AA81" s="337"/>
      <c r="AB81" s="338"/>
      <c r="AC81" s="12"/>
      <c r="AD81" s="198"/>
      <c r="AE81" s="117"/>
      <c r="AF81" s="110"/>
      <c r="AG81" s="333"/>
    </row>
    <row r="82" spans="1:33" ht="15.75" customHeight="1">
      <c r="A82" s="323"/>
      <c r="B82" s="100"/>
      <c r="C82" s="335"/>
      <c r="D82" s="336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8"/>
      <c r="S82" s="47"/>
      <c r="T82" s="120"/>
      <c r="U82" s="111"/>
      <c r="V82" s="112"/>
      <c r="W82" s="113"/>
      <c r="X82" s="127"/>
      <c r="Y82" s="12"/>
      <c r="Z82" s="198"/>
      <c r="AA82" s="337"/>
      <c r="AB82" s="338"/>
      <c r="AC82" s="12"/>
      <c r="AD82" s="198"/>
      <c r="AE82" s="117"/>
      <c r="AF82" s="110"/>
      <c r="AG82" s="333"/>
    </row>
    <row r="83" spans="1:33" ht="15.75" customHeight="1">
      <c r="A83" s="323"/>
      <c r="B83" s="100"/>
      <c r="C83" s="335"/>
      <c r="D83" s="336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8"/>
      <c r="S83" s="47"/>
      <c r="T83" s="120"/>
      <c r="U83" s="111"/>
      <c r="V83" s="112"/>
      <c r="W83" s="113"/>
      <c r="X83" s="127"/>
      <c r="Y83" s="12"/>
      <c r="Z83" s="198"/>
      <c r="AA83" s="337"/>
      <c r="AB83" s="338"/>
      <c r="AC83" s="12"/>
      <c r="AD83" s="198"/>
      <c r="AE83" s="117"/>
      <c r="AF83" s="110"/>
      <c r="AG83" s="333"/>
    </row>
    <row r="84" spans="1:33" ht="15.75" customHeight="1">
      <c r="A84" s="323"/>
      <c r="B84" s="100"/>
      <c r="C84" s="335"/>
      <c r="D84" s="336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8"/>
      <c r="S84" s="47"/>
      <c r="T84" s="120"/>
      <c r="U84" s="111"/>
      <c r="V84" s="112"/>
      <c r="W84" s="113"/>
      <c r="X84" s="127"/>
      <c r="Y84" s="12"/>
      <c r="Z84" s="198"/>
      <c r="AA84" s="337"/>
      <c r="AB84" s="338"/>
      <c r="AC84" s="12"/>
      <c r="AD84" s="198"/>
      <c r="AE84" s="117"/>
      <c r="AF84" s="110"/>
      <c r="AG84" s="333"/>
    </row>
    <row r="85" spans="1:33" ht="15.75" customHeight="1">
      <c r="A85" s="323"/>
      <c r="B85" s="100"/>
      <c r="C85" s="335"/>
      <c r="D85" s="336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8"/>
      <c r="S85" s="47"/>
      <c r="T85" s="120"/>
      <c r="U85" s="111"/>
      <c r="V85" s="112"/>
      <c r="W85" s="113"/>
      <c r="X85" s="127"/>
      <c r="Y85" s="12"/>
      <c r="Z85" s="198"/>
      <c r="AA85" s="337"/>
      <c r="AB85" s="338"/>
      <c r="AC85" s="12"/>
      <c r="AD85" s="198"/>
      <c r="AE85" s="117"/>
      <c r="AF85" s="110"/>
      <c r="AG85" s="333"/>
    </row>
    <row r="86" spans="1:33" ht="15.75" customHeight="1">
      <c r="A86" s="323"/>
      <c r="B86" s="100"/>
      <c r="C86" s="335"/>
      <c r="D86" s="336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8"/>
      <c r="S86" s="47"/>
      <c r="T86" s="120"/>
      <c r="U86" s="111"/>
      <c r="V86" s="112"/>
      <c r="W86" s="113"/>
      <c r="X86" s="127"/>
      <c r="Y86" s="12"/>
      <c r="Z86" s="198"/>
      <c r="AA86" s="337"/>
      <c r="AB86" s="338"/>
      <c r="AC86" s="12"/>
      <c r="AD86" s="198"/>
      <c r="AE86" s="117"/>
      <c r="AF86" s="110"/>
      <c r="AG86" s="333"/>
    </row>
    <row r="87" spans="1:33" ht="15.75" customHeight="1">
      <c r="A87" s="323"/>
      <c r="B87" s="100"/>
      <c r="C87" s="335"/>
      <c r="D87" s="336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8"/>
      <c r="S87" s="47"/>
      <c r="T87" s="120"/>
      <c r="U87" s="111"/>
      <c r="V87" s="112"/>
      <c r="W87" s="113"/>
      <c r="X87" s="127"/>
      <c r="Y87" s="12"/>
      <c r="Z87" s="198"/>
      <c r="AA87" s="337"/>
      <c r="AB87" s="338"/>
      <c r="AC87" s="12"/>
      <c r="AD87" s="198"/>
      <c r="AE87" s="117"/>
      <c r="AF87" s="110"/>
      <c r="AG87" s="333"/>
    </row>
    <row r="88" spans="1:33" ht="15.75" customHeight="1">
      <c r="A88" s="323"/>
      <c r="B88" s="163"/>
      <c r="C88" s="335"/>
      <c r="D88" s="336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8"/>
      <c r="S88" s="119"/>
      <c r="T88" s="120"/>
      <c r="U88" s="130"/>
      <c r="V88" s="131"/>
      <c r="W88" s="126"/>
      <c r="X88" s="127"/>
      <c r="Y88" s="12"/>
      <c r="Z88" s="198"/>
      <c r="AA88" s="337"/>
      <c r="AB88" s="338"/>
      <c r="AC88" s="12"/>
      <c r="AD88" s="198"/>
      <c r="AE88" s="165"/>
      <c r="AF88" s="125"/>
      <c r="AG88" s="333"/>
    </row>
    <row r="89" spans="1:33" ht="15.75" customHeight="1" thickBot="1">
      <c r="A89" s="324"/>
      <c r="B89" s="133" t="s">
        <v>115</v>
      </c>
      <c r="C89" s="358"/>
      <c r="D89" s="358"/>
      <c r="E89" s="134"/>
      <c r="F89" s="167"/>
      <c r="G89" s="135"/>
      <c r="H89" s="69"/>
      <c r="I89" s="136">
        <f t="shared" ref="I89:J89" si="47">AVERAGE(I73:I88)</f>
        <v>5</v>
      </c>
      <c r="J89" s="137">
        <f t="shared" si="47"/>
        <v>3273</v>
      </c>
      <c r="K89" s="138">
        <f t="shared" ref="K89" si="48">J89/I89</f>
        <v>654.6</v>
      </c>
      <c r="L89" s="136">
        <f t="shared" ref="L89:M89" si="49">AVERAGE(L73:L88)</f>
        <v>5.5</v>
      </c>
      <c r="M89" s="137">
        <f t="shared" si="49"/>
        <v>2964.6324009449372</v>
      </c>
      <c r="N89" s="138">
        <f>M89/L89</f>
        <v>539.02407289907944</v>
      </c>
      <c r="O89" s="139">
        <f>L89-I89</f>
        <v>0.5</v>
      </c>
      <c r="P89" s="140">
        <f>N89-K89</f>
        <v>-115.57592710092058</v>
      </c>
      <c r="Q89" s="141">
        <f>N89/K89</f>
        <v>0.82344038023079658</v>
      </c>
      <c r="R89" s="329"/>
      <c r="S89" s="142">
        <v>0.25</v>
      </c>
      <c r="T89" s="143">
        <v>0.43115740740740732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359"/>
      <c r="AB89" s="360"/>
      <c r="AC89" s="179">
        <f>SUM(AC73:AC88)</f>
        <v>0</v>
      </c>
      <c r="AD89" s="191">
        <f>SUM(AD73:AD88)</f>
        <v>0</v>
      </c>
      <c r="AE89" s="168">
        <f>M89-J89</f>
        <v>-308.36759905506278</v>
      </c>
      <c r="AF89" s="141">
        <f>M89/J89</f>
        <v>0.90578441825387634</v>
      </c>
      <c r="AG89" s="334"/>
    </row>
    <row r="90" spans="1:33" ht="15.75" customHeight="1">
      <c r="A90" s="361" t="s">
        <v>120</v>
      </c>
      <c r="B90" s="114" t="s">
        <v>192</v>
      </c>
      <c r="C90" s="325" t="s">
        <v>213</v>
      </c>
      <c r="D90" s="326"/>
      <c r="E90" s="147">
        <v>15.51</v>
      </c>
      <c r="F90" s="97">
        <v>2285</v>
      </c>
      <c r="G90" s="148">
        <f t="shared" ref="G90:G91" si="50">E90*F90</f>
        <v>35440.35</v>
      </c>
      <c r="H90" s="149"/>
      <c r="I90" s="150">
        <v>6</v>
      </c>
      <c r="J90" s="151">
        <v>3600</v>
      </c>
      <c r="K90" s="152">
        <f>J90/I90</f>
        <v>600</v>
      </c>
      <c r="L90" s="153">
        <v>6</v>
      </c>
      <c r="M90" s="151">
        <f>F90/V90*60</f>
        <v>3247.2000000000012</v>
      </c>
      <c r="N90" s="152">
        <f>M90/L90</f>
        <v>541.20000000000016</v>
      </c>
      <c r="O90" s="154">
        <f>L90-I90</f>
        <v>0</v>
      </c>
      <c r="P90" s="155">
        <f>N90-K90</f>
        <v>-58.799999999999841</v>
      </c>
      <c r="Q90" s="156">
        <f>N90/K90</f>
        <v>0.90200000000000025</v>
      </c>
      <c r="R90" s="327">
        <f>Q106</f>
        <v>0.90255000000000019</v>
      </c>
      <c r="S90" s="157">
        <v>0.25</v>
      </c>
      <c r="T90" s="158">
        <v>0.27931712962962962</v>
      </c>
      <c r="U90" s="159"/>
      <c r="V90" s="160">
        <v>42.220990391722083</v>
      </c>
      <c r="W90" s="158"/>
      <c r="X90" s="169"/>
      <c r="Y90" s="12"/>
      <c r="Z90" s="198"/>
      <c r="AA90" s="330"/>
      <c r="AB90" s="331"/>
      <c r="AC90" s="12">
        <v>0</v>
      </c>
      <c r="AD90" s="198"/>
      <c r="AE90" s="115">
        <f>M90-J90</f>
        <v>-352.79999999999882</v>
      </c>
      <c r="AF90" s="156">
        <f>M90/J90</f>
        <v>0.90200000000000036</v>
      </c>
      <c r="AG90" s="332">
        <f>AF106</f>
        <v>0.90255000000000019</v>
      </c>
    </row>
    <row r="91" spans="1:33" ht="15.75" customHeight="1">
      <c r="A91" s="362"/>
      <c r="B91" s="100" t="s">
        <v>192</v>
      </c>
      <c r="C91" s="335" t="s">
        <v>214</v>
      </c>
      <c r="D91" s="336"/>
      <c r="E91" s="101">
        <v>15.01</v>
      </c>
      <c r="F91" s="102">
        <v>2450</v>
      </c>
      <c r="G91" s="103">
        <f t="shared" si="50"/>
        <v>36774.5</v>
      </c>
      <c r="H91" s="26"/>
      <c r="I91" s="104">
        <v>6</v>
      </c>
      <c r="J91" s="105">
        <v>3600</v>
      </c>
      <c r="K91" s="106">
        <f t="shared" si="42"/>
        <v>600</v>
      </c>
      <c r="L91" s="107">
        <v>6</v>
      </c>
      <c r="M91" s="105">
        <f>F91/V91*60</f>
        <v>3251.1600000000003</v>
      </c>
      <c r="N91" s="106">
        <f>M91/L91</f>
        <v>541.86</v>
      </c>
      <c r="O91" s="108">
        <f>L91-I91</f>
        <v>0</v>
      </c>
      <c r="P91" s="109">
        <f>N91-K91</f>
        <v>-58.139999999999986</v>
      </c>
      <c r="Q91" s="110">
        <f>N91/K91</f>
        <v>0.90310000000000001</v>
      </c>
      <c r="R91" s="328"/>
      <c r="S91" s="47">
        <v>0.28263888888888888</v>
      </c>
      <c r="T91" s="48">
        <v>0.31402777777777779</v>
      </c>
      <c r="U91" s="111">
        <v>4.783333333333335</v>
      </c>
      <c r="V91" s="112">
        <v>45.214631085520239</v>
      </c>
      <c r="W91" s="113"/>
      <c r="X91" s="13"/>
      <c r="Y91" s="12"/>
      <c r="Z91" s="198"/>
      <c r="AA91" s="337"/>
      <c r="AB91" s="338"/>
      <c r="AC91" s="12">
        <v>0</v>
      </c>
      <c r="AD91" s="198"/>
      <c r="AE91" s="117">
        <f>M91-J91</f>
        <v>-348.83999999999969</v>
      </c>
      <c r="AF91" s="110">
        <f>M91/J91</f>
        <v>0.90310000000000012</v>
      </c>
      <c r="AG91" s="333"/>
    </row>
    <row r="92" spans="1:33" ht="15.75" customHeight="1">
      <c r="A92" s="362"/>
      <c r="B92" s="100"/>
      <c r="C92" s="335"/>
      <c r="D92" s="336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328"/>
      <c r="S92" s="47"/>
      <c r="T92" s="48"/>
      <c r="U92" s="111"/>
      <c r="V92" s="112"/>
      <c r="W92" s="113"/>
      <c r="X92" s="13"/>
      <c r="Y92" s="12"/>
      <c r="Z92" s="198"/>
      <c r="AA92" s="337"/>
      <c r="AB92" s="338"/>
      <c r="AC92" s="12"/>
      <c r="AD92" s="198"/>
      <c r="AE92" s="117"/>
      <c r="AF92" s="110"/>
      <c r="AG92" s="333"/>
    </row>
    <row r="93" spans="1:33" ht="15.75" customHeight="1">
      <c r="A93" s="362"/>
      <c r="B93" s="100"/>
      <c r="C93" s="335"/>
      <c r="D93" s="336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8"/>
      <c r="S93" s="47"/>
      <c r="T93" s="48"/>
      <c r="U93" s="111"/>
      <c r="V93" s="112"/>
      <c r="W93" s="113"/>
      <c r="X93" s="116"/>
      <c r="Y93" s="12"/>
      <c r="Z93" s="198"/>
      <c r="AA93" s="337"/>
      <c r="AB93" s="338"/>
      <c r="AC93" s="12"/>
      <c r="AD93" s="198"/>
      <c r="AE93" s="117"/>
      <c r="AF93" s="110"/>
      <c r="AG93" s="333"/>
    </row>
    <row r="94" spans="1:33" ht="15.75" customHeight="1">
      <c r="A94" s="363"/>
      <c r="B94" s="100"/>
      <c r="C94" s="335"/>
      <c r="D94" s="336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8"/>
      <c r="S94" s="47"/>
      <c r="T94" s="48"/>
      <c r="U94" s="111"/>
      <c r="V94" s="112"/>
      <c r="W94" s="113"/>
      <c r="X94" s="13"/>
      <c r="Y94" s="12"/>
      <c r="Z94" s="198"/>
      <c r="AA94" s="337"/>
      <c r="AB94" s="338"/>
      <c r="AC94" s="12"/>
      <c r="AD94" s="198"/>
      <c r="AE94" s="117"/>
      <c r="AF94" s="110"/>
      <c r="AG94" s="333"/>
    </row>
    <row r="95" spans="1:33" ht="15.75" customHeight="1">
      <c r="A95" s="363"/>
      <c r="B95" s="100"/>
      <c r="C95" s="335"/>
      <c r="D95" s="336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8"/>
      <c r="S95" s="47"/>
      <c r="T95" s="120"/>
      <c r="U95" s="111"/>
      <c r="V95" s="112"/>
      <c r="W95" s="113"/>
      <c r="X95" s="50"/>
      <c r="Y95" s="12"/>
      <c r="Z95" s="198"/>
      <c r="AA95" s="337"/>
      <c r="AB95" s="338"/>
      <c r="AC95" s="12"/>
      <c r="AD95" s="198"/>
      <c r="AE95" s="117"/>
      <c r="AF95" s="110"/>
      <c r="AG95" s="333"/>
    </row>
    <row r="96" spans="1:33" ht="15.75" customHeight="1">
      <c r="A96" s="363"/>
      <c r="B96" s="100"/>
      <c r="C96" s="335"/>
      <c r="D96" s="336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8"/>
      <c r="S96" s="47"/>
      <c r="T96" s="120"/>
      <c r="U96" s="111"/>
      <c r="V96" s="112"/>
      <c r="W96" s="113"/>
      <c r="X96" s="116"/>
      <c r="Y96" s="12"/>
      <c r="Z96" s="198"/>
      <c r="AA96" s="337"/>
      <c r="AB96" s="338"/>
      <c r="AC96" s="12"/>
      <c r="AD96" s="198"/>
      <c r="AE96" s="117"/>
      <c r="AF96" s="110"/>
      <c r="AG96" s="333"/>
    </row>
    <row r="97" spans="1:33" ht="15.75" customHeight="1">
      <c r="A97" s="363"/>
      <c r="B97" s="100"/>
      <c r="C97" s="335"/>
      <c r="D97" s="336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8"/>
      <c r="S97" s="47"/>
      <c r="T97" s="120"/>
      <c r="U97" s="111"/>
      <c r="V97" s="112"/>
      <c r="W97" s="113"/>
      <c r="X97" s="116"/>
      <c r="Y97" s="12"/>
      <c r="Z97" s="198"/>
      <c r="AA97" s="337"/>
      <c r="AB97" s="338"/>
      <c r="AC97" s="12"/>
      <c r="AD97" s="198"/>
      <c r="AE97" s="117"/>
      <c r="AF97" s="110"/>
      <c r="AG97" s="333"/>
    </row>
    <row r="98" spans="1:33" ht="15.75" customHeight="1">
      <c r="A98" s="363"/>
      <c r="B98" s="100"/>
      <c r="C98" s="335"/>
      <c r="D98" s="336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8"/>
      <c r="S98" s="119"/>
      <c r="T98" s="120"/>
      <c r="U98" s="111"/>
      <c r="V98" s="131"/>
      <c r="W98" s="113"/>
      <c r="X98" s="116"/>
      <c r="Y98" s="12"/>
      <c r="Z98" s="198"/>
      <c r="AA98" s="337"/>
      <c r="AB98" s="338"/>
      <c r="AC98" s="12"/>
      <c r="AD98" s="198"/>
      <c r="AE98" s="117"/>
      <c r="AF98" s="110"/>
      <c r="AG98" s="333"/>
    </row>
    <row r="99" spans="1:33" ht="15.75" customHeight="1">
      <c r="A99" s="363"/>
      <c r="B99" s="100"/>
      <c r="C99" s="335"/>
      <c r="D99" s="336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8"/>
      <c r="S99" s="119"/>
      <c r="T99" s="120"/>
      <c r="U99" s="111"/>
      <c r="V99" s="131"/>
      <c r="W99" s="126"/>
      <c r="X99" s="127"/>
      <c r="Y99" s="12"/>
      <c r="Z99" s="198"/>
      <c r="AA99" s="337"/>
      <c r="AB99" s="338"/>
      <c r="AC99" s="12"/>
      <c r="AD99" s="198"/>
      <c r="AE99" s="117"/>
      <c r="AF99" s="110"/>
      <c r="AG99" s="333"/>
    </row>
    <row r="100" spans="1:33" ht="15.75" customHeight="1">
      <c r="A100" s="363"/>
      <c r="B100" s="100"/>
      <c r="C100" s="335"/>
      <c r="D100" s="336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8"/>
      <c r="S100" s="119"/>
      <c r="T100" s="120"/>
      <c r="U100" s="111"/>
      <c r="V100" s="131"/>
      <c r="W100" s="126"/>
      <c r="X100" s="127"/>
      <c r="Y100" s="12"/>
      <c r="Z100" s="198"/>
      <c r="AA100" s="337"/>
      <c r="AB100" s="338"/>
      <c r="AC100" s="12"/>
      <c r="AD100" s="198"/>
      <c r="AE100" s="117"/>
      <c r="AF100" s="110"/>
      <c r="AG100" s="333"/>
    </row>
    <row r="101" spans="1:33" ht="15.75" customHeight="1">
      <c r="A101" s="363"/>
      <c r="B101" s="100"/>
      <c r="C101" s="335"/>
      <c r="D101" s="336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8"/>
      <c r="S101" s="119"/>
      <c r="T101" s="120"/>
      <c r="U101" s="111"/>
      <c r="V101" s="131"/>
      <c r="W101" s="126"/>
      <c r="X101" s="127"/>
      <c r="Y101" s="12"/>
      <c r="Z101" s="198"/>
      <c r="AA101" s="337"/>
      <c r="AB101" s="338"/>
      <c r="AC101" s="12"/>
      <c r="AD101" s="198"/>
      <c r="AE101" s="117"/>
      <c r="AF101" s="110"/>
      <c r="AG101" s="333"/>
    </row>
    <row r="102" spans="1:33" ht="15.75" customHeight="1">
      <c r="A102" s="363"/>
      <c r="B102" s="100"/>
      <c r="C102" s="335"/>
      <c r="D102" s="336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8"/>
      <c r="S102" s="119"/>
      <c r="T102" s="120"/>
      <c r="U102" s="111"/>
      <c r="V102" s="131"/>
      <c r="W102" s="126"/>
      <c r="X102" s="127"/>
      <c r="Y102" s="12"/>
      <c r="Z102" s="198"/>
      <c r="AA102" s="337"/>
      <c r="AB102" s="338"/>
      <c r="AC102" s="12"/>
      <c r="AD102" s="198"/>
      <c r="AE102" s="117"/>
      <c r="AF102" s="110"/>
      <c r="AG102" s="333"/>
    </row>
    <row r="103" spans="1:33" ht="15.75" customHeight="1">
      <c r="A103" s="363"/>
      <c r="B103" s="100"/>
      <c r="C103" s="335"/>
      <c r="D103" s="336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8"/>
      <c r="S103" s="119"/>
      <c r="T103" s="120"/>
      <c r="U103" s="111"/>
      <c r="V103" s="131"/>
      <c r="W103" s="126"/>
      <c r="X103" s="127"/>
      <c r="Y103" s="12"/>
      <c r="Z103" s="198"/>
      <c r="AA103" s="337"/>
      <c r="AB103" s="338"/>
      <c r="AC103" s="12"/>
      <c r="AD103" s="198"/>
      <c r="AE103" s="117"/>
      <c r="AF103" s="110"/>
      <c r="AG103" s="333"/>
    </row>
    <row r="104" spans="1:33" ht="15.75" customHeight="1">
      <c r="A104" s="363"/>
      <c r="B104" s="100"/>
      <c r="C104" s="335"/>
      <c r="D104" s="336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8"/>
      <c r="S104" s="119"/>
      <c r="T104" s="120"/>
      <c r="U104" s="111"/>
      <c r="V104" s="131"/>
      <c r="W104" s="126"/>
      <c r="X104" s="127"/>
      <c r="Y104" s="12"/>
      <c r="Z104" s="198"/>
      <c r="AA104" s="337"/>
      <c r="AB104" s="338"/>
      <c r="AC104" s="12"/>
      <c r="AD104" s="198"/>
      <c r="AE104" s="117"/>
      <c r="AF104" s="110"/>
      <c r="AG104" s="333"/>
    </row>
    <row r="105" spans="1:33" ht="15.75" customHeight="1">
      <c r="A105" s="363"/>
      <c r="B105" s="100"/>
      <c r="C105" s="335"/>
      <c r="D105" s="336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8"/>
      <c r="S105" s="119"/>
      <c r="T105" s="120"/>
      <c r="U105" s="130"/>
      <c r="V105" s="131"/>
      <c r="W105" s="126"/>
      <c r="X105" s="127"/>
      <c r="Y105" s="12"/>
      <c r="Z105" s="198"/>
      <c r="AA105" s="337"/>
      <c r="AB105" s="338"/>
      <c r="AC105" s="12"/>
      <c r="AD105" s="198"/>
      <c r="AE105" s="165"/>
      <c r="AF105" s="125"/>
      <c r="AG105" s="333"/>
    </row>
    <row r="106" spans="1:33" ht="15.75" customHeight="1" thickBot="1">
      <c r="A106" s="364"/>
      <c r="B106" s="133" t="s">
        <v>115</v>
      </c>
      <c r="C106" s="358"/>
      <c r="D106" s="358"/>
      <c r="E106" s="134"/>
      <c r="F106" s="167"/>
      <c r="G106" s="135"/>
      <c r="H106" s="69"/>
      <c r="I106" s="136">
        <f t="shared" ref="I106:J106" si="51">AVERAGE(I90:I105)</f>
        <v>6</v>
      </c>
      <c r="J106" s="137">
        <f t="shared" si="51"/>
        <v>3600</v>
      </c>
      <c r="K106" s="138">
        <f t="shared" ref="K106" si="52">J106/I106</f>
        <v>600</v>
      </c>
      <c r="L106" s="136">
        <f t="shared" ref="L106:M106" si="53">AVERAGE(L90:L105)</f>
        <v>6</v>
      </c>
      <c r="M106" s="137">
        <f t="shared" si="53"/>
        <v>3249.1800000000007</v>
      </c>
      <c r="N106" s="138">
        <f>M106/L106</f>
        <v>541.53000000000009</v>
      </c>
      <c r="O106" s="139">
        <f>L106-I106</f>
        <v>0</v>
      </c>
      <c r="P106" s="140">
        <f>N106-K106</f>
        <v>-58.469999999999914</v>
      </c>
      <c r="Q106" s="141">
        <f>N106/K106</f>
        <v>0.90255000000000019</v>
      </c>
      <c r="R106" s="329"/>
      <c r="S106" s="142">
        <v>0.25</v>
      </c>
      <c r="T106" s="143">
        <v>0.31402777777777779</v>
      </c>
      <c r="U106" s="144"/>
      <c r="V106" s="166"/>
      <c r="W106" s="167"/>
      <c r="X106" s="138"/>
      <c r="Y106" s="179">
        <f>SUM(Y90:Y105)</f>
        <v>0</v>
      </c>
      <c r="Z106" s="180">
        <f>SUM(Z90:Z105)</f>
        <v>0</v>
      </c>
      <c r="AA106" s="359"/>
      <c r="AB106" s="360"/>
      <c r="AC106" s="179">
        <f>SUM(AC90:AC105)</f>
        <v>0</v>
      </c>
      <c r="AD106" s="191">
        <f>SUM(AD90:AD105)</f>
        <v>0</v>
      </c>
      <c r="AE106" s="168">
        <f>M106-J106</f>
        <v>-350.81999999999925</v>
      </c>
      <c r="AF106" s="141">
        <f>M106/J106</f>
        <v>0.90255000000000019</v>
      </c>
      <c r="AG106" s="334"/>
    </row>
    <row r="107" spans="1:33" ht="15.75" customHeight="1">
      <c r="A107" s="322" t="s">
        <v>193</v>
      </c>
      <c r="B107" s="146" t="s">
        <v>171</v>
      </c>
      <c r="C107" s="325" t="s">
        <v>210</v>
      </c>
      <c r="D107" s="326"/>
      <c r="E107" s="147">
        <v>58.17</v>
      </c>
      <c r="F107" s="97">
        <v>1921</v>
      </c>
      <c r="G107" s="148">
        <f t="shared" ref="G107:G109" si="54">E107*F107</f>
        <v>111744.57</v>
      </c>
      <c r="H107" s="149"/>
      <c r="I107" s="150">
        <v>18</v>
      </c>
      <c r="J107" s="151">
        <v>2000</v>
      </c>
      <c r="K107" s="152">
        <f>J107/I107</f>
        <v>111.11111111111111</v>
      </c>
      <c r="L107" s="153">
        <v>17</v>
      </c>
      <c r="M107" s="151">
        <f>F107/V107*60</f>
        <v>1790</v>
      </c>
      <c r="N107" s="152">
        <f>M107/L107</f>
        <v>105.29411764705883</v>
      </c>
      <c r="O107" s="154">
        <f>L107-I107</f>
        <v>-1</v>
      </c>
      <c r="P107" s="155">
        <f>N107-K107</f>
        <v>-5.8169934640522882</v>
      </c>
      <c r="Q107" s="156">
        <f>N107/K107</f>
        <v>0.9476470588235294</v>
      </c>
      <c r="R107" s="327">
        <f>Q123</f>
        <v>0.94294642857142852</v>
      </c>
      <c r="S107" s="157">
        <v>0.70833333333333337</v>
      </c>
      <c r="T107" s="158">
        <v>0.75304398148148155</v>
      </c>
      <c r="U107" s="159"/>
      <c r="V107" s="160">
        <v>64.391061452513966</v>
      </c>
      <c r="W107" s="158"/>
      <c r="X107" s="169"/>
      <c r="Y107" s="196"/>
      <c r="Z107" s="197"/>
      <c r="AA107" s="330"/>
      <c r="AB107" s="331"/>
      <c r="AC107" s="196">
        <v>1</v>
      </c>
      <c r="AD107" s="197"/>
      <c r="AE107" s="115">
        <f>M107-J107</f>
        <v>-210</v>
      </c>
      <c r="AF107" s="156">
        <f>M107/J107</f>
        <v>0.89500000000000002</v>
      </c>
      <c r="AG107" s="332">
        <f>AF123</f>
        <v>0.89500000000000002</v>
      </c>
    </row>
    <row r="108" spans="1:33" ht="15.75" customHeight="1">
      <c r="A108" s="323"/>
      <c r="B108" s="163" t="s">
        <v>171</v>
      </c>
      <c r="C108" s="335" t="s">
        <v>194</v>
      </c>
      <c r="D108" s="336"/>
      <c r="E108" s="101">
        <v>50.67</v>
      </c>
      <c r="F108" s="102">
        <v>1487</v>
      </c>
      <c r="G108" s="103">
        <f t="shared" si="54"/>
        <v>75346.290000000008</v>
      </c>
      <c r="H108" s="26"/>
      <c r="I108" s="104">
        <v>20</v>
      </c>
      <c r="J108" s="105">
        <v>2000</v>
      </c>
      <c r="K108" s="106">
        <f t="shared" ref="K108:K109" si="55">J108/I108</f>
        <v>100</v>
      </c>
      <c r="L108" s="107">
        <v>19</v>
      </c>
      <c r="M108" s="105">
        <f>F108/V108*60</f>
        <v>1790.0000000000002</v>
      </c>
      <c r="N108" s="106">
        <f>M108/L108</f>
        <v>94.21052631578948</v>
      </c>
      <c r="O108" s="108">
        <f>L108-I108</f>
        <v>-1</v>
      </c>
      <c r="P108" s="109">
        <f>N108-K108</f>
        <v>-5.7894736842105203</v>
      </c>
      <c r="Q108" s="110">
        <f>N108/K108</f>
        <v>0.94210526315789478</v>
      </c>
      <c r="R108" s="328"/>
      <c r="S108" s="47">
        <v>0.75694444444444442</v>
      </c>
      <c r="T108" s="48">
        <v>0.79155092592592591</v>
      </c>
      <c r="U108" s="111">
        <v>5.6166666666665321</v>
      </c>
      <c r="V108" s="112">
        <v>49.843575418994412</v>
      </c>
      <c r="W108" s="113"/>
      <c r="X108" s="116"/>
      <c r="Y108" s="12"/>
      <c r="Z108" s="198"/>
      <c r="AA108" s="337"/>
      <c r="AB108" s="338"/>
      <c r="AC108" s="12">
        <v>1</v>
      </c>
      <c r="AD108" s="198"/>
      <c r="AE108" s="117">
        <f>M108-J108</f>
        <v>-209.99999999999977</v>
      </c>
      <c r="AF108" s="110">
        <f>M108/J108</f>
        <v>0.89500000000000013</v>
      </c>
      <c r="AG108" s="333"/>
    </row>
    <row r="109" spans="1:33" ht="15.75" customHeight="1">
      <c r="A109" s="323"/>
      <c r="B109" s="163" t="s">
        <v>171</v>
      </c>
      <c r="C109" s="335" t="s">
        <v>228</v>
      </c>
      <c r="D109" s="336"/>
      <c r="E109" s="101">
        <v>57.3</v>
      </c>
      <c r="F109" s="102">
        <v>2444</v>
      </c>
      <c r="G109" s="103">
        <f t="shared" si="54"/>
        <v>140041.19999999998</v>
      </c>
      <c r="H109" s="26"/>
      <c r="I109" s="104">
        <v>21</v>
      </c>
      <c r="J109" s="105">
        <v>2000</v>
      </c>
      <c r="K109" s="106">
        <f t="shared" si="55"/>
        <v>95.238095238095241</v>
      </c>
      <c r="L109" s="107">
        <v>20</v>
      </c>
      <c r="M109" s="105">
        <f>F109/V109*60</f>
        <v>1790</v>
      </c>
      <c r="N109" s="106">
        <f>M109/L109</f>
        <v>89.5</v>
      </c>
      <c r="O109" s="108">
        <f>L109-I109</f>
        <v>-1</v>
      </c>
      <c r="P109" s="109">
        <f>N109-K109</f>
        <v>-5.7380952380952408</v>
      </c>
      <c r="Q109" s="110">
        <f>N109/K109</f>
        <v>0.93974999999999997</v>
      </c>
      <c r="R109" s="328"/>
      <c r="S109" s="47">
        <v>0.79513888888888884</v>
      </c>
      <c r="T109" s="48">
        <v>0.85202546296296289</v>
      </c>
      <c r="U109" s="111">
        <v>5.1666666666666217</v>
      </c>
      <c r="V109" s="112">
        <v>81.92178770949721</v>
      </c>
      <c r="W109" s="113"/>
      <c r="X109" s="116"/>
      <c r="Y109" s="12"/>
      <c r="Z109" s="198"/>
      <c r="AA109" s="337"/>
      <c r="AB109" s="338"/>
      <c r="AC109" s="12">
        <v>2</v>
      </c>
      <c r="AD109" s="198"/>
      <c r="AE109" s="117">
        <f>M109-J109</f>
        <v>-210</v>
      </c>
      <c r="AF109" s="110">
        <f>M109/J109</f>
        <v>0.89500000000000002</v>
      </c>
      <c r="AG109" s="333"/>
    </row>
    <row r="110" spans="1:33" ht="15.75" customHeight="1">
      <c r="A110" s="323"/>
      <c r="B110" s="163"/>
      <c r="C110" s="335"/>
      <c r="D110" s="336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328"/>
      <c r="S110" s="47"/>
      <c r="T110" s="48"/>
      <c r="U110" s="111"/>
      <c r="V110" s="112"/>
      <c r="W110" s="113"/>
      <c r="X110" s="116"/>
      <c r="Y110" s="12"/>
      <c r="Z110" s="198"/>
      <c r="AA110" s="337"/>
      <c r="AB110" s="338"/>
      <c r="AC110" s="12"/>
      <c r="AD110" s="198"/>
      <c r="AE110" s="117"/>
      <c r="AF110" s="110"/>
      <c r="AG110" s="333"/>
    </row>
    <row r="111" spans="1:33" ht="15.75" customHeight="1">
      <c r="A111" s="323"/>
      <c r="B111" s="163"/>
      <c r="C111" s="335"/>
      <c r="D111" s="336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328"/>
      <c r="S111" s="47"/>
      <c r="T111" s="48"/>
      <c r="U111" s="111"/>
      <c r="V111" s="112"/>
      <c r="W111" s="113"/>
      <c r="X111" s="116"/>
      <c r="Y111" s="12"/>
      <c r="Z111" s="198"/>
      <c r="AA111" s="337"/>
      <c r="AB111" s="338"/>
      <c r="AC111" s="12"/>
      <c r="AD111" s="198"/>
      <c r="AE111" s="117"/>
      <c r="AF111" s="110"/>
      <c r="AG111" s="333"/>
    </row>
    <row r="112" spans="1:33" ht="15.75" customHeight="1">
      <c r="A112" s="323"/>
      <c r="B112" s="163"/>
      <c r="C112" s="335"/>
      <c r="D112" s="336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28"/>
      <c r="S112" s="47"/>
      <c r="T112" s="120"/>
      <c r="U112" s="111"/>
      <c r="V112" s="112"/>
      <c r="W112" s="113"/>
      <c r="X112" s="116"/>
      <c r="Y112" s="12"/>
      <c r="Z112" s="198"/>
      <c r="AA112" s="337"/>
      <c r="AB112" s="338"/>
      <c r="AC112" s="12"/>
      <c r="AD112" s="198"/>
      <c r="AE112" s="117"/>
      <c r="AF112" s="110"/>
      <c r="AG112" s="333"/>
    </row>
    <row r="113" spans="1:33" ht="15.75" customHeight="1">
      <c r="A113" s="323"/>
      <c r="B113" s="163"/>
      <c r="C113" s="335"/>
      <c r="D113" s="336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328"/>
      <c r="S113" s="119"/>
      <c r="T113" s="120"/>
      <c r="U113" s="111"/>
      <c r="V113" s="112"/>
      <c r="W113" s="120"/>
      <c r="X113" s="189"/>
      <c r="Y113" s="12"/>
      <c r="Z113" s="198"/>
      <c r="AA113" s="337"/>
      <c r="AB113" s="338"/>
      <c r="AC113" s="12"/>
      <c r="AD113" s="198"/>
      <c r="AE113" s="117"/>
      <c r="AF113" s="110"/>
      <c r="AG113" s="333"/>
    </row>
    <row r="114" spans="1:33" ht="15.75" customHeight="1">
      <c r="A114" s="323"/>
      <c r="B114" s="163"/>
      <c r="C114" s="335"/>
      <c r="D114" s="336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28"/>
      <c r="S114" s="119"/>
      <c r="T114" s="120"/>
      <c r="U114" s="111"/>
      <c r="V114" s="112"/>
      <c r="W114" s="120"/>
      <c r="X114" s="189"/>
      <c r="Y114" s="12"/>
      <c r="Z114" s="198"/>
      <c r="AA114" s="337"/>
      <c r="AB114" s="338"/>
      <c r="AC114" s="12"/>
      <c r="AD114" s="198"/>
      <c r="AE114" s="117"/>
      <c r="AF114" s="110"/>
      <c r="AG114" s="333"/>
    </row>
    <row r="115" spans="1:33" ht="15.75" customHeight="1">
      <c r="A115" s="323"/>
      <c r="B115" s="163"/>
      <c r="C115" s="335"/>
      <c r="D115" s="336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8"/>
      <c r="S115" s="119"/>
      <c r="T115" s="120"/>
      <c r="U115" s="111"/>
      <c r="V115" s="112"/>
      <c r="W115" s="120"/>
      <c r="X115" s="189"/>
      <c r="Y115" s="12"/>
      <c r="Z115" s="198"/>
      <c r="AA115" s="337"/>
      <c r="AB115" s="338"/>
      <c r="AC115" s="12"/>
      <c r="AD115" s="198"/>
      <c r="AE115" s="117"/>
      <c r="AF115" s="110"/>
      <c r="AG115" s="333"/>
    </row>
    <row r="116" spans="1:33" ht="15.75" customHeight="1">
      <c r="A116" s="323"/>
      <c r="B116" s="163"/>
      <c r="C116" s="335"/>
      <c r="D116" s="336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8"/>
      <c r="S116" s="119"/>
      <c r="T116" s="120"/>
      <c r="U116" s="111"/>
      <c r="V116" s="112"/>
      <c r="W116" s="120"/>
      <c r="X116" s="189"/>
      <c r="Y116" s="12"/>
      <c r="Z116" s="198"/>
      <c r="AA116" s="337"/>
      <c r="AB116" s="338"/>
      <c r="AC116" s="12"/>
      <c r="AD116" s="198"/>
      <c r="AE116" s="117"/>
      <c r="AF116" s="110"/>
      <c r="AG116" s="333"/>
    </row>
    <row r="117" spans="1:33" ht="15.75" customHeight="1">
      <c r="A117" s="323"/>
      <c r="B117" s="163"/>
      <c r="C117" s="335"/>
      <c r="D117" s="336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8"/>
      <c r="S117" s="119"/>
      <c r="T117" s="120"/>
      <c r="U117" s="111"/>
      <c r="V117" s="112"/>
      <c r="W117" s="120"/>
      <c r="X117" s="189"/>
      <c r="Y117" s="12"/>
      <c r="Z117" s="198"/>
      <c r="AA117" s="337"/>
      <c r="AB117" s="338"/>
      <c r="AC117" s="12"/>
      <c r="AD117" s="198"/>
      <c r="AE117" s="117"/>
      <c r="AF117" s="110"/>
      <c r="AG117" s="333"/>
    </row>
    <row r="118" spans="1:33" ht="15.75" customHeight="1">
      <c r="A118" s="323"/>
      <c r="B118" s="163"/>
      <c r="C118" s="335"/>
      <c r="D118" s="336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8"/>
      <c r="S118" s="119"/>
      <c r="T118" s="120"/>
      <c r="U118" s="111"/>
      <c r="V118" s="112"/>
      <c r="W118" s="120"/>
      <c r="X118" s="189"/>
      <c r="Y118" s="12"/>
      <c r="Z118" s="198"/>
      <c r="AA118" s="337"/>
      <c r="AB118" s="338"/>
      <c r="AC118" s="12"/>
      <c r="AD118" s="198"/>
      <c r="AE118" s="117"/>
      <c r="AF118" s="110"/>
      <c r="AG118" s="333"/>
    </row>
    <row r="119" spans="1:33" ht="15.75" customHeight="1">
      <c r="A119" s="323"/>
      <c r="B119" s="163"/>
      <c r="C119" s="335"/>
      <c r="D119" s="336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8"/>
      <c r="S119" s="119"/>
      <c r="T119" s="120"/>
      <c r="U119" s="111"/>
      <c r="V119" s="112"/>
      <c r="W119" s="120"/>
      <c r="X119" s="189"/>
      <c r="Y119" s="12"/>
      <c r="Z119" s="198"/>
      <c r="AA119" s="337"/>
      <c r="AB119" s="338"/>
      <c r="AC119" s="12"/>
      <c r="AD119" s="198"/>
      <c r="AE119" s="117"/>
      <c r="AF119" s="110"/>
      <c r="AG119" s="333"/>
    </row>
    <row r="120" spans="1:33" ht="15.75" customHeight="1">
      <c r="A120" s="323"/>
      <c r="B120" s="163"/>
      <c r="C120" s="335"/>
      <c r="D120" s="336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8"/>
      <c r="S120" s="119"/>
      <c r="T120" s="120"/>
      <c r="U120" s="111"/>
      <c r="V120" s="112"/>
      <c r="W120" s="120"/>
      <c r="X120" s="189"/>
      <c r="Y120" s="12"/>
      <c r="Z120" s="198"/>
      <c r="AA120" s="337"/>
      <c r="AB120" s="338"/>
      <c r="AC120" s="12"/>
      <c r="AD120" s="198"/>
      <c r="AE120" s="117"/>
      <c r="AF120" s="110"/>
      <c r="AG120" s="333"/>
    </row>
    <row r="121" spans="1:33" ht="15.75" customHeight="1">
      <c r="A121" s="323"/>
      <c r="B121" s="163"/>
      <c r="C121" s="335"/>
      <c r="D121" s="336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8"/>
      <c r="S121" s="119"/>
      <c r="T121" s="120"/>
      <c r="U121" s="111"/>
      <c r="V121" s="112"/>
      <c r="W121" s="120"/>
      <c r="X121" s="189"/>
      <c r="Y121" s="12"/>
      <c r="Z121" s="198"/>
      <c r="AA121" s="337"/>
      <c r="AB121" s="338"/>
      <c r="AC121" s="12"/>
      <c r="AD121" s="198"/>
      <c r="AE121" s="117"/>
      <c r="AF121" s="110"/>
      <c r="AG121" s="333"/>
    </row>
    <row r="122" spans="1:33" ht="15.75" customHeight="1">
      <c r="A122" s="323"/>
      <c r="B122" s="163"/>
      <c r="C122" s="335"/>
      <c r="D122" s="336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8"/>
      <c r="S122" s="119"/>
      <c r="T122" s="120"/>
      <c r="U122" s="130"/>
      <c r="V122" s="131"/>
      <c r="W122" s="126"/>
      <c r="X122" s="127"/>
      <c r="Y122" s="12"/>
      <c r="Z122" s="198"/>
      <c r="AA122" s="337"/>
      <c r="AB122" s="338"/>
      <c r="AC122" s="12"/>
      <c r="AD122" s="198"/>
      <c r="AE122" s="165"/>
      <c r="AF122" s="125"/>
      <c r="AG122" s="333"/>
    </row>
    <row r="123" spans="1:33" ht="15.75" customHeight="1" thickBot="1">
      <c r="A123" s="324"/>
      <c r="B123" s="133" t="s">
        <v>115</v>
      </c>
      <c r="C123" s="358"/>
      <c r="D123" s="358"/>
      <c r="E123" s="134"/>
      <c r="F123" s="167"/>
      <c r="G123" s="135"/>
      <c r="H123" s="69"/>
      <c r="I123" s="136">
        <f t="shared" ref="I123:J123" si="56">AVERAGE(I107:I122)</f>
        <v>19.666666666666668</v>
      </c>
      <c r="J123" s="137">
        <f t="shared" si="56"/>
        <v>2000</v>
      </c>
      <c r="K123" s="138">
        <f t="shared" ref="K123" si="57">J123/I123</f>
        <v>101.69491525423729</v>
      </c>
      <c r="L123" s="136">
        <f t="shared" ref="L123:M123" si="58">AVERAGE(L107:L122)</f>
        <v>18.666666666666668</v>
      </c>
      <c r="M123" s="137">
        <f t="shared" si="58"/>
        <v>1790</v>
      </c>
      <c r="N123" s="138">
        <f>M123/L123</f>
        <v>95.892857142857139</v>
      </c>
      <c r="O123" s="139">
        <f>L123-I123</f>
        <v>-1</v>
      </c>
      <c r="P123" s="140">
        <f>N123-K123</f>
        <v>-5.8020581113801484</v>
      </c>
      <c r="Q123" s="141">
        <f>N123/K123</f>
        <v>0.94294642857142852</v>
      </c>
      <c r="R123" s="329"/>
      <c r="S123" s="142">
        <v>0.70833333333333337</v>
      </c>
      <c r="T123" s="143">
        <v>0.85202546296296289</v>
      </c>
      <c r="U123" s="144"/>
      <c r="V123" s="166"/>
      <c r="W123" s="167"/>
      <c r="X123" s="138"/>
      <c r="Y123" s="179">
        <f t="shared" ref="Y123:Z123" si="59">SUM(Y107:Y122)</f>
        <v>0</v>
      </c>
      <c r="Z123" s="180">
        <f t="shared" si="59"/>
        <v>0</v>
      </c>
      <c r="AA123" s="359"/>
      <c r="AB123" s="360"/>
      <c r="AC123" s="179">
        <f t="shared" ref="AC123" si="60">SUM(AC107:AC122)</f>
        <v>4</v>
      </c>
      <c r="AD123" s="180">
        <f t="shared" ref="AD123" si="61">SUM(AD107:AD122)</f>
        <v>0</v>
      </c>
      <c r="AE123" s="168">
        <f>M123-J123</f>
        <v>-210</v>
      </c>
      <c r="AF123" s="141">
        <f>M123/J123</f>
        <v>0.89500000000000002</v>
      </c>
      <c r="AG123" s="334"/>
    </row>
    <row r="124" spans="1:33" ht="15.75" customHeight="1">
      <c r="A124" s="361" t="s">
        <v>182</v>
      </c>
      <c r="B124" s="146" t="s">
        <v>171</v>
      </c>
      <c r="C124" s="325" t="s">
        <v>185</v>
      </c>
      <c r="D124" s="326"/>
      <c r="E124" s="147">
        <v>47.6</v>
      </c>
      <c r="F124" s="159">
        <v>1993</v>
      </c>
      <c r="G124" s="148">
        <f t="shared" ref="G124:G126" si="62">E124*F124</f>
        <v>94866.8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1796.2132557002503</v>
      </c>
      <c r="N124" s="152">
        <f>M124/L124</f>
        <v>78.096228508706531</v>
      </c>
      <c r="O124" s="154">
        <f>L124-I124</f>
        <v>0</v>
      </c>
      <c r="P124" s="155">
        <f>N124-K124</f>
        <v>-8.8602932304239062</v>
      </c>
      <c r="Q124" s="156">
        <f>N124/K124</f>
        <v>0.89810662785012507</v>
      </c>
      <c r="R124" s="327">
        <f>Q140</f>
        <v>0.89640440796744725</v>
      </c>
      <c r="S124" s="157">
        <v>0.70833333333333337</v>
      </c>
      <c r="T124" s="158">
        <v>0.75456018518518519</v>
      </c>
      <c r="U124" s="159"/>
      <c r="V124" s="160">
        <v>66.57338688516802</v>
      </c>
      <c r="W124" s="97"/>
      <c r="X124" s="98"/>
      <c r="Y124" s="196"/>
      <c r="Z124" s="197"/>
      <c r="AA124" s="330"/>
      <c r="AB124" s="331"/>
      <c r="AC124" s="196">
        <v>1</v>
      </c>
      <c r="AD124" s="197"/>
      <c r="AE124" s="115">
        <f>M124-J124</f>
        <v>-203.78674429974967</v>
      </c>
      <c r="AF124" s="156">
        <f>M124/J124</f>
        <v>0.89810662785012518</v>
      </c>
      <c r="AG124" s="381">
        <f>AF140</f>
        <v>0.89640440796744725</v>
      </c>
    </row>
    <row r="125" spans="1:33" ht="15.75" customHeight="1">
      <c r="A125" s="362"/>
      <c r="B125" s="163" t="s">
        <v>171</v>
      </c>
      <c r="C125" s="335" t="s">
        <v>184</v>
      </c>
      <c r="D125" s="336"/>
      <c r="E125" s="101">
        <v>56.87</v>
      </c>
      <c r="F125" s="111">
        <v>1669</v>
      </c>
      <c r="G125" s="103">
        <f t="shared" si="62"/>
        <v>94916.03</v>
      </c>
      <c r="H125" s="26"/>
      <c r="I125" s="104">
        <v>23</v>
      </c>
      <c r="J125" s="105">
        <v>2000</v>
      </c>
      <c r="K125" s="106">
        <f t="shared" ref="K125:K126" si="63">J125/I125</f>
        <v>86.956521739130437</v>
      </c>
      <c r="L125" s="107">
        <v>23</v>
      </c>
      <c r="M125" s="105">
        <f>F125/V125*60</f>
        <v>1792.3607611406526</v>
      </c>
      <c r="N125" s="106">
        <f>M125/L125</f>
        <v>77.928728745245763</v>
      </c>
      <c r="O125" s="108">
        <f>L125-I125</f>
        <v>0</v>
      </c>
      <c r="P125" s="109">
        <f>N125-K125</f>
        <v>-9.0277929938846739</v>
      </c>
      <c r="Q125" s="110">
        <f>N125/K125</f>
        <v>0.89618038057032623</v>
      </c>
      <c r="R125" s="328"/>
      <c r="S125" s="47">
        <v>0.7583333333333333</v>
      </c>
      <c r="T125" s="48">
        <v>0.79712962962962963</v>
      </c>
      <c r="U125" s="111">
        <v>5.4333333333332767</v>
      </c>
      <c r="V125" s="112">
        <v>55.870448723878127</v>
      </c>
      <c r="W125" s="113"/>
      <c r="X125" s="116"/>
      <c r="Y125" s="12"/>
      <c r="Z125" s="198"/>
      <c r="AA125" s="337"/>
      <c r="AB125" s="338"/>
      <c r="AC125" s="12">
        <v>1</v>
      </c>
      <c r="AD125" s="198"/>
      <c r="AE125" s="117">
        <f>M125-J125</f>
        <v>-207.63923885934742</v>
      </c>
      <c r="AF125" s="110">
        <f>M125/J125</f>
        <v>0.89618038057032634</v>
      </c>
      <c r="AG125" s="374"/>
    </row>
    <row r="126" spans="1:33" ht="15.75" customHeight="1">
      <c r="A126" s="362"/>
      <c r="B126" s="163" t="s">
        <v>171</v>
      </c>
      <c r="C126" s="335" t="s">
        <v>183</v>
      </c>
      <c r="D126" s="336"/>
      <c r="E126" s="101">
        <v>56.79</v>
      </c>
      <c r="F126" s="111">
        <v>2222</v>
      </c>
      <c r="G126" s="103">
        <f t="shared" si="62"/>
        <v>126187.38</v>
      </c>
      <c r="H126" s="26"/>
      <c r="I126" s="104">
        <v>23</v>
      </c>
      <c r="J126" s="105">
        <v>2000</v>
      </c>
      <c r="K126" s="106">
        <f t="shared" si="63"/>
        <v>86.956521739130437</v>
      </c>
      <c r="L126" s="107">
        <v>23</v>
      </c>
      <c r="M126" s="105">
        <f>F126/V126*60</f>
        <v>1789.8524309637805</v>
      </c>
      <c r="N126" s="106">
        <f>M126/L126</f>
        <v>77.81967091146872</v>
      </c>
      <c r="O126" s="108">
        <f>L126-I126</f>
        <v>0</v>
      </c>
      <c r="P126" s="109">
        <f>N126-K126</f>
        <v>-9.1368508276617177</v>
      </c>
      <c r="Q126" s="110">
        <f>N126/K126</f>
        <v>0.89492621548189022</v>
      </c>
      <c r="R126" s="328"/>
      <c r="S126" s="47">
        <v>0.79999999999999993</v>
      </c>
      <c r="T126" s="48">
        <v>0.85172453703703699</v>
      </c>
      <c r="U126" s="111">
        <v>5</v>
      </c>
      <c r="V126" s="112">
        <v>74.486587661425972</v>
      </c>
      <c r="W126" s="113"/>
      <c r="X126" s="116"/>
      <c r="Y126" s="12"/>
      <c r="Z126" s="198"/>
      <c r="AA126" s="337"/>
      <c r="AB126" s="338"/>
      <c r="AC126" s="12">
        <v>2</v>
      </c>
      <c r="AD126" s="198"/>
      <c r="AE126" s="117">
        <f>M126-J126</f>
        <v>-210.14756903621947</v>
      </c>
      <c r="AF126" s="110">
        <f>M126/J126</f>
        <v>0.89492621548189022</v>
      </c>
      <c r="AG126" s="374"/>
    </row>
    <row r="127" spans="1:33" ht="15.75" customHeight="1">
      <c r="A127" s="362"/>
      <c r="B127" s="163"/>
      <c r="C127" s="335"/>
      <c r="D127" s="336"/>
      <c r="E127" s="101"/>
      <c r="F127" s="111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328"/>
      <c r="S127" s="47"/>
      <c r="T127" s="48"/>
      <c r="U127" s="111"/>
      <c r="V127" s="112"/>
      <c r="W127" s="113"/>
      <c r="X127" s="116"/>
      <c r="Y127" s="12"/>
      <c r="Z127" s="198"/>
      <c r="AA127" s="337"/>
      <c r="AB127" s="338"/>
      <c r="AC127" s="12"/>
      <c r="AD127" s="198"/>
      <c r="AE127" s="117"/>
      <c r="AF127" s="110"/>
      <c r="AG127" s="374"/>
    </row>
    <row r="128" spans="1:33" ht="15.75" customHeight="1">
      <c r="A128" s="363"/>
      <c r="B128" s="163"/>
      <c r="C128" s="335"/>
      <c r="D128" s="336"/>
      <c r="E128" s="101"/>
      <c r="F128" s="111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328"/>
      <c r="S128" s="47"/>
      <c r="T128" s="48"/>
      <c r="U128" s="111"/>
      <c r="V128" s="112"/>
      <c r="W128" s="113"/>
      <c r="X128" s="116"/>
      <c r="Y128" s="12"/>
      <c r="Z128" s="198"/>
      <c r="AA128" s="337"/>
      <c r="AB128" s="338"/>
      <c r="AC128" s="12"/>
      <c r="AD128" s="198"/>
      <c r="AE128" s="117"/>
      <c r="AF128" s="110"/>
      <c r="AG128" s="374"/>
    </row>
    <row r="129" spans="1:33" ht="15.75" customHeight="1">
      <c r="A129" s="363"/>
      <c r="B129" s="163"/>
      <c r="C129" s="335"/>
      <c r="D129" s="336"/>
      <c r="E129" s="101"/>
      <c r="F129" s="111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28"/>
      <c r="S129" s="47"/>
      <c r="T129" s="120"/>
      <c r="U129" s="111"/>
      <c r="V129" s="112"/>
      <c r="W129" s="113"/>
      <c r="X129" s="116"/>
      <c r="Y129" s="12"/>
      <c r="Z129" s="198"/>
      <c r="AA129" s="337"/>
      <c r="AB129" s="338"/>
      <c r="AC129" s="12"/>
      <c r="AD129" s="198"/>
      <c r="AE129" s="117"/>
      <c r="AF129" s="110"/>
      <c r="AG129" s="374"/>
    </row>
    <row r="130" spans="1:33" ht="15.75" customHeight="1">
      <c r="A130" s="363"/>
      <c r="B130" s="163"/>
      <c r="C130" s="335"/>
      <c r="D130" s="336"/>
      <c r="E130" s="101"/>
      <c r="F130" s="111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328"/>
      <c r="S130" s="47"/>
      <c r="T130" s="120"/>
      <c r="U130" s="111"/>
      <c r="V130" s="112"/>
      <c r="W130" s="113"/>
      <c r="X130" s="116"/>
      <c r="Y130" s="12"/>
      <c r="Z130" s="198"/>
      <c r="AA130" s="337"/>
      <c r="AB130" s="338"/>
      <c r="AC130" s="12"/>
      <c r="AD130" s="198"/>
      <c r="AE130" s="117"/>
      <c r="AF130" s="110"/>
      <c r="AG130" s="374"/>
    </row>
    <row r="131" spans="1:33" ht="15.75" customHeight="1">
      <c r="A131" s="363"/>
      <c r="B131" s="163"/>
      <c r="C131" s="335"/>
      <c r="D131" s="336"/>
      <c r="E131" s="101"/>
      <c r="F131" s="111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28"/>
      <c r="S131" s="47"/>
      <c r="T131" s="120"/>
      <c r="U131" s="111"/>
      <c r="V131" s="112"/>
      <c r="W131" s="113"/>
      <c r="X131" s="116"/>
      <c r="Y131" s="12"/>
      <c r="Z131" s="198"/>
      <c r="AA131" s="337"/>
      <c r="AB131" s="338"/>
      <c r="AC131" s="12"/>
      <c r="AD131" s="198"/>
      <c r="AE131" s="117"/>
      <c r="AF131" s="110"/>
      <c r="AG131" s="374"/>
    </row>
    <row r="132" spans="1:33" ht="15.75" customHeight="1">
      <c r="A132" s="363"/>
      <c r="B132" s="163"/>
      <c r="C132" s="335"/>
      <c r="D132" s="336"/>
      <c r="E132" s="101"/>
      <c r="F132" s="111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28"/>
      <c r="S132" s="47"/>
      <c r="T132" s="120"/>
      <c r="U132" s="111"/>
      <c r="V132" s="112"/>
      <c r="W132" s="113"/>
      <c r="X132" s="116"/>
      <c r="Y132" s="12"/>
      <c r="Z132" s="198"/>
      <c r="AA132" s="337"/>
      <c r="AB132" s="338"/>
      <c r="AC132" s="12"/>
      <c r="AD132" s="198"/>
      <c r="AE132" s="117"/>
      <c r="AF132" s="110"/>
      <c r="AG132" s="374"/>
    </row>
    <row r="133" spans="1:33" ht="15.75" customHeight="1">
      <c r="A133" s="363"/>
      <c r="B133" s="163"/>
      <c r="C133" s="335"/>
      <c r="D133" s="336"/>
      <c r="E133" s="101"/>
      <c r="F133" s="111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28"/>
      <c r="S133" s="47"/>
      <c r="T133" s="120"/>
      <c r="U133" s="111"/>
      <c r="V133" s="112"/>
      <c r="W133" s="113"/>
      <c r="X133" s="116"/>
      <c r="Y133" s="12"/>
      <c r="Z133" s="198"/>
      <c r="AA133" s="337"/>
      <c r="AB133" s="338"/>
      <c r="AC133" s="12"/>
      <c r="AD133" s="198"/>
      <c r="AE133" s="117"/>
      <c r="AF133" s="110"/>
      <c r="AG133" s="374"/>
    </row>
    <row r="134" spans="1:33" ht="15.75" customHeight="1">
      <c r="A134" s="363"/>
      <c r="B134" s="163"/>
      <c r="C134" s="335"/>
      <c r="D134" s="336"/>
      <c r="E134" s="101"/>
      <c r="F134" s="111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28"/>
      <c r="S134" s="47"/>
      <c r="T134" s="120"/>
      <c r="U134" s="111"/>
      <c r="V134" s="112"/>
      <c r="W134" s="113"/>
      <c r="X134" s="116"/>
      <c r="Y134" s="12"/>
      <c r="Z134" s="198"/>
      <c r="AA134" s="337"/>
      <c r="AB134" s="338"/>
      <c r="AC134" s="12"/>
      <c r="AD134" s="198"/>
      <c r="AE134" s="117"/>
      <c r="AF134" s="110"/>
      <c r="AG134" s="374"/>
    </row>
    <row r="135" spans="1:33" ht="15.75" customHeight="1">
      <c r="A135" s="363"/>
      <c r="B135" s="163"/>
      <c r="C135" s="335"/>
      <c r="D135" s="336"/>
      <c r="E135" s="101"/>
      <c r="F135" s="111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28"/>
      <c r="S135" s="47"/>
      <c r="T135" s="120"/>
      <c r="U135" s="111"/>
      <c r="V135" s="112"/>
      <c r="W135" s="113"/>
      <c r="X135" s="116"/>
      <c r="Y135" s="12"/>
      <c r="Z135" s="198"/>
      <c r="AA135" s="337"/>
      <c r="AB135" s="338"/>
      <c r="AC135" s="12"/>
      <c r="AD135" s="198"/>
      <c r="AE135" s="117"/>
      <c r="AF135" s="110"/>
      <c r="AG135" s="374"/>
    </row>
    <row r="136" spans="1:33" ht="15.75" customHeight="1">
      <c r="A136" s="363"/>
      <c r="B136" s="163"/>
      <c r="C136" s="335"/>
      <c r="D136" s="336"/>
      <c r="E136" s="101"/>
      <c r="F136" s="111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8"/>
      <c r="S136" s="47"/>
      <c r="T136" s="120"/>
      <c r="U136" s="111"/>
      <c r="V136" s="112"/>
      <c r="W136" s="113"/>
      <c r="X136" s="116"/>
      <c r="Y136" s="12"/>
      <c r="Z136" s="198"/>
      <c r="AA136" s="337"/>
      <c r="AB136" s="338"/>
      <c r="AC136" s="12"/>
      <c r="AD136" s="198"/>
      <c r="AE136" s="117"/>
      <c r="AF136" s="110"/>
      <c r="AG136" s="374"/>
    </row>
    <row r="137" spans="1:33" ht="15.75" customHeight="1">
      <c r="A137" s="363"/>
      <c r="B137" s="163"/>
      <c r="C137" s="335"/>
      <c r="D137" s="336"/>
      <c r="E137" s="101"/>
      <c r="F137" s="111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8"/>
      <c r="S137" s="47"/>
      <c r="T137" s="120"/>
      <c r="U137" s="111"/>
      <c r="V137" s="112"/>
      <c r="W137" s="183"/>
      <c r="X137" s="184"/>
      <c r="Y137" s="12"/>
      <c r="Z137" s="198"/>
      <c r="AA137" s="337"/>
      <c r="AB137" s="338"/>
      <c r="AC137" s="12"/>
      <c r="AD137" s="198"/>
      <c r="AE137" s="117"/>
      <c r="AF137" s="110"/>
      <c r="AG137" s="374"/>
    </row>
    <row r="138" spans="1:33" ht="15.75" customHeight="1">
      <c r="A138" s="363"/>
      <c r="B138" s="163"/>
      <c r="C138" s="335"/>
      <c r="D138" s="336"/>
      <c r="E138" s="101"/>
      <c r="F138" s="111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8"/>
      <c r="S138" s="47"/>
      <c r="T138" s="120"/>
      <c r="U138" s="111"/>
      <c r="V138" s="112"/>
      <c r="W138" s="185"/>
      <c r="X138" s="186"/>
      <c r="Y138" s="12"/>
      <c r="Z138" s="198"/>
      <c r="AA138" s="337"/>
      <c r="AB138" s="338"/>
      <c r="AC138" s="12"/>
      <c r="AD138" s="198"/>
      <c r="AE138" s="117"/>
      <c r="AF138" s="110"/>
      <c r="AG138" s="374"/>
    </row>
    <row r="139" spans="1:33" ht="15.75" customHeight="1">
      <c r="A139" s="363"/>
      <c r="B139" s="100"/>
      <c r="C139" s="335"/>
      <c r="D139" s="336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8"/>
      <c r="S139" s="47"/>
      <c r="T139" s="120"/>
      <c r="U139" s="130"/>
      <c r="V139" s="112"/>
      <c r="W139" s="185"/>
      <c r="X139" s="186"/>
      <c r="Y139" s="12"/>
      <c r="Z139" s="198"/>
      <c r="AA139" s="337"/>
      <c r="AB139" s="338"/>
      <c r="AC139" s="12"/>
      <c r="AD139" s="198"/>
      <c r="AE139" s="117"/>
      <c r="AF139" s="110"/>
      <c r="AG139" s="374"/>
    </row>
    <row r="140" spans="1:33" ht="15.75" customHeight="1" thickBot="1">
      <c r="A140" s="364"/>
      <c r="B140" s="133" t="s">
        <v>115</v>
      </c>
      <c r="C140" s="358"/>
      <c r="D140" s="358"/>
      <c r="E140" s="134"/>
      <c r="F140" s="167"/>
      <c r="G140" s="135"/>
      <c r="H140" s="69"/>
      <c r="I140" s="136">
        <f t="shared" ref="I140:J140" si="64">AVERAGE(I124:I139)</f>
        <v>23</v>
      </c>
      <c r="J140" s="137">
        <f t="shared" si="64"/>
        <v>2000</v>
      </c>
      <c r="K140" s="138">
        <f t="shared" ref="K140" si="65">J140/I140</f>
        <v>86.956521739130437</v>
      </c>
      <c r="L140" s="136">
        <f t="shared" ref="L140:M140" si="66">AVERAGE(L124:L139)</f>
        <v>23</v>
      </c>
      <c r="M140" s="137">
        <f t="shared" si="66"/>
        <v>1792.8088159348945</v>
      </c>
      <c r="N140" s="138">
        <f>M140/L140</f>
        <v>77.948209388473671</v>
      </c>
      <c r="O140" s="139">
        <f>L140-I140</f>
        <v>0</v>
      </c>
      <c r="P140" s="140">
        <f>N140-K140</f>
        <v>-9.0083123506567659</v>
      </c>
      <c r="Q140" s="141">
        <f>N140/K140</f>
        <v>0.89640440796744725</v>
      </c>
      <c r="R140" s="329"/>
      <c r="S140" s="142">
        <v>0.70833333333333337</v>
      </c>
      <c r="T140" s="143">
        <v>0.85172453703703699</v>
      </c>
      <c r="U140" s="144"/>
      <c r="V140" s="166"/>
      <c r="W140" s="187"/>
      <c r="X140" s="188"/>
      <c r="Y140" s="179">
        <f t="shared" ref="Y140:Z140" si="67">SUM(Y124:Y139)</f>
        <v>0</v>
      </c>
      <c r="Z140" s="180">
        <f t="shared" si="67"/>
        <v>0</v>
      </c>
      <c r="AA140" s="359"/>
      <c r="AB140" s="360"/>
      <c r="AC140" s="179">
        <f t="shared" ref="AC140" si="68">SUM(AC124:AC139)</f>
        <v>4</v>
      </c>
      <c r="AD140" s="180">
        <f t="shared" ref="AD140" si="69">SUM(AD124:AD139)</f>
        <v>0</v>
      </c>
      <c r="AE140" s="168">
        <f>M140-J140</f>
        <v>-207.19118406510552</v>
      </c>
      <c r="AF140" s="141">
        <f>M140/J140</f>
        <v>0.89640440796744725</v>
      </c>
      <c r="AG140" s="375"/>
    </row>
    <row r="141" spans="1:33" ht="15.75" customHeight="1">
      <c r="A141" s="322" t="s">
        <v>237</v>
      </c>
      <c r="B141" s="146" t="s">
        <v>171</v>
      </c>
      <c r="C141" s="325" t="s">
        <v>226</v>
      </c>
      <c r="D141" s="326"/>
      <c r="E141" s="147">
        <v>52.21</v>
      </c>
      <c r="F141" s="97">
        <v>494</v>
      </c>
      <c r="G141" s="148">
        <f t="shared" ref="G141" si="70">E141*F141</f>
        <v>25791.74</v>
      </c>
      <c r="H141" s="149"/>
      <c r="I141" s="150">
        <v>18</v>
      </c>
      <c r="J141" s="151">
        <v>2000</v>
      </c>
      <c r="K141" s="152">
        <f>J141/I141</f>
        <v>111.11111111111111</v>
      </c>
      <c r="L141" s="153">
        <v>18</v>
      </c>
      <c r="M141" s="151">
        <f>F141/V141*60</f>
        <v>1788.5137133238395</v>
      </c>
      <c r="N141" s="152">
        <f>M141/L141</f>
        <v>99.361872962435527</v>
      </c>
      <c r="O141" s="154">
        <f>L141-I141</f>
        <v>0</v>
      </c>
      <c r="P141" s="155">
        <f>N141-K141</f>
        <v>-11.749238148675587</v>
      </c>
      <c r="Q141" s="156">
        <f>N141/K141</f>
        <v>0.89425685666191967</v>
      </c>
      <c r="R141" s="327">
        <f>Q157</f>
        <v>0.89425685666191967</v>
      </c>
      <c r="S141" s="157">
        <v>0.72291666666666643</v>
      </c>
      <c r="T141" s="158">
        <v>0.73442129629629604</v>
      </c>
      <c r="U141" s="159"/>
      <c r="V141" s="160">
        <v>16.572419757920635</v>
      </c>
      <c r="W141" s="158"/>
      <c r="X141" s="169"/>
      <c r="Y141" s="196"/>
      <c r="Z141" s="197"/>
      <c r="AA141" s="330"/>
      <c r="AB141" s="331"/>
      <c r="AC141" s="196">
        <v>1</v>
      </c>
      <c r="AD141" s="197"/>
      <c r="AE141" s="115">
        <f>M141-J141</f>
        <v>-211.48628667616049</v>
      </c>
      <c r="AF141" s="156">
        <f>M141/J141</f>
        <v>0.89425685666191979</v>
      </c>
      <c r="AG141" s="332">
        <f>AF157</f>
        <v>0.89425685666191979</v>
      </c>
    </row>
    <row r="142" spans="1:33" ht="15.75" customHeight="1">
      <c r="A142" s="323"/>
      <c r="B142" s="163"/>
      <c r="C142" s="335"/>
      <c r="D142" s="336"/>
      <c r="E142" s="101"/>
      <c r="F142" s="102"/>
      <c r="G142" s="103"/>
      <c r="H142" s="26"/>
      <c r="I142" s="104"/>
      <c r="J142" s="105"/>
      <c r="K142" s="106"/>
      <c r="L142" s="107"/>
      <c r="M142" s="105"/>
      <c r="N142" s="106"/>
      <c r="O142" s="108"/>
      <c r="P142" s="109"/>
      <c r="Q142" s="110"/>
      <c r="R142" s="328"/>
      <c r="S142" s="47"/>
      <c r="T142" s="48"/>
      <c r="U142" s="111"/>
      <c r="V142" s="112"/>
      <c r="W142" s="113"/>
      <c r="X142" s="116"/>
      <c r="Y142" s="12"/>
      <c r="Z142" s="198"/>
      <c r="AA142" s="337"/>
      <c r="AB142" s="338"/>
      <c r="AC142" s="12"/>
      <c r="AD142" s="198"/>
      <c r="AE142" s="117"/>
      <c r="AF142" s="110"/>
      <c r="AG142" s="333"/>
    </row>
    <row r="143" spans="1:33" ht="15.75" customHeight="1">
      <c r="A143" s="323"/>
      <c r="B143" s="163"/>
      <c r="C143" s="335"/>
      <c r="D143" s="336"/>
      <c r="E143" s="101"/>
      <c r="F143" s="102"/>
      <c r="G143" s="103"/>
      <c r="H143" s="26"/>
      <c r="I143" s="104"/>
      <c r="J143" s="105"/>
      <c r="K143" s="106"/>
      <c r="L143" s="107"/>
      <c r="M143" s="105"/>
      <c r="N143" s="106"/>
      <c r="O143" s="108"/>
      <c r="P143" s="109"/>
      <c r="Q143" s="110"/>
      <c r="R143" s="328"/>
      <c r="S143" s="47"/>
      <c r="T143" s="48"/>
      <c r="U143" s="111"/>
      <c r="V143" s="112"/>
      <c r="W143" s="113"/>
      <c r="X143" s="116"/>
      <c r="Y143" s="12"/>
      <c r="Z143" s="198"/>
      <c r="AA143" s="337"/>
      <c r="AB143" s="338"/>
      <c r="AC143" s="12"/>
      <c r="AD143" s="198"/>
      <c r="AE143" s="117"/>
      <c r="AF143" s="110"/>
      <c r="AG143" s="333"/>
    </row>
    <row r="144" spans="1:33" ht="15.75" customHeight="1">
      <c r="A144" s="323"/>
      <c r="B144" s="163"/>
      <c r="C144" s="335"/>
      <c r="D144" s="336"/>
      <c r="E144" s="101"/>
      <c r="F144" s="102"/>
      <c r="G144" s="103"/>
      <c r="H144" s="26"/>
      <c r="I144" s="104"/>
      <c r="J144" s="105"/>
      <c r="K144" s="106"/>
      <c r="L144" s="107"/>
      <c r="M144" s="105"/>
      <c r="N144" s="106"/>
      <c r="O144" s="108"/>
      <c r="P144" s="109"/>
      <c r="Q144" s="110"/>
      <c r="R144" s="328"/>
      <c r="S144" s="47"/>
      <c r="T144" s="48"/>
      <c r="U144" s="111"/>
      <c r="V144" s="112"/>
      <c r="W144" s="113"/>
      <c r="X144" s="116"/>
      <c r="Y144" s="12"/>
      <c r="Z144" s="198"/>
      <c r="AA144" s="337"/>
      <c r="AB144" s="338"/>
      <c r="AC144" s="12"/>
      <c r="AD144" s="198"/>
      <c r="AE144" s="117"/>
      <c r="AF144" s="110"/>
      <c r="AG144" s="333"/>
    </row>
    <row r="145" spans="1:33" ht="15.75" customHeight="1">
      <c r="A145" s="323"/>
      <c r="B145" s="163"/>
      <c r="C145" s="335"/>
      <c r="D145" s="336"/>
      <c r="E145" s="101"/>
      <c r="F145" s="102"/>
      <c r="G145" s="103"/>
      <c r="H145" s="13"/>
      <c r="I145" s="104"/>
      <c r="J145" s="105"/>
      <c r="K145" s="106"/>
      <c r="L145" s="107"/>
      <c r="M145" s="105"/>
      <c r="N145" s="106"/>
      <c r="O145" s="108"/>
      <c r="P145" s="109"/>
      <c r="Q145" s="110"/>
      <c r="R145" s="328"/>
      <c r="S145" s="47"/>
      <c r="T145" s="48"/>
      <c r="U145" s="111"/>
      <c r="V145" s="112"/>
      <c r="W145" s="113"/>
      <c r="X145" s="116"/>
      <c r="Y145" s="12"/>
      <c r="Z145" s="198"/>
      <c r="AA145" s="337"/>
      <c r="AB145" s="338"/>
      <c r="AC145" s="12"/>
      <c r="AD145" s="198"/>
      <c r="AE145" s="117"/>
      <c r="AF145" s="110"/>
      <c r="AG145" s="333"/>
    </row>
    <row r="146" spans="1:33" ht="15.75" customHeight="1">
      <c r="A146" s="323"/>
      <c r="B146" s="163"/>
      <c r="C146" s="335"/>
      <c r="D146" s="336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328"/>
      <c r="S146" s="47"/>
      <c r="T146" s="120"/>
      <c r="U146" s="111"/>
      <c r="V146" s="112"/>
      <c r="W146" s="113"/>
      <c r="X146" s="116"/>
      <c r="Y146" s="12"/>
      <c r="Z146" s="198"/>
      <c r="AA146" s="337"/>
      <c r="AB146" s="338"/>
      <c r="AC146" s="12"/>
      <c r="AD146" s="198"/>
      <c r="AE146" s="117"/>
      <c r="AF146" s="110"/>
      <c r="AG146" s="333"/>
    </row>
    <row r="147" spans="1:33" ht="15.75" customHeight="1">
      <c r="A147" s="323"/>
      <c r="B147" s="163"/>
      <c r="C147" s="335"/>
      <c r="D147" s="336"/>
      <c r="E147" s="101"/>
      <c r="F147" s="102"/>
      <c r="G147" s="121"/>
      <c r="H147" s="62"/>
      <c r="I147" s="104"/>
      <c r="J147" s="105"/>
      <c r="K147" s="106"/>
      <c r="L147" s="107"/>
      <c r="M147" s="105"/>
      <c r="N147" s="106"/>
      <c r="O147" s="123"/>
      <c r="P147" s="124"/>
      <c r="Q147" s="125"/>
      <c r="R147" s="328"/>
      <c r="S147" s="119"/>
      <c r="T147" s="120"/>
      <c r="U147" s="111"/>
      <c r="V147" s="112"/>
      <c r="W147" s="120"/>
      <c r="X147" s="189"/>
      <c r="Y147" s="12"/>
      <c r="Z147" s="198"/>
      <c r="AA147" s="337"/>
      <c r="AB147" s="338"/>
      <c r="AC147" s="12"/>
      <c r="AD147" s="198"/>
      <c r="AE147" s="117"/>
      <c r="AF147" s="110"/>
      <c r="AG147" s="333"/>
    </row>
    <row r="148" spans="1:33" ht="15.75" customHeight="1">
      <c r="A148" s="323"/>
      <c r="B148" s="163"/>
      <c r="C148" s="335"/>
      <c r="D148" s="336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328"/>
      <c r="S148" s="119"/>
      <c r="T148" s="120"/>
      <c r="U148" s="111"/>
      <c r="V148" s="112"/>
      <c r="W148" s="120"/>
      <c r="X148" s="189"/>
      <c r="Y148" s="12"/>
      <c r="Z148" s="198"/>
      <c r="AA148" s="337"/>
      <c r="AB148" s="338"/>
      <c r="AC148" s="12"/>
      <c r="AD148" s="198"/>
      <c r="AE148" s="117"/>
      <c r="AF148" s="110"/>
      <c r="AG148" s="333"/>
    </row>
    <row r="149" spans="1:33" ht="15.75" customHeight="1">
      <c r="A149" s="323"/>
      <c r="B149" s="163"/>
      <c r="C149" s="335"/>
      <c r="D149" s="336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328"/>
      <c r="S149" s="119"/>
      <c r="T149" s="120"/>
      <c r="U149" s="111"/>
      <c r="V149" s="112"/>
      <c r="W149" s="120"/>
      <c r="X149" s="189"/>
      <c r="Y149" s="12"/>
      <c r="Z149" s="198"/>
      <c r="AA149" s="337"/>
      <c r="AB149" s="338"/>
      <c r="AC149" s="12"/>
      <c r="AD149" s="198"/>
      <c r="AE149" s="117"/>
      <c r="AF149" s="110"/>
      <c r="AG149" s="333"/>
    </row>
    <row r="150" spans="1:33" ht="15.75" customHeight="1">
      <c r="A150" s="323"/>
      <c r="B150" s="163"/>
      <c r="C150" s="335"/>
      <c r="D150" s="336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328"/>
      <c r="S150" s="119"/>
      <c r="T150" s="120"/>
      <c r="U150" s="111"/>
      <c r="V150" s="112"/>
      <c r="W150" s="120"/>
      <c r="X150" s="189"/>
      <c r="Y150" s="12"/>
      <c r="Z150" s="198"/>
      <c r="AA150" s="337"/>
      <c r="AB150" s="338"/>
      <c r="AC150" s="12"/>
      <c r="AD150" s="198"/>
      <c r="AE150" s="117"/>
      <c r="AF150" s="110"/>
      <c r="AG150" s="333"/>
    </row>
    <row r="151" spans="1:33" ht="15.75" customHeight="1">
      <c r="A151" s="323"/>
      <c r="B151" s="163"/>
      <c r="C151" s="335"/>
      <c r="D151" s="336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328"/>
      <c r="S151" s="119"/>
      <c r="T151" s="120"/>
      <c r="U151" s="111"/>
      <c r="V151" s="112"/>
      <c r="W151" s="120"/>
      <c r="X151" s="189"/>
      <c r="Y151" s="12"/>
      <c r="Z151" s="198"/>
      <c r="AA151" s="337"/>
      <c r="AB151" s="338"/>
      <c r="AC151" s="12"/>
      <c r="AD151" s="198"/>
      <c r="AE151" s="117"/>
      <c r="AF151" s="110"/>
      <c r="AG151" s="333"/>
    </row>
    <row r="152" spans="1:33" ht="15.75" customHeight="1">
      <c r="A152" s="323"/>
      <c r="B152" s="163"/>
      <c r="C152" s="335"/>
      <c r="D152" s="336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328"/>
      <c r="S152" s="119"/>
      <c r="T152" s="120"/>
      <c r="U152" s="111"/>
      <c r="V152" s="112"/>
      <c r="W152" s="120"/>
      <c r="X152" s="189"/>
      <c r="Y152" s="12"/>
      <c r="Z152" s="198"/>
      <c r="AA152" s="337"/>
      <c r="AB152" s="338"/>
      <c r="AC152" s="12"/>
      <c r="AD152" s="198"/>
      <c r="AE152" s="117"/>
      <c r="AF152" s="110"/>
      <c r="AG152" s="333"/>
    </row>
    <row r="153" spans="1:33" ht="15.75" customHeight="1">
      <c r="A153" s="323"/>
      <c r="B153" s="163"/>
      <c r="C153" s="335"/>
      <c r="D153" s="336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328"/>
      <c r="S153" s="119"/>
      <c r="T153" s="120"/>
      <c r="U153" s="111"/>
      <c r="V153" s="112"/>
      <c r="W153" s="120"/>
      <c r="X153" s="189"/>
      <c r="Y153" s="12"/>
      <c r="Z153" s="198"/>
      <c r="AA153" s="337"/>
      <c r="AB153" s="338"/>
      <c r="AC153" s="12"/>
      <c r="AD153" s="198"/>
      <c r="AE153" s="117"/>
      <c r="AF153" s="110"/>
      <c r="AG153" s="333"/>
    </row>
    <row r="154" spans="1:33" ht="15.75" customHeight="1">
      <c r="A154" s="323"/>
      <c r="B154" s="163"/>
      <c r="C154" s="335"/>
      <c r="D154" s="336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328"/>
      <c r="S154" s="119"/>
      <c r="T154" s="120"/>
      <c r="U154" s="111"/>
      <c r="V154" s="112"/>
      <c r="W154" s="120"/>
      <c r="X154" s="189"/>
      <c r="Y154" s="12"/>
      <c r="Z154" s="198"/>
      <c r="AA154" s="337"/>
      <c r="AB154" s="338"/>
      <c r="AC154" s="12"/>
      <c r="AD154" s="198"/>
      <c r="AE154" s="117"/>
      <c r="AF154" s="110"/>
      <c r="AG154" s="333"/>
    </row>
    <row r="155" spans="1:33" ht="15.75" customHeight="1">
      <c r="A155" s="323"/>
      <c r="B155" s="163"/>
      <c r="C155" s="335"/>
      <c r="D155" s="336"/>
      <c r="E155" s="101"/>
      <c r="F155" s="128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328"/>
      <c r="S155" s="119"/>
      <c r="T155" s="120"/>
      <c r="U155" s="111"/>
      <c r="V155" s="112"/>
      <c r="W155" s="120"/>
      <c r="X155" s="189"/>
      <c r="Y155" s="12"/>
      <c r="Z155" s="198"/>
      <c r="AA155" s="337"/>
      <c r="AB155" s="338"/>
      <c r="AC155" s="12"/>
      <c r="AD155" s="198"/>
      <c r="AE155" s="117"/>
      <c r="AF155" s="110"/>
      <c r="AG155" s="333"/>
    </row>
    <row r="156" spans="1:33" ht="15.75" customHeight="1">
      <c r="A156" s="323"/>
      <c r="B156" s="163"/>
      <c r="C156" s="335"/>
      <c r="D156" s="336"/>
      <c r="E156" s="164"/>
      <c r="F156" s="128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328"/>
      <c r="S156" s="119"/>
      <c r="T156" s="120"/>
      <c r="U156" s="130"/>
      <c r="V156" s="131"/>
      <c r="W156" s="126"/>
      <c r="X156" s="127"/>
      <c r="Y156" s="12"/>
      <c r="Z156" s="198"/>
      <c r="AA156" s="337"/>
      <c r="AB156" s="338"/>
      <c r="AC156" s="12"/>
      <c r="AD156" s="198"/>
      <c r="AE156" s="165"/>
      <c r="AF156" s="125"/>
      <c r="AG156" s="333"/>
    </row>
    <row r="157" spans="1:33" ht="15.75" customHeight="1" thickBot="1">
      <c r="A157" s="324"/>
      <c r="B157" s="133" t="s">
        <v>115</v>
      </c>
      <c r="C157" s="358"/>
      <c r="D157" s="358"/>
      <c r="E157" s="134"/>
      <c r="F157" s="167"/>
      <c r="G157" s="135"/>
      <c r="H157" s="69"/>
      <c r="I157" s="136">
        <f t="shared" ref="I157:J157" si="71">AVERAGE(I141:I156)</f>
        <v>18</v>
      </c>
      <c r="J157" s="137">
        <f t="shared" si="71"/>
        <v>2000</v>
      </c>
      <c r="K157" s="138">
        <f t="shared" ref="K157" si="72">J157/I157</f>
        <v>111.11111111111111</v>
      </c>
      <c r="L157" s="136">
        <f t="shared" ref="L157:M157" si="73">AVERAGE(L141:L156)</f>
        <v>18</v>
      </c>
      <c r="M157" s="137">
        <f t="shared" si="73"/>
        <v>1788.5137133238395</v>
      </c>
      <c r="N157" s="138">
        <f>M157/L157</f>
        <v>99.361872962435527</v>
      </c>
      <c r="O157" s="139">
        <f>L157-I157</f>
        <v>0</v>
      </c>
      <c r="P157" s="140">
        <f>N157-K157</f>
        <v>-11.749238148675587</v>
      </c>
      <c r="Q157" s="141">
        <f>N157/K157</f>
        <v>0.89425685666191967</v>
      </c>
      <c r="R157" s="329"/>
      <c r="S157" s="142">
        <v>0.72291666666666643</v>
      </c>
      <c r="T157" s="143">
        <v>0.73442129629629604</v>
      </c>
      <c r="U157" s="144"/>
      <c r="V157" s="166"/>
      <c r="W157" s="167"/>
      <c r="X157" s="138"/>
      <c r="Y157" s="179">
        <f t="shared" ref="Y157:Z157" si="74">SUM(Y141:Y156)</f>
        <v>0</v>
      </c>
      <c r="Z157" s="180">
        <f t="shared" si="74"/>
        <v>0</v>
      </c>
      <c r="AA157" s="359"/>
      <c r="AB157" s="360"/>
      <c r="AC157" s="179">
        <f t="shared" ref="AC157" si="75">SUM(AC141:AC156)</f>
        <v>1</v>
      </c>
      <c r="AD157" s="180">
        <f t="shared" ref="AD157" si="76">SUM(AD141:AD156)</f>
        <v>0</v>
      </c>
      <c r="AE157" s="168">
        <f>M157-J157</f>
        <v>-211.48628667616049</v>
      </c>
      <c r="AF157" s="141">
        <f>M157/J157</f>
        <v>0.89425685666191979</v>
      </c>
      <c r="AG157" s="334"/>
    </row>
    <row r="159" spans="1:33">
      <c r="AA159" s="365" t="s">
        <v>149</v>
      </c>
      <c r="AB159" s="365"/>
    </row>
    <row r="160" spans="1:33">
      <c r="AA160" s="365" t="s">
        <v>150</v>
      </c>
      <c r="AB160" s="365"/>
    </row>
    <row r="161" spans="27:28">
      <c r="AA161" s="365" t="s">
        <v>151</v>
      </c>
      <c r="AB161" s="365"/>
    </row>
    <row r="162" spans="27:28">
      <c r="AA162" s="365" t="s">
        <v>152</v>
      </c>
      <c r="AB162" s="365"/>
    </row>
    <row r="163" spans="27:28">
      <c r="AA163" s="365" t="s">
        <v>153</v>
      </c>
      <c r="AB163" s="365"/>
    </row>
    <row r="164" spans="27:28">
      <c r="AA164" s="365" t="s">
        <v>154</v>
      </c>
      <c r="AB164" s="365"/>
    </row>
    <row r="165" spans="27:28">
      <c r="AA165" s="365" t="s">
        <v>155</v>
      </c>
      <c r="AB165" s="365"/>
    </row>
    <row r="166" spans="27:28">
      <c r="AA166" s="365" t="s">
        <v>156</v>
      </c>
      <c r="AB166" s="365"/>
    </row>
    <row r="167" spans="27:28">
      <c r="AA167" s="365" t="s">
        <v>157</v>
      </c>
      <c r="AB167" s="365"/>
    </row>
    <row r="168" spans="27:28">
      <c r="AA168" s="365" t="s">
        <v>158</v>
      </c>
      <c r="AB168" s="365"/>
    </row>
    <row r="169" spans="27:28">
      <c r="AA169" s="365" t="s">
        <v>159</v>
      </c>
      <c r="AB169" s="365"/>
    </row>
    <row r="170" spans="27:28">
      <c r="AA170" s="365" t="s">
        <v>160</v>
      </c>
      <c r="AB170" s="365"/>
    </row>
    <row r="171" spans="27:28">
      <c r="AA171" s="365" t="s">
        <v>161</v>
      </c>
      <c r="AB171" s="365"/>
    </row>
  </sheetData>
  <mergeCells count="380">
    <mergeCell ref="AA171:AB171"/>
    <mergeCell ref="AA165:AB165"/>
    <mergeCell ref="AA166:AB166"/>
    <mergeCell ref="AA167:AB167"/>
    <mergeCell ref="AA168:AB168"/>
    <mergeCell ref="AA169:AB169"/>
    <mergeCell ref="AA170:AB170"/>
    <mergeCell ref="AA159:AB159"/>
    <mergeCell ref="AA160:AB160"/>
    <mergeCell ref="AA161:AB161"/>
    <mergeCell ref="AA162:AB162"/>
    <mergeCell ref="AA163:AB163"/>
    <mergeCell ref="AA164:AB164"/>
    <mergeCell ref="AG141:AG157"/>
    <mergeCell ref="C142:D142"/>
    <mergeCell ref="AA142:AB142"/>
    <mergeCell ref="C143:D143"/>
    <mergeCell ref="AA143:AB143"/>
    <mergeCell ref="C144:D144"/>
    <mergeCell ref="AA144:AB144"/>
    <mergeCell ref="C145:D145"/>
    <mergeCell ref="AA145:AB145"/>
    <mergeCell ref="C146:D146"/>
    <mergeCell ref="C155:D155"/>
    <mergeCell ref="AA155:AB155"/>
    <mergeCell ref="C156:D156"/>
    <mergeCell ref="AA156:AB156"/>
    <mergeCell ref="C157:D157"/>
    <mergeCell ref="AA157:AB157"/>
    <mergeCell ref="C152:D152"/>
    <mergeCell ref="AA152:AB152"/>
    <mergeCell ref="C153:D153"/>
    <mergeCell ref="AA153:AB153"/>
    <mergeCell ref="C154:D154"/>
    <mergeCell ref="AA154:AB154"/>
    <mergeCell ref="AA134:AB134"/>
    <mergeCell ref="C135:D135"/>
    <mergeCell ref="AA135:AB135"/>
    <mergeCell ref="C136:D136"/>
    <mergeCell ref="AA136:AB136"/>
    <mergeCell ref="C140:D140"/>
    <mergeCell ref="AA140:AB140"/>
    <mergeCell ref="A141:A157"/>
    <mergeCell ref="C141:D141"/>
    <mergeCell ref="R141:R157"/>
    <mergeCell ref="AA141:AB141"/>
    <mergeCell ref="AA146:AB146"/>
    <mergeCell ref="C147:D147"/>
    <mergeCell ref="AA147:AB147"/>
    <mergeCell ref="C148:D148"/>
    <mergeCell ref="A124:A140"/>
    <mergeCell ref="C124:D124"/>
    <mergeCell ref="AA148:AB148"/>
    <mergeCell ref="C149:D149"/>
    <mergeCell ref="AA149:AB149"/>
    <mergeCell ref="C150:D150"/>
    <mergeCell ref="AA150:AB150"/>
    <mergeCell ref="C151:D151"/>
    <mergeCell ref="AA151:AB151"/>
    <mergeCell ref="AA111:AB111"/>
    <mergeCell ref="C112:D112"/>
    <mergeCell ref="C131:D131"/>
    <mergeCell ref="AA131:AB131"/>
    <mergeCell ref="C132:D132"/>
    <mergeCell ref="AA132:AB132"/>
    <mergeCell ref="C133:D133"/>
    <mergeCell ref="AA133:AB133"/>
    <mergeCell ref="AA127:AB127"/>
    <mergeCell ref="C128:D128"/>
    <mergeCell ref="AA128:AB128"/>
    <mergeCell ref="C129:D129"/>
    <mergeCell ref="AA129:AB129"/>
    <mergeCell ref="C130:D130"/>
    <mergeCell ref="AA130:AB130"/>
    <mergeCell ref="R124:R140"/>
    <mergeCell ref="AA124:AB124"/>
    <mergeCell ref="C137:D137"/>
    <mergeCell ref="AA137:AB137"/>
    <mergeCell ref="C138:D138"/>
    <mergeCell ref="AA138:AB138"/>
    <mergeCell ref="C139:D139"/>
    <mergeCell ref="AA139:AB139"/>
    <mergeCell ref="C134:D134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57">
    <cfRule type="cellIs" dxfId="317" priority="3" operator="greaterThan">
      <formula>0</formula>
    </cfRule>
  </conditionalFormatting>
  <conditionalFormatting sqref="P5:P157 AE5:AE157">
    <cfRule type="cellIs" dxfId="316" priority="6" operator="lessThan">
      <formula>0</formula>
    </cfRule>
  </conditionalFormatting>
  <conditionalFormatting sqref="Q5:Q157 AF5:AF157">
    <cfRule type="cellIs" dxfId="315" priority="4" operator="greaterThan">
      <formula>1</formula>
    </cfRule>
    <cfRule type="cellIs" dxfId="314" priority="5" operator="lessThan">
      <formula>0.8</formula>
    </cfRule>
  </conditionalFormatting>
  <conditionalFormatting sqref="AG5 R5:R157 AG107:AG124">
    <cfRule type="cellIs" dxfId="313" priority="7" operator="lessThan">
      <formula>0.8</formula>
    </cfRule>
  </conditionalFormatting>
  <conditionalFormatting sqref="AG22">
    <cfRule type="cellIs" dxfId="312" priority="12" operator="lessThan">
      <formula>0.8</formula>
    </cfRule>
  </conditionalFormatting>
  <conditionalFormatting sqref="AG37">
    <cfRule type="cellIs" dxfId="311" priority="11" operator="lessThan">
      <formula>0.8</formula>
    </cfRule>
  </conditionalFormatting>
  <conditionalFormatting sqref="AG39:AG74">
    <cfRule type="cellIs" dxfId="310" priority="9" operator="lessThan">
      <formula>0.8</formula>
    </cfRule>
  </conditionalFormatting>
  <conditionalFormatting sqref="AG80:AG88">
    <cfRule type="cellIs" dxfId="309" priority="10" operator="lessThan">
      <formula>0.8</formula>
    </cfRule>
  </conditionalFormatting>
  <conditionalFormatting sqref="AG90:AG95">
    <cfRule type="cellIs" dxfId="308" priority="8" operator="lessThan">
      <formula>0.8</formula>
    </cfRule>
  </conditionalFormatting>
  <conditionalFormatting sqref="AG139">
    <cfRule type="cellIs" dxfId="307" priority="2" operator="lessThan">
      <formula>0.8</formula>
    </cfRule>
  </conditionalFormatting>
  <conditionalFormatting sqref="AG141:AG157">
    <cfRule type="cellIs" dxfId="306" priority="1" operator="lessThan">
      <formula>0.8</formula>
    </cfRule>
  </conditionalFormatting>
  <dataValidations count="1">
    <dataValidation type="list" allowBlank="1" showInputMessage="1" showErrorMessage="1" sqref="AA5:AB157" xr:uid="{097C424F-0801-4625-ACC8-84D723C36ECE}">
      <formula1>$AA$159:$AA$171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A187E-CA79-4960-BE1D-5336D274378D}">
  <sheetPr>
    <tabColor theme="9" tint="0.59999389629810485"/>
  </sheetPr>
  <dimension ref="B1:AR42"/>
  <sheetViews>
    <sheetView zoomScale="70" zoomScaleNormal="70" workbookViewId="0">
      <selection activeCell="N36" sqref="N36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11" t="s">
        <v>0</v>
      </c>
      <c r="C1" s="211"/>
      <c r="D1" s="211"/>
      <c r="E1" s="211"/>
      <c r="F1" s="211"/>
      <c r="G1" s="211"/>
      <c r="H1" s="211"/>
      <c r="I1" s="211"/>
      <c r="J1" s="211"/>
      <c r="K1" s="1"/>
      <c r="L1" s="1"/>
      <c r="M1" s="1"/>
      <c r="N1" s="1"/>
      <c r="O1" s="1"/>
      <c r="P1" s="1"/>
    </row>
    <row r="2" spans="2:34" ht="27.75" customHeight="1">
      <c r="B2" s="212"/>
      <c r="C2" s="212"/>
      <c r="D2" s="212"/>
      <c r="E2" s="212"/>
      <c r="F2" s="212"/>
      <c r="G2" s="212"/>
      <c r="H2" s="212"/>
      <c r="I2" s="212"/>
      <c r="J2" s="212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13" t="s">
        <v>248</v>
      </c>
      <c r="D3" s="214"/>
      <c r="E3" s="3" t="s">
        <v>2</v>
      </c>
      <c r="F3" s="215">
        <f>'0713(18度C)'!D1+'0713(4度C)'!D1</f>
        <v>225765</v>
      </c>
      <c r="G3" s="216"/>
      <c r="H3" s="3" t="s">
        <v>3</v>
      </c>
      <c r="I3" s="217">
        <f>'0713(18度C)'!F1+'0713(4度C)'!F1</f>
        <v>7296191.4900000002</v>
      </c>
      <c r="J3" s="218"/>
      <c r="K3" s="4"/>
      <c r="L3" s="5"/>
      <c r="M3" s="1"/>
      <c r="N3" s="1"/>
      <c r="O3" s="1"/>
      <c r="P3" s="1"/>
    </row>
    <row r="4" spans="2:34" ht="28.5" customHeight="1">
      <c r="B4" s="219" t="s">
        <v>4</v>
      </c>
      <c r="C4" s="222" t="s">
        <v>5</v>
      </c>
      <c r="D4" s="223"/>
      <c r="E4" s="224" t="s">
        <v>6</v>
      </c>
      <c r="F4" s="225"/>
      <c r="G4" s="224" t="s">
        <v>7</v>
      </c>
      <c r="H4" s="225"/>
      <c r="I4" s="224" t="s">
        <v>8</v>
      </c>
      <c r="J4" s="225"/>
      <c r="K4" s="226" t="s">
        <v>9</v>
      </c>
      <c r="L4" s="227"/>
      <c r="M4" s="226" t="s">
        <v>10</v>
      </c>
      <c r="N4" s="227"/>
      <c r="O4" s="228" t="s">
        <v>11</v>
      </c>
      <c r="P4" s="229"/>
      <c r="Q4" s="229" t="s">
        <v>12</v>
      </c>
      <c r="R4" s="229"/>
    </row>
    <row r="5" spans="2:34" ht="28.5" customHeight="1">
      <c r="B5" s="220"/>
      <c r="C5" s="222" t="s">
        <v>13</v>
      </c>
      <c r="D5" s="223"/>
      <c r="E5" s="230" t="s">
        <v>14</v>
      </c>
      <c r="F5" s="231"/>
      <c r="G5" s="232" t="s">
        <v>15</v>
      </c>
      <c r="H5" s="233"/>
      <c r="I5" s="234" t="s">
        <v>16</v>
      </c>
      <c r="J5" s="235"/>
      <c r="K5" s="236" t="s">
        <v>17</v>
      </c>
      <c r="L5" s="237"/>
      <c r="M5" s="238" t="s">
        <v>18</v>
      </c>
      <c r="N5" s="23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20"/>
      <c r="C6" s="222" t="s">
        <v>22</v>
      </c>
      <c r="D6" s="223"/>
      <c r="E6" s="250">
        <f>AVERAGE(D14:O14,D32:X32)</f>
        <v>471.8561673101072</v>
      </c>
      <c r="F6" s="251" t="e">
        <f>AVERAGE(#REF!,D14:K14)</f>
        <v>#REF!</v>
      </c>
      <c r="G6" s="252">
        <f>AVERAGE(D14:K14)</f>
        <v>284.76991365126202</v>
      </c>
      <c r="H6" s="253"/>
      <c r="I6" s="252">
        <f>AVERAGE(L14:O14)</f>
        <v>99.920849368159608</v>
      </c>
      <c r="J6" s="253"/>
      <c r="K6" s="252">
        <f>AVERAGE(D32:O32)</f>
        <v>758.22628458498025</v>
      </c>
      <c r="L6" s="253"/>
      <c r="M6" s="252">
        <f>AVERAGE(P32:X32)</f>
        <v>745.06691897996245</v>
      </c>
      <c r="N6" s="253"/>
      <c r="O6" s="241">
        <f>'0713(4度C)'!Y2</f>
        <v>0</v>
      </c>
      <c r="P6" s="241">
        <f>'0713(4度C)'!Z2</f>
        <v>0</v>
      </c>
      <c r="Q6" s="241">
        <f>'0713(4度C)'!AC2</f>
        <v>66</v>
      </c>
      <c r="R6" s="241">
        <f>'0713(4度C)'!AD2</f>
        <v>0</v>
      </c>
    </row>
    <row r="7" spans="2:34" ht="28.5" customHeight="1">
      <c r="B7" s="220"/>
      <c r="C7" s="244" t="s">
        <v>23</v>
      </c>
      <c r="D7" s="245"/>
      <c r="E7" s="246">
        <f>AVERAGE(D15:O15,D33:X33)</f>
        <v>419.8341878541658</v>
      </c>
      <c r="F7" s="247" t="e">
        <f>AVERAGE(#REF!,D15:K15)</f>
        <v>#REF!</v>
      </c>
      <c r="G7" s="248">
        <f>AVERAGE(D15:K15)</f>
        <v>248.02065431068499</v>
      </c>
      <c r="H7" s="249"/>
      <c r="I7" s="248">
        <f>AVERAGE(L15:O15)</f>
        <v>91.081334098566231</v>
      </c>
      <c r="J7" s="249"/>
      <c r="K7" s="248">
        <f>AVERAGE(D33:O33)</f>
        <v>676.94080309856395</v>
      </c>
      <c r="L7" s="249"/>
      <c r="M7" s="248">
        <f>AVERAGE(P33:X33)</f>
        <v>667.01251324168845</v>
      </c>
      <c r="N7" s="249"/>
      <c r="O7" s="242"/>
      <c r="P7" s="242"/>
      <c r="Q7" s="242"/>
      <c r="R7" s="242"/>
    </row>
    <row r="8" spans="2:34" ht="28.5" customHeight="1">
      <c r="B8" s="221"/>
      <c r="C8" s="244" t="s">
        <v>24</v>
      </c>
      <c r="D8" s="245"/>
      <c r="E8" s="265">
        <f>AVERAGE(D16:O16,D34:X34)</f>
        <v>0.89412371060414242</v>
      </c>
      <c r="F8" s="266" t="e">
        <f>AVERAGE(D16:K16,#REF!)</f>
        <v>#REF!</v>
      </c>
      <c r="G8" s="254">
        <f>AVERAGE(D16:K16)</f>
        <v>0.88636321839998811</v>
      </c>
      <c r="H8" s="255"/>
      <c r="I8" s="254">
        <f>AVERAGE(L16:O16)</f>
        <v>0.91131367551137632</v>
      </c>
      <c r="J8" s="255"/>
      <c r="K8" s="254">
        <f>AVERAGE(D34:O34)</f>
        <v>0.89102884130440163</v>
      </c>
      <c r="L8" s="255"/>
      <c r="M8" s="254">
        <f>AVERAGE(P34:X34)</f>
        <v>0.89596684452969044</v>
      </c>
      <c r="N8" s="255"/>
      <c r="O8" s="243"/>
      <c r="P8" s="243"/>
      <c r="Q8" s="243"/>
      <c r="R8" s="243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6" t="s">
        <v>26</v>
      </c>
      <c r="C11" s="257"/>
      <c r="D11" s="258" t="s">
        <v>27</v>
      </c>
      <c r="E11" s="259"/>
      <c r="F11" s="259"/>
      <c r="G11" s="259"/>
      <c r="H11" s="259"/>
      <c r="I11" s="259"/>
      <c r="J11" s="259"/>
      <c r="K11" s="259"/>
      <c r="L11" s="260" t="s">
        <v>28</v>
      </c>
      <c r="M11" s="261"/>
      <c r="N11" s="261"/>
      <c r="O11" s="262"/>
    </row>
    <row r="12" spans="2:34" ht="17.25" customHeight="1">
      <c r="B12" s="263" t="s">
        <v>29</v>
      </c>
      <c r="C12" s="264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63"/>
      <c r="C13" s="264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0" t="s">
        <v>40</v>
      </c>
      <c r="C14" s="26" t="s">
        <v>41</v>
      </c>
      <c r="D14" s="27" t="s">
        <v>42</v>
      </c>
      <c r="E14" s="28">
        <v>84.21052631578948</v>
      </c>
      <c r="F14" s="28">
        <v>110.25641025641026</v>
      </c>
      <c r="G14" s="28">
        <v>94.422110552763826</v>
      </c>
      <c r="H14" s="28">
        <v>165.13043478260869</v>
      </c>
      <c r="I14" s="28">
        <v>654.6</v>
      </c>
      <c r="J14" s="28">
        <v>600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>
        <v>111.11111111111111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0"/>
      <c r="C15" s="33" t="s">
        <v>43</v>
      </c>
      <c r="D15" s="34" t="s">
        <v>42</v>
      </c>
      <c r="E15" s="35">
        <v>75.524721931535495</v>
      </c>
      <c r="F15" s="35">
        <v>99.281637968358353</v>
      </c>
      <c r="G15" s="35">
        <v>85.194724454774047</v>
      </c>
      <c r="H15" s="35">
        <v>147.32876861036235</v>
      </c>
      <c r="I15" s="35">
        <v>539.02407289907944</v>
      </c>
      <c r="J15" s="35">
        <v>541.7700000000001</v>
      </c>
      <c r="K15" s="36" t="s">
        <v>42</v>
      </c>
      <c r="L15" s="34" t="s">
        <v>42</v>
      </c>
      <c r="M15" s="37">
        <v>95.892857142857139</v>
      </c>
      <c r="N15" s="35">
        <v>77.933716634850484</v>
      </c>
      <c r="O15" s="38">
        <v>99.41742851799107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40"/>
      <c r="C16" s="41" t="s">
        <v>44</v>
      </c>
      <c r="D16" s="42" t="s">
        <v>42</v>
      </c>
      <c r="E16" s="43">
        <f t="shared" ref="E16:J16" si="0">E15/E14</f>
        <v>0.89685607293698399</v>
      </c>
      <c r="F16" s="43">
        <f t="shared" si="0"/>
        <v>0.90046136761999429</v>
      </c>
      <c r="G16" s="43">
        <f t="shared" si="0"/>
        <v>0.90227515521554202</v>
      </c>
      <c r="H16" s="43">
        <f t="shared" si="0"/>
        <v>0.8921963343966125</v>
      </c>
      <c r="I16" s="43">
        <f t="shared" si="0"/>
        <v>0.82344038023079658</v>
      </c>
      <c r="J16" s="43">
        <f t="shared" si="0"/>
        <v>0.90295000000000014</v>
      </c>
      <c r="K16" s="44" t="s">
        <v>42</v>
      </c>
      <c r="L16" s="42" t="s">
        <v>42</v>
      </c>
      <c r="M16" s="45">
        <f t="shared" ref="M16:O16" si="1">M15/M14</f>
        <v>0.94294642857142852</v>
      </c>
      <c r="N16" s="43">
        <f t="shared" si="1"/>
        <v>0.89623774130078049</v>
      </c>
      <c r="O16" s="46">
        <f t="shared" si="1"/>
        <v>0.89475685666191962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7" t="s">
        <v>45</v>
      </c>
      <c r="C17" s="13" t="s">
        <v>46</v>
      </c>
      <c r="D17" s="47" t="s">
        <v>42</v>
      </c>
      <c r="E17" s="48">
        <v>0.16666666666666666</v>
      </c>
      <c r="F17" s="48">
        <v>0.16666666666666666</v>
      </c>
      <c r="G17" s="48">
        <v>0.16666666666666666</v>
      </c>
      <c r="H17" s="48">
        <v>0.16666666666666666</v>
      </c>
      <c r="I17" s="48">
        <v>0.25</v>
      </c>
      <c r="J17" s="48">
        <v>0.25</v>
      </c>
      <c r="K17" s="48" t="s">
        <v>42</v>
      </c>
      <c r="L17" s="47" t="s">
        <v>42</v>
      </c>
      <c r="M17" s="49">
        <v>0.70833333333333337</v>
      </c>
      <c r="N17" s="48">
        <v>0.70833333333333337</v>
      </c>
      <c r="O17" s="50">
        <v>0.73263888888888873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63"/>
      <c r="C18" s="13" t="s">
        <v>47</v>
      </c>
      <c r="D18" s="47" t="s">
        <v>42</v>
      </c>
      <c r="E18" s="48">
        <v>0.68008101851851832</v>
      </c>
      <c r="F18" s="48">
        <v>0.67590277777777752</v>
      </c>
      <c r="G18" s="48">
        <v>0.71417824074074066</v>
      </c>
      <c r="H18" s="48">
        <v>0.69728009259259249</v>
      </c>
      <c r="I18" s="48">
        <v>0.43660879629629623</v>
      </c>
      <c r="J18" s="48">
        <v>0.31674768518518515</v>
      </c>
      <c r="K18" s="48" t="s">
        <v>42</v>
      </c>
      <c r="L18" s="47" t="s">
        <v>42</v>
      </c>
      <c r="M18" s="49">
        <v>0.8679513888888889</v>
      </c>
      <c r="N18" s="48">
        <v>0.8712037037037037</v>
      </c>
      <c r="O18" s="50">
        <v>0.78185185185185169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8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69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68" t="s">
        <v>51</v>
      </c>
      <c r="C21" s="51" t="s">
        <v>49</v>
      </c>
      <c r="D21" s="54"/>
      <c r="E21" s="52">
        <v>16</v>
      </c>
      <c r="F21" s="52">
        <v>8</v>
      </c>
      <c r="G21" s="52">
        <v>15</v>
      </c>
      <c r="H21" s="52">
        <v>15</v>
      </c>
      <c r="I21" s="52">
        <v>0</v>
      </c>
      <c r="J21" s="52">
        <v>0</v>
      </c>
      <c r="K21" s="53"/>
      <c r="L21" s="54"/>
      <c r="M21" s="55">
        <v>5</v>
      </c>
      <c r="N21" s="52">
        <v>5</v>
      </c>
      <c r="O21" s="56">
        <v>2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69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63" t="s">
        <v>53</v>
      </c>
      <c r="C23" s="264"/>
      <c r="D23" s="57" t="s">
        <v>42</v>
      </c>
      <c r="E23" s="58">
        <v>22.166666666666668</v>
      </c>
      <c r="F23" s="58">
        <v>17.333333333333332</v>
      </c>
      <c r="G23" s="58">
        <v>22.333333333333332</v>
      </c>
      <c r="H23" s="58">
        <v>21.09090909090909</v>
      </c>
      <c r="I23" s="58">
        <v>5.5</v>
      </c>
      <c r="J23" s="58">
        <v>6</v>
      </c>
      <c r="K23" s="59" t="s">
        <v>42</v>
      </c>
      <c r="L23" s="57" t="s">
        <v>42</v>
      </c>
      <c r="M23" s="60">
        <v>18.666666666666668</v>
      </c>
      <c r="N23" s="58">
        <v>23</v>
      </c>
      <c r="O23" s="61">
        <v>18</v>
      </c>
    </row>
    <row r="24" spans="2:44" ht="17.25" customHeight="1">
      <c r="B24" s="270" t="s">
        <v>54</v>
      </c>
      <c r="C24" s="271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70" t="s">
        <v>59</v>
      </c>
      <c r="C25" s="271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72" t="s">
        <v>60</v>
      </c>
      <c r="C26" s="273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56" t="s">
        <v>26</v>
      </c>
      <c r="C29" s="257"/>
      <c r="D29" s="274" t="s">
        <v>64</v>
      </c>
      <c r="E29" s="275"/>
      <c r="F29" s="275"/>
      <c r="G29" s="275"/>
      <c r="H29" s="275"/>
      <c r="I29" s="275"/>
      <c r="J29" s="275"/>
      <c r="K29" s="275"/>
      <c r="L29" s="275"/>
      <c r="M29" s="275"/>
      <c r="N29" s="275"/>
      <c r="O29" s="276"/>
      <c r="P29" s="277" t="s">
        <v>65</v>
      </c>
      <c r="Q29" s="278"/>
      <c r="R29" s="278"/>
      <c r="S29" s="278"/>
      <c r="T29" s="278"/>
      <c r="U29" s="278"/>
      <c r="V29" s="278"/>
      <c r="W29" s="278"/>
      <c r="X29" s="279"/>
    </row>
    <row r="30" spans="2:44" ht="17.25" customHeight="1">
      <c r="B30" s="263" t="s">
        <v>29</v>
      </c>
      <c r="C30" s="264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63"/>
      <c r="C31" s="264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40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954.54545454545462</v>
      </c>
      <c r="O32" s="28">
        <v>926.08695652173913</v>
      </c>
      <c r="P32" s="27">
        <v>389.18918918918916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709.09090909090901</v>
      </c>
      <c r="W32" s="28">
        <v>942.85714285714289</v>
      </c>
      <c r="X32" s="31">
        <v>939.13043478260863</v>
      </c>
    </row>
    <row r="33" spans="2:24" ht="39.6" customHeight="1">
      <c r="B33" s="240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287.84814625147061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747.1524413539131</v>
      </c>
      <c r="N33" s="35">
        <v>848.92138282195333</v>
      </c>
      <c r="O33" s="35">
        <v>823.84124196691846</v>
      </c>
      <c r="P33" s="34">
        <v>348.64071357528985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642.27039225696808</v>
      </c>
      <c r="W33" s="35">
        <v>844.40704259748122</v>
      </c>
      <c r="X33" s="38">
        <v>832.73190453701454</v>
      </c>
    </row>
    <row r="34" spans="2:24" ht="40.15" customHeight="1">
      <c r="B34" s="240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0.87953600243504915</v>
      </c>
      <c r="H34" s="43" t="s">
        <v>42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0.90563932285322801</v>
      </c>
      <c r="N34" s="43">
        <f>N33/N32</f>
        <v>0.88934621057537966</v>
      </c>
      <c r="O34" s="43">
        <f>O33/O32</f>
        <v>0.88959382935394948</v>
      </c>
      <c r="P34" s="42">
        <f>P33/P32</f>
        <v>0.8958129446031754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0.9057659377982884</v>
      </c>
      <c r="W34" s="43">
        <f>W33/W32</f>
        <v>0.89558322699732851</v>
      </c>
      <c r="X34" s="46">
        <f>X33/X32</f>
        <v>0.88670526871996924</v>
      </c>
    </row>
    <row r="35" spans="2:24" ht="17.25" customHeight="1">
      <c r="B35" s="267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0.25</v>
      </c>
      <c r="H35" s="48" t="s">
        <v>42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0.33402777777777776</v>
      </c>
      <c r="N35" s="48">
        <v>0.25</v>
      </c>
      <c r="O35" s="48">
        <v>0.25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0.74861111111111123</v>
      </c>
      <c r="X35" s="50">
        <v>0.75208333333333344</v>
      </c>
    </row>
    <row r="36" spans="2:24" ht="17.25" customHeight="1">
      <c r="B36" s="263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0.43660879629629623</v>
      </c>
      <c r="H36" s="48" t="s">
        <v>42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0.43987268518518513</v>
      </c>
      <c r="N36" s="48">
        <v>0.52974537037037051</v>
      </c>
      <c r="O36" s="48">
        <v>0.52519675925925935</v>
      </c>
      <c r="P36" s="47">
        <v>0.79153935185185187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0.90079861111111104</v>
      </c>
      <c r="W36" s="48">
        <v>1.1358680555555554</v>
      </c>
      <c r="X36" s="50">
        <v>1.1261805555555553</v>
      </c>
    </row>
    <row r="37" spans="2:24" ht="17.25" customHeight="1">
      <c r="B37" s="263" t="s">
        <v>53</v>
      </c>
      <c r="C37" s="264"/>
      <c r="D37" s="58" t="s">
        <v>42</v>
      </c>
      <c r="E37" s="58" t="s">
        <v>42</v>
      </c>
      <c r="F37" s="58" t="s">
        <v>42</v>
      </c>
      <c r="G37" s="58">
        <v>11</v>
      </c>
      <c r="H37" s="58" t="s">
        <v>42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4</v>
      </c>
      <c r="N37" s="58">
        <v>3.6666666666666665</v>
      </c>
      <c r="O37" s="58">
        <v>3.8333333333333335</v>
      </c>
      <c r="P37" s="57">
        <v>9.25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4.4000000000000004</v>
      </c>
      <c r="W37" s="58">
        <v>3.5</v>
      </c>
      <c r="X37" s="61">
        <v>3.8333333333333335</v>
      </c>
    </row>
    <row r="38" spans="2:24" ht="17.25" customHeight="1">
      <c r="B38" s="270" t="s">
        <v>54</v>
      </c>
      <c r="C38" s="271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70" t="s">
        <v>59</v>
      </c>
      <c r="C39" s="271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72" t="s">
        <v>60</v>
      </c>
      <c r="C40" s="273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C9D18-687B-4B33-980F-D856E035F043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B29" sqref="B29:O29"/>
      <selection pane="bottomLeft" activeCell="G35" sqref="G35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SUM(F5:F140)</f>
        <v>111385</v>
      </c>
      <c r="E1" s="88" t="s">
        <v>3</v>
      </c>
      <c r="F1" s="89">
        <f>SUM(G5:G140)</f>
        <v>2174878.2399999998</v>
      </c>
      <c r="G1" s="90" t="s">
        <v>84</v>
      </c>
      <c r="H1" s="91" t="e">
        <f>#REF!+#REF!+#REF!+#REF!+L21+#REF!+L38+L55+L72+#REF!+#REF!+#REF!+L89+L106+L123+L140</f>
        <v>#REF!</v>
      </c>
      <c r="I1" s="284" t="s">
        <v>85</v>
      </c>
      <c r="J1" s="280"/>
      <c r="K1" s="309"/>
      <c r="L1" s="313" t="s">
        <v>86</v>
      </c>
      <c r="M1" s="314"/>
      <c r="N1" s="315"/>
      <c r="O1" s="280" t="s">
        <v>87</v>
      </c>
      <c r="P1" s="280"/>
      <c r="Q1" s="280"/>
      <c r="R1" s="281"/>
      <c r="S1" s="284" t="s">
        <v>88</v>
      </c>
      <c r="T1" s="280"/>
      <c r="U1" s="280"/>
      <c r="V1" s="280"/>
      <c r="W1" s="280"/>
      <c r="X1" s="281"/>
      <c r="Y1" s="280" t="s">
        <v>89</v>
      </c>
      <c r="Z1" s="280"/>
      <c r="AA1" s="284" t="s">
        <v>90</v>
      </c>
      <c r="AB1" s="286"/>
      <c r="AC1" s="287"/>
    </row>
    <row r="2" spans="1:29" ht="26.25" customHeight="1" thickBot="1">
      <c r="A2" s="299">
        <v>46216</v>
      </c>
      <c r="B2" s="300"/>
      <c r="C2" s="92" t="s">
        <v>40</v>
      </c>
      <c r="D2" s="93" t="e">
        <f>AVERAGE(#REF!,#REF!,#REF!,#REF!,N21,#REF!,N38,N55,N72,#REF!,#REF!,#REF!,N89,N106,N123,N140)</f>
        <v>#REF!</v>
      </c>
      <c r="E2" s="93" t="s">
        <v>91</v>
      </c>
      <c r="F2" s="94">
        <f>F1/D1</f>
        <v>19.52577312923643</v>
      </c>
      <c r="G2" s="95" t="s">
        <v>92</v>
      </c>
      <c r="H2" s="96">
        <f>COUNT(H5:H140)</f>
        <v>10</v>
      </c>
      <c r="I2" s="310"/>
      <c r="J2" s="311"/>
      <c r="K2" s="312"/>
      <c r="L2" s="316"/>
      <c r="M2" s="282"/>
      <c r="N2" s="317"/>
      <c r="O2" s="282"/>
      <c r="P2" s="282"/>
      <c r="Q2" s="282"/>
      <c r="R2" s="283"/>
      <c r="S2" s="285"/>
      <c r="T2" s="282"/>
      <c r="U2" s="282"/>
      <c r="V2" s="282"/>
      <c r="W2" s="282"/>
      <c r="X2" s="283"/>
      <c r="Y2" s="282"/>
      <c r="Z2" s="282"/>
      <c r="AA2" s="288"/>
      <c r="AB2" s="289"/>
      <c r="AC2" s="290"/>
    </row>
    <row r="3" spans="1:29" ht="23.25" customHeight="1">
      <c r="A3" s="301" t="s">
        <v>93</v>
      </c>
      <c r="B3" s="303" t="s">
        <v>94</v>
      </c>
      <c r="C3" s="305" t="s">
        <v>95</v>
      </c>
      <c r="D3" s="305"/>
      <c r="E3" s="307" t="s">
        <v>96</v>
      </c>
      <c r="F3" s="305" t="s">
        <v>97</v>
      </c>
      <c r="G3" s="307" t="s">
        <v>98</v>
      </c>
      <c r="H3" s="356" t="s">
        <v>99</v>
      </c>
      <c r="I3" s="291" t="s">
        <v>100</v>
      </c>
      <c r="J3" s="293" t="s">
        <v>101</v>
      </c>
      <c r="K3" s="295" t="s">
        <v>40</v>
      </c>
      <c r="L3" s="297" t="s">
        <v>100</v>
      </c>
      <c r="M3" s="293" t="s">
        <v>101</v>
      </c>
      <c r="N3" s="295" t="s">
        <v>40</v>
      </c>
      <c r="O3" s="291" t="s">
        <v>100</v>
      </c>
      <c r="P3" s="350" t="s">
        <v>40</v>
      </c>
      <c r="Q3" s="352" t="s">
        <v>102</v>
      </c>
      <c r="R3" s="354" t="s">
        <v>103</v>
      </c>
      <c r="S3" s="339" t="s">
        <v>104</v>
      </c>
      <c r="T3" s="340"/>
      <c r="U3" s="341" t="s">
        <v>105</v>
      </c>
      <c r="V3" s="341" t="s">
        <v>106</v>
      </c>
      <c r="W3" s="305" t="s">
        <v>107</v>
      </c>
      <c r="X3" s="343"/>
      <c r="Y3" s="344" t="s">
        <v>108</v>
      </c>
      <c r="Z3" s="345"/>
      <c r="AA3" s="348" t="s">
        <v>101</v>
      </c>
      <c r="AB3" s="318" t="s">
        <v>102</v>
      </c>
      <c r="AC3" s="320" t="s">
        <v>109</v>
      </c>
    </row>
    <row r="4" spans="1:29" ht="17.25" customHeight="1" thickBot="1">
      <c r="A4" s="302"/>
      <c r="B4" s="304"/>
      <c r="C4" s="306"/>
      <c r="D4" s="306"/>
      <c r="E4" s="308"/>
      <c r="F4" s="306"/>
      <c r="G4" s="308"/>
      <c r="H4" s="357"/>
      <c r="I4" s="292"/>
      <c r="J4" s="294"/>
      <c r="K4" s="296"/>
      <c r="L4" s="298"/>
      <c r="M4" s="294"/>
      <c r="N4" s="296"/>
      <c r="O4" s="292"/>
      <c r="P4" s="351"/>
      <c r="Q4" s="353"/>
      <c r="R4" s="355"/>
      <c r="S4" s="203" t="s">
        <v>110</v>
      </c>
      <c r="T4" s="204" t="s">
        <v>111</v>
      </c>
      <c r="U4" s="342"/>
      <c r="V4" s="342"/>
      <c r="W4" s="99" t="s">
        <v>112</v>
      </c>
      <c r="X4" s="69" t="s">
        <v>113</v>
      </c>
      <c r="Y4" s="346"/>
      <c r="Z4" s="347"/>
      <c r="AA4" s="349"/>
      <c r="AB4" s="319"/>
      <c r="AC4" s="321"/>
    </row>
    <row r="5" spans="1:29" ht="15.75" customHeight="1">
      <c r="A5" s="322" t="s">
        <v>116</v>
      </c>
      <c r="B5" s="146" t="s">
        <v>114</v>
      </c>
      <c r="C5" s="325" t="s">
        <v>117</v>
      </c>
      <c r="D5" s="326"/>
      <c r="E5" s="147">
        <v>25.64</v>
      </c>
      <c r="F5" s="97">
        <v>1893</v>
      </c>
      <c r="G5" s="148">
        <f t="shared" ref="G5:G8" si="0">E5*F5</f>
        <v>48536.520000000004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3219.4095511531887</v>
      </c>
      <c r="N5" s="152">
        <f>M5/L5</f>
        <v>321.94095511531884</v>
      </c>
      <c r="O5" s="154">
        <f>L5-I5</f>
        <v>0</v>
      </c>
      <c r="P5" s="155">
        <f>N5-K5</f>
        <v>-38.059044884681157</v>
      </c>
      <c r="Q5" s="156">
        <f>N5/K5</f>
        <v>0.89428043087588571</v>
      </c>
      <c r="R5" s="327">
        <f>Q21</f>
        <v>0.87953600243504915</v>
      </c>
      <c r="S5" s="157">
        <v>0.25</v>
      </c>
      <c r="T5" s="158">
        <v>0.27449074074074076</v>
      </c>
      <c r="U5" s="159"/>
      <c r="V5" s="160">
        <v>35.279761147293542</v>
      </c>
      <c r="W5" s="161"/>
      <c r="X5" s="162"/>
      <c r="Y5" s="330"/>
      <c r="Z5" s="331"/>
      <c r="AA5" s="115">
        <f>M5-J5</f>
        <v>-380.59044884681134</v>
      </c>
      <c r="AB5" s="156">
        <f>M5/J5</f>
        <v>0.89428043087588571</v>
      </c>
      <c r="AC5" s="332">
        <f>AB21</f>
        <v>0.87953600243504915</v>
      </c>
    </row>
    <row r="6" spans="1:29" ht="15.75" customHeight="1">
      <c r="A6" s="323"/>
      <c r="B6" s="100" t="s">
        <v>114</v>
      </c>
      <c r="C6" s="335" t="s">
        <v>198</v>
      </c>
      <c r="D6" s="336"/>
      <c r="E6" s="101">
        <v>29.52</v>
      </c>
      <c r="F6" s="102">
        <v>2987</v>
      </c>
      <c r="G6" s="103">
        <f t="shared" si="0"/>
        <v>88176.24</v>
      </c>
      <c r="H6" s="26"/>
      <c r="I6" s="104">
        <v>11</v>
      </c>
      <c r="J6" s="105">
        <v>3600</v>
      </c>
      <c r="K6" s="106">
        <f t="shared" ref="K6:K8" si="1">J6/I6</f>
        <v>327.27272727272725</v>
      </c>
      <c r="L6" s="107">
        <v>11</v>
      </c>
      <c r="M6" s="105">
        <f>F6/V6*60</f>
        <v>3162.5770712522226</v>
      </c>
      <c r="N6" s="106">
        <f>M6/L6</f>
        <v>287.50700647747476</v>
      </c>
      <c r="O6" s="108">
        <f>L6-I6</f>
        <v>0</v>
      </c>
      <c r="P6" s="109">
        <f>N6-K6</f>
        <v>-39.765720795252491</v>
      </c>
      <c r="Q6" s="110">
        <f>N6/K6</f>
        <v>0.87849363090339516</v>
      </c>
      <c r="R6" s="328"/>
      <c r="S6" s="47">
        <v>0.27847222222222223</v>
      </c>
      <c r="T6" s="48">
        <v>0.31782407407407409</v>
      </c>
      <c r="U6" s="111">
        <v>5.7333333333333236</v>
      </c>
      <c r="V6" s="112">
        <v>56.668974688113401</v>
      </c>
      <c r="W6" s="113"/>
      <c r="X6" s="116"/>
      <c r="Y6" s="337"/>
      <c r="Z6" s="338"/>
      <c r="AA6" s="117">
        <f>M6-J6</f>
        <v>-437.42292874777741</v>
      </c>
      <c r="AB6" s="110">
        <f>M6/J6</f>
        <v>0.87849363090339516</v>
      </c>
      <c r="AC6" s="333"/>
    </row>
    <row r="7" spans="1:29" ht="15.75" customHeight="1">
      <c r="A7" s="323"/>
      <c r="B7" s="100" t="s">
        <v>114</v>
      </c>
      <c r="C7" s="335" t="s">
        <v>199</v>
      </c>
      <c r="D7" s="336"/>
      <c r="E7" s="101">
        <v>29.85</v>
      </c>
      <c r="F7" s="102">
        <v>3447</v>
      </c>
      <c r="G7" s="103">
        <f t="shared" si="0"/>
        <v>102892.95000000001</v>
      </c>
      <c r="H7" s="26"/>
      <c r="I7" s="104">
        <v>11</v>
      </c>
      <c r="J7" s="105">
        <v>3600</v>
      </c>
      <c r="K7" s="106">
        <f t="shared" si="1"/>
        <v>327.27272727272725</v>
      </c>
      <c r="L7" s="107">
        <v>11</v>
      </c>
      <c r="M7" s="105">
        <f>F7/V7*60</f>
        <v>3162.4819884163567</v>
      </c>
      <c r="N7" s="106">
        <f>M7/L7</f>
        <v>287.49836258330515</v>
      </c>
      <c r="O7" s="108">
        <f>L7-I7</f>
        <v>0</v>
      </c>
      <c r="P7" s="109">
        <f>N7-K7</f>
        <v>-39.7743646894221</v>
      </c>
      <c r="Q7" s="110">
        <f>N7/K7</f>
        <v>0.87846721900454361</v>
      </c>
      <c r="R7" s="328"/>
      <c r="S7" s="47">
        <v>0.3208333333333333</v>
      </c>
      <c r="T7" s="48">
        <v>0.36623842592592593</v>
      </c>
      <c r="U7" s="111">
        <v>5</v>
      </c>
      <c r="V7" s="112">
        <v>65.398000923814621</v>
      </c>
      <c r="W7" s="113"/>
      <c r="X7" s="116"/>
      <c r="Y7" s="337"/>
      <c r="Z7" s="338"/>
      <c r="AA7" s="117">
        <f>M7-J7</f>
        <v>-437.51801158364333</v>
      </c>
      <c r="AB7" s="110">
        <f>M7/J7</f>
        <v>0.8784672190045435</v>
      </c>
      <c r="AC7" s="333"/>
    </row>
    <row r="8" spans="1:29" ht="15.75" customHeight="1">
      <c r="A8" s="323"/>
      <c r="B8" s="100" t="s">
        <v>118</v>
      </c>
      <c r="C8" s="335" t="s">
        <v>119</v>
      </c>
      <c r="D8" s="336"/>
      <c r="E8" s="101">
        <v>28.57</v>
      </c>
      <c r="F8" s="102">
        <v>1720</v>
      </c>
      <c r="G8" s="103">
        <f t="shared" si="0"/>
        <v>49140.4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3120.84982424294</v>
      </c>
      <c r="N8" s="106">
        <f>M8/L8</f>
        <v>260.07081868691165</v>
      </c>
      <c r="O8" s="108">
        <f>L8-I8</f>
        <v>0</v>
      </c>
      <c r="P8" s="109">
        <f>N8-K8</f>
        <v>-39.92918131308835</v>
      </c>
      <c r="Q8" s="110">
        <f>N8/K8</f>
        <v>0.86690272895637221</v>
      </c>
      <c r="R8" s="328"/>
      <c r="S8" s="47">
        <v>0.37013888888888885</v>
      </c>
      <c r="T8" s="48">
        <v>0.39310185185185181</v>
      </c>
      <c r="U8" s="111">
        <v>5.6166666666666121</v>
      </c>
      <c r="V8" s="112">
        <v>33.067916052331803</v>
      </c>
      <c r="W8" s="113"/>
      <c r="X8" s="116"/>
      <c r="Y8" s="337"/>
      <c r="Z8" s="338"/>
      <c r="AA8" s="117">
        <f>M8-J8</f>
        <v>-479.15017575705997</v>
      </c>
      <c r="AB8" s="110">
        <f>M8/J8</f>
        <v>0.86690272895637221</v>
      </c>
      <c r="AC8" s="333"/>
    </row>
    <row r="9" spans="1:29" ht="15.75" customHeight="1">
      <c r="A9" s="323"/>
      <c r="B9" s="100"/>
      <c r="C9" s="335"/>
      <c r="D9" s="336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328"/>
      <c r="S9" s="47"/>
      <c r="T9" s="48"/>
      <c r="U9" s="111"/>
      <c r="V9" s="112"/>
      <c r="W9" s="113"/>
      <c r="X9" s="116"/>
      <c r="Y9" s="337"/>
      <c r="Z9" s="338"/>
      <c r="AA9" s="117"/>
      <c r="AB9" s="110"/>
      <c r="AC9" s="333"/>
    </row>
    <row r="10" spans="1:29" ht="15.75" customHeight="1">
      <c r="A10" s="323"/>
      <c r="B10" s="100"/>
      <c r="C10" s="335"/>
      <c r="D10" s="336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28"/>
      <c r="S10" s="47"/>
      <c r="T10" s="120"/>
      <c r="U10" s="111"/>
      <c r="V10" s="112"/>
      <c r="W10" s="113"/>
      <c r="X10" s="116"/>
      <c r="Y10" s="337"/>
      <c r="Z10" s="338"/>
      <c r="AA10" s="117"/>
      <c r="AB10" s="110"/>
      <c r="AC10" s="333"/>
    </row>
    <row r="11" spans="1:29" ht="15.75" customHeight="1">
      <c r="A11" s="323"/>
      <c r="B11" s="100"/>
      <c r="C11" s="335"/>
      <c r="D11" s="336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8"/>
      <c r="S11" s="47"/>
      <c r="T11" s="120"/>
      <c r="U11" s="111"/>
      <c r="V11" s="112"/>
      <c r="W11" s="113"/>
      <c r="X11" s="116"/>
      <c r="Y11" s="337"/>
      <c r="Z11" s="338"/>
      <c r="AA11" s="117"/>
      <c r="AB11" s="110"/>
      <c r="AC11" s="333"/>
    </row>
    <row r="12" spans="1:29" ht="15.75" customHeight="1">
      <c r="A12" s="323"/>
      <c r="B12" s="100"/>
      <c r="C12" s="335"/>
      <c r="D12" s="33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8"/>
      <c r="S12" s="47"/>
      <c r="T12" s="120"/>
      <c r="U12" s="111"/>
      <c r="V12" s="112"/>
      <c r="W12" s="113"/>
      <c r="X12" s="116"/>
      <c r="Y12" s="337"/>
      <c r="Z12" s="338"/>
      <c r="AA12" s="117"/>
      <c r="AB12" s="110"/>
      <c r="AC12" s="333"/>
    </row>
    <row r="13" spans="1:29" ht="15.75" customHeight="1">
      <c r="A13" s="323"/>
      <c r="B13" s="100"/>
      <c r="C13" s="335"/>
      <c r="D13" s="33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8"/>
      <c r="S13" s="47"/>
      <c r="T13" s="120"/>
      <c r="U13" s="111"/>
      <c r="V13" s="112"/>
      <c r="W13" s="113"/>
      <c r="X13" s="127"/>
      <c r="Y13" s="337"/>
      <c r="Z13" s="338"/>
      <c r="AA13" s="117"/>
      <c r="AB13" s="110"/>
      <c r="AC13" s="333"/>
    </row>
    <row r="14" spans="1:29" ht="15.75" customHeight="1">
      <c r="A14" s="323"/>
      <c r="B14" s="100"/>
      <c r="C14" s="335"/>
      <c r="D14" s="33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8"/>
      <c r="S14" s="47"/>
      <c r="T14" s="120"/>
      <c r="U14" s="111"/>
      <c r="V14" s="112"/>
      <c r="W14" s="113"/>
      <c r="X14" s="127"/>
      <c r="Y14" s="337"/>
      <c r="Z14" s="338"/>
      <c r="AA14" s="117"/>
      <c r="AB14" s="110"/>
      <c r="AC14" s="333"/>
    </row>
    <row r="15" spans="1:29" ht="15.75" customHeight="1">
      <c r="A15" s="323"/>
      <c r="B15" s="100"/>
      <c r="C15" s="335"/>
      <c r="D15" s="33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8"/>
      <c r="S15" s="47"/>
      <c r="T15" s="120"/>
      <c r="U15" s="111"/>
      <c r="V15" s="112"/>
      <c r="W15" s="113"/>
      <c r="X15" s="127"/>
      <c r="Y15" s="337"/>
      <c r="Z15" s="338"/>
      <c r="AA15" s="117"/>
      <c r="AB15" s="110"/>
      <c r="AC15" s="333"/>
    </row>
    <row r="16" spans="1:29" ht="15.75" customHeight="1">
      <c r="A16" s="323"/>
      <c r="B16" s="100"/>
      <c r="C16" s="335"/>
      <c r="D16" s="33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8"/>
      <c r="S16" s="47"/>
      <c r="T16" s="120"/>
      <c r="U16" s="111"/>
      <c r="V16" s="112"/>
      <c r="W16" s="113"/>
      <c r="X16" s="127"/>
      <c r="Y16" s="337"/>
      <c r="Z16" s="338"/>
      <c r="AA16" s="117"/>
      <c r="AB16" s="110"/>
      <c r="AC16" s="333"/>
    </row>
    <row r="17" spans="1:29" ht="15.75" customHeight="1">
      <c r="A17" s="323"/>
      <c r="B17" s="100"/>
      <c r="C17" s="335"/>
      <c r="D17" s="33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8"/>
      <c r="S17" s="47"/>
      <c r="T17" s="120"/>
      <c r="U17" s="111"/>
      <c r="V17" s="112"/>
      <c r="W17" s="113"/>
      <c r="X17" s="127"/>
      <c r="Y17" s="337"/>
      <c r="Z17" s="338"/>
      <c r="AA17" s="117"/>
      <c r="AB17" s="110"/>
      <c r="AC17" s="333"/>
    </row>
    <row r="18" spans="1:29" ht="15.75" customHeight="1">
      <c r="A18" s="323"/>
      <c r="B18" s="100"/>
      <c r="C18" s="335"/>
      <c r="D18" s="33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8"/>
      <c r="S18" s="47"/>
      <c r="T18" s="120"/>
      <c r="U18" s="111"/>
      <c r="V18" s="112"/>
      <c r="W18" s="113"/>
      <c r="X18" s="127"/>
      <c r="Y18" s="337"/>
      <c r="Z18" s="338"/>
      <c r="AA18" s="117"/>
      <c r="AB18" s="110"/>
      <c r="AC18" s="333"/>
    </row>
    <row r="19" spans="1:29" ht="15.75" customHeight="1">
      <c r="A19" s="323"/>
      <c r="B19" s="100"/>
      <c r="C19" s="335"/>
      <c r="D19" s="33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8"/>
      <c r="S19" s="47"/>
      <c r="T19" s="120"/>
      <c r="U19" s="111"/>
      <c r="V19" s="112"/>
      <c r="W19" s="113"/>
      <c r="X19" s="127"/>
      <c r="Y19" s="337"/>
      <c r="Z19" s="338"/>
      <c r="AA19" s="117"/>
      <c r="AB19" s="110"/>
      <c r="AC19" s="333"/>
    </row>
    <row r="20" spans="1:29" ht="15.75" customHeight="1">
      <c r="A20" s="323"/>
      <c r="B20" s="163"/>
      <c r="C20" s="335"/>
      <c r="D20" s="336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8"/>
      <c r="S20" s="119"/>
      <c r="T20" s="120"/>
      <c r="U20" s="130"/>
      <c r="V20" s="131"/>
      <c r="W20" s="126"/>
      <c r="X20" s="127"/>
      <c r="Y20" s="337"/>
      <c r="Z20" s="338"/>
      <c r="AA20" s="165"/>
      <c r="AB20" s="125"/>
      <c r="AC20" s="333"/>
    </row>
    <row r="21" spans="1:29" ht="15.75" customHeight="1" thickBot="1">
      <c r="A21" s="324"/>
      <c r="B21" s="133" t="s">
        <v>115</v>
      </c>
      <c r="C21" s="358"/>
      <c r="D21" s="358"/>
      <c r="E21" s="134"/>
      <c r="F21" s="167"/>
      <c r="G21" s="135"/>
      <c r="H21" s="69"/>
      <c r="I21" s="136">
        <f t="shared" ref="I21:J21" si="2">AVERAGE(I5:I20)</f>
        <v>11</v>
      </c>
      <c r="J21" s="137">
        <f t="shared" si="2"/>
        <v>3600</v>
      </c>
      <c r="K21" s="138">
        <f t="shared" ref="K21" si="3">J21/I21</f>
        <v>327.27272727272725</v>
      </c>
      <c r="L21" s="136">
        <f t="shared" ref="L21:M21" si="4">AVERAGE(L5:L20)</f>
        <v>11</v>
      </c>
      <c r="M21" s="137">
        <f t="shared" si="4"/>
        <v>3166.329608766177</v>
      </c>
      <c r="N21" s="138">
        <f>M21/L21</f>
        <v>287.84814625147061</v>
      </c>
      <c r="O21" s="139">
        <f>L21-I21</f>
        <v>0</v>
      </c>
      <c r="P21" s="140">
        <f>N21-K21</f>
        <v>-39.424581021256643</v>
      </c>
      <c r="Q21" s="141">
        <f>N21/K21</f>
        <v>0.87953600243504915</v>
      </c>
      <c r="R21" s="329"/>
      <c r="S21" s="142">
        <v>0.25</v>
      </c>
      <c r="T21" s="143">
        <v>0.43660879629629623</v>
      </c>
      <c r="U21" s="144"/>
      <c r="V21" s="166"/>
      <c r="W21" s="167"/>
      <c r="X21" s="138"/>
      <c r="Y21" s="359"/>
      <c r="Z21" s="360"/>
      <c r="AA21" s="168">
        <f>M21-J21</f>
        <v>-433.67039123382301</v>
      </c>
      <c r="AB21" s="141">
        <f>M21/J21</f>
        <v>0.87953600243504915</v>
      </c>
      <c r="AC21" s="334"/>
    </row>
    <row r="22" spans="1:29" ht="15.75" customHeight="1">
      <c r="A22" s="361" t="s">
        <v>121</v>
      </c>
      <c r="B22" s="114" t="s">
        <v>118</v>
      </c>
      <c r="C22" s="325" t="s">
        <v>186</v>
      </c>
      <c r="D22" s="326"/>
      <c r="E22" s="147">
        <v>18.53</v>
      </c>
      <c r="F22" s="97">
        <v>2699</v>
      </c>
      <c r="G22" s="148">
        <f t="shared" ref="G22:G24" si="5">E22*F22</f>
        <v>50012.47</v>
      </c>
      <c r="H22" s="149"/>
      <c r="I22" s="150">
        <v>3</v>
      </c>
      <c r="J22" s="151">
        <v>3300</v>
      </c>
      <c r="K22" s="152">
        <f>J22/I22</f>
        <v>1100</v>
      </c>
      <c r="L22" s="153">
        <v>3</v>
      </c>
      <c r="M22" s="151">
        <f>F22/V22*60</f>
        <v>2986.2292962469573</v>
      </c>
      <c r="N22" s="152">
        <f>M22/L22</f>
        <v>995.40976541565249</v>
      </c>
      <c r="O22" s="154">
        <f>L22-I22</f>
        <v>0</v>
      </c>
      <c r="P22" s="155">
        <f>N22-K22</f>
        <v>-104.59023458434751</v>
      </c>
      <c r="Q22" s="156">
        <f>N22/K22</f>
        <v>0.90491796855968409</v>
      </c>
      <c r="R22" s="327">
        <f>Q38</f>
        <v>0.90563932285322801</v>
      </c>
      <c r="S22" s="157">
        <v>0.33402777777777776</v>
      </c>
      <c r="T22" s="158">
        <v>0.37167824074074074</v>
      </c>
      <c r="U22" s="159"/>
      <c r="V22" s="112">
        <v>54.22892348002997</v>
      </c>
      <c r="W22" s="161"/>
      <c r="X22" s="162"/>
      <c r="Y22" s="330"/>
      <c r="Z22" s="331"/>
      <c r="AA22" s="115">
        <f>M22-J22</f>
        <v>-313.77070375304265</v>
      </c>
      <c r="AB22" s="156">
        <f>M22/J22</f>
        <v>0.90491796855968409</v>
      </c>
      <c r="AC22" s="332">
        <f>AB38</f>
        <v>0.90563932285322801</v>
      </c>
    </row>
    <row r="23" spans="1:29" ht="15.75" customHeight="1">
      <c r="A23" s="362"/>
      <c r="B23" s="100" t="s">
        <v>118</v>
      </c>
      <c r="C23" s="335" t="s">
        <v>122</v>
      </c>
      <c r="D23" s="336"/>
      <c r="E23" s="101">
        <v>22.28</v>
      </c>
      <c r="F23" s="102">
        <v>1115</v>
      </c>
      <c r="G23" s="103">
        <f t="shared" si="5"/>
        <v>24842.2</v>
      </c>
      <c r="H23" s="26"/>
      <c r="I23" s="104">
        <v>5</v>
      </c>
      <c r="J23" s="105">
        <v>3300</v>
      </c>
      <c r="K23" s="106">
        <f t="shared" ref="K23:K24" si="6">J23/I23</f>
        <v>660</v>
      </c>
      <c r="L23" s="107">
        <v>5</v>
      </c>
      <c r="M23" s="105">
        <f>F23/V23*60</f>
        <v>2989.7999999999997</v>
      </c>
      <c r="N23" s="106">
        <f>M23/L23</f>
        <v>597.95999999999992</v>
      </c>
      <c r="O23" s="108">
        <f>L23-I23</f>
        <v>0</v>
      </c>
      <c r="P23" s="109">
        <f>N23-K23</f>
        <v>-62.040000000000077</v>
      </c>
      <c r="Q23" s="110">
        <f>N23/K23</f>
        <v>0.90599999999999992</v>
      </c>
      <c r="R23" s="328"/>
      <c r="S23" s="47">
        <v>0.37569444444444439</v>
      </c>
      <c r="T23" s="48">
        <v>0.3912268518518518</v>
      </c>
      <c r="U23" s="111">
        <v>5.7833333333332515</v>
      </c>
      <c r="V23" s="112">
        <v>22.376078667469397</v>
      </c>
      <c r="W23" s="113"/>
      <c r="X23" s="116"/>
      <c r="Y23" s="337"/>
      <c r="Z23" s="338"/>
      <c r="AA23" s="117">
        <f>M23-J23</f>
        <v>-310.20000000000027</v>
      </c>
      <c r="AB23" s="110">
        <f>M23/J23</f>
        <v>0.90599999999999992</v>
      </c>
      <c r="AC23" s="333"/>
    </row>
    <row r="24" spans="1:29" ht="15.75" customHeight="1">
      <c r="A24" s="362"/>
      <c r="B24" s="100" t="s">
        <v>118</v>
      </c>
      <c r="C24" s="335" t="s">
        <v>123</v>
      </c>
      <c r="D24" s="336"/>
      <c r="E24" s="101">
        <v>17.89</v>
      </c>
      <c r="F24" s="102">
        <v>3210</v>
      </c>
      <c r="G24" s="103">
        <f t="shared" si="5"/>
        <v>57426.9</v>
      </c>
      <c r="H24" s="26"/>
      <c r="I24" s="104">
        <v>4</v>
      </c>
      <c r="J24" s="105">
        <v>3300</v>
      </c>
      <c r="K24" s="106">
        <f t="shared" si="6"/>
        <v>825</v>
      </c>
      <c r="L24" s="107">
        <v>4</v>
      </c>
      <c r="M24" s="105">
        <f>F24/V24*60</f>
        <v>2989.8</v>
      </c>
      <c r="N24" s="106">
        <f>M24/L24</f>
        <v>747.45</v>
      </c>
      <c r="O24" s="108">
        <f>L24-I24</f>
        <v>0</v>
      </c>
      <c r="P24" s="109">
        <f>N24-K24</f>
        <v>-77.549999999999955</v>
      </c>
      <c r="Q24" s="110">
        <f>N24/K24</f>
        <v>0.90600000000000003</v>
      </c>
      <c r="R24" s="328"/>
      <c r="S24" s="47">
        <v>0.39513888888888882</v>
      </c>
      <c r="T24" s="48">
        <v>0.43987268518518513</v>
      </c>
      <c r="U24" s="111">
        <v>5.633333333333308</v>
      </c>
      <c r="V24" s="112">
        <v>64.419024683925343</v>
      </c>
      <c r="W24" s="113"/>
      <c r="X24" s="116"/>
      <c r="Y24" s="337"/>
      <c r="Z24" s="338"/>
      <c r="AA24" s="117">
        <f>M24-J24</f>
        <v>-310.19999999999982</v>
      </c>
      <c r="AB24" s="110">
        <f>M24/J24</f>
        <v>0.90600000000000003</v>
      </c>
      <c r="AC24" s="333"/>
    </row>
    <row r="25" spans="1:29" ht="15.75" customHeight="1">
      <c r="A25" s="362"/>
      <c r="B25" s="100"/>
      <c r="C25" s="335"/>
      <c r="D25" s="336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28"/>
      <c r="S25" s="47"/>
      <c r="T25" s="48"/>
      <c r="U25" s="111"/>
      <c r="V25" s="112"/>
      <c r="W25" s="113"/>
      <c r="X25" s="116"/>
      <c r="Y25" s="337"/>
      <c r="Z25" s="338"/>
      <c r="AA25" s="117"/>
      <c r="AB25" s="110"/>
      <c r="AC25" s="333"/>
    </row>
    <row r="26" spans="1:29" ht="15.75" customHeight="1">
      <c r="A26" s="363"/>
      <c r="B26" s="100"/>
      <c r="C26" s="335"/>
      <c r="D26" s="336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328"/>
      <c r="S26" s="47"/>
      <c r="T26" s="48"/>
      <c r="U26" s="111"/>
      <c r="V26" s="112"/>
      <c r="W26" s="113"/>
      <c r="X26" s="116"/>
      <c r="Y26" s="337"/>
      <c r="Z26" s="338"/>
      <c r="AA26" s="117"/>
      <c r="AB26" s="110"/>
      <c r="AC26" s="333"/>
    </row>
    <row r="27" spans="1:29" ht="15.75" customHeight="1">
      <c r="A27" s="363"/>
      <c r="B27" s="100"/>
      <c r="C27" s="335"/>
      <c r="D27" s="336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28"/>
      <c r="S27" s="47"/>
      <c r="T27" s="120"/>
      <c r="U27" s="111"/>
      <c r="V27" s="112"/>
      <c r="W27" s="113"/>
      <c r="X27" s="116"/>
      <c r="Y27" s="337"/>
      <c r="Z27" s="338"/>
      <c r="AA27" s="117"/>
      <c r="AB27" s="110"/>
      <c r="AC27" s="333"/>
    </row>
    <row r="28" spans="1:29" ht="15.75" customHeight="1">
      <c r="A28" s="363"/>
      <c r="B28" s="100"/>
      <c r="C28" s="335"/>
      <c r="D28" s="336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328"/>
      <c r="S28" s="47"/>
      <c r="T28" s="120"/>
      <c r="U28" s="111"/>
      <c r="V28" s="112"/>
      <c r="W28" s="113"/>
      <c r="X28" s="116"/>
      <c r="Y28" s="337"/>
      <c r="Z28" s="338"/>
      <c r="AA28" s="117"/>
      <c r="AB28" s="110"/>
      <c r="AC28" s="333"/>
    </row>
    <row r="29" spans="1:29" ht="15.75" customHeight="1">
      <c r="A29" s="363"/>
      <c r="B29" s="100"/>
      <c r="C29" s="335"/>
      <c r="D29" s="336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28"/>
      <c r="S29" s="47"/>
      <c r="T29" s="120"/>
      <c r="U29" s="111"/>
      <c r="V29" s="112"/>
      <c r="W29" s="113"/>
      <c r="X29" s="116"/>
      <c r="Y29" s="337"/>
      <c r="Z29" s="338"/>
      <c r="AA29" s="117"/>
      <c r="AB29" s="110"/>
      <c r="AC29" s="333"/>
    </row>
    <row r="30" spans="1:29" ht="15.75" customHeight="1">
      <c r="A30" s="363"/>
      <c r="B30" s="100"/>
      <c r="C30" s="335"/>
      <c r="D30" s="336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28"/>
      <c r="S30" s="47"/>
      <c r="T30" s="120"/>
      <c r="U30" s="111"/>
      <c r="V30" s="112"/>
      <c r="W30" s="113"/>
      <c r="X30" s="116"/>
      <c r="Y30" s="337"/>
      <c r="Z30" s="338"/>
      <c r="AA30" s="117"/>
      <c r="AB30" s="110"/>
      <c r="AC30" s="333"/>
    </row>
    <row r="31" spans="1:29" ht="15.75" customHeight="1">
      <c r="A31" s="363"/>
      <c r="B31" s="100"/>
      <c r="C31" s="335"/>
      <c r="D31" s="336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28"/>
      <c r="S31" s="47"/>
      <c r="T31" s="120"/>
      <c r="U31" s="111"/>
      <c r="V31" s="112"/>
      <c r="W31" s="113"/>
      <c r="X31" s="116"/>
      <c r="Y31" s="337"/>
      <c r="Z31" s="338"/>
      <c r="AA31" s="117"/>
      <c r="AB31" s="110"/>
      <c r="AC31" s="333"/>
    </row>
    <row r="32" spans="1:29" ht="15.75" customHeight="1">
      <c r="A32" s="363"/>
      <c r="B32" s="100"/>
      <c r="C32" s="335"/>
      <c r="D32" s="336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28"/>
      <c r="S32" s="47"/>
      <c r="T32" s="120"/>
      <c r="U32" s="111"/>
      <c r="V32" s="112"/>
      <c r="W32" s="113"/>
      <c r="X32" s="116"/>
      <c r="Y32" s="337"/>
      <c r="Z32" s="338"/>
      <c r="AA32" s="117"/>
      <c r="AB32" s="110"/>
      <c r="AC32" s="333"/>
    </row>
    <row r="33" spans="1:29" ht="15.75" customHeight="1">
      <c r="A33" s="363"/>
      <c r="B33" s="100"/>
      <c r="C33" s="335"/>
      <c r="D33" s="336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28"/>
      <c r="S33" s="47"/>
      <c r="T33" s="120"/>
      <c r="U33" s="111"/>
      <c r="V33" s="112"/>
      <c r="W33" s="113"/>
      <c r="X33" s="116"/>
      <c r="Y33" s="337"/>
      <c r="Z33" s="338"/>
      <c r="AA33" s="117"/>
      <c r="AB33" s="110"/>
      <c r="AC33" s="333"/>
    </row>
    <row r="34" spans="1:29" ht="15.75" customHeight="1">
      <c r="A34" s="363"/>
      <c r="B34" s="100"/>
      <c r="C34" s="335"/>
      <c r="D34" s="336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28"/>
      <c r="S34" s="47"/>
      <c r="T34" s="120"/>
      <c r="U34" s="111"/>
      <c r="V34" s="112"/>
      <c r="W34" s="113"/>
      <c r="X34" s="116"/>
      <c r="Y34" s="337"/>
      <c r="Z34" s="338"/>
      <c r="AA34" s="117"/>
      <c r="AB34" s="110"/>
      <c r="AC34" s="333"/>
    </row>
    <row r="35" spans="1:29" ht="15.75" customHeight="1">
      <c r="A35" s="363"/>
      <c r="B35" s="100"/>
      <c r="C35" s="335"/>
      <c r="D35" s="336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28"/>
      <c r="S35" s="47"/>
      <c r="T35" s="120"/>
      <c r="U35" s="111"/>
      <c r="V35" s="112"/>
      <c r="W35" s="113"/>
      <c r="X35" s="116"/>
      <c r="Y35" s="337"/>
      <c r="Z35" s="338"/>
      <c r="AA35" s="117"/>
      <c r="AB35" s="110"/>
      <c r="AC35" s="333"/>
    </row>
    <row r="36" spans="1:29" ht="15.75" customHeight="1">
      <c r="A36" s="363"/>
      <c r="B36" s="100"/>
      <c r="C36" s="335"/>
      <c r="D36" s="336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28"/>
      <c r="S36" s="47"/>
      <c r="T36" s="120"/>
      <c r="U36" s="111"/>
      <c r="V36" s="112"/>
      <c r="W36" s="113"/>
      <c r="X36" s="116"/>
      <c r="Y36" s="337"/>
      <c r="Z36" s="338"/>
      <c r="AA36" s="117"/>
      <c r="AB36" s="110"/>
      <c r="AC36" s="333"/>
    </row>
    <row r="37" spans="1:29" ht="15.75" customHeight="1">
      <c r="A37" s="363"/>
      <c r="B37" s="100"/>
      <c r="C37" s="335"/>
      <c r="D37" s="336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28"/>
      <c r="S37" s="119"/>
      <c r="T37" s="120"/>
      <c r="U37" s="130"/>
      <c r="V37" s="131"/>
      <c r="W37" s="126"/>
      <c r="X37" s="127"/>
      <c r="Y37" s="337"/>
      <c r="Z37" s="338"/>
      <c r="AA37" s="165"/>
      <c r="AB37" s="125"/>
      <c r="AC37" s="333"/>
    </row>
    <row r="38" spans="1:29" ht="15.75" customHeight="1" thickBot="1">
      <c r="A38" s="364"/>
      <c r="B38" s="133" t="s">
        <v>115</v>
      </c>
      <c r="C38" s="358"/>
      <c r="D38" s="358"/>
      <c r="E38" s="134"/>
      <c r="F38" s="99"/>
      <c r="G38" s="135"/>
      <c r="H38" s="69"/>
      <c r="I38" s="136">
        <f t="shared" ref="I38:J38" si="7">AVERAGE(I22:I37)</f>
        <v>4</v>
      </c>
      <c r="J38" s="137">
        <f t="shared" si="7"/>
        <v>3300</v>
      </c>
      <c r="K38" s="138">
        <f t="shared" ref="K38" si="8">J38/I38</f>
        <v>825</v>
      </c>
      <c r="L38" s="136">
        <f t="shared" ref="L38:M38" si="9">AVERAGE(L22:L37)</f>
        <v>4</v>
      </c>
      <c r="M38" s="137">
        <f t="shared" si="9"/>
        <v>2988.6097654156524</v>
      </c>
      <c r="N38" s="138">
        <f t="shared" ref="N38:N44" si="10">M38/L38</f>
        <v>747.1524413539131</v>
      </c>
      <c r="O38" s="139">
        <f t="shared" ref="O38:O44" si="11">L38-I38</f>
        <v>0</v>
      </c>
      <c r="P38" s="140">
        <f t="shared" ref="P38:P44" si="12">N38-K38</f>
        <v>-77.847558646086895</v>
      </c>
      <c r="Q38" s="141">
        <f t="shared" ref="Q38:Q44" si="13">N38/K38</f>
        <v>0.90563932285322801</v>
      </c>
      <c r="R38" s="329"/>
      <c r="S38" s="142">
        <v>0.33402777777777776</v>
      </c>
      <c r="T38" s="143">
        <v>0.43987268518518513</v>
      </c>
      <c r="U38" s="144"/>
      <c r="V38" s="166"/>
      <c r="W38" s="99"/>
      <c r="X38" s="69"/>
      <c r="Y38" s="359"/>
      <c r="Z38" s="360"/>
      <c r="AA38" s="168">
        <f t="shared" ref="AA38:AA44" si="14">M38-J38</f>
        <v>-311.39023458434758</v>
      </c>
      <c r="AB38" s="141">
        <f t="shared" ref="AB38:AB44" si="15">M38/J38</f>
        <v>0.90563932285322801</v>
      </c>
      <c r="AC38" s="334"/>
    </row>
    <row r="39" spans="1:29" ht="15.75" customHeight="1">
      <c r="A39" s="322" t="s">
        <v>71</v>
      </c>
      <c r="B39" s="114" t="s">
        <v>118</v>
      </c>
      <c r="C39" s="325" t="s">
        <v>207</v>
      </c>
      <c r="D39" s="326"/>
      <c r="E39" s="147">
        <v>25.2</v>
      </c>
      <c r="F39" s="97">
        <v>1269</v>
      </c>
      <c r="G39" s="148">
        <f t="shared" ref="G39:G44" si="16">E39*F39</f>
        <v>31978.799999999999</v>
      </c>
      <c r="H39" s="149"/>
      <c r="I39" s="150">
        <v>3</v>
      </c>
      <c r="J39" s="151">
        <v>3600</v>
      </c>
      <c r="K39" s="152">
        <f>J39/I39</f>
        <v>1200</v>
      </c>
      <c r="L39" s="153">
        <v>3</v>
      </c>
      <c r="M39" s="151">
        <f t="shared" ref="M39:M44" si="17">F39/V39*60</f>
        <v>3190.7674787416172</v>
      </c>
      <c r="N39" s="152">
        <f t="shared" si="10"/>
        <v>1063.589159580539</v>
      </c>
      <c r="O39" s="154">
        <f t="shared" si="11"/>
        <v>0</v>
      </c>
      <c r="P39" s="155">
        <f t="shared" si="12"/>
        <v>-136.41084041946101</v>
      </c>
      <c r="Q39" s="156">
        <f t="shared" si="13"/>
        <v>0.88632429965044912</v>
      </c>
      <c r="R39" s="327">
        <f>Q55</f>
        <v>0.88934621057537966</v>
      </c>
      <c r="S39" s="157">
        <v>0.25</v>
      </c>
      <c r="T39" s="158">
        <v>0.26656249999999998</v>
      </c>
      <c r="U39" s="159"/>
      <c r="V39" s="160">
        <v>23.862597480788001</v>
      </c>
      <c r="W39" s="161"/>
      <c r="X39" s="162"/>
      <c r="Y39" s="330"/>
      <c r="Z39" s="331"/>
      <c r="AA39" s="115">
        <f t="shared" si="14"/>
        <v>-409.2325212583828</v>
      </c>
      <c r="AB39" s="156">
        <f t="shared" si="15"/>
        <v>0.88632429965044923</v>
      </c>
      <c r="AC39" s="332">
        <f>AB55</f>
        <v>0.88934621057537966</v>
      </c>
    </row>
    <row r="40" spans="1:29" ht="15.75" customHeight="1">
      <c r="A40" s="323"/>
      <c r="B40" s="100" t="s">
        <v>118</v>
      </c>
      <c r="C40" s="335" t="s">
        <v>129</v>
      </c>
      <c r="D40" s="336"/>
      <c r="E40" s="101">
        <v>25.03</v>
      </c>
      <c r="F40" s="102">
        <v>1361</v>
      </c>
      <c r="G40" s="103">
        <f t="shared" si="16"/>
        <v>34065.83</v>
      </c>
      <c r="H40" s="26"/>
      <c r="I40" s="104">
        <v>5</v>
      </c>
      <c r="J40" s="105">
        <v>3600</v>
      </c>
      <c r="K40" s="106">
        <f t="shared" ref="K40:K76" si="18">J40/I40</f>
        <v>720</v>
      </c>
      <c r="L40" s="107">
        <v>5</v>
      </c>
      <c r="M40" s="105">
        <f t="shared" si="17"/>
        <v>3193.8561676975382</v>
      </c>
      <c r="N40" s="106">
        <f t="shared" si="10"/>
        <v>638.77123353950765</v>
      </c>
      <c r="O40" s="108">
        <f t="shared" si="11"/>
        <v>0</v>
      </c>
      <c r="P40" s="109">
        <f t="shared" si="12"/>
        <v>-81.228766460492352</v>
      </c>
      <c r="Q40" s="110">
        <f t="shared" si="13"/>
        <v>0.88718226880487172</v>
      </c>
      <c r="R40" s="328"/>
      <c r="S40" s="47">
        <v>0.27638888888888891</v>
      </c>
      <c r="T40" s="48">
        <v>0.29414351851851855</v>
      </c>
      <c r="U40" s="111">
        <v>15</v>
      </c>
      <c r="V40" s="112">
        <v>25.567838910813872</v>
      </c>
      <c r="W40" s="113"/>
      <c r="X40" s="116"/>
      <c r="Y40" s="337"/>
      <c r="Z40" s="338"/>
      <c r="AA40" s="117">
        <f t="shared" si="14"/>
        <v>-406.14383230246176</v>
      </c>
      <c r="AB40" s="110">
        <f t="shared" si="15"/>
        <v>0.88718226880487172</v>
      </c>
      <c r="AC40" s="333"/>
    </row>
    <row r="41" spans="1:29" ht="15.75" customHeight="1">
      <c r="A41" s="323"/>
      <c r="B41" s="100" t="s">
        <v>118</v>
      </c>
      <c r="C41" s="335" t="s">
        <v>125</v>
      </c>
      <c r="D41" s="336"/>
      <c r="E41" s="101">
        <v>18.18</v>
      </c>
      <c r="F41" s="102">
        <v>1302</v>
      </c>
      <c r="G41" s="103">
        <f t="shared" si="16"/>
        <v>23670.36</v>
      </c>
      <c r="H41" s="26"/>
      <c r="I41" s="104">
        <v>3</v>
      </c>
      <c r="J41" s="105">
        <v>3600</v>
      </c>
      <c r="K41" s="106">
        <f t="shared" si="18"/>
        <v>1200</v>
      </c>
      <c r="L41" s="107">
        <v>3</v>
      </c>
      <c r="M41" s="105">
        <f t="shared" si="17"/>
        <v>3188.499368267579</v>
      </c>
      <c r="N41" s="106">
        <f t="shared" si="10"/>
        <v>1062.8331227558597</v>
      </c>
      <c r="O41" s="108">
        <f t="shared" si="11"/>
        <v>0</v>
      </c>
      <c r="P41" s="109">
        <f t="shared" si="12"/>
        <v>-137.16687724414032</v>
      </c>
      <c r="Q41" s="110">
        <f t="shared" si="13"/>
        <v>0.88569426896321635</v>
      </c>
      <c r="R41" s="328"/>
      <c r="S41" s="47">
        <v>0.3041666666666667</v>
      </c>
      <c r="T41" s="48">
        <v>0.32118055555555558</v>
      </c>
      <c r="U41" s="111">
        <v>15</v>
      </c>
      <c r="V41" s="112">
        <v>24.500553701676054</v>
      </c>
      <c r="W41" s="113"/>
      <c r="X41" s="116"/>
      <c r="Y41" s="337"/>
      <c r="Z41" s="338"/>
      <c r="AA41" s="117">
        <f t="shared" si="14"/>
        <v>-411.50063173242097</v>
      </c>
      <c r="AB41" s="110">
        <f t="shared" si="15"/>
        <v>0.88569426896321635</v>
      </c>
      <c r="AC41" s="333"/>
    </row>
    <row r="42" spans="1:29" ht="15.75" customHeight="1">
      <c r="A42" s="323"/>
      <c r="B42" s="100" t="s">
        <v>118</v>
      </c>
      <c r="C42" s="335" t="s">
        <v>202</v>
      </c>
      <c r="D42" s="336"/>
      <c r="E42" s="101">
        <v>23.72</v>
      </c>
      <c r="F42" s="102">
        <v>1244</v>
      </c>
      <c r="G42" s="103">
        <f t="shared" si="16"/>
        <v>29507.68</v>
      </c>
      <c r="H42" s="26"/>
      <c r="I42" s="104">
        <v>5</v>
      </c>
      <c r="J42" s="105">
        <v>3600</v>
      </c>
      <c r="K42" s="106">
        <f t="shared" si="18"/>
        <v>720</v>
      </c>
      <c r="L42" s="107">
        <v>5</v>
      </c>
      <c r="M42" s="105">
        <f t="shared" si="17"/>
        <v>3196.6311494849406</v>
      </c>
      <c r="N42" s="106">
        <f t="shared" si="10"/>
        <v>639.32622989698814</v>
      </c>
      <c r="O42" s="108">
        <f t="shared" si="11"/>
        <v>0</v>
      </c>
      <c r="P42" s="109">
        <f t="shared" si="12"/>
        <v>-80.673770103011861</v>
      </c>
      <c r="Q42" s="110">
        <f t="shared" si="13"/>
        <v>0.88795309707915016</v>
      </c>
      <c r="R42" s="328"/>
      <c r="S42" s="47">
        <v>0.33125000000000004</v>
      </c>
      <c r="T42" s="48">
        <v>0.34745370370370376</v>
      </c>
      <c r="U42" s="111">
        <v>14.500000000000028</v>
      </c>
      <c r="V42" s="112">
        <v>23.349581640667683</v>
      </c>
      <c r="W42" s="113"/>
      <c r="X42" s="116"/>
      <c r="Y42" s="337"/>
      <c r="Z42" s="338"/>
      <c r="AA42" s="117">
        <f t="shared" si="14"/>
        <v>-403.36885051505942</v>
      </c>
      <c r="AB42" s="110">
        <f t="shared" si="15"/>
        <v>0.88795309707915016</v>
      </c>
      <c r="AC42" s="333"/>
    </row>
    <row r="43" spans="1:29" ht="15.75" customHeight="1">
      <c r="A43" s="323"/>
      <c r="B43" s="100" t="s">
        <v>118</v>
      </c>
      <c r="C43" s="335" t="s">
        <v>128</v>
      </c>
      <c r="D43" s="336"/>
      <c r="E43" s="101">
        <v>14.28</v>
      </c>
      <c r="F43" s="102">
        <v>6736</v>
      </c>
      <c r="G43" s="103">
        <f t="shared" si="16"/>
        <v>96190.080000000002</v>
      </c>
      <c r="H43" s="13"/>
      <c r="I43" s="104">
        <v>3</v>
      </c>
      <c r="J43" s="105">
        <v>3600</v>
      </c>
      <c r="K43" s="106">
        <f t="shared" si="18"/>
        <v>1200</v>
      </c>
      <c r="L43" s="107">
        <v>3</v>
      </c>
      <c r="M43" s="105">
        <f t="shared" si="17"/>
        <v>3186.1240921512021</v>
      </c>
      <c r="N43" s="106">
        <f t="shared" si="10"/>
        <v>1062.0413640504007</v>
      </c>
      <c r="O43" s="108">
        <f t="shared" si="11"/>
        <v>0</v>
      </c>
      <c r="P43" s="109">
        <f t="shared" si="12"/>
        <v>-137.95863594959928</v>
      </c>
      <c r="Q43" s="110">
        <f t="shared" si="13"/>
        <v>0.88503447004200064</v>
      </c>
      <c r="R43" s="328"/>
      <c r="S43" s="47">
        <v>0.35763888888888895</v>
      </c>
      <c r="T43" s="48">
        <v>0.44572916666666673</v>
      </c>
      <c r="U43" s="111">
        <v>14.666666666666668</v>
      </c>
      <c r="V43" s="112">
        <v>126.85004987584144</v>
      </c>
      <c r="W43" s="113"/>
      <c r="X43" s="116"/>
      <c r="Y43" s="337"/>
      <c r="Z43" s="338"/>
      <c r="AA43" s="117">
        <f t="shared" si="14"/>
        <v>-413.87590784879785</v>
      </c>
      <c r="AB43" s="110">
        <f t="shared" si="15"/>
        <v>0.88503447004200064</v>
      </c>
      <c r="AC43" s="333"/>
    </row>
    <row r="44" spans="1:29" ht="15.75" customHeight="1">
      <c r="A44" s="323"/>
      <c r="B44" s="100" t="s">
        <v>118</v>
      </c>
      <c r="C44" s="335" t="s">
        <v>126</v>
      </c>
      <c r="D44" s="336"/>
      <c r="E44" s="101">
        <v>14.03</v>
      </c>
      <c r="F44" s="102">
        <v>4844</v>
      </c>
      <c r="G44" s="121">
        <f t="shared" si="16"/>
        <v>67961.319999999992</v>
      </c>
      <c r="H44" s="122"/>
      <c r="I44" s="104">
        <v>3</v>
      </c>
      <c r="J44" s="105">
        <v>3000</v>
      </c>
      <c r="K44" s="106">
        <f t="shared" si="18"/>
        <v>1000</v>
      </c>
      <c r="L44" s="107">
        <v>3</v>
      </c>
      <c r="M44" s="105">
        <f t="shared" si="17"/>
        <v>2720.3921657400938</v>
      </c>
      <c r="N44" s="106">
        <f t="shared" si="10"/>
        <v>906.79738858003122</v>
      </c>
      <c r="O44" s="108">
        <f t="shared" si="11"/>
        <v>0</v>
      </c>
      <c r="P44" s="109">
        <f t="shared" si="12"/>
        <v>-93.202611419968775</v>
      </c>
      <c r="Q44" s="110">
        <f t="shared" si="13"/>
        <v>0.90679738858003123</v>
      </c>
      <c r="R44" s="328"/>
      <c r="S44" s="47">
        <v>0.45555555555555566</v>
      </c>
      <c r="T44" s="120">
        <v>0.52974537037037051</v>
      </c>
      <c r="U44" s="111">
        <v>15</v>
      </c>
      <c r="V44" s="112">
        <v>106.83753749192635</v>
      </c>
      <c r="W44" s="113"/>
      <c r="X44" s="116"/>
      <c r="Y44" s="337"/>
      <c r="Z44" s="338"/>
      <c r="AA44" s="117">
        <f t="shared" si="14"/>
        <v>-279.60783425990621</v>
      </c>
      <c r="AB44" s="110">
        <f t="shared" si="15"/>
        <v>0.90679738858003123</v>
      </c>
      <c r="AC44" s="333"/>
    </row>
    <row r="45" spans="1:29" ht="15.75" customHeight="1">
      <c r="A45" s="323"/>
      <c r="B45" s="100"/>
      <c r="C45" s="335"/>
      <c r="D45" s="336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328"/>
      <c r="S45" s="47"/>
      <c r="T45" s="120"/>
      <c r="U45" s="111"/>
      <c r="V45" s="112"/>
      <c r="W45" s="113"/>
      <c r="X45" s="116"/>
      <c r="Y45" s="337"/>
      <c r="Z45" s="338"/>
      <c r="AA45" s="117"/>
      <c r="AB45" s="110"/>
      <c r="AC45" s="333"/>
    </row>
    <row r="46" spans="1:29" ht="15.75" customHeight="1">
      <c r="A46" s="323"/>
      <c r="B46" s="100"/>
      <c r="C46" s="335"/>
      <c r="D46" s="336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28"/>
      <c r="S46" s="47"/>
      <c r="T46" s="120"/>
      <c r="U46" s="111"/>
      <c r="V46" s="112"/>
      <c r="W46" s="113"/>
      <c r="X46" s="116"/>
      <c r="Y46" s="337"/>
      <c r="Z46" s="338"/>
      <c r="AA46" s="117"/>
      <c r="AB46" s="110"/>
      <c r="AC46" s="333"/>
    </row>
    <row r="47" spans="1:29" ht="15.75" customHeight="1">
      <c r="A47" s="323"/>
      <c r="B47" s="100"/>
      <c r="C47" s="335"/>
      <c r="D47" s="336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8"/>
      <c r="S47" s="47"/>
      <c r="T47" s="120"/>
      <c r="U47" s="111"/>
      <c r="V47" s="112"/>
      <c r="W47" s="113"/>
      <c r="X47" s="116"/>
      <c r="Y47" s="337"/>
      <c r="Z47" s="338"/>
      <c r="AA47" s="117"/>
      <c r="AB47" s="110"/>
      <c r="AC47" s="333"/>
    </row>
    <row r="48" spans="1:29" ht="15.75" customHeight="1">
      <c r="A48" s="323"/>
      <c r="B48" s="100"/>
      <c r="C48" s="335"/>
      <c r="D48" s="336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8"/>
      <c r="S48" s="47"/>
      <c r="T48" s="120"/>
      <c r="U48" s="111"/>
      <c r="V48" s="112"/>
      <c r="W48" s="113"/>
      <c r="X48" s="116"/>
      <c r="Y48" s="337"/>
      <c r="Z48" s="338"/>
      <c r="AA48" s="117"/>
      <c r="AB48" s="110"/>
      <c r="AC48" s="333"/>
    </row>
    <row r="49" spans="1:29" ht="15.75" customHeight="1">
      <c r="A49" s="323"/>
      <c r="B49" s="100"/>
      <c r="C49" s="335"/>
      <c r="D49" s="336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8"/>
      <c r="S49" s="47"/>
      <c r="T49" s="120"/>
      <c r="U49" s="111"/>
      <c r="V49" s="112"/>
      <c r="W49" s="126"/>
      <c r="X49" s="127"/>
      <c r="Y49" s="337"/>
      <c r="Z49" s="338"/>
      <c r="AA49" s="117"/>
      <c r="AB49" s="110"/>
      <c r="AC49" s="333"/>
    </row>
    <row r="50" spans="1:29" ht="15.75" customHeight="1">
      <c r="A50" s="323"/>
      <c r="B50" s="100"/>
      <c r="C50" s="335"/>
      <c r="D50" s="336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8"/>
      <c r="S50" s="47"/>
      <c r="T50" s="120"/>
      <c r="U50" s="111"/>
      <c r="V50" s="112"/>
      <c r="W50" s="126"/>
      <c r="X50" s="127"/>
      <c r="Y50" s="337"/>
      <c r="Z50" s="338"/>
      <c r="AA50" s="117"/>
      <c r="AB50" s="110"/>
      <c r="AC50" s="333"/>
    </row>
    <row r="51" spans="1:29" ht="15.75" customHeight="1">
      <c r="A51" s="323"/>
      <c r="B51" s="100"/>
      <c r="C51" s="335"/>
      <c r="D51" s="336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8"/>
      <c r="S51" s="47"/>
      <c r="T51" s="120"/>
      <c r="U51" s="111"/>
      <c r="V51" s="112"/>
      <c r="W51" s="126"/>
      <c r="X51" s="127"/>
      <c r="Y51" s="337"/>
      <c r="Z51" s="338"/>
      <c r="AA51" s="117"/>
      <c r="AB51" s="110"/>
      <c r="AC51" s="333"/>
    </row>
    <row r="52" spans="1:29" ht="15.75" customHeight="1">
      <c r="A52" s="323"/>
      <c r="B52" s="100"/>
      <c r="C52" s="335"/>
      <c r="D52" s="336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8"/>
      <c r="S52" s="47"/>
      <c r="T52" s="120"/>
      <c r="U52" s="111"/>
      <c r="V52" s="112"/>
      <c r="W52" s="126"/>
      <c r="X52" s="127"/>
      <c r="Y52" s="337"/>
      <c r="Z52" s="338"/>
      <c r="AA52" s="117"/>
      <c r="AB52" s="110"/>
      <c r="AC52" s="333"/>
    </row>
    <row r="53" spans="1:29" ht="15.75" customHeight="1">
      <c r="A53" s="323"/>
      <c r="B53" s="100"/>
      <c r="C53" s="335"/>
      <c r="D53" s="336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8"/>
      <c r="S53" s="47"/>
      <c r="T53" s="120"/>
      <c r="U53" s="111"/>
      <c r="V53" s="112"/>
      <c r="W53" s="126"/>
      <c r="X53" s="127"/>
      <c r="Y53" s="337"/>
      <c r="Z53" s="338"/>
      <c r="AA53" s="117"/>
      <c r="AB53" s="110"/>
      <c r="AC53" s="333"/>
    </row>
    <row r="54" spans="1:29" ht="15.75" customHeight="1">
      <c r="A54" s="323"/>
      <c r="B54" s="100"/>
      <c r="C54" s="335"/>
      <c r="D54" s="336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8"/>
      <c r="S54" s="119"/>
      <c r="T54" s="120"/>
      <c r="U54" s="130"/>
      <c r="V54" s="131"/>
      <c r="W54" s="126"/>
      <c r="X54" s="127"/>
      <c r="Y54" s="337"/>
      <c r="Z54" s="338"/>
      <c r="AA54" s="165"/>
      <c r="AB54" s="125"/>
      <c r="AC54" s="333"/>
    </row>
    <row r="55" spans="1:29" ht="15.75" customHeight="1" thickBot="1">
      <c r="A55" s="324"/>
      <c r="B55" s="133" t="s">
        <v>115</v>
      </c>
      <c r="C55" s="358"/>
      <c r="D55" s="358"/>
      <c r="E55" s="134"/>
      <c r="F55" s="99"/>
      <c r="G55" s="135"/>
      <c r="H55" s="69"/>
      <c r="I55" s="136">
        <f t="shared" ref="I55:J55" si="19">AVERAGE(I39:I54)</f>
        <v>3.6666666666666665</v>
      </c>
      <c r="J55" s="137">
        <f t="shared" si="19"/>
        <v>3500</v>
      </c>
      <c r="K55" s="138">
        <f t="shared" ref="K55" si="20">J55/I55</f>
        <v>954.54545454545462</v>
      </c>
      <c r="L55" s="136">
        <f t="shared" ref="L55:M55" si="21">AVERAGE(L39:L54)</f>
        <v>3.6666666666666665</v>
      </c>
      <c r="M55" s="137">
        <f t="shared" si="21"/>
        <v>3112.711737013829</v>
      </c>
      <c r="N55" s="138">
        <f t="shared" ref="N55:N61" si="22">M55/L55</f>
        <v>848.92138282195333</v>
      </c>
      <c r="O55" s="139">
        <f t="shared" ref="O55:O61" si="23">L55-I55</f>
        <v>0</v>
      </c>
      <c r="P55" s="140">
        <f t="shared" ref="P55:P61" si="24">N55-K55</f>
        <v>-105.62407172350129</v>
      </c>
      <c r="Q55" s="141">
        <f t="shared" ref="Q55:Q61" si="25">N55/K55</f>
        <v>0.88934621057537966</v>
      </c>
      <c r="R55" s="329"/>
      <c r="S55" s="142">
        <v>0.25</v>
      </c>
      <c r="T55" s="143">
        <v>0.52974537037037051</v>
      </c>
      <c r="U55" s="144"/>
      <c r="V55" s="166"/>
      <c r="W55" s="99"/>
      <c r="X55" s="69"/>
      <c r="Y55" s="359"/>
      <c r="Z55" s="360"/>
      <c r="AA55" s="168">
        <f t="shared" ref="AA55:AA61" si="26">M55-J55</f>
        <v>-387.28826298617105</v>
      </c>
      <c r="AB55" s="141">
        <f t="shared" ref="AB55:AB61" si="27">M55/J55</f>
        <v>0.88934621057537966</v>
      </c>
      <c r="AC55" s="334"/>
    </row>
    <row r="56" spans="1:29" ht="15.75" customHeight="1">
      <c r="A56" s="361" t="s">
        <v>78</v>
      </c>
      <c r="B56" s="114" t="s">
        <v>118</v>
      </c>
      <c r="C56" s="325" t="s">
        <v>211</v>
      </c>
      <c r="D56" s="326"/>
      <c r="E56" s="147">
        <v>17.07</v>
      </c>
      <c r="F56" s="97">
        <v>2707</v>
      </c>
      <c r="G56" s="148">
        <f t="shared" ref="G56:G61" si="28">E56*F56</f>
        <v>46208.49</v>
      </c>
      <c r="H56" s="149"/>
      <c r="I56" s="150">
        <v>3</v>
      </c>
      <c r="J56" s="151">
        <v>3300</v>
      </c>
      <c r="K56" s="152">
        <f>J56/I56</f>
        <v>1100</v>
      </c>
      <c r="L56" s="153">
        <v>3</v>
      </c>
      <c r="M56" s="151">
        <f t="shared" ref="M56:M61" si="29">F56/V56*60</f>
        <v>2972.1688102369726</v>
      </c>
      <c r="N56" s="152">
        <f t="shared" si="22"/>
        <v>990.72293674565753</v>
      </c>
      <c r="O56" s="154">
        <f t="shared" si="23"/>
        <v>0</v>
      </c>
      <c r="P56" s="155">
        <f t="shared" si="24"/>
        <v>-109.27706325434247</v>
      </c>
      <c r="Q56" s="156">
        <f t="shared" si="25"/>
        <v>0.90065721522332498</v>
      </c>
      <c r="R56" s="327">
        <f>Q72</f>
        <v>0.88959382935394948</v>
      </c>
      <c r="S56" s="157">
        <v>0.25</v>
      </c>
      <c r="T56" s="158">
        <v>0.28793981481481479</v>
      </c>
      <c r="U56" s="159"/>
      <c r="V56" s="160">
        <v>54.646963335521363</v>
      </c>
      <c r="W56" s="158"/>
      <c r="X56" s="169"/>
      <c r="Y56" s="330"/>
      <c r="Z56" s="331"/>
      <c r="AA56" s="115">
        <f t="shared" si="26"/>
        <v>-327.8311897630274</v>
      </c>
      <c r="AB56" s="156">
        <f t="shared" si="27"/>
        <v>0.90065721522332498</v>
      </c>
      <c r="AC56" s="332">
        <f>AB72</f>
        <v>0.88959382935394948</v>
      </c>
    </row>
    <row r="57" spans="1:29" ht="15.75" customHeight="1">
      <c r="A57" s="362"/>
      <c r="B57" s="100" t="s">
        <v>118</v>
      </c>
      <c r="C57" s="335" t="s">
        <v>215</v>
      </c>
      <c r="D57" s="336"/>
      <c r="E57" s="101">
        <v>20.72</v>
      </c>
      <c r="F57" s="102">
        <v>2478</v>
      </c>
      <c r="G57" s="103">
        <f t="shared" si="28"/>
        <v>51344.159999999996</v>
      </c>
      <c r="H57" s="26"/>
      <c r="I57" s="104">
        <v>3</v>
      </c>
      <c r="J57" s="105">
        <v>3600</v>
      </c>
      <c r="K57" s="106">
        <f t="shared" si="18"/>
        <v>1200</v>
      </c>
      <c r="L57" s="107">
        <v>3</v>
      </c>
      <c r="M57" s="105">
        <f t="shared" si="29"/>
        <v>3192.517982169385</v>
      </c>
      <c r="N57" s="106">
        <f t="shared" si="22"/>
        <v>1064.1726607231283</v>
      </c>
      <c r="O57" s="108">
        <f t="shared" si="23"/>
        <v>0</v>
      </c>
      <c r="P57" s="109">
        <f t="shared" si="24"/>
        <v>-135.82733927687173</v>
      </c>
      <c r="Q57" s="110">
        <f t="shared" si="25"/>
        <v>0.88681055060260694</v>
      </c>
      <c r="R57" s="328"/>
      <c r="S57" s="47">
        <v>0.29791666666666666</v>
      </c>
      <c r="T57" s="48">
        <v>0.33025462962962965</v>
      </c>
      <c r="U57" s="111">
        <v>15</v>
      </c>
      <c r="V57" s="112">
        <v>46.571389990720967</v>
      </c>
      <c r="W57" s="113"/>
      <c r="X57" s="13"/>
      <c r="Y57" s="337"/>
      <c r="Z57" s="338"/>
      <c r="AA57" s="117">
        <f t="shared" si="26"/>
        <v>-407.48201783061495</v>
      </c>
      <c r="AB57" s="110">
        <f t="shared" si="27"/>
        <v>0.88681055060260694</v>
      </c>
      <c r="AC57" s="333"/>
    </row>
    <row r="58" spans="1:29" ht="15.75" customHeight="1">
      <c r="A58" s="362"/>
      <c r="B58" s="100" t="s">
        <v>118</v>
      </c>
      <c r="C58" s="335" t="s">
        <v>130</v>
      </c>
      <c r="D58" s="336"/>
      <c r="E58" s="101">
        <v>24.82</v>
      </c>
      <c r="F58" s="102">
        <v>1664</v>
      </c>
      <c r="G58" s="103">
        <f t="shared" si="28"/>
        <v>41300.480000000003</v>
      </c>
      <c r="H58" s="26"/>
      <c r="I58" s="104">
        <v>5</v>
      </c>
      <c r="J58" s="105">
        <v>3600</v>
      </c>
      <c r="K58" s="106">
        <f t="shared" si="18"/>
        <v>720</v>
      </c>
      <c r="L58" s="107">
        <v>5</v>
      </c>
      <c r="M58" s="105">
        <f t="shared" si="29"/>
        <v>3199.007658717434</v>
      </c>
      <c r="N58" s="106">
        <f t="shared" si="22"/>
        <v>639.80153174348675</v>
      </c>
      <c r="O58" s="108">
        <f t="shared" si="23"/>
        <v>0</v>
      </c>
      <c r="P58" s="109">
        <f t="shared" si="24"/>
        <v>-80.198468256513252</v>
      </c>
      <c r="Q58" s="110">
        <f t="shared" si="25"/>
        <v>0.88861323853262053</v>
      </c>
      <c r="R58" s="328"/>
      <c r="S58" s="47">
        <v>0.34027777777777779</v>
      </c>
      <c r="T58" s="48">
        <v>0.36194444444444446</v>
      </c>
      <c r="U58" s="111">
        <v>15</v>
      </c>
      <c r="V58" s="112">
        <v>31.209678328819155</v>
      </c>
      <c r="W58" s="113"/>
      <c r="X58" s="13"/>
      <c r="Y58" s="337"/>
      <c r="Z58" s="338"/>
      <c r="AA58" s="117">
        <f t="shared" si="26"/>
        <v>-400.99234128256603</v>
      </c>
      <c r="AB58" s="110">
        <f t="shared" si="27"/>
        <v>0.88861323853262053</v>
      </c>
      <c r="AC58" s="333"/>
    </row>
    <row r="59" spans="1:29" ht="15.75" customHeight="1">
      <c r="A59" s="362"/>
      <c r="B59" s="100" t="s">
        <v>118</v>
      </c>
      <c r="C59" s="335" t="s">
        <v>127</v>
      </c>
      <c r="D59" s="336"/>
      <c r="E59" s="101">
        <v>18.18</v>
      </c>
      <c r="F59" s="102">
        <v>2353</v>
      </c>
      <c r="G59" s="103">
        <f t="shared" si="28"/>
        <v>42777.54</v>
      </c>
      <c r="H59" s="26"/>
      <c r="I59" s="104">
        <v>3</v>
      </c>
      <c r="J59" s="105">
        <v>3600</v>
      </c>
      <c r="K59" s="106">
        <f t="shared" si="18"/>
        <v>1200</v>
      </c>
      <c r="L59" s="107">
        <v>3</v>
      </c>
      <c r="M59" s="105">
        <f t="shared" si="29"/>
        <v>3196.6782864459992</v>
      </c>
      <c r="N59" s="106">
        <f t="shared" si="22"/>
        <v>1065.5594288153331</v>
      </c>
      <c r="O59" s="108">
        <f t="shared" si="23"/>
        <v>0</v>
      </c>
      <c r="P59" s="109">
        <f t="shared" si="24"/>
        <v>-134.44057118466685</v>
      </c>
      <c r="Q59" s="110">
        <f t="shared" si="25"/>
        <v>0.88796619067944427</v>
      </c>
      <c r="R59" s="328"/>
      <c r="S59" s="47">
        <v>0.37222222222222223</v>
      </c>
      <c r="T59" s="48">
        <v>0.40288194444444447</v>
      </c>
      <c r="U59" s="111">
        <v>14.799999999999995</v>
      </c>
      <c r="V59" s="112">
        <v>44.164594416212275</v>
      </c>
      <c r="W59" s="113"/>
      <c r="X59" s="116"/>
      <c r="Y59" s="337"/>
      <c r="Z59" s="338"/>
      <c r="AA59" s="117">
        <f t="shared" si="26"/>
        <v>-403.32171355400078</v>
      </c>
      <c r="AB59" s="110">
        <f t="shared" si="27"/>
        <v>0.88796619067944427</v>
      </c>
      <c r="AC59" s="333"/>
    </row>
    <row r="60" spans="1:29" ht="15.75" customHeight="1">
      <c r="A60" s="363"/>
      <c r="B60" s="100" t="s">
        <v>118</v>
      </c>
      <c r="C60" s="335" t="s">
        <v>131</v>
      </c>
      <c r="D60" s="336"/>
      <c r="E60" s="101">
        <v>30</v>
      </c>
      <c r="F60" s="102">
        <v>2309</v>
      </c>
      <c r="G60" s="103">
        <f t="shared" si="28"/>
        <v>69270</v>
      </c>
      <c r="H60" s="13"/>
      <c r="I60" s="104">
        <v>4</v>
      </c>
      <c r="J60" s="105">
        <v>3600</v>
      </c>
      <c r="K60" s="106">
        <f t="shared" si="18"/>
        <v>900</v>
      </c>
      <c r="L60" s="107">
        <v>4</v>
      </c>
      <c r="M60" s="105">
        <f t="shared" si="29"/>
        <v>3191.0400000000018</v>
      </c>
      <c r="N60" s="106">
        <f t="shared" si="22"/>
        <v>797.76000000000045</v>
      </c>
      <c r="O60" s="108">
        <f t="shared" si="23"/>
        <v>0</v>
      </c>
      <c r="P60" s="109">
        <f t="shared" si="24"/>
        <v>-102.23999999999955</v>
      </c>
      <c r="Q60" s="110">
        <f t="shared" si="25"/>
        <v>0.88640000000000052</v>
      </c>
      <c r="R60" s="328"/>
      <c r="S60" s="47">
        <v>0.41319444444444448</v>
      </c>
      <c r="T60" s="48">
        <v>0.44333333333333336</v>
      </c>
      <c r="U60" s="111">
        <v>14.850000000000003</v>
      </c>
      <c r="V60" s="112">
        <v>43.415312876052923</v>
      </c>
      <c r="W60" s="113"/>
      <c r="X60" s="116"/>
      <c r="Y60" s="337"/>
      <c r="Z60" s="338"/>
      <c r="AA60" s="117">
        <f t="shared" si="26"/>
        <v>-408.95999999999822</v>
      </c>
      <c r="AB60" s="110">
        <f t="shared" si="27"/>
        <v>0.88640000000000052</v>
      </c>
      <c r="AC60" s="333"/>
    </row>
    <row r="61" spans="1:29" ht="15.75" customHeight="1">
      <c r="A61" s="363"/>
      <c r="B61" s="100" t="s">
        <v>118</v>
      </c>
      <c r="C61" s="335" t="s">
        <v>124</v>
      </c>
      <c r="D61" s="336"/>
      <c r="E61" s="101">
        <v>16.66</v>
      </c>
      <c r="F61" s="102">
        <v>5504</v>
      </c>
      <c r="G61" s="121">
        <f t="shared" si="28"/>
        <v>91696.639999999999</v>
      </c>
      <c r="H61" s="122"/>
      <c r="I61" s="104">
        <v>5</v>
      </c>
      <c r="J61" s="105">
        <v>3600</v>
      </c>
      <c r="K61" s="106">
        <f t="shared" si="18"/>
        <v>720</v>
      </c>
      <c r="L61" s="107">
        <v>5</v>
      </c>
      <c r="M61" s="105">
        <f t="shared" si="29"/>
        <v>3196.9358276693342</v>
      </c>
      <c r="N61" s="106">
        <f t="shared" si="22"/>
        <v>639.38716553386689</v>
      </c>
      <c r="O61" s="108">
        <f t="shared" si="23"/>
        <v>0</v>
      </c>
      <c r="P61" s="109">
        <f t="shared" si="24"/>
        <v>-80.612834466133108</v>
      </c>
      <c r="Q61" s="110">
        <f t="shared" si="25"/>
        <v>0.88803772990814844</v>
      </c>
      <c r="R61" s="328"/>
      <c r="S61" s="47">
        <v>0.45347222222222228</v>
      </c>
      <c r="T61" s="120">
        <v>0.52519675925925935</v>
      </c>
      <c r="U61" s="111">
        <v>14.600000000000044</v>
      </c>
      <c r="V61" s="112">
        <v>103.29891427340762</v>
      </c>
      <c r="W61" s="113"/>
      <c r="X61" s="50"/>
      <c r="Y61" s="337"/>
      <c r="Z61" s="338"/>
      <c r="AA61" s="117">
        <f t="shared" si="26"/>
        <v>-403.06417233066577</v>
      </c>
      <c r="AB61" s="110">
        <f t="shared" si="27"/>
        <v>0.88803772990814844</v>
      </c>
      <c r="AC61" s="333"/>
    </row>
    <row r="62" spans="1:29" ht="15.75" customHeight="1">
      <c r="A62" s="363"/>
      <c r="B62" s="100"/>
      <c r="C62" s="335"/>
      <c r="D62" s="336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328"/>
      <c r="S62" s="47"/>
      <c r="T62" s="120"/>
      <c r="U62" s="111"/>
      <c r="V62" s="112"/>
      <c r="W62" s="113"/>
      <c r="X62" s="116"/>
      <c r="Y62" s="337"/>
      <c r="Z62" s="338"/>
      <c r="AA62" s="117"/>
      <c r="AB62" s="110"/>
      <c r="AC62" s="333"/>
    </row>
    <row r="63" spans="1:29" ht="15.75" customHeight="1">
      <c r="A63" s="363"/>
      <c r="B63" s="100"/>
      <c r="C63" s="335"/>
      <c r="D63" s="336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28"/>
      <c r="S63" s="47"/>
      <c r="T63" s="120"/>
      <c r="U63" s="111"/>
      <c r="V63" s="112"/>
      <c r="W63" s="113"/>
      <c r="X63" s="116"/>
      <c r="Y63" s="337"/>
      <c r="Z63" s="338"/>
      <c r="AA63" s="117"/>
      <c r="AB63" s="110"/>
      <c r="AC63" s="333"/>
    </row>
    <row r="64" spans="1:29" ht="15.75" customHeight="1">
      <c r="A64" s="363"/>
      <c r="B64" s="100"/>
      <c r="C64" s="335"/>
      <c r="D64" s="336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28"/>
      <c r="S64" s="47"/>
      <c r="T64" s="120"/>
      <c r="U64" s="111"/>
      <c r="V64" s="112"/>
      <c r="W64" s="126"/>
      <c r="X64" s="127"/>
      <c r="Y64" s="337"/>
      <c r="Z64" s="338"/>
      <c r="AA64" s="117"/>
      <c r="AB64" s="110"/>
      <c r="AC64" s="333"/>
    </row>
    <row r="65" spans="1:29" ht="15.75" customHeight="1">
      <c r="A65" s="363"/>
      <c r="B65" s="100"/>
      <c r="C65" s="335"/>
      <c r="D65" s="336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28"/>
      <c r="S65" s="47"/>
      <c r="T65" s="120"/>
      <c r="U65" s="111"/>
      <c r="V65" s="112"/>
      <c r="W65" s="126"/>
      <c r="X65" s="127"/>
      <c r="Y65" s="337"/>
      <c r="Z65" s="338"/>
      <c r="AA65" s="117"/>
      <c r="AB65" s="110"/>
      <c r="AC65" s="333"/>
    </row>
    <row r="66" spans="1:29" ht="15.75" customHeight="1">
      <c r="A66" s="363"/>
      <c r="B66" s="100"/>
      <c r="C66" s="335"/>
      <c r="D66" s="336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28"/>
      <c r="S66" s="47"/>
      <c r="T66" s="120"/>
      <c r="U66" s="111"/>
      <c r="V66" s="112"/>
      <c r="W66" s="126"/>
      <c r="X66" s="127"/>
      <c r="Y66" s="337"/>
      <c r="Z66" s="338"/>
      <c r="AA66" s="117"/>
      <c r="AB66" s="110"/>
      <c r="AC66" s="333"/>
    </row>
    <row r="67" spans="1:29" ht="15.75" customHeight="1">
      <c r="A67" s="363"/>
      <c r="B67" s="100"/>
      <c r="C67" s="335"/>
      <c r="D67" s="336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28"/>
      <c r="S67" s="47"/>
      <c r="T67" s="120"/>
      <c r="U67" s="111"/>
      <c r="V67" s="112"/>
      <c r="W67" s="126"/>
      <c r="X67" s="127"/>
      <c r="Y67" s="337"/>
      <c r="Z67" s="338"/>
      <c r="AA67" s="117"/>
      <c r="AB67" s="110"/>
      <c r="AC67" s="333"/>
    </row>
    <row r="68" spans="1:29" ht="15.75" customHeight="1">
      <c r="A68" s="363"/>
      <c r="B68" s="100"/>
      <c r="C68" s="335"/>
      <c r="D68" s="336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28"/>
      <c r="S68" s="47"/>
      <c r="T68" s="120"/>
      <c r="U68" s="111"/>
      <c r="V68" s="112"/>
      <c r="W68" s="126"/>
      <c r="X68" s="127"/>
      <c r="Y68" s="337"/>
      <c r="Z68" s="338"/>
      <c r="AA68" s="117"/>
      <c r="AB68" s="110"/>
      <c r="AC68" s="333"/>
    </row>
    <row r="69" spans="1:29" ht="15.75" customHeight="1">
      <c r="A69" s="363"/>
      <c r="B69" s="100"/>
      <c r="C69" s="335"/>
      <c r="D69" s="336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28"/>
      <c r="S69" s="47"/>
      <c r="T69" s="120"/>
      <c r="U69" s="111"/>
      <c r="V69" s="112"/>
      <c r="W69" s="126"/>
      <c r="X69" s="127"/>
      <c r="Y69" s="337"/>
      <c r="Z69" s="338"/>
      <c r="AA69" s="117"/>
      <c r="AB69" s="110"/>
      <c r="AC69" s="333"/>
    </row>
    <row r="70" spans="1:29" ht="15.75" customHeight="1">
      <c r="A70" s="363"/>
      <c r="B70" s="100"/>
      <c r="C70" s="335"/>
      <c r="D70" s="336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8"/>
      <c r="S70" s="47"/>
      <c r="T70" s="120"/>
      <c r="U70" s="111"/>
      <c r="V70" s="112"/>
      <c r="W70" s="126"/>
      <c r="X70" s="127"/>
      <c r="Y70" s="337"/>
      <c r="Z70" s="338"/>
      <c r="AA70" s="117"/>
      <c r="AB70" s="110"/>
      <c r="AC70" s="333"/>
    </row>
    <row r="71" spans="1:29" ht="15.75" customHeight="1">
      <c r="A71" s="363"/>
      <c r="B71" s="100"/>
      <c r="C71" s="335"/>
      <c r="D71" s="336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8"/>
      <c r="S71" s="119"/>
      <c r="T71" s="120"/>
      <c r="U71" s="130"/>
      <c r="V71" s="131"/>
      <c r="W71" s="126"/>
      <c r="X71" s="127"/>
      <c r="Y71" s="337"/>
      <c r="Z71" s="338"/>
      <c r="AA71" s="165"/>
      <c r="AB71" s="125"/>
      <c r="AC71" s="333"/>
    </row>
    <row r="72" spans="1:29" ht="15.75" customHeight="1" thickBot="1">
      <c r="A72" s="364"/>
      <c r="B72" s="133" t="s">
        <v>115</v>
      </c>
      <c r="C72" s="358"/>
      <c r="D72" s="358"/>
      <c r="E72" s="134"/>
      <c r="F72" s="167"/>
      <c r="G72" s="135"/>
      <c r="H72" s="69"/>
      <c r="I72" s="136">
        <f t="shared" ref="I72:J72" si="30">AVERAGE(I56:I71)</f>
        <v>3.8333333333333335</v>
      </c>
      <c r="J72" s="137">
        <f t="shared" si="30"/>
        <v>3550</v>
      </c>
      <c r="K72" s="138">
        <f t="shared" ref="K72" si="31">J72/I72</f>
        <v>926.08695652173913</v>
      </c>
      <c r="L72" s="136">
        <f t="shared" ref="L72:M72" si="32">AVERAGE(L56:L71)</f>
        <v>3.8333333333333335</v>
      </c>
      <c r="M72" s="137">
        <f t="shared" si="32"/>
        <v>3158.0580942065208</v>
      </c>
      <c r="N72" s="138">
        <f>M72/L72</f>
        <v>823.84124196691846</v>
      </c>
      <c r="O72" s="139">
        <f>L72-I72</f>
        <v>0</v>
      </c>
      <c r="P72" s="140">
        <f>N72-K72</f>
        <v>-102.24571455482067</v>
      </c>
      <c r="Q72" s="141">
        <f>N72/K72</f>
        <v>0.88959382935394948</v>
      </c>
      <c r="R72" s="329"/>
      <c r="S72" s="142">
        <v>0.25</v>
      </c>
      <c r="T72" s="143">
        <v>0.52519675925925935</v>
      </c>
      <c r="U72" s="144"/>
      <c r="V72" s="166"/>
      <c r="W72" s="167"/>
      <c r="X72" s="138"/>
      <c r="Y72" s="359"/>
      <c r="Z72" s="360"/>
      <c r="AA72" s="168">
        <f>M72-J72</f>
        <v>-391.94190579347924</v>
      </c>
      <c r="AB72" s="141">
        <f>M72/J72</f>
        <v>0.88959382935394948</v>
      </c>
      <c r="AC72" s="334"/>
    </row>
    <row r="73" spans="1:29" ht="15.75" customHeight="1">
      <c r="A73" s="322" t="s">
        <v>132</v>
      </c>
      <c r="B73" s="114" t="s">
        <v>118</v>
      </c>
      <c r="C73" s="325" t="s">
        <v>133</v>
      </c>
      <c r="D73" s="326"/>
      <c r="E73" s="147">
        <v>28.57</v>
      </c>
      <c r="F73" s="97">
        <v>1519</v>
      </c>
      <c r="G73" s="148">
        <f t="shared" ref="G73:G76" si="33">E73*F73</f>
        <v>43397.83</v>
      </c>
      <c r="H73" s="149"/>
      <c r="I73" s="150">
        <v>12</v>
      </c>
      <c r="J73" s="151">
        <v>3600</v>
      </c>
      <c r="K73" s="152">
        <f>J73/I73</f>
        <v>300</v>
      </c>
      <c r="L73" s="153">
        <v>12</v>
      </c>
      <c r="M73" s="151">
        <f>F73/V73*60</f>
        <v>3120.6912706954081</v>
      </c>
      <c r="N73" s="152">
        <f>M73/L73</f>
        <v>260.05760589128403</v>
      </c>
      <c r="O73" s="154">
        <f>L73-I73</f>
        <v>0</v>
      </c>
      <c r="P73" s="155">
        <f>N73-K73</f>
        <v>-39.942394108715973</v>
      </c>
      <c r="Q73" s="156">
        <f>N73/K73</f>
        <v>0.86685868630428009</v>
      </c>
      <c r="R73" s="327">
        <f>Q89</f>
        <v>0.8958129446031754</v>
      </c>
      <c r="S73" s="157">
        <v>0.70833333333333337</v>
      </c>
      <c r="T73" s="158">
        <v>0.7286111111111111</v>
      </c>
      <c r="U73" s="159"/>
      <c r="V73" s="160">
        <v>29.205067754007771</v>
      </c>
      <c r="W73" s="158"/>
      <c r="X73" s="169"/>
      <c r="Y73" s="330"/>
      <c r="Z73" s="331"/>
      <c r="AA73" s="115">
        <f>M73-J73</f>
        <v>-479.30872930459191</v>
      </c>
      <c r="AB73" s="156">
        <f>M73/J73</f>
        <v>0.86685868630427998</v>
      </c>
      <c r="AC73" s="332">
        <f>AB89</f>
        <v>0.89581294460317529</v>
      </c>
    </row>
    <row r="74" spans="1:29" ht="15.75" customHeight="1">
      <c r="A74" s="323"/>
      <c r="B74" s="100" t="s">
        <v>118</v>
      </c>
      <c r="C74" s="335" t="s">
        <v>195</v>
      </c>
      <c r="D74" s="336"/>
      <c r="E74" s="101">
        <v>20.420000000000002</v>
      </c>
      <c r="F74" s="102">
        <v>531</v>
      </c>
      <c r="G74" s="103">
        <f t="shared" si="33"/>
        <v>10843.02</v>
      </c>
      <c r="H74" s="26"/>
      <c r="I74" s="104">
        <v>13</v>
      </c>
      <c r="J74" s="105">
        <v>3600</v>
      </c>
      <c r="K74" s="106">
        <f t="shared" si="18"/>
        <v>276.92307692307691</v>
      </c>
      <c r="L74" s="107">
        <v>13</v>
      </c>
      <c r="M74" s="105">
        <f>F74/V74*60</f>
        <v>3260.2237684264087</v>
      </c>
      <c r="N74" s="106">
        <f>M74/L74</f>
        <v>250.78644372510837</v>
      </c>
      <c r="O74" s="108">
        <f>L74-I74</f>
        <v>0</v>
      </c>
      <c r="P74" s="109">
        <f>N74-K74</f>
        <v>-26.136633197968536</v>
      </c>
      <c r="Q74" s="110">
        <f>N74/K74</f>
        <v>0.90561771345178033</v>
      </c>
      <c r="R74" s="328"/>
      <c r="S74" s="47">
        <v>0.73194444444444451</v>
      </c>
      <c r="T74" s="48">
        <v>0.73872685185185194</v>
      </c>
      <c r="U74" s="111">
        <v>4.8000000000001108</v>
      </c>
      <c r="V74" s="112">
        <v>9.7723353557960415</v>
      </c>
      <c r="W74" s="113"/>
      <c r="X74" s="13"/>
      <c r="Y74" s="337"/>
      <c r="Z74" s="338"/>
      <c r="AA74" s="117">
        <f>M74-J74</f>
        <v>-339.7762315735913</v>
      </c>
      <c r="AB74" s="110">
        <f>M74/J74</f>
        <v>0.90561771345178022</v>
      </c>
      <c r="AC74" s="333"/>
    </row>
    <row r="75" spans="1:29" ht="15.75" customHeight="1">
      <c r="A75" s="323"/>
      <c r="B75" s="100" t="s">
        <v>118</v>
      </c>
      <c r="C75" s="335" t="s">
        <v>229</v>
      </c>
      <c r="D75" s="336"/>
      <c r="E75" s="101">
        <v>17.71</v>
      </c>
      <c r="F75" s="102">
        <v>1708</v>
      </c>
      <c r="G75" s="103">
        <f t="shared" si="33"/>
        <v>30248.68</v>
      </c>
      <c r="H75" s="26"/>
      <c r="I75" s="104">
        <v>6</v>
      </c>
      <c r="J75" s="105">
        <v>3600</v>
      </c>
      <c r="K75" s="106">
        <f t="shared" si="18"/>
        <v>600</v>
      </c>
      <c r="L75" s="107">
        <v>6</v>
      </c>
      <c r="M75" s="105">
        <f>F75/V75*60</f>
        <v>3258.6082635466823</v>
      </c>
      <c r="N75" s="106">
        <f>M75/L75</f>
        <v>543.10137725778043</v>
      </c>
      <c r="O75" s="108">
        <f>L75-I75</f>
        <v>0</v>
      </c>
      <c r="P75" s="109">
        <f>N75-K75</f>
        <v>-56.898622742219573</v>
      </c>
      <c r="Q75" s="110">
        <f>N75/K75</f>
        <v>0.90516896209630071</v>
      </c>
      <c r="R75" s="328"/>
      <c r="S75" s="47">
        <v>0.74236111111111114</v>
      </c>
      <c r="T75" s="48">
        <v>0.76418981481481485</v>
      </c>
      <c r="U75" s="111">
        <v>5.2333333333332455</v>
      </c>
      <c r="V75" s="112">
        <v>31.449008813492775</v>
      </c>
      <c r="W75" s="113"/>
      <c r="X75" s="13"/>
      <c r="Y75" s="337"/>
      <c r="Z75" s="338"/>
      <c r="AA75" s="117">
        <f>M75-J75</f>
        <v>-341.39173645331766</v>
      </c>
      <c r="AB75" s="110">
        <f>M75/J75</f>
        <v>0.9051689620963006</v>
      </c>
      <c r="AC75" s="333"/>
    </row>
    <row r="76" spans="1:29" ht="15.75" customHeight="1">
      <c r="A76" s="323"/>
      <c r="B76" s="100" t="s">
        <v>118</v>
      </c>
      <c r="C76" s="335" t="s">
        <v>227</v>
      </c>
      <c r="D76" s="336"/>
      <c r="E76" s="101">
        <v>18.920000000000002</v>
      </c>
      <c r="F76" s="102">
        <v>1892</v>
      </c>
      <c r="G76" s="103">
        <f t="shared" si="33"/>
        <v>35796.640000000007</v>
      </c>
      <c r="H76" s="26"/>
      <c r="I76" s="104">
        <v>6</v>
      </c>
      <c r="J76" s="105">
        <v>3600</v>
      </c>
      <c r="K76" s="106">
        <f t="shared" si="18"/>
        <v>600</v>
      </c>
      <c r="L76" s="107">
        <v>6</v>
      </c>
      <c r="M76" s="105">
        <f>F76/V76*60</f>
        <v>3260.1830996172253</v>
      </c>
      <c r="N76" s="106">
        <f>M76/L76</f>
        <v>543.36384993620425</v>
      </c>
      <c r="O76" s="108">
        <f>L76-I76</f>
        <v>0</v>
      </c>
      <c r="P76" s="109">
        <f>N76-K76</f>
        <v>-56.636150063795753</v>
      </c>
      <c r="Q76" s="110">
        <f>N76/K76</f>
        <v>0.90560641656034047</v>
      </c>
      <c r="R76" s="328"/>
      <c r="S76" s="47">
        <v>0.76736111111111116</v>
      </c>
      <c r="T76" s="48">
        <v>0.79153935185185187</v>
      </c>
      <c r="U76" s="111">
        <v>4.5666666666666877</v>
      </c>
      <c r="V76" s="112">
        <v>34.820130198616226</v>
      </c>
      <c r="W76" s="113"/>
      <c r="X76" s="116"/>
      <c r="Y76" s="337"/>
      <c r="Z76" s="338"/>
      <c r="AA76" s="117">
        <f>M76-J76</f>
        <v>-339.81690038277475</v>
      </c>
      <c r="AB76" s="110">
        <f>M76/J76</f>
        <v>0.90560641656034035</v>
      </c>
      <c r="AC76" s="333"/>
    </row>
    <row r="77" spans="1:29" ht="15.75" customHeight="1">
      <c r="A77" s="323"/>
      <c r="B77" s="100"/>
      <c r="C77" s="335"/>
      <c r="D77" s="336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8"/>
      <c r="S77" s="47"/>
      <c r="T77" s="48"/>
      <c r="U77" s="111"/>
      <c r="V77" s="112"/>
      <c r="W77" s="113"/>
      <c r="X77" s="116"/>
      <c r="Y77" s="337"/>
      <c r="Z77" s="338"/>
      <c r="AA77" s="117"/>
      <c r="AB77" s="110"/>
      <c r="AC77" s="333"/>
    </row>
    <row r="78" spans="1:29" ht="15.75" customHeight="1">
      <c r="A78" s="323"/>
      <c r="B78" s="100"/>
      <c r="C78" s="335"/>
      <c r="D78" s="336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8"/>
      <c r="S78" s="47"/>
      <c r="T78" s="120"/>
      <c r="U78" s="111"/>
      <c r="V78" s="112"/>
      <c r="W78" s="113"/>
      <c r="X78" s="50"/>
      <c r="Y78" s="337"/>
      <c r="Z78" s="338"/>
      <c r="AA78" s="117"/>
      <c r="AB78" s="110"/>
      <c r="AC78" s="333"/>
    </row>
    <row r="79" spans="1:29" ht="15.75" customHeight="1">
      <c r="A79" s="323"/>
      <c r="B79" s="100"/>
      <c r="C79" s="335"/>
      <c r="D79" s="336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8"/>
      <c r="S79" s="47"/>
      <c r="T79" s="120"/>
      <c r="U79" s="111"/>
      <c r="V79" s="112"/>
      <c r="W79" s="113"/>
      <c r="X79" s="116"/>
      <c r="Y79" s="337"/>
      <c r="Z79" s="338"/>
      <c r="AA79" s="117"/>
      <c r="AB79" s="110"/>
      <c r="AC79" s="333"/>
    </row>
    <row r="80" spans="1:29" ht="15.75" customHeight="1">
      <c r="A80" s="323"/>
      <c r="B80" s="100"/>
      <c r="C80" s="335"/>
      <c r="D80" s="336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8"/>
      <c r="S80" s="47"/>
      <c r="T80" s="120"/>
      <c r="U80" s="111"/>
      <c r="V80" s="112"/>
      <c r="W80" s="113"/>
      <c r="X80" s="116"/>
      <c r="Y80" s="337"/>
      <c r="Z80" s="338"/>
      <c r="AA80" s="117"/>
      <c r="AB80" s="110"/>
      <c r="AC80" s="333"/>
    </row>
    <row r="81" spans="1:29" ht="15.75" customHeight="1">
      <c r="A81" s="323"/>
      <c r="B81" s="100"/>
      <c r="C81" s="335"/>
      <c r="D81" s="336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8"/>
      <c r="S81" s="47"/>
      <c r="T81" s="120"/>
      <c r="U81" s="111"/>
      <c r="V81" s="112"/>
      <c r="W81" s="126"/>
      <c r="X81" s="127"/>
      <c r="Y81" s="337"/>
      <c r="Z81" s="338"/>
      <c r="AA81" s="117"/>
      <c r="AB81" s="110"/>
      <c r="AC81" s="333"/>
    </row>
    <row r="82" spans="1:29" ht="15.75" customHeight="1">
      <c r="A82" s="323"/>
      <c r="B82" s="100"/>
      <c r="C82" s="335"/>
      <c r="D82" s="336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8"/>
      <c r="S82" s="47"/>
      <c r="T82" s="120"/>
      <c r="U82" s="111"/>
      <c r="V82" s="112"/>
      <c r="W82" s="126"/>
      <c r="X82" s="127"/>
      <c r="Y82" s="337"/>
      <c r="Z82" s="338"/>
      <c r="AA82" s="117"/>
      <c r="AB82" s="110"/>
      <c r="AC82" s="333"/>
    </row>
    <row r="83" spans="1:29" ht="15.75" customHeight="1">
      <c r="A83" s="323"/>
      <c r="B83" s="100"/>
      <c r="C83" s="335"/>
      <c r="D83" s="336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8"/>
      <c r="S83" s="47"/>
      <c r="T83" s="120"/>
      <c r="U83" s="111"/>
      <c r="V83" s="112"/>
      <c r="W83" s="126"/>
      <c r="X83" s="127"/>
      <c r="Y83" s="337"/>
      <c r="Z83" s="338"/>
      <c r="AA83" s="117"/>
      <c r="AB83" s="110"/>
      <c r="AC83" s="333"/>
    </row>
    <row r="84" spans="1:29" ht="15.75" customHeight="1">
      <c r="A84" s="323"/>
      <c r="B84" s="100"/>
      <c r="C84" s="335"/>
      <c r="D84" s="336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8"/>
      <c r="S84" s="47"/>
      <c r="T84" s="120"/>
      <c r="U84" s="111"/>
      <c r="V84" s="112"/>
      <c r="W84" s="126"/>
      <c r="X84" s="127"/>
      <c r="Y84" s="337"/>
      <c r="Z84" s="338"/>
      <c r="AA84" s="117"/>
      <c r="AB84" s="110"/>
      <c r="AC84" s="333"/>
    </row>
    <row r="85" spans="1:29" ht="15.75" customHeight="1">
      <c r="A85" s="323"/>
      <c r="B85" s="100"/>
      <c r="C85" s="335"/>
      <c r="D85" s="336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8"/>
      <c r="S85" s="47"/>
      <c r="T85" s="120"/>
      <c r="U85" s="111"/>
      <c r="V85" s="112"/>
      <c r="W85" s="126"/>
      <c r="X85" s="127"/>
      <c r="Y85" s="337"/>
      <c r="Z85" s="338"/>
      <c r="AA85" s="117"/>
      <c r="AB85" s="110"/>
      <c r="AC85" s="333"/>
    </row>
    <row r="86" spans="1:29" ht="15.75" customHeight="1">
      <c r="A86" s="323"/>
      <c r="B86" s="100"/>
      <c r="C86" s="335"/>
      <c r="D86" s="336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8"/>
      <c r="S86" s="47"/>
      <c r="T86" s="120"/>
      <c r="U86" s="111"/>
      <c r="V86" s="112"/>
      <c r="W86" s="126"/>
      <c r="X86" s="127"/>
      <c r="Y86" s="337"/>
      <c r="Z86" s="338"/>
      <c r="AA86" s="117"/>
      <c r="AB86" s="110"/>
      <c r="AC86" s="333"/>
    </row>
    <row r="87" spans="1:29" ht="15.75" customHeight="1">
      <c r="A87" s="323"/>
      <c r="B87" s="100"/>
      <c r="C87" s="335"/>
      <c r="D87" s="336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8"/>
      <c r="S87" s="47"/>
      <c r="T87" s="120"/>
      <c r="U87" s="111"/>
      <c r="V87" s="112"/>
      <c r="W87" s="126"/>
      <c r="X87" s="127"/>
      <c r="Y87" s="337"/>
      <c r="Z87" s="338"/>
      <c r="AA87" s="117"/>
      <c r="AB87" s="110"/>
      <c r="AC87" s="333"/>
    </row>
    <row r="88" spans="1:29" ht="15.75" customHeight="1">
      <c r="A88" s="323"/>
      <c r="B88" s="100"/>
      <c r="C88" s="335"/>
      <c r="D88" s="336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8"/>
      <c r="S88" s="119"/>
      <c r="T88" s="120"/>
      <c r="U88" s="130"/>
      <c r="V88" s="131"/>
      <c r="W88" s="126"/>
      <c r="X88" s="127"/>
      <c r="Y88" s="337"/>
      <c r="Z88" s="338"/>
      <c r="AA88" s="165"/>
      <c r="AB88" s="125"/>
      <c r="AC88" s="333"/>
    </row>
    <row r="89" spans="1:29" ht="15.75" customHeight="1" thickBot="1">
      <c r="A89" s="324"/>
      <c r="B89" s="133" t="s">
        <v>115</v>
      </c>
      <c r="C89" s="358"/>
      <c r="D89" s="358"/>
      <c r="E89" s="134"/>
      <c r="F89" s="167"/>
      <c r="G89" s="135"/>
      <c r="H89" s="69"/>
      <c r="I89" s="136">
        <f t="shared" ref="I89:J89" si="34">AVERAGE(I73:I88)</f>
        <v>9.25</v>
      </c>
      <c r="J89" s="137">
        <f t="shared" si="34"/>
        <v>3600</v>
      </c>
      <c r="K89" s="138">
        <f t="shared" ref="K89" si="35">J89/I89</f>
        <v>389.18918918918916</v>
      </c>
      <c r="L89" s="136">
        <f t="shared" ref="L89:M89" si="36">AVERAGE(L73:L88)</f>
        <v>9.25</v>
      </c>
      <c r="M89" s="137">
        <f t="shared" si="36"/>
        <v>3224.9266005714312</v>
      </c>
      <c r="N89" s="138">
        <f t="shared" ref="N89:N94" si="37">M89/L89</f>
        <v>348.64071357528985</v>
      </c>
      <c r="O89" s="139">
        <f t="shared" ref="O89:O94" si="38">L89-I89</f>
        <v>0</v>
      </c>
      <c r="P89" s="140">
        <f t="shared" ref="P89:P94" si="39">N89-K89</f>
        <v>-40.548475613899313</v>
      </c>
      <c r="Q89" s="141">
        <f t="shared" ref="Q89:Q94" si="40">N89/K89</f>
        <v>0.8958129446031754</v>
      </c>
      <c r="R89" s="329"/>
      <c r="S89" s="142">
        <v>0.70833333333333337</v>
      </c>
      <c r="T89" s="143">
        <v>0.79153935185185187</v>
      </c>
      <c r="U89" s="144"/>
      <c r="V89" s="166"/>
      <c r="W89" s="167"/>
      <c r="X89" s="138"/>
      <c r="Y89" s="359"/>
      <c r="Z89" s="360"/>
      <c r="AA89" s="168">
        <f t="shared" ref="AA89:AA94" si="41">M89-J89</f>
        <v>-375.07339942856879</v>
      </c>
      <c r="AB89" s="141">
        <f t="shared" ref="AB89:AB94" si="42">M89/J89</f>
        <v>0.89581294460317529</v>
      </c>
      <c r="AC89" s="334"/>
    </row>
    <row r="90" spans="1:29" ht="15.75" customHeight="1">
      <c r="A90" s="361" t="s">
        <v>137</v>
      </c>
      <c r="B90" s="114" t="s">
        <v>118</v>
      </c>
      <c r="C90" s="325" t="s">
        <v>136</v>
      </c>
      <c r="D90" s="326"/>
      <c r="E90" s="147">
        <v>24.54</v>
      </c>
      <c r="F90" s="97">
        <v>1575</v>
      </c>
      <c r="G90" s="148">
        <f t="shared" ref="G90:G94" si="43">E90*F90</f>
        <v>38650.5</v>
      </c>
      <c r="H90" s="149"/>
      <c r="I90" s="150">
        <v>4</v>
      </c>
      <c r="J90" s="151">
        <v>3000</v>
      </c>
      <c r="K90" s="152">
        <f>J90/I90</f>
        <v>750</v>
      </c>
      <c r="L90" s="153">
        <v>4</v>
      </c>
      <c r="M90" s="151">
        <f>F90/V90*60</f>
        <v>2718.7853896612723</v>
      </c>
      <c r="N90" s="152">
        <f t="shared" si="37"/>
        <v>679.69634741531809</v>
      </c>
      <c r="O90" s="154">
        <f t="shared" si="38"/>
        <v>0</v>
      </c>
      <c r="P90" s="155">
        <f t="shared" si="39"/>
        <v>-70.303652584681913</v>
      </c>
      <c r="Q90" s="156">
        <f t="shared" si="40"/>
        <v>0.90626179655375749</v>
      </c>
      <c r="R90" s="327">
        <f>Q106</f>
        <v>0.9057659377982884</v>
      </c>
      <c r="S90" s="157">
        <v>0.70833333333333337</v>
      </c>
      <c r="T90" s="158">
        <v>0.73246527777777781</v>
      </c>
      <c r="U90" s="159"/>
      <c r="V90" s="160">
        <v>34.758168246510088</v>
      </c>
      <c r="W90" s="161"/>
      <c r="X90" s="162"/>
      <c r="Y90" s="330"/>
      <c r="Z90" s="331"/>
      <c r="AA90" s="115">
        <f t="shared" si="41"/>
        <v>-281.21461033872765</v>
      </c>
      <c r="AB90" s="156">
        <f t="shared" si="42"/>
        <v>0.90626179655375749</v>
      </c>
      <c r="AC90" s="332">
        <f>AB106</f>
        <v>0.9057659377982884</v>
      </c>
    </row>
    <row r="91" spans="1:29" ht="15.75" customHeight="1">
      <c r="A91" s="362"/>
      <c r="B91" s="100" t="s">
        <v>118</v>
      </c>
      <c r="C91" s="335" t="s">
        <v>197</v>
      </c>
      <c r="D91" s="336"/>
      <c r="E91" s="101">
        <v>23.27</v>
      </c>
      <c r="F91" s="102">
        <v>858</v>
      </c>
      <c r="G91" s="103">
        <f t="shared" si="43"/>
        <v>19965.66</v>
      </c>
      <c r="H91" s="26"/>
      <c r="I91" s="104">
        <v>5</v>
      </c>
      <c r="J91" s="105">
        <v>3000</v>
      </c>
      <c r="K91" s="106">
        <f t="shared" ref="K91:K135" si="44">J91/I91</f>
        <v>600</v>
      </c>
      <c r="L91" s="107">
        <v>5</v>
      </c>
      <c r="M91" s="105">
        <f>F91/V91*60</f>
        <v>2713.7204651947955</v>
      </c>
      <c r="N91" s="106">
        <f t="shared" si="37"/>
        <v>542.74409303895914</v>
      </c>
      <c r="O91" s="108">
        <f t="shared" si="38"/>
        <v>0</v>
      </c>
      <c r="P91" s="109">
        <f t="shared" si="39"/>
        <v>-57.255906961040864</v>
      </c>
      <c r="Q91" s="110">
        <f t="shared" si="40"/>
        <v>0.90457348839826524</v>
      </c>
      <c r="R91" s="328"/>
      <c r="S91" s="47">
        <v>0.73611111111111116</v>
      </c>
      <c r="T91" s="48">
        <v>0.74928240740740748</v>
      </c>
      <c r="U91" s="111">
        <v>5.2500000000000213</v>
      </c>
      <c r="V91" s="112">
        <v>18.970266341085608</v>
      </c>
      <c r="W91" s="113"/>
      <c r="X91" s="116"/>
      <c r="Y91" s="337"/>
      <c r="Z91" s="338"/>
      <c r="AA91" s="117">
        <f t="shared" si="41"/>
        <v>-286.27953480520455</v>
      </c>
      <c r="AB91" s="110">
        <f t="shared" si="42"/>
        <v>0.90457348839826512</v>
      </c>
      <c r="AC91" s="333"/>
    </row>
    <row r="92" spans="1:29" ht="15.75" customHeight="1">
      <c r="A92" s="362"/>
      <c r="B92" s="100" t="s">
        <v>118</v>
      </c>
      <c r="C92" s="335" t="s">
        <v>230</v>
      </c>
      <c r="D92" s="336"/>
      <c r="E92" s="101">
        <v>24.33</v>
      </c>
      <c r="F92" s="102">
        <v>2886</v>
      </c>
      <c r="G92" s="103">
        <f t="shared" si="43"/>
        <v>70216.37999999999</v>
      </c>
      <c r="H92" s="26"/>
      <c r="I92" s="104">
        <v>4</v>
      </c>
      <c r="J92" s="105">
        <v>3000</v>
      </c>
      <c r="K92" s="106">
        <f t="shared" si="44"/>
        <v>750</v>
      </c>
      <c r="L92" s="107">
        <v>4</v>
      </c>
      <c r="M92" s="105">
        <f>F92/V92*60</f>
        <v>2717.8427747972323</v>
      </c>
      <c r="N92" s="106">
        <f t="shared" si="37"/>
        <v>679.46069369930808</v>
      </c>
      <c r="O92" s="108">
        <f t="shared" si="38"/>
        <v>0</v>
      </c>
      <c r="P92" s="109">
        <f t="shared" si="39"/>
        <v>-70.539306300691919</v>
      </c>
      <c r="Q92" s="110">
        <f t="shared" si="40"/>
        <v>0.90594759159907745</v>
      </c>
      <c r="R92" s="328"/>
      <c r="S92" s="47">
        <v>0.75277777777777777</v>
      </c>
      <c r="T92" s="48">
        <v>0.79701388888888891</v>
      </c>
      <c r="U92" s="111">
        <v>5.0333333333332142</v>
      </c>
      <c r="V92" s="112">
        <v>63.712294767646668</v>
      </c>
      <c r="W92" s="113"/>
      <c r="X92" s="116"/>
      <c r="Y92" s="337"/>
      <c r="Z92" s="338"/>
      <c r="AA92" s="117">
        <f t="shared" si="41"/>
        <v>-282.15722520276768</v>
      </c>
      <c r="AB92" s="110">
        <f t="shared" si="42"/>
        <v>0.90594759159907745</v>
      </c>
      <c r="AC92" s="333"/>
    </row>
    <row r="93" spans="1:29" ht="15.75" customHeight="1">
      <c r="A93" s="362"/>
      <c r="B93" s="100" t="s">
        <v>118</v>
      </c>
      <c r="C93" s="335" t="s">
        <v>135</v>
      </c>
      <c r="D93" s="336"/>
      <c r="E93" s="101">
        <v>22.28</v>
      </c>
      <c r="F93" s="102">
        <v>1722</v>
      </c>
      <c r="G93" s="103">
        <f t="shared" si="43"/>
        <v>38366.160000000003</v>
      </c>
      <c r="H93" s="26"/>
      <c r="I93" s="104">
        <v>5</v>
      </c>
      <c r="J93" s="105">
        <v>3300</v>
      </c>
      <c r="K93" s="106">
        <f t="shared" si="44"/>
        <v>660</v>
      </c>
      <c r="L93" s="107">
        <v>5</v>
      </c>
      <c r="M93" s="105">
        <f>F93/V93*60</f>
        <v>2989.7999999999997</v>
      </c>
      <c r="N93" s="106">
        <f t="shared" si="37"/>
        <v>597.95999999999992</v>
      </c>
      <c r="O93" s="108">
        <f t="shared" si="38"/>
        <v>0</v>
      </c>
      <c r="P93" s="109">
        <f t="shared" si="39"/>
        <v>-62.040000000000077</v>
      </c>
      <c r="Q93" s="110">
        <f t="shared" si="40"/>
        <v>0.90599999999999992</v>
      </c>
      <c r="R93" s="328"/>
      <c r="S93" s="47">
        <v>0.79999999999999993</v>
      </c>
      <c r="T93" s="48">
        <v>0.82399305555555546</v>
      </c>
      <c r="U93" s="111">
        <v>5</v>
      </c>
      <c r="V93" s="112">
        <v>34.557495484647802</v>
      </c>
      <c r="W93" s="113"/>
      <c r="X93" s="116"/>
      <c r="Y93" s="337"/>
      <c r="Z93" s="338"/>
      <c r="AA93" s="117">
        <f t="shared" si="41"/>
        <v>-310.20000000000027</v>
      </c>
      <c r="AB93" s="110">
        <f t="shared" si="42"/>
        <v>0.90599999999999992</v>
      </c>
      <c r="AC93" s="333"/>
    </row>
    <row r="94" spans="1:29" ht="15.75" customHeight="1">
      <c r="A94" s="363"/>
      <c r="B94" s="100" t="s">
        <v>118</v>
      </c>
      <c r="C94" s="335" t="s">
        <v>138</v>
      </c>
      <c r="D94" s="336"/>
      <c r="E94" s="101">
        <v>17.89</v>
      </c>
      <c r="F94" s="102">
        <v>5240</v>
      </c>
      <c r="G94" s="103">
        <f t="shared" si="43"/>
        <v>93743.6</v>
      </c>
      <c r="H94" s="13"/>
      <c r="I94" s="104">
        <v>4</v>
      </c>
      <c r="J94" s="105">
        <v>3300</v>
      </c>
      <c r="K94" s="106">
        <f t="shared" si="44"/>
        <v>825</v>
      </c>
      <c r="L94" s="107">
        <v>4</v>
      </c>
      <c r="M94" s="105">
        <f>F94/V94*60</f>
        <v>2989.7999999999997</v>
      </c>
      <c r="N94" s="106">
        <f t="shared" si="37"/>
        <v>747.44999999999993</v>
      </c>
      <c r="O94" s="108">
        <f t="shared" si="38"/>
        <v>0</v>
      </c>
      <c r="P94" s="109">
        <f t="shared" si="39"/>
        <v>-77.550000000000068</v>
      </c>
      <c r="Q94" s="110">
        <f t="shared" si="40"/>
        <v>0.90599999999999992</v>
      </c>
      <c r="R94" s="328"/>
      <c r="S94" s="47">
        <v>0.82777777777777772</v>
      </c>
      <c r="T94" s="48">
        <v>0.90079861111111104</v>
      </c>
      <c r="U94" s="111">
        <v>5.4500000000000526</v>
      </c>
      <c r="V94" s="112">
        <v>105.15753562111178</v>
      </c>
      <c r="W94" s="113"/>
      <c r="X94" s="116"/>
      <c r="Y94" s="337"/>
      <c r="Z94" s="338"/>
      <c r="AA94" s="117">
        <f t="shared" si="41"/>
        <v>-310.20000000000027</v>
      </c>
      <c r="AB94" s="110">
        <f t="shared" si="42"/>
        <v>0.90599999999999992</v>
      </c>
      <c r="AC94" s="333"/>
    </row>
    <row r="95" spans="1:29" ht="15.75" customHeight="1">
      <c r="A95" s="363"/>
      <c r="B95" s="100"/>
      <c r="C95" s="335"/>
      <c r="D95" s="336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8"/>
      <c r="S95" s="47"/>
      <c r="T95" s="120"/>
      <c r="U95" s="111"/>
      <c r="V95" s="112"/>
      <c r="W95" s="113"/>
      <c r="X95" s="116"/>
      <c r="Y95" s="337"/>
      <c r="Z95" s="338"/>
      <c r="AA95" s="117"/>
      <c r="AB95" s="110"/>
      <c r="AC95" s="333"/>
    </row>
    <row r="96" spans="1:29" ht="15.75" customHeight="1">
      <c r="A96" s="363"/>
      <c r="B96" s="100"/>
      <c r="C96" s="335"/>
      <c r="D96" s="336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8"/>
      <c r="S96" s="47"/>
      <c r="T96" s="120"/>
      <c r="U96" s="111"/>
      <c r="V96" s="112"/>
      <c r="W96" s="113"/>
      <c r="X96" s="116"/>
      <c r="Y96" s="337"/>
      <c r="Z96" s="338"/>
      <c r="AA96" s="117"/>
      <c r="AB96" s="110"/>
      <c r="AC96" s="333"/>
    </row>
    <row r="97" spans="1:29" ht="15.75" customHeight="1">
      <c r="A97" s="363"/>
      <c r="B97" s="100"/>
      <c r="C97" s="335"/>
      <c r="D97" s="336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8"/>
      <c r="S97" s="47"/>
      <c r="T97" s="120"/>
      <c r="U97" s="111"/>
      <c r="V97" s="112"/>
      <c r="W97" s="113"/>
      <c r="X97" s="116"/>
      <c r="Y97" s="337"/>
      <c r="Z97" s="338"/>
      <c r="AA97" s="117"/>
      <c r="AB97" s="110"/>
      <c r="AC97" s="333"/>
    </row>
    <row r="98" spans="1:29" ht="15.75" customHeight="1">
      <c r="A98" s="363"/>
      <c r="B98" s="100"/>
      <c r="C98" s="335"/>
      <c r="D98" s="336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8"/>
      <c r="S98" s="47"/>
      <c r="T98" s="120"/>
      <c r="U98" s="111"/>
      <c r="V98" s="112"/>
      <c r="W98" s="113"/>
      <c r="X98" s="116"/>
      <c r="Y98" s="337"/>
      <c r="Z98" s="338"/>
      <c r="AA98" s="117"/>
      <c r="AB98" s="110"/>
      <c r="AC98" s="333"/>
    </row>
    <row r="99" spans="1:29" ht="15.75" customHeight="1">
      <c r="A99" s="363"/>
      <c r="B99" s="100"/>
      <c r="C99" s="335"/>
      <c r="D99" s="336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8"/>
      <c r="S99" s="47"/>
      <c r="T99" s="120"/>
      <c r="U99" s="111"/>
      <c r="V99" s="112"/>
      <c r="W99" s="113"/>
      <c r="X99" s="116"/>
      <c r="Y99" s="337"/>
      <c r="Z99" s="338"/>
      <c r="AA99" s="117"/>
      <c r="AB99" s="110"/>
      <c r="AC99" s="333"/>
    </row>
    <row r="100" spans="1:29" ht="15.75" customHeight="1">
      <c r="A100" s="363"/>
      <c r="B100" s="100"/>
      <c r="C100" s="335"/>
      <c r="D100" s="336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8"/>
      <c r="S100" s="47"/>
      <c r="T100" s="120"/>
      <c r="U100" s="111"/>
      <c r="V100" s="112"/>
      <c r="W100" s="126"/>
      <c r="X100" s="127"/>
      <c r="Y100" s="337"/>
      <c r="Z100" s="338"/>
      <c r="AA100" s="117"/>
      <c r="AB100" s="110"/>
      <c r="AC100" s="333"/>
    </row>
    <row r="101" spans="1:29" ht="15.75" customHeight="1">
      <c r="A101" s="363"/>
      <c r="B101" s="100"/>
      <c r="C101" s="335"/>
      <c r="D101" s="336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8"/>
      <c r="S101" s="47"/>
      <c r="T101" s="120"/>
      <c r="U101" s="111"/>
      <c r="V101" s="112"/>
      <c r="W101" s="126"/>
      <c r="X101" s="127"/>
      <c r="Y101" s="337"/>
      <c r="Z101" s="338"/>
      <c r="AA101" s="117"/>
      <c r="AB101" s="110"/>
      <c r="AC101" s="333"/>
    </row>
    <row r="102" spans="1:29" ht="15.75" customHeight="1">
      <c r="A102" s="363"/>
      <c r="B102" s="100"/>
      <c r="C102" s="335"/>
      <c r="D102" s="336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8"/>
      <c r="S102" s="47"/>
      <c r="T102" s="120"/>
      <c r="U102" s="111"/>
      <c r="V102" s="112"/>
      <c r="W102" s="126"/>
      <c r="X102" s="127"/>
      <c r="Y102" s="337"/>
      <c r="Z102" s="338"/>
      <c r="AA102" s="117"/>
      <c r="AB102" s="110"/>
      <c r="AC102" s="333"/>
    </row>
    <row r="103" spans="1:29" ht="15.75" customHeight="1">
      <c r="A103" s="363"/>
      <c r="B103" s="100"/>
      <c r="C103" s="335"/>
      <c r="D103" s="336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8"/>
      <c r="S103" s="47"/>
      <c r="T103" s="120"/>
      <c r="U103" s="111"/>
      <c r="V103" s="112"/>
      <c r="W103" s="126"/>
      <c r="X103" s="127"/>
      <c r="Y103" s="337"/>
      <c r="Z103" s="338"/>
      <c r="AA103" s="117"/>
      <c r="AB103" s="110"/>
      <c r="AC103" s="333"/>
    </row>
    <row r="104" spans="1:29" ht="15.75" customHeight="1">
      <c r="A104" s="363"/>
      <c r="B104" s="100"/>
      <c r="C104" s="335"/>
      <c r="D104" s="336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8"/>
      <c r="S104" s="47"/>
      <c r="T104" s="120"/>
      <c r="U104" s="111"/>
      <c r="V104" s="112"/>
      <c r="W104" s="126"/>
      <c r="X104" s="127"/>
      <c r="Y104" s="337"/>
      <c r="Z104" s="338"/>
      <c r="AA104" s="117"/>
      <c r="AB104" s="110"/>
      <c r="AC104" s="333"/>
    </row>
    <row r="105" spans="1:29" ht="15.75" customHeight="1">
      <c r="A105" s="363"/>
      <c r="B105" s="100"/>
      <c r="C105" s="335"/>
      <c r="D105" s="336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8"/>
      <c r="S105" s="119"/>
      <c r="T105" s="120"/>
      <c r="U105" s="130"/>
      <c r="V105" s="131"/>
      <c r="W105" s="126"/>
      <c r="X105" s="127"/>
      <c r="Y105" s="337"/>
      <c r="Z105" s="338"/>
      <c r="AA105" s="165"/>
      <c r="AB105" s="125"/>
      <c r="AC105" s="333"/>
    </row>
    <row r="106" spans="1:29" ht="15.75" customHeight="1" thickBot="1">
      <c r="A106" s="364"/>
      <c r="B106" s="133" t="s">
        <v>115</v>
      </c>
      <c r="C106" s="358"/>
      <c r="D106" s="358"/>
      <c r="E106" s="134"/>
      <c r="F106" s="99"/>
      <c r="G106" s="135"/>
      <c r="H106" s="69"/>
      <c r="I106" s="136">
        <f t="shared" ref="I106:J106" si="45">AVERAGE(I90:I105)</f>
        <v>4.4000000000000004</v>
      </c>
      <c r="J106" s="137">
        <f t="shared" si="45"/>
        <v>3120</v>
      </c>
      <c r="K106" s="138">
        <f t="shared" ref="K106" si="46">J106/I106</f>
        <v>709.09090909090901</v>
      </c>
      <c r="L106" s="136">
        <f t="shared" ref="L106:M106" si="47">AVERAGE(L90:L105)</f>
        <v>4.4000000000000004</v>
      </c>
      <c r="M106" s="137">
        <f t="shared" si="47"/>
        <v>2825.9897259306599</v>
      </c>
      <c r="N106" s="138">
        <f t="shared" ref="N106:N114" si="48">M106/L106</f>
        <v>642.27039225696808</v>
      </c>
      <c r="O106" s="139">
        <f t="shared" ref="O106:O114" si="49">L106-I106</f>
        <v>0</v>
      </c>
      <c r="P106" s="140">
        <f t="shared" ref="P106:P114" si="50">N106-K106</f>
        <v>-66.820516833940928</v>
      </c>
      <c r="Q106" s="141">
        <f t="shared" ref="Q106:Q114" si="51">N106/K106</f>
        <v>0.9057659377982884</v>
      </c>
      <c r="R106" s="329"/>
      <c r="S106" s="142">
        <v>0.70833333333333337</v>
      </c>
      <c r="T106" s="143">
        <v>0.90079861111111104</v>
      </c>
      <c r="U106" s="144"/>
      <c r="V106" s="166"/>
      <c r="W106" s="99"/>
      <c r="X106" s="69"/>
      <c r="Y106" s="359"/>
      <c r="Z106" s="360"/>
      <c r="AA106" s="168">
        <f t="shared" ref="AA106:AA114" si="52">M106-J106</f>
        <v>-294.01027406934008</v>
      </c>
      <c r="AB106" s="141">
        <f t="shared" ref="AB106:AB114" si="53">M106/J106</f>
        <v>0.9057659377982884</v>
      </c>
      <c r="AC106" s="334"/>
    </row>
    <row r="107" spans="1:29" ht="15.75" customHeight="1">
      <c r="A107" s="322" t="s">
        <v>140</v>
      </c>
      <c r="B107" s="114" t="s">
        <v>118</v>
      </c>
      <c r="C107" s="325" t="s">
        <v>142</v>
      </c>
      <c r="D107" s="326"/>
      <c r="E107" s="147">
        <v>18.18</v>
      </c>
      <c r="F107" s="97">
        <v>657</v>
      </c>
      <c r="G107" s="148">
        <f t="shared" ref="G107:G114" si="54">E107*F107</f>
        <v>11944.26</v>
      </c>
      <c r="H107" s="149">
        <v>2</v>
      </c>
      <c r="I107" s="150">
        <v>3</v>
      </c>
      <c r="J107" s="151">
        <v>3000</v>
      </c>
      <c r="K107" s="152">
        <f>J107/I107</f>
        <v>1000</v>
      </c>
      <c r="L107" s="153">
        <v>3</v>
      </c>
      <c r="M107" s="151">
        <f t="shared" ref="M107:M114" si="55">F107/V107*60</f>
        <v>2719.9088803998238</v>
      </c>
      <c r="N107" s="152">
        <f t="shared" si="48"/>
        <v>906.63629346660798</v>
      </c>
      <c r="O107" s="154">
        <f t="shared" si="49"/>
        <v>0</v>
      </c>
      <c r="P107" s="155">
        <f t="shared" si="50"/>
        <v>-93.363706533392019</v>
      </c>
      <c r="Q107" s="156">
        <f t="shared" si="51"/>
        <v>0.90663629346660801</v>
      </c>
      <c r="R107" s="327">
        <f>Q123</f>
        <v>0.89558322699732851</v>
      </c>
      <c r="S107" s="157">
        <v>0.74861111111111123</v>
      </c>
      <c r="T107" s="158">
        <v>0.75866898148148154</v>
      </c>
      <c r="U107" s="159"/>
      <c r="V107" s="160">
        <v>14.493132576634441</v>
      </c>
      <c r="W107" s="161"/>
      <c r="X107" s="162"/>
      <c r="Y107" s="330"/>
      <c r="Z107" s="331"/>
      <c r="AA107" s="115">
        <f t="shared" si="52"/>
        <v>-280.09111960017617</v>
      </c>
      <c r="AB107" s="156">
        <f t="shared" si="53"/>
        <v>0.9066362934666079</v>
      </c>
      <c r="AC107" s="332">
        <f>AB123</f>
        <v>0.89558322699732851</v>
      </c>
    </row>
    <row r="108" spans="1:29" ht="15.75" customHeight="1">
      <c r="A108" s="323"/>
      <c r="B108" s="100" t="s">
        <v>118</v>
      </c>
      <c r="C108" s="335" t="s">
        <v>148</v>
      </c>
      <c r="D108" s="336"/>
      <c r="E108" s="101">
        <v>25.03</v>
      </c>
      <c r="F108" s="102">
        <v>565</v>
      </c>
      <c r="G108" s="103">
        <f t="shared" si="54"/>
        <v>14141.95</v>
      </c>
      <c r="H108" s="26">
        <v>2</v>
      </c>
      <c r="I108" s="104">
        <v>5</v>
      </c>
      <c r="J108" s="105">
        <v>3600</v>
      </c>
      <c r="K108" s="106">
        <f t="shared" si="44"/>
        <v>720</v>
      </c>
      <c r="L108" s="107">
        <v>5</v>
      </c>
      <c r="M108" s="105">
        <f t="shared" si="55"/>
        <v>3196.5487436999601</v>
      </c>
      <c r="N108" s="106">
        <f t="shared" si="48"/>
        <v>639.30974873999207</v>
      </c>
      <c r="O108" s="108">
        <f t="shared" si="49"/>
        <v>0</v>
      </c>
      <c r="P108" s="109">
        <f t="shared" si="50"/>
        <v>-80.690251260007926</v>
      </c>
      <c r="Q108" s="110">
        <f t="shared" si="51"/>
        <v>0.88793020658332233</v>
      </c>
      <c r="R108" s="328"/>
      <c r="S108" s="47">
        <v>0.76875000000000004</v>
      </c>
      <c r="T108" s="48">
        <v>0.7761111111111112</v>
      </c>
      <c r="U108" s="111">
        <v>14.516666666666644</v>
      </c>
      <c r="V108" s="112">
        <v>10.605187881715587</v>
      </c>
      <c r="W108" s="113"/>
      <c r="X108" s="116"/>
      <c r="Y108" s="337"/>
      <c r="Z108" s="338"/>
      <c r="AA108" s="117">
        <f t="shared" si="52"/>
        <v>-403.45125630003986</v>
      </c>
      <c r="AB108" s="110">
        <f t="shared" si="53"/>
        <v>0.88793020658332222</v>
      </c>
      <c r="AC108" s="333"/>
    </row>
    <row r="109" spans="1:29" ht="15.75" customHeight="1">
      <c r="A109" s="323"/>
      <c r="B109" s="100" t="s">
        <v>118</v>
      </c>
      <c r="C109" s="335" t="s">
        <v>141</v>
      </c>
      <c r="D109" s="336"/>
      <c r="E109" s="101">
        <v>14.03</v>
      </c>
      <c r="F109" s="102">
        <v>2235</v>
      </c>
      <c r="G109" s="103">
        <f t="shared" si="54"/>
        <v>31357.05</v>
      </c>
      <c r="H109" s="26">
        <v>2</v>
      </c>
      <c r="I109" s="104">
        <v>3</v>
      </c>
      <c r="J109" s="105">
        <v>3000</v>
      </c>
      <c r="K109" s="106">
        <f t="shared" si="44"/>
        <v>1000</v>
      </c>
      <c r="L109" s="107">
        <v>3</v>
      </c>
      <c r="M109" s="105">
        <f t="shared" si="55"/>
        <v>2716.7253504059581</v>
      </c>
      <c r="N109" s="106">
        <f t="shared" si="48"/>
        <v>905.57511680198604</v>
      </c>
      <c r="O109" s="108">
        <f t="shared" si="49"/>
        <v>0</v>
      </c>
      <c r="P109" s="109">
        <f t="shared" si="50"/>
        <v>-94.424883198013958</v>
      </c>
      <c r="Q109" s="110">
        <f t="shared" si="51"/>
        <v>0.90557511680198599</v>
      </c>
      <c r="R109" s="328"/>
      <c r="S109" s="47">
        <v>0.78611111111111109</v>
      </c>
      <c r="T109" s="48">
        <v>0.82038194444444446</v>
      </c>
      <c r="U109" s="111">
        <v>15</v>
      </c>
      <c r="V109" s="112">
        <v>49.360896926868797</v>
      </c>
      <c r="W109" s="113"/>
      <c r="X109" s="116"/>
      <c r="Y109" s="337"/>
      <c r="Z109" s="338"/>
      <c r="AA109" s="117">
        <f t="shared" si="52"/>
        <v>-283.27464959404188</v>
      </c>
      <c r="AB109" s="110">
        <f t="shared" si="53"/>
        <v>0.90557511680198599</v>
      </c>
      <c r="AC109" s="333"/>
    </row>
    <row r="110" spans="1:29" ht="15.75" customHeight="1">
      <c r="A110" s="323"/>
      <c r="B110" s="100" t="s">
        <v>118</v>
      </c>
      <c r="C110" s="335" t="s">
        <v>143</v>
      </c>
      <c r="D110" s="336"/>
      <c r="E110" s="101">
        <v>14.28</v>
      </c>
      <c r="F110" s="102">
        <v>2703</v>
      </c>
      <c r="G110" s="103">
        <f t="shared" si="54"/>
        <v>38598.839999999997</v>
      </c>
      <c r="H110" s="26">
        <v>2</v>
      </c>
      <c r="I110" s="104">
        <v>3</v>
      </c>
      <c r="J110" s="105">
        <v>3600</v>
      </c>
      <c r="K110" s="106">
        <f t="shared" si="44"/>
        <v>1200</v>
      </c>
      <c r="L110" s="107">
        <v>3</v>
      </c>
      <c r="M110" s="105">
        <f t="shared" si="55"/>
        <v>3188.1494384195275</v>
      </c>
      <c r="N110" s="106">
        <f t="shared" si="48"/>
        <v>1062.7164794731759</v>
      </c>
      <c r="O110" s="108">
        <f t="shared" si="49"/>
        <v>0</v>
      </c>
      <c r="P110" s="109">
        <f t="shared" si="50"/>
        <v>-137.28352052682408</v>
      </c>
      <c r="Q110" s="110">
        <f t="shared" si="51"/>
        <v>0.88559706622764656</v>
      </c>
      <c r="R110" s="328"/>
      <c r="S110" s="47">
        <v>0.83055555555555549</v>
      </c>
      <c r="T110" s="48">
        <v>0.86587962962962961</v>
      </c>
      <c r="U110" s="111">
        <v>14.649999999999892</v>
      </c>
      <c r="V110" s="112">
        <v>50.869635546443533</v>
      </c>
      <c r="W110" s="113"/>
      <c r="X110" s="116"/>
      <c r="Y110" s="337"/>
      <c r="Z110" s="338"/>
      <c r="AA110" s="117">
        <f t="shared" si="52"/>
        <v>-411.85056158047246</v>
      </c>
      <c r="AB110" s="110">
        <f t="shared" si="53"/>
        <v>0.88559706622764656</v>
      </c>
      <c r="AC110" s="333"/>
    </row>
    <row r="111" spans="1:29" ht="15.75" customHeight="1">
      <c r="A111" s="323"/>
      <c r="B111" s="100" t="s">
        <v>118</v>
      </c>
      <c r="C111" s="335" t="s">
        <v>142</v>
      </c>
      <c r="D111" s="336"/>
      <c r="E111" s="101">
        <v>18.18</v>
      </c>
      <c r="F111" s="102">
        <v>1474</v>
      </c>
      <c r="G111" s="103">
        <f t="shared" si="54"/>
        <v>26797.32</v>
      </c>
      <c r="H111" s="26"/>
      <c r="I111" s="104">
        <v>3</v>
      </c>
      <c r="J111" s="105">
        <v>3000</v>
      </c>
      <c r="K111" s="106">
        <f t="shared" si="44"/>
        <v>1000</v>
      </c>
      <c r="L111" s="107">
        <v>3</v>
      </c>
      <c r="M111" s="105">
        <f t="shared" si="55"/>
        <v>2719.9088803998243</v>
      </c>
      <c r="N111" s="106">
        <f t="shared" si="48"/>
        <v>906.63629346660809</v>
      </c>
      <c r="O111" s="108">
        <f t="shared" si="49"/>
        <v>0</v>
      </c>
      <c r="P111" s="109">
        <f t="shared" si="50"/>
        <v>-93.363706533391905</v>
      </c>
      <c r="Q111" s="110">
        <f t="shared" si="51"/>
        <v>0.90663629346660812</v>
      </c>
      <c r="R111" s="328"/>
      <c r="S111" s="47">
        <v>0.87569444444444433</v>
      </c>
      <c r="T111" s="48">
        <v>0.89826388888888875</v>
      </c>
      <c r="U111" s="111">
        <v>15</v>
      </c>
      <c r="V111" s="112">
        <v>32.515795156711057</v>
      </c>
      <c r="W111" s="113"/>
      <c r="X111" s="116"/>
      <c r="Y111" s="337"/>
      <c r="Z111" s="338"/>
      <c r="AA111" s="117">
        <f t="shared" si="52"/>
        <v>-280.09111960017572</v>
      </c>
      <c r="AB111" s="110">
        <f t="shared" si="53"/>
        <v>0.90663629346660812</v>
      </c>
      <c r="AC111" s="333"/>
    </row>
    <row r="112" spans="1:29" ht="15.75" customHeight="1">
      <c r="A112" s="323"/>
      <c r="B112" s="100" t="s">
        <v>118</v>
      </c>
      <c r="C112" s="335" t="s">
        <v>148</v>
      </c>
      <c r="D112" s="336"/>
      <c r="E112" s="101">
        <v>25.03</v>
      </c>
      <c r="F112" s="102">
        <v>1247</v>
      </c>
      <c r="G112" s="121">
        <f t="shared" si="54"/>
        <v>31212.41</v>
      </c>
      <c r="H112" s="26"/>
      <c r="I112" s="104">
        <v>5</v>
      </c>
      <c r="J112" s="105">
        <v>3600</v>
      </c>
      <c r="K112" s="106">
        <f t="shared" si="44"/>
        <v>720</v>
      </c>
      <c r="L112" s="107">
        <v>5</v>
      </c>
      <c r="M112" s="105">
        <f t="shared" si="55"/>
        <v>3196.5487436999601</v>
      </c>
      <c r="N112" s="106">
        <f t="shared" si="48"/>
        <v>639.30974873999207</v>
      </c>
      <c r="O112" s="108">
        <f t="shared" si="49"/>
        <v>0</v>
      </c>
      <c r="P112" s="109">
        <f t="shared" si="50"/>
        <v>-80.690251260007926</v>
      </c>
      <c r="Q112" s="110">
        <f t="shared" si="51"/>
        <v>0.88793020658332233</v>
      </c>
      <c r="R112" s="328"/>
      <c r="S112" s="47">
        <v>0.90833333333333321</v>
      </c>
      <c r="T112" s="120">
        <v>0.9245833333333332</v>
      </c>
      <c r="U112" s="111">
        <v>14.500000000000028</v>
      </c>
      <c r="V112" s="112">
        <v>23.406494315928029</v>
      </c>
      <c r="W112" s="113"/>
      <c r="X112" s="116"/>
      <c r="Y112" s="337"/>
      <c r="Z112" s="338"/>
      <c r="AA112" s="117">
        <f t="shared" si="52"/>
        <v>-403.45125630003986</v>
      </c>
      <c r="AB112" s="110">
        <f t="shared" si="53"/>
        <v>0.88793020658332222</v>
      </c>
      <c r="AC112" s="333"/>
    </row>
    <row r="113" spans="1:29" ht="15.75" customHeight="1">
      <c r="A113" s="323"/>
      <c r="B113" s="100" t="s">
        <v>118</v>
      </c>
      <c r="C113" s="335" t="s">
        <v>141</v>
      </c>
      <c r="D113" s="336"/>
      <c r="E113" s="101">
        <v>14.03</v>
      </c>
      <c r="F113" s="102">
        <v>6040</v>
      </c>
      <c r="G113" s="121">
        <f t="shared" si="54"/>
        <v>84741.2</v>
      </c>
      <c r="H113" s="26"/>
      <c r="I113" s="104">
        <v>3</v>
      </c>
      <c r="J113" s="105">
        <v>3000</v>
      </c>
      <c r="K113" s="106">
        <f t="shared" si="44"/>
        <v>1000</v>
      </c>
      <c r="L113" s="107">
        <v>3</v>
      </c>
      <c r="M113" s="105">
        <f t="shared" si="55"/>
        <v>2717.4577172848908</v>
      </c>
      <c r="N113" s="106">
        <f t="shared" si="48"/>
        <v>905.81923909496356</v>
      </c>
      <c r="O113" s="123">
        <f t="shared" si="49"/>
        <v>0</v>
      </c>
      <c r="P113" s="124">
        <f t="shared" si="50"/>
        <v>-94.180760905036436</v>
      </c>
      <c r="Q113" s="125">
        <f t="shared" si="51"/>
        <v>0.90581923909496354</v>
      </c>
      <c r="R113" s="328"/>
      <c r="S113" s="47">
        <v>0.93472222222222212</v>
      </c>
      <c r="T113" s="120">
        <v>1.0273263888888888</v>
      </c>
      <c r="U113" s="111">
        <v>14.600000000000044</v>
      </c>
      <c r="V113" s="112">
        <v>133.35994068827199</v>
      </c>
      <c r="W113" s="113"/>
      <c r="X113" s="116"/>
      <c r="Y113" s="337"/>
      <c r="Z113" s="338"/>
      <c r="AA113" s="117">
        <f t="shared" si="52"/>
        <v>-282.5422827151092</v>
      </c>
      <c r="AB113" s="110">
        <f t="shared" si="53"/>
        <v>0.90581923909496365</v>
      </c>
      <c r="AC113" s="333"/>
    </row>
    <row r="114" spans="1:29" ht="15.75" customHeight="1">
      <c r="A114" s="323"/>
      <c r="B114" s="100" t="s">
        <v>118</v>
      </c>
      <c r="C114" s="335" t="s">
        <v>143</v>
      </c>
      <c r="D114" s="336"/>
      <c r="E114" s="101">
        <v>14.28</v>
      </c>
      <c r="F114" s="102">
        <v>7527</v>
      </c>
      <c r="G114" s="121">
        <f t="shared" si="54"/>
        <v>107485.56</v>
      </c>
      <c r="H114" s="26"/>
      <c r="I114" s="104">
        <v>3</v>
      </c>
      <c r="J114" s="105">
        <v>3600</v>
      </c>
      <c r="K114" s="106">
        <f t="shared" si="44"/>
        <v>1200</v>
      </c>
      <c r="L114" s="118">
        <v>3</v>
      </c>
      <c r="M114" s="105">
        <f t="shared" si="55"/>
        <v>3188.149438419528</v>
      </c>
      <c r="N114" s="106">
        <f t="shared" si="48"/>
        <v>1062.7164794731759</v>
      </c>
      <c r="O114" s="123">
        <f t="shared" si="49"/>
        <v>0</v>
      </c>
      <c r="P114" s="124">
        <f t="shared" si="50"/>
        <v>-137.28352052682408</v>
      </c>
      <c r="Q114" s="125">
        <f t="shared" si="51"/>
        <v>0.88559706622764656</v>
      </c>
      <c r="R114" s="328"/>
      <c r="S114" s="47">
        <v>1.0374999999999999</v>
      </c>
      <c r="T114" s="120">
        <v>1.1358680555555554</v>
      </c>
      <c r="U114" s="111">
        <v>14.649999999999892</v>
      </c>
      <c r="V114" s="112">
        <v>141.65584415763243</v>
      </c>
      <c r="W114" s="113"/>
      <c r="X114" s="116"/>
      <c r="Y114" s="337"/>
      <c r="Z114" s="338"/>
      <c r="AA114" s="117">
        <f t="shared" si="52"/>
        <v>-411.850561580472</v>
      </c>
      <c r="AB114" s="110">
        <f t="shared" si="53"/>
        <v>0.88559706622764667</v>
      </c>
      <c r="AC114" s="333"/>
    </row>
    <row r="115" spans="1:29" ht="15.75" customHeight="1">
      <c r="A115" s="323"/>
      <c r="B115" s="100"/>
      <c r="C115" s="335"/>
      <c r="D115" s="336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8"/>
      <c r="S115" s="47"/>
      <c r="T115" s="120"/>
      <c r="U115" s="111"/>
      <c r="V115" s="112"/>
      <c r="W115" s="113"/>
      <c r="X115" s="116"/>
      <c r="Y115" s="337"/>
      <c r="Z115" s="338"/>
      <c r="AA115" s="117"/>
      <c r="AB115" s="110"/>
      <c r="AC115" s="333"/>
    </row>
    <row r="116" spans="1:29" ht="15.75" customHeight="1">
      <c r="A116" s="323"/>
      <c r="B116" s="100"/>
      <c r="C116" s="335"/>
      <c r="D116" s="336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8"/>
      <c r="S116" s="47"/>
      <c r="T116" s="120"/>
      <c r="U116" s="111"/>
      <c r="V116" s="112"/>
      <c r="W116" s="113"/>
      <c r="X116" s="116"/>
      <c r="Y116" s="337"/>
      <c r="Z116" s="338"/>
      <c r="AA116" s="117"/>
      <c r="AB116" s="110"/>
      <c r="AC116" s="333"/>
    </row>
    <row r="117" spans="1:29" ht="15.75" customHeight="1">
      <c r="A117" s="323"/>
      <c r="B117" s="100"/>
      <c r="C117" s="335"/>
      <c r="D117" s="336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8"/>
      <c r="S117" s="47"/>
      <c r="T117" s="120"/>
      <c r="U117" s="111"/>
      <c r="V117" s="112"/>
      <c r="W117" s="126"/>
      <c r="X117" s="127"/>
      <c r="Y117" s="337"/>
      <c r="Z117" s="338"/>
      <c r="AA117" s="117"/>
      <c r="AB117" s="110"/>
      <c r="AC117" s="333"/>
    </row>
    <row r="118" spans="1:29" ht="15.75" customHeight="1">
      <c r="A118" s="323"/>
      <c r="B118" s="100"/>
      <c r="C118" s="335"/>
      <c r="D118" s="336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8"/>
      <c r="S118" s="47"/>
      <c r="T118" s="120"/>
      <c r="U118" s="111"/>
      <c r="V118" s="112"/>
      <c r="W118" s="126"/>
      <c r="X118" s="127"/>
      <c r="Y118" s="337"/>
      <c r="Z118" s="338"/>
      <c r="AA118" s="117"/>
      <c r="AB118" s="110"/>
      <c r="AC118" s="333"/>
    </row>
    <row r="119" spans="1:29" ht="15.75" customHeight="1">
      <c r="A119" s="323"/>
      <c r="B119" s="100"/>
      <c r="C119" s="335"/>
      <c r="D119" s="336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8"/>
      <c r="S119" s="47"/>
      <c r="T119" s="120"/>
      <c r="U119" s="111"/>
      <c r="V119" s="112"/>
      <c r="W119" s="126"/>
      <c r="X119" s="127"/>
      <c r="Y119" s="337"/>
      <c r="Z119" s="338"/>
      <c r="AA119" s="117"/>
      <c r="AB119" s="110"/>
      <c r="AC119" s="333"/>
    </row>
    <row r="120" spans="1:29" ht="15.75" customHeight="1">
      <c r="A120" s="323"/>
      <c r="B120" s="100"/>
      <c r="C120" s="335"/>
      <c r="D120" s="336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8"/>
      <c r="S120" s="47"/>
      <c r="T120" s="120"/>
      <c r="U120" s="111"/>
      <c r="V120" s="112"/>
      <c r="W120" s="126"/>
      <c r="X120" s="127"/>
      <c r="Y120" s="337"/>
      <c r="Z120" s="338"/>
      <c r="AA120" s="117"/>
      <c r="AB120" s="110"/>
      <c r="AC120" s="333"/>
    </row>
    <row r="121" spans="1:29" ht="15.75" customHeight="1">
      <c r="A121" s="323"/>
      <c r="B121" s="100"/>
      <c r="C121" s="335"/>
      <c r="D121" s="336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8"/>
      <c r="S121" s="47"/>
      <c r="T121" s="120"/>
      <c r="U121" s="111"/>
      <c r="V121" s="112"/>
      <c r="W121" s="126"/>
      <c r="X121" s="127"/>
      <c r="Y121" s="337"/>
      <c r="Z121" s="338"/>
      <c r="AA121" s="117"/>
      <c r="AB121" s="110"/>
      <c r="AC121" s="333"/>
    </row>
    <row r="122" spans="1:29" ht="15.75" customHeight="1">
      <c r="A122" s="323"/>
      <c r="B122" s="100"/>
      <c r="C122" s="335"/>
      <c r="D122" s="336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8"/>
      <c r="S122" s="119"/>
      <c r="T122" s="120"/>
      <c r="U122" s="130"/>
      <c r="V122" s="131"/>
      <c r="W122" s="126"/>
      <c r="X122" s="127"/>
      <c r="Y122" s="337"/>
      <c r="Z122" s="338"/>
      <c r="AA122" s="165"/>
      <c r="AB122" s="125"/>
      <c r="AC122" s="333"/>
    </row>
    <row r="123" spans="1:29" ht="15.75" customHeight="1" thickBot="1">
      <c r="A123" s="324"/>
      <c r="B123" s="133" t="s">
        <v>115</v>
      </c>
      <c r="C123" s="358"/>
      <c r="D123" s="358"/>
      <c r="E123" s="134"/>
      <c r="F123" s="99"/>
      <c r="G123" s="135"/>
      <c r="H123" s="69"/>
      <c r="I123" s="136">
        <f t="shared" ref="I123:J123" si="56">AVERAGE(I107:I122)</f>
        <v>3.5</v>
      </c>
      <c r="J123" s="137">
        <f t="shared" si="56"/>
        <v>3300</v>
      </c>
      <c r="K123" s="138">
        <f t="shared" ref="K123" si="57">J123/I123</f>
        <v>942.85714285714289</v>
      </c>
      <c r="L123" s="136">
        <f t="shared" ref="L123:M123" si="58">AVERAGE(L107:L122)</f>
        <v>3.5</v>
      </c>
      <c r="M123" s="137">
        <f t="shared" si="58"/>
        <v>2955.4246490911842</v>
      </c>
      <c r="N123" s="138">
        <f t="shared" ref="N123:N135" si="59">M123/L123</f>
        <v>844.40704259748122</v>
      </c>
      <c r="O123" s="139">
        <f t="shared" ref="O123:O135" si="60">L123-I123</f>
        <v>0</v>
      </c>
      <c r="P123" s="140">
        <f t="shared" ref="P123:P135" si="61">N123-K123</f>
        <v>-98.450100259661667</v>
      </c>
      <c r="Q123" s="141">
        <f t="shared" ref="Q123:Q135" si="62">N123/K123</f>
        <v>0.89558322699732851</v>
      </c>
      <c r="R123" s="329"/>
      <c r="S123" s="142">
        <v>0.74861111111111123</v>
      </c>
      <c r="T123" s="143">
        <v>1.1358680555555554</v>
      </c>
      <c r="U123" s="144"/>
      <c r="V123" s="166"/>
      <c r="W123" s="99"/>
      <c r="X123" s="69"/>
      <c r="Y123" s="359"/>
      <c r="Z123" s="360"/>
      <c r="AA123" s="168">
        <f t="shared" ref="AA123:AA135" si="63">M123-J123</f>
        <v>-344.57535090881584</v>
      </c>
      <c r="AB123" s="141">
        <f t="shared" ref="AB123:AB135" si="64">M123/J123</f>
        <v>0.89558322699732851</v>
      </c>
      <c r="AC123" s="334"/>
    </row>
    <row r="124" spans="1:29" ht="15.75" customHeight="1">
      <c r="A124" s="361" t="s">
        <v>144</v>
      </c>
      <c r="B124" s="114" t="s">
        <v>118</v>
      </c>
      <c r="C124" s="325" t="s">
        <v>134</v>
      </c>
      <c r="D124" s="326"/>
      <c r="E124" s="147">
        <v>16.7</v>
      </c>
      <c r="F124" s="97">
        <v>496</v>
      </c>
      <c r="G124" s="148">
        <f t="shared" ref="G124:G135" si="65">E124*F124</f>
        <v>8283.1999999999989</v>
      </c>
      <c r="H124" s="149">
        <v>2</v>
      </c>
      <c r="I124" s="150">
        <v>3</v>
      </c>
      <c r="J124" s="151">
        <v>3600</v>
      </c>
      <c r="K124" s="152">
        <f>J124/I124</f>
        <v>1200</v>
      </c>
      <c r="L124" s="153">
        <v>3</v>
      </c>
      <c r="M124" s="151">
        <f t="shared" ref="M124:M135" si="66">F124/V124*60</f>
        <v>3186.9734725316926</v>
      </c>
      <c r="N124" s="152">
        <f t="shared" si="59"/>
        <v>1062.3244908438976</v>
      </c>
      <c r="O124" s="154">
        <f t="shared" si="60"/>
        <v>0</v>
      </c>
      <c r="P124" s="155">
        <f t="shared" si="61"/>
        <v>-137.67550915610241</v>
      </c>
      <c r="Q124" s="156">
        <f t="shared" si="62"/>
        <v>0.88527040903658127</v>
      </c>
      <c r="R124" s="327">
        <f>Q140</f>
        <v>0.88670526871996924</v>
      </c>
      <c r="S124" s="157">
        <v>0.75208333333333344</v>
      </c>
      <c r="T124" s="158">
        <v>0.75856481481481497</v>
      </c>
      <c r="U124" s="159"/>
      <c r="V124" s="160">
        <v>9.3380130887500048</v>
      </c>
      <c r="W124" s="158"/>
      <c r="X124" s="169"/>
      <c r="Y124" s="330"/>
      <c r="Z124" s="331"/>
      <c r="AA124" s="171">
        <f t="shared" si="63"/>
        <v>-413.02652746830745</v>
      </c>
      <c r="AB124" s="156">
        <f t="shared" si="64"/>
        <v>0.88527040903658127</v>
      </c>
      <c r="AC124" s="332">
        <f>AB140</f>
        <v>0.88670526871996924</v>
      </c>
    </row>
    <row r="125" spans="1:29" ht="15.75" customHeight="1">
      <c r="A125" s="362"/>
      <c r="B125" s="100" t="s">
        <v>118</v>
      </c>
      <c r="C125" s="335" t="s">
        <v>201</v>
      </c>
      <c r="D125" s="336"/>
      <c r="E125" s="101">
        <v>30</v>
      </c>
      <c r="F125" s="102">
        <v>772</v>
      </c>
      <c r="G125" s="103">
        <f t="shared" si="65"/>
        <v>23160</v>
      </c>
      <c r="H125" s="26">
        <v>2</v>
      </c>
      <c r="I125" s="104">
        <v>4</v>
      </c>
      <c r="J125" s="105">
        <v>3600</v>
      </c>
      <c r="K125" s="106">
        <f t="shared" si="44"/>
        <v>900</v>
      </c>
      <c r="L125" s="107">
        <v>4</v>
      </c>
      <c r="M125" s="105">
        <f t="shared" si="66"/>
        <v>3192.1199999999994</v>
      </c>
      <c r="N125" s="106">
        <f t="shared" si="59"/>
        <v>798.02999999999986</v>
      </c>
      <c r="O125" s="108">
        <f t="shared" si="60"/>
        <v>0</v>
      </c>
      <c r="P125" s="109">
        <f t="shared" si="61"/>
        <v>-101.97000000000014</v>
      </c>
      <c r="Q125" s="110">
        <f t="shared" si="62"/>
        <v>0.88669999999999982</v>
      </c>
      <c r="R125" s="328"/>
      <c r="S125" s="47">
        <v>0.76875000000000004</v>
      </c>
      <c r="T125" s="48">
        <v>0.77881944444444451</v>
      </c>
      <c r="U125" s="111">
        <v>14.666666666666508</v>
      </c>
      <c r="V125" s="112">
        <v>14.510732679222588</v>
      </c>
      <c r="W125" s="113"/>
      <c r="X125" s="13"/>
      <c r="Y125" s="337"/>
      <c r="Z125" s="338"/>
      <c r="AA125" s="172">
        <f t="shared" si="63"/>
        <v>-407.88000000000056</v>
      </c>
      <c r="AB125" s="110">
        <f t="shared" si="64"/>
        <v>0.88669999999999982</v>
      </c>
      <c r="AC125" s="333"/>
    </row>
    <row r="126" spans="1:29" ht="15.75" customHeight="1">
      <c r="A126" s="362"/>
      <c r="B126" s="100" t="s">
        <v>118</v>
      </c>
      <c r="C126" s="335" t="s">
        <v>147</v>
      </c>
      <c r="D126" s="336"/>
      <c r="E126" s="101">
        <v>24.82</v>
      </c>
      <c r="F126" s="102">
        <v>758</v>
      </c>
      <c r="G126" s="103">
        <f t="shared" si="65"/>
        <v>18813.560000000001</v>
      </c>
      <c r="H126" s="26">
        <v>2</v>
      </c>
      <c r="I126" s="104">
        <v>5</v>
      </c>
      <c r="J126" s="105">
        <v>3600</v>
      </c>
      <c r="K126" s="106">
        <f t="shared" si="44"/>
        <v>720</v>
      </c>
      <c r="L126" s="107">
        <v>5</v>
      </c>
      <c r="M126" s="105">
        <f t="shared" si="66"/>
        <v>3190.6882883712956</v>
      </c>
      <c r="N126" s="106">
        <f t="shared" si="59"/>
        <v>638.13765767425912</v>
      </c>
      <c r="O126" s="108">
        <f t="shared" si="60"/>
        <v>0</v>
      </c>
      <c r="P126" s="109">
        <f t="shared" si="61"/>
        <v>-81.862342325740883</v>
      </c>
      <c r="Q126" s="110">
        <f t="shared" si="62"/>
        <v>0.88630230232535989</v>
      </c>
      <c r="R126" s="328"/>
      <c r="S126" s="47">
        <v>0.78888888888888886</v>
      </c>
      <c r="T126" s="48">
        <v>0.79878472222222219</v>
      </c>
      <c r="U126" s="111">
        <v>15</v>
      </c>
      <c r="V126" s="112">
        <v>14.253977790859512</v>
      </c>
      <c r="W126" s="113"/>
      <c r="X126" s="13"/>
      <c r="Y126" s="337"/>
      <c r="Z126" s="338"/>
      <c r="AA126" s="172">
        <f t="shared" si="63"/>
        <v>-409.31171162870442</v>
      </c>
      <c r="AB126" s="110">
        <f t="shared" si="64"/>
        <v>0.88630230232535989</v>
      </c>
      <c r="AC126" s="333"/>
    </row>
    <row r="127" spans="1:29" ht="15.75" customHeight="1">
      <c r="A127" s="362"/>
      <c r="B127" s="100" t="s">
        <v>118</v>
      </c>
      <c r="C127" s="335" t="s">
        <v>146</v>
      </c>
      <c r="D127" s="336"/>
      <c r="E127" s="101">
        <v>18.18</v>
      </c>
      <c r="F127" s="102">
        <v>387</v>
      </c>
      <c r="G127" s="103">
        <f t="shared" si="65"/>
        <v>7035.66</v>
      </c>
      <c r="H127" s="26">
        <v>2</v>
      </c>
      <c r="I127" s="104">
        <v>3</v>
      </c>
      <c r="J127" s="105">
        <v>3600</v>
      </c>
      <c r="K127" s="106">
        <f t="shared" si="44"/>
        <v>1200</v>
      </c>
      <c r="L127" s="107">
        <v>3</v>
      </c>
      <c r="M127" s="105">
        <f t="shared" si="66"/>
        <v>3202.6863474066131</v>
      </c>
      <c r="N127" s="106">
        <f t="shared" si="59"/>
        <v>1067.5621158022043</v>
      </c>
      <c r="O127" s="108">
        <f t="shared" si="60"/>
        <v>0</v>
      </c>
      <c r="P127" s="109">
        <f t="shared" si="61"/>
        <v>-132.43788419779571</v>
      </c>
      <c r="Q127" s="110">
        <f t="shared" si="62"/>
        <v>0.88963509650183692</v>
      </c>
      <c r="R127" s="328"/>
      <c r="S127" s="47">
        <v>0.80902777777777768</v>
      </c>
      <c r="T127" s="48">
        <v>0.81406249999999991</v>
      </c>
      <c r="U127" s="111">
        <v>14.749999999999908</v>
      </c>
      <c r="V127" s="112">
        <v>7.2501636068116628</v>
      </c>
      <c r="W127" s="113"/>
      <c r="X127" s="13"/>
      <c r="Y127" s="337"/>
      <c r="Z127" s="338"/>
      <c r="AA127" s="172">
        <f t="shared" si="63"/>
        <v>-397.31365259338691</v>
      </c>
      <c r="AB127" s="110">
        <f t="shared" si="64"/>
        <v>0.88963509650183692</v>
      </c>
      <c r="AC127" s="333"/>
    </row>
    <row r="128" spans="1:29" ht="15.75" customHeight="1">
      <c r="A128" s="363"/>
      <c r="B128" s="100" t="s">
        <v>118</v>
      </c>
      <c r="C128" s="335" t="s">
        <v>145</v>
      </c>
      <c r="D128" s="336"/>
      <c r="E128" s="101">
        <v>18.18</v>
      </c>
      <c r="F128" s="102">
        <v>1038</v>
      </c>
      <c r="G128" s="103">
        <f t="shared" si="65"/>
        <v>18870.84</v>
      </c>
      <c r="H128" s="26">
        <v>2</v>
      </c>
      <c r="I128" s="104">
        <v>3</v>
      </c>
      <c r="J128" s="105">
        <v>3600</v>
      </c>
      <c r="K128" s="106">
        <f t="shared" si="44"/>
        <v>1200</v>
      </c>
      <c r="L128" s="107">
        <v>3</v>
      </c>
      <c r="M128" s="105">
        <f t="shared" si="66"/>
        <v>3192.6177986702828</v>
      </c>
      <c r="N128" s="106">
        <f t="shared" si="59"/>
        <v>1064.2059328900943</v>
      </c>
      <c r="O128" s="108">
        <f t="shared" si="60"/>
        <v>0</v>
      </c>
      <c r="P128" s="109">
        <f t="shared" si="61"/>
        <v>-135.79406710990565</v>
      </c>
      <c r="Q128" s="110">
        <f t="shared" si="62"/>
        <v>0.88683827740841192</v>
      </c>
      <c r="R128" s="328"/>
      <c r="S128" s="47">
        <v>0.8243055555555554</v>
      </c>
      <c r="T128" s="48">
        <v>0.83784722222222208</v>
      </c>
      <c r="U128" s="111">
        <v>14.749999999999908</v>
      </c>
      <c r="V128" s="112">
        <v>19.507502597379322</v>
      </c>
      <c r="W128" s="113"/>
      <c r="X128" s="116"/>
      <c r="Y128" s="337"/>
      <c r="Z128" s="338"/>
      <c r="AA128" s="172">
        <f t="shared" si="63"/>
        <v>-407.38220132971719</v>
      </c>
      <c r="AB128" s="110">
        <f t="shared" si="64"/>
        <v>0.88683827740841192</v>
      </c>
      <c r="AC128" s="333"/>
    </row>
    <row r="129" spans="1:29" ht="15.75" customHeight="1">
      <c r="A129" s="363"/>
      <c r="B129" s="100" t="s">
        <v>118</v>
      </c>
      <c r="C129" s="335" t="s">
        <v>139</v>
      </c>
      <c r="D129" s="336"/>
      <c r="E129" s="101">
        <v>16.66</v>
      </c>
      <c r="F129" s="102">
        <v>2229</v>
      </c>
      <c r="G129" s="121">
        <f t="shared" si="65"/>
        <v>37135.14</v>
      </c>
      <c r="H129" s="26">
        <v>2</v>
      </c>
      <c r="I129" s="104">
        <v>5</v>
      </c>
      <c r="J129" s="105">
        <v>3600</v>
      </c>
      <c r="K129" s="106">
        <f t="shared" si="44"/>
        <v>720</v>
      </c>
      <c r="L129" s="107">
        <v>5</v>
      </c>
      <c r="M129" s="105">
        <f t="shared" si="66"/>
        <v>3187.7478973714528</v>
      </c>
      <c r="N129" s="106">
        <f t="shared" si="59"/>
        <v>637.54957947429057</v>
      </c>
      <c r="O129" s="108">
        <f t="shared" si="60"/>
        <v>0</v>
      </c>
      <c r="P129" s="109">
        <f t="shared" si="61"/>
        <v>-82.450420525709433</v>
      </c>
      <c r="Q129" s="110">
        <f t="shared" si="62"/>
        <v>0.88548552704762584</v>
      </c>
      <c r="R129" s="328"/>
      <c r="S129" s="47">
        <v>0.84791666666666643</v>
      </c>
      <c r="T129" s="120">
        <v>0.87704861111111088</v>
      </c>
      <c r="U129" s="111">
        <v>15</v>
      </c>
      <c r="V129" s="112">
        <v>41.954384194019568</v>
      </c>
      <c r="W129" s="113"/>
      <c r="X129" s="50"/>
      <c r="Y129" s="337"/>
      <c r="Z129" s="338"/>
      <c r="AA129" s="172">
        <f t="shared" si="63"/>
        <v>-412.25210262854716</v>
      </c>
      <c r="AB129" s="110">
        <f t="shared" si="64"/>
        <v>0.88548552704762584</v>
      </c>
      <c r="AC129" s="333"/>
    </row>
    <row r="130" spans="1:29" ht="15.75" customHeight="1">
      <c r="A130" s="363"/>
      <c r="B130" s="100" t="s">
        <v>118</v>
      </c>
      <c r="C130" s="335" t="s">
        <v>134</v>
      </c>
      <c r="D130" s="336"/>
      <c r="E130" s="101">
        <v>16.7</v>
      </c>
      <c r="F130" s="102">
        <v>1093</v>
      </c>
      <c r="G130" s="121">
        <f t="shared" si="65"/>
        <v>18253.099999999999</v>
      </c>
      <c r="H130" s="26"/>
      <c r="I130" s="104">
        <v>3</v>
      </c>
      <c r="J130" s="105">
        <v>3600</v>
      </c>
      <c r="K130" s="106">
        <f t="shared" si="44"/>
        <v>1200</v>
      </c>
      <c r="L130" s="107">
        <v>3</v>
      </c>
      <c r="M130" s="105">
        <f t="shared" si="66"/>
        <v>3186.9734725316926</v>
      </c>
      <c r="N130" s="106">
        <f t="shared" si="59"/>
        <v>1062.3244908438976</v>
      </c>
      <c r="O130" s="123">
        <f t="shared" si="60"/>
        <v>0</v>
      </c>
      <c r="P130" s="124">
        <f t="shared" si="61"/>
        <v>-137.67550915610241</v>
      </c>
      <c r="Q130" s="125">
        <f t="shared" si="62"/>
        <v>0.88527040903658127</v>
      </c>
      <c r="R130" s="328"/>
      <c r="S130" s="47">
        <v>0.88680555555555529</v>
      </c>
      <c r="T130" s="120">
        <v>0.90108796296296267</v>
      </c>
      <c r="U130" s="111">
        <v>15</v>
      </c>
      <c r="V130" s="112">
        <v>20.577516745975313</v>
      </c>
      <c r="W130" s="113"/>
      <c r="X130" s="116"/>
      <c r="Y130" s="337"/>
      <c r="Z130" s="338"/>
      <c r="AA130" s="172">
        <f t="shared" si="63"/>
        <v>-413.02652746830745</v>
      </c>
      <c r="AB130" s="110">
        <f t="shared" si="64"/>
        <v>0.88527040903658127</v>
      </c>
      <c r="AC130" s="333"/>
    </row>
    <row r="131" spans="1:29" ht="15.75" customHeight="1">
      <c r="A131" s="363"/>
      <c r="B131" s="100" t="s">
        <v>118</v>
      </c>
      <c r="C131" s="335" t="s">
        <v>201</v>
      </c>
      <c r="D131" s="336"/>
      <c r="E131" s="101">
        <v>30</v>
      </c>
      <c r="F131" s="102">
        <v>1888</v>
      </c>
      <c r="G131" s="121">
        <f t="shared" si="65"/>
        <v>56640</v>
      </c>
      <c r="H131" s="26"/>
      <c r="I131" s="104">
        <v>4</v>
      </c>
      <c r="J131" s="105">
        <v>3600</v>
      </c>
      <c r="K131" s="106">
        <f t="shared" si="44"/>
        <v>900</v>
      </c>
      <c r="L131" s="118">
        <v>4</v>
      </c>
      <c r="M131" s="105">
        <f t="shared" si="66"/>
        <v>3192.1199999999994</v>
      </c>
      <c r="N131" s="106">
        <f t="shared" si="59"/>
        <v>798.02999999999986</v>
      </c>
      <c r="O131" s="123">
        <f t="shared" si="60"/>
        <v>0</v>
      </c>
      <c r="P131" s="124">
        <f t="shared" si="61"/>
        <v>-101.97000000000014</v>
      </c>
      <c r="Q131" s="125">
        <f t="shared" si="62"/>
        <v>0.88669999999999982</v>
      </c>
      <c r="R131" s="328"/>
      <c r="S131" s="47">
        <v>0.91111111111111076</v>
      </c>
      <c r="T131" s="120">
        <v>0.93575231481481447</v>
      </c>
      <c r="U131" s="111">
        <v>15</v>
      </c>
      <c r="V131" s="112">
        <v>35.48738769219203</v>
      </c>
      <c r="W131" s="113"/>
      <c r="X131" s="116"/>
      <c r="Y131" s="337"/>
      <c r="Z131" s="338"/>
      <c r="AA131" s="172">
        <f t="shared" si="63"/>
        <v>-407.88000000000056</v>
      </c>
      <c r="AB131" s="110">
        <f t="shared" si="64"/>
        <v>0.88669999999999982</v>
      </c>
      <c r="AC131" s="333"/>
    </row>
    <row r="132" spans="1:29" ht="15.75" customHeight="1">
      <c r="A132" s="363"/>
      <c r="B132" s="100" t="s">
        <v>118</v>
      </c>
      <c r="C132" s="335" t="s">
        <v>147</v>
      </c>
      <c r="D132" s="336"/>
      <c r="E132" s="101">
        <v>24.82</v>
      </c>
      <c r="F132" s="102">
        <v>1831</v>
      </c>
      <c r="G132" s="121">
        <f t="shared" si="65"/>
        <v>45445.42</v>
      </c>
      <c r="H132" s="26"/>
      <c r="I132" s="104">
        <v>5</v>
      </c>
      <c r="J132" s="105">
        <v>3600</v>
      </c>
      <c r="K132" s="106">
        <f t="shared" si="44"/>
        <v>720</v>
      </c>
      <c r="L132" s="118">
        <v>5</v>
      </c>
      <c r="M132" s="105">
        <f t="shared" si="66"/>
        <v>3190.6882883712951</v>
      </c>
      <c r="N132" s="106">
        <f t="shared" si="59"/>
        <v>638.137657674259</v>
      </c>
      <c r="O132" s="123">
        <f t="shared" si="60"/>
        <v>0</v>
      </c>
      <c r="P132" s="124">
        <f t="shared" si="61"/>
        <v>-81.862342325740997</v>
      </c>
      <c r="Q132" s="125">
        <f t="shared" si="62"/>
        <v>0.88630230232535978</v>
      </c>
      <c r="R132" s="328"/>
      <c r="S132" s="47">
        <v>0.94583333333333297</v>
      </c>
      <c r="T132" s="120">
        <v>0.96973379629629597</v>
      </c>
      <c r="U132" s="111">
        <v>14.516666666666644</v>
      </c>
      <c r="V132" s="112">
        <v>34.431442394543232</v>
      </c>
      <c r="W132" s="126"/>
      <c r="X132" s="127"/>
      <c r="Y132" s="337"/>
      <c r="Z132" s="338"/>
      <c r="AA132" s="172">
        <f t="shared" si="63"/>
        <v>-409.31171162870487</v>
      </c>
      <c r="AB132" s="110">
        <f t="shared" si="64"/>
        <v>0.88630230232535978</v>
      </c>
      <c r="AC132" s="333"/>
    </row>
    <row r="133" spans="1:29" ht="15.75" customHeight="1">
      <c r="A133" s="363"/>
      <c r="B133" s="100" t="s">
        <v>118</v>
      </c>
      <c r="C133" s="335" t="s">
        <v>146</v>
      </c>
      <c r="D133" s="336"/>
      <c r="E133" s="101">
        <v>18.18</v>
      </c>
      <c r="F133" s="102">
        <v>984</v>
      </c>
      <c r="G133" s="121">
        <f t="shared" si="65"/>
        <v>17889.12</v>
      </c>
      <c r="H133" s="62"/>
      <c r="I133" s="104">
        <v>3</v>
      </c>
      <c r="J133" s="105">
        <v>3600</v>
      </c>
      <c r="K133" s="106">
        <f t="shared" si="44"/>
        <v>1200</v>
      </c>
      <c r="L133" s="118">
        <v>3</v>
      </c>
      <c r="M133" s="105">
        <f t="shared" si="66"/>
        <v>3202.6863474066131</v>
      </c>
      <c r="N133" s="106">
        <f t="shared" si="59"/>
        <v>1067.5621158022043</v>
      </c>
      <c r="O133" s="123">
        <f t="shared" si="60"/>
        <v>0</v>
      </c>
      <c r="P133" s="124">
        <f t="shared" si="61"/>
        <v>-132.43788419779571</v>
      </c>
      <c r="Q133" s="125">
        <f t="shared" si="62"/>
        <v>0.88963509650183692</v>
      </c>
      <c r="R133" s="328"/>
      <c r="S133" s="47">
        <v>0.97986111111111074</v>
      </c>
      <c r="T133" s="120">
        <v>0.9926620370370367</v>
      </c>
      <c r="U133" s="111">
        <v>14.583333333333268</v>
      </c>
      <c r="V133" s="112">
        <v>18.434524519645159</v>
      </c>
      <c r="W133" s="126"/>
      <c r="X133" s="127"/>
      <c r="Y133" s="337"/>
      <c r="Z133" s="338"/>
      <c r="AA133" s="172">
        <f t="shared" si="63"/>
        <v>-397.31365259338691</v>
      </c>
      <c r="AB133" s="110">
        <f t="shared" si="64"/>
        <v>0.88963509650183692</v>
      </c>
      <c r="AC133" s="333"/>
    </row>
    <row r="134" spans="1:29" ht="15.75" customHeight="1">
      <c r="A134" s="363"/>
      <c r="B134" s="100" t="s">
        <v>118</v>
      </c>
      <c r="C134" s="335" t="s">
        <v>145</v>
      </c>
      <c r="D134" s="336"/>
      <c r="E134" s="101">
        <v>18.18</v>
      </c>
      <c r="F134" s="102">
        <v>2700</v>
      </c>
      <c r="G134" s="121">
        <f t="shared" si="65"/>
        <v>49086</v>
      </c>
      <c r="H134" s="62"/>
      <c r="I134" s="104">
        <v>3</v>
      </c>
      <c r="J134" s="105">
        <v>3600</v>
      </c>
      <c r="K134" s="106">
        <f t="shared" si="44"/>
        <v>1200</v>
      </c>
      <c r="L134" s="118">
        <v>3</v>
      </c>
      <c r="M134" s="105">
        <f t="shared" si="66"/>
        <v>3192.6177986702833</v>
      </c>
      <c r="N134" s="106">
        <f t="shared" si="59"/>
        <v>1064.2059328900943</v>
      </c>
      <c r="O134" s="123">
        <f t="shared" si="60"/>
        <v>0</v>
      </c>
      <c r="P134" s="124">
        <f t="shared" si="61"/>
        <v>-135.79406710990565</v>
      </c>
      <c r="Q134" s="125">
        <f t="shared" si="62"/>
        <v>0.88683827740841192</v>
      </c>
      <c r="R134" s="328"/>
      <c r="S134" s="47">
        <v>1.0027777777777773</v>
      </c>
      <c r="T134" s="120">
        <v>1.0380092592592589</v>
      </c>
      <c r="U134" s="111">
        <v>14.566666666666492</v>
      </c>
      <c r="V134" s="112">
        <v>50.742058779310369</v>
      </c>
      <c r="W134" s="126"/>
      <c r="X134" s="127"/>
      <c r="Y134" s="337"/>
      <c r="Z134" s="338"/>
      <c r="AA134" s="172">
        <f t="shared" si="63"/>
        <v>-407.38220132971674</v>
      </c>
      <c r="AB134" s="110">
        <f t="shared" si="64"/>
        <v>0.88683827740841203</v>
      </c>
      <c r="AC134" s="333"/>
    </row>
    <row r="135" spans="1:29" ht="15.75" customHeight="1">
      <c r="A135" s="363"/>
      <c r="B135" s="100" t="s">
        <v>118</v>
      </c>
      <c r="C135" s="335" t="s">
        <v>139</v>
      </c>
      <c r="D135" s="336"/>
      <c r="E135" s="101">
        <v>16.66</v>
      </c>
      <c r="F135" s="102">
        <v>5988</v>
      </c>
      <c r="G135" s="121">
        <f t="shared" si="65"/>
        <v>99760.08</v>
      </c>
      <c r="H135" s="62"/>
      <c r="I135" s="104">
        <v>5</v>
      </c>
      <c r="J135" s="105">
        <v>3600</v>
      </c>
      <c r="K135" s="106">
        <f t="shared" si="44"/>
        <v>720</v>
      </c>
      <c r="L135" s="118">
        <v>5</v>
      </c>
      <c r="M135" s="105">
        <f t="shared" si="66"/>
        <v>3187.7478973714528</v>
      </c>
      <c r="N135" s="106">
        <f t="shared" si="59"/>
        <v>637.54957947429057</v>
      </c>
      <c r="O135" s="123">
        <f t="shared" si="60"/>
        <v>0</v>
      </c>
      <c r="P135" s="124">
        <f t="shared" si="61"/>
        <v>-82.450420525709433</v>
      </c>
      <c r="Q135" s="125">
        <f t="shared" si="62"/>
        <v>0.88548552704762584</v>
      </c>
      <c r="R135" s="328"/>
      <c r="S135" s="47">
        <v>1.0479166666666664</v>
      </c>
      <c r="T135" s="120">
        <v>1.1261805555555553</v>
      </c>
      <c r="U135" s="111">
        <v>15</v>
      </c>
      <c r="V135" s="112">
        <v>112.70652873655862</v>
      </c>
      <c r="W135" s="126"/>
      <c r="X135" s="127"/>
      <c r="Y135" s="337"/>
      <c r="Z135" s="338"/>
      <c r="AA135" s="172">
        <f t="shared" si="63"/>
        <v>-412.25210262854716</v>
      </c>
      <c r="AB135" s="110">
        <f t="shared" si="64"/>
        <v>0.88548552704762584</v>
      </c>
      <c r="AC135" s="333"/>
    </row>
    <row r="136" spans="1:29" ht="15.75" customHeight="1">
      <c r="A136" s="363"/>
      <c r="B136" s="100"/>
      <c r="C136" s="335"/>
      <c r="D136" s="336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8"/>
      <c r="S136" s="47"/>
      <c r="T136" s="120"/>
      <c r="U136" s="111"/>
      <c r="V136" s="112"/>
      <c r="W136" s="126"/>
      <c r="X136" s="127"/>
      <c r="Y136" s="337"/>
      <c r="Z136" s="338"/>
      <c r="AA136" s="172"/>
      <c r="AB136" s="110"/>
      <c r="AC136" s="333"/>
    </row>
    <row r="137" spans="1:29" ht="15.75" customHeight="1">
      <c r="A137" s="363"/>
      <c r="B137" s="100"/>
      <c r="C137" s="335"/>
      <c r="D137" s="336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8"/>
      <c r="S137" s="47"/>
      <c r="T137" s="120"/>
      <c r="U137" s="111"/>
      <c r="V137" s="112"/>
      <c r="W137" s="113"/>
      <c r="X137" s="116"/>
      <c r="Y137" s="337"/>
      <c r="Z137" s="338"/>
      <c r="AA137" s="172"/>
      <c r="AB137" s="110"/>
      <c r="AC137" s="333"/>
    </row>
    <row r="138" spans="1:29" ht="15.75" customHeight="1">
      <c r="A138" s="363"/>
      <c r="B138" s="100"/>
      <c r="C138" s="335"/>
      <c r="D138" s="336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8"/>
      <c r="S138" s="47"/>
      <c r="T138" s="120"/>
      <c r="U138" s="111"/>
      <c r="V138" s="112"/>
      <c r="W138" s="126"/>
      <c r="X138" s="127"/>
      <c r="Y138" s="337"/>
      <c r="Z138" s="338"/>
      <c r="AA138" s="172"/>
      <c r="AB138" s="110"/>
      <c r="AC138" s="333"/>
    </row>
    <row r="139" spans="1:29" ht="15.75" customHeight="1">
      <c r="A139" s="363"/>
      <c r="B139" s="100"/>
      <c r="C139" s="335"/>
      <c r="D139" s="336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8"/>
      <c r="S139" s="119"/>
      <c r="T139" s="120"/>
      <c r="U139" s="130"/>
      <c r="V139" s="131"/>
      <c r="W139" s="126"/>
      <c r="X139" s="127"/>
      <c r="Y139" s="337"/>
      <c r="Z139" s="338"/>
      <c r="AA139" s="173"/>
      <c r="AB139" s="125"/>
      <c r="AC139" s="333"/>
    </row>
    <row r="140" spans="1:29" ht="15.75" customHeight="1" thickBot="1">
      <c r="A140" s="364"/>
      <c r="B140" s="133" t="s">
        <v>115</v>
      </c>
      <c r="C140" s="358"/>
      <c r="D140" s="358"/>
      <c r="E140" s="134"/>
      <c r="F140" s="167"/>
      <c r="G140" s="135"/>
      <c r="H140" s="69"/>
      <c r="I140" s="136">
        <f t="shared" ref="I140:J140" si="67">AVERAGE(I124:I139)</f>
        <v>3.8333333333333335</v>
      </c>
      <c r="J140" s="137">
        <f t="shared" si="67"/>
        <v>3600</v>
      </c>
      <c r="K140" s="138">
        <f t="shared" ref="K140" si="68">J140/I140</f>
        <v>939.13043478260863</v>
      </c>
      <c r="L140" s="136">
        <f t="shared" ref="L140:M140" si="69">AVERAGE(L124:L139)</f>
        <v>3.8333333333333335</v>
      </c>
      <c r="M140" s="137">
        <f t="shared" si="69"/>
        <v>3192.1389673918893</v>
      </c>
      <c r="N140" s="138">
        <f>M140/L140</f>
        <v>832.73190453701454</v>
      </c>
      <c r="O140" s="139">
        <f>L140-I140</f>
        <v>0</v>
      </c>
      <c r="P140" s="140">
        <f>N140-K140</f>
        <v>-106.39853024559409</v>
      </c>
      <c r="Q140" s="141">
        <f>N140/K140</f>
        <v>0.88670526871996924</v>
      </c>
      <c r="R140" s="329"/>
      <c r="S140" s="142">
        <v>0.75208333333333344</v>
      </c>
      <c r="T140" s="143">
        <v>1.1261805555555553</v>
      </c>
      <c r="U140" s="144"/>
      <c r="V140" s="166"/>
      <c r="W140" s="167"/>
      <c r="X140" s="138"/>
      <c r="Y140" s="359"/>
      <c r="Z140" s="360"/>
      <c r="AA140" s="174">
        <f>M140-J140</f>
        <v>-407.86103260811069</v>
      </c>
      <c r="AB140" s="141">
        <f>M140/J140</f>
        <v>0.88670526871996924</v>
      </c>
      <c r="AC140" s="334"/>
    </row>
    <row r="142" spans="1:29">
      <c r="Y142" s="365" t="s">
        <v>149</v>
      </c>
      <c r="Z142" s="365"/>
    </row>
    <row r="143" spans="1:29">
      <c r="Y143" s="365" t="s">
        <v>150</v>
      </c>
      <c r="Z143" s="365"/>
    </row>
    <row r="144" spans="1:29">
      <c r="Y144" s="365" t="s">
        <v>151</v>
      </c>
      <c r="Z144" s="365"/>
    </row>
    <row r="145" spans="25:26">
      <c r="Y145" s="365" t="s">
        <v>152</v>
      </c>
      <c r="Z145" s="365"/>
    </row>
    <row r="146" spans="25:26">
      <c r="Y146" s="365" t="s">
        <v>153</v>
      </c>
      <c r="Z146" s="365"/>
    </row>
    <row r="147" spans="25:26">
      <c r="Y147" s="365" t="s">
        <v>154</v>
      </c>
      <c r="Z147" s="365"/>
    </row>
    <row r="148" spans="25:26">
      <c r="Y148" s="365" t="s">
        <v>155</v>
      </c>
      <c r="Z148" s="365"/>
    </row>
    <row r="149" spans="25:26">
      <c r="Y149" s="365" t="s">
        <v>156</v>
      </c>
      <c r="Z149" s="365"/>
    </row>
    <row r="150" spans="25:26">
      <c r="Y150" s="365" t="s">
        <v>157</v>
      </c>
      <c r="Z150" s="365"/>
    </row>
    <row r="151" spans="25:26">
      <c r="Y151" s="365" t="s">
        <v>158</v>
      </c>
      <c r="Z151" s="365"/>
    </row>
    <row r="152" spans="25:26">
      <c r="Y152" s="365" t="s">
        <v>159</v>
      </c>
      <c r="Z152" s="365"/>
    </row>
    <row r="153" spans="25:26">
      <c r="Y153" s="365" t="s">
        <v>160</v>
      </c>
      <c r="Z153" s="365"/>
    </row>
    <row r="154" spans="25:26">
      <c r="Y154" s="365" t="s">
        <v>161</v>
      </c>
      <c r="Z154" s="365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305" priority="1" operator="greaterThan">
      <formula>0</formula>
    </cfRule>
  </conditionalFormatting>
  <conditionalFormatting sqref="P5:P140 AA5:AA140">
    <cfRule type="cellIs" dxfId="304" priority="4" operator="lessThan">
      <formula>0</formula>
    </cfRule>
  </conditionalFormatting>
  <conditionalFormatting sqref="Q5:Q140 AB5:AB140">
    <cfRule type="cellIs" dxfId="303" priority="2" operator="greaterThan">
      <formula>1</formula>
    </cfRule>
    <cfRule type="cellIs" dxfId="302" priority="3" operator="lessThan">
      <formula>0.8</formula>
    </cfRule>
  </conditionalFormatting>
  <conditionalFormatting sqref="AC5:AC6 R5:R140 AC73:AC78">
    <cfRule type="cellIs" dxfId="301" priority="5" operator="lessThan">
      <formula>0.8</formula>
    </cfRule>
  </conditionalFormatting>
  <conditionalFormatting sqref="AC12:AC20">
    <cfRule type="cellIs" dxfId="300" priority="12" operator="lessThan">
      <formula>0.8</formula>
    </cfRule>
  </conditionalFormatting>
  <conditionalFormatting sqref="AC22">
    <cfRule type="cellIs" dxfId="299" priority="11" operator="lessThan">
      <formula>0.8</formula>
    </cfRule>
  </conditionalFormatting>
  <conditionalFormatting sqref="AC39">
    <cfRule type="cellIs" dxfId="298" priority="7" operator="lessThan">
      <formula>0.8</formula>
    </cfRule>
  </conditionalFormatting>
  <conditionalFormatting sqref="AC56:AC61">
    <cfRule type="cellIs" dxfId="297" priority="6" operator="lessThan">
      <formula>0.8</formula>
    </cfRule>
  </conditionalFormatting>
  <conditionalFormatting sqref="AC90">
    <cfRule type="cellIs" dxfId="296" priority="10" operator="lessThan">
      <formula>0.8</formula>
    </cfRule>
  </conditionalFormatting>
  <conditionalFormatting sqref="AC107">
    <cfRule type="cellIs" dxfId="295" priority="9" operator="lessThan">
      <formula>0.8</formula>
    </cfRule>
  </conditionalFormatting>
  <conditionalFormatting sqref="AC124:AC129">
    <cfRule type="cellIs" dxfId="294" priority="8" operator="lessThan">
      <formula>0.8</formula>
    </cfRule>
  </conditionalFormatting>
  <dataValidations count="1">
    <dataValidation type="list" allowBlank="1" showInputMessage="1" showErrorMessage="1" sqref="Y5:Z140" xr:uid="{573DB69F-196A-4635-85ED-040B3776185E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D59A6-C79C-4A54-ACC0-AD39502B3B46}">
  <sheetPr>
    <tabColor theme="9" tint="0.59999389629810485"/>
    <pageSetUpPr fitToPage="1"/>
  </sheetPr>
  <dimension ref="A1:AG171"/>
  <sheetViews>
    <sheetView zoomScale="85" zoomScaleNormal="85" workbookViewId="0">
      <pane ySplit="4" topLeftCell="A5" activePane="bottomLeft" state="frozen"/>
      <selection activeCell="B29" sqref="B29:O29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SUM(F5:F157)</f>
        <v>114380</v>
      </c>
      <c r="E1" s="88" t="s">
        <v>3</v>
      </c>
      <c r="F1" s="89">
        <f>SUM(G5:G157)</f>
        <v>5121313.2500000009</v>
      </c>
      <c r="G1" s="90" t="s">
        <v>84</v>
      </c>
      <c r="H1" s="91">
        <f>L21+L38+L55+L72+L89+L106+L123+L140+L157</f>
        <v>154.09090909090909</v>
      </c>
      <c r="I1" s="284" t="s">
        <v>85</v>
      </c>
      <c r="J1" s="280"/>
      <c r="K1" s="309"/>
      <c r="L1" s="313" t="s">
        <v>86</v>
      </c>
      <c r="M1" s="314"/>
      <c r="N1" s="315"/>
      <c r="O1" s="280" t="s">
        <v>87</v>
      </c>
      <c r="P1" s="280"/>
      <c r="Q1" s="280"/>
      <c r="R1" s="281"/>
      <c r="S1" s="284" t="s">
        <v>88</v>
      </c>
      <c r="T1" s="280"/>
      <c r="U1" s="280"/>
      <c r="V1" s="280"/>
      <c r="W1" s="280"/>
      <c r="X1" s="281"/>
      <c r="Y1" s="192" t="s">
        <v>187</v>
      </c>
      <c r="Z1" s="192" t="s">
        <v>188</v>
      </c>
      <c r="AA1" s="366" t="s">
        <v>163</v>
      </c>
      <c r="AB1" s="367"/>
      <c r="AC1" s="176" t="s">
        <v>19</v>
      </c>
      <c r="AD1" s="177" t="s">
        <v>162</v>
      </c>
      <c r="AE1" s="284" t="s">
        <v>90</v>
      </c>
      <c r="AF1" s="286"/>
      <c r="AG1" s="287"/>
    </row>
    <row r="2" spans="1:33" ht="26.25" customHeight="1" thickBot="1">
      <c r="A2" s="299">
        <v>46216</v>
      </c>
      <c r="B2" s="300"/>
      <c r="C2" s="92" t="s">
        <v>40</v>
      </c>
      <c r="D2" s="93">
        <f>AVERAGE(N21,N38,N55,N72,N89,N106,N123,N140,N157)</f>
        <v>195.70754757331207</v>
      </c>
      <c r="E2" s="93" t="s">
        <v>91</v>
      </c>
      <c r="F2" s="94">
        <f>F1/D1</f>
        <v>44.77455193215598</v>
      </c>
      <c r="G2" s="95" t="s">
        <v>92</v>
      </c>
      <c r="H2" s="96">
        <f>COUNT(H5:H157)</f>
        <v>9</v>
      </c>
      <c r="I2" s="310"/>
      <c r="J2" s="311"/>
      <c r="K2" s="312"/>
      <c r="L2" s="316"/>
      <c r="M2" s="282"/>
      <c r="N2" s="317"/>
      <c r="O2" s="282"/>
      <c r="P2" s="282"/>
      <c r="Q2" s="282"/>
      <c r="R2" s="283"/>
      <c r="S2" s="285"/>
      <c r="T2" s="282"/>
      <c r="U2" s="282"/>
      <c r="V2" s="282"/>
      <c r="W2" s="282"/>
      <c r="X2" s="283"/>
      <c r="Y2" s="193">
        <f>SUM(Y21,Y38,Y55,Y72,Y89,Y106,Y123,Y140,Y157)</f>
        <v>0</v>
      </c>
      <c r="Z2" s="193">
        <f>SUM(Z21,Z38,Z55,Z72,Z89,Z106,Z123,Z140,Z157)</f>
        <v>0</v>
      </c>
      <c r="AA2" s="368"/>
      <c r="AB2" s="369"/>
      <c r="AC2" s="201">
        <f>SUM(AC21,AC38,AC55,AC72,AC89,AC106,AC123,AC140,AC157)</f>
        <v>66</v>
      </c>
      <c r="AD2" s="202">
        <f>SUM(AD21,AD38,AD55,AD72,AD89,AD106,AD123,AD140,AD157)</f>
        <v>0</v>
      </c>
      <c r="AE2" s="288"/>
      <c r="AF2" s="289"/>
      <c r="AG2" s="290"/>
    </row>
    <row r="3" spans="1:33" ht="23.25" customHeight="1">
      <c r="A3" s="301" t="s">
        <v>93</v>
      </c>
      <c r="B3" s="303" t="s">
        <v>94</v>
      </c>
      <c r="C3" s="305" t="s">
        <v>95</v>
      </c>
      <c r="D3" s="305"/>
      <c r="E3" s="307" t="s">
        <v>96</v>
      </c>
      <c r="F3" s="305" t="s">
        <v>97</v>
      </c>
      <c r="G3" s="307" t="s">
        <v>98</v>
      </c>
      <c r="H3" s="356" t="s">
        <v>99</v>
      </c>
      <c r="I3" s="291" t="s">
        <v>100</v>
      </c>
      <c r="J3" s="293" t="s">
        <v>101</v>
      </c>
      <c r="K3" s="295" t="s">
        <v>40</v>
      </c>
      <c r="L3" s="297" t="s">
        <v>100</v>
      </c>
      <c r="M3" s="293" t="s">
        <v>101</v>
      </c>
      <c r="N3" s="295" t="s">
        <v>40</v>
      </c>
      <c r="O3" s="291" t="s">
        <v>100</v>
      </c>
      <c r="P3" s="350" t="s">
        <v>40</v>
      </c>
      <c r="Q3" s="352" t="s">
        <v>102</v>
      </c>
      <c r="R3" s="354" t="s">
        <v>103</v>
      </c>
      <c r="S3" s="339" t="s">
        <v>104</v>
      </c>
      <c r="T3" s="340"/>
      <c r="U3" s="341" t="s">
        <v>105</v>
      </c>
      <c r="V3" s="341" t="s">
        <v>106</v>
      </c>
      <c r="W3" s="305" t="s">
        <v>107</v>
      </c>
      <c r="X3" s="343"/>
      <c r="Y3" s="370" t="s">
        <v>189</v>
      </c>
      <c r="Z3" s="371"/>
      <c r="AA3" s="377" t="s">
        <v>108</v>
      </c>
      <c r="AB3" s="378"/>
      <c r="AC3" s="370" t="s">
        <v>190</v>
      </c>
      <c r="AD3" s="371"/>
      <c r="AE3" s="348" t="s">
        <v>101</v>
      </c>
      <c r="AF3" s="318" t="s">
        <v>102</v>
      </c>
      <c r="AG3" s="320" t="s">
        <v>109</v>
      </c>
    </row>
    <row r="4" spans="1:33" ht="17.25" customHeight="1" thickBot="1">
      <c r="A4" s="302"/>
      <c r="B4" s="304"/>
      <c r="C4" s="306"/>
      <c r="D4" s="306"/>
      <c r="E4" s="308"/>
      <c r="F4" s="306"/>
      <c r="G4" s="308"/>
      <c r="H4" s="357"/>
      <c r="I4" s="292"/>
      <c r="J4" s="294"/>
      <c r="K4" s="296"/>
      <c r="L4" s="298"/>
      <c r="M4" s="294"/>
      <c r="N4" s="296"/>
      <c r="O4" s="292"/>
      <c r="P4" s="351"/>
      <c r="Q4" s="353"/>
      <c r="R4" s="355"/>
      <c r="S4" s="203" t="s">
        <v>110</v>
      </c>
      <c r="T4" s="204" t="s">
        <v>111</v>
      </c>
      <c r="U4" s="342"/>
      <c r="V4" s="342"/>
      <c r="W4" s="99" t="s">
        <v>112</v>
      </c>
      <c r="X4" s="69" t="s">
        <v>113</v>
      </c>
      <c r="Y4" s="194" t="s">
        <v>49</v>
      </c>
      <c r="Z4" s="195" t="s">
        <v>50</v>
      </c>
      <c r="AA4" s="379"/>
      <c r="AB4" s="380"/>
      <c r="AC4" s="194" t="s">
        <v>164</v>
      </c>
      <c r="AD4" s="195" t="s">
        <v>165</v>
      </c>
      <c r="AE4" s="349"/>
      <c r="AF4" s="319"/>
      <c r="AG4" s="321"/>
    </row>
    <row r="5" spans="1:33" ht="15.75" customHeight="1">
      <c r="A5" s="322" t="s">
        <v>170</v>
      </c>
      <c r="B5" s="114" t="s">
        <v>166</v>
      </c>
      <c r="C5" s="372" t="s">
        <v>167</v>
      </c>
      <c r="D5" s="372"/>
      <c r="E5" s="147">
        <v>19.7</v>
      </c>
      <c r="F5" s="151">
        <v>3795</v>
      </c>
      <c r="G5" s="148">
        <f t="shared" ref="G5:G10" si="0">E5*F5</f>
        <v>74761.5</v>
      </c>
      <c r="H5" s="149"/>
      <c r="I5" s="150">
        <v>13</v>
      </c>
      <c r="J5" s="151">
        <v>1200</v>
      </c>
      <c r="K5" s="152">
        <f>J5/I5</f>
        <v>92.307692307692307</v>
      </c>
      <c r="L5" s="107">
        <v>13</v>
      </c>
      <c r="M5" s="151">
        <f t="shared" ref="M5:M10" si="1">F5/V5*60</f>
        <v>1082.0904896674567</v>
      </c>
      <c r="N5" s="152">
        <f t="shared" ref="N5:N10" si="2">M5/L5</f>
        <v>83.23772997441975</v>
      </c>
      <c r="O5" s="154">
        <f t="shared" ref="O5:O10" si="3">L5-I5</f>
        <v>0</v>
      </c>
      <c r="P5" s="155">
        <f t="shared" ref="P5:P10" si="4">N5-K5</f>
        <v>-9.0699623332725565</v>
      </c>
      <c r="Q5" s="156">
        <f t="shared" ref="Q5:Q10" si="5">N5/K5</f>
        <v>0.90174207472288059</v>
      </c>
      <c r="R5" s="327">
        <f>Q21</f>
        <v>0.89685607293698399</v>
      </c>
      <c r="S5" s="157">
        <v>0.16666666666666666</v>
      </c>
      <c r="T5" s="158">
        <v>0.31278935185185186</v>
      </c>
      <c r="U5" s="159"/>
      <c r="V5" s="160">
        <v>210.42602460167242</v>
      </c>
      <c r="W5" s="181"/>
      <c r="X5" s="152"/>
      <c r="Y5" s="12"/>
      <c r="Z5" s="198"/>
      <c r="AA5" s="330"/>
      <c r="AB5" s="331"/>
      <c r="AC5" s="12">
        <v>4</v>
      </c>
      <c r="AD5" s="198"/>
      <c r="AE5" s="178">
        <f t="shared" ref="AE5:AE10" si="6">M5-J5</f>
        <v>-117.90951033254328</v>
      </c>
      <c r="AF5" s="132">
        <f t="shared" ref="AF5:AF10" si="7">M5/J5</f>
        <v>0.90174207472288059</v>
      </c>
      <c r="AG5" s="373">
        <f>AF21</f>
        <v>0.89685607293698399</v>
      </c>
    </row>
    <row r="6" spans="1:33" ht="15.75" customHeight="1">
      <c r="A6" s="323"/>
      <c r="B6" s="100" t="s">
        <v>171</v>
      </c>
      <c r="C6" s="376" t="s">
        <v>172</v>
      </c>
      <c r="D6" s="376"/>
      <c r="E6" s="101">
        <v>56.43</v>
      </c>
      <c r="F6" s="102">
        <v>2277</v>
      </c>
      <c r="G6" s="103">
        <f t="shared" si="0"/>
        <v>128491.11</v>
      </c>
      <c r="H6" s="26">
        <v>2</v>
      </c>
      <c r="I6" s="104">
        <v>24</v>
      </c>
      <c r="J6" s="105">
        <v>2000</v>
      </c>
      <c r="K6" s="106">
        <f t="shared" ref="K6:K47" si="8">J6/I6</f>
        <v>83.333333333333329</v>
      </c>
      <c r="L6" s="107">
        <v>24</v>
      </c>
      <c r="M6" s="105">
        <f t="shared" si="1"/>
        <v>1790.7403014463875</v>
      </c>
      <c r="N6" s="106">
        <f t="shared" si="2"/>
        <v>74.614179226932819</v>
      </c>
      <c r="O6" s="108">
        <f t="shared" si="3"/>
        <v>0</v>
      </c>
      <c r="P6" s="109">
        <f t="shared" si="4"/>
        <v>-8.7191541064005094</v>
      </c>
      <c r="Q6" s="110">
        <f t="shared" si="5"/>
        <v>0.89537015072319392</v>
      </c>
      <c r="R6" s="328"/>
      <c r="S6" s="47">
        <v>0.31666666666666665</v>
      </c>
      <c r="T6" s="48">
        <v>0.36964120370370368</v>
      </c>
      <c r="U6" s="111">
        <v>5.5833333333333002</v>
      </c>
      <c r="V6" s="112">
        <v>76.292469594642796</v>
      </c>
      <c r="W6" s="113"/>
      <c r="X6" s="116"/>
      <c r="Y6" s="12"/>
      <c r="Z6" s="198"/>
      <c r="AA6" s="337"/>
      <c r="AB6" s="338"/>
      <c r="AC6" s="12">
        <v>2</v>
      </c>
      <c r="AD6" s="198"/>
      <c r="AE6" s="117">
        <f t="shared" si="6"/>
        <v>-209.25969855361245</v>
      </c>
      <c r="AF6" s="110">
        <f t="shared" si="7"/>
        <v>0.89537015072319381</v>
      </c>
      <c r="AG6" s="374"/>
    </row>
    <row r="7" spans="1:33" ht="15.75" customHeight="1">
      <c r="A7" s="323"/>
      <c r="B7" s="100" t="s">
        <v>173</v>
      </c>
      <c r="C7" s="376" t="s">
        <v>196</v>
      </c>
      <c r="D7" s="376"/>
      <c r="E7" s="101">
        <v>77.349999999999994</v>
      </c>
      <c r="F7" s="102">
        <v>977</v>
      </c>
      <c r="G7" s="103">
        <f t="shared" si="0"/>
        <v>75570.95</v>
      </c>
      <c r="H7" s="26"/>
      <c r="I7" s="104">
        <v>25</v>
      </c>
      <c r="J7" s="105">
        <v>2000</v>
      </c>
      <c r="K7" s="106">
        <f t="shared" si="8"/>
        <v>80</v>
      </c>
      <c r="L7" s="107">
        <v>25</v>
      </c>
      <c r="M7" s="105">
        <f t="shared" si="1"/>
        <v>1790.7860221195556</v>
      </c>
      <c r="N7" s="106">
        <f t="shared" si="2"/>
        <v>71.631440884782222</v>
      </c>
      <c r="O7" s="108">
        <f t="shared" si="3"/>
        <v>0</v>
      </c>
      <c r="P7" s="109">
        <f t="shared" si="4"/>
        <v>-8.3685591152177778</v>
      </c>
      <c r="Q7" s="110">
        <f t="shared" si="5"/>
        <v>0.89539301105977775</v>
      </c>
      <c r="R7" s="328"/>
      <c r="S7" s="47">
        <v>0.37291666666666662</v>
      </c>
      <c r="T7" s="48">
        <v>0.39564814814814808</v>
      </c>
      <c r="U7" s="111">
        <v>4.7166666666666313</v>
      </c>
      <c r="V7" s="112">
        <v>32.734229146270629</v>
      </c>
      <c r="W7" s="113"/>
      <c r="X7" s="116"/>
      <c r="Y7" s="12"/>
      <c r="Z7" s="198"/>
      <c r="AA7" s="337"/>
      <c r="AB7" s="338"/>
      <c r="AC7" s="12">
        <v>1</v>
      </c>
      <c r="AD7" s="198"/>
      <c r="AE7" s="117">
        <f t="shared" si="6"/>
        <v>-209.21397788044442</v>
      </c>
      <c r="AF7" s="110">
        <f t="shared" si="7"/>
        <v>0.89539301105977775</v>
      </c>
      <c r="AG7" s="374"/>
    </row>
    <row r="8" spans="1:33" ht="15.75" customHeight="1">
      <c r="A8" s="323"/>
      <c r="B8" s="100" t="s">
        <v>173</v>
      </c>
      <c r="C8" s="376" t="s">
        <v>174</v>
      </c>
      <c r="D8" s="376"/>
      <c r="E8" s="101">
        <v>77.34</v>
      </c>
      <c r="F8" s="102">
        <v>2247</v>
      </c>
      <c r="G8" s="103">
        <f t="shared" si="0"/>
        <v>173782.98</v>
      </c>
      <c r="H8" s="26"/>
      <c r="I8" s="104">
        <v>23</v>
      </c>
      <c r="J8" s="105">
        <v>2000</v>
      </c>
      <c r="K8" s="106">
        <f t="shared" si="8"/>
        <v>86.956521739130437</v>
      </c>
      <c r="L8" s="118">
        <v>23</v>
      </c>
      <c r="M8" s="105">
        <f t="shared" si="1"/>
        <v>1793.4192297084635</v>
      </c>
      <c r="N8" s="106">
        <f t="shared" si="2"/>
        <v>77.974749117759288</v>
      </c>
      <c r="O8" s="108">
        <f t="shared" si="3"/>
        <v>0</v>
      </c>
      <c r="P8" s="109">
        <f t="shared" si="4"/>
        <v>-8.9817726213711495</v>
      </c>
      <c r="Q8" s="110">
        <f t="shared" si="5"/>
        <v>0.89670961485423173</v>
      </c>
      <c r="R8" s="328"/>
      <c r="S8" s="47">
        <v>0.39861111111111103</v>
      </c>
      <c r="T8" s="48">
        <v>0.45081018518518512</v>
      </c>
      <c r="U8" s="111">
        <v>5</v>
      </c>
      <c r="V8" s="112">
        <v>75.17483796686858</v>
      </c>
      <c r="W8" s="113">
        <v>0.45081018518518512</v>
      </c>
      <c r="X8" s="116">
        <v>0.49027777777777765</v>
      </c>
      <c r="Y8" s="12"/>
      <c r="Z8" s="198"/>
      <c r="AA8" s="337"/>
      <c r="AB8" s="338"/>
      <c r="AC8" s="12">
        <v>2</v>
      </c>
      <c r="AD8" s="198"/>
      <c r="AE8" s="117">
        <f t="shared" si="6"/>
        <v>-206.58077029153651</v>
      </c>
      <c r="AF8" s="110">
        <f t="shared" si="7"/>
        <v>0.89670961485423173</v>
      </c>
      <c r="AG8" s="374"/>
    </row>
    <row r="9" spans="1:33" ht="15.75" customHeight="1">
      <c r="A9" s="323"/>
      <c r="B9" s="100" t="s">
        <v>173</v>
      </c>
      <c r="C9" s="376" t="s">
        <v>176</v>
      </c>
      <c r="D9" s="376"/>
      <c r="E9" s="101">
        <v>59.52</v>
      </c>
      <c r="F9" s="102">
        <v>4977</v>
      </c>
      <c r="G9" s="103">
        <f t="shared" si="0"/>
        <v>296231.04000000004</v>
      </c>
      <c r="H9" s="13"/>
      <c r="I9" s="104">
        <v>24</v>
      </c>
      <c r="J9" s="105">
        <v>2000</v>
      </c>
      <c r="K9" s="106">
        <f t="shared" si="8"/>
        <v>83.333333333333329</v>
      </c>
      <c r="L9" s="118">
        <v>24</v>
      </c>
      <c r="M9" s="105">
        <f t="shared" si="1"/>
        <v>1797.0116725059704</v>
      </c>
      <c r="N9" s="106">
        <f t="shared" si="2"/>
        <v>74.875486354415429</v>
      </c>
      <c r="O9" s="108">
        <f t="shared" si="3"/>
        <v>0</v>
      </c>
      <c r="P9" s="109">
        <f t="shared" si="4"/>
        <v>-8.4578469789178996</v>
      </c>
      <c r="Q9" s="110">
        <f t="shared" si="5"/>
        <v>0.89850583625298519</v>
      </c>
      <c r="R9" s="328"/>
      <c r="S9" s="47">
        <v>0.49027777777777765</v>
      </c>
      <c r="T9" s="48">
        <v>0.60567129629629612</v>
      </c>
      <c r="U9" s="111">
        <v>56.833333333333236</v>
      </c>
      <c r="V9" s="112">
        <v>166.17588219867719</v>
      </c>
      <c r="W9" s="113"/>
      <c r="X9" s="116"/>
      <c r="Y9" s="12"/>
      <c r="Z9" s="198"/>
      <c r="AA9" s="337"/>
      <c r="AB9" s="338"/>
      <c r="AC9" s="12">
        <v>4</v>
      </c>
      <c r="AD9" s="198"/>
      <c r="AE9" s="117">
        <f t="shared" si="6"/>
        <v>-202.98832749402959</v>
      </c>
      <c r="AF9" s="110">
        <f t="shared" si="7"/>
        <v>0.89850583625298519</v>
      </c>
      <c r="AG9" s="374"/>
    </row>
    <row r="10" spans="1:33" ht="15.75" customHeight="1">
      <c r="A10" s="323"/>
      <c r="B10" s="100" t="s">
        <v>171</v>
      </c>
      <c r="C10" s="376" t="s">
        <v>172</v>
      </c>
      <c r="D10" s="376"/>
      <c r="E10" s="101">
        <v>56.43</v>
      </c>
      <c r="F10" s="102">
        <v>3054</v>
      </c>
      <c r="G10" s="121">
        <f t="shared" si="0"/>
        <v>172337.22</v>
      </c>
      <c r="H10" s="122"/>
      <c r="I10" s="104">
        <v>24</v>
      </c>
      <c r="J10" s="105">
        <v>2000</v>
      </c>
      <c r="K10" s="106">
        <f t="shared" si="8"/>
        <v>83.333333333333329</v>
      </c>
      <c r="L10" s="118">
        <v>24</v>
      </c>
      <c r="M10" s="105">
        <f t="shared" si="1"/>
        <v>1790.7403014463875</v>
      </c>
      <c r="N10" s="106">
        <f t="shared" si="2"/>
        <v>74.614179226932819</v>
      </c>
      <c r="O10" s="108">
        <f t="shared" si="3"/>
        <v>0</v>
      </c>
      <c r="P10" s="109">
        <f t="shared" si="4"/>
        <v>-8.7191541064005094</v>
      </c>
      <c r="Q10" s="110">
        <f t="shared" si="5"/>
        <v>0.89537015072319392</v>
      </c>
      <c r="R10" s="328"/>
      <c r="S10" s="47">
        <v>0.60902777777777761</v>
      </c>
      <c r="T10" s="120">
        <v>0.68008101851851832</v>
      </c>
      <c r="U10" s="111">
        <v>4.8333333333333428</v>
      </c>
      <c r="V10" s="112">
        <v>102.32639531929692</v>
      </c>
      <c r="W10" s="113"/>
      <c r="X10" s="116"/>
      <c r="Y10" s="12"/>
      <c r="Z10" s="198"/>
      <c r="AA10" s="337"/>
      <c r="AB10" s="338"/>
      <c r="AC10" s="12">
        <v>3</v>
      </c>
      <c r="AD10" s="198"/>
      <c r="AE10" s="117">
        <f t="shared" si="6"/>
        <v>-209.25969855361245</v>
      </c>
      <c r="AF10" s="110">
        <f t="shared" si="7"/>
        <v>0.89537015072319381</v>
      </c>
      <c r="AG10" s="374"/>
    </row>
    <row r="11" spans="1:33" ht="15.75" customHeight="1">
      <c r="A11" s="323"/>
      <c r="B11" s="100"/>
      <c r="C11" s="376"/>
      <c r="D11" s="376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28"/>
      <c r="S11" s="47"/>
      <c r="T11" s="120"/>
      <c r="U11" s="111"/>
      <c r="V11" s="112"/>
      <c r="W11" s="113"/>
      <c r="X11" s="116"/>
      <c r="Y11" s="12"/>
      <c r="Z11" s="198"/>
      <c r="AA11" s="337"/>
      <c r="AB11" s="338"/>
      <c r="AC11" s="12"/>
      <c r="AD11" s="198"/>
      <c r="AE11" s="117"/>
      <c r="AF11" s="110"/>
      <c r="AG11" s="374"/>
    </row>
    <row r="12" spans="1:33" ht="15.75" customHeight="1">
      <c r="A12" s="323"/>
      <c r="B12" s="100"/>
      <c r="C12" s="376"/>
      <c r="D12" s="37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8"/>
      <c r="S12" s="47"/>
      <c r="T12" s="120"/>
      <c r="U12" s="111"/>
      <c r="V12" s="112"/>
      <c r="W12" s="113"/>
      <c r="X12" s="116"/>
      <c r="Y12" s="12"/>
      <c r="Z12" s="198"/>
      <c r="AA12" s="337"/>
      <c r="AB12" s="338"/>
      <c r="AC12" s="12"/>
      <c r="AD12" s="198"/>
      <c r="AE12" s="117"/>
      <c r="AF12" s="110"/>
      <c r="AG12" s="374"/>
    </row>
    <row r="13" spans="1:33" ht="15.75" customHeight="1">
      <c r="A13" s="323"/>
      <c r="B13" s="100"/>
      <c r="C13" s="376"/>
      <c r="D13" s="37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8"/>
      <c r="S13" s="47"/>
      <c r="T13" s="120"/>
      <c r="U13" s="111"/>
      <c r="V13" s="112"/>
      <c r="W13" s="113"/>
      <c r="X13" s="116"/>
      <c r="Y13" s="12"/>
      <c r="Z13" s="198"/>
      <c r="AA13" s="337"/>
      <c r="AB13" s="338"/>
      <c r="AC13" s="12"/>
      <c r="AD13" s="198"/>
      <c r="AE13" s="117"/>
      <c r="AF13" s="110"/>
      <c r="AG13" s="374"/>
    </row>
    <row r="14" spans="1:33" ht="15.75" customHeight="1">
      <c r="A14" s="323"/>
      <c r="B14" s="100"/>
      <c r="C14" s="376"/>
      <c r="D14" s="37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8"/>
      <c r="S14" s="47"/>
      <c r="T14" s="120"/>
      <c r="U14" s="111"/>
      <c r="V14" s="112"/>
      <c r="W14" s="113"/>
      <c r="X14" s="116"/>
      <c r="Y14" s="12"/>
      <c r="Z14" s="198"/>
      <c r="AA14" s="337"/>
      <c r="AB14" s="338"/>
      <c r="AC14" s="12"/>
      <c r="AD14" s="198"/>
      <c r="AE14" s="117"/>
      <c r="AF14" s="110"/>
      <c r="AG14" s="374"/>
    </row>
    <row r="15" spans="1:33" ht="15.75" customHeight="1">
      <c r="A15" s="323"/>
      <c r="B15" s="100"/>
      <c r="C15" s="376"/>
      <c r="D15" s="37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8"/>
      <c r="S15" s="47"/>
      <c r="T15" s="120"/>
      <c r="U15" s="111"/>
      <c r="V15" s="112"/>
      <c r="W15" s="113"/>
      <c r="X15" s="116"/>
      <c r="Y15" s="12"/>
      <c r="Z15" s="198"/>
      <c r="AA15" s="337"/>
      <c r="AB15" s="338"/>
      <c r="AC15" s="12"/>
      <c r="AD15" s="198"/>
      <c r="AE15" s="117"/>
      <c r="AF15" s="110"/>
      <c r="AG15" s="374"/>
    </row>
    <row r="16" spans="1:33" ht="15.75" customHeight="1">
      <c r="A16" s="323"/>
      <c r="B16" s="100"/>
      <c r="C16" s="376"/>
      <c r="D16" s="37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8"/>
      <c r="S16" s="47"/>
      <c r="T16" s="120"/>
      <c r="U16" s="111"/>
      <c r="V16" s="112"/>
      <c r="W16" s="113"/>
      <c r="X16" s="116"/>
      <c r="Y16" s="12"/>
      <c r="Z16" s="198"/>
      <c r="AA16" s="337"/>
      <c r="AB16" s="338"/>
      <c r="AC16" s="12"/>
      <c r="AD16" s="198"/>
      <c r="AE16" s="117"/>
      <c r="AF16" s="110"/>
      <c r="AG16" s="374"/>
    </row>
    <row r="17" spans="1:33" ht="15.75" customHeight="1">
      <c r="A17" s="323"/>
      <c r="B17" s="100"/>
      <c r="C17" s="376"/>
      <c r="D17" s="37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8"/>
      <c r="S17" s="47"/>
      <c r="T17" s="120"/>
      <c r="U17" s="111"/>
      <c r="V17" s="112"/>
      <c r="W17" s="113"/>
      <c r="X17" s="116"/>
      <c r="Y17" s="12"/>
      <c r="Z17" s="198"/>
      <c r="AA17" s="337"/>
      <c r="AB17" s="338"/>
      <c r="AC17" s="12"/>
      <c r="AD17" s="198"/>
      <c r="AE17" s="117"/>
      <c r="AF17" s="110"/>
      <c r="AG17" s="374"/>
    </row>
    <row r="18" spans="1:33" ht="15.75" customHeight="1">
      <c r="A18" s="323"/>
      <c r="B18" s="100"/>
      <c r="C18" s="376"/>
      <c r="D18" s="37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8"/>
      <c r="S18" s="47"/>
      <c r="T18" s="120"/>
      <c r="U18" s="111"/>
      <c r="V18" s="112"/>
      <c r="W18" s="113"/>
      <c r="X18" s="116"/>
      <c r="Y18" s="12"/>
      <c r="Z18" s="198"/>
      <c r="AA18" s="337"/>
      <c r="AB18" s="338"/>
      <c r="AC18" s="12"/>
      <c r="AD18" s="198"/>
      <c r="AE18" s="117"/>
      <c r="AF18" s="110"/>
      <c r="AG18" s="374"/>
    </row>
    <row r="19" spans="1:33" ht="15.75" customHeight="1">
      <c r="A19" s="323"/>
      <c r="B19" s="100"/>
      <c r="C19" s="376"/>
      <c r="D19" s="37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8"/>
      <c r="S19" s="47"/>
      <c r="T19" s="120"/>
      <c r="U19" s="111"/>
      <c r="V19" s="112"/>
      <c r="W19" s="113"/>
      <c r="X19" s="116"/>
      <c r="Y19" s="12"/>
      <c r="Z19" s="198"/>
      <c r="AA19" s="337"/>
      <c r="AB19" s="338"/>
      <c r="AC19" s="12"/>
      <c r="AD19" s="198"/>
      <c r="AE19" s="117"/>
      <c r="AF19" s="110"/>
      <c r="AG19" s="374"/>
    </row>
    <row r="20" spans="1:33" ht="15.75" customHeight="1">
      <c r="A20" s="323"/>
      <c r="B20" s="100"/>
      <c r="C20" s="376"/>
      <c r="D20" s="376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8"/>
      <c r="S20" s="47"/>
      <c r="T20" s="120"/>
      <c r="U20" s="130"/>
      <c r="V20" s="112"/>
      <c r="W20" s="113"/>
      <c r="X20" s="116"/>
      <c r="Y20" s="12"/>
      <c r="Z20" s="198"/>
      <c r="AA20" s="337"/>
      <c r="AB20" s="338"/>
      <c r="AC20" s="12"/>
      <c r="AD20" s="198"/>
      <c r="AE20" s="117"/>
      <c r="AF20" s="110"/>
      <c r="AG20" s="374"/>
    </row>
    <row r="21" spans="1:33" ht="15.75" customHeight="1" thickBot="1">
      <c r="A21" s="324"/>
      <c r="B21" s="133" t="s">
        <v>115</v>
      </c>
      <c r="C21" s="358"/>
      <c r="D21" s="358"/>
      <c r="E21" s="134"/>
      <c r="F21" s="167"/>
      <c r="G21" s="135"/>
      <c r="H21" s="69"/>
      <c r="I21" s="136">
        <f t="shared" ref="I21:J21" si="9">AVERAGE(I5:I20)</f>
        <v>22.166666666666668</v>
      </c>
      <c r="J21" s="137">
        <f t="shared" si="9"/>
        <v>1866.6666666666667</v>
      </c>
      <c r="K21" s="138">
        <f t="shared" ref="K21" si="10">J21/I21</f>
        <v>84.21052631578948</v>
      </c>
      <c r="L21" s="136">
        <f t="shared" ref="L21:M21" si="11">AVERAGE(L5:L20)</f>
        <v>22.166666666666668</v>
      </c>
      <c r="M21" s="137">
        <f t="shared" si="11"/>
        <v>1674.1313361490368</v>
      </c>
      <c r="N21" s="138">
        <f t="shared" ref="N21:N30" si="12">M21/L21</f>
        <v>75.524721931535495</v>
      </c>
      <c r="O21" s="139">
        <f t="shared" ref="O21:O30" si="13">L21-I21</f>
        <v>0</v>
      </c>
      <c r="P21" s="140">
        <f t="shared" ref="P21:P30" si="14">N21-K21</f>
        <v>-8.6858043842539843</v>
      </c>
      <c r="Q21" s="141">
        <f t="shared" ref="Q21:Q30" si="15">N21/K21</f>
        <v>0.89685607293698399</v>
      </c>
      <c r="R21" s="329"/>
      <c r="S21" s="142">
        <v>0.16666666666666666</v>
      </c>
      <c r="T21" s="143">
        <v>0.68008101851851832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359"/>
      <c r="AB21" s="360"/>
      <c r="AC21" s="179">
        <f>SUM(AC5:AC20)</f>
        <v>16</v>
      </c>
      <c r="AD21" s="180">
        <f>SUM(AD5:AD20)</f>
        <v>0</v>
      </c>
      <c r="AE21" s="168">
        <f t="shared" ref="AE21:AE30" si="16">M21-J21</f>
        <v>-192.53533051762997</v>
      </c>
      <c r="AF21" s="141">
        <f t="shared" ref="AF21:AF30" si="17">M21/J21</f>
        <v>0.89685607293698399</v>
      </c>
      <c r="AG21" s="375"/>
    </row>
    <row r="22" spans="1:33" ht="15.75" customHeight="1">
      <c r="A22" s="361" t="s">
        <v>177</v>
      </c>
      <c r="B22" s="146" t="s">
        <v>192</v>
      </c>
      <c r="C22" s="325" t="s">
        <v>218</v>
      </c>
      <c r="D22" s="326"/>
      <c r="E22" s="147">
        <v>36.450000000000003</v>
      </c>
      <c r="F22" s="159">
        <v>1324</v>
      </c>
      <c r="G22" s="148">
        <f t="shared" ref="G22:G30" si="18">E22*F22</f>
        <v>48259.8</v>
      </c>
      <c r="H22" s="149">
        <v>2</v>
      </c>
      <c r="I22" s="153">
        <v>20</v>
      </c>
      <c r="J22" s="151">
        <v>2100</v>
      </c>
      <c r="K22" s="152">
        <f>J22/I22</f>
        <v>105</v>
      </c>
      <c r="L22" s="153">
        <v>20</v>
      </c>
      <c r="M22" s="151">
        <f t="shared" ref="M22:M30" si="19">F22/V22*60</f>
        <v>1895.7983422374975</v>
      </c>
      <c r="N22" s="152">
        <f t="shared" si="12"/>
        <v>94.789917111874871</v>
      </c>
      <c r="O22" s="154">
        <f t="shared" si="13"/>
        <v>0</v>
      </c>
      <c r="P22" s="155">
        <f t="shared" si="14"/>
        <v>-10.210082888125129</v>
      </c>
      <c r="Q22" s="156">
        <f t="shared" si="15"/>
        <v>0.9027611153511893</v>
      </c>
      <c r="R22" s="327">
        <f>Q38</f>
        <v>0.90046136761999429</v>
      </c>
      <c r="S22" s="157">
        <v>0.16666666666666666</v>
      </c>
      <c r="T22" s="158">
        <v>0.19576388888888888</v>
      </c>
      <c r="U22" s="159"/>
      <c r="V22" s="160">
        <v>41.903190982982771</v>
      </c>
      <c r="W22" s="97"/>
      <c r="X22" s="98"/>
      <c r="Y22" s="12"/>
      <c r="Z22" s="198"/>
      <c r="AA22" s="330"/>
      <c r="AB22" s="331"/>
      <c r="AC22" s="12">
        <v>0</v>
      </c>
      <c r="AD22" s="198"/>
      <c r="AE22" s="115">
        <f t="shared" si="16"/>
        <v>-204.20165776250246</v>
      </c>
      <c r="AF22" s="156">
        <f t="shared" si="17"/>
        <v>0.9027611153511893</v>
      </c>
      <c r="AG22" s="381">
        <f>AF38</f>
        <v>0.9004613676199944</v>
      </c>
    </row>
    <row r="23" spans="1:33" ht="15.75" customHeight="1">
      <c r="A23" s="362"/>
      <c r="B23" s="163" t="s">
        <v>166</v>
      </c>
      <c r="C23" s="335" t="s">
        <v>221</v>
      </c>
      <c r="D23" s="336"/>
      <c r="E23" s="101">
        <v>31.72</v>
      </c>
      <c r="F23" s="111">
        <v>2145</v>
      </c>
      <c r="G23" s="103">
        <f t="shared" si="18"/>
        <v>68039.399999999994</v>
      </c>
      <c r="H23" s="26"/>
      <c r="I23" s="107">
        <v>22</v>
      </c>
      <c r="J23" s="105">
        <v>2000</v>
      </c>
      <c r="K23" s="106">
        <f t="shared" si="8"/>
        <v>90.909090909090907</v>
      </c>
      <c r="L23" s="107">
        <v>22</v>
      </c>
      <c r="M23" s="105">
        <f t="shared" si="19"/>
        <v>1799.8072198559159</v>
      </c>
      <c r="N23" s="106">
        <f t="shared" si="12"/>
        <v>81.809419084359817</v>
      </c>
      <c r="O23" s="108">
        <f t="shared" si="13"/>
        <v>0</v>
      </c>
      <c r="P23" s="109">
        <f t="shared" si="14"/>
        <v>-9.0996718247310895</v>
      </c>
      <c r="Q23" s="110">
        <f t="shared" si="15"/>
        <v>0.89990360992795804</v>
      </c>
      <c r="R23" s="328"/>
      <c r="S23" s="47">
        <v>0.1986111111111111</v>
      </c>
      <c r="T23" s="48">
        <v>0.24826388888888887</v>
      </c>
      <c r="U23" s="111">
        <v>5</v>
      </c>
      <c r="V23" s="112">
        <v>71.507658475946727</v>
      </c>
      <c r="W23" s="113"/>
      <c r="X23" s="116"/>
      <c r="Y23" s="12"/>
      <c r="Z23" s="198"/>
      <c r="AA23" s="337"/>
      <c r="AB23" s="338"/>
      <c r="AC23" s="12">
        <v>1</v>
      </c>
      <c r="AD23" s="198"/>
      <c r="AE23" s="117">
        <f t="shared" si="16"/>
        <v>-200.19278014408405</v>
      </c>
      <c r="AF23" s="110">
        <f t="shared" si="17"/>
        <v>0.89990360992795793</v>
      </c>
      <c r="AG23" s="374"/>
    </row>
    <row r="24" spans="1:33" ht="15.75" customHeight="1">
      <c r="A24" s="362"/>
      <c r="B24" s="163" t="s">
        <v>166</v>
      </c>
      <c r="C24" s="335" t="s">
        <v>222</v>
      </c>
      <c r="D24" s="336"/>
      <c r="E24" s="101">
        <v>34.79</v>
      </c>
      <c r="F24" s="111">
        <v>2191</v>
      </c>
      <c r="G24" s="103">
        <f t="shared" si="18"/>
        <v>76224.89</v>
      </c>
      <c r="H24" s="26"/>
      <c r="I24" s="107">
        <v>11</v>
      </c>
      <c r="J24" s="105">
        <v>2000</v>
      </c>
      <c r="K24" s="106">
        <f t="shared" si="8"/>
        <v>181.81818181818181</v>
      </c>
      <c r="L24" s="107">
        <v>11</v>
      </c>
      <c r="M24" s="105">
        <f t="shared" si="19"/>
        <v>1806.0749008060195</v>
      </c>
      <c r="N24" s="106">
        <f t="shared" si="12"/>
        <v>164.18862734600177</v>
      </c>
      <c r="O24" s="108">
        <f t="shared" si="13"/>
        <v>0</v>
      </c>
      <c r="P24" s="109">
        <f t="shared" si="14"/>
        <v>-17.629554472180047</v>
      </c>
      <c r="Q24" s="110">
        <f t="shared" si="15"/>
        <v>0.90303745040300976</v>
      </c>
      <c r="R24" s="328"/>
      <c r="S24" s="47">
        <v>0.25138888888888888</v>
      </c>
      <c r="T24" s="48">
        <v>0.30193287037037037</v>
      </c>
      <c r="U24" s="111">
        <v>4.500000000000024</v>
      </c>
      <c r="V24" s="112">
        <v>72.787678928117387</v>
      </c>
      <c r="W24" s="113"/>
      <c r="X24" s="116"/>
      <c r="Y24" s="12"/>
      <c r="Z24" s="198"/>
      <c r="AA24" s="337"/>
      <c r="AB24" s="338"/>
      <c r="AC24" s="12">
        <v>1</v>
      </c>
      <c r="AD24" s="198"/>
      <c r="AE24" s="117">
        <f t="shared" si="16"/>
        <v>-193.92509919398049</v>
      </c>
      <c r="AF24" s="110">
        <f t="shared" si="17"/>
        <v>0.90303745040300976</v>
      </c>
      <c r="AG24" s="374"/>
    </row>
    <row r="25" spans="1:33" ht="15.75" customHeight="1">
      <c r="A25" s="362"/>
      <c r="B25" s="163" t="s">
        <v>166</v>
      </c>
      <c r="C25" s="335" t="s">
        <v>220</v>
      </c>
      <c r="D25" s="336"/>
      <c r="E25" s="101">
        <v>33.200000000000003</v>
      </c>
      <c r="F25" s="111">
        <v>1620</v>
      </c>
      <c r="G25" s="103">
        <f t="shared" si="18"/>
        <v>53784.000000000007</v>
      </c>
      <c r="H25" s="26">
        <v>2</v>
      </c>
      <c r="I25" s="107">
        <v>11</v>
      </c>
      <c r="J25" s="105">
        <v>2000</v>
      </c>
      <c r="K25" s="106">
        <f t="shared" si="8"/>
        <v>181.81818181818181</v>
      </c>
      <c r="L25" s="107">
        <v>11</v>
      </c>
      <c r="M25" s="105">
        <f t="shared" si="19"/>
        <v>1805.0181432535189</v>
      </c>
      <c r="N25" s="106">
        <f t="shared" si="12"/>
        <v>164.09255847759263</v>
      </c>
      <c r="O25" s="108">
        <f t="shared" si="13"/>
        <v>0</v>
      </c>
      <c r="P25" s="109">
        <f t="shared" si="14"/>
        <v>-17.725623340589181</v>
      </c>
      <c r="Q25" s="110">
        <f t="shared" si="15"/>
        <v>0.90250907162675953</v>
      </c>
      <c r="R25" s="328"/>
      <c r="S25" s="47">
        <v>0.30555555555555552</v>
      </c>
      <c r="T25" s="48">
        <v>0.34293981481481478</v>
      </c>
      <c r="U25" s="111">
        <v>5.2166666666666295</v>
      </c>
      <c r="V25" s="112">
        <v>53.849874231623183</v>
      </c>
      <c r="W25" s="113"/>
      <c r="X25" s="116"/>
      <c r="Y25" s="12"/>
      <c r="Z25" s="198"/>
      <c r="AA25" s="337"/>
      <c r="AB25" s="338"/>
      <c r="AC25" s="12">
        <v>0</v>
      </c>
      <c r="AD25" s="198"/>
      <c r="AE25" s="117">
        <f t="shared" si="16"/>
        <v>-194.98185674648107</v>
      </c>
      <c r="AF25" s="110">
        <f t="shared" si="17"/>
        <v>0.90250907162675942</v>
      </c>
      <c r="AG25" s="374"/>
    </row>
    <row r="26" spans="1:33" ht="15.75" customHeight="1">
      <c r="A26" s="363"/>
      <c r="B26" s="163" t="s">
        <v>166</v>
      </c>
      <c r="C26" s="335" t="s">
        <v>225</v>
      </c>
      <c r="D26" s="336"/>
      <c r="E26" s="101">
        <v>51.44</v>
      </c>
      <c r="F26" s="111">
        <v>2921</v>
      </c>
      <c r="G26" s="103">
        <f t="shared" si="18"/>
        <v>150256.24</v>
      </c>
      <c r="H26" s="26"/>
      <c r="I26" s="118">
        <v>19</v>
      </c>
      <c r="J26" s="105">
        <v>2000</v>
      </c>
      <c r="K26" s="106">
        <f t="shared" si="8"/>
        <v>105.26315789473684</v>
      </c>
      <c r="L26" s="107">
        <v>19</v>
      </c>
      <c r="M26" s="105">
        <f t="shared" si="19"/>
        <v>1789.4282941968229</v>
      </c>
      <c r="N26" s="106">
        <f t="shared" si="12"/>
        <v>94.18043653667489</v>
      </c>
      <c r="O26" s="108">
        <f t="shared" si="13"/>
        <v>0</v>
      </c>
      <c r="P26" s="109">
        <f t="shared" si="14"/>
        <v>-11.082721358061946</v>
      </c>
      <c r="Q26" s="110">
        <f t="shared" si="15"/>
        <v>0.89471414709841146</v>
      </c>
      <c r="R26" s="328"/>
      <c r="S26" s="47">
        <v>0.34652777777777771</v>
      </c>
      <c r="T26" s="48">
        <v>0.41453703703703698</v>
      </c>
      <c r="U26" s="111">
        <v>5.1666666666666217</v>
      </c>
      <c r="V26" s="112">
        <v>97.941896061649501</v>
      </c>
      <c r="W26" s="113"/>
      <c r="X26" s="116"/>
      <c r="Y26" s="12"/>
      <c r="Z26" s="198"/>
      <c r="AA26" s="337"/>
      <c r="AB26" s="338"/>
      <c r="AC26" s="12">
        <v>2</v>
      </c>
      <c r="AD26" s="198"/>
      <c r="AE26" s="117">
        <f t="shared" si="16"/>
        <v>-210.57170580317711</v>
      </c>
      <c r="AF26" s="110">
        <f t="shared" si="17"/>
        <v>0.89471414709841146</v>
      </c>
      <c r="AG26" s="374"/>
    </row>
    <row r="27" spans="1:33" ht="15.75" customHeight="1">
      <c r="A27" s="363"/>
      <c r="B27" s="163" t="s">
        <v>171</v>
      </c>
      <c r="C27" s="335" t="s">
        <v>241</v>
      </c>
      <c r="D27" s="336"/>
      <c r="E27" s="101">
        <v>46.34</v>
      </c>
      <c r="F27" s="111">
        <v>1605</v>
      </c>
      <c r="G27" s="121">
        <f t="shared" si="18"/>
        <v>74375.700000000012</v>
      </c>
      <c r="H27" s="26">
        <v>2</v>
      </c>
      <c r="I27" s="107">
        <v>21</v>
      </c>
      <c r="J27" s="105">
        <v>1500</v>
      </c>
      <c r="K27" s="106">
        <f t="shared" si="8"/>
        <v>71.428571428571431</v>
      </c>
      <c r="L27" s="107">
        <v>21</v>
      </c>
      <c r="M27" s="105">
        <f t="shared" si="19"/>
        <v>1343.9921372231115</v>
      </c>
      <c r="N27" s="106">
        <f t="shared" si="12"/>
        <v>63.999625582052929</v>
      </c>
      <c r="O27" s="108">
        <f t="shared" si="13"/>
        <v>0</v>
      </c>
      <c r="P27" s="109">
        <f t="shared" si="14"/>
        <v>-7.4289458465185021</v>
      </c>
      <c r="Q27" s="110">
        <f t="shared" si="15"/>
        <v>0.89599475814874097</v>
      </c>
      <c r="R27" s="328"/>
      <c r="S27" s="47">
        <v>0.41736111111111102</v>
      </c>
      <c r="T27" s="120">
        <v>0.46711805555555547</v>
      </c>
      <c r="U27" s="111">
        <v>5</v>
      </c>
      <c r="V27" s="112">
        <v>71.652204899777303</v>
      </c>
      <c r="W27" s="113">
        <v>0.46711805555555547</v>
      </c>
      <c r="X27" s="116">
        <v>0.50555555555555542</v>
      </c>
      <c r="Y27" s="12"/>
      <c r="Z27" s="198"/>
      <c r="AA27" s="337"/>
      <c r="AB27" s="338"/>
      <c r="AC27" s="12">
        <v>2</v>
      </c>
      <c r="AD27" s="198"/>
      <c r="AE27" s="117">
        <f t="shared" si="16"/>
        <v>-156.00786277688849</v>
      </c>
      <c r="AF27" s="110">
        <f t="shared" si="17"/>
        <v>0.89599475814874097</v>
      </c>
      <c r="AG27" s="374"/>
    </row>
    <row r="28" spans="1:33" ht="15.75" customHeight="1">
      <c r="A28" s="363"/>
      <c r="B28" s="163" t="s">
        <v>192</v>
      </c>
      <c r="C28" s="335" t="s">
        <v>218</v>
      </c>
      <c r="D28" s="336"/>
      <c r="E28" s="101">
        <v>36.450000000000003</v>
      </c>
      <c r="F28" s="111">
        <v>1631</v>
      </c>
      <c r="G28" s="121">
        <f t="shared" si="18"/>
        <v>59449.950000000004</v>
      </c>
      <c r="H28" s="26"/>
      <c r="I28" s="118">
        <v>20</v>
      </c>
      <c r="J28" s="105">
        <v>2100</v>
      </c>
      <c r="K28" s="106">
        <f t="shared" si="8"/>
        <v>105</v>
      </c>
      <c r="L28" s="107">
        <v>20</v>
      </c>
      <c r="M28" s="105">
        <f t="shared" si="19"/>
        <v>1895.7983422374978</v>
      </c>
      <c r="N28" s="106">
        <f t="shared" si="12"/>
        <v>94.789917111874885</v>
      </c>
      <c r="O28" s="123">
        <f t="shared" si="13"/>
        <v>0</v>
      </c>
      <c r="P28" s="124">
        <f t="shared" si="14"/>
        <v>-10.210082888125115</v>
      </c>
      <c r="Q28" s="125">
        <f t="shared" si="15"/>
        <v>0.90276111535118941</v>
      </c>
      <c r="R28" s="328"/>
      <c r="S28" s="47">
        <v>0.50555555555555542</v>
      </c>
      <c r="T28" s="120">
        <v>0.54140046296296285</v>
      </c>
      <c r="U28" s="111">
        <v>55.349999999999937</v>
      </c>
      <c r="V28" s="112">
        <v>51.619414269822428</v>
      </c>
      <c r="W28" s="113"/>
      <c r="X28" s="116"/>
      <c r="Y28" s="12"/>
      <c r="Z28" s="198"/>
      <c r="AA28" s="337"/>
      <c r="AB28" s="338"/>
      <c r="AC28" s="12">
        <v>0</v>
      </c>
      <c r="AD28" s="198"/>
      <c r="AE28" s="117">
        <f t="shared" si="16"/>
        <v>-204.20165776250224</v>
      </c>
      <c r="AF28" s="110">
        <f t="shared" si="17"/>
        <v>0.90276111535118941</v>
      </c>
      <c r="AG28" s="374"/>
    </row>
    <row r="29" spans="1:33" ht="15.75" customHeight="1">
      <c r="A29" s="363"/>
      <c r="B29" s="163" t="s">
        <v>166</v>
      </c>
      <c r="C29" s="335" t="s">
        <v>220</v>
      </c>
      <c r="D29" s="336"/>
      <c r="E29" s="101">
        <v>33.200000000000003</v>
      </c>
      <c r="F29" s="111">
        <v>2005</v>
      </c>
      <c r="G29" s="121">
        <f t="shared" si="18"/>
        <v>66566</v>
      </c>
      <c r="H29" s="26"/>
      <c r="I29" s="118">
        <v>11</v>
      </c>
      <c r="J29" s="105">
        <v>2000</v>
      </c>
      <c r="K29" s="106">
        <f t="shared" si="8"/>
        <v>181.81818181818181</v>
      </c>
      <c r="L29" s="107">
        <v>11</v>
      </c>
      <c r="M29" s="105">
        <f t="shared" si="19"/>
        <v>1805.0181432535187</v>
      </c>
      <c r="N29" s="106">
        <f t="shared" si="12"/>
        <v>164.0925584775926</v>
      </c>
      <c r="O29" s="123">
        <f t="shared" si="13"/>
        <v>0</v>
      </c>
      <c r="P29" s="124">
        <f t="shared" si="14"/>
        <v>-17.725623340589209</v>
      </c>
      <c r="Q29" s="125">
        <f t="shared" si="15"/>
        <v>0.90250907162675931</v>
      </c>
      <c r="R29" s="328"/>
      <c r="S29" s="47">
        <v>0.54513888888888873</v>
      </c>
      <c r="T29" s="120">
        <v>0.59141203703703682</v>
      </c>
      <c r="U29" s="111">
        <v>5.3833333333332689</v>
      </c>
      <c r="V29" s="112">
        <v>66.647529527410185</v>
      </c>
      <c r="W29" s="113"/>
      <c r="X29" s="116"/>
      <c r="Y29" s="12"/>
      <c r="Z29" s="198"/>
      <c r="AA29" s="337"/>
      <c r="AB29" s="338"/>
      <c r="AC29" s="12">
        <v>0</v>
      </c>
      <c r="AD29" s="198"/>
      <c r="AE29" s="117">
        <f t="shared" si="16"/>
        <v>-194.9818567464813</v>
      </c>
      <c r="AF29" s="110">
        <f t="shared" si="17"/>
        <v>0.90250907162675931</v>
      </c>
      <c r="AG29" s="374"/>
    </row>
    <row r="30" spans="1:33" ht="15.75" customHeight="1">
      <c r="A30" s="363"/>
      <c r="B30" s="163" t="s">
        <v>171</v>
      </c>
      <c r="C30" s="335" t="s">
        <v>241</v>
      </c>
      <c r="D30" s="336"/>
      <c r="E30" s="101">
        <v>46.34</v>
      </c>
      <c r="F30" s="111">
        <v>2611</v>
      </c>
      <c r="G30" s="121">
        <f t="shared" si="18"/>
        <v>120993.74</v>
      </c>
      <c r="H30" s="26"/>
      <c r="I30" s="118">
        <v>21</v>
      </c>
      <c r="J30" s="105">
        <v>1500</v>
      </c>
      <c r="K30" s="106">
        <f t="shared" si="8"/>
        <v>71.428571428571431</v>
      </c>
      <c r="L30" s="107">
        <v>21</v>
      </c>
      <c r="M30" s="105">
        <f t="shared" si="19"/>
        <v>1347</v>
      </c>
      <c r="N30" s="106">
        <f t="shared" si="12"/>
        <v>64.142857142857139</v>
      </c>
      <c r="O30" s="123">
        <f t="shared" si="13"/>
        <v>0</v>
      </c>
      <c r="P30" s="124">
        <f t="shared" si="14"/>
        <v>-7.2857142857142918</v>
      </c>
      <c r="Q30" s="125">
        <f t="shared" si="15"/>
        <v>0.89799999999999991</v>
      </c>
      <c r="R30" s="328"/>
      <c r="S30" s="47">
        <v>0.59513888888888866</v>
      </c>
      <c r="T30" s="120">
        <v>0.67590277777777752</v>
      </c>
      <c r="U30" s="111">
        <v>5.3666666666666529</v>
      </c>
      <c r="V30" s="112">
        <v>116.30289532293986</v>
      </c>
      <c r="W30" s="113"/>
      <c r="X30" s="116"/>
      <c r="Y30" s="12"/>
      <c r="Z30" s="198"/>
      <c r="AA30" s="337"/>
      <c r="AB30" s="338"/>
      <c r="AC30" s="12">
        <v>2</v>
      </c>
      <c r="AD30" s="198"/>
      <c r="AE30" s="117">
        <f t="shared" si="16"/>
        <v>-153</v>
      </c>
      <c r="AF30" s="110">
        <f t="shared" si="17"/>
        <v>0.89800000000000002</v>
      </c>
      <c r="AG30" s="374"/>
    </row>
    <row r="31" spans="1:33" ht="15.75" customHeight="1">
      <c r="A31" s="363"/>
      <c r="B31" s="163"/>
      <c r="C31" s="335"/>
      <c r="D31" s="336"/>
      <c r="E31" s="101"/>
      <c r="F31" s="111"/>
      <c r="G31" s="121"/>
      <c r="H31" s="26"/>
      <c r="I31" s="118"/>
      <c r="J31" s="105"/>
      <c r="K31" s="106"/>
      <c r="L31" s="118"/>
      <c r="M31" s="105"/>
      <c r="N31" s="106"/>
      <c r="O31" s="123"/>
      <c r="P31" s="124"/>
      <c r="Q31" s="125"/>
      <c r="R31" s="328"/>
      <c r="S31" s="47"/>
      <c r="T31" s="120"/>
      <c r="U31" s="111"/>
      <c r="V31" s="112"/>
      <c r="W31" s="113"/>
      <c r="X31" s="116"/>
      <c r="Y31" s="12"/>
      <c r="Z31" s="198"/>
      <c r="AA31" s="337"/>
      <c r="AB31" s="338"/>
      <c r="AC31" s="12"/>
      <c r="AD31" s="198"/>
      <c r="AE31" s="117"/>
      <c r="AF31" s="110"/>
      <c r="AG31" s="374"/>
    </row>
    <row r="32" spans="1:33" ht="15.75" customHeight="1">
      <c r="A32" s="363"/>
      <c r="B32" s="163"/>
      <c r="C32" s="335"/>
      <c r="D32" s="336"/>
      <c r="E32" s="101"/>
      <c r="F32" s="111"/>
      <c r="G32" s="121"/>
      <c r="H32" s="26"/>
      <c r="I32" s="118"/>
      <c r="J32" s="105"/>
      <c r="K32" s="106"/>
      <c r="L32" s="118"/>
      <c r="M32" s="105"/>
      <c r="N32" s="106"/>
      <c r="O32" s="123"/>
      <c r="P32" s="124"/>
      <c r="Q32" s="125"/>
      <c r="R32" s="328"/>
      <c r="S32" s="47"/>
      <c r="T32" s="120"/>
      <c r="U32" s="111"/>
      <c r="V32" s="112"/>
      <c r="W32" s="113"/>
      <c r="X32" s="116"/>
      <c r="Y32" s="12"/>
      <c r="Z32" s="198"/>
      <c r="AA32" s="337"/>
      <c r="AB32" s="338"/>
      <c r="AC32" s="12"/>
      <c r="AD32" s="198"/>
      <c r="AE32" s="117"/>
      <c r="AF32" s="110"/>
      <c r="AG32" s="374"/>
    </row>
    <row r="33" spans="1:33" ht="15.75" customHeight="1">
      <c r="A33" s="363"/>
      <c r="B33" s="163"/>
      <c r="C33" s="335"/>
      <c r="D33" s="336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328"/>
      <c r="S33" s="47"/>
      <c r="T33" s="120"/>
      <c r="U33" s="111"/>
      <c r="V33" s="112"/>
      <c r="W33" s="113"/>
      <c r="X33" s="116"/>
      <c r="Y33" s="12"/>
      <c r="Z33" s="198"/>
      <c r="AA33" s="337"/>
      <c r="AB33" s="338"/>
      <c r="AC33" s="12"/>
      <c r="AD33" s="198"/>
      <c r="AE33" s="117"/>
      <c r="AF33" s="110"/>
      <c r="AG33" s="374"/>
    </row>
    <row r="34" spans="1:33" ht="15.75" customHeight="1">
      <c r="A34" s="363"/>
      <c r="B34" s="163"/>
      <c r="C34" s="335"/>
      <c r="D34" s="336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28"/>
      <c r="S34" s="47"/>
      <c r="T34" s="120"/>
      <c r="U34" s="111"/>
      <c r="V34" s="112"/>
      <c r="W34" s="113"/>
      <c r="X34" s="116"/>
      <c r="Y34" s="12"/>
      <c r="Z34" s="198"/>
      <c r="AA34" s="337"/>
      <c r="AB34" s="338"/>
      <c r="AC34" s="12"/>
      <c r="AD34" s="198"/>
      <c r="AE34" s="117"/>
      <c r="AF34" s="110"/>
      <c r="AG34" s="374"/>
    </row>
    <row r="35" spans="1:33" ht="15.75" customHeight="1">
      <c r="A35" s="363"/>
      <c r="B35" s="163"/>
      <c r="C35" s="335"/>
      <c r="D35" s="336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28"/>
      <c r="S35" s="47"/>
      <c r="T35" s="120"/>
      <c r="U35" s="111"/>
      <c r="V35" s="112"/>
      <c r="W35" s="183"/>
      <c r="X35" s="184"/>
      <c r="Y35" s="12"/>
      <c r="Z35" s="198"/>
      <c r="AA35" s="337"/>
      <c r="AB35" s="338"/>
      <c r="AC35" s="12"/>
      <c r="AD35" s="198"/>
      <c r="AE35" s="117"/>
      <c r="AF35" s="110"/>
      <c r="AG35" s="374"/>
    </row>
    <row r="36" spans="1:33" ht="15.75" customHeight="1">
      <c r="A36" s="363"/>
      <c r="B36" s="163"/>
      <c r="C36" s="335"/>
      <c r="D36" s="336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28"/>
      <c r="S36" s="47"/>
      <c r="T36" s="120"/>
      <c r="U36" s="111"/>
      <c r="V36" s="112"/>
      <c r="W36" s="185"/>
      <c r="X36" s="186"/>
      <c r="Y36" s="12"/>
      <c r="Z36" s="198"/>
      <c r="AA36" s="337"/>
      <c r="AB36" s="338"/>
      <c r="AC36" s="12"/>
      <c r="AD36" s="198"/>
      <c r="AE36" s="117"/>
      <c r="AF36" s="110"/>
      <c r="AG36" s="374"/>
    </row>
    <row r="37" spans="1:33" ht="15.75" customHeight="1">
      <c r="A37" s="363"/>
      <c r="B37" s="100"/>
      <c r="C37" s="335"/>
      <c r="D37" s="336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28"/>
      <c r="S37" s="47"/>
      <c r="T37" s="120"/>
      <c r="U37" s="130"/>
      <c r="V37" s="112"/>
      <c r="W37" s="185"/>
      <c r="X37" s="186"/>
      <c r="Y37" s="12"/>
      <c r="Z37" s="198"/>
      <c r="AA37" s="337"/>
      <c r="AB37" s="338"/>
      <c r="AC37" s="12"/>
      <c r="AD37" s="198"/>
      <c r="AE37" s="117"/>
      <c r="AF37" s="110"/>
      <c r="AG37" s="374"/>
    </row>
    <row r="38" spans="1:33" ht="15.75" customHeight="1" thickBot="1">
      <c r="A38" s="364"/>
      <c r="B38" s="133" t="s">
        <v>115</v>
      </c>
      <c r="C38" s="358"/>
      <c r="D38" s="358"/>
      <c r="E38" s="134"/>
      <c r="F38" s="167"/>
      <c r="G38" s="135"/>
      <c r="H38" s="69"/>
      <c r="I38" s="136">
        <f t="shared" ref="I38:J38" si="20">AVERAGE(I22:I37)</f>
        <v>17.333333333333332</v>
      </c>
      <c r="J38" s="137">
        <f t="shared" si="20"/>
        <v>1911.1111111111111</v>
      </c>
      <c r="K38" s="138">
        <f t="shared" ref="K38" si="21">J38/I38</f>
        <v>110.25641025641026</v>
      </c>
      <c r="L38" s="136">
        <f t="shared" ref="L38:M38" si="22">AVERAGE(L22:L37)</f>
        <v>17.333333333333332</v>
      </c>
      <c r="M38" s="137">
        <f t="shared" si="22"/>
        <v>1720.8817247848781</v>
      </c>
      <c r="N38" s="138">
        <f t="shared" ref="N38:N47" si="23">M38/L38</f>
        <v>99.281637968358353</v>
      </c>
      <c r="O38" s="139">
        <f t="shared" ref="O38:O47" si="24">L38-I38</f>
        <v>0</v>
      </c>
      <c r="P38" s="140">
        <f t="shared" ref="P38:P47" si="25">N38-K38</f>
        <v>-10.974772288051909</v>
      </c>
      <c r="Q38" s="141">
        <f t="shared" ref="Q38:Q47" si="26">N38/K38</f>
        <v>0.90046136761999429</v>
      </c>
      <c r="R38" s="329"/>
      <c r="S38" s="142">
        <v>0.16666666666666666</v>
      </c>
      <c r="T38" s="143">
        <v>0.67590277777777752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359"/>
      <c r="AB38" s="360"/>
      <c r="AC38" s="179">
        <f>SUM(AC22:AC37)</f>
        <v>8</v>
      </c>
      <c r="AD38" s="180">
        <f>SUM(AD22:AD37)</f>
        <v>0</v>
      </c>
      <c r="AE38" s="168">
        <f t="shared" ref="AE38:AE47" si="27">M38-J38</f>
        <v>-190.229386326233</v>
      </c>
      <c r="AF38" s="141">
        <f t="shared" ref="AF38:AF47" si="28">M38/J38</f>
        <v>0.9004613676199944</v>
      </c>
      <c r="AG38" s="375"/>
    </row>
    <row r="39" spans="1:33" ht="15.75" customHeight="1">
      <c r="A39" s="322" t="s">
        <v>178</v>
      </c>
      <c r="B39" s="146" t="s">
        <v>173</v>
      </c>
      <c r="C39" s="325" t="s">
        <v>180</v>
      </c>
      <c r="D39" s="326"/>
      <c r="E39" s="147">
        <v>53.76</v>
      </c>
      <c r="F39" s="97">
        <v>3214</v>
      </c>
      <c r="G39" s="148">
        <f t="shared" ref="G39:G47" si="29">E39*F39</f>
        <v>172784.63999999998</v>
      </c>
      <c r="H39" s="149"/>
      <c r="I39" s="150">
        <v>20</v>
      </c>
      <c r="J39" s="151">
        <v>2000</v>
      </c>
      <c r="K39" s="152">
        <f>J39/I39</f>
        <v>100</v>
      </c>
      <c r="L39" s="153">
        <v>20</v>
      </c>
      <c r="M39" s="151">
        <f t="shared" ref="M39:M47" si="30">F39/V39*60</f>
        <v>1789.8629745447665</v>
      </c>
      <c r="N39" s="152">
        <f t="shared" si="23"/>
        <v>89.493148727238321</v>
      </c>
      <c r="O39" s="154">
        <f t="shared" si="24"/>
        <v>0</v>
      </c>
      <c r="P39" s="155">
        <f t="shared" si="25"/>
        <v>-10.506851272761679</v>
      </c>
      <c r="Q39" s="156">
        <f t="shared" si="26"/>
        <v>0.89493148727238325</v>
      </c>
      <c r="R39" s="327">
        <f>Q55</f>
        <v>0.90227515521554202</v>
      </c>
      <c r="S39" s="157">
        <v>0.16666666666666666</v>
      </c>
      <c r="T39" s="158">
        <v>0.24148148148148146</v>
      </c>
      <c r="U39" s="159"/>
      <c r="V39" s="160">
        <v>107.74009113689101</v>
      </c>
      <c r="W39" s="158"/>
      <c r="X39" s="169"/>
      <c r="Y39" s="12"/>
      <c r="Z39" s="198"/>
      <c r="AA39" s="330"/>
      <c r="AB39" s="331"/>
      <c r="AC39" s="12">
        <v>2</v>
      </c>
      <c r="AD39" s="198"/>
      <c r="AE39" s="115">
        <f t="shared" si="27"/>
        <v>-210.13702545523347</v>
      </c>
      <c r="AF39" s="156">
        <f t="shared" si="28"/>
        <v>0.89493148727238325</v>
      </c>
      <c r="AG39" s="332">
        <f>AF55</f>
        <v>0.9113432472277585</v>
      </c>
    </row>
    <row r="40" spans="1:33" ht="15.75" customHeight="1">
      <c r="A40" s="323"/>
      <c r="B40" s="163" t="s">
        <v>173</v>
      </c>
      <c r="C40" s="335" t="s">
        <v>181</v>
      </c>
      <c r="D40" s="336"/>
      <c r="E40" s="101">
        <v>71.55</v>
      </c>
      <c r="F40" s="102">
        <v>2500</v>
      </c>
      <c r="G40" s="103">
        <f t="shared" si="29"/>
        <v>178875</v>
      </c>
      <c r="H40" s="26"/>
      <c r="I40" s="104">
        <v>22</v>
      </c>
      <c r="J40" s="105">
        <v>2000</v>
      </c>
      <c r="K40" s="106">
        <f t="shared" si="8"/>
        <v>90.909090909090907</v>
      </c>
      <c r="L40" s="107">
        <v>22</v>
      </c>
      <c r="M40" s="105">
        <f t="shared" si="30"/>
        <v>1789.9511049214377</v>
      </c>
      <c r="N40" s="106">
        <f t="shared" si="23"/>
        <v>81.361413860065355</v>
      </c>
      <c r="O40" s="108">
        <f t="shared" si="24"/>
        <v>0</v>
      </c>
      <c r="P40" s="109">
        <f t="shared" si="25"/>
        <v>-9.5476770490255518</v>
      </c>
      <c r="Q40" s="110">
        <f t="shared" si="26"/>
        <v>0.89497555246071891</v>
      </c>
      <c r="R40" s="328"/>
      <c r="S40" s="47">
        <v>0.24513888888888888</v>
      </c>
      <c r="T40" s="48">
        <v>0.30333333333333334</v>
      </c>
      <c r="U40" s="111">
        <v>5.2666666666666773</v>
      </c>
      <c r="V40" s="112">
        <v>83.801171768087826</v>
      </c>
      <c r="W40" s="113"/>
      <c r="X40" s="116"/>
      <c r="Y40" s="12"/>
      <c r="Z40" s="198"/>
      <c r="AA40" s="337"/>
      <c r="AB40" s="338"/>
      <c r="AC40" s="12">
        <v>2</v>
      </c>
      <c r="AD40" s="198"/>
      <c r="AE40" s="117">
        <f t="shared" si="27"/>
        <v>-210.04889507856228</v>
      </c>
      <c r="AF40" s="110">
        <f t="shared" si="28"/>
        <v>0.8949755524607188</v>
      </c>
      <c r="AG40" s="333"/>
    </row>
    <row r="41" spans="1:33" ht="15.75" customHeight="1">
      <c r="A41" s="323"/>
      <c r="B41" s="163" t="s">
        <v>173</v>
      </c>
      <c r="C41" s="335" t="s">
        <v>231</v>
      </c>
      <c r="D41" s="336"/>
      <c r="E41" s="101">
        <v>63.92</v>
      </c>
      <c r="F41" s="102">
        <v>2507</v>
      </c>
      <c r="G41" s="103">
        <f t="shared" si="29"/>
        <v>160247.44</v>
      </c>
      <c r="H41" s="26"/>
      <c r="I41" s="104">
        <v>24</v>
      </c>
      <c r="J41" s="105">
        <v>2000</v>
      </c>
      <c r="K41" s="106">
        <f t="shared" si="8"/>
        <v>83.333333333333329</v>
      </c>
      <c r="L41" s="107">
        <v>24</v>
      </c>
      <c r="M41" s="105">
        <f t="shared" si="30"/>
        <v>1789.4847746643165</v>
      </c>
      <c r="N41" s="106">
        <f t="shared" si="23"/>
        <v>74.561865611013189</v>
      </c>
      <c r="O41" s="108">
        <f t="shared" si="24"/>
        <v>0</v>
      </c>
      <c r="P41" s="109">
        <f t="shared" si="25"/>
        <v>-8.7714677223201392</v>
      </c>
      <c r="Q41" s="110">
        <f t="shared" si="26"/>
        <v>0.89474238733215827</v>
      </c>
      <c r="R41" s="328"/>
      <c r="S41" s="47">
        <v>0.30694444444444441</v>
      </c>
      <c r="T41" s="48">
        <v>0.36531249999999998</v>
      </c>
      <c r="U41" s="111">
        <v>5.1999999999999336</v>
      </c>
      <c r="V41" s="112">
        <v>84.057714337478387</v>
      </c>
      <c r="W41" s="113"/>
      <c r="X41" s="116"/>
      <c r="Y41" s="12"/>
      <c r="Z41" s="198"/>
      <c r="AA41" s="337"/>
      <c r="AB41" s="338"/>
      <c r="AC41" s="12">
        <v>2</v>
      </c>
      <c r="AD41" s="198"/>
      <c r="AE41" s="117">
        <f t="shared" si="27"/>
        <v>-210.51522533568345</v>
      </c>
      <c r="AF41" s="110">
        <f t="shared" si="28"/>
        <v>0.89474238733215827</v>
      </c>
      <c r="AG41" s="333"/>
    </row>
    <row r="42" spans="1:33" ht="15.75" customHeight="1">
      <c r="A42" s="323"/>
      <c r="B42" s="163" t="s">
        <v>173</v>
      </c>
      <c r="C42" s="335" t="s">
        <v>175</v>
      </c>
      <c r="D42" s="336"/>
      <c r="E42" s="101">
        <v>58.67</v>
      </c>
      <c r="F42" s="102">
        <v>1120</v>
      </c>
      <c r="G42" s="103">
        <f t="shared" si="29"/>
        <v>65710.400000000009</v>
      </c>
      <c r="H42" s="26">
        <v>2</v>
      </c>
      <c r="I42" s="104">
        <v>23</v>
      </c>
      <c r="J42" s="105">
        <v>2000</v>
      </c>
      <c r="K42" s="106">
        <f t="shared" si="8"/>
        <v>86.956521739130437</v>
      </c>
      <c r="L42" s="107">
        <v>23</v>
      </c>
      <c r="M42" s="105">
        <f t="shared" si="30"/>
        <v>1793.7380609972263</v>
      </c>
      <c r="N42" s="106">
        <f t="shared" si="23"/>
        <v>77.988611347705486</v>
      </c>
      <c r="O42" s="108">
        <f t="shared" si="24"/>
        <v>0</v>
      </c>
      <c r="P42" s="109">
        <f t="shared" si="25"/>
        <v>-8.9679103914249509</v>
      </c>
      <c r="Q42" s="110">
        <f t="shared" si="26"/>
        <v>0.89686903049861311</v>
      </c>
      <c r="R42" s="328"/>
      <c r="S42" s="47">
        <v>0.36874999999999997</v>
      </c>
      <c r="T42" s="48">
        <v>0.39475694444444442</v>
      </c>
      <c r="U42" s="111">
        <v>4.9499999999999744</v>
      </c>
      <c r="V42" s="112">
        <v>37.463663988174645</v>
      </c>
      <c r="W42" s="113"/>
      <c r="X42" s="116"/>
      <c r="Y42" s="12"/>
      <c r="Z42" s="198"/>
      <c r="AA42" s="337"/>
      <c r="AB42" s="338"/>
      <c r="AC42" s="12">
        <v>1</v>
      </c>
      <c r="AD42" s="198"/>
      <c r="AE42" s="117">
        <f t="shared" si="27"/>
        <v>-206.26193900277372</v>
      </c>
      <c r="AF42" s="110">
        <f t="shared" si="28"/>
        <v>0.89686903049861311</v>
      </c>
      <c r="AG42" s="333"/>
    </row>
    <row r="43" spans="1:33" ht="15.75" customHeight="1">
      <c r="A43" s="323"/>
      <c r="B43" s="163" t="s">
        <v>173</v>
      </c>
      <c r="C43" s="335" t="s">
        <v>179</v>
      </c>
      <c r="D43" s="336"/>
      <c r="E43" s="101">
        <v>59.54</v>
      </c>
      <c r="F43" s="102">
        <v>958</v>
      </c>
      <c r="G43" s="103">
        <f t="shared" si="29"/>
        <v>57039.32</v>
      </c>
      <c r="H43" s="26">
        <v>2</v>
      </c>
      <c r="I43" s="104">
        <v>23</v>
      </c>
      <c r="J43" s="105">
        <v>2000</v>
      </c>
      <c r="K43" s="106">
        <f t="shared" si="8"/>
        <v>86.956521739130437</v>
      </c>
      <c r="L43" s="107">
        <v>23</v>
      </c>
      <c r="M43" s="105">
        <f t="shared" si="30"/>
        <v>1793.8576036313946</v>
      </c>
      <c r="N43" s="106">
        <f t="shared" si="23"/>
        <v>77.993808853538894</v>
      </c>
      <c r="O43" s="108">
        <f t="shared" si="24"/>
        <v>0</v>
      </c>
      <c r="P43" s="109">
        <f t="shared" si="25"/>
        <v>-8.962712885591543</v>
      </c>
      <c r="Q43" s="110">
        <f t="shared" si="26"/>
        <v>0.89692880181569723</v>
      </c>
      <c r="R43" s="328"/>
      <c r="S43" s="47">
        <v>0.39791666666666664</v>
      </c>
      <c r="T43" s="48">
        <v>0.42016203703703703</v>
      </c>
      <c r="U43" s="111">
        <v>4.5499999999999918</v>
      </c>
      <c r="V43" s="112">
        <v>32.042677124226806</v>
      </c>
      <c r="W43" s="113"/>
      <c r="X43" s="116"/>
      <c r="Y43" s="12"/>
      <c r="Z43" s="198"/>
      <c r="AA43" s="337"/>
      <c r="AB43" s="338"/>
      <c r="AC43" s="12">
        <v>1</v>
      </c>
      <c r="AD43" s="198"/>
      <c r="AE43" s="117">
        <f t="shared" si="27"/>
        <v>-206.14239636860543</v>
      </c>
      <c r="AF43" s="110">
        <f t="shared" si="28"/>
        <v>0.89692880181569723</v>
      </c>
      <c r="AG43" s="333"/>
    </row>
    <row r="44" spans="1:33" ht="15.75" customHeight="1">
      <c r="A44" s="323"/>
      <c r="B44" s="163" t="s">
        <v>168</v>
      </c>
      <c r="C44" s="335" t="s">
        <v>169</v>
      </c>
      <c r="D44" s="336"/>
      <c r="E44" s="101">
        <v>29.97</v>
      </c>
      <c r="F44" s="102">
        <v>2604</v>
      </c>
      <c r="G44" s="121">
        <f t="shared" si="29"/>
        <v>78041.87999999999</v>
      </c>
      <c r="H44" s="26"/>
      <c r="I44" s="104">
        <v>21</v>
      </c>
      <c r="J44" s="105">
        <v>2790</v>
      </c>
      <c r="K44" s="106">
        <f t="shared" si="8"/>
        <v>132.85714285714286</v>
      </c>
      <c r="L44" s="107">
        <v>23</v>
      </c>
      <c r="M44" s="105">
        <f t="shared" si="30"/>
        <v>2786.9038461538462</v>
      </c>
      <c r="N44" s="106">
        <f t="shared" si="23"/>
        <v>121.16973244147157</v>
      </c>
      <c r="O44" s="108">
        <f t="shared" si="24"/>
        <v>2</v>
      </c>
      <c r="P44" s="109">
        <f t="shared" si="25"/>
        <v>-11.687410415671295</v>
      </c>
      <c r="Q44" s="110">
        <f t="shared" si="26"/>
        <v>0.91203024418311929</v>
      </c>
      <c r="R44" s="328"/>
      <c r="S44" s="47">
        <v>0.42361111111111105</v>
      </c>
      <c r="T44" s="120">
        <v>0.46253472222222214</v>
      </c>
      <c r="U44" s="111">
        <v>4.9666666666665904</v>
      </c>
      <c r="V44" s="112">
        <v>56.062214064408394</v>
      </c>
      <c r="W44" s="113">
        <v>0.46253472222222214</v>
      </c>
      <c r="X44" s="116">
        <v>0.50208333333333321</v>
      </c>
      <c r="Y44" s="12"/>
      <c r="Z44" s="198"/>
      <c r="AA44" s="337"/>
      <c r="AB44" s="338"/>
      <c r="AC44" s="12">
        <v>1</v>
      </c>
      <c r="AD44" s="198"/>
      <c r="AE44" s="117">
        <f t="shared" si="27"/>
        <v>-3.0961538461538112</v>
      </c>
      <c r="AF44" s="110">
        <f t="shared" si="28"/>
        <v>0.9988902674386545</v>
      </c>
      <c r="AG44" s="333"/>
    </row>
    <row r="45" spans="1:33" ht="15.75" customHeight="1">
      <c r="A45" s="323"/>
      <c r="B45" s="163" t="s">
        <v>173</v>
      </c>
      <c r="C45" s="335" t="s">
        <v>212</v>
      </c>
      <c r="D45" s="336"/>
      <c r="E45" s="101">
        <v>61.09</v>
      </c>
      <c r="F45" s="102">
        <v>3344</v>
      </c>
      <c r="G45" s="121">
        <f t="shared" si="29"/>
        <v>204284.96000000002</v>
      </c>
      <c r="H45" s="26"/>
      <c r="I45" s="104">
        <v>20</v>
      </c>
      <c r="J45" s="105">
        <v>2000</v>
      </c>
      <c r="K45" s="106">
        <f t="shared" si="8"/>
        <v>100</v>
      </c>
      <c r="L45" s="107">
        <v>20</v>
      </c>
      <c r="M45" s="105">
        <f t="shared" si="30"/>
        <v>1792.7455858679725</v>
      </c>
      <c r="N45" s="106">
        <f t="shared" si="23"/>
        <v>89.63727929339862</v>
      </c>
      <c r="O45" s="123">
        <f t="shared" si="24"/>
        <v>0</v>
      </c>
      <c r="P45" s="124">
        <f t="shared" si="25"/>
        <v>-10.36272070660138</v>
      </c>
      <c r="Q45" s="125">
        <f t="shared" si="26"/>
        <v>0.8963727929339862</v>
      </c>
      <c r="R45" s="328"/>
      <c r="S45" s="119">
        <v>0.50208333333333321</v>
      </c>
      <c r="T45" s="120">
        <v>0.57980324074074063</v>
      </c>
      <c r="U45" s="111">
        <v>56.949999999999946</v>
      </c>
      <c r="V45" s="112">
        <v>111.91772083089998</v>
      </c>
      <c r="W45" s="120"/>
      <c r="X45" s="189"/>
      <c r="Y45" s="12"/>
      <c r="Z45" s="198"/>
      <c r="AA45" s="337"/>
      <c r="AB45" s="338"/>
      <c r="AC45" s="12">
        <v>2</v>
      </c>
      <c r="AD45" s="198"/>
      <c r="AE45" s="117">
        <f t="shared" si="27"/>
        <v>-207.25441413202748</v>
      </c>
      <c r="AF45" s="110">
        <f t="shared" si="28"/>
        <v>0.89637279293398631</v>
      </c>
      <c r="AG45" s="333"/>
    </row>
    <row r="46" spans="1:33" ht="15.75" customHeight="1">
      <c r="A46" s="323"/>
      <c r="B46" s="163" t="s">
        <v>173</v>
      </c>
      <c r="C46" s="335" t="s">
        <v>175</v>
      </c>
      <c r="D46" s="336"/>
      <c r="E46" s="101">
        <v>58.67</v>
      </c>
      <c r="F46" s="102">
        <v>2953</v>
      </c>
      <c r="G46" s="121">
        <f t="shared" si="29"/>
        <v>173252.51</v>
      </c>
      <c r="H46" s="26"/>
      <c r="I46" s="104">
        <v>23</v>
      </c>
      <c r="J46" s="105">
        <v>2000</v>
      </c>
      <c r="K46" s="106">
        <f t="shared" si="8"/>
        <v>86.956521739130437</v>
      </c>
      <c r="L46" s="107">
        <v>23</v>
      </c>
      <c r="M46" s="105">
        <f t="shared" si="30"/>
        <v>1793.7380609972261</v>
      </c>
      <c r="N46" s="106">
        <f t="shared" si="23"/>
        <v>77.988611347705486</v>
      </c>
      <c r="O46" s="123">
        <f t="shared" si="24"/>
        <v>0</v>
      </c>
      <c r="P46" s="124">
        <f t="shared" si="25"/>
        <v>-8.9679103914249509</v>
      </c>
      <c r="Q46" s="125">
        <f t="shared" si="26"/>
        <v>0.89686903049861311</v>
      </c>
      <c r="R46" s="328"/>
      <c r="S46" s="119">
        <v>0.58263888888888882</v>
      </c>
      <c r="T46" s="120">
        <v>0.65122685185185181</v>
      </c>
      <c r="U46" s="111">
        <v>5</v>
      </c>
      <c r="V46" s="112">
        <v>98.776964068821201</v>
      </c>
      <c r="W46" s="120"/>
      <c r="X46" s="189"/>
      <c r="Y46" s="12"/>
      <c r="Z46" s="198"/>
      <c r="AA46" s="337"/>
      <c r="AB46" s="338"/>
      <c r="AC46" s="12">
        <v>2</v>
      </c>
      <c r="AD46" s="198"/>
      <c r="AE46" s="117">
        <f t="shared" si="27"/>
        <v>-206.26193900277394</v>
      </c>
      <c r="AF46" s="110">
        <f t="shared" si="28"/>
        <v>0.896869030498613</v>
      </c>
      <c r="AG46" s="333"/>
    </row>
    <row r="47" spans="1:33" ht="15.75" customHeight="1">
      <c r="A47" s="323"/>
      <c r="B47" s="163" t="s">
        <v>173</v>
      </c>
      <c r="C47" s="335" t="s">
        <v>179</v>
      </c>
      <c r="D47" s="336"/>
      <c r="E47" s="101">
        <v>59.54</v>
      </c>
      <c r="F47" s="102">
        <v>2584</v>
      </c>
      <c r="G47" s="121">
        <f t="shared" si="29"/>
        <v>153851.35999999999</v>
      </c>
      <c r="H47" s="26"/>
      <c r="I47" s="104">
        <v>23</v>
      </c>
      <c r="J47" s="105">
        <v>2000</v>
      </c>
      <c r="K47" s="106">
        <f t="shared" si="8"/>
        <v>86.956521739130437</v>
      </c>
      <c r="L47" s="107">
        <v>23</v>
      </c>
      <c r="M47" s="105">
        <f t="shared" si="30"/>
        <v>1793.8576036313946</v>
      </c>
      <c r="N47" s="106">
        <f t="shared" si="23"/>
        <v>77.993808853538894</v>
      </c>
      <c r="O47" s="123">
        <f t="shared" si="24"/>
        <v>0</v>
      </c>
      <c r="P47" s="124">
        <f t="shared" si="25"/>
        <v>-8.962712885591543</v>
      </c>
      <c r="Q47" s="125">
        <f t="shared" si="26"/>
        <v>0.89692880181569723</v>
      </c>
      <c r="R47" s="328"/>
      <c r="S47" s="119">
        <v>0.65416666666666656</v>
      </c>
      <c r="T47" s="120">
        <v>0.71417824074074066</v>
      </c>
      <c r="U47" s="111">
        <v>5</v>
      </c>
      <c r="V47" s="112">
        <v>86.428264811066867</v>
      </c>
      <c r="W47" s="120"/>
      <c r="X47" s="189"/>
      <c r="Y47" s="12"/>
      <c r="Z47" s="198"/>
      <c r="AA47" s="337"/>
      <c r="AB47" s="338"/>
      <c r="AC47" s="12">
        <v>2</v>
      </c>
      <c r="AD47" s="198"/>
      <c r="AE47" s="117">
        <f t="shared" si="27"/>
        <v>-206.14239636860543</v>
      </c>
      <c r="AF47" s="110">
        <f t="shared" si="28"/>
        <v>0.89692880181569723</v>
      </c>
      <c r="AG47" s="333"/>
    </row>
    <row r="48" spans="1:33" ht="15.75" customHeight="1">
      <c r="A48" s="323"/>
      <c r="B48" s="163"/>
      <c r="C48" s="335"/>
      <c r="D48" s="336"/>
      <c r="E48" s="101"/>
      <c r="F48" s="102"/>
      <c r="G48" s="121"/>
      <c r="H48" s="26"/>
      <c r="I48" s="104"/>
      <c r="J48" s="105"/>
      <c r="K48" s="106"/>
      <c r="L48" s="118"/>
      <c r="M48" s="105"/>
      <c r="N48" s="106"/>
      <c r="O48" s="123"/>
      <c r="P48" s="124"/>
      <c r="Q48" s="125"/>
      <c r="R48" s="328"/>
      <c r="S48" s="119"/>
      <c r="T48" s="120"/>
      <c r="U48" s="111"/>
      <c r="V48" s="112"/>
      <c r="W48" s="120"/>
      <c r="X48" s="189"/>
      <c r="Y48" s="12"/>
      <c r="Z48" s="198"/>
      <c r="AA48" s="337"/>
      <c r="AB48" s="338"/>
      <c r="AC48" s="12"/>
      <c r="AD48" s="198"/>
      <c r="AE48" s="117"/>
      <c r="AF48" s="110"/>
      <c r="AG48" s="333"/>
    </row>
    <row r="49" spans="1:33" ht="15.75" customHeight="1">
      <c r="A49" s="323"/>
      <c r="B49" s="163"/>
      <c r="C49" s="335"/>
      <c r="D49" s="336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8"/>
      <c r="S49" s="119"/>
      <c r="T49" s="120"/>
      <c r="U49" s="111"/>
      <c r="V49" s="112"/>
      <c r="W49" s="120"/>
      <c r="X49" s="189"/>
      <c r="Y49" s="12"/>
      <c r="Z49" s="198"/>
      <c r="AA49" s="337"/>
      <c r="AB49" s="338"/>
      <c r="AC49" s="12"/>
      <c r="AD49" s="198"/>
      <c r="AE49" s="117"/>
      <c r="AF49" s="110"/>
      <c r="AG49" s="333"/>
    </row>
    <row r="50" spans="1:33" ht="15.75" customHeight="1">
      <c r="A50" s="323"/>
      <c r="B50" s="163"/>
      <c r="C50" s="335"/>
      <c r="D50" s="336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8"/>
      <c r="S50" s="119"/>
      <c r="T50" s="120"/>
      <c r="U50" s="111"/>
      <c r="V50" s="112"/>
      <c r="W50" s="120"/>
      <c r="X50" s="189"/>
      <c r="Y50" s="12"/>
      <c r="Z50" s="198"/>
      <c r="AA50" s="337"/>
      <c r="AB50" s="338"/>
      <c r="AC50" s="12"/>
      <c r="AD50" s="198"/>
      <c r="AE50" s="117"/>
      <c r="AF50" s="110"/>
      <c r="AG50" s="333"/>
    </row>
    <row r="51" spans="1:33" ht="15.75" customHeight="1">
      <c r="A51" s="323"/>
      <c r="B51" s="163"/>
      <c r="C51" s="335"/>
      <c r="D51" s="336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8"/>
      <c r="S51" s="119"/>
      <c r="T51" s="120"/>
      <c r="U51" s="111"/>
      <c r="V51" s="112"/>
      <c r="W51" s="120"/>
      <c r="X51" s="189"/>
      <c r="Y51" s="12"/>
      <c r="Z51" s="198"/>
      <c r="AA51" s="337"/>
      <c r="AB51" s="338"/>
      <c r="AC51" s="12"/>
      <c r="AD51" s="198"/>
      <c r="AE51" s="117"/>
      <c r="AF51" s="110"/>
      <c r="AG51" s="333"/>
    </row>
    <row r="52" spans="1:33" ht="15.75" customHeight="1">
      <c r="A52" s="323"/>
      <c r="B52" s="163"/>
      <c r="C52" s="335"/>
      <c r="D52" s="336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8"/>
      <c r="S52" s="119"/>
      <c r="T52" s="120"/>
      <c r="U52" s="111"/>
      <c r="V52" s="112"/>
      <c r="W52" s="120"/>
      <c r="X52" s="189"/>
      <c r="Y52" s="12"/>
      <c r="Z52" s="198"/>
      <c r="AA52" s="337"/>
      <c r="AB52" s="338"/>
      <c r="AC52" s="12"/>
      <c r="AD52" s="198"/>
      <c r="AE52" s="117"/>
      <c r="AF52" s="110"/>
      <c r="AG52" s="333"/>
    </row>
    <row r="53" spans="1:33" ht="15.75" customHeight="1">
      <c r="A53" s="323"/>
      <c r="B53" s="163"/>
      <c r="C53" s="335"/>
      <c r="D53" s="336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8"/>
      <c r="S53" s="119"/>
      <c r="T53" s="120"/>
      <c r="U53" s="111"/>
      <c r="V53" s="112"/>
      <c r="W53" s="120"/>
      <c r="X53" s="189"/>
      <c r="Y53" s="12"/>
      <c r="Z53" s="198"/>
      <c r="AA53" s="337"/>
      <c r="AB53" s="338"/>
      <c r="AC53" s="12"/>
      <c r="AD53" s="198"/>
      <c r="AE53" s="117"/>
      <c r="AF53" s="110"/>
      <c r="AG53" s="333"/>
    </row>
    <row r="54" spans="1:33" ht="15.75" customHeight="1">
      <c r="A54" s="323"/>
      <c r="B54" s="163"/>
      <c r="C54" s="335"/>
      <c r="D54" s="336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8"/>
      <c r="S54" s="119"/>
      <c r="T54" s="120"/>
      <c r="U54" s="130"/>
      <c r="V54" s="131"/>
      <c r="W54" s="126"/>
      <c r="X54" s="127"/>
      <c r="Y54" s="12"/>
      <c r="Z54" s="198"/>
      <c r="AA54" s="337"/>
      <c r="AB54" s="338"/>
      <c r="AC54" s="12"/>
      <c r="AD54" s="198"/>
      <c r="AE54" s="165"/>
      <c r="AF54" s="125"/>
      <c r="AG54" s="333"/>
    </row>
    <row r="55" spans="1:33" ht="15.75" customHeight="1" thickBot="1">
      <c r="A55" s="324"/>
      <c r="B55" s="133" t="s">
        <v>115</v>
      </c>
      <c r="C55" s="358"/>
      <c r="D55" s="358"/>
      <c r="E55" s="134"/>
      <c r="F55" s="167"/>
      <c r="G55" s="135"/>
      <c r="H55" s="69"/>
      <c r="I55" s="136">
        <f t="shared" ref="I55:J55" si="31">AVERAGE(I39:I54)</f>
        <v>22.111111111111111</v>
      </c>
      <c r="J55" s="137">
        <f t="shared" si="31"/>
        <v>2087.7777777777778</v>
      </c>
      <c r="K55" s="138">
        <f t="shared" ref="K55" si="32">J55/I55</f>
        <v>94.422110552763826</v>
      </c>
      <c r="L55" s="136">
        <f t="shared" ref="L55:M55" si="33">AVERAGE(L39:L54)</f>
        <v>22.333333333333332</v>
      </c>
      <c r="M55" s="137">
        <f t="shared" si="33"/>
        <v>1902.6821794899536</v>
      </c>
      <c r="N55" s="138">
        <f t="shared" ref="N55:N66" si="34">M55/L55</f>
        <v>85.194724454774047</v>
      </c>
      <c r="O55" s="139">
        <f t="shared" ref="O55:O66" si="35">L55-I55</f>
        <v>0.22222222222222143</v>
      </c>
      <c r="P55" s="140">
        <f t="shared" ref="P55:P66" si="36">N55-K55</f>
        <v>-9.227386097989779</v>
      </c>
      <c r="Q55" s="141">
        <f t="shared" ref="Q55:Q66" si="37">N55/K55</f>
        <v>0.90227515521554202</v>
      </c>
      <c r="R55" s="329"/>
      <c r="S55" s="142">
        <v>0.16666666666666666</v>
      </c>
      <c r="T55" s="143">
        <v>0.71417824074074066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359"/>
      <c r="AB55" s="360"/>
      <c r="AC55" s="179">
        <f>SUM(AC39:AC54)</f>
        <v>15</v>
      </c>
      <c r="AD55" s="191">
        <f>SUM(AD39:AD54)</f>
        <v>0</v>
      </c>
      <c r="AE55" s="168">
        <f t="shared" ref="AE55:AE66" si="38">M55-J55</f>
        <v>-185.09559828782426</v>
      </c>
      <c r="AF55" s="141">
        <f t="shared" ref="AF55:AF66" si="39">M55/J55</f>
        <v>0.9113432472277585</v>
      </c>
      <c r="AG55" s="334"/>
    </row>
    <row r="56" spans="1:33" ht="15.75" customHeight="1">
      <c r="A56" s="361" t="s">
        <v>191</v>
      </c>
      <c r="B56" s="114" t="s">
        <v>203</v>
      </c>
      <c r="C56" s="372" t="s">
        <v>204</v>
      </c>
      <c r="D56" s="372"/>
      <c r="E56" s="147">
        <v>28.86</v>
      </c>
      <c r="F56" s="97">
        <v>2475</v>
      </c>
      <c r="G56" s="148">
        <f t="shared" ref="G56:G66" si="40">E56*F56</f>
        <v>71428.5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6" si="41">F56/V56*60</f>
        <v>3192.9179423240043</v>
      </c>
      <c r="N56" s="152">
        <f t="shared" si="34"/>
        <v>168.04831275389498</v>
      </c>
      <c r="O56" s="154">
        <f t="shared" si="35"/>
        <v>0</v>
      </c>
      <c r="P56" s="155">
        <f t="shared" si="36"/>
        <v>-21.425371456631353</v>
      </c>
      <c r="Q56" s="156">
        <f t="shared" si="37"/>
        <v>0.88692165064555673</v>
      </c>
      <c r="R56" s="327">
        <f>Q72</f>
        <v>0.8921963343966125</v>
      </c>
      <c r="S56" s="157">
        <v>0.16666666666666666</v>
      </c>
      <c r="T56" s="158">
        <v>0.19895833333333332</v>
      </c>
      <c r="U56" s="159"/>
      <c r="V56" s="160">
        <v>46.50918147051172</v>
      </c>
      <c r="W56" s="158"/>
      <c r="X56" s="169"/>
      <c r="Y56" s="12"/>
      <c r="Z56" s="198"/>
      <c r="AA56" s="330"/>
      <c r="AB56" s="331"/>
      <c r="AC56" s="12">
        <v>1</v>
      </c>
      <c r="AD56" s="198"/>
      <c r="AE56" s="115">
        <f t="shared" si="38"/>
        <v>-407.08205767599566</v>
      </c>
      <c r="AF56" s="156">
        <f t="shared" si="39"/>
        <v>0.88692165064555673</v>
      </c>
      <c r="AG56" s="332">
        <f>AF72</f>
        <v>0.89995456339136559</v>
      </c>
    </row>
    <row r="57" spans="1:33" ht="15.75" customHeight="1">
      <c r="A57" s="362"/>
      <c r="B57" s="100" t="s">
        <v>203</v>
      </c>
      <c r="C57" s="376" t="s">
        <v>219</v>
      </c>
      <c r="D57" s="376"/>
      <c r="E57" s="101">
        <v>35.89</v>
      </c>
      <c r="F57" s="102">
        <v>5253</v>
      </c>
      <c r="G57" s="103">
        <f t="shared" si="40"/>
        <v>188530.17</v>
      </c>
      <c r="H57" s="26"/>
      <c r="I57" s="104">
        <v>19</v>
      </c>
      <c r="J57" s="105">
        <v>3600</v>
      </c>
      <c r="K57" s="106">
        <f t="shared" ref="K57:K91" si="42">J57/I57</f>
        <v>189.47368421052633</v>
      </c>
      <c r="L57" s="107">
        <v>19</v>
      </c>
      <c r="M57" s="105">
        <f t="shared" si="41"/>
        <v>3191.7700402300447</v>
      </c>
      <c r="N57" s="106">
        <f t="shared" si="34"/>
        <v>167.98789685421289</v>
      </c>
      <c r="O57" s="108">
        <f t="shared" si="35"/>
        <v>0</v>
      </c>
      <c r="P57" s="109">
        <f t="shared" si="36"/>
        <v>-21.485787356313438</v>
      </c>
      <c r="Q57" s="110">
        <f t="shared" si="37"/>
        <v>0.88660278895279021</v>
      </c>
      <c r="R57" s="328"/>
      <c r="S57" s="47">
        <v>0.20277777777777778</v>
      </c>
      <c r="T57" s="48">
        <v>0.27134259259259258</v>
      </c>
      <c r="U57" s="111">
        <v>5.5000000000000204</v>
      </c>
      <c r="V57" s="112">
        <v>98.74771553945773</v>
      </c>
      <c r="W57" s="113"/>
      <c r="X57" s="116"/>
      <c r="Y57" s="12"/>
      <c r="Z57" s="198"/>
      <c r="AA57" s="337"/>
      <c r="AB57" s="338"/>
      <c r="AC57" s="12">
        <v>2</v>
      </c>
      <c r="AD57" s="198"/>
      <c r="AE57" s="117">
        <f t="shared" si="38"/>
        <v>-408.22995976995526</v>
      </c>
      <c r="AF57" s="110">
        <f t="shared" si="39"/>
        <v>0.88660278895279021</v>
      </c>
      <c r="AG57" s="333"/>
    </row>
    <row r="58" spans="1:33" ht="15.75" customHeight="1">
      <c r="A58" s="362"/>
      <c r="B58" s="100" t="s">
        <v>203</v>
      </c>
      <c r="C58" s="376" t="s">
        <v>223</v>
      </c>
      <c r="D58" s="376"/>
      <c r="E58" s="101">
        <v>43.96</v>
      </c>
      <c r="F58" s="102">
        <v>2170</v>
      </c>
      <c r="G58" s="103">
        <f t="shared" si="40"/>
        <v>95393.2</v>
      </c>
      <c r="H58" s="26"/>
      <c r="I58" s="104">
        <v>24</v>
      </c>
      <c r="J58" s="105">
        <v>3600</v>
      </c>
      <c r="K58" s="106">
        <f t="shared" si="42"/>
        <v>150</v>
      </c>
      <c r="L58" s="107">
        <v>24</v>
      </c>
      <c r="M58" s="105">
        <f t="shared" si="41"/>
        <v>3263.1448111128148</v>
      </c>
      <c r="N58" s="106">
        <f t="shared" si="34"/>
        <v>135.96436712970061</v>
      </c>
      <c r="O58" s="108">
        <f t="shared" si="35"/>
        <v>0</v>
      </c>
      <c r="P58" s="109">
        <f t="shared" si="36"/>
        <v>-14.035632870299395</v>
      </c>
      <c r="Q58" s="110">
        <f t="shared" si="37"/>
        <v>0.90642911419800398</v>
      </c>
      <c r="R58" s="328"/>
      <c r="S58" s="47">
        <v>0.27430555555555552</v>
      </c>
      <c r="T58" s="48">
        <v>0.30201388888888886</v>
      </c>
      <c r="U58" s="111">
        <v>5</v>
      </c>
      <c r="V58" s="112">
        <v>39.900159979599103</v>
      </c>
      <c r="W58" s="113"/>
      <c r="X58" s="116"/>
      <c r="Y58" s="12"/>
      <c r="Z58" s="198"/>
      <c r="AA58" s="337"/>
      <c r="AB58" s="338"/>
      <c r="AC58" s="12">
        <v>1</v>
      </c>
      <c r="AD58" s="198"/>
      <c r="AE58" s="117">
        <f t="shared" si="38"/>
        <v>-336.85518888718525</v>
      </c>
      <c r="AF58" s="110">
        <f t="shared" si="39"/>
        <v>0.90642911419800409</v>
      </c>
      <c r="AG58" s="333"/>
    </row>
    <row r="59" spans="1:33" ht="15.75" customHeight="1">
      <c r="A59" s="362"/>
      <c r="B59" s="100" t="s">
        <v>203</v>
      </c>
      <c r="C59" s="376" t="s">
        <v>216</v>
      </c>
      <c r="D59" s="376"/>
      <c r="E59" s="101">
        <v>46.93</v>
      </c>
      <c r="F59" s="102">
        <v>1826</v>
      </c>
      <c r="G59" s="103">
        <f t="shared" si="40"/>
        <v>85694.18</v>
      </c>
      <c r="H59" s="26"/>
      <c r="I59" s="104">
        <v>24</v>
      </c>
      <c r="J59" s="105">
        <v>3600</v>
      </c>
      <c r="K59" s="106">
        <f t="shared" si="42"/>
        <v>150</v>
      </c>
      <c r="L59" s="107">
        <v>24</v>
      </c>
      <c r="M59" s="105">
        <f t="shared" si="41"/>
        <v>3255.9008943134818</v>
      </c>
      <c r="N59" s="106">
        <f t="shared" si="34"/>
        <v>135.66253726306175</v>
      </c>
      <c r="O59" s="108">
        <f t="shared" si="35"/>
        <v>0</v>
      </c>
      <c r="P59" s="109">
        <f t="shared" si="36"/>
        <v>-14.337462736938249</v>
      </c>
      <c r="Q59" s="110">
        <f t="shared" si="37"/>
        <v>0.90441691508707833</v>
      </c>
      <c r="R59" s="328"/>
      <c r="S59" s="47">
        <v>0.30555555555555552</v>
      </c>
      <c r="T59" s="48">
        <v>0.32891203703703703</v>
      </c>
      <c r="U59" s="111">
        <v>5.0999999999999979</v>
      </c>
      <c r="V59" s="112">
        <v>33.649672872828987</v>
      </c>
      <c r="W59" s="113"/>
      <c r="X59" s="116"/>
      <c r="Y59" s="12"/>
      <c r="Z59" s="198"/>
      <c r="AA59" s="337"/>
      <c r="AB59" s="338"/>
      <c r="AC59" s="12">
        <v>1</v>
      </c>
      <c r="AD59" s="198"/>
      <c r="AE59" s="199">
        <f t="shared" si="38"/>
        <v>-344.09910568651821</v>
      </c>
      <c r="AF59" s="200">
        <f t="shared" si="39"/>
        <v>0.90441691508707822</v>
      </c>
      <c r="AG59" s="333"/>
    </row>
    <row r="60" spans="1:33" ht="15.75" customHeight="1">
      <c r="A60" s="363"/>
      <c r="B60" s="100" t="s">
        <v>203</v>
      </c>
      <c r="C60" s="376" t="s">
        <v>242</v>
      </c>
      <c r="D60" s="376"/>
      <c r="E60" s="101">
        <v>36.729999999999997</v>
      </c>
      <c r="F60" s="105">
        <v>3170</v>
      </c>
      <c r="G60" s="103">
        <f t="shared" si="40"/>
        <v>116434.09999999999</v>
      </c>
      <c r="H60" s="26"/>
      <c r="I60" s="104">
        <v>20</v>
      </c>
      <c r="J60" s="105">
        <v>3600</v>
      </c>
      <c r="K60" s="106">
        <f t="shared" si="42"/>
        <v>180</v>
      </c>
      <c r="L60" s="107">
        <v>20</v>
      </c>
      <c r="M60" s="105">
        <f t="shared" si="41"/>
        <v>3259.1577071877596</v>
      </c>
      <c r="N60" s="106">
        <f t="shared" si="34"/>
        <v>162.95788535938797</v>
      </c>
      <c r="O60" s="108">
        <f t="shared" si="35"/>
        <v>0</v>
      </c>
      <c r="P60" s="109">
        <f t="shared" si="36"/>
        <v>-17.042114640612027</v>
      </c>
      <c r="Q60" s="110">
        <f t="shared" si="37"/>
        <v>0.90532158532993323</v>
      </c>
      <c r="R60" s="328"/>
      <c r="S60" s="47">
        <v>0.33263888888888882</v>
      </c>
      <c r="T60" s="48">
        <v>0.37315972222222216</v>
      </c>
      <c r="U60" s="111">
        <v>5.366666666666573</v>
      </c>
      <c r="V60" s="112">
        <v>58.35863652149515</v>
      </c>
      <c r="W60" s="113"/>
      <c r="X60" s="116"/>
      <c r="Y60" s="12"/>
      <c r="Z60" s="198"/>
      <c r="AA60" s="337"/>
      <c r="AB60" s="338"/>
      <c r="AC60" s="12">
        <v>1</v>
      </c>
      <c r="AD60" s="198"/>
      <c r="AE60" s="199">
        <f t="shared" si="38"/>
        <v>-340.84229281224043</v>
      </c>
      <c r="AF60" s="200">
        <f t="shared" si="39"/>
        <v>0.90532158532993323</v>
      </c>
      <c r="AG60" s="333"/>
    </row>
    <row r="61" spans="1:33" ht="15.75" customHeight="1">
      <c r="A61" s="363"/>
      <c r="B61" s="100" t="s">
        <v>203</v>
      </c>
      <c r="C61" s="376" t="s">
        <v>205</v>
      </c>
      <c r="D61" s="376"/>
      <c r="E61" s="101">
        <v>38.479999999999997</v>
      </c>
      <c r="F61" s="105">
        <v>1755</v>
      </c>
      <c r="G61" s="121">
        <f t="shared" si="40"/>
        <v>67532.399999999994</v>
      </c>
      <c r="H61" s="26">
        <v>2</v>
      </c>
      <c r="I61" s="104">
        <v>20</v>
      </c>
      <c r="J61" s="105">
        <v>3600</v>
      </c>
      <c r="K61" s="106">
        <f t="shared" si="42"/>
        <v>180</v>
      </c>
      <c r="L61" s="107">
        <v>20</v>
      </c>
      <c r="M61" s="105">
        <f t="shared" si="41"/>
        <v>3262.3565221447598</v>
      </c>
      <c r="N61" s="106">
        <f t="shared" si="34"/>
        <v>163.11782610723799</v>
      </c>
      <c r="O61" s="108">
        <f t="shared" si="35"/>
        <v>0</v>
      </c>
      <c r="P61" s="109">
        <f t="shared" si="36"/>
        <v>-16.882173892762012</v>
      </c>
      <c r="Q61" s="110">
        <f t="shared" si="37"/>
        <v>0.90621014504021102</v>
      </c>
      <c r="R61" s="328"/>
      <c r="S61" s="47">
        <v>0.37638888888888883</v>
      </c>
      <c r="T61" s="120">
        <v>0.39879629629629626</v>
      </c>
      <c r="U61" s="111">
        <v>4.6500000000000075</v>
      </c>
      <c r="V61" s="112">
        <v>32.277281555595579</v>
      </c>
      <c r="W61" s="113"/>
      <c r="X61" s="116"/>
      <c r="Y61" s="12"/>
      <c r="Z61" s="198"/>
      <c r="AA61" s="337"/>
      <c r="AB61" s="338"/>
      <c r="AC61" s="12">
        <v>1</v>
      </c>
      <c r="AD61" s="198"/>
      <c r="AE61" s="199">
        <f t="shared" si="38"/>
        <v>-337.64347785524023</v>
      </c>
      <c r="AF61" s="200">
        <f t="shared" si="39"/>
        <v>0.90621014504021102</v>
      </c>
      <c r="AG61" s="333"/>
    </row>
    <row r="62" spans="1:33" ht="15.75" customHeight="1">
      <c r="A62" s="363"/>
      <c r="B62" s="100" t="s">
        <v>203</v>
      </c>
      <c r="C62" s="376" t="s">
        <v>206</v>
      </c>
      <c r="D62" s="376"/>
      <c r="E62" s="101">
        <v>37.799999999999997</v>
      </c>
      <c r="F62" s="105">
        <v>2084</v>
      </c>
      <c r="G62" s="121">
        <f t="shared" si="40"/>
        <v>78775.199999999997</v>
      </c>
      <c r="H62" s="26">
        <v>2</v>
      </c>
      <c r="I62" s="104">
        <v>21</v>
      </c>
      <c r="J62" s="105">
        <v>3600</v>
      </c>
      <c r="K62" s="106">
        <f t="shared" si="42"/>
        <v>171.42857142857142</v>
      </c>
      <c r="L62" s="107">
        <v>21</v>
      </c>
      <c r="M62" s="105">
        <f t="shared" si="41"/>
        <v>3262.3349390732169</v>
      </c>
      <c r="N62" s="106">
        <f t="shared" si="34"/>
        <v>155.34928281301032</v>
      </c>
      <c r="O62" s="123">
        <f t="shared" si="35"/>
        <v>0</v>
      </c>
      <c r="P62" s="124">
        <f t="shared" si="36"/>
        <v>-16.079288615561097</v>
      </c>
      <c r="Q62" s="125">
        <f t="shared" si="37"/>
        <v>0.90620414974256025</v>
      </c>
      <c r="R62" s="328"/>
      <c r="S62" s="47">
        <v>0.40277777777777768</v>
      </c>
      <c r="T62" s="120">
        <v>0.42938657407407399</v>
      </c>
      <c r="U62" s="111">
        <v>5.7333333333332437</v>
      </c>
      <c r="V62" s="112">
        <v>38.32837594398633</v>
      </c>
      <c r="W62" s="113"/>
      <c r="X62" s="116"/>
      <c r="Y62" s="12"/>
      <c r="Z62" s="198"/>
      <c r="AA62" s="337"/>
      <c r="AB62" s="338"/>
      <c r="AC62" s="12">
        <v>1</v>
      </c>
      <c r="AD62" s="198"/>
      <c r="AE62" s="199">
        <f t="shared" si="38"/>
        <v>-337.6650609267831</v>
      </c>
      <c r="AF62" s="200">
        <f t="shared" si="39"/>
        <v>0.90620414974256025</v>
      </c>
      <c r="AG62" s="333"/>
    </row>
    <row r="63" spans="1:33" ht="15.75" customHeight="1">
      <c r="A63" s="363"/>
      <c r="B63" s="100" t="s">
        <v>168</v>
      </c>
      <c r="C63" s="376" t="s">
        <v>240</v>
      </c>
      <c r="D63" s="376"/>
      <c r="E63" s="101">
        <v>29.23</v>
      </c>
      <c r="F63" s="105">
        <v>1878</v>
      </c>
      <c r="G63" s="121">
        <f t="shared" si="40"/>
        <v>54893.94</v>
      </c>
      <c r="H63" s="26">
        <v>2</v>
      </c>
      <c r="I63" s="104">
        <v>21</v>
      </c>
      <c r="J63" s="105">
        <v>2790</v>
      </c>
      <c r="K63" s="106">
        <f t="shared" si="42"/>
        <v>132.85714285714286</v>
      </c>
      <c r="L63" s="107">
        <v>22</v>
      </c>
      <c r="M63" s="105">
        <f t="shared" si="41"/>
        <v>2484</v>
      </c>
      <c r="N63" s="106">
        <f t="shared" si="34"/>
        <v>112.90909090909091</v>
      </c>
      <c r="O63" s="123">
        <f t="shared" si="35"/>
        <v>1</v>
      </c>
      <c r="P63" s="124">
        <f t="shared" si="36"/>
        <v>-19.948051948051955</v>
      </c>
      <c r="Q63" s="125">
        <f t="shared" si="37"/>
        <v>0.8498533724340176</v>
      </c>
      <c r="R63" s="328"/>
      <c r="S63" s="47">
        <v>0.4326388888888888</v>
      </c>
      <c r="T63" s="120">
        <v>0.46413194444444433</v>
      </c>
      <c r="U63" s="111">
        <v>4.6833333333333194</v>
      </c>
      <c r="V63" s="112">
        <v>45.362318840579711</v>
      </c>
      <c r="W63" s="113">
        <v>0.46413194444444433</v>
      </c>
      <c r="X63" s="116">
        <v>0.5034722222222221</v>
      </c>
      <c r="Y63" s="12"/>
      <c r="Z63" s="198"/>
      <c r="AA63" s="337"/>
      <c r="AB63" s="338"/>
      <c r="AC63" s="12">
        <v>1</v>
      </c>
      <c r="AD63" s="198"/>
      <c r="AE63" s="199">
        <f t="shared" si="38"/>
        <v>-306</v>
      </c>
      <c r="AF63" s="200">
        <f t="shared" si="39"/>
        <v>0.89032258064516134</v>
      </c>
      <c r="AG63" s="333"/>
    </row>
    <row r="64" spans="1:33" ht="15.75" customHeight="1">
      <c r="A64" s="363"/>
      <c r="B64" s="100" t="s">
        <v>168</v>
      </c>
      <c r="C64" s="376" t="s">
        <v>240</v>
      </c>
      <c r="D64" s="376"/>
      <c r="E64" s="101">
        <v>29.23</v>
      </c>
      <c r="F64" s="105">
        <v>2912</v>
      </c>
      <c r="G64" s="121">
        <f t="shared" si="40"/>
        <v>85117.759999999995</v>
      </c>
      <c r="H64" s="26"/>
      <c r="I64" s="104">
        <v>21</v>
      </c>
      <c r="J64" s="105">
        <v>2790</v>
      </c>
      <c r="K64" s="106">
        <f t="shared" si="42"/>
        <v>132.85714285714286</v>
      </c>
      <c r="L64" s="107">
        <v>22</v>
      </c>
      <c r="M64" s="105">
        <f t="shared" si="41"/>
        <v>2484</v>
      </c>
      <c r="N64" s="106">
        <f t="shared" si="34"/>
        <v>112.90909090909091</v>
      </c>
      <c r="O64" s="123">
        <f t="shared" si="35"/>
        <v>1</v>
      </c>
      <c r="P64" s="124">
        <f t="shared" si="36"/>
        <v>-19.948051948051955</v>
      </c>
      <c r="Q64" s="125">
        <f t="shared" si="37"/>
        <v>0.8498533724340176</v>
      </c>
      <c r="R64" s="328"/>
      <c r="S64" s="47">
        <v>0.5034722222222221</v>
      </c>
      <c r="T64" s="120">
        <v>0.5523148148148147</v>
      </c>
      <c r="U64" s="111">
        <v>56.649999999999984</v>
      </c>
      <c r="V64" s="112">
        <v>70.338164251207729</v>
      </c>
      <c r="W64" s="113"/>
      <c r="X64" s="116"/>
      <c r="Y64" s="12"/>
      <c r="Z64" s="198"/>
      <c r="AA64" s="337"/>
      <c r="AB64" s="338"/>
      <c r="AC64" s="12">
        <v>2</v>
      </c>
      <c r="AD64" s="198"/>
      <c r="AE64" s="199">
        <f t="shared" si="38"/>
        <v>-306</v>
      </c>
      <c r="AF64" s="200">
        <f t="shared" si="39"/>
        <v>0.89032258064516134</v>
      </c>
      <c r="AG64" s="333"/>
    </row>
    <row r="65" spans="1:33" ht="15.75" customHeight="1">
      <c r="A65" s="363"/>
      <c r="B65" s="100" t="s">
        <v>203</v>
      </c>
      <c r="C65" s="376" t="s">
        <v>205</v>
      </c>
      <c r="D65" s="376"/>
      <c r="E65" s="101">
        <v>38.479999999999997</v>
      </c>
      <c r="F65" s="105">
        <v>4754</v>
      </c>
      <c r="G65" s="121">
        <f t="shared" si="40"/>
        <v>182933.91999999998</v>
      </c>
      <c r="H65" s="26"/>
      <c r="I65" s="104">
        <v>20</v>
      </c>
      <c r="J65" s="105">
        <v>3600</v>
      </c>
      <c r="K65" s="106">
        <f t="shared" si="42"/>
        <v>180</v>
      </c>
      <c r="L65" s="107">
        <v>20</v>
      </c>
      <c r="M65" s="105">
        <f t="shared" si="41"/>
        <v>3262.3565221447598</v>
      </c>
      <c r="N65" s="106">
        <f t="shared" si="34"/>
        <v>163.11782610723799</v>
      </c>
      <c r="O65" s="123">
        <f t="shared" si="35"/>
        <v>0</v>
      </c>
      <c r="P65" s="124">
        <f t="shared" si="36"/>
        <v>-16.882173892762012</v>
      </c>
      <c r="Q65" s="125">
        <f t="shared" si="37"/>
        <v>0.90621014504021102</v>
      </c>
      <c r="R65" s="328"/>
      <c r="S65" s="47">
        <v>0.55555555555555547</v>
      </c>
      <c r="T65" s="120">
        <v>0.61627314814814804</v>
      </c>
      <c r="U65" s="111">
        <v>4.6666666666667034</v>
      </c>
      <c r="V65" s="112">
        <v>87.433730208148944</v>
      </c>
      <c r="W65" s="113"/>
      <c r="X65" s="116"/>
      <c r="Y65" s="12"/>
      <c r="Z65" s="198"/>
      <c r="AA65" s="337"/>
      <c r="AB65" s="338"/>
      <c r="AC65" s="12">
        <v>2</v>
      </c>
      <c r="AD65" s="198"/>
      <c r="AE65" s="199">
        <f t="shared" si="38"/>
        <v>-337.64347785524023</v>
      </c>
      <c r="AF65" s="200">
        <f t="shared" si="39"/>
        <v>0.90621014504021102</v>
      </c>
      <c r="AG65" s="333"/>
    </row>
    <row r="66" spans="1:33" ht="15.75" customHeight="1">
      <c r="A66" s="363"/>
      <c r="B66" s="100" t="s">
        <v>203</v>
      </c>
      <c r="C66" s="376" t="s">
        <v>206</v>
      </c>
      <c r="D66" s="376"/>
      <c r="E66" s="101">
        <v>37.799999999999997</v>
      </c>
      <c r="F66" s="105">
        <v>6040</v>
      </c>
      <c r="G66" s="121">
        <f t="shared" si="40"/>
        <v>228311.99999999997</v>
      </c>
      <c r="H66" s="26"/>
      <c r="I66" s="104">
        <v>21</v>
      </c>
      <c r="J66" s="105">
        <v>3600</v>
      </c>
      <c r="K66" s="106">
        <f t="shared" si="42"/>
        <v>171.42857142857142</v>
      </c>
      <c r="L66" s="107">
        <v>21</v>
      </c>
      <c r="M66" s="105">
        <f t="shared" si="41"/>
        <v>3262.3349390732169</v>
      </c>
      <c r="N66" s="106">
        <f t="shared" si="34"/>
        <v>155.34928281301032</v>
      </c>
      <c r="O66" s="123">
        <f t="shared" si="35"/>
        <v>0</v>
      </c>
      <c r="P66" s="124">
        <f t="shared" si="36"/>
        <v>-16.079288615561097</v>
      </c>
      <c r="Q66" s="125">
        <f t="shared" si="37"/>
        <v>0.90620414974256025</v>
      </c>
      <c r="R66" s="328"/>
      <c r="S66" s="47">
        <v>0.6201388888888888</v>
      </c>
      <c r="T66" s="120">
        <v>0.69728009259259249</v>
      </c>
      <c r="U66" s="111">
        <v>5.5666666666666842</v>
      </c>
      <c r="V66" s="112">
        <v>111.08607999120798</v>
      </c>
      <c r="W66" s="113"/>
      <c r="X66" s="116"/>
      <c r="Y66" s="12"/>
      <c r="Z66" s="198"/>
      <c r="AA66" s="337"/>
      <c r="AB66" s="338"/>
      <c r="AC66" s="12">
        <v>2</v>
      </c>
      <c r="AD66" s="198"/>
      <c r="AE66" s="199">
        <f t="shared" si="38"/>
        <v>-337.6650609267831</v>
      </c>
      <c r="AF66" s="200">
        <f t="shared" si="39"/>
        <v>0.90620414974256025</v>
      </c>
      <c r="AG66" s="333"/>
    </row>
    <row r="67" spans="1:33" ht="15.75" customHeight="1">
      <c r="A67" s="363"/>
      <c r="B67" s="100"/>
      <c r="C67" s="376"/>
      <c r="D67" s="376"/>
      <c r="E67" s="101"/>
      <c r="F67" s="105"/>
      <c r="G67" s="121"/>
      <c r="H67" s="62"/>
      <c r="I67" s="104"/>
      <c r="J67" s="105"/>
      <c r="K67" s="106"/>
      <c r="L67" s="107"/>
      <c r="M67" s="105"/>
      <c r="N67" s="106"/>
      <c r="O67" s="123"/>
      <c r="P67" s="124"/>
      <c r="Q67" s="125"/>
      <c r="R67" s="328"/>
      <c r="S67" s="47"/>
      <c r="T67" s="120"/>
      <c r="U67" s="111"/>
      <c r="V67" s="112"/>
      <c r="W67" s="113"/>
      <c r="X67" s="116"/>
      <c r="Y67" s="12"/>
      <c r="Z67" s="198"/>
      <c r="AA67" s="337"/>
      <c r="AB67" s="338"/>
      <c r="AC67" s="12"/>
      <c r="AD67" s="198"/>
      <c r="AE67" s="199"/>
      <c r="AF67" s="200"/>
      <c r="AG67" s="333"/>
    </row>
    <row r="68" spans="1:33" ht="15.75" customHeight="1">
      <c r="A68" s="363"/>
      <c r="B68" s="100"/>
      <c r="C68" s="376"/>
      <c r="D68" s="376"/>
      <c r="E68" s="101"/>
      <c r="F68" s="105"/>
      <c r="G68" s="121"/>
      <c r="H68" s="62"/>
      <c r="I68" s="104"/>
      <c r="J68" s="105"/>
      <c r="K68" s="106"/>
      <c r="L68" s="107"/>
      <c r="M68" s="105"/>
      <c r="N68" s="106"/>
      <c r="O68" s="123"/>
      <c r="P68" s="124"/>
      <c r="Q68" s="125"/>
      <c r="R68" s="328"/>
      <c r="S68" s="47"/>
      <c r="T68" s="120"/>
      <c r="U68" s="111"/>
      <c r="V68" s="112"/>
      <c r="W68" s="113"/>
      <c r="X68" s="116"/>
      <c r="Y68" s="12"/>
      <c r="Z68" s="198"/>
      <c r="AA68" s="337"/>
      <c r="AB68" s="338"/>
      <c r="AC68" s="12"/>
      <c r="AD68" s="198"/>
      <c r="AE68" s="199"/>
      <c r="AF68" s="200"/>
      <c r="AG68" s="333"/>
    </row>
    <row r="69" spans="1:33" ht="15.75" customHeight="1">
      <c r="A69" s="363"/>
      <c r="B69" s="100"/>
      <c r="C69" s="376"/>
      <c r="D69" s="376"/>
      <c r="E69" s="101"/>
      <c r="F69" s="105"/>
      <c r="G69" s="121"/>
      <c r="H69" s="62"/>
      <c r="I69" s="104"/>
      <c r="J69" s="105"/>
      <c r="K69" s="106"/>
      <c r="L69" s="107"/>
      <c r="M69" s="105"/>
      <c r="N69" s="106"/>
      <c r="O69" s="123"/>
      <c r="P69" s="124"/>
      <c r="Q69" s="125"/>
      <c r="R69" s="328"/>
      <c r="S69" s="47"/>
      <c r="T69" s="120"/>
      <c r="U69" s="111"/>
      <c r="V69" s="112"/>
      <c r="W69" s="113"/>
      <c r="X69" s="116"/>
      <c r="Y69" s="12"/>
      <c r="Z69" s="198"/>
      <c r="AA69" s="337"/>
      <c r="AB69" s="338"/>
      <c r="AC69" s="12"/>
      <c r="AD69" s="198"/>
      <c r="AE69" s="199"/>
      <c r="AF69" s="200"/>
      <c r="AG69" s="333"/>
    </row>
    <row r="70" spans="1:33" ht="15.75" customHeight="1">
      <c r="A70" s="363"/>
      <c r="B70" s="100"/>
      <c r="C70" s="376"/>
      <c r="D70" s="376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8"/>
      <c r="S70" s="47"/>
      <c r="T70" s="120"/>
      <c r="U70" s="111"/>
      <c r="V70" s="112"/>
      <c r="W70" s="113"/>
      <c r="X70" s="116"/>
      <c r="Y70" s="12"/>
      <c r="Z70" s="198"/>
      <c r="AA70" s="337"/>
      <c r="AB70" s="338"/>
      <c r="AC70" s="12"/>
      <c r="AD70" s="198"/>
      <c r="AE70" s="199"/>
      <c r="AF70" s="200"/>
      <c r="AG70" s="333"/>
    </row>
    <row r="71" spans="1:33" ht="15.75" customHeight="1">
      <c r="A71" s="363"/>
      <c r="B71" s="100"/>
      <c r="C71" s="376"/>
      <c r="D71" s="376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8"/>
      <c r="S71" s="119"/>
      <c r="T71" s="120"/>
      <c r="U71" s="130"/>
      <c r="V71" s="131"/>
      <c r="W71" s="126"/>
      <c r="X71" s="127"/>
      <c r="Y71" s="12"/>
      <c r="Z71" s="198"/>
      <c r="AA71" s="337"/>
      <c r="AB71" s="338"/>
      <c r="AC71" s="12"/>
      <c r="AD71" s="198"/>
      <c r="AE71" s="165"/>
      <c r="AF71" s="125"/>
      <c r="AG71" s="333"/>
    </row>
    <row r="72" spans="1:33" ht="15.75" customHeight="1" thickBot="1">
      <c r="A72" s="364"/>
      <c r="B72" s="133" t="s">
        <v>115</v>
      </c>
      <c r="C72" s="358"/>
      <c r="D72" s="358"/>
      <c r="E72" s="134"/>
      <c r="F72" s="167"/>
      <c r="G72" s="135"/>
      <c r="H72" s="69"/>
      <c r="I72" s="136">
        <f t="shared" ref="I72:J72" si="43">AVERAGE(I56:I71)</f>
        <v>20.90909090909091</v>
      </c>
      <c r="J72" s="137">
        <f t="shared" si="43"/>
        <v>3452.7272727272725</v>
      </c>
      <c r="K72" s="138">
        <f t="shared" ref="K72:K74" si="44">J72/I72</f>
        <v>165.13043478260869</v>
      </c>
      <c r="L72" s="136">
        <f t="shared" ref="L72:M72" si="45">AVERAGE(L56:L71)</f>
        <v>21.09090909090909</v>
      </c>
      <c r="M72" s="137">
        <f t="shared" si="45"/>
        <v>3107.2976652367329</v>
      </c>
      <c r="N72" s="138">
        <f>M72/L72</f>
        <v>147.32876861036235</v>
      </c>
      <c r="O72" s="139">
        <f>L72-I72</f>
        <v>0.18181818181817988</v>
      </c>
      <c r="P72" s="140">
        <f>N72-K72</f>
        <v>-17.801666172246343</v>
      </c>
      <c r="Q72" s="141">
        <f>N72/K72</f>
        <v>0.8921963343966125</v>
      </c>
      <c r="R72" s="329"/>
      <c r="S72" s="142">
        <v>0.16666666666666666</v>
      </c>
      <c r="T72" s="143">
        <v>0.69728009259259249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359"/>
      <c r="AB72" s="360"/>
      <c r="AC72" s="179">
        <f>SUM(AC56:AC71)</f>
        <v>15</v>
      </c>
      <c r="AD72" s="191">
        <f>SUM(AD56:AD71)</f>
        <v>0</v>
      </c>
      <c r="AE72" s="168">
        <f>M72-J72</f>
        <v>-345.42960749053964</v>
      </c>
      <c r="AF72" s="141">
        <f>M72/J72</f>
        <v>0.89995456339136559</v>
      </c>
      <c r="AG72" s="334"/>
    </row>
    <row r="73" spans="1:33" ht="15.75" customHeight="1">
      <c r="A73" s="322" t="s">
        <v>116</v>
      </c>
      <c r="B73" s="100" t="s">
        <v>192</v>
      </c>
      <c r="C73" s="335" t="s">
        <v>217</v>
      </c>
      <c r="D73" s="336"/>
      <c r="E73" s="101">
        <v>27.05</v>
      </c>
      <c r="F73" s="102">
        <v>1070</v>
      </c>
      <c r="G73" s="103">
        <f t="shared" ref="G73:G74" si="46">E73*F73</f>
        <v>28943.5</v>
      </c>
      <c r="H73" s="13"/>
      <c r="I73" s="104">
        <v>5</v>
      </c>
      <c r="J73" s="105">
        <v>3273</v>
      </c>
      <c r="K73" s="106">
        <f t="shared" si="44"/>
        <v>654.6</v>
      </c>
      <c r="L73" s="107">
        <v>6</v>
      </c>
      <c r="M73" s="105">
        <f>F73/V73*60</f>
        <v>2961.6418775921861</v>
      </c>
      <c r="N73" s="106">
        <f>M73/L73</f>
        <v>493.60697959869771</v>
      </c>
      <c r="O73" s="108">
        <f>L73-I73</f>
        <v>1</v>
      </c>
      <c r="P73" s="109">
        <f>N73-K73</f>
        <v>-160.99302040130232</v>
      </c>
      <c r="Q73" s="110">
        <f>N73/K73</f>
        <v>0.75405893614222075</v>
      </c>
      <c r="R73" s="327">
        <f>Q89</f>
        <v>0.82344038023079658</v>
      </c>
      <c r="S73" s="47">
        <v>0.3965277777777777</v>
      </c>
      <c r="T73" s="48">
        <v>0.41157407407407398</v>
      </c>
      <c r="U73" s="111">
        <v>4.9333333333332785</v>
      </c>
      <c r="V73" s="112">
        <v>21.677165117679447</v>
      </c>
      <c r="W73" s="161"/>
      <c r="X73" s="162"/>
      <c r="Y73" s="12"/>
      <c r="Z73" s="198"/>
      <c r="AA73" s="330"/>
      <c r="AB73" s="331"/>
      <c r="AC73" s="12">
        <v>0</v>
      </c>
      <c r="AD73" s="198"/>
      <c r="AE73" s="115">
        <f>M73-J73</f>
        <v>-311.35812240781388</v>
      </c>
      <c r="AF73" s="156">
        <f>M73/J73</f>
        <v>0.90487072337066488</v>
      </c>
      <c r="AG73" s="332">
        <f>AF89</f>
        <v>0.90578441825387634</v>
      </c>
    </row>
    <row r="74" spans="1:33" ht="15.75" customHeight="1">
      <c r="A74" s="323"/>
      <c r="B74" s="100" t="s">
        <v>192</v>
      </c>
      <c r="C74" s="335" t="s">
        <v>224</v>
      </c>
      <c r="D74" s="336"/>
      <c r="E74" s="101">
        <v>27.05</v>
      </c>
      <c r="F74" s="102">
        <v>1520</v>
      </c>
      <c r="G74" s="121">
        <f t="shared" si="46"/>
        <v>41116</v>
      </c>
      <c r="H74" s="122"/>
      <c r="I74" s="104">
        <v>5</v>
      </c>
      <c r="J74" s="105">
        <v>3273</v>
      </c>
      <c r="K74" s="106">
        <f t="shared" si="44"/>
        <v>654.6</v>
      </c>
      <c r="L74" s="107">
        <v>5</v>
      </c>
      <c r="M74" s="105">
        <f>F74/V74*60</f>
        <v>2967.6229242976879</v>
      </c>
      <c r="N74" s="106">
        <f>M74/L74</f>
        <v>593.52458485953753</v>
      </c>
      <c r="O74" s="108">
        <f>L74-I74</f>
        <v>0</v>
      </c>
      <c r="P74" s="109">
        <f>N74-K74</f>
        <v>-61.075415140462496</v>
      </c>
      <c r="Q74" s="110">
        <f>N74/K74</f>
        <v>0.90669811313708759</v>
      </c>
      <c r="R74" s="328"/>
      <c r="S74" s="47">
        <v>0.41527777777777769</v>
      </c>
      <c r="T74" s="120">
        <v>0.43660879629629623</v>
      </c>
      <c r="U74" s="111">
        <v>5.333333333333341</v>
      </c>
      <c r="V74" s="112">
        <v>30.73166717148986</v>
      </c>
      <c r="W74" s="113"/>
      <c r="X74" s="116"/>
      <c r="Y74" s="12"/>
      <c r="Z74" s="198"/>
      <c r="AA74" s="337"/>
      <c r="AB74" s="338"/>
      <c r="AC74" s="12">
        <v>0</v>
      </c>
      <c r="AD74" s="198"/>
      <c r="AE74" s="117">
        <f>M74-J74</f>
        <v>-305.37707570231214</v>
      </c>
      <c r="AF74" s="110">
        <f>M74/J74</f>
        <v>0.90669811313708759</v>
      </c>
      <c r="AG74" s="333"/>
    </row>
    <row r="75" spans="1:33" ht="15.75" customHeight="1">
      <c r="A75" s="323"/>
      <c r="B75" s="100"/>
      <c r="C75" s="335"/>
      <c r="D75" s="336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28"/>
      <c r="S75" s="47"/>
      <c r="T75" s="48"/>
      <c r="U75" s="111"/>
      <c r="V75" s="112"/>
      <c r="W75" s="113"/>
      <c r="X75" s="116"/>
      <c r="Y75" s="12"/>
      <c r="Z75" s="198"/>
      <c r="AA75" s="337"/>
      <c r="AB75" s="338"/>
      <c r="AC75" s="12"/>
      <c r="AD75" s="198"/>
      <c r="AE75" s="117"/>
      <c r="AF75" s="110"/>
      <c r="AG75" s="333"/>
    </row>
    <row r="76" spans="1:33" ht="15.75" customHeight="1">
      <c r="A76" s="323"/>
      <c r="B76" s="100"/>
      <c r="C76" s="335"/>
      <c r="D76" s="336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8"/>
      <c r="S76" s="47"/>
      <c r="T76" s="48"/>
      <c r="U76" s="111"/>
      <c r="V76" s="112"/>
      <c r="W76" s="113"/>
      <c r="X76" s="116"/>
      <c r="Y76" s="12"/>
      <c r="Z76" s="198"/>
      <c r="AA76" s="337"/>
      <c r="AB76" s="338"/>
      <c r="AC76" s="12"/>
      <c r="AD76" s="198"/>
      <c r="AE76" s="117"/>
      <c r="AF76" s="110"/>
      <c r="AG76" s="333"/>
    </row>
    <row r="77" spans="1:33" ht="15.75" customHeight="1">
      <c r="A77" s="323"/>
      <c r="B77" s="100"/>
      <c r="C77" s="335"/>
      <c r="D77" s="336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8"/>
      <c r="S77" s="47"/>
      <c r="T77" s="48"/>
      <c r="U77" s="111"/>
      <c r="V77" s="112"/>
      <c r="W77" s="113"/>
      <c r="X77" s="116"/>
      <c r="Y77" s="12"/>
      <c r="Z77" s="198"/>
      <c r="AA77" s="337"/>
      <c r="AB77" s="338"/>
      <c r="AC77" s="12"/>
      <c r="AD77" s="198"/>
      <c r="AE77" s="117"/>
      <c r="AF77" s="110"/>
      <c r="AG77" s="333"/>
    </row>
    <row r="78" spans="1:33" ht="15.75" customHeight="1">
      <c r="A78" s="323"/>
      <c r="B78" s="100"/>
      <c r="C78" s="335"/>
      <c r="D78" s="336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8"/>
      <c r="S78" s="47"/>
      <c r="T78" s="120"/>
      <c r="U78" s="111"/>
      <c r="V78" s="112"/>
      <c r="W78" s="113"/>
      <c r="X78" s="116"/>
      <c r="Y78" s="12"/>
      <c r="Z78" s="198"/>
      <c r="AA78" s="337"/>
      <c r="AB78" s="338"/>
      <c r="AC78" s="12"/>
      <c r="AD78" s="198"/>
      <c r="AE78" s="117"/>
      <c r="AF78" s="110"/>
      <c r="AG78" s="333"/>
    </row>
    <row r="79" spans="1:33" ht="15.75" customHeight="1">
      <c r="A79" s="323"/>
      <c r="B79" s="100"/>
      <c r="C79" s="335"/>
      <c r="D79" s="336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8"/>
      <c r="S79" s="47"/>
      <c r="T79" s="120"/>
      <c r="U79" s="111"/>
      <c r="V79" s="112"/>
      <c r="W79" s="113"/>
      <c r="X79" s="116"/>
      <c r="Y79" s="12"/>
      <c r="Z79" s="198"/>
      <c r="AA79" s="337"/>
      <c r="AB79" s="338"/>
      <c r="AC79" s="12"/>
      <c r="AD79" s="198"/>
      <c r="AE79" s="117"/>
      <c r="AF79" s="110"/>
      <c r="AG79" s="333"/>
    </row>
    <row r="80" spans="1:33" ht="15.75" customHeight="1">
      <c r="A80" s="323"/>
      <c r="B80" s="100"/>
      <c r="C80" s="335"/>
      <c r="D80" s="336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8"/>
      <c r="S80" s="47"/>
      <c r="T80" s="120"/>
      <c r="U80" s="111"/>
      <c r="V80" s="112"/>
      <c r="W80" s="113"/>
      <c r="X80" s="116"/>
      <c r="Y80" s="12"/>
      <c r="Z80" s="198"/>
      <c r="AA80" s="337"/>
      <c r="AB80" s="338"/>
      <c r="AC80" s="12"/>
      <c r="AD80" s="198"/>
      <c r="AE80" s="117"/>
      <c r="AF80" s="110"/>
      <c r="AG80" s="333"/>
    </row>
    <row r="81" spans="1:33" ht="15.75" customHeight="1">
      <c r="A81" s="323"/>
      <c r="B81" s="100"/>
      <c r="C81" s="335"/>
      <c r="D81" s="336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8"/>
      <c r="S81" s="47"/>
      <c r="T81" s="120"/>
      <c r="U81" s="111"/>
      <c r="V81" s="112"/>
      <c r="W81" s="113"/>
      <c r="X81" s="127"/>
      <c r="Y81" s="12"/>
      <c r="Z81" s="198"/>
      <c r="AA81" s="337"/>
      <c r="AB81" s="338"/>
      <c r="AC81" s="12"/>
      <c r="AD81" s="198"/>
      <c r="AE81" s="117"/>
      <c r="AF81" s="110"/>
      <c r="AG81" s="333"/>
    </row>
    <row r="82" spans="1:33" ht="15.75" customHeight="1">
      <c r="A82" s="323"/>
      <c r="B82" s="100"/>
      <c r="C82" s="335"/>
      <c r="D82" s="336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8"/>
      <c r="S82" s="47"/>
      <c r="T82" s="120"/>
      <c r="U82" s="111"/>
      <c r="V82" s="112"/>
      <c r="W82" s="113"/>
      <c r="X82" s="127"/>
      <c r="Y82" s="12"/>
      <c r="Z82" s="198"/>
      <c r="AA82" s="337"/>
      <c r="AB82" s="338"/>
      <c r="AC82" s="12"/>
      <c r="AD82" s="198"/>
      <c r="AE82" s="117"/>
      <c r="AF82" s="110"/>
      <c r="AG82" s="333"/>
    </row>
    <row r="83" spans="1:33" ht="15.75" customHeight="1">
      <c r="A83" s="323"/>
      <c r="B83" s="100"/>
      <c r="C83" s="335"/>
      <c r="D83" s="336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8"/>
      <c r="S83" s="47"/>
      <c r="T83" s="120"/>
      <c r="U83" s="111"/>
      <c r="V83" s="112"/>
      <c r="W83" s="113"/>
      <c r="X83" s="127"/>
      <c r="Y83" s="12"/>
      <c r="Z83" s="198"/>
      <c r="AA83" s="337"/>
      <c r="AB83" s="338"/>
      <c r="AC83" s="12"/>
      <c r="AD83" s="198"/>
      <c r="AE83" s="117"/>
      <c r="AF83" s="110"/>
      <c r="AG83" s="333"/>
    </row>
    <row r="84" spans="1:33" ht="15.75" customHeight="1">
      <c r="A84" s="323"/>
      <c r="B84" s="100"/>
      <c r="C84" s="335"/>
      <c r="D84" s="336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8"/>
      <c r="S84" s="47"/>
      <c r="T84" s="120"/>
      <c r="U84" s="111"/>
      <c r="V84" s="112"/>
      <c r="W84" s="113"/>
      <c r="X84" s="127"/>
      <c r="Y84" s="12"/>
      <c r="Z84" s="198"/>
      <c r="AA84" s="337"/>
      <c r="AB84" s="338"/>
      <c r="AC84" s="12"/>
      <c r="AD84" s="198"/>
      <c r="AE84" s="117"/>
      <c r="AF84" s="110"/>
      <c r="AG84" s="333"/>
    </row>
    <row r="85" spans="1:33" ht="15.75" customHeight="1">
      <c r="A85" s="323"/>
      <c r="B85" s="100"/>
      <c r="C85" s="335"/>
      <c r="D85" s="336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8"/>
      <c r="S85" s="47"/>
      <c r="T85" s="120"/>
      <c r="U85" s="111"/>
      <c r="V85" s="112"/>
      <c r="W85" s="113"/>
      <c r="X85" s="127"/>
      <c r="Y85" s="12"/>
      <c r="Z85" s="198"/>
      <c r="AA85" s="337"/>
      <c r="AB85" s="338"/>
      <c r="AC85" s="12"/>
      <c r="AD85" s="198"/>
      <c r="AE85" s="117"/>
      <c r="AF85" s="110"/>
      <c r="AG85" s="333"/>
    </row>
    <row r="86" spans="1:33" ht="15.75" customHeight="1">
      <c r="A86" s="323"/>
      <c r="B86" s="100"/>
      <c r="C86" s="335"/>
      <c r="D86" s="336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8"/>
      <c r="S86" s="47"/>
      <c r="T86" s="120"/>
      <c r="U86" s="111"/>
      <c r="V86" s="112"/>
      <c r="W86" s="113"/>
      <c r="X86" s="127"/>
      <c r="Y86" s="12"/>
      <c r="Z86" s="198"/>
      <c r="AA86" s="337"/>
      <c r="AB86" s="338"/>
      <c r="AC86" s="12"/>
      <c r="AD86" s="198"/>
      <c r="AE86" s="117"/>
      <c r="AF86" s="110"/>
      <c r="AG86" s="333"/>
    </row>
    <row r="87" spans="1:33" ht="15.75" customHeight="1">
      <c r="A87" s="323"/>
      <c r="B87" s="100"/>
      <c r="C87" s="335"/>
      <c r="D87" s="336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8"/>
      <c r="S87" s="47"/>
      <c r="T87" s="120"/>
      <c r="U87" s="111"/>
      <c r="V87" s="112"/>
      <c r="W87" s="113"/>
      <c r="X87" s="127"/>
      <c r="Y87" s="12"/>
      <c r="Z87" s="198"/>
      <c r="AA87" s="337"/>
      <c r="AB87" s="338"/>
      <c r="AC87" s="12"/>
      <c r="AD87" s="198"/>
      <c r="AE87" s="117"/>
      <c r="AF87" s="110"/>
      <c r="AG87" s="333"/>
    </row>
    <row r="88" spans="1:33" ht="15.75" customHeight="1">
      <c r="A88" s="323"/>
      <c r="B88" s="163"/>
      <c r="C88" s="335"/>
      <c r="D88" s="336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8"/>
      <c r="S88" s="119"/>
      <c r="T88" s="120"/>
      <c r="U88" s="130"/>
      <c r="V88" s="131"/>
      <c r="W88" s="126"/>
      <c r="X88" s="127"/>
      <c r="Y88" s="12"/>
      <c r="Z88" s="198"/>
      <c r="AA88" s="337"/>
      <c r="AB88" s="338"/>
      <c r="AC88" s="12"/>
      <c r="AD88" s="198"/>
      <c r="AE88" s="165"/>
      <c r="AF88" s="125"/>
      <c r="AG88" s="333"/>
    </row>
    <row r="89" spans="1:33" ht="15.75" customHeight="1" thickBot="1">
      <c r="A89" s="324"/>
      <c r="B89" s="133" t="s">
        <v>115</v>
      </c>
      <c r="C89" s="358"/>
      <c r="D89" s="358"/>
      <c r="E89" s="134"/>
      <c r="F89" s="167"/>
      <c r="G89" s="135"/>
      <c r="H89" s="69"/>
      <c r="I89" s="136">
        <f t="shared" ref="I89:J89" si="47">AVERAGE(I73:I88)</f>
        <v>5</v>
      </c>
      <c r="J89" s="137">
        <f t="shared" si="47"/>
        <v>3273</v>
      </c>
      <c r="K89" s="138">
        <f t="shared" ref="K89" si="48">J89/I89</f>
        <v>654.6</v>
      </c>
      <c r="L89" s="136">
        <f t="shared" ref="L89:M89" si="49">AVERAGE(L73:L88)</f>
        <v>5.5</v>
      </c>
      <c r="M89" s="137">
        <f t="shared" si="49"/>
        <v>2964.6324009449372</v>
      </c>
      <c r="N89" s="138">
        <f>M89/L89</f>
        <v>539.02407289907944</v>
      </c>
      <c r="O89" s="139">
        <f>L89-I89</f>
        <v>0.5</v>
      </c>
      <c r="P89" s="140">
        <f>N89-K89</f>
        <v>-115.57592710092058</v>
      </c>
      <c r="Q89" s="141">
        <f>N89/K89</f>
        <v>0.82344038023079658</v>
      </c>
      <c r="R89" s="329"/>
      <c r="S89" s="142">
        <v>0.25</v>
      </c>
      <c r="T89" s="143">
        <v>0.43660879629629623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359"/>
      <c r="AB89" s="360"/>
      <c r="AC89" s="179">
        <f>SUM(AC73:AC88)</f>
        <v>0</v>
      </c>
      <c r="AD89" s="191">
        <f>SUM(AD73:AD88)</f>
        <v>0</v>
      </c>
      <c r="AE89" s="168">
        <f>M89-J89</f>
        <v>-308.36759905506278</v>
      </c>
      <c r="AF89" s="141">
        <f>M89/J89</f>
        <v>0.90578441825387634</v>
      </c>
      <c r="AG89" s="334"/>
    </row>
    <row r="90" spans="1:33" ht="15.75" customHeight="1">
      <c r="A90" s="361" t="s">
        <v>120</v>
      </c>
      <c r="B90" s="114" t="s">
        <v>192</v>
      </c>
      <c r="C90" s="325" t="s">
        <v>213</v>
      </c>
      <c r="D90" s="326"/>
      <c r="E90" s="147">
        <v>15.51</v>
      </c>
      <c r="F90" s="97">
        <v>2429</v>
      </c>
      <c r="G90" s="148">
        <f t="shared" ref="G90:G91" si="50">E90*F90</f>
        <v>37673.79</v>
      </c>
      <c r="H90" s="149"/>
      <c r="I90" s="150">
        <v>6</v>
      </c>
      <c r="J90" s="151">
        <v>3600</v>
      </c>
      <c r="K90" s="152">
        <f>J90/I90</f>
        <v>600</v>
      </c>
      <c r="L90" s="153">
        <v>6</v>
      </c>
      <c r="M90" s="151">
        <f>F90/V90*60</f>
        <v>3249.0000000000014</v>
      </c>
      <c r="N90" s="152">
        <f>M90/L90</f>
        <v>541.50000000000023</v>
      </c>
      <c r="O90" s="154">
        <f>L90-I90</f>
        <v>0</v>
      </c>
      <c r="P90" s="155">
        <f>N90-K90</f>
        <v>-58.499999999999773</v>
      </c>
      <c r="Q90" s="156">
        <f>N90/K90</f>
        <v>0.90250000000000041</v>
      </c>
      <c r="R90" s="327">
        <f>Q106</f>
        <v>0.90295000000000014</v>
      </c>
      <c r="S90" s="157">
        <v>0.25</v>
      </c>
      <c r="T90" s="158">
        <v>0.28114583333333332</v>
      </c>
      <c r="U90" s="159"/>
      <c r="V90" s="160">
        <v>44.856879039704509</v>
      </c>
      <c r="W90" s="158"/>
      <c r="X90" s="169"/>
      <c r="Y90" s="12"/>
      <c r="Z90" s="198"/>
      <c r="AA90" s="330"/>
      <c r="AB90" s="331"/>
      <c r="AC90" s="12">
        <v>0</v>
      </c>
      <c r="AD90" s="198"/>
      <c r="AE90" s="115">
        <f>M90-J90</f>
        <v>-350.99999999999864</v>
      </c>
      <c r="AF90" s="156">
        <f>M90/J90</f>
        <v>0.90250000000000041</v>
      </c>
      <c r="AG90" s="332">
        <f>AF106</f>
        <v>0.90295000000000025</v>
      </c>
    </row>
    <row r="91" spans="1:33" ht="15.75" customHeight="1">
      <c r="A91" s="362"/>
      <c r="B91" s="100" t="s">
        <v>192</v>
      </c>
      <c r="C91" s="335" t="s">
        <v>214</v>
      </c>
      <c r="D91" s="336"/>
      <c r="E91" s="101">
        <v>15.01</v>
      </c>
      <c r="F91" s="102">
        <v>2500</v>
      </c>
      <c r="G91" s="103">
        <f t="shared" si="50"/>
        <v>37525</v>
      </c>
      <c r="H91" s="26"/>
      <c r="I91" s="104">
        <v>6</v>
      </c>
      <c r="J91" s="105">
        <v>3600</v>
      </c>
      <c r="K91" s="106">
        <f t="shared" si="42"/>
        <v>600</v>
      </c>
      <c r="L91" s="107">
        <v>6</v>
      </c>
      <c r="M91" s="105">
        <f>F91/V91*60</f>
        <v>3252.2400000000002</v>
      </c>
      <c r="N91" s="106">
        <f>M91/L91</f>
        <v>542.04000000000008</v>
      </c>
      <c r="O91" s="108">
        <f>L91-I91</f>
        <v>0</v>
      </c>
      <c r="P91" s="109">
        <f>N91-K91</f>
        <v>-57.959999999999923</v>
      </c>
      <c r="Q91" s="110">
        <f>N91/K91</f>
        <v>0.90340000000000009</v>
      </c>
      <c r="R91" s="328"/>
      <c r="S91" s="47">
        <v>0.28472222222222221</v>
      </c>
      <c r="T91" s="48">
        <v>0.31674768518518515</v>
      </c>
      <c r="U91" s="111">
        <v>5.1500000000000057</v>
      </c>
      <c r="V91" s="112">
        <v>46.122057412737064</v>
      </c>
      <c r="W91" s="113"/>
      <c r="X91" s="13"/>
      <c r="Y91" s="12"/>
      <c r="Z91" s="198"/>
      <c r="AA91" s="337"/>
      <c r="AB91" s="338"/>
      <c r="AC91" s="12">
        <v>0</v>
      </c>
      <c r="AD91" s="198"/>
      <c r="AE91" s="117">
        <f>M91-J91</f>
        <v>-347.75999999999976</v>
      </c>
      <c r="AF91" s="110">
        <f>M91/J91</f>
        <v>0.90340000000000009</v>
      </c>
      <c r="AG91" s="333"/>
    </row>
    <row r="92" spans="1:33" ht="15.75" customHeight="1">
      <c r="A92" s="362"/>
      <c r="B92" s="100"/>
      <c r="C92" s="335"/>
      <c r="D92" s="336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328"/>
      <c r="S92" s="47"/>
      <c r="T92" s="48"/>
      <c r="U92" s="111"/>
      <c r="V92" s="112"/>
      <c r="W92" s="113"/>
      <c r="X92" s="13"/>
      <c r="Y92" s="12"/>
      <c r="Z92" s="198"/>
      <c r="AA92" s="337"/>
      <c r="AB92" s="338"/>
      <c r="AC92" s="12"/>
      <c r="AD92" s="198"/>
      <c r="AE92" s="117"/>
      <c r="AF92" s="110"/>
      <c r="AG92" s="333"/>
    </row>
    <row r="93" spans="1:33" ht="15.75" customHeight="1">
      <c r="A93" s="362"/>
      <c r="B93" s="100"/>
      <c r="C93" s="335"/>
      <c r="D93" s="336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8"/>
      <c r="S93" s="47"/>
      <c r="T93" s="48"/>
      <c r="U93" s="111"/>
      <c r="V93" s="112"/>
      <c r="W93" s="113"/>
      <c r="X93" s="116"/>
      <c r="Y93" s="12"/>
      <c r="Z93" s="198"/>
      <c r="AA93" s="337"/>
      <c r="AB93" s="338"/>
      <c r="AC93" s="12"/>
      <c r="AD93" s="198"/>
      <c r="AE93" s="117"/>
      <c r="AF93" s="110"/>
      <c r="AG93" s="333"/>
    </row>
    <row r="94" spans="1:33" ht="15.75" customHeight="1">
      <c r="A94" s="363"/>
      <c r="B94" s="100"/>
      <c r="C94" s="335"/>
      <c r="D94" s="336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8"/>
      <c r="S94" s="47"/>
      <c r="T94" s="48"/>
      <c r="U94" s="111"/>
      <c r="V94" s="112"/>
      <c r="W94" s="113"/>
      <c r="X94" s="13"/>
      <c r="Y94" s="12"/>
      <c r="Z94" s="198"/>
      <c r="AA94" s="337"/>
      <c r="AB94" s="338"/>
      <c r="AC94" s="12"/>
      <c r="AD94" s="198"/>
      <c r="AE94" s="117"/>
      <c r="AF94" s="110"/>
      <c r="AG94" s="333"/>
    </row>
    <row r="95" spans="1:33" ht="15.75" customHeight="1">
      <c r="A95" s="363"/>
      <c r="B95" s="100"/>
      <c r="C95" s="335"/>
      <c r="D95" s="336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8"/>
      <c r="S95" s="47"/>
      <c r="T95" s="120"/>
      <c r="U95" s="111"/>
      <c r="V95" s="112"/>
      <c r="W95" s="113"/>
      <c r="X95" s="50"/>
      <c r="Y95" s="12"/>
      <c r="Z95" s="198"/>
      <c r="AA95" s="337"/>
      <c r="AB95" s="338"/>
      <c r="AC95" s="12"/>
      <c r="AD95" s="198"/>
      <c r="AE95" s="117"/>
      <c r="AF95" s="110"/>
      <c r="AG95" s="333"/>
    </row>
    <row r="96" spans="1:33" ht="15.75" customHeight="1">
      <c r="A96" s="363"/>
      <c r="B96" s="100"/>
      <c r="C96" s="335"/>
      <c r="D96" s="336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8"/>
      <c r="S96" s="47"/>
      <c r="T96" s="120"/>
      <c r="U96" s="111"/>
      <c r="V96" s="112"/>
      <c r="W96" s="113"/>
      <c r="X96" s="116"/>
      <c r="Y96" s="12"/>
      <c r="Z96" s="198"/>
      <c r="AA96" s="337"/>
      <c r="AB96" s="338"/>
      <c r="AC96" s="12"/>
      <c r="AD96" s="198"/>
      <c r="AE96" s="117"/>
      <c r="AF96" s="110"/>
      <c r="AG96" s="333"/>
    </row>
    <row r="97" spans="1:33" ht="15.75" customHeight="1">
      <c r="A97" s="363"/>
      <c r="B97" s="100"/>
      <c r="C97" s="335"/>
      <c r="D97" s="336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8"/>
      <c r="S97" s="47"/>
      <c r="T97" s="120"/>
      <c r="U97" s="111"/>
      <c r="V97" s="112"/>
      <c r="W97" s="113"/>
      <c r="X97" s="116"/>
      <c r="Y97" s="12"/>
      <c r="Z97" s="198"/>
      <c r="AA97" s="337"/>
      <c r="AB97" s="338"/>
      <c r="AC97" s="12"/>
      <c r="AD97" s="198"/>
      <c r="AE97" s="117"/>
      <c r="AF97" s="110"/>
      <c r="AG97" s="333"/>
    </row>
    <row r="98" spans="1:33" ht="15.75" customHeight="1">
      <c r="A98" s="363"/>
      <c r="B98" s="100"/>
      <c r="C98" s="335"/>
      <c r="D98" s="336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8"/>
      <c r="S98" s="119"/>
      <c r="T98" s="120"/>
      <c r="U98" s="111"/>
      <c r="V98" s="131"/>
      <c r="W98" s="113"/>
      <c r="X98" s="116"/>
      <c r="Y98" s="12"/>
      <c r="Z98" s="198"/>
      <c r="AA98" s="337"/>
      <c r="AB98" s="338"/>
      <c r="AC98" s="12"/>
      <c r="AD98" s="198"/>
      <c r="AE98" s="117"/>
      <c r="AF98" s="110"/>
      <c r="AG98" s="333"/>
    </row>
    <row r="99" spans="1:33" ht="15.75" customHeight="1">
      <c r="A99" s="363"/>
      <c r="B99" s="100"/>
      <c r="C99" s="335"/>
      <c r="D99" s="336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8"/>
      <c r="S99" s="119"/>
      <c r="T99" s="120"/>
      <c r="U99" s="111"/>
      <c r="V99" s="131"/>
      <c r="W99" s="126"/>
      <c r="X99" s="127"/>
      <c r="Y99" s="12"/>
      <c r="Z99" s="198"/>
      <c r="AA99" s="337"/>
      <c r="AB99" s="338"/>
      <c r="AC99" s="12"/>
      <c r="AD99" s="198"/>
      <c r="AE99" s="117"/>
      <c r="AF99" s="110"/>
      <c r="AG99" s="333"/>
    </row>
    <row r="100" spans="1:33" ht="15.75" customHeight="1">
      <c r="A100" s="363"/>
      <c r="B100" s="100"/>
      <c r="C100" s="335"/>
      <c r="D100" s="336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8"/>
      <c r="S100" s="119"/>
      <c r="T100" s="120"/>
      <c r="U100" s="111"/>
      <c r="V100" s="131"/>
      <c r="W100" s="126"/>
      <c r="X100" s="127"/>
      <c r="Y100" s="12"/>
      <c r="Z100" s="198"/>
      <c r="AA100" s="337"/>
      <c r="AB100" s="338"/>
      <c r="AC100" s="12"/>
      <c r="AD100" s="198"/>
      <c r="AE100" s="117"/>
      <c r="AF100" s="110"/>
      <c r="AG100" s="333"/>
    </row>
    <row r="101" spans="1:33" ht="15.75" customHeight="1">
      <c r="A101" s="363"/>
      <c r="B101" s="100"/>
      <c r="C101" s="335"/>
      <c r="D101" s="336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8"/>
      <c r="S101" s="119"/>
      <c r="T101" s="120"/>
      <c r="U101" s="111"/>
      <c r="V101" s="131"/>
      <c r="W101" s="126"/>
      <c r="X101" s="127"/>
      <c r="Y101" s="12"/>
      <c r="Z101" s="198"/>
      <c r="AA101" s="337"/>
      <c r="AB101" s="338"/>
      <c r="AC101" s="12"/>
      <c r="AD101" s="198"/>
      <c r="AE101" s="117"/>
      <c r="AF101" s="110"/>
      <c r="AG101" s="333"/>
    </row>
    <row r="102" spans="1:33" ht="15.75" customHeight="1">
      <c r="A102" s="363"/>
      <c r="B102" s="100"/>
      <c r="C102" s="335"/>
      <c r="D102" s="336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8"/>
      <c r="S102" s="119"/>
      <c r="T102" s="120"/>
      <c r="U102" s="111"/>
      <c r="V102" s="131"/>
      <c r="W102" s="126"/>
      <c r="X102" s="127"/>
      <c r="Y102" s="12"/>
      <c r="Z102" s="198"/>
      <c r="AA102" s="337"/>
      <c r="AB102" s="338"/>
      <c r="AC102" s="12"/>
      <c r="AD102" s="198"/>
      <c r="AE102" s="117"/>
      <c r="AF102" s="110"/>
      <c r="AG102" s="333"/>
    </row>
    <row r="103" spans="1:33" ht="15.75" customHeight="1">
      <c r="A103" s="363"/>
      <c r="B103" s="100"/>
      <c r="C103" s="335"/>
      <c r="D103" s="336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8"/>
      <c r="S103" s="119"/>
      <c r="T103" s="120"/>
      <c r="U103" s="111"/>
      <c r="V103" s="131"/>
      <c r="W103" s="126"/>
      <c r="X103" s="127"/>
      <c r="Y103" s="12"/>
      <c r="Z103" s="198"/>
      <c r="AA103" s="337"/>
      <c r="AB103" s="338"/>
      <c r="AC103" s="12"/>
      <c r="AD103" s="198"/>
      <c r="AE103" s="117"/>
      <c r="AF103" s="110"/>
      <c r="AG103" s="333"/>
    </row>
    <row r="104" spans="1:33" ht="15.75" customHeight="1">
      <c r="A104" s="363"/>
      <c r="B104" s="100"/>
      <c r="C104" s="335"/>
      <c r="D104" s="336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8"/>
      <c r="S104" s="119"/>
      <c r="T104" s="120"/>
      <c r="U104" s="111"/>
      <c r="V104" s="131"/>
      <c r="W104" s="126"/>
      <c r="X104" s="127"/>
      <c r="Y104" s="12"/>
      <c r="Z104" s="198"/>
      <c r="AA104" s="337"/>
      <c r="AB104" s="338"/>
      <c r="AC104" s="12"/>
      <c r="AD104" s="198"/>
      <c r="AE104" s="117"/>
      <c r="AF104" s="110"/>
      <c r="AG104" s="333"/>
    </row>
    <row r="105" spans="1:33" ht="15.75" customHeight="1">
      <c r="A105" s="363"/>
      <c r="B105" s="100"/>
      <c r="C105" s="335"/>
      <c r="D105" s="336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8"/>
      <c r="S105" s="119"/>
      <c r="T105" s="120"/>
      <c r="U105" s="130"/>
      <c r="V105" s="131"/>
      <c r="W105" s="126"/>
      <c r="X105" s="127"/>
      <c r="Y105" s="12"/>
      <c r="Z105" s="198"/>
      <c r="AA105" s="337"/>
      <c r="AB105" s="338"/>
      <c r="AC105" s="12"/>
      <c r="AD105" s="198"/>
      <c r="AE105" s="165"/>
      <c r="AF105" s="125"/>
      <c r="AG105" s="333"/>
    </row>
    <row r="106" spans="1:33" ht="15.75" customHeight="1" thickBot="1">
      <c r="A106" s="364"/>
      <c r="B106" s="133" t="s">
        <v>115</v>
      </c>
      <c r="C106" s="358"/>
      <c r="D106" s="358"/>
      <c r="E106" s="134"/>
      <c r="F106" s="167"/>
      <c r="G106" s="135"/>
      <c r="H106" s="69"/>
      <c r="I106" s="136">
        <f t="shared" ref="I106:J106" si="51">AVERAGE(I90:I105)</f>
        <v>6</v>
      </c>
      <c r="J106" s="137">
        <f t="shared" si="51"/>
        <v>3600</v>
      </c>
      <c r="K106" s="138">
        <f t="shared" ref="K106" si="52">J106/I106</f>
        <v>600</v>
      </c>
      <c r="L106" s="136">
        <f t="shared" ref="L106:M106" si="53">AVERAGE(L90:L105)</f>
        <v>6</v>
      </c>
      <c r="M106" s="137">
        <f t="shared" si="53"/>
        <v>3250.6200000000008</v>
      </c>
      <c r="N106" s="138">
        <f>M106/L106</f>
        <v>541.7700000000001</v>
      </c>
      <c r="O106" s="139">
        <f>L106-I106</f>
        <v>0</v>
      </c>
      <c r="P106" s="140">
        <f>N106-K106</f>
        <v>-58.229999999999905</v>
      </c>
      <c r="Q106" s="141">
        <f>N106/K106</f>
        <v>0.90295000000000014</v>
      </c>
      <c r="R106" s="329"/>
      <c r="S106" s="142">
        <v>0.25</v>
      </c>
      <c r="T106" s="143">
        <v>0.31674768518518515</v>
      </c>
      <c r="U106" s="144"/>
      <c r="V106" s="166"/>
      <c r="W106" s="167"/>
      <c r="X106" s="138"/>
      <c r="Y106" s="179">
        <f>SUM(Y90:Y105)</f>
        <v>0</v>
      </c>
      <c r="Z106" s="180">
        <f>SUM(Z90:Z105)</f>
        <v>0</v>
      </c>
      <c r="AA106" s="359"/>
      <c r="AB106" s="360"/>
      <c r="AC106" s="179">
        <f>SUM(AC90:AC105)</f>
        <v>0</v>
      </c>
      <c r="AD106" s="191">
        <f>SUM(AD90:AD105)</f>
        <v>0</v>
      </c>
      <c r="AE106" s="168">
        <f>M106-J106</f>
        <v>-349.3799999999992</v>
      </c>
      <c r="AF106" s="141">
        <f>M106/J106</f>
        <v>0.90295000000000025</v>
      </c>
      <c r="AG106" s="334"/>
    </row>
    <row r="107" spans="1:33" ht="15.75" customHeight="1">
      <c r="A107" s="322" t="s">
        <v>193</v>
      </c>
      <c r="B107" s="146" t="s">
        <v>171</v>
      </c>
      <c r="C107" s="325" t="s">
        <v>210</v>
      </c>
      <c r="D107" s="326"/>
      <c r="E107" s="147">
        <v>58.17</v>
      </c>
      <c r="F107" s="97">
        <v>2150</v>
      </c>
      <c r="G107" s="148">
        <f t="shared" ref="G107:G109" si="54">E107*F107</f>
        <v>125065.5</v>
      </c>
      <c r="H107" s="149"/>
      <c r="I107" s="150">
        <v>18</v>
      </c>
      <c r="J107" s="151">
        <v>2000</v>
      </c>
      <c r="K107" s="152">
        <f>J107/I107</f>
        <v>111.11111111111111</v>
      </c>
      <c r="L107" s="153">
        <v>17</v>
      </c>
      <c r="M107" s="151">
        <f>F107/V107*60</f>
        <v>1790.0000000000002</v>
      </c>
      <c r="N107" s="152">
        <f>M107/L107</f>
        <v>105.29411764705884</v>
      </c>
      <c r="O107" s="154">
        <f>L107-I107</f>
        <v>-1</v>
      </c>
      <c r="P107" s="155">
        <f>N107-K107</f>
        <v>-5.816993464052274</v>
      </c>
      <c r="Q107" s="156">
        <f>N107/K107</f>
        <v>0.94764705882352951</v>
      </c>
      <c r="R107" s="327">
        <f>Q123</f>
        <v>0.94294642857142852</v>
      </c>
      <c r="S107" s="157">
        <v>0.70833333333333337</v>
      </c>
      <c r="T107" s="158">
        <v>0.75837962962962968</v>
      </c>
      <c r="U107" s="159"/>
      <c r="V107" s="160">
        <v>72.067039106145245</v>
      </c>
      <c r="W107" s="158"/>
      <c r="X107" s="169"/>
      <c r="Y107" s="196"/>
      <c r="Z107" s="197"/>
      <c r="AA107" s="330"/>
      <c r="AB107" s="331"/>
      <c r="AC107" s="196">
        <v>2</v>
      </c>
      <c r="AD107" s="197"/>
      <c r="AE107" s="115">
        <f>M107-J107</f>
        <v>-209.99999999999977</v>
      </c>
      <c r="AF107" s="156">
        <f>M107/J107</f>
        <v>0.89500000000000013</v>
      </c>
      <c r="AG107" s="332">
        <f>AF123</f>
        <v>0.89500000000000002</v>
      </c>
    </row>
    <row r="108" spans="1:33" ht="15.75" customHeight="1">
      <c r="A108" s="323"/>
      <c r="B108" s="163" t="s">
        <v>171</v>
      </c>
      <c r="C108" s="335" t="s">
        <v>194</v>
      </c>
      <c r="D108" s="336"/>
      <c r="E108" s="101">
        <v>50.67</v>
      </c>
      <c r="F108" s="102">
        <v>1722</v>
      </c>
      <c r="G108" s="103">
        <f t="shared" si="54"/>
        <v>87253.74</v>
      </c>
      <c r="H108" s="26"/>
      <c r="I108" s="104">
        <v>20</v>
      </c>
      <c r="J108" s="105">
        <v>2000</v>
      </c>
      <c r="K108" s="106">
        <f t="shared" ref="K108:K109" si="55">J108/I108</f>
        <v>100</v>
      </c>
      <c r="L108" s="107">
        <v>19</v>
      </c>
      <c r="M108" s="105">
        <f>F108/V108*60</f>
        <v>1790</v>
      </c>
      <c r="N108" s="106">
        <f>M108/L108</f>
        <v>94.21052631578948</v>
      </c>
      <c r="O108" s="108">
        <f>L108-I108</f>
        <v>-1</v>
      </c>
      <c r="P108" s="109">
        <f>N108-K108</f>
        <v>-5.7894736842105203</v>
      </c>
      <c r="Q108" s="110">
        <f>N108/K108</f>
        <v>0.94210526315789478</v>
      </c>
      <c r="R108" s="328"/>
      <c r="S108" s="47">
        <v>0.76180555555555562</v>
      </c>
      <c r="T108" s="48">
        <v>0.80188657407407415</v>
      </c>
      <c r="U108" s="111">
        <v>4.9333333333333584</v>
      </c>
      <c r="V108" s="112">
        <v>57.720670391061454</v>
      </c>
      <c r="W108" s="113"/>
      <c r="X108" s="116"/>
      <c r="Y108" s="12"/>
      <c r="Z108" s="198"/>
      <c r="AA108" s="337"/>
      <c r="AB108" s="338"/>
      <c r="AC108" s="12">
        <v>1</v>
      </c>
      <c r="AD108" s="198"/>
      <c r="AE108" s="117">
        <f>M108-J108</f>
        <v>-210</v>
      </c>
      <c r="AF108" s="110">
        <f>M108/J108</f>
        <v>0.89500000000000002</v>
      </c>
      <c r="AG108" s="333"/>
    </row>
    <row r="109" spans="1:33" ht="15.75" customHeight="1">
      <c r="A109" s="323"/>
      <c r="B109" s="163" t="s">
        <v>171</v>
      </c>
      <c r="C109" s="335" t="s">
        <v>228</v>
      </c>
      <c r="D109" s="336"/>
      <c r="E109" s="101">
        <v>57.3</v>
      </c>
      <c r="F109" s="102">
        <v>2681</v>
      </c>
      <c r="G109" s="103">
        <f t="shared" si="54"/>
        <v>153621.29999999999</v>
      </c>
      <c r="H109" s="26"/>
      <c r="I109" s="104">
        <v>21</v>
      </c>
      <c r="J109" s="105">
        <v>2000</v>
      </c>
      <c r="K109" s="106">
        <f t="shared" si="55"/>
        <v>95.238095238095241</v>
      </c>
      <c r="L109" s="107">
        <v>20</v>
      </c>
      <c r="M109" s="105">
        <f>F109/V109*60</f>
        <v>1790</v>
      </c>
      <c r="N109" s="106">
        <f>M109/L109</f>
        <v>89.5</v>
      </c>
      <c r="O109" s="108">
        <f>L109-I109</f>
        <v>-1</v>
      </c>
      <c r="P109" s="109">
        <f>N109-K109</f>
        <v>-5.7380952380952408</v>
      </c>
      <c r="Q109" s="110">
        <f>N109/K109</f>
        <v>0.93974999999999997</v>
      </c>
      <c r="R109" s="328"/>
      <c r="S109" s="47">
        <v>0.80555555555555558</v>
      </c>
      <c r="T109" s="48">
        <v>0.8679513888888889</v>
      </c>
      <c r="U109" s="111">
        <v>5.2833333333332533</v>
      </c>
      <c r="V109" s="112">
        <v>89.865921787709496</v>
      </c>
      <c r="W109" s="113"/>
      <c r="X109" s="116"/>
      <c r="Y109" s="12"/>
      <c r="Z109" s="198"/>
      <c r="AA109" s="337"/>
      <c r="AB109" s="338"/>
      <c r="AC109" s="12">
        <v>2</v>
      </c>
      <c r="AD109" s="198"/>
      <c r="AE109" s="117">
        <f>M109-J109</f>
        <v>-210</v>
      </c>
      <c r="AF109" s="110">
        <f>M109/J109</f>
        <v>0.89500000000000002</v>
      </c>
      <c r="AG109" s="333"/>
    </row>
    <row r="110" spans="1:33" ht="15.75" customHeight="1">
      <c r="A110" s="323"/>
      <c r="B110" s="163"/>
      <c r="C110" s="335"/>
      <c r="D110" s="336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328"/>
      <c r="S110" s="47"/>
      <c r="T110" s="48"/>
      <c r="U110" s="111"/>
      <c r="V110" s="112"/>
      <c r="W110" s="113"/>
      <c r="X110" s="116"/>
      <c r="Y110" s="12"/>
      <c r="Z110" s="198"/>
      <c r="AA110" s="337"/>
      <c r="AB110" s="338"/>
      <c r="AC110" s="12"/>
      <c r="AD110" s="198"/>
      <c r="AE110" s="117"/>
      <c r="AF110" s="110"/>
      <c r="AG110" s="333"/>
    </row>
    <row r="111" spans="1:33" ht="15.75" customHeight="1">
      <c r="A111" s="323"/>
      <c r="B111" s="163"/>
      <c r="C111" s="335"/>
      <c r="D111" s="336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328"/>
      <c r="S111" s="47"/>
      <c r="T111" s="48"/>
      <c r="U111" s="111"/>
      <c r="V111" s="112"/>
      <c r="W111" s="113"/>
      <c r="X111" s="116"/>
      <c r="Y111" s="12"/>
      <c r="Z111" s="198"/>
      <c r="AA111" s="337"/>
      <c r="AB111" s="338"/>
      <c r="AC111" s="12"/>
      <c r="AD111" s="198"/>
      <c r="AE111" s="117"/>
      <c r="AF111" s="110"/>
      <c r="AG111" s="333"/>
    </row>
    <row r="112" spans="1:33" ht="15.75" customHeight="1">
      <c r="A112" s="323"/>
      <c r="B112" s="163"/>
      <c r="C112" s="335"/>
      <c r="D112" s="336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28"/>
      <c r="S112" s="47"/>
      <c r="T112" s="120"/>
      <c r="U112" s="111"/>
      <c r="V112" s="112"/>
      <c r="W112" s="113"/>
      <c r="X112" s="116"/>
      <c r="Y112" s="12"/>
      <c r="Z112" s="198"/>
      <c r="AA112" s="337"/>
      <c r="AB112" s="338"/>
      <c r="AC112" s="12"/>
      <c r="AD112" s="198"/>
      <c r="AE112" s="117"/>
      <c r="AF112" s="110"/>
      <c r="AG112" s="333"/>
    </row>
    <row r="113" spans="1:33" ht="15.75" customHeight="1">
      <c r="A113" s="323"/>
      <c r="B113" s="163"/>
      <c r="C113" s="335"/>
      <c r="D113" s="336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328"/>
      <c r="S113" s="119"/>
      <c r="T113" s="120"/>
      <c r="U113" s="111"/>
      <c r="V113" s="112"/>
      <c r="W113" s="120"/>
      <c r="X113" s="189"/>
      <c r="Y113" s="12"/>
      <c r="Z113" s="198"/>
      <c r="AA113" s="337"/>
      <c r="AB113" s="338"/>
      <c r="AC113" s="12"/>
      <c r="AD113" s="198"/>
      <c r="AE113" s="117"/>
      <c r="AF113" s="110"/>
      <c r="AG113" s="333"/>
    </row>
    <row r="114" spans="1:33" ht="15.75" customHeight="1">
      <c r="A114" s="323"/>
      <c r="B114" s="163"/>
      <c r="C114" s="335"/>
      <c r="D114" s="336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28"/>
      <c r="S114" s="119"/>
      <c r="T114" s="120"/>
      <c r="U114" s="111"/>
      <c r="V114" s="112"/>
      <c r="W114" s="120"/>
      <c r="X114" s="189"/>
      <c r="Y114" s="12"/>
      <c r="Z114" s="198"/>
      <c r="AA114" s="337"/>
      <c r="AB114" s="338"/>
      <c r="AC114" s="12"/>
      <c r="AD114" s="198"/>
      <c r="AE114" s="117"/>
      <c r="AF114" s="110"/>
      <c r="AG114" s="333"/>
    </row>
    <row r="115" spans="1:33" ht="15.75" customHeight="1">
      <c r="A115" s="323"/>
      <c r="B115" s="163"/>
      <c r="C115" s="335"/>
      <c r="D115" s="336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8"/>
      <c r="S115" s="119"/>
      <c r="T115" s="120"/>
      <c r="U115" s="111"/>
      <c r="V115" s="112"/>
      <c r="W115" s="120"/>
      <c r="X115" s="189"/>
      <c r="Y115" s="12"/>
      <c r="Z115" s="198"/>
      <c r="AA115" s="337"/>
      <c r="AB115" s="338"/>
      <c r="AC115" s="12"/>
      <c r="AD115" s="198"/>
      <c r="AE115" s="117"/>
      <c r="AF115" s="110"/>
      <c r="AG115" s="333"/>
    </row>
    <row r="116" spans="1:33" ht="15.75" customHeight="1">
      <c r="A116" s="323"/>
      <c r="B116" s="163"/>
      <c r="C116" s="335"/>
      <c r="D116" s="336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8"/>
      <c r="S116" s="119"/>
      <c r="T116" s="120"/>
      <c r="U116" s="111"/>
      <c r="V116" s="112"/>
      <c r="W116" s="120"/>
      <c r="X116" s="189"/>
      <c r="Y116" s="12"/>
      <c r="Z116" s="198"/>
      <c r="AA116" s="337"/>
      <c r="AB116" s="338"/>
      <c r="AC116" s="12"/>
      <c r="AD116" s="198"/>
      <c r="AE116" s="117"/>
      <c r="AF116" s="110"/>
      <c r="AG116" s="333"/>
    </row>
    <row r="117" spans="1:33" ht="15.75" customHeight="1">
      <c r="A117" s="323"/>
      <c r="B117" s="163"/>
      <c r="C117" s="335"/>
      <c r="D117" s="336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8"/>
      <c r="S117" s="119"/>
      <c r="T117" s="120"/>
      <c r="U117" s="111"/>
      <c r="V117" s="112"/>
      <c r="W117" s="120"/>
      <c r="X117" s="189"/>
      <c r="Y117" s="12"/>
      <c r="Z117" s="198"/>
      <c r="AA117" s="337"/>
      <c r="AB117" s="338"/>
      <c r="AC117" s="12"/>
      <c r="AD117" s="198"/>
      <c r="AE117" s="117"/>
      <c r="AF117" s="110"/>
      <c r="AG117" s="333"/>
    </row>
    <row r="118" spans="1:33" ht="15.75" customHeight="1">
      <c r="A118" s="323"/>
      <c r="B118" s="163"/>
      <c r="C118" s="335"/>
      <c r="D118" s="336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8"/>
      <c r="S118" s="119"/>
      <c r="T118" s="120"/>
      <c r="U118" s="111"/>
      <c r="V118" s="112"/>
      <c r="W118" s="120"/>
      <c r="X118" s="189"/>
      <c r="Y118" s="12"/>
      <c r="Z118" s="198"/>
      <c r="AA118" s="337"/>
      <c r="AB118" s="338"/>
      <c r="AC118" s="12"/>
      <c r="AD118" s="198"/>
      <c r="AE118" s="117"/>
      <c r="AF118" s="110"/>
      <c r="AG118" s="333"/>
    </row>
    <row r="119" spans="1:33" ht="15.75" customHeight="1">
      <c r="A119" s="323"/>
      <c r="B119" s="163"/>
      <c r="C119" s="335"/>
      <c r="D119" s="336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8"/>
      <c r="S119" s="119"/>
      <c r="T119" s="120"/>
      <c r="U119" s="111"/>
      <c r="V119" s="112"/>
      <c r="W119" s="120"/>
      <c r="X119" s="189"/>
      <c r="Y119" s="12"/>
      <c r="Z119" s="198"/>
      <c r="AA119" s="337"/>
      <c r="AB119" s="338"/>
      <c r="AC119" s="12"/>
      <c r="AD119" s="198"/>
      <c r="AE119" s="117"/>
      <c r="AF119" s="110"/>
      <c r="AG119" s="333"/>
    </row>
    <row r="120" spans="1:33" ht="15.75" customHeight="1">
      <c r="A120" s="323"/>
      <c r="B120" s="163"/>
      <c r="C120" s="335"/>
      <c r="D120" s="336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8"/>
      <c r="S120" s="119"/>
      <c r="T120" s="120"/>
      <c r="U120" s="111"/>
      <c r="V120" s="112"/>
      <c r="W120" s="120"/>
      <c r="X120" s="189"/>
      <c r="Y120" s="12"/>
      <c r="Z120" s="198"/>
      <c r="AA120" s="337"/>
      <c r="AB120" s="338"/>
      <c r="AC120" s="12"/>
      <c r="AD120" s="198"/>
      <c r="AE120" s="117"/>
      <c r="AF120" s="110"/>
      <c r="AG120" s="333"/>
    </row>
    <row r="121" spans="1:33" ht="15.75" customHeight="1">
      <c r="A121" s="323"/>
      <c r="B121" s="163"/>
      <c r="C121" s="335"/>
      <c r="D121" s="336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8"/>
      <c r="S121" s="119"/>
      <c r="T121" s="120"/>
      <c r="U121" s="111"/>
      <c r="V121" s="112"/>
      <c r="W121" s="120"/>
      <c r="X121" s="189"/>
      <c r="Y121" s="12"/>
      <c r="Z121" s="198"/>
      <c r="AA121" s="337"/>
      <c r="AB121" s="338"/>
      <c r="AC121" s="12"/>
      <c r="AD121" s="198"/>
      <c r="AE121" s="117"/>
      <c r="AF121" s="110"/>
      <c r="AG121" s="333"/>
    </row>
    <row r="122" spans="1:33" ht="15.75" customHeight="1">
      <c r="A122" s="323"/>
      <c r="B122" s="163"/>
      <c r="C122" s="335"/>
      <c r="D122" s="336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8"/>
      <c r="S122" s="119"/>
      <c r="T122" s="120"/>
      <c r="U122" s="130"/>
      <c r="V122" s="131"/>
      <c r="W122" s="126"/>
      <c r="X122" s="127"/>
      <c r="Y122" s="12"/>
      <c r="Z122" s="198"/>
      <c r="AA122" s="337"/>
      <c r="AB122" s="338"/>
      <c r="AC122" s="12"/>
      <c r="AD122" s="198"/>
      <c r="AE122" s="165"/>
      <c r="AF122" s="125"/>
      <c r="AG122" s="333"/>
    </row>
    <row r="123" spans="1:33" ht="15.75" customHeight="1" thickBot="1">
      <c r="A123" s="324"/>
      <c r="B123" s="133" t="s">
        <v>115</v>
      </c>
      <c r="C123" s="358"/>
      <c r="D123" s="358"/>
      <c r="E123" s="134"/>
      <c r="F123" s="167"/>
      <c r="G123" s="135"/>
      <c r="H123" s="69"/>
      <c r="I123" s="136">
        <f t="shared" ref="I123:J123" si="56">AVERAGE(I107:I122)</f>
        <v>19.666666666666668</v>
      </c>
      <c r="J123" s="137">
        <f t="shared" si="56"/>
        <v>2000</v>
      </c>
      <c r="K123" s="138">
        <f t="shared" ref="K123" si="57">J123/I123</f>
        <v>101.69491525423729</v>
      </c>
      <c r="L123" s="136">
        <f t="shared" ref="L123:M123" si="58">AVERAGE(L107:L122)</f>
        <v>18.666666666666668</v>
      </c>
      <c r="M123" s="137">
        <f t="shared" si="58"/>
        <v>1790</v>
      </c>
      <c r="N123" s="138">
        <f>M123/L123</f>
        <v>95.892857142857139</v>
      </c>
      <c r="O123" s="139">
        <f>L123-I123</f>
        <v>-1</v>
      </c>
      <c r="P123" s="140">
        <f>N123-K123</f>
        <v>-5.8020581113801484</v>
      </c>
      <c r="Q123" s="141">
        <f>N123/K123</f>
        <v>0.94294642857142852</v>
      </c>
      <c r="R123" s="329"/>
      <c r="S123" s="142">
        <v>0.70833333333333337</v>
      </c>
      <c r="T123" s="143">
        <v>0.8679513888888889</v>
      </c>
      <c r="U123" s="144"/>
      <c r="V123" s="166"/>
      <c r="W123" s="167"/>
      <c r="X123" s="138"/>
      <c r="Y123" s="179">
        <f t="shared" ref="Y123:Z123" si="59">SUM(Y107:Y122)</f>
        <v>0</v>
      </c>
      <c r="Z123" s="180">
        <f t="shared" si="59"/>
        <v>0</v>
      </c>
      <c r="AA123" s="359"/>
      <c r="AB123" s="360"/>
      <c r="AC123" s="179">
        <f t="shared" ref="AC123" si="60">SUM(AC107:AC122)</f>
        <v>5</v>
      </c>
      <c r="AD123" s="180">
        <f t="shared" ref="AD123" si="61">SUM(AD107:AD122)</f>
        <v>0</v>
      </c>
      <c r="AE123" s="168">
        <f>M123-J123</f>
        <v>-210</v>
      </c>
      <c r="AF123" s="141">
        <f>M123/J123</f>
        <v>0.89500000000000002</v>
      </c>
      <c r="AG123" s="334"/>
    </row>
    <row r="124" spans="1:33" ht="15.75" customHeight="1">
      <c r="A124" s="361" t="s">
        <v>182</v>
      </c>
      <c r="B124" s="146" t="s">
        <v>171</v>
      </c>
      <c r="C124" s="325" t="s">
        <v>185</v>
      </c>
      <c r="D124" s="326"/>
      <c r="E124" s="147">
        <v>47.6</v>
      </c>
      <c r="F124" s="159">
        <v>2165</v>
      </c>
      <c r="G124" s="148">
        <f t="shared" ref="G124:G126" si="62">E124*F124</f>
        <v>103054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1795.4132557002506</v>
      </c>
      <c r="N124" s="152">
        <f>M124/L124</f>
        <v>78.061445900010895</v>
      </c>
      <c r="O124" s="154">
        <f>L124-I124</f>
        <v>0</v>
      </c>
      <c r="P124" s="155">
        <f>N124-K124</f>
        <v>-8.8950758391195421</v>
      </c>
      <c r="Q124" s="156">
        <f>N124/K124</f>
        <v>0.89770662785012523</v>
      </c>
      <c r="R124" s="327">
        <f>Q140</f>
        <v>0.89623774130078049</v>
      </c>
      <c r="S124" s="157">
        <v>0.70833333333333337</v>
      </c>
      <c r="T124" s="158">
        <v>0.7585763888888889</v>
      </c>
      <c r="U124" s="159"/>
      <c r="V124" s="160">
        <v>72.35103093261732</v>
      </c>
      <c r="W124" s="97"/>
      <c r="X124" s="98"/>
      <c r="Y124" s="196"/>
      <c r="Z124" s="197"/>
      <c r="AA124" s="330"/>
      <c r="AB124" s="331"/>
      <c r="AC124" s="196">
        <v>2</v>
      </c>
      <c r="AD124" s="197"/>
      <c r="AE124" s="115">
        <f>M124-J124</f>
        <v>-204.5867442997494</v>
      </c>
      <c r="AF124" s="156">
        <f>M124/J124</f>
        <v>0.89770662785012534</v>
      </c>
      <c r="AG124" s="381">
        <f>AF140</f>
        <v>0.8962377413007806</v>
      </c>
    </row>
    <row r="125" spans="1:33" ht="15.75" customHeight="1">
      <c r="A125" s="362"/>
      <c r="B125" s="163" t="s">
        <v>171</v>
      </c>
      <c r="C125" s="335" t="s">
        <v>184</v>
      </c>
      <c r="D125" s="336"/>
      <c r="E125" s="101">
        <v>56.87</v>
      </c>
      <c r="F125" s="111">
        <v>1877</v>
      </c>
      <c r="G125" s="103">
        <f t="shared" si="62"/>
        <v>106744.98999999999</v>
      </c>
      <c r="H125" s="26"/>
      <c r="I125" s="104">
        <v>23</v>
      </c>
      <c r="J125" s="105">
        <v>2000</v>
      </c>
      <c r="K125" s="106">
        <f t="shared" ref="K125:K126" si="63">J125/I125</f>
        <v>86.956521739130437</v>
      </c>
      <c r="L125" s="107">
        <v>23</v>
      </c>
      <c r="M125" s="105">
        <f>F125/V125*60</f>
        <v>1792.1607611406525</v>
      </c>
      <c r="N125" s="106">
        <f>M125/L125</f>
        <v>77.920033093071851</v>
      </c>
      <c r="O125" s="108">
        <f>L125-I125</f>
        <v>0</v>
      </c>
      <c r="P125" s="109">
        <f>N125-K125</f>
        <v>-9.0364886460585865</v>
      </c>
      <c r="Q125" s="110">
        <f>N125/K125</f>
        <v>0.89608038057032624</v>
      </c>
      <c r="R125" s="328"/>
      <c r="S125" s="47">
        <v>0.76250000000000007</v>
      </c>
      <c r="T125" s="48">
        <v>0.8061342592592593</v>
      </c>
      <c r="U125" s="111">
        <v>5.6500000000000838</v>
      </c>
      <c r="V125" s="112">
        <v>62.840344706755545</v>
      </c>
      <c r="W125" s="113"/>
      <c r="X125" s="116"/>
      <c r="Y125" s="12"/>
      <c r="Z125" s="198"/>
      <c r="AA125" s="337"/>
      <c r="AB125" s="338"/>
      <c r="AC125" s="12">
        <v>1</v>
      </c>
      <c r="AD125" s="198"/>
      <c r="AE125" s="117">
        <f>M125-J125</f>
        <v>-207.83923885934746</v>
      </c>
      <c r="AF125" s="110">
        <f>M125/J125</f>
        <v>0.89608038057032624</v>
      </c>
      <c r="AG125" s="374"/>
    </row>
    <row r="126" spans="1:33" ht="15.75" customHeight="1">
      <c r="A126" s="362"/>
      <c r="B126" s="163" t="s">
        <v>171</v>
      </c>
      <c r="C126" s="335" t="s">
        <v>183</v>
      </c>
      <c r="D126" s="336"/>
      <c r="E126" s="101">
        <v>56.79</v>
      </c>
      <c r="F126" s="111">
        <v>2671</v>
      </c>
      <c r="G126" s="103">
        <f t="shared" si="62"/>
        <v>151686.09</v>
      </c>
      <c r="H126" s="26"/>
      <c r="I126" s="104">
        <v>23</v>
      </c>
      <c r="J126" s="105">
        <v>2000</v>
      </c>
      <c r="K126" s="106">
        <f t="shared" si="63"/>
        <v>86.956521739130437</v>
      </c>
      <c r="L126" s="107">
        <v>23</v>
      </c>
      <c r="M126" s="105">
        <f>F126/V126*60</f>
        <v>1789.8524309637805</v>
      </c>
      <c r="N126" s="106">
        <f>M126/L126</f>
        <v>77.81967091146872</v>
      </c>
      <c r="O126" s="108">
        <f>L126-I126</f>
        <v>0</v>
      </c>
      <c r="P126" s="109">
        <f>N126-K126</f>
        <v>-9.1368508276617177</v>
      </c>
      <c r="Q126" s="110">
        <f>N126/K126</f>
        <v>0.89492621548189022</v>
      </c>
      <c r="R126" s="328"/>
      <c r="S126" s="47">
        <v>0.80902777777777779</v>
      </c>
      <c r="T126" s="48">
        <v>0.8712037037037037</v>
      </c>
      <c r="U126" s="111">
        <v>5</v>
      </c>
      <c r="V126" s="112">
        <v>89.538107850435978</v>
      </c>
      <c r="W126" s="113"/>
      <c r="X126" s="116"/>
      <c r="Y126" s="12"/>
      <c r="Z126" s="198"/>
      <c r="AA126" s="337"/>
      <c r="AB126" s="338"/>
      <c r="AC126" s="12">
        <v>2</v>
      </c>
      <c r="AD126" s="198"/>
      <c r="AE126" s="117">
        <f>M126-J126</f>
        <v>-210.14756903621947</v>
      </c>
      <c r="AF126" s="110">
        <f>M126/J126</f>
        <v>0.89492621548189022</v>
      </c>
      <c r="AG126" s="374"/>
    </row>
    <row r="127" spans="1:33" ht="15.75" customHeight="1">
      <c r="A127" s="362"/>
      <c r="B127" s="163"/>
      <c r="C127" s="335"/>
      <c r="D127" s="336"/>
      <c r="E127" s="101"/>
      <c r="F127" s="111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328"/>
      <c r="S127" s="47"/>
      <c r="T127" s="48"/>
      <c r="U127" s="111"/>
      <c r="V127" s="112"/>
      <c r="W127" s="113"/>
      <c r="X127" s="116"/>
      <c r="Y127" s="12"/>
      <c r="Z127" s="198"/>
      <c r="AA127" s="337"/>
      <c r="AB127" s="338"/>
      <c r="AC127" s="12"/>
      <c r="AD127" s="198"/>
      <c r="AE127" s="117"/>
      <c r="AF127" s="110"/>
      <c r="AG127" s="374"/>
    </row>
    <row r="128" spans="1:33" ht="15.75" customHeight="1">
      <c r="A128" s="363"/>
      <c r="B128" s="163"/>
      <c r="C128" s="335"/>
      <c r="D128" s="336"/>
      <c r="E128" s="101"/>
      <c r="F128" s="111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328"/>
      <c r="S128" s="47"/>
      <c r="T128" s="48"/>
      <c r="U128" s="111"/>
      <c r="V128" s="112"/>
      <c r="W128" s="113"/>
      <c r="X128" s="116"/>
      <c r="Y128" s="12"/>
      <c r="Z128" s="198"/>
      <c r="AA128" s="337"/>
      <c r="AB128" s="338"/>
      <c r="AC128" s="12"/>
      <c r="AD128" s="198"/>
      <c r="AE128" s="117"/>
      <c r="AF128" s="110"/>
      <c r="AG128" s="374"/>
    </row>
    <row r="129" spans="1:33" ht="15.75" customHeight="1">
      <c r="A129" s="363"/>
      <c r="B129" s="163"/>
      <c r="C129" s="335"/>
      <c r="D129" s="336"/>
      <c r="E129" s="101"/>
      <c r="F129" s="111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28"/>
      <c r="S129" s="47"/>
      <c r="T129" s="120"/>
      <c r="U129" s="111"/>
      <c r="V129" s="112"/>
      <c r="W129" s="113"/>
      <c r="X129" s="116"/>
      <c r="Y129" s="12"/>
      <c r="Z129" s="198"/>
      <c r="AA129" s="337"/>
      <c r="AB129" s="338"/>
      <c r="AC129" s="12"/>
      <c r="AD129" s="198"/>
      <c r="AE129" s="117"/>
      <c r="AF129" s="110"/>
      <c r="AG129" s="374"/>
    </row>
    <row r="130" spans="1:33" ht="15.75" customHeight="1">
      <c r="A130" s="363"/>
      <c r="B130" s="163"/>
      <c r="C130" s="335"/>
      <c r="D130" s="336"/>
      <c r="E130" s="101"/>
      <c r="F130" s="111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328"/>
      <c r="S130" s="47"/>
      <c r="T130" s="120"/>
      <c r="U130" s="111"/>
      <c r="V130" s="112"/>
      <c r="W130" s="113"/>
      <c r="X130" s="116"/>
      <c r="Y130" s="12"/>
      <c r="Z130" s="198"/>
      <c r="AA130" s="337"/>
      <c r="AB130" s="338"/>
      <c r="AC130" s="12"/>
      <c r="AD130" s="198"/>
      <c r="AE130" s="117"/>
      <c r="AF130" s="110"/>
      <c r="AG130" s="374"/>
    </row>
    <row r="131" spans="1:33" ht="15.75" customHeight="1">
      <c r="A131" s="363"/>
      <c r="B131" s="163"/>
      <c r="C131" s="335"/>
      <c r="D131" s="336"/>
      <c r="E131" s="101"/>
      <c r="F131" s="111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28"/>
      <c r="S131" s="47"/>
      <c r="T131" s="120"/>
      <c r="U131" s="111"/>
      <c r="V131" s="112"/>
      <c r="W131" s="113"/>
      <c r="X131" s="116"/>
      <c r="Y131" s="12"/>
      <c r="Z131" s="198"/>
      <c r="AA131" s="337"/>
      <c r="AB131" s="338"/>
      <c r="AC131" s="12"/>
      <c r="AD131" s="198"/>
      <c r="AE131" s="117"/>
      <c r="AF131" s="110"/>
      <c r="AG131" s="374"/>
    </row>
    <row r="132" spans="1:33" ht="15.75" customHeight="1">
      <c r="A132" s="363"/>
      <c r="B132" s="163"/>
      <c r="C132" s="335"/>
      <c r="D132" s="336"/>
      <c r="E132" s="101"/>
      <c r="F132" s="111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28"/>
      <c r="S132" s="47"/>
      <c r="T132" s="120"/>
      <c r="U132" s="111"/>
      <c r="V132" s="112"/>
      <c r="W132" s="113"/>
      <c r="X132" s="116"/>
      <c r="Y132" s="12"/>
      <c r="Z132" s="198"/>
      <c r="AA132" s="337"/>
      <c r="AB132" s="338"/>
      <c r="AC132" s="12"/>
      <c r="AD132" s="198"/>
      <c r="AE132" s="117"/>
      <c r="AF132" s="110"/>
      <c r="AG132" s="374"/>
    </row>
    <row r="133" spans="1:33" ht="15.75" customHeight="1">
      <c r="A133" s="363"/>
      <c r="B133" s="163"/>
      <c r="C133" s="335"/>
      <c r="D133" s="336"/>
      <c r="E133" s="101"/>
      <c r="F133" s="111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28"/>
      <c r="S133" s="47"/>
      <c r="T133" s="120"/>
      <c r="U133" s="111"/>
      <c r="V133" s="112"/>
      <c r="W133" s="113"/>
      <c r="X133" s="116"/>
      <c r="Y133" s="12"/>
      <c r="Z133" s="198"/>
      <c r="AA133" s="337"/>
      <c r="AB133" s="338"/>
      <c r="AC133" s="12"/>
      <c r="AD133" s="198"/>
      <c r="AE133" s="117"/>
      <c r="AF133" s="110"/>
      <c r="AG133" s="374"/>
    </row>
    <row r="134" spans="1:33" ht="15.75" customHeight="1">
      <c r="A134" s="363"/>
      <c r="B134" s="163"/>
      <c r="C134" s="335"/>
      <c r="D134" s="336"/>
      <c r="E134" s="101"/>
      <c r="F134" s="111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28"/>
      <c r="S134" s="47"/>
      <c r="T134" s="120"/>
      <c r="U134" s="111"/>
      <c r="V134" s="112"/>
      <c r="W134" s="113"/>
      <c r="X134" s="116"/>
      <c r="Y134" s="12"/>
      <c r="Z134" s="198"/>
      <c r="AA134" s="337"/>
      <c r="AB134" s="338"/>
      <c r="AC134" s="12"/>
      <c r="AD134" s="198"/>
      <c r="AE134" s="117"/>
      <c r="AF134" s="110"/>
      <c r="AG134" s="374"/>
    </row>
    <row r="135" spans="1:33" ht="15.75" customHeight="1">
      <c r="A135" s="363"/>
      <c r="B135" s="163"/>
      <c r="C135" s="335"/>
      <c r="D135" s="336"/>
      <c r="E135" s="101"/>
      <c r="F135" s="111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28"/>
      <c r="S135" s="47"/>
      <c r="T135" s="120"/>
      <c r="U135" s="111"/>
      <c r="V135" s="112"/>
      <c r="W135" s="113"/>
      <c r="X135" s="116"/>
      <c r="Y135" s="12"/>
      <c r="Z135" s="198"/>
      <c r="AA135" s="337"/>
      <c r="AB135" s="338"/>
      <c r="AC135" s="12"/>
      <c r="AD135" s="198"/>
      <c r="AE135" s="117"/>
      <c r="AF135" s="110"/>
      <c r="AG135" s="374"/>
    </row>
    <row r="136" spans="1:33" ht="15.75" customHeight="1">
      <c r="A136" s="363"/>
      <c r="B136" s="163"/>
      <c r="C136" s="335"/>
      <c r="D136" s="336"/>
      <c r="E136" s="101"/>
      <c r="F136" s="111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8"/>
      <c r="S136" s="47"/>
      <c r="T136" s="120"/>
      <c r="U136" s="111"/>
      <c r="V136" s="112"/>
      <c r="W136" s="113"/>
      <c r="X136" s="116"/>
      <c r="Y136" s="12"/>
      <c r="Z136" s="198"/>
      <c r="AA136" s="337"/>
      <c r="AB136" s="338"/>
      <c r="AC136" s="12"/>
      <c r="AD136" s="198"/>
      <c r="AE136" s="117"/>
      <c r="AF136" s="110"/>
      <c r="AG136" s="374"/>
    </row>
    <row r="137" spans="1:33" ht="15.75" customHeight="1">
      <c r="A137" s="363"/>
      <c r="B137" s="163"/>
      <c r="C137" s="335"/>
      <c r="D137" s="336"/>
      <c r="E137" s="101"/>
      <c r="F137" s="111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8"/>
      <c r="S137" s="47"/>
      <c r="T137" s="120"/>
      <c r="U137" s="111"/>
      <c r="V137" s="112"/>
      <c r="W137" s="183"/>
      <c r="X137" s="184"/>
      <c r="Y137" s="12"/>
      <c r="Z137" s="198"/>
      <c r="AA137" s="337"/>
      <c r="AB137" s="338"/>
      <c r="AC137" s="12"/>
      <c r="AD137" s="198"/>
      <c r="AE137" s="117"/>
      <c r="AF137" s="110"/>
      <c r="AG137" s="374"/>
    </row>
    <row r="138" spans="1:33" ht="15.75" customHeight="1">
      <c r="A138" s="363"/>
      <c r="B138" s="163"/>
      <c r="C138" s="335"/>
      <c r="D138" s="336"/>
      <c r="E138" s="101"/>
      <c r="F138" s="111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8"/>
      <c r="S138" s="47"/>
      <c r="T138" s="120"/>
      <c r="U138" s="111"/>
      <c r="V138" s="112"/>
      <c r="W138" s="185"/>
      <c r="X138" s="186"/>
      <c r="Y138" s="12"/>
      <c r="Z138" s="198"/>
      <c r="AA138" s="337"/>
      <c r="AB138" s="338"/>
      <c r="AC138" s="12"/>
      <c r="AD138" s="198"/>
      <c r="AE138" s="117"/>
      <c r="AF138" s="110"/>
      <c r="AG138" s="374"/>
    </row>
    <row r="139" spans="1:33" ht="15.75" customHeight="1">
      <c r="A139" s="363"/>
      <c r="B139" s="100"/>
      <c r="C139" s="335"/>
      <c r="D139" s="336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8"/>
      <c r="S139" s="47"/>
      <c r="T139" s="120"/>
      <c r="U139" s="130"/>
      <c r="V139" s="112"/>
      <c r="W139" s="185"/>
      <c r="X139" s="186"/>
      <c r="Y139" s="12"/>
      <c r="Z139" s="198"/>
      <c r="AA139" s="337"/>
      <c r="AB139" s="338"/>
      <c r="AC139" s="12"/>
      <c r="AD139" s="198"/>
      <c r="AE139" s="117"/>
      <c r="AF139" s="110"/>
      <c r="AG139" s="374"/>
    </row>
    <row r="140" spans="1:33" ht="15.75" customHeight="1" thickBot="1">
      <c r="A140" s="364"/>
      <c r="B140" s="133" t="s">
        <v>115</v>
      </c>
      <c r="C140" s="358"/>
      <c r="D140" s="358"/>
      <c r="E140" s="134"/>
      <c r="F140" s="167"/>
      <c r="G140" s="135"/>
      <c r="H140" s="69"/>
      <c r="I140" s="136">
        <f t="shared" ref="I140:J140" si="64">AVERAGE(I124:I139)</f>
        <v>23</v>
      </c>
      <c r="J140" s="137">
        <f t="shared" si="64"/>
        <v>2000</v>
      </c>
      <c r="K140" s="138">
        <f t="shared" ref="K140" si="65">J140/I140</f>
        <v>86.956521739130437</v>
      </c>
      <c r="L140" s="136">
        <f t="shared" ref="L140:M140" si="66">AVERAGE(L124:L139)</f>
        <v>23</v>
      </c>
      <c r="M140" s="137">
        <f t="shared" si="66"/>
        <v>1792.4754826015612</v>
      </c>
      <c r="N140" s="138">
        <f>M140/L140</f>
        <v>77.933716634850484</v>
      </c>
      <c r="O140" s="139">
        <f>L140-I140</f>
        <v>0</v>
      </c>
      <c r="P140" s="140">
        <f>N140-K140</f>
        <v>-9.0228051042799535</v>
      </c>
      <c r="Q140" s="141">
        <f>N140/K140</f>
        <v>0.89623774130078049</v>
      </c>
      <c r="R140" s="329"/>
      <c r="S140" s="142">
        <v>0.70833333333333337</v>
      </c>
      <c r="T140" s="143">
        <v>0.8712037037037037</v>
      </c>
      <c r="U140" s="144"/>
      <c r="V140" s="166"/>
      <c r="W140" s="187"/>
      <c r="X140" s="188"/>
      <c r="Y140" s="179">
        <f t="shared" ref="Y140:Z140" si="67">SUM(Y124:Y139)</f>
        <v>0</v>
      </c>
      <c r="Z140" s="180">
        <f t="shared" si="67"/>
        <v>0</v>
      </c>
      <c r="AA140" s="359"/>
      <c r="AB140" s="360"/>
      <c r="AC140" s="179">
        <f t="shared" ref="AC140" si="68">SUM(AC124:AC139)</f>
        <v>5</v>
      </c>
      <c r="AD140" s="180">
        <f t="shared" ref="AD140" si="69">SUM(AD124:AD139)</f>
        <v>0</v>
      </c>
      <c r="AE140" s="168">
        <f>M140-J140</f>
        <v>-207.52451739843877</v>
      </c>
      <c r="AF140" s="141">
        <f>M140/J140</f>
        <v>0.8962377413007806</v>
      </c>
      <c r="AG140" s="375"/>
    </row>
    <row r="141" spans="1:33" ht="15.75" customHeight="1">
      <c r="A141" s="322" t="s">
        <v>237</v>
      </c>
      <c r="B141" s="146" t="s">
        <v>171</v>
      </c>
      <c r="C141" s="325" t="s">
        <v>226</v>
      </c>
      <c r="D141" s="326"/>
      <c r="E141" s="147">
        <v>52.21</v>
      </c>
      <c r="F141" s="97">
        <v>2114</v>
      </c>
      <c r="G141" s="148">
        <f t="shared" ref="G141" si="70">E141*F141</f>
        <v>110371.94</v>
      </c>
      <c r="H141" s="149"/>
      <c r="I141" s="150">
        <v>18</v>
      </c>
      <c r="J141" s="151">
        <v>2000</v>
      </c>
      <c r="K141" s="152">
        <f>J141/I141</f>
        <v>111.11111111111111</v>
      </c>
      <c r="L141" s="153">
        <v>18</v>
      </c>
      <c r="M141" s="151">
        <f>F141/V141*60</f>
        <v>1789.5137133238393</v>
      </c>
      <c r="N141" s="152">
        <f>M141/L141</f>
        <v>99.41742851799107</v>
      </c>
      <c r="O141" s="154">
        <f>L141-I141</f>
        <v>0</v>
      </c>
      <c r="P141" s="155">
        <f>N141-K141</f>
        <v>-11.693682593120045</v>
      </c>
      <c r="Q141" s="156">
        <f>N141/K141</f>
        <v>0.89475685666191962</v>
      </c>
      <c r="R141" s="327">
        <f>Q157</f>
        <v>0.89475685666191962</v>
      </c>
      <c r="S141" s="157">
        <v>0.73263888888888873</v>
      </c>
      <c r="T141" s="158">
        <v>0.78185185185185169</v>
      </c>
      <c r="U141" s="159"/>
      <c r="V141" s="160">
        <v>70.879590950106575</v>
      </c>
      <c r="W141" s="158"/>
      <c r="X141" s="169"/>
      <c r="Y141" s="196"/>
      <c r="Z141" s="197"/>
      <c r="AA141" s="330"/>
      <c r="AB141" s="331"/>
      <c r="AC141" s="196">
        <v>2</v>
      </c>
      <c r="AD141" s="197"/>
      <c r="AE141" s="115">
        <f>M141-J141</f>
        <v>-210.48628667616072</v>
      </c>
      <c r="AF141" s="156">
        <f>M141/J141</f>
        <v>0.89475685666191962</v>
      </c>
      <c r="AG141" s="332">
        <f>AF157</f>
        <v>0.89475685666191962</v>
      </c>
    </row>
    <row r="142" spans="1:33" ht="15.75" customHeight="1">
      <c r="A142" s="323"/>
      <c r="B142" s="163"/>
      <c r="C142" s="335"/>
      <c r="D142" s="336"/>
      <c r="E142" s="101"/>
      <c r="F142" s="102"/>
      <c r="G142" s="103"/>
      <c r="H142" s="26"/>
      <c r="I142" s="104"/>
      <c r="J142" s="105"/>
      <c r="K142" s="106"/>
      <c r="L142" s="107"/>
      <c r="M142" s="105"/>
      <c r="N142" s="106"/>
      <c r="O142" s="108"/>
      <c r="P142" s="109"/>
      <c r="Q142" s="110"/>
      <c r="R142" s="328"/>
      <c r="S142" s="47"/>
      <c r="T142" s="48"/>
      <c r="U142" s="111"/>
      <c r="V142" s="112"/>
      <c r="W142" s="113"/>
      <c r="X142" s="116"/>
      <c r="Y142" s="12"/>
      <c r="Z142" s="198"/>
      <c r="AA142" s="337"/>
      <c r="AB142" s="338"/>
      <c r="AC142" s="12"/>
      <c r="AD142" s="198"/>
      <c r="AE142" s="117"/>
      <c r="AF142" s="110"/>
      <c r="AG142" s="333"/>
    </row>
    <row r="143" spans="1:33" ht="15.75" customHeight="1">
      <c r="A143" s="323"/>
      <c r="B143" s="163"/>
      <c r="C143" s="335"/>
      <c r="D143" s="336"/>
      <c r="E143" s="101"/>
      <c r="F143" s="102"/>
      <c r="G143" s="103"/>
      <c r="H143" s="26"/>
      <c r="I143" s="104"/>
      <c r="J143" s="105"/>
      <c r="K143" s="106"/>
      <c r="L143" s="107"/>
      <c r="M143" s="105"/>
      <c r="N143" s="106"/>
      <c r="O143" s="108"/>
      <c r="P143" s="109"/>
      <c r="Q143" s="110"/>
      <c r="R143" s="328"/>
      <c r="S143" s="47"/>
      <c r="T143" s="48"/>
      <c r="U143" s="111"/>
      <c r="V143" s="112"/>
      <c r="W143" s="113"/>
      <c r="X143" s="116"/>
      <c r="Y143" s="12"/>
      <c r="Z143" s="198"/>
      <c r="AA143" s="337"/>
      <c r="AB143" s="338"/>
      <c r="AC143" s="12"/>
      <c r="AD143" s="198"/>
      <c r="AE143" s="117"/>
      <c r="AF143" s="110"/>
      <c r="AG143" s="333"/>
    </row>
    <row r="144" spans="1:33" ht="15.75" customHeight="1">
      <c r="A144" s="323"/>
      <c r="B144" s="163"/>
      <c r="C144" s="335"/>
      <c r="D144" s="336"/>
      <c r="E144" s="101"/>
      <c r="F144" s="102"/>
      <c r="G144" s="103"/>
      <c r="H144" s="26"/>
      <c r="I144" s="104"/>
      <c r="J144" s="105"/>
      <c r="K144" s="106"/>
      <c r="L144" s="107"/>
      <c r="M144" s="105"/>
      <c r="N144" s="106"/>
      <c r="O144" s="108"/>
      <c r="P144" s="109"/>
      <c r="Q144" s="110"/>
      <c r="R144" s="328"/>
      <c r="S144" s="47"/>
      <c r="T144" s="48"/>
      <c r="U144" s="111"/>
      <c r="V144" s="112"/>
      <c r="W144" s="113"/>
      <c r="X144" s="116"/>
      <c r="Y144" s="12"/>
      <c r="Z144" s="198"/>
      <c r="AA144" s="337"/>
      <c r="AB144" s="338"/>
      <c r="AC144" s="12"/>
      <c r="AD144" s="198"/>
      <c r="AE144" s="117"/>
      <c r="AF144" s="110"/>
      <c r="AG144" s="333"/>
    </row>
    <row r="145" spans="1:33" ht="15.75" customHeight="1">
      <c r="A145" s="323"/>
      <c r="B145" s="163"/>
      <c r="C145" s="335"/>
      <c r="D145" s="336"/>
      <c r="E145" s="101"/>
      <c r="F145" s="102"/>
      <c r="G145" s="103"/>
      <c r="H145" s="13"/>
      <c r="I145" s="104"/>
      <c r="J145" s="105"/>
      <c r="K145" s="106"/>
      <c r="L145" s="107"/>
      <c r="M145" s="105"/>
      <c r="N145" s="106"/>
      <c r="O145" s="108"/>
      <c r="P145" s="109"/>
      <c r="Q145" s="110"/>
      <c r="R145" s="328"/>
      <c r="S145" s="47"/>
      <c r="T145" s="48"/>
      <c r="U145" s="111"/>
      <c r="V145" s="112"/>
      <c r="W145" s="113"/>
      <c r="X145" s="116"/>
      <c r="Y145" s="12"/>
      <c r="Z145" s="198"/>
      <c r="AA145" s="337"/>
      <c r="AB145" s="338"/>
      <c r="AC145" s="12"/>
      <c r="AD145" s="198"/>
      <c r="AE145" s="117"/>
      <c r="AF145" s="110"/>
      <c r="AG145" s="333"/>
    </row>
    <row r="146" spans="1:33" ht="15.75" customHeight="1">
      <c r="A146" s="323"/>
      <c r="B146" s="163"/>
      <c r="C146" s="335"/>
      <c r="D146" s="336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328"/>
      <c r="S146" s="47"/>
      <c r="T146" s="120"/>
      <c r="U146" s="111"/>
      <c r="V146" s="112"/>
      <c r="W146" s="113"/>
      <c r="X146" s="116"/>
      <c r="Y146" s="12"/>
      <c r="Z146" s="198"/>
      <c r="AA146" s="337"/>
      <c r="AB146" s="338"/>
      <c r="AC146" s="12"/>
      <c r="AD146" s="198"/>
      <c r="AE146" s="117"/>
      <c r="AF146" s="110"/>
      <c r="AG146" s="333"/>
    </row>
    <row r="147" spans="1:33" ht="15.75" customHeight="1">
      <c r="A147" s="323"/>
      <c r="B147" s="163"/>
      <c r="C147" s="335"/>
      <c r="D147" s="336"/>
      <c r="E147" s="101"/>
      <c r="F147" s="102"/>
      <c r="G147" s="121"/>
      <c r="H147" s="62"/>
      <c r="I147" s="104"/>
      <c r="J147" s="105"/>
      <c r="K147" s="106"/>
      <c r="L147" s="107"/>
      <c r="M147" s="105"/>
      <c r="N147" s="106"/>
      <c r="O147" s="123"/>
      <c r="P147" s="124"/>
      <c r="Q147" s="125"/>
      <c r="R147" s="328"/>
      <c r="S147" s="119"/>
      <c r="T147" s="120"/>
      <c r="U147" s="111"/>
      <c r="V147" s="112"/>
      <c r="W147" s="120"/>
      <c r="X147" s="189"/>
      <c r="Y147" s="12"/>
      <c r="Z147" s="198"/>
      <c r="AA147" s="337"/>
      <c r="AB147" s="338"/>
      <c r="AC147" s="12"/>
      <c r="AD147" s="198"/>
      <c r="AE147" s="117"/>
      <c r="AF147" s="110"/>
      <c r="AG147" s="333"/>
    </row>
    <row r="148" spans="1:33" ht="15.75" customHeight="1">
      <c r="A148" s="323"/>
      <c r="B148" s="163"/>
      <c r="C148" s="335"/>
      <c r="D148" s="336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328"/>
      <c r="S148" s="119"/>
      <c r="T148" s="120"/>
      <c r="U148" s="111"/>
      <c r="V148" s="112"/>
      <c r="W148" s="120"/>
      <c r="X148" s="189"/>
      <c r="Y148" s="12"/>
      <c r="Z148" s="198"/>
      <c r="AA148" s="337"/>
      <c r="AB148" s="338"/>
      <c r="AC148" s="12"/>
      <c r="AD148" s="198"/>
      <c r="AE148" s="117"/>
      <c r="AF148" s="110"/>
      <c r="AG148" s="333"/>
    </row>
    <row r="149" spans="1:33" ht="15.75" customHeight="1">
      <c r="A149" s="323"/>
      <c r="B149" s="163"/>
      <c r="C149" s="335"/>
      <c r="D149" s="336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328"/>
      <c r="S149" s="119"/>
      <c r="T149" s="120"/>
      <c r="U149" s="111"/>
      <c r="V149" s="112"/>
      <c r="W149" s="120"/>
      <c r="X149" s="189"/>
      <c r="Y149" s="12"/>
      <c r="Z149" s="198"/>
      <c r="AA149" s="337"/>
      <c r="AB149" s="338"/>
      <c r="AC149" s="12"/>
      <c r="AD149" s="198"/>
      <c r="AE149" s="117"/>
      <c r="AF149" s="110"/>
      <c r="AG149" s="333"/>
    </row>
    <row r="150" spans="1:33" ht="15.75" customHeight="1">
      <c r="A150" s="323"/>
      <c r="B150" s="163"/>
      <c r="C150" s="335"/>
      <c r="D150" s="336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328"/>
      <c r="S150" s="119"/>
      <c r="T150" s="120"/>
      <c r="U150" s="111"/>
      <c r="V150" s="112"/>
      <c r="W150" s="120"/>
      <c r="X150" s="189"/>
      <c r="Y150" s="12"/>
      <c r="Z150" s="198"/>
      <c r="AA150" s="337"/>
      <c r="AB150" s="338"/>
      <c r="AC150" s="12"/>
      <c r="AD150" s="198"/>
      <c r="AE150" s="117"/>
      <c r="AF150" s="110"/>
      <c r="AG150" s="333"/>
    </row>
    <row r="151" spans="1:33" ht="15.75" customHeight="1">
      <c r="A151" s="323"/>
      <c r="B151" s="163"/>
      <c r="C151" s="335"/>
      <c r="D151" s="336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328"/>
      <c r="S151" s="119"/>
      <c r="T151" s="120"/>
      <c r="U151" s="111"/>
      <c r="V151" s="112"/>
      <c r="W151" s="120"/>
      <c r="X151" s="189"/>
      <c r="Y151" s="12"/>
      <c r="Z151" s="198"/>
      <c r="AA151" s="337"/>
      <c r="AB151" s="338"/>
      <c r="AC151" s="12"/>
      <c r="AD151" s="198"/>
      <c r="AE151" s="117"/>
      <c r="AF151" s="110"/>
      <c r="AG151" s="333"/>
    </row>
    <row r="152" spans="1:33" ht="15.75" customHeight="1">
      <c r="A152" s="323"/>
      <c r="B152" s="163"/>
      <c r="C152" s="335"/>
      <c r="D152" s="336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328"/>
      <c r="S152" s="119"/>
      <c r="T152" s="120"/>
      <c r="U152" s="111"/>
      <c r="V152" s="112"/>
      <c r="W152" s="120"/>
      <c r="X152" s="189"/>
      <c r="Y152" s="12"/>
      <c r="Z152" s="198"/>
      <c r="AA152" s="337"/>
      <c r="AB152" s="338"/>
      <c r="AC152" s="12"/>
      <c r="AD152" s="198"/>
      <c r="AE152" s="117"/>
      <c r="AF152" s="110"/>
      <c r="AG152" s="333"/>
    </row>
    <row r="153" spans="1:33" ht="15.75" customHeight="1">
      <c r="A153" s="323"/>
      <c r="B153" s="163"/>
      <c r="C153" s="335"/>
      <c r="D153" s="336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328"/>
      <c r="S153" s="119"/>
      <c r="T153" s="120"/>
      <c r="U153" s="111"/>
      <c r="V153" s="112"/>
      <c r="W153" s="120"/>
      <c r="X153" s="189"/>
      <c r="Y153" s="12"/>
      <c r="Z153" s="198"/>
      <c r="AA153" s="337"/>
      <c r="AB153" s="338"/>
      <c r="AC153" s="12"/>
      <c r="AD153" s="198"/>
      <c r="AE153" s="117"/>
      <c r="AF153" s="110"/>
      <c r="AG153" s="333"/>
    </row>
    <row r="154" spans="1:33" ht="15.75" customHeight="1">
      <c r="A154" s="323"/>
      <c r="B154" s="163"/>
      <c r="C154" s="335"/>
      <c r="D154" s="336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328"/>
      <c r="S154" s="119"/>
      <c r="T154" s="120"/>
      <c r="U154" s="111"/>
      <c r="V154" s="112"/>
      <c r="W154" s="120"/>
      <c r="X154" s="189"/>
      <c r="Y154" s="12"/>
      <c r="Z154" s="198"/>
      <c r="AA154" s="337"/>
      <c r="AB154" s="338"/>
      <c r="AC154" s="12"/>
      <c r="AD154" s="198"/>
      <c r="AE154" s="117"/>
      <c r="AF154" s="110"/>
      <c r="AG154" s="333"/>
    </row>
    <row r="155" spans="1:33" ht="15.75" customHeight="1">
      <c r="A155" s="323"/>
      <c r="B155" s="163"/>
      <c r="C155" s="335"/>
      <c r="D155" s="336"/>
      <c r="E155" s="101"/>
      <c r="F155" s="128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328"/>
      <c r="S155" s="119"/>
      <c r="T155" s="120"/>
      <c r="U155" s="111"/>
      <c r="V155" s="112"/>
      <c r="W155" s="120"/>
      <c r="X155" s="189"/>
      <c r="Y155" s="12"/>
      <c r="Z155" s="198"/>
      <c r="AA155" s="337"/>
      <c r="AB155" s="338"/>
      <c r="AC155" s="12"/>
      <c r="AD155" s="198"/>
      <c r="AE155" s="117"/>
      <c r="AF155" s="110"/>
      <c r="AG155" s="333"/>
    </row>
    <row r="156" spans="1:33" ht="15.75" customHeight="1">
      <c r="A156" s="323"/>
      <c r="B156" s="163"/>
      <c r="C156" s="335"/>
      <c r="D156" s="336"/>
      <c r="E156" s="164"/>
      <c r="F156" s="128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328"/>
      <c r="S156" s="119"/>
      <c r="T156" s="120"/>
      <c r="U156" s="130"/>
      <c r="V156" s="131"/>
      <c r="W156" s="126"/>
      <c r="X156" s="127"/>
      <c r="Y156" s="12"/>
      <c r="Z156" s="198"/>
      <c r="AA156" s="337"/>
      <c r="AB156" s="338"/>
      <c r="AC156" s="12"/>
      <c r="AD156" s="198"/>
      <c r="AE156" s="165"/>
      <c r="AF156" s="125"/>
      <c r="AG156" s="333"/>
    </row>
    <row r="157" spans="1:33" ht="15.75" customHeight="1" thickBot="1">
      <c r="A157" s="324"/>
      <c r="B157" s="133" t="s">
        <v>115</v>
      </c>
      <c r="C157" s="358"/>
      <c r="D157" s="358"/>
      <c r="E157" s="134"/>
      <c r="F157" s="167"/>
      <c r="G157" s="135"/>
      <c r="H157" s="69"/>
      <c r="I157" s="136">
        <f t="shared" ref="I157:J157" si="71">AVERAGE(I141:I156)</f>
        <v>18</v>
      </c>
      <c r="J157" s="137">
        <f t="shared" si="71"/>
        <v>2000</v>
      </c>
      <c r="K157" s="138">
        <f t="shared" ref="K157" si="72">J157/I157</f>
        <v>111.11111111111111</v>
      </c>
      <c r="L157" s="136">
        <f t="shared" ref="L157:M157" si="73">AVERAGE(L141:L156)</f>
        <v>18</v>
      </c>
      <c r="M157" s="137">
        <f t="shared" si="73"/>
        <v>1789.5137133238393</v>
      </c>
      <c r="N157" s="138">
        <f>M157/L157</f>
        <v>99.41742851799107</v>
      </c>
      <c r="O157" s="139">
        <f>L157-I157</f>
        <v>0</v>
      </c>
      <c r="P157" s="140">
        <f>N157-K157</f>
        <v>-11.693682593120045</v>
      </c>
      <c r="Q157" s="141">
        <f>N157/K157</f>
        <v>0.89475685666191962</v>
      </c>
      <c r="R157" s="329"/>
      <c r="S157" s="142">
        <v>0.73263888888888873</v>
      </c>
      <c r="T157" s="143">
        <v>0.78185185185185169</v>
      </c>
      <c r="U157" s="144"/>
      <c r="V157" s="166"/>
      <c r="W157" s="167"/>
      <c r="X157" s="138"/>
      <c r="Y157" s="179">
        <f t="shared" ref="Y157:Z157" si="74">SUM(Y141:Y156)</f>
        <v>0</v>
      </c>
      <c r="Z157" s="180">
        <f t="shared" si="74"/>
        <v>0</v>
      </c>
      <c r="AA157" s="359"/>
      <c r="AB157" s="360"/>
      <c r="AC157" s="179">
        <f t="shared" ref="AC157" si="75">SUM(AC141:AC156)</f>
        <v>2</v>
      </c>
      <c r="AD157" s="180">
        <f t="shared" ref="AD157" si="76">SUM(AD141:AD156)</f>
        <v>0</v>
      </c>
      <c r="AE157" s="168">
        <f>M157-J157</f>
        <v>-210.48628667616072</v>
      </c>
      <c r="AF157" s="141">
        <f>M157/J157</f>
        <v>0.89475685666191962</v>
      </c>
      <c r="AG157" s="334"/>
    </row>
    <row r="159" spans="1:33">
      <c r="AA159" s="365" t="s">
        <v>149</v>
      </c>
      <c r="AB159" s="365"/>
    </row>
    <row r="160" spans="1:33">
      <c r="AA160" s="365" t="s">
        <v>150</v>
      </c>
      <c r="AB160" s="365"/>
    </row>
    <row r="161" spans="27:28">
      <c r="AA161" s="365" t="s">
        <v>151</v>
      </c>
      <c r="AB161" s="365"/>
    </row>
    <row r="162" spans="27:28">
      <c r="AA162" s="365" t="s">
        <v>152</v>
      </c>
      <c r="AB162" s="365"/>
    </row>
    <row r="163" spans="27:28">
      <c r="AA163" s="365" t="s">
        <v>153</v>
      </c>
      <c r="AB163" s="365"/>
    </row>
    <row r="164" spans="27:28">
      <c r="AA164" s="365" t="s">
        <v>154</v>
      </c>
      <c r="AB164" s="365"/>
    </row>
    <row r="165" spans="27:28">
      <c r="AA165" s="365" t="s">
        <v>155</v>
      </c>
      <c r="AB165" s="365"/>
    </row>
    <row r="166" spans="27:28">
      <c r="AA166" s="365" t="s">
        <v>156</v>
      </c>
      <c r="AB166" s="365"/>
    </row>
    <row r="167" spans="27:28">
      <c r="AA167" s="365" t="s">
        <v>157</v>
      </c>
      <c r="AB167" s="365"/>
    </row>
    <row r="168" spans="27:28">
      <c r="AA168" s="365" t="s">
        <v>158</v>
      </c>
      <c r="AB168" s="365"/>
    </row>
    <row r="169" spans="27:28">
      <c r="AA169" s="365" t="s">
        <v>159</v>
      </c>
      <c r="AB169" s="365"/>
    </row>
    <row r="170" spans="27:28">
      <c r="AA170" s="365" t="s">
        <v>160</v>
      </c>
      <c r="AB170" s="365"/>
    </row>
    <row r="171" spans="27:28">
      <c r="AA171" s="365" t="s">
        <v>161</v>
      </c>
      <c r="AB171" s="365"/>
    </row>
  </sheetData>
  <mergeCells count="380">
    <mergeCell ref="AA171:AB171"/>
    <mergeCell ref="AA165:AB165"/>
    <mergeCell ref="AA166:AB166"/>
    <mergeCell ref="AA167:AB167"/>
    <mergeCell ref="AA168:AB168"/>
    <mergeCell ref="AA169:AB169"/>
    <mergeCell ref="AA170:AB170"/>
    <mergeCell ref="AA159:AB159"/>
    <mergeCell ref="AA160:AB160"/>
    <mergeCell ref="AA161:AB161"/>
    <mergeCell ref="AA162:AB162"/>
    <mergeCell ref="AA163:AB163"/>
    <mergeCell ref="AA164:AB164"/>
    <mergeCell ref="AG141:AG157"/>
    <mergeCell ref="C142:D142"/>
    <mergeCell ref="AA142:AB142"/>
    <mergeCell ref="C143:D143"/>
    <mergeCell ref="AA143:AB143"/>
    <mergeCell ref="C144:D144"/>
    <mergeCell ref="AA144:AB144"/>
    <mergeCell ref="C145:D145"/>
    <mergeCell ref="AA145:AB145"/>
    <mergeCell ref="C146:D146"/>
    <mergeCell ref="C155:D155"/>
    <mergeCell ref="AA155:AB155"/>
    <mergeCell ref="C156:D156"/>
    <mergeCell ref="AA156:AB156"/>
    <mergeCell ref="C157:D157"/>
    <mergeCell ref="AA157:AB157"/>
    <mergeCell ref="C152:D152"/>
    <mergeCell ref="AA152:AB152"/>
    <mergeCell ref="C153:D153"/>
    <mergeCell ref="AA153:AB153"/>
    <mergeCell ref="C154:D154"/>
    <mergeCell ref="AA154:AB154"/>
    <mergeCell ref="AA134:AB134"/>
    <mergeCell ref="C135:D135"/>
    <mergeCell ref="AA135:AB135"/>
    <mergeCell ref="C136:D136"/>
    <mergeCell ref="AA136:AB136"/>
    <mergeCell ref="C140:D140"/>
    <mergeCell ref="AA140:AB140"/>
    <mergeCell ref="A141:A157"/>
    <mergeCell ref="C141:D141"/>
    <mergeCell ref="R141:R157"/>
    <mergeCell ref="AA141:AB141"/>
    <mergeCell ref="AA146:AB146"/>
    <mergeCell ref="C147:D147"/>
    <mergeCell ref="AA147:AB147"/>
    <mergeCell ref="C148:D148"/>
    <mergeCell ref="A124:A140"/>
    <mergeCell ref="C124:D124"/>
    <mergeCell ref="AA148:AB148"/>
    <mergeCell ref="C149:D149"/>
    <mergeCell ref="AA149:AB149"/>
    <mergeCell ref="C150:D150"/>
    <mergeCell ref="AA150:AB150"/>
    <mergeCell ref="C151:D151"/>
    <mergeCell ref="AA151:AB151"/>
    <mergeCell ref="AA111:AB111"/>
    <mergeCell ref="C112:D112"/>
    <mergeCell ref="C131:D131"/>
    <mergeCell ref="AA131:AB131"/>
    <mergeCell ref="C132:D132"/>
    <mergeCell ref="AA132:AB132"/>
    <mergeCell ref="C133:D133"/>
    <mergeCell ref="AA133:AB133"/>
    <mergeCell ref="AA127:AB127"/>
    <mergeCell ref="C128:D128"/>
    <mergeCell ref="AA128:AB128"/>
    <mergeCell ref="C129:D129"/>
    <mergeCell ref="AA129:AB129"/>
    <mergeCell ref="C130:D130"/>
    <mergeCell ref="AA130:AB130"/>
    <mergeCell ref="R124:R140"/>
    <mergeCell ref="AA124:AB124"/>
    <mergeCell ref="C137:D137"/>
    <mergeCell ref="AA137:AB137"/>
    <mergeCell ref="C138:D138"/>
    <mergeCell ref="AA138:AB138"/>
    <mergeCell ref="C139:D139"/>
    <mergeCell ref="AA139:AB139"/>
    <mergeCell ref="C134:D134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57">
    <cfRule type="cellIs" dxfId="293" priority="3" operator="greaterThan">
      <formula>0</formula>
    </cfRule>
  </conditionalFormatting>
  <conditionalFormatting sqref="P5:P157 AE5:AE157">
    <cfRule type="cellIs" dxfId="292" priority="6" operator="lessThan">
      <formula>0</formula>
    </cfRule>
  </conditionalFormatting>
  <conditionalFormatting sqref="Q5:Q157 AF5:AF157">
    <cfRule type="cellIs" dxfId="291" priority="4" operator="greaterThan">
      <formula>1</formula>
    </cfRule>
    <cfRule type="cellIs" dxfId="290" priority="5" operator="lessThan">
      <formula>0.8</formula>
    </cfRule>
  </conditionalFormatting>
  <conditionalFormatting sqref="AG5 R5:R157 AG107:AG124">
    <cfRule type="cellIs" dxfId="289" priority="7" operator="lessThan">
      <formula>0.8</formula>
    </cfRule>
  </conditionalFormatting>
  <conditionalFormatting sqref="AG22">
    <cfRule type="cellIs" dxfId="288" priority="12" operator="lessThan">
      <formula>0.8</formula>
    </cfRule>
  </conditionalFormatting>
  <conditionalFormatting sqref="AG37">
    <cfRule type="cellIs" dxfId="287" priority="11" operator="lessThan">
      <formula>0.8</formula>
    </cfRule>
  </conditionalFormatting>
  <conditionalFormatting sqref="AG39:AG74">
    <cfRule type="cellIs" dxfId="286" priority="9" operator="lessThan">
      <formula>0.8</formula>
    </cfRule>
  </conditionalFormatting>
  <conditionalFormatting sqref="AG80:AG88">
    <cfRule type="cellIs" dxfId="285" priority="10" operator="lessThan">
      <formula>0.8</formula>
    </cfRule>
  </conditionalFormatting>
  <conditionalFormatting sqref="AG90:AG95">
    <cfRule type="cellIs" dxfId="284" priority="8" operator="lessThan">
      <formula>0.8</formula>
    </cfRule>
  </conditionalFormatting>
  <conditionalFormatting sqref="AG139">
    <cfRule type="cellIs" dxfId="283" priority="2" operator="lessThan">
      <formula>0.8</formula>
    </cfRule>
  </conditionalFormatting>
  <conditionalFormatting sqref="AG141:AG157">
    <cfRule type="cellIs" dxfId="282" priority="1" operator="lessThan">
      <formula>0.8</formula>
    </cfRule>
  </conditionalFormatting>
  <dataValidations count="1">
    <dataValidation type="list" allowBlank="1" showInputMessage="1" showErrorMessage="1" sqref="AA5:AB157" xr:uid="{ACEFB033-65D5-4A4B-8E02-C0458C73B275}">
      <formula1>$AA$159:$AA$171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D808B-1616-4F92-8B3A-DAD02A68443A}">
  <sheetPr>
    <tabColor theme="8" tint="0.59999389629810485"/>
  </sheetPr>
  <dimension ref="B1:AR42"/>
  <sheetViews>
    <sheetView zoomScale="70" zoomScaleNormal="70" workbookViewId="0">
      <selection activeCell="N34" sqref="N34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11" t="s">
        <v>0</v>
      </c>
      <c r="C1" s="211"/>
      <c r="D1" s="211"/>
      <c r="E1" s="211"/>
      <c r="F1" s="211"/>
      <c r="G1" s="211"/>
      <c r="H1" s="211"/>
      <c r="I1" s="211"/>
      <c r="J1" s="211"/>
      <c r="K1" s="1"/>
      <c r="L1" s="1"/>
      <c r="M1" s="1"/>
      <c r="N1" s="1"/>
      <c r="O1" s="1"/>
      <c r="P1" s="1"/>
    </row>
    <row r="2" spans="2:34" ht="27.75" customHeight="1">
      <c r="B2" s="212"/>
      <c r="C2" s="212"/>
      <c r="D2" s="212"/>
      <c r="E2" s="212"/>
      <c r="F2" s="212"/>
      <c r="G2" s="212"/>
      <c r="H2" s="212"/>
      <c r="I2" s="212"/>
      <c r="J2" s="212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13" t="s">
        <v>247</v>
      </c>
      <c r="D3" s="214"/>
      <c r="E3" s="3" t="s">
        <v>2</v>
      </c>
      <c r="F3" s="215">
        <f>'0712(18度C)'!D1+'0712(4度C)'!D1</f>
        <v>237620</v>
      </c>
      <c r="G3" s="216"/>
      <c r="H3" s="3" t="s">
        <v>3</v>
      </c>
      <c r="I3" s="217">
        <f>'0712(18度C)'!F1+'0712(4度C)'!F1</f>
        <v>7790002.1000000006</v>
      </c>
      <c r="J3" s="218"/>
      <c r="K3" s="4"/>
      <c r="L3" s="5"/>
      <c r="M3" s="1"/>
      <c r="N3" s="1"/>
      <c r="O3" s="1"/>
      <c r="P3" s="1"/>
    </row>
    <row r="4" spans="2:34" ht="28.5" customHeight="1">
      <c r="B4" s="219" t="s">
        <v>4</v>
      </c>
      <c r="C4" s="222" t="s">
        <v>5</v>
      </c>
      <c r="D4" s="223"/>
      <c r="E4" s="224" t="s">
        <v>6</v>
      </c>
      <c r="F4" s="225"/>
      <c r="G4" s="224" t="s">
        <v>7</v>
      </c>
      <c r="H4" s="225"/>
      <c r="I4" s="224" t="s">
        <v>8</v>
      </c>
      <c r="J4" s="225"/>
      <c r="K4" s="226" t="s">
        <v>9</v>
      </c>
      <c r="L4" s="227"/>
      <c r="M4" s="226" t="s">
        <v>10</v>
      </c>
      <c r="N4" s="227"/>
      <c r="O4" s="228" t="s">
        <v>11</v>
      </c>
      <c r="P4" s="229"/>
      <c r="Q4" s="229" t="s">
        <v>12</v>
      </c>
      <c r="R4" s="229"/>
    </row>
    <row r="5" spans="2:34" ht="28.5" customHeight="1">
      <c r="B5" s="220"/>
      <c r="C5" s="222" t="s">
        <v>13</v>
      </c>
      <c r="D5" s="223"/>
      <c r="E5" s="230" t="s">
        <v>14</v>
      </c>
      <c r="F5" s="231"/>
      <c r="G5" s="232" t="s">
        <v>15</v>
      </c>
      <c r="H5" s="233"/>
      <c r="I5" s="234" t="s">
        <v>16</v>
      </c>
      <c r="J5" s="235"/>
      <c r="K5" s="236" t="s">
        <v>17</v>
      </c>
      <c r="L5" s="237"/>
      <c r="M5" s="238" t="s">
        <v>18</v>
      </c>
      <c r="N5" s="23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20"/>
      <c r="C6" s="222" t="s">
        <v>22</v>
      </c>
      <c r="D6" s="223"/>
      <c r="E6" s="250">
        <f>AVERAGE(D14:O14,D32:X32)</f>
        <v>472.0720600705165</v>
      </c>
      <c r="F6" s="251" t="e">
        <f>AVERAGE(#REF!,D14:K14)</f>
        <v>#REF!</v>
      </c>
      <c r="G6" s="252">
        <f>AVERAGE(D14:K14)</f>
        <v>285.38160980575503</v>
      </c>
      <c r="H6" s="253"/>
      <c r="I6" s="252">
        <f>AVERAGE(L14:O14)</f>
        <v>99.920849368159608</v>
      </c>
      <c r="J6" s="253"/>
      <c r="K6" s="252">
        <f>AVERAGE(D32:O32)</f>
        <v>758.22628458498025</v>
      </c>
      <c r="L6" s="253"/>
      <c r="M6" s="252">
        <f>AVERAGE(P32:X32)</f>
        <v>745.06691897996245</v>
      </c>
      <c r="N6" s="253"/>
      <c r="O6" s="241">
        <f>'0712(4度C)'!Y2</f>
        <v>0</v>
      </c>
      <c r="P6" s="241">
        <f>'0712(4度C)'!Z2</f>
        <v>0</v>
      </c>
      <c r="Q6" s="241">
        <f>'0712(4度C)'!AC2</f>
        <v>75</v>
      </c>
      <c r="R6" s="241">
        <f>'0712(4度C)'!AD2</f>
        <v>0</v>
      </c>
    </row>
    <row r="7" spans="2:34" ht="28.5" customHeight="1">
      <c r="B7" s="220"/>
      <c r="C7" s="244" t="s">
        <v>23</v>
      </c>
      <c r="D7" s="245"/>
      <c r="E7" s="246">
        <f>AVERAGE(D15:O15,D33:X33)</f>
        <v>420.01861021098057</v>
      </c>
      <c r="F7" s="247" t="e">
        <f>AVERAGE(#REF!,D15:K15)</f>
        <v>#REF!</v>
      </c>
      <c r="G7" s="248">
        <f>AVERAGE(D15:K15)</f>
        <v>248.57359885583708</v>
      </c>
      <c r="H7" s="249"/>
      <c r="I7" s="248">
        <f>AVERAGE(L15:O15)</f>
        <v>91.092123148485712</v>
      </c>
      <c r="J7" s="249"/>
      <c r="K7" s="248">
        <f>AVERAGE(D33:O33)</f>
        <v>676.93791981241588</v>
      </c>
      <c r="L7" s="249"/>
      <c r="M7" s="248">
        <f>AVERAGE(P33:X33)</f>
        <v>666.96168293913183</v>
      </c>
      <c r="N7" s="249"/>
      <c r="O7" s="242"/>
      <c r="P7" s="242"/>
      <c r="Q7" s="242"/>
      <c r="R7" s="242"/>
    </row>
    <row r="8" spans="2:34" ht="28.5" customHeight="1">
      <c r="B8" s="221"/>
      <c r="C8" s="244" t="s">
        <v>24</v>
      </c>
      <c r="D8" s="245"/>
      <c r="E8" s="265">
        <f>AVERAGE(D16:O16,D34:X34)</f>
        <v>0.89412453506452105</v>
      </c>
      <c r="F8" s="266" t="e">
        <f>AVERAGE(D16:K16,#REF!)</f>
        <v>#REF!</v>
      </c>
      <c r="G8" s="254">
        <f>AVERAGE(D16:K16)</f>
        <v>0.88635750354254983</v>
      </c>
      <c r="H8" s="255"/>
      <c r="I8" s="254">
        <f>AVERAGE(L16:O16)</f>
        <v>0.91139145328915394</v>
      </c>
      <c r="J8" s="255"/>
      <c r="K8" s="254">
        <f>AVERAGE(D34:O34)</f>
        <v>0.8910098747172327</v>
      </c>
      <c r="L8" s="255"/>
      <c r="M8" s="254">
        <f>AVERAGE(P34:X34)</f>
        <v>0.89593955402629166</v>
      </c>
      <c r="N8" s="255"/>
      <c r="O8" s="243"/>
      <c r="P8" s="243"/>
      <c r="Q8" s="243"/>
      <c r="R8" s="243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6" t="s">
        <v>26</v>
      </c>
      <c r="C11" s="257"/>
      <c r="D11" s="258" t="s">
        <v>27</v>
      </c>
      <c r="E11" s="259"/>
      <c r="F11" s="259"/>
      <c r="G11" s="259"/>
      <c r="H11" s="259"/>
      <c r="I11" s="259"/>
      <c r="J11" s="259"/>
      <c r="K11" s="259"/>
      <c r="L11" s="260" t="s">
        <v>28</v>
      </c>
      <c r="M11" s="261"/>
      <c r="N11" s="261"/>
      <c r="O11" s="262"/>
    </row>
    <row r="12" spans="2:34" ht="17.25" customHeight="1">
      <c r="B12" s="263" t="s">
        <v>29</v>
      </c>
      <c r="C12" s="264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63"/>
      <c r="C13" s="264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0" t="s">
        <v>40</v>
      </c>
      <c r="C14" s="26" t="s">
        <v>41</v>
      </c>
      <c r="D14" s="27" t="s">
        <v>42</v>
      </c>
      <c r="E14" s="28">
        <v>85.245901639344268</v>
      </c>
      <c r="F14" s="28">
        <v>110.25641025641026</v>
      </c>
      <c r="G14" s="28">
        <v>95.867346938775512</v>
      </c>
      <c r="H14" s="28">
        <v>166.32000000000002</v>
      </c>
      <c r="I14" s="28">
        <v>654.6</v>
      </c>
      <c r="J14" s="28">
        <v>600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>
        <v>111.11111111111111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0"/>
      <c r="C15" s="33" t="s">
        <v>43</v>
      </c>
      <c r="D15" s="34" t="s">
        <v>42</v>
      </c>
      <c r="E15" s="35">
        <v>76.517198402584356</v>
      </c>
      <c r="F15" s="35">
        <v>99.293096551529032</v>
      </c>
      <c r="G15" s="35">
        <v>86.459318112742181</v>
      </c>
      <c r="H15" s="35">
        <v>148.28888898726913</v>
      </c>
      <c r="I15" s="35">
        <v>539.14309108089765</v>
      </c>
      <c r="J15" s="35">
        <v>541.74000000000012</v>
      </c>
      <c r="K15" s="36" t="s">
        <v>42</v>
      </c>
      <c r="L15" s="34" t="s">
        <v>42</v>
      </c>
      <c r="M15" s="37">
        <v>95.892857142857139</v>
      </c>
      <c r="N15" s="35">
        <v>77.910528229053384</v>
      </c>
      <c r="O15" s="38">
        <v>99.472984073546613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40"/>
      <c r="C16" s="41" t="s">
        <v>44</v>
      </c>
      <c r="D16" s="42" t="s">
        <v>42</v>
      </c>
      <c r="E16" s="43">
        <f t="shared" ref="E16:J16" si="0">E15/E14</f>
        <v>0.89760559664570105</v>
      </c>
      <c r="F16" s="43">
        <f t="shared" si="0"/>
        <v>0.90056529430456556</v>
      </c>
      <c r="G16" s="43">
        <f t="shared" si="0"/>
        <v>0.90186409526862521</v>
      </c>
      <c r="H16" s="43">
        <f t="shared" si="0"/>
        <v>0.89158783662379215</v>
      </c>
      <c r="I16" s="43">
        <f t="shared" si="0"/>
        <v>0.82362219841261475</v>
      </c>
      <c r="J16" s="43">
        <f t="shared" si="0"/>
        <v>0.90290000000000026</v>
      </c>
      <c r="K16" s="44" t="s">
        <v>42</v>
      </c>
      <c r="L16" s="42" t="s">
        <v>42</v>
      </c>
      <c r="M16" s="45">
        <f t="shared" ref="M16:O16" si="1">M15/M14</f>
        <v>0.94294642857142852</v>
      </c>
      <c r="N16" s="43">
        <f t="shared" si="1"/>
        <v>0.89597107463411385</v>
      </c>
      <c r="O16" s="46">
        <f t="shared" si="1"/>
        <v>0.89525685666191945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7" t="s">
        <v>45</v>
      </c>
      <c r="C17" s="13" t="s">
        <v>46</v>
      </c>
      <c r="D17" s="47" t="s">
        <v>42</v>
      </c>
      <c r="E17" s="48">
        <v>0.16666666666666666</v>
      </c>
      <c r="F17" s="48">
        <v>0.16666666666666666</v>
      </c>
      <c r="G17" s="48">
        <v>0.16666666666666666</v>
      </c>
      <c r="H17" s="48">
        <v>0.16666666666666666</v>
      </c>
      <c r="I17" s="48">
        <v>0.25</v>
      </c>
      <c r="J17" s="48">
        <v>0.25</v>
      </c>
      <c r="K17" s="48" t="s">
        <v>42</v>
      </c>
      <c r="L17" s="47" t="s">
        <v>42</v>
      </c>
      <c r="M17" s="49">
        <v>0.72986111111111096</v>
      </c>
      <c r="N17" s="48">
        <v>0.74097222222222203</v>
      </c>
      <c r="O17" s="50">
        <v>0.77847222222222212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63"/>
      <c r="C18" s="13" t="s">
        <v>47</v>
      </c>
      <c r="D18" s="47" t="s">
        <v>42</v>
      </c>
      <c r="E18" s="48">
        <v>0.71131944444444439</v>
      </c>
      <c r="F18" s="48">
        <v>0.72263888888888872</v>
      </c>
      <c r="G18" s="48">
        <v>0.76072916666666657</v>
      </c>
      <c r="H18" s="48">
        <v>0.77760416666666654</v>
      </c>
      <c r="I18" s="48">
        <v>0.43182870370370363</v>
      </c>
      <c r="J18" s="48">
        <v>0.31181712962962965</v>
      </c>
      <c r="K18" s="48" t="s">
        <v>42</v>
      </c>
      <c r="L18" s="47" t="s">
        <v>42</v>
      </c>
      <c r="M18" s="49">
        <v>0.88528935185185165</v>
      </c>
      <c r="N18" s="48">
        <v>0.90408564814814796</v>
      </c>
      <c r="O18" s="50">
        <v>0.82667824074074059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8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69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68" t="s">
        <v>51</v>
      </c>
      <c r="C21" s="51" t="s">
        <v>49</v>
      </c>
      <c r="D21" s="54"/>
      <c r="E21" s="52">
        <v>16</v>
      </c>
      <c r="F21" s="52">
        <v>14</v>
      </c>
      <c r="G21" s="52">
        <v>16</v>
      </c>
      <c r="H21" s="52">
        <v>18</v>
      </c>
      <c r="I21" s="52">
        <v>0</v>
      </c>
      <c r="J21" s="52">
        <v>0</v>
      </c>
      <c r="K21" s="53"/>
      <c r="L21" s="54"/>
      <c r="M21" s="55">
        <v>5</v>
      </c>
      <c r="N21" s="52">
        <v>5</v>
      </c>
      <c r="O21" s="56">
        <v>1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69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63" t="s">
        <v>53</v>
      </c>
      <c r="C23" s="264"/>
      <c r="D23" s="57" t="s">
        <v>42</v>
      </c>
      <c r="E23" s="58">
        <v>20.333333333333332</v>
      </c>
      <c r="F23" s="58">
        <v>17.333333333333332</v>
      </c>
      <c r="G23" s="58">
        <v>22</v>
      </c>
      <c r="H23" s="58">
        <v>21</v>
      </c>
      <c r="I23" s="58">
        <v>5.5</v>
      </c>
      <c r="J23" s="58">
        <v>6</v>
      </c>
      <c r="K23" s="59" t="s">
        <v>42</v>
      </c>
      <c r="L23" s="57" t="s">
        <v>42</v>
      </c>
      <c r="M23" s="60">
        <v>18.666666666666668</v>
      </c>
      <c r="N23" s="58">
        <v>23</v>
      </c>
      <c r="O23" s="61">
        <v>18</v>
      </c>
    </row>
    <row r="24" spans="2:44" ht="17.25" customHeight="1">
      <c r="B24" s="270" t="s">
        <v>54</v>
      </c>
      <c r="C24" s="271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70" t="s">
        <v>59</v>
      </c>
      <c r="C25" s="271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72" t="s">
        <v>60</v>
      </c>
      <c r="C26" s="273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56" t="s">
        <v>26</v>
      </c>
      <c r="C29" s="257"/>
      <c r="D29" s="274" t="s">
        <v>64</v>
      </c>
      <c r="E29" s="275"/>
      <c r="F29" s="275"/>
      <c r="G29" s="275"/>
      <c r="H29" s="275"/>
      <c r="I29" s="275"/>
      <c r="J29" s="275"/>
      <c r="K29" s="275"/>
      <c r="L29" s="275"/>
      <c r="M29" s="275"/>
      <c r="N29" s="275"/>
      <c r="O29" s="276"/>
      <c r="P29" s="277" t="s">
        <v>65</v>
      </c>
      <c r="Q29" s="278"/>
      <c r="R29" s="278"/>
      <c r="S29" s="278"/>
      <c r="T29" s="278"/>
      <c r="U29" s="278"/>
      <c r="V29" s="278"/>
      <c r="W29" s="278"/>
      <c r="X29" s="279"/>
    </row>
    <row r="30" spans="2:44" ht="17.25" customHeight="1">
      <c r="B30" s="263" t="s">
        <v>29</v>
      </c>
      <c r="C30" s="264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63"/>
      <c r="C31" s="264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40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954.54545454545462</v>
      </c>
      <c r="O32" s="28">
        <v>926.08695652173913</v>
      </c>
      <c r="P32" s="27">
        <v>389.18918918918916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709.09090909090901</v>
      </c>
      <c r="W32" s="28">
        <v>942.85714285714289</v>
      </c>
      <c r="X32" s="31">
        <v>939.13043478260863</v>
      </c>
    </row>
    <row r="33" spans="2:24" ht="39.6" customHeight="1">
      <c r="B33" s="240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287.8100814863252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747.2349413539132</v>
      </c>
      <c r="N33" s="35">
        <v>848.89411009468051</v>
      </c>
      <c r="O33" s="35">
        <v>823.81254631474474</v>
      </c>
      <c r="P33" s="34">
        <v>348.69909195366824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642.3249377115136</v>
      </c>
      <c r="W33" s="35">
        <v>844.25086418755859</v>
      </c>
      <c r="X33" s="38">
        <v>832.57183790378701</v>
      </c>
    </row>
    <row r="34" spans="2:24" ht="40.15" customHeight="1">
      <c r="B34" s="240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0.87941969343043813</v>
      </c>
      <c r="H34" s="43" t="s">
        <v>42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0.90573932285322811</v>
      </c>
      <c r="N34" s="43">
        <f>N33/N32</f>
        <v>0.88931763914680806</v>
      </c>
      <c r="O34" s="43">
        <f>O33/O32</f>
        <v>0.88956284343845671</v>
      </c>
      <c r="P34" s="42">
        <f>P33/P32</f>
        <v>0.89596294460317538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0.9058428608752116</v>
      </c>
      <c r="W34" s="43">
        <f>W33/W32</f>
        <v>0.89541758322922882</v>
      </c>
      <c r="X34" s="46">
        <f>X33/X32</f>
        <v>0.88653482739755107</v>
      </c>
    </row>
    <row r="35" spans="2:24" ht="17.25" customHeight="1">
      <c r="B35" s="267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0.25</v>
      </c>
      <c r="H35" s="48" t="s">
        <v>42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0.3298611111111111</v>
      </c>
      <c r="N35" s="48">
        <v>0.25</v>
      </c>
      <c r="O35" s="48">
        <v>0.25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0.74930555555555567</v>
      </c>
      <c r="X35" s="50">
        <v>0.75</v>
      </c>
    </row>
    <row r="36" spans="2:24" ht="17.25" customHeight="1">
      <c r="B36" s="263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0.43182870370370363</v>
      </c>
      <c r="H36" s="48" t="s">
        <v>42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0.43524305555555554</v>
      </c>
      <c r="N36" s="48">
        <v>0.53637731481481488</v>
      </c>
      <c r="O36" s="48">
        <v>0.53121527777777777</v>
      </c>
      <c r="P36" s="47">
        <v>0.79366898148148157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0.90552083333333333</v>
      </c>
      <c r="W36" s="48">
        <v>1.1487499999999999</v>
      </c>
      <c r="X36" s="50">
        <v>1.1339236111111108</v>
      </c>
    </row>
    <row r="37" spans="2:24" ht="17.25" customHeight="1">
      <c r="B37" s="263" t="s">
        <v>53</v>
      </c>
      <c r="C37" s="264"/>
      <c r="D37" s="58" t="s">
        <v>42</v>
      </c>
      <c r="E37" s="58" t="s">
        <v>42</v>
      </c>
      <c r="F37" s="58" t="s">
        <v>42</v>
      </c>
      <c r="G37" s="58">
        <v>11</v>
      </c>
      <c r="H37" s="58" t="s">
        <v>42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4</v>
      </c>
      <c r="N37" s="58">
        <v>3.6666666666666665</v>
      </c>
      <c r="O37" s="58">
        <v>3.8333333333333335</v>
      </c>
      <c r="P37" s="57">
        <v>9.25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4.4000000000000004</v>
      </c>
      <c r="W37" s="58">
        <v>3.5</v>
      </c>
      <c r="X37" s="61">
        <v>3.8333333333333335</v>
      </c>
    </row>
    <row r="38" spans="2:24" ht="17.25" customHeight="1">
      <c r="B38" s="270" t="s">
        <v>54</v>
      </c>
      <c r="C38" s="271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70" t="s">
        <v>59</v>
      </c>
      <c r="C39" s="271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72" t="s">
        <v>60</v>
      </c>
      <c r="C40" s="273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79B87-46A0-4D17-AE62-93B5A0D8E792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J21" sqref="J21"/>
      <selection pane="bottomLeft" activeCell="J21" sqref="J21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SUM(F5:F140)</f>
        <v>114371</v>
      </c>
      <c r="E1" s="88" t="s">
        <v>3</v>
      </c>
      <c r="F1" s="89">
        <f>SUM(G5:G140)</f>
        <v>2230201.9799999995</v>
      </c>
      <c r="G1" s="90" t="s">
        <v>84</v>
      </c>
      <c r="H1" s="91">
        <f>L21+L38+L55+L72+L89+L106+L123+L140</f>
        <v>43.483333333333334</v>
      </c>
      <c r="I1" s="284" t="s">
        <v>85</v>
      </c>
      <c r="J1" s="280"/>
      <c r="K1" s="309"/>
      <c r="L1" s="313" t="s">
        <v>86</v>
      </c>
      <c r="M1" s="314"/>
      <c r="N1" s="315"/>
      <c r="O1" s="280" t="s">
        <v>87</v>
      </c>
      <c r="P1" s="280"/>
      <c r="Q1" s="280"/>
      <c r="R1" s="281"/>
      <c r="S1" s="284" t="s">
        <v>88</v>
      </c>
      <c r="T1" s="280"/>
      <c r="U1" s="280"/>
      <c r="V1" s="280"/>
      <c r="W1" s="280"/>
      <c r="X1" s="281"/>
      <c r="Y1" s="280" t="s">
        <v>89</v>
      </c>
      <c r="Z1" s="280"/>
      <c r="AA1" s="284" t="s">
        <v>90</v>
      </c>
      <c r="AB1" s="286"/>
      <c r="AC1" s="287"/>
    </row>
    <row r="2" spans="1:29" ht="26.25" customHeight="1" thickBot="1">
      <c r="A2" s="299">
        <v>46215</v>
      </c>
      <c r="B2" s="300"/>
      <c r="C2" s="92" t="s">
        <v>40</v>
      </c>
      <c r="D2" s="93">
        <f>AVERAGE(N21,N38,N55,N72,N89,N106,N123,N140)</f>
        <v>671.94980137577386</v>
      </c>
      <c r="E2" s="93" t="s">
        <v>91</v>
      </c>
      <c r="F2" s="94">
        <f>F1/D1</f>
        <v>19.499715662187089</v>
      </c>
      <c r="G2" s="95" t="s">
        <v>92</v>
      </c>
      <c r="H2" s="96">
        <f>COUNT(H5:H140)</f>
        <v>10</v>
      </c>
      <c r="I2" s="310"/>
      <c r="J2" s="311"/>
      <c r="K2" s="312"/>
      <c r="L2" s="316"/>
      <c r="M2" s="282"/>
      <c r="N2" s="317"/>
      <c r="O2" s="282"/>
      <c r="P2" s="282"/>
      <c r="Q2" s="282"/>
      <c r="R2" s="283"/>
      <c r="S2" s="285"/>
      <c r="T2" s="282"/>
      <c r="U2" s="282"/>
      <c r="V2" s="282"/>
      <c r="W2" s="282"/>
      <c r="X2" s="283"/>
      <c r="Y2" s="282"/>
      <c r="Z2" s="282"/>
      <c r="AA2" s="288"/>
      <c r="AB2" s="289"/>
      <c r="AC2" s="290"/>
    </row>
    <row r="3" spans="1:29" ht="23.25" customHeight="1">
      <c r="A3" s="301" t="s">
        <v>93</v>
      </c>
      <c r="B3" s="303" t="s">
        <v>94</v>
      </c>
      <c r="C3" s="305" t="s">
        <v>95</v>
      </c>
      <c r="D3" s="305"/>
      <c r="E3" s="307" t="s">
        <v>96</v>
      </c>
      <c r="F3" s="305" t="s">
        <v>97</v>
      </c>
      <c r="G3" s="307" t="s">
        <v>98</v>
      </c>
      <c r="H3" s="356" t="s">
        <v>99</v>
      </c>
      <c r="I3" s="291" t="s">
        <v>100</v>
      </c>
      <c r="J3" s="293" t="s">
        <v>101</v>
      </c>
      <c r="K3" s="295" t="s">
        <v>40</v>
      </c>
      <c r="L3" s="297" t="s">
        <v>100</v>
      </c>
      <c r="M3" s="293" t="s">
        <v>101</v>
      </c>
      <c r="N3" s="295" t="s">
        <v>40</v>
      </c>
      <c r="O3" s="291" t="s">
        <v>100</v>
      </c>
      <c r="P3" s="350" t="s">
        <v>40</v>
      </c>
      <c r="Q3" s="352" t="s">
        <v>102</v>
      </c>
      <c r="R3" s="354" t="s">
        <v>103</v>
      </c>
      <c r="S3" s="339" t="s">
        <v>104</v>
      </c>
      <c r="T3" s="340"/>
      <c r="U3" s="341" t="s">
        <v>105</v>
      </c>
      <c r="V3" s="341" t="s">
        <v>106</v>
      </c>
      <c r="W3" s="305" t="s">
        <v>107</v>
      </c>
      <c r="X3" s="343"/>
      <c r="Y3" s="344" t="s">
        <v>108</v>
      </c>
      <c r="Z3" s="345"/>
      <c r="AA3" s="348" t="s">
        <v>101</v>
      </c>
      <c r="AB3" s="318" t="s">
        <v>102</v>
      </c>
      <c r="AC3" s="320" t="s">
        <v>109</v>
      </c>
    </row>
    <row r="4" spans="1:29" ht="17.25" customHeight="1" thickBot="1">
      <c r="A4" s="302"/>
      <c r="B4" s="304"/>
      <c r="C4" s="306"/>
      <c r="D4" s="306"/>
      <c r="E4" s="308"/>
      <c r="F4" s="306"/>
      <c r="G4" s="308"/>
      <c r="H4" s="357"/>
      <c r="I4" s="292"/>
      <c r="J4" s="294"/>
      <c r="K4" s="296"/>
      <c r="L4" s="298"/>
      <c r="M4" s="294"/>
      <c r="N4" s="296"/>
      <c r="O4" s="292"/>
      <c r="P4" s="351"/>
      <c r="Q4" s="353"/>
      <c r="R4" s="355"/>
      <c r="S4" s="203" t="s">
        <v>110</v>
      </c>
      <c r="T4" s="204" t="s">
        <v>111</v>
      </c>
      <c r="U4" s="342"/>
      <c r="V4" s="342"/>
      <c r="W4" s="99" t="s">
        <v>112</v>
      </c>
      <c r="X4" s="69" t="s">
        <v>113</v>
      </c>
      <c r="Y4" s="346"/>
      <c r="Z4" s="347"/>
      <c r="AA4" s="349"/>
      <c r="AB4" s="319"/>
      <c r="AC4" s="321"/>
    </row>
    <row r="5" spans="1:29" ht="15.75" customHeight="1">
      <c r="A5" s="322" t="s">
        <v>116</v>
      </c>
      <c r="B5" s="146" t="s">
        <v>114</v>
      </c>
      <c r="C5" s="325" t="s">
        <v>117</v>
      </c>
      <c r="D5" s="326"/>
      <c r="E5" s="147">
        <v>25.64</v>
      </c>
      <c r="F5" s="97">
        <v>1937</v>
      </c>
      <c r="G5" s="148">
        <f t="shared" ref="G5:G8" si="0">E5*F5</f>
        <v>49664.68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3217.6095511531889</v>
      </c>
      <c r="N5" s="152">
        <f>M5/L5</f>
        <v>321.76095511531889</v>
      </c>
      <c r="O5" s="154">
        <f>L5-I5</f>
        <v>0</v>
      </c>
      <c r="P5" s="155">
        <f>N5-K5</f>
        <v>-38.239044884681107</v>
      </c>
      <c r="Q5" s="156">
        <f>N5/K5</f>
        <v>0.89378043087588577</v>
      </c>
      <c r="R5" s="327">
        <f>Q21</f>
        <v>0.87941969343043813</v>
      </c>
      <c r="S5" s="157">
        <v>0.25</v>
      </c>
      <c r="T5" s="158">
        <v>0.27508101851851852</v>
      </c>
      <c r="U5" s="159"/>
      <c r="V5" s="160">
        <v>36.119982288822719</v>
      </c>
      <c r="W5" s="161"/>
      <c r="X5" s="162"/>
      <c r="Y5" s="330"/>
      <c r="Z5" s="331"/>
      <c r="AA5" s="115">
        <f>M5-J5</f>
        <v>-382.39044884681107</v>
      </c>
      <c r="AB5" s="156">
        <f>M5/J5</f>
        <v>0.89378043087588577</v>
      </c>
      <c r="AC5" s="332">
        <f>AB21</f>
        <v>0.87941969343043813</v>
      </c>
    </row>
    <row r="6" spans="1:29" ht="15.75" customHeight="1">
      <c r="A6" s="323"/>
      <c r="B6" s="100" t="s">
        <v>114</v>
      </c>
      <c r="C6" s="335" t="s">
        <v>198</v>
      </c>
      <c r="D6" s="336"/>
      <c r="E6" s="101">
        <v>29.52</v>
      </c>
      <c r="F6" s="102">
        <v>3015</v>
      </c>
      <c r="G6" s="103">
        <f t="shared" si="0"/>
        <v>89002.8</v>
      </c>
      <c r="H6" s="26"/>
      <c r="I6" s="104">
        <v>11</v>
      </c>
      <c r="J6" s="105">
        <v>3600</v>
      </c>
      <c r="K6" s="106">
        <f t="shared" ref="K6:K8" si="1">J6/I6</f>
        <v>327.27272727272725</v>
      </c>
      <c r="L6" s="107">
        <v>11</v>
      </c>
      <c r="M6" s="105">
        <f>F6/V6*60</f>
        <v>3165.1709644764383</v>
      </c>
      <c r="N6" s="106">
        <f>M6/L6</f>
        <v>287.74281495240348</v>
      </c>
      <c r="O6" s="108">
        <f>L6-I6</f>
        <v>0</v>
      </c>
      <c r="P6" s="109">
        <f>N6-K6</f>
        <v>-39.529912320323774</v>
      </c>
      <c r="Q6" s="110">
        <f>N6/K6</f>
        <v>0.87921415679901072</v>
      </c>
      <c r="R6" s="328"/>
      <c r="S6" s="47">
        <v>0.27847222222222223</v>
      </c>
      <c r="T6" s="48">
        <v>0.31815972222222222</v>
      </c>
      <c r="U6" s="111">
        <v>4.8833333333333506</v>
      </c>
      <c r="V6" s="112">
        <v>57.15331084174889</v>
      </c>
      <c r="W6" s="113"/>
      <c r="X6" s="116"/>
      <c r="Y6" s="337"/>
      <c r="Z6" s="338"/>
      <c r="AA6" s="117">
        <f>M6-J6</f>
        <v>-434.82903552356174</v>
      </c>
      <c r="AB6" s="110">
        <f>M6/J6</f>
        <v>0.8792141567990106</v>
      </c>
      <c r="AC6" s="333"/>
    </row>
    <row r="7" spans="1:29" ht="15.75" customHeight="1">
      <c r="A7" s="323"/>
      <c r="B7" s="100" t="s">
        <v>114</v>
      </c>
      <c r="C7" s="335" t="s">
        <v>199</v>
      </c>
      <c r="D7" s="336"/>
      <c r="E7" s="101">
        <v>29.85</v>
      </c>
      <c r="F7" s="102">
        <v>3437</v>
      </c>
      <c r="G7" s="103">
        <f t="shared" si="0"/>
        <v>102594.45000000001</v>
      </c>
      <c r="H7" s="26"/>
      <c r="I7" s="104">
        <v>11</v>
      </c>
      <c r="J7" s="105">
        <v>3600</v>
      </c>
      <c r="K7" s="106">
        <f t="shared" si="1"/>
        <v>327.27272727272725</v>
      </c>
      <c r="L7" s="107">
        <v>11</v>
      </c>
      <c r="M7" s="105">
        <f>F7/V7*60</f>
        <v>3163.2019884163569</v>
      </c>
      <c r="N7" s="106">
        <f>M7/L7</f>
        <v>287.56381712875969</v>
      </c>
      <c r="O7" s="108">
        <f>L7-I7</f>
        <v>0</v>
      </c>
      <c r="P7" s="109">
        <f>N7-K7</f>
        <v>-39.708910143967557</v>
      </c>
      <c r="Q7" s="110">
        <f>N7/K7</f>
        <v>0.87866721900454359</v>
      </c>
      <c r="R7" s="328"/>
      <c r="S7" s="47">
        <v>0.32222222222222219</v>
      </c>
      <c r="T7" s="48">
        <v>0.3674884259259259</v>
      </c>
      <c r="U7" s="111">
        <v>5.8499999999999552</v>
      </c>
      <c r="V7" s="112">
        <v>65.193433980876804</v>
      </c>
      <c r="W7" s="113"/>
      <c r="X7" s="116"/>
      <c r="Y7" s="337"/>
      <c r="Z7" s="338"/>
      <c r="AA7" s="117">
        <f>M7-J7</f>
        <v>-436.79801158364307</v>
      </c>
      <c r="AB7" s="110">
        <f>M7/J7</f>
        <v>0.87866721900454359</v>
      </c>
      <c r="AC7" s="333"/>
    </row>
    <row r="8" spans="1:29" ht="15.75" customHeight="1">
      <c r="A8" s="323"/>
      <c r="B8" s="100" t="s">
        <v>118</v>
      </c>
      <c r="C8" s="335" t="s">
        <v>119</v>
      </c>
      <c r="D8" s="336"/>
      <c r="E8" s="101">
        <v>28.57</v>
      </c>
      <c r="F8" s="102">
        <v>1754</v>
      </c>
      <c r="G8" s="103">
        <f t="shared" si="0"/>
        <v>50111.78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3117.6610813523266</v>
      </c>
      <c r="N8" s="106">
        <f>M8/L8</f>
        <v>259.8050901126939</v>
      </c>
      <c r="O8" s="108">
        <f>L8-I8</f>
        <v>0</v>
      </c>
      <c r="P8" s="109">
        <f>N8-K8</f>
        <v>-40.194909887306096</v>
      </c>
      <c r="Q8" s="110">
        <f>N8/K8</f>
        <v>0.86601696704231301</v>
      </c>
      <c r="R8" s="328"/>
      <c r="S8" s="47">
        <v>0.37152777777777773</v>
      </c>
      <c r="T8" s="48">
        <v>0.39496527777777773</v>
      </c>
      <c r="U8" s="111">
        <v>5.8166666666666433</v>
      </c>
      <c r="V8" s="112">
        <v>33.756074587283479</v>
      </c>
      <c r="W8" s="113"/>
      <c r="X8" s="116"/>
      <c r="Y8" s="337"/>
      <c r="Z8" s="338"/>
      <c r="AA8" s="117">
        <f>M8-J8</f>
        <v>-482.33891864767338</v>
      </c>
      <c r="AB8" s="110">
        <f>M8/J8</f>
        <v>0.8660169670423129</v>
      </c>
      <c r="AC8" s="333"/>
    </row>
    <row r="9" spans="1:29" ht="15.75" customHeight="1">
      <c r="A9" s="323"/>
      <c r="B9" s="100"/>
      <c r="C9" s="335"/>
      <c r="D9" s="336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328"/>
      <c r="S9" s="47"/>
      <c r="T9" s="48"/>
      <c r="U9" s="111"/>
      <c r="V9" s="112"/>
      <c r="W9" s="113"/>
      <c r="X9" s="116"/>
      <c r="Y9" s="337"/>
      <c r="Z9" s="338"/>
      <c r="AA9" s="117"/>
      <c r="AB9" s="110"/>
      <c r="AC9" s="333"/>
    </row>
    <row r="10" spans="1:29" ht="15.75" customHeight="1">
      <c r="A10" s="323"/>
      <c r="B10" s="100"/>
      <c r="C10" s="335"/>
      <c r="D10" s="336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28"/>
      <c r="S10" s="47"/>
      <c r="T10" s="120"/>
      <c r="U10" s="111"/>
      <c r="V10" s="112"/>
      <c r="W10" s="113"/>
      <c r="X10" s="116"/>
      <c r="Y10" s="337"/>
      <c r="Z10" s="338"/>
      <c r="AA10" s="117"/>
      <c r="AB10" s="110"/>
      <c r="AC10" s="333"/>
    </row>
    <row r="11" spans="1:29" ht="15.75" customHeight="1">
      <c r="A11" s="323"/>
      <c r="B11" s="100"/>
      <c r="C11" s="335"/>
      <c r="D11" s="336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8"/>
      <c r="S11" s="47"/>
      <c r="T11" s="120"/>
      <c r="U11" s="111"/>
      <c r="V11" s="112"/>
      <c r="W11" s="113"/>
      <c r="X11" s="116"/>
      <c r="Y11" s="337"/>
      <c r="Z11" s="338"/>
      <c r="AA11" s="117"/>
      <c r="AB11" s="110"/>
      <c r="AC11" s="333"/>
    </row>
    <row r="12" spans="1:29" ht="15.75" customHeight="1">
      <c r="A12" s="323"/>
      <c r="B12" s="100"/>
      <c r="C12" s="335"/>
      <c r="D12" s="33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8"/>
      <c r="S12" s="47"/>
      <c r="T12" s="120"/>
      <c r="U12" s="111"/>
      <c r="V12" s="112"/>
      <c r="W12" s="113"/>
      <c r="X12" s="116"/>
      <c r="Y12" s="337"/>
      <c r="Z12" s="338"/>
      <c r="AA12" s="117"/>
      <c r="AB12" s="110"/>
      <c r="AC12" s="333"/>
    </row>
    <row r="13" spans="1:29" ht="15.75" customHeight="1">
      <c r="A13" s="323"/>
      <c r="B13" s="100"/>
      <c r="C13" s="335"/>
      <c r="D13" s="33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8"/>
      <c r="S13" s="47"/>
      <c r="T13" s="120"/>
      <c r="U13" s="111"/>
      <c r="V13" s="112"/>
      <c r="W13" s="113"/>
      <c r="X13" s="127"/>
      <c r="Y13" s="337"/>
      <c r="Z13" s="338"/>
      <c r="AA13" s="117"/>
      <c r="AB13" s="110"/>
      <c r="AC13" s="333"/>
    </row>
    <row r="14" spans="1:29" ht="15.75" customHeight="1">
      <c r="A14" s="323"/>
      <c r="B14" s="100"/>
      <c r="C14" s="335"/>
      <c r="D14" s="33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8"/>
      <c r="S14" s="47"/>
      <c r="T14" s="120"/>
      <c r="U14" s="111"/>
      <c r="V14" s="112"/>
      <c r="W14" s="113"/>
      <c r="X14" s="127"/>
      <c r="Y14" s="337"/>
      <c r="Z14" s="338"/>
      <c r="AA14" s="117"/>
      <c r="AB14" s="110"/>
      <c r="AC14" s="333"/>
    </row>
    <row r="15" spans="1:29" ht="15.75" customHeight="1">
      <c r="A15" s="323"/>
      <c r="B15" s="100"/>
      <c r="C15" s="335"/>
      <c r="D15" s="33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8"/>
      <c r="S15" s="47"/>
      <c r="T15" s="120"/>
      <c r="U15" s="111"/>
      <c r="V15" s="112"/>
      <c r="W15" s="113"/>
      <c r="X15" s="127"/>
      <c r="Y15" s="337"/>
      <c r="Z15" s="338"/>
      <c r="AA15" s="117"/>
      <c r="AB15" s="110"/>
      <c r="AC15" s="333"/>
    </row>
    <row r="16" spans="1:29" ht="15.75" customHeight="1">
      <c r="A16" s="323"/>
      <c r="B16" s="100"/>
      <c r="C16" s="335"/>
      <c r="D16" s="33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8"/>
      <c r="S16" s="47"/>
      <c r="T16" s="120"/>
      <c r="U16" s="111"/>
      <c r="V16" s="112"/>
      <c r="W16" s="113"/>
      <c r="X16" s="127"/>
      <c r="Y16" s="337"/>
      <c r="Z16" s="338"/>
      <c r="AA16" s="117"/>
      <c r="AB16" s="110"/>
      <c r="AC16" s="333"/>
    </row>
    <row r="17" spans="1:29" ht="15.75" customHeight="1">
      <c r="A17" s="323"/>
      <c r="B17" s="100"/>
      <c r="C17" s="335"/>
      <c r="D17" s="33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8"/>
      <c r="S17" s="47"/>
      <c r="T17" s="120"/>
      <c r="U17" s="111"/>
      <c r="V17" s="112"/>
      <c r="W17" s="113"/>
      <c r="X17" s="127"/>
      <c r="Y17" s="337"/>
      <c r="Z17" s="338"/>
      <c r="AA17" s="117"/>
      <c r="AB17" s="110"/>
      <c r="AC17" s="333"/>
    </row>
    <row r="18" spans="1:29" ht="15.75" customHeight="1">
      <c r="A18" s="323"/>
      <c r="B18" s="100"/>
      <c r="C18" s="335"/>
      <c r="D18" s="33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8"/>
      <c r="S18" s="47"/>
      <c r="T18" s="120"/>
      <c r="U18" s="111"/>
      <c r="V18" s="112"/>
      <c r="W18" s="113"/>
      <c r="X18" s="127"/>
      <c r="Y18" s="337"/>
      <c r="Z18" s="338"/>
      <c r="AA18" s="117"/>
      <c r="AB18" s="110"/>
      <c r="AC18" s="333"/>
    </row>
    <row r="19" spans="1:29" ht="15.75" customHeight="1">
      <c r="A19" s="323"/>
      <c r="B19" s="100"/>
      <c r="C19" s="335"/>
      <c r="D19" s="33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8"/>
      <c r="S19" s="47"/>
      <c r="T19" s="120"/>
      <c r="U19" s="111"/>
      <c r="V19" s="112"/>
      <c r="W19" s="113"/>
      <c r="X19" s="127"/>
      <c r="Y19" s="337"/>
      <c r="Z19" s="338"/>
      <c r="AA19" s="117"/>
      <c r="AB19" s="110"/>
      <c r="AC19" s="333"/>
    </row>
    <row r="20" spans="1:29" ht="15.75" customHeight="1">
      <c r="A20" s="323"/>
      <c r="B20" s="163"/>
      <c r="C20" s="335"/>
      <c r="D20" s="336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8"/>
      <c r="S20" s="119"/>
      <c r="T20" s="120"/>
      <c r="U20" s="130"/>
      <c r="V20" s="131"/>
      <c r="W20" s="126"/>
      <c r="X20" s="127"/>
      <c r="Y20" s="337"/>
      <c r="Z20" s="338"/>
      <c r="AA20" s="165"/>
      <c r="AB20" s="125"/>
      <c r="AC20" s="333"/>
    </row>
    <row r="21" spans="1:29" ht="15.75" customHeight="1" thickBot="1">
      <c r="A21" s="324"/>
      <c r="B21" s="133" t="s">
        <v>115</v>
      </c>
      <c r="C21" s="358"/>
      <c r="D21" s="358"/>
      <c r="E21" s="134"/>
      <c r="F21" s="167"/>
      <c r="G21" s="135"/>
      <c r="H21" s="69"/>
      <c r="I21" s="136">
        <f t="shared" ref="I21:J21" si="2">AVERAGE(I5:I20)</f>
        <v>11</v>
      </c>
      <c r="J21" s="137">
        <f t="shared" si="2"/>
        <v>3600</v>
      </c>
      <c r="K21" s="138">
        <f t="shared" ref="K21" si="3">J21/I21</f>
        <v>327.27272727272725</v>
      </c>
      <c r="L21" s="136">
        <f t="shared" ref="L21:M21" si="4">AVERAGE(L5:L20)</f>
        <v>11</v>
      </c>
      <c r="M21" s="137">
        <f t="shared" si="4"/>
        <v>3165.9108963495773</v>
      </c>
      <c r="N21" s="138">
        <f>M21/L21</f>
        <v>287.8100814863252</v>
      </c>
      <c r="O21" s="139">
        <f>L21-I21</f>
        <v>0</v>
      </c>
      <c r="P21" s="140">
        <f>N21-K21</f>
        <v>-39.462645786402049</v>
      </c>
      <c r="Q21" s="141">
        <f>N21/K21</f>
        <v>0.87941969343043813</v>
      </c>
      <c r="R21" s="329"/>
      <c r="S21" s="142">
        <v>0.25</v>
      </c>
      <c r="T21" s="143">
        <v>0.43182870370370363</v>
      </c>
      <c r="U21" s="144"/>
      <c r="V21" s="166"/>
      <c r="W21" s="167"/>
      <c r="X21" s="138"/>
      <c r="Y21" s="359"/>
      <c r="Z21" s="360"/>
      <c r="AA21" s="168">
        <f>M21-J21</f>
        <v>-434.08910365042266</v>
      </c>
      <c r="AB21" s="141">
        <f>M21/J21</f>
        <v>0.87941969343043813</v>
      </c>
      <c r="AC21" s="334"/>
    </row>
    <row r="22" spans="1:29" ht="15.75" customHeight="1">
      <c r="A22" s="361" t="s">
        <v>121</v>
      </c>
      <c r="B22" s="114" t="s">
        <v>118</v>
      </c>
      <c r="C22" s="325" t="s">
        <v>186</v>
      </c>
      <c r="D22" s="326"/>
      <c r="E22" s="147">
        <v>18.53</v>
      </c>
      <c r="F22" s="97">
        <v>2773</v>
      </c>
      <c r="G22" s="148">
        <f t="shared" ref="G22:G24" si="5">E22*F22</f>
        <v>51383.69</v>
      </c>
      <c r="H22" s="149"/>
      <c r="I22" s="150">
        <v>3</v>
      </c>
      <c r="J22" s="151">
        <v>3300</v>
      </c>
      <c r="K22" s="152">
        <f>J22/I22</f>
        <v>1100</v>
      </c>
      <c r="L22" s="153">
        <v>3</v>
      </c>
      <c r="M22" s="151">
        <f>F22/V22*60</f>
        <v>2987.2192962469571</v>
      </c>
      <c r="N22" s="152">
        <f>M22/L22</f>
        <v>995.73976541565241</v>
      </c>
      <c r="O22" s="154">
        <f>L22-I22</f>
        <v>0</v>
      </c>
      <c r="P22" s="155">
        <f>N22-K22</f>
        <v>-104.26023458434759</v>
      </c>
      <c r="Q22" s="156">
        <f>N22/K22</f>
        <v>0.90521796855968406</v>
      </c>
      <c r="R22" s="327">
        <f>Q38</f>
        <v>0.90573932285322811</v>
      </c>
      <c r="S22" s="157">
        <v>0.3298611111111111</v>
      </c>
      <c r="T22" s="158">
        <v>0.36853009259259262</v>
      </c>
      <c r="U22" s="159"/>
      <c r="V22" s="112">
        <v>55.697283493392767</v>
      </c>
      <c r="W22" s="161"/>
      <c r="X22" s="162"/>
      <c r="Y22" s="330"/>
      <c r="Z22" s="331"/>
      <c r="AA22" s="115">
        <f>M22-J22</f>
        <v>-312.78070375304287</v>
      </c>
      <c r="AB22" s="156">
        <f>M22/J22</f>
        <v>0.90521796855968395</v>
      </c>
      <c r="AC22" s="332">
        <f>AB38</f>
        <v>0.90573932285322811</v>
      </c>
    </row>
    <row r="23" spans="1:29" ht="15.75" customHeight="1">
      <c r="A23" s="362"/>
      <c r="B23" s="100" t="s">
        <v>118</v>
      </c>
      <c r="C23" s="335" t="s">
        <v>122</v>
      </c>
      <c r="D23" s="336"/>
      <c r="E23" s="101">
        <v>22.28</v>
      </c>
      <c r="F23" s="102">
        <v>1087</v>
      </c>
      <c r="G23" s="103">
        <f t="shared" si="5"/>
        <v>24218.36</v>
      </c>
      <c r="H23" s="26"/>
      <c r="I23" s="104">
        <v>5</v>
      </c>
      <c r="J23" s="105">
        <v>3300</v>
      </c>
      <c r="K23" s="106">
        <f t="shared" ref="K23:K24" si="6">J23/I23</f>
        <v>660</v>
      </c>
      <c r="L23" s="107">
        <v>5</v>
      </c>
      <c r="M23" s="105">
        <f>F23/V23*60</f>
        <v>2989.8</v>
      </c>
      <c r="N23" s="106">
        <f>M23/L23</f>
        <v>597.96</v>
      </c>
      <c r="O23" s="108">
        <f>L23-I23</f>
        <v>0</v>
      </c>
      <c r="P23" s="109">
        <f>N23-K23</f>
        <v>-62.039999999999964</v>
      </c>
      <c r="Q23" s="110">
        <f>N23/K23</f>
        <v>0.90600000000000003</v>
      </c>
      <c r="R23" s="328"/>
      <c r="S23" s="47">
        <v>0.37222222222222223</v>
      </c>
      <c r="T23" s="48">
        <v>0.3873611111111111</v>
      </c>
      <c r="U23" s="111">
        <v>5.3166666666666451</v>
      </c>
      <c r="V23" s="112">
        <v>21.814168171784065</v>
      </c>
      <c r="W23" s="113"/>
      <c r="X23" s="116"/>
      <c r="Y23" s="337"/>
      <c r="Z23" s="338"/>
      <c r="AA23" s="117">
        <f>M23-J23</f>
        <v>-310.19999999999982</v>
      </c>
      <c r="AB23" s="110">
        <f>M23/J23</f>
        <v>0.90600000000000003</v>
      </c>
      <c r="AC23" s="333"/>
    </row>
    <row r="24" spans="1:29" ht="15.75" customHeight="1">
      <c r="A24" s="362"/>
      <c r="B24" s="100" t="s">
        <v>118</v>
      </c>
      <c r="C24" s="335" t="s">
        <v>123</v>
      </c>
      <c r="D24" s="336"/>
      <c r="E24" s="101">
        <v>17.89</v>
      </c>
      <c r="F24" s="102">
        <v>3177</v>
      </c>
      <c r="G24" s="103">
        <f t="shared" si="5"/>
        <v>56836.53</v>
      </c>
      <c r="H24" s="26"/>
      <c r="I24" s="104">
        <v>4</v>
      </c>
      <c r="J24" s="105">
        <v>3300</v>
      </c>
      <c r="K24" s="106">
        <f t="shared" si="6"/>
        <v>825</v>
      </c>
      <c r="L24" s="107">
        <v>4</v>
      </c>
      <c r="M24" s="105">
        <f>F24/V24*60</f>
        <v>2989.8</v>
      </c>
      <c r="N24" s="106">
        <f>M24/L24</f>
        <v>747.45</v>
      </c>
      <c r="O24" s="108">
        <f>L24-I24</f>
        <v>0</v>
      </c>
      <c r="P24" s="109">
        <f>N24-K24</f>
        <v>-77.549999999999955</v>
      </c>
      <c r="Q24" s="110">
        <f>N24/K24</f>
        <v>0.90600000000000003</v>
      </c>
      <c r="R24" s="328"/>
      <c r="S24" s="47">
        <v>0.39097222222222222</v>
      </c>
      <c r="T24" s="48">
        <v>0.43524305555555554</v>
      </c>
      <c r="U24" s="111">
        <v>5.2000000000000135</v>
      </c>
      <c r="V24" s="112">
        <v>63.756773028296202</v>
      </c>
      <c r="W24" s="113"/>
      <c r="X24" s="116"/>
      <c r="Y24" s="337"/>
      <c r="Z24" s="338"/>
      <c r="AA24" s="117">
        <f>M24-J24</f>
        <v>-310.19999999999982</v>
      </c>
      <c r="AB24" s="110">
        <f>M24/J24</f>
        <v>0.90600000000000003</v>
      </c>
      <c r="AC24" s="333"/>
    </row>
    <row r="25" spans="1:29" ht="15.75" customHeight="1">
      <c r="A25" s="362"/>
      <c r="B25" s="100"/>
      <c r="C25" s="335"/>
      <c r="D25" s="336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28"/>
      <c r="S25" s="47"/>
      <c r="T25" s="48"/>
      <c r="U25" s="111"/>
      <c r="V25" s="112"/>
      <c r="W25" s="113"/>
      <c r="X25" s="116"/>
      <c r="Y25" s="337"/>
      <c r="Z25" s="338"/>
      <c r="AA25" s="117"/>
      <c r="AB25" s="110"/>
      <c r="AC25" s="333"/>
    </row>
    <row r="26" spans="1:29" ht="15.75" customHeight="1">
      <c r="A26" s="363"/>
      <c r="B26" s="100"/>
      <c r="C26" s="335"/>
      <c r="D26" s="336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328"/>
      <c r="S26" s="47"/>
      <c r="T26" s="48"/>
      <c r="U26" s="111"/>
      <c r="V26" s="112"/>
      <c r="W26" s="113"/>
      <c r="X26" s="116"/>
      <c r="Y26" s="337"/>
      <c r="Z26" s="338"/>
      <c r="AA26" s="117"/>
      <c r="AB26" s="110"/>
      <c r="AC26" s="333"/>
    </row>
    <row r="27" spans="1:29" ht="15.75" customHeight="1">
      <c r="A27" s="363"/>
      <c r="B27" s="100"/>
      <c r="C27" s="335"/>
      <c r="D27" s="336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28"/>
      <c r="S27" s="47"/>
      <c r="T27" s="120"/>
      <c r="U27" s="111"/>
      <c r="V27" s="112"/>
      <c r="W27" s="113"/>
      <c r="X27" s="116"/>
      <c r="Y27" s="337"/>
      <c r="Z27" s="338"/>
      <c r="AA27" s="117"/>
      <c r="AB27" s="110"/>
      <c r="AC27" s="333"/>
    </row>
    <row r="28" spans="1:29" ht="15.75" customHeight="1">
      <c r="A28" s="363"/>
      <c r="B28" s="100"/>
      <c r="C28" s="335"/>
      <c r="D28" s="336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328"/>
      <c r="S28" s="47"/>
      <c r="T28" s="120"/>
      <c r="U28" s="111"/>
      <c r="V28" s="112"/>
      <c r="W28" s="113"/>
      <c r="X28" s="116"/>
      <c r="Y28" s="337"/>
      <c r="Z28" s="338"/>
      <c r="AA28" s="117"/>
      <c r="AB28" s="110"/>
      <c r="AC28" s="333"/>
    </row>
    <row r="29" spans="1:29" ht="15.75" customHeight="1">
      <c r="A29" s="363"/>
      <c r="B29" s="100"/>
      <c r="C29" s="335"/>
      <c r="D29" s="336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28"/>
      <c r="S29" s="47"/>
      <c r="T29" s="120"/>
      <c r="U29" s="111"/>
      <c r="V29" s="112"/>
      <c r="W29" s="113"/>
      <c r="X29" s="116"/>
      <c r="Y29" s="337"/>
      <c r="Z29" s="338"/>
      <c r="AA29" s="117"/>
      <c r="AB29" s="110"/>
      <c r="AC29" s="333"/>
    </row>
    <row r="30" spans="1:29" ht="15.75" customHeight="1">
      <c r="A30" s="363"/>
      <c r="B30" s="100"/>
      <c r="C30" s="335"/>
      <c r="D30" s="336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28"/>
      <c r="S30" s="47"/>
      <c r="T30" s="120"/>
      <c r="U30" s="111"/>
      <c r="V30" s="112"/>
      <c r="W30" s="113"/>
      <c r="X30" s="116"/>
      <c r="Y30" s="337"/>
      <c r="Z30" s="338"/>
      <c r="AA30" s="117"/>
      <c r="AB30" s="110"/>
      <c r="AC30" s="333"/>
    </row>
    <row r="31" spans="1:29" ht="15.75" customHeight="1">
      <c r="A31" s="363"/>
      <c r="B31" s="100"/>
      <c r="C31" s="335"/>
      <c r="D31" s="336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28"/>
      <c r="S31" s="47"/>
      <c r="T31" s="120"/>
      <c r="U31" s="111"/>
      <c r="V31" s="112"/>
      <c r="W31" s="113"/>
      <c r="X31" s="116"/>
      <c r="Y31" s="337"/>
      <c r="Z31" s="338"/>
      <c r="AA31" s="117"/>
      <c r="AB31" s="110"/>
      <c r="AC31" s="333"/>
    </row>
    <row r="32" spans="1:29" ht="15.75" customHeight="1">
      <c r="A32" s="363"/>
      <c r="B32" s="100"/>
      <c r="C32" s="335"/>
      <c r="D32" s="336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28"/>
      <c r="S32" s="47"/>
      <c r="T32" s="120"/>
      <c r="U32" s="111"/>
      <c r="V32" s="112"/>
      <c r="W32" s="113"/>
      <c r="X32" s="116"/>
      <c r="Y32" s="337"/>
      <c r="Z32" s="338"/>
      <c r="AA32" s="117"/>
      <c r="AB32" s="110"/>
      <c r="AC32" s="333"/>
    </row>
    <row r="33" spans="1:29" ht="15.75" customHeight="1">
      <c r="A33" s="363"/>
      <c r="B33" s="100"/>
      <c r="C33" s="335"/>
      <c r="D33" s="336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28"/>
      <c r="S33" s="47"/>
      <c r="T33" s="120"/>
      <c r="U33" s="111"/>
      <c r="V33" s="112"/>
      <c r="W33" s="113"/>
      <c r="X33" s="116"/>
      <c r="Y33" s="337"/>
      <c r="Z33" s="338"/>
      <c r="AA33" s="117"/>
      <c r="AB33" s="110"/>
      <c r="AC33" s="333"/>
    </row>
    <row r="34" spans="1:29" ht="15.75" customHeight="1">
      <c r="A34" s="363"/>
      <c r="B34" s="100"/>
      <c r="C34" s="335"/>
      <c r="D34" s="336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28"/>
      <c r="S34" s="47"/>
      <c r="T34" s="120"/>
      <c r="U34" s="111"/>
      <c r="V34" s="112"/>
      <c r="W34" s="113"/>
      <c r="X34" s="116"/>
      <c r="Y34" s="337"/>
      <c r="Z34" s="338"/>
      <c r="AA34" s="117"/>
      <c r="AB34" s="110"/>
      <c r="AC34" s="333"/>
    </row>
    <row r="35" spans="1:29" ht="15.75" customHeight="1">
      <c r="A35" s="363"/>
      <c r="B35" s="100"/>
      <c r="C35" s="335"/>
      <c r="D35" s="336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28"/>
      <c r="S35" s="47"/>
      <c r="T35" s="120"/>
      <c r="U35" s="111"/>
      <c r="V35" s="112"/>
      <c r="W35" s="113"/>
      <c r="X35" s="116"/>
      <c r="Y35" s="337"/>
      <c r="Z35" s="338"/>
      <c r="AA35" s="117"/>
      <c r="AB35" s="110"/>
      <c r="AC35" s="333"/>
    </row>
    <row r="36" spans="1:29" ht="15.75" customHeight="1">
      <c r="A36" s="363"/>
      <c r="B36" s="100"/>
      <c r="C36" s="335"/>
      <c r="D36" s="336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28"/>
      <c r="S36" s="47"/>
      <c r="T36" s="120"/>
      <c r="U36" s="111"/>
      <c r="V36" s="112"/>
      <c r="W36" s="113"/>
      <c r="X36" s="116"/>
      <c r="Y36" s="337"/>
      <c r="Z36" s="338"/>
      <c r="AA36" s="117"/>
      <c r="AB36" s="110"/>
      <c r="AC36" s="333"/>
    </row>
    <row r="37" spans="1:29" ht="15.75" customHeight="1">
      <c r="A37" s="363"/>
      <c r="B37" s="100"/>
      <c r="C37" s="335"/>
      <c r="D37" s="336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28"/>
      <c r="S37" s="119"/>
      <c r="T37" s="120"/>
      <c r="U37" s="130"/>
      <c r="V37" s="131"/>
      <c r="W37" s="126"/>
      <c r="X37" s="127"/>
      <c r="Y37" s="337"/>
      <c r="Z37" s="338"/>
      <c r="AA37" s="165"/>
      <c r="AB37" s="125"/>
      <c r="AC37" s="333"/>
    </row>
    <row r="38" spans="1:29" ht="15.75" customHeight="1" thickBot="1">
      <c r="A38" s="364"/>
      <c r="B38" s="133" t="s">
        <v>115</v>
      </c>
      <c r="C38" s="358"/>
      <c r="D38" s="358"/>
      <c r="E38" s="134"/>
      <c r="F38" s="99"/>
      <c r="G38" s="135"/>
      <c r="H38" s="69"/>
      <c r="I38" s="136">
        <f t="shared" ref="I38:J38" si="7">AVERAGE(I22:I37)</f>
        <v>4</v>
      </c>
      <c r="J38" s="137">
        <f t="shared" si="7"/>
        <v>3300</v>
      </c>
      <c r="K38" s="138">
        <f t="shared" ref="K38" si="8">J38/I38</f>
        <v>825</v>
      </c>
      <c r="L38" s="136">
        <f t="shared" ref="L38:M38" si="9">AVERAGE(L22:L37)</f>
        <v>4</v>
      </c>
      <c r="M38" s="137">
        <f t="shared" si="9"/>
        <v>2988.9397654156528</v>
      </c>
      <c r="N38" s="138">
        <f t="shared" ref="N38:N44" si="10">M38/L38</f>
        <v>747.2349413539132</v>
      </c>
      <c r="O38" s="139">
        <f t="shared" ref="O38:O44" si="11">L38-I38</f>
        <v>0</v>
      </c>
      <c r="P38" s="140">
        <f t="shared" ref="P38:P44" si="12">N38-K38</f>
        <v>-77.7650586460868</v>
      </c>
      <c r="Q38" s="141">
        <f t="shared" ref="Q38:Q44" si="13">N38/K38</f>
        <v>0.90573932285322811</v>
      </c>
      <c r="R38" s="329"/>
      <c r="S38" s="142">
        <v>0.3298611111111111</v>
      </c>
      <c r="T38" s="143">
        <v>0.43524305555555554</v>
      </c>
      <c r="U38" s="144"/>
      <c r="V38" s="166"/>
      <c r="W38" s="99"/>
      <c r="X38" s="69"/>
      <c r="Y38" s="359"/>
      <c r="Z38" s="360"/>
      <c r="AA38" s="168">
        <f t="shared" ref="AA38:AA44" si="14">M38-J38</f>
        <v>-311.0602345843472</v>
      </c>
      <c r="AB38" s="141">
        <f t="shared" ref="AB38:AB44" si="15">M38/J38</f>
        <v>0.90573932285322811</v>
      </c>
      <c r="AC38" s="334"/>
    </row>
    <row r="39" spans="1:29" ht="15.75" customHeight="1">
      <c r="A39" s="322" t="s">
        <v>71</v>
      </c>
      <c r="B39" s="114" t="s">
        <v>118</v>
      </c>
      <c r="C39" s="325" t="s">
        <v>207</v>
      </c>
      <c r="D39" s="326"/>
      <c r="E39" s="147">
        <v>25.2</v>
      </c>
      <c r="F39" s="97">
        <v>1289</v>
      </c>
      <c r="G39" s="148">
        <f t="shared" ref="G39:G44" si="16">E39*F39</f>
        <v>32482.799999999999</v>
      </c>
      <c r="H39" s="149"/>
      <c r="I39" s="150">
        <v>3</v>
      </c>
      <c r="J39" s="151">
        <v>3600</v>
      </c>
      <c r="K39" s="152">
        <f>J39/I39</f>
        <v>1200</v>
      </c>
      <c r="L39" s="153">
        <v>3</v>
      </c>
      <c r="M39" s="151">
        <f t="shared" ref="M39:M44" si="17">F39/V39*60</f>
        <v>3191.487478741617</v>
      </c>
      <c r="N39" s="152">
        <f t="shared" si="10"/>
        <v>1063.829159580539</v>
      </c>
      <c r="O39" s="154">
        <f t="shared" si="11"/>
        <v>0</v>
      </c>
      <c r="P39" s="155">
        <f t="shared" si="12"/>
        <v>-136.170840419461</v>
      </c>
      <c r="Q39" s="156">
        <f t="shared" si="13"/>
        <v>0.88652429965044921</v>
      </c>
      <c r="R39" s="327">
        <f>Q55</f>
        <v>0.88931763914680806</v>
      </c>
      <c r="S39" s="157">
        <v>0.25</v>
      </c>
      <c r="T39" s="158">
        <v>0.26681712962962961</v>
      </c>
      <c r="U39" s="159"/>
      <c r="V39" s="160">
        <v>24.233214297458144</v>
      </c>
      <c r="W39" s="161"/>
      <c r="X39" s="162"/>
      <c r="Y39" s="330"/>
      <c r="Z39" s="331"/>
      <c r="AA39" s="115">
        <f t="shared" si="14"/>
        <v>-408.512521258383</v>
      </c>
      <c r="AB39" s="156">
        <f t="shared" si="15"/>
        <v>0.88652429965044921</v>
      </c>
      <c r="AC39" s="332">
        <f>AB55</f>
        <v>0.88931763914680817</v>
      </c>
    </row>
    <row r="40" spans="1:29" ht="15.75" customHeight="1">
      <c r="A40" s="323"/>
      <c r="B40" s="100" t="s">
        <v>118</v>
      </c>
      <c r="C40" s="335" t="s">
        <v>129</v>
      </c>
      <c r="D40" s="336"/>
      <c r="E40" s="101">
        <v>25.03</v>
      </c>
      <c r="F40" s="102">
        <v>1379</v>
      </c>
      <c r="G40" s="103">
        <f t="shared" si="16"/>
        <v>34516.370000000003</v>
      </c>
      <c r="H40" s="26"/>
      <c r="I40" s="104">
        <v>5</v>
      </c>
      <c r="J40" s="105">
        <v>3600</v>
      </c>
      <c r="K40" s="106">
        <f t="shared" ref="K40:K76" si="18">J40/I40</f>
        <v>720</v>
      </c>
      <c r="L40" s="107">
        <v>5</v>
      </c>
      <c r="M40" s="105">
        <f t="shared" si="17"/>
        <v>3192.7761676975388</v>
      </c>
      <c r="N40" s="106">
        <f t="shared" si="10"/>
        <v>638.55523353950775</v>
      </c>
      <c r="O40" s="108">
        <f t="shared" si="11"/>
        <v>0</v>
      </c>
      <c r="P40" s="109">
        <f t="shared" si="12"/>
        <v>-81.444766460492247</v>
      </c>
      <c r="Q40" s="110">
        <f t="shared" si="13"/>
        <v>0.88688226880487186</v>
      </c>
      <c r="R40" s="328"/>
      <c r="S40" s="47">
        <v>0.27708333333333335</v>
      </c>
      <c r="T40" s="48">
        <v>0.29506944444444444</v>
      </c>
      <c r="U40" s="111">
        <v>14.783333333333379</v>
      </c>
      <c r="V40" s="112">
        <v>25.914751192742617</v>
      </c>
      <c r="W40" s="113"/>
      <c r="X40" s="116"/>
      <c r="Y40" s="337"/>
      <c r="Z40" s="338"/>
      <c r="AA40" s="117">
        <f t="shared" si="14"/>
        <v>-407.22383230246123</v>
      </c>
      <c r="AB40" s="110">
        <f t="shared" si="15"/>
        <v>0.88688226880487186</v>
      </c>
      <c r="AC40" s="333"/>
    </row>
    <row r="41" spans="1:29" ht="15.75" customHeight="1">
      <c r="A41" s="323"/>
      <c r="B41" s="100" t="s">
        <v>118</v>
      </c>
      <c r="C41" s="335" t="s">
        <v>125</v>
      </c>
      <c r="D41" s="336"/>
      <c r="E41" s="101">
        <v>18.18</v>
      </c>
      <c r="F41" s="102">
        <v>1322</v>
      </c>
      <c r="G41" s="103">
        <f t="shared" si="16"/>
        <v>24033.96</v>
      </c>
      <c r="H41" s="26"/>
      <c r="I41" s="104">
        <v>3</v>
      </c>
      <c r="J41" s="105">
        <v>3600</v>
      </c>
      <c r="K41" s="106">
        <f t="shared" si="18"/>
        <v>1200</v>
      </c>
      <c r="L41" s="107">
        <v>3</v>
      </c>
      <c r="M41" s="105">
        <f t="shared" si="17"/>
        <v>3188.499368267579</v>
      </c>
      <c r="N41" s="106">
        <f t="shared" si="10"/>
        <v>1062.8331227558597</v>
      </c>
      <c r="O41" s="108">
        <f t="shared" si="11"/>
        <v>0</v>
      </c>
      <c r="P41" s="109">
        <f t="shared" si="12"/>
        <v>-137.16687724414032</v>
      </c>
      <c r="Q41" s="110">
        <f t="shared" si="13"/>
        <v>0.88569426896321635</v>
      </c>
      <c r="R41" s="328"/>
      <c r="S41" s="47">
        <v>0.30486111111111114</v>
      </c>
      <c r="T41" s="48">
        <v>0.32212962962962965</v>
      </c>
      <c r="U41" s="111">
        <v>15</v>
      </c>
      <c r="V41" s="112">
        <v>24.876906293099651</v>
      </c>
      <c r="W41" s="113"/>
      <c r="X41" s="116"/>
      <c r="Y41" s="337"/>
      <c r="Z41" s="338"/>
      <c r="AA41" s="117">
        <f t="shared" si="14"/>
        <v>-411.50063173242097</v>
      </c>
      <c r="AB41" s="110">
        <f t="shared" si="15"/>
        <v>0.88569426896321635</v>
      </c>
      <c r="AC41" s="333"/>
    </row>
    <row r="42" spans="1:29" ht="15.75" customHeight="1">
      <c r="A42" s="323"/>
      <c r="B42" s="100" t="s">
        <v>118</v>
      </c>
      <c r="C42" s="335" t="s">
        <v>202</v>
      </c>
      <c r="D42" s="336"/>
      <c r="E42" s="101">
        <v>23.72</v>
      </c>
      <c r="F42" s="102">
        <v>1286</v>
      </c>
      <c r="G42" s="103">
        <f t="shared" si="16"/>
        <v>30503.919999999998</v>
      </c>
      <c r="H42" s="26"/>
      <c r="I42" s="104">
        <v>5</v>
      </c>
      <c r="J42" s="105">
        <v>3600</v>
      </c>
      <c r="K42" s="106">
        <f t="shared" si="18"/>
        <v>720</v>
      </c>
      <c r="L42" s="107">
        <v>5</v>
      </c>
      <c r="M42" s="105">
        <f t="shared" si="17"/>
        <v>3196.9911494849407</v>
      </c>
      <c r="N42" s="106">
        <f t="shared" si="10"/>
        <v>639.39822989698814</v>
      </c>
      <c r="O42" s="108">
        <f t="shared" si="11"/>
        <v>0</v>
      </c>
      <c r="P42" s="109">
        <f t="shared" si="12"/>
        <v>-80.601770103011859</v>
      </c>
      <c r="Q42" s="110">
        <f t="shared" si="13"/>
        <v>0.88805309707915014</v>
      </c>
      <c r="R42" s="328"/>
      <c r="S42" s="47">
        <v>0.33194444444444449</v>
      </c>
      <c r="T42" s="48">
        <v>0.34870370370370374</v>
      </c>
      <c r="U42" s="111">
        <v>15</v>
      </c>
      <c r="V42" s="112">
        <v>24.135193496682358</v>
      </c>
      <c r="W42" s="113"/>
      <c r="X42" s="116"/>
      <c r="Y42" s="337"/>
      <c r="Z42" s="338"/>
      <c r="AA42" s="117">
        <f t="shared" si="14"/>
        <v>-403.00885051505929</v>
      </c>
      <c r="AB42" s="110">
        <f t="shared" si="15"/>
        <v>0.88805309707915014</v>
      </c>
      <c r="AC42" s="333"/>
    </row>
    <row r="43" spans="1:29" ht="15.75" customHeight="1">
      <c r="A43" s="323"/>
      <c r="B43" s="100" t="s">
        <v>118</v>
      </c>
      <c r="C43" s="335" t="s">
        <v>128</v>
      </c>
      <c r="D43" s="336"/>
      <c r="E43" s="101">
        <v>14.28</v>
      </c>
      <c r="F43" s="102">
        <v>6988</v>
      </c>
      <c r="G43" s="103">
        <f t="shared" si="16"/>
        <v>99788.64</v>
      </c>
      <c r="H43" s="13"/>
      <c r="I43" s="104">
        <v>3</v>
      </c>
      <c r="J43" s="105">
        <v>3600</v>
      </c>
      <c r="K43" s="106">
        <f t="shared" si="18"/>
        <v>1200</v>
      </c>
      <c r="L43" s="107">
        <v>3</v>
      </c>
      <c r="M43" s="105">
        <f t="shared" si="17"/>
        <v>3184.3240921512024</v>
      </c>
      <c r="N43" s="106">
        <f t="shared" si="10"/>
        <v>1061.4413640504008</v>
      </c>
      <c r="O43" s="108">
        <f t="shared" si="11"/>
        <v>0</v>
      </c>
      <c r="P43" s="109">
        <f t="shared" si="12"/>
        <v>-138.55863594959919</v>
      </c>
      <c r="Q43" s="110">
        <f t="shared" si="13"/>
        <v>0.8845344700420007</v>
      </c>
      <c r="R43" s="328"/>
      <c r="S43" s="47">
        <v>0.35902777777777783</v>
      </c>
      <c r="T43" s="48">
        <v>0.45046296296296301</v>
      </c>
      <c r="U43" s="111">
        <v>14.866666666666699</v>
      </c>
      <c r="V43" s="112">
        <v>131.67001469274163</v>
      </c>
      <c r="W43" s="113"/>
      <c r="X43" s="116"/>
      <c r="Y43" s="337"/>
      <c r="Z43" s="338"/>
      <c r="AA43" s="117">
        <f t="shared" si="14"/>
        <v>-415.67590784879758</v>
      </c>
      <c r="AB43" s="110">
        <f t="shared" si="15"/>
        <v>0.8845344700420007</v>
      </c>
      <c r="AC43" s="333"/>
    </row>
    <row r="44" spans="1:29" ht="15.75" customHeight="1">
      <c r="A44" s="323"/>
      <c r="B44" s="100" t="s">
        <v>118</v>
      </c>
      <c r="C44" s="335" t="s">
        <v>126</v>
      </c>
      <c r="D44" s="336"/>
      <c r="E44" s="101">
        <v>14.03</v>
      </c>
      <c r="F44" s="102">
        <v>4962</v>
      </c>
      <c r="G44" s="121">
        <f t="shared" si="16"/>
        <v>69616.86</v>
      </c>
      <c r="H44" s="122"/>
      <c r="I44" s="104">
        <v>3</v>
      </c>
      <c r="J44" s="105">
        <v>3000</v>
      </c>
      <c r="K44" s="106">
        <f t="shared" si="18"/>
        <v>1000</v>
      </c>
      <c r="L44" s="107">
        <v>3</v>
      </c>
      <c r="M44" s="105">
        <f t="shared" si="17"/>
        <v>2721.5921657400936</v>
      </c>
      <c r="N44" s="106">
        <f t="shared" si="10"/>
        <v>907.1973885800312</v>
      </c>
      <c r="O44" s="108">
        <f t="shared" si="11"/>
        <v>0</v>
      </c>
      <c r="P44" s="109">
        <f t="shared" si="12"/>
        <v>-92.802611419968798</v>
      </c>
      <c r="Q44" s="110">
        <f t="shared" si="13"/>
        <v>0.90719738858003118</v>
      </c>
      <c r="R44" s="328"/>
      <c r="S44" s="47">
        <v>0.46041666666666675</v>
      </c>
      <c r="T44" s="120">
        <v>0.53637731481481488</v>
      </c>
      <c r="U44" s="111">
        <v>15</v>
      </c>
      <c r="V44" s="112">
        <v>109.39184928137084</v>
      </c>
      <c r="W44" s="113"/>
      <c r="X44" s="116"/>
      <c r="Y44" s="337"/>
      <c r="Z44" s="338"/>
      <c r="AA44" s="117">
        <f t="shared" si="14"/>
        <v>-278.40783425990639</v>
      </c>
      <c r="AB44" s="110">
        <f t="shared" si="15"/>
        <v>0.90719738858003118</v>
      </c>
      <c r="AC44" s="333"/>
    </row>
    <row r="45" spans="1:29" ht="15.75" customHeight="1">
      <c r="A45" s="323"/>
      <c r="B45" s="100"/>
      <c r="C45" s="335"/>
      <c r="D45" s="336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328"/>
      <c r="S45" s="47"/>
      <c r="T45" s="120"/>
      <c r="U45" s="111"/>
      <c r="V45" s="112"/>
      <c r="W45" s="113"/>
      <c r="X45" s="116"/>
      <c r="Y45" s="337"/>
      <c r="Z45" s="338"/>
      <c r="AA45" s="117"/>
      <c r="AB45" s="110"/>
      <c r="AC45" s="333"/>
    </row>
    <row r="46" spans="1:29" ht="15.75" customHeight="1">
      <c r="A46" s="323"/>
      <c r="B46" s="100"/>
      <c r="C46" s="335"/>
      <c r="D46" s="336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28"/>
      <c r="S46" s="47"/>
      <c r="T46" s="120"/>
      <c r="U46" s="111"/>
      <c r="V46" s="112"/>
      <c r="W46" s="113"/>
      <c r="X46" s="116"/>
      <c r="Y46" s="337"/>
      <c r="Z46" s="338"/>
      <c r="AA46" s="117"/>
      <c r="AB46" s="110"/>
      <c r="AC46" s="333"/>
    </row>
    <row r="47" spans="1:29" ht="15.75" customHeight="1">
      <c r="A47" s="323"/>
      <c r="B47" s="100"/>
      <c r="C47" s="335"/>
      <c r="D47" s="336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8"/>
      <c r="S47" s="47"/>
      <c r="T47" s="120"/>
      <c r="U47" s="111"/>
      <c r="V47" s="112"/>
      <c r="W47" s="113"/>
      <c r="X47" s="116"/>
      <c r="Y47" s="337"/>
      <c r="Z47" s="338"/>
      <c r="AA47" s="117"/>
      <c r="AB47" s="110"/>
      <c r="AC47" s="333"/>
    </row>
    <row r="48" spans="1:29" ht="15.75" customHeight="1">
      <c r="A48" s="323"/>
      <c r="B48" s="100"/>
      <c r="C48" s="335"/>
      <c r="D48" s="336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8"/>
      <c r="S48" s="47"/>
      <c r="T48" s="120"/>
      <c r="U48" s="111"/>
      <c r="V48" s="112"/>
      <c r="W48" s="113"/>
      <c r="X48" s="116"/>
      <c r="Y48" s="337"/>
      <c r="Z48" s="338"/>
      <c r="AA48" s="117"/>
      <c r="AB48" s="110"/>
      <c r="AC48" s="333"/>
    </row>
    <row r="49" spans="1:29" ht="15.75" customHeight="1">
      <c r="A49" s="323"/>
      <c r="B49" s="100"/>
      <c r="C49" s="335"/>
      <c r="D49" s="336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8"/>
      <c r="S49" s="47"/>
      <c r="T49" s="120"/>
      <c r="U49" s="111"/>
      <c r="V49" s="112"/>
      <c r="W49" s="126"/>
      <c r="X49" s="127"/>
      <c r="Y49" s="337"/>
      <c r="Z49" s="338"/>
      <c r="AA49" s="117"/>
      <c r="AB49" s="110"/>
      <c r="AC49" s="333"/>
    </row>
    <row r="50" spans="1:29" ht="15.75" customHeight="1">
      <c r="A50" s="323"/>
      <c r="B50" s="100"/>
      <c r="C50" s="335"/>
      <c r="D50" s="336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8"/>
      <c r="S50" s="47"/>
      <c r="T50" s="120"/>
      <c r="U50" s="111"/>
      <c r="V50" s="112"/>
      <c r="W50" s="126"/>
      <c r="X50" s="127"/>
      <c r="Y50" s="337"/>
      <c r="Z50" s="338"/>
      <c r="AA50" s="117"/>
      <c r="AB50" s="110"/>
      <c r="AC50" s="333"/>
    </row>
    <row r="51" spans="1:29" ht="15.75" customHeight="1">
      <c r="A51" s="323"/>
      <c r="B51" s="100"/>
      <c r="C51" s="335"/>
      <c r="D51" s="336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8"/>
      <c r="S51" s="47"/>
      <c r="T51" s="120"/>
      <c r="U51" s="111"/>
      <c r="V51" s="112"/>
      <c r="W51" s="126"/>
      <c r="X51" s="127"/>
      <c r="Y51" s="337"/>
      <c r="Z51" s="338"/>
      <c r="AA51" s="117"/>
      <c r="AB51" s="110"/>
      <c r="AC51" s="333"/>
    </row>
    <row r="52" spans="1:29" ht="15.75" customHeight="1">
      <c r="A52" s="323"/>
      <c r="B52" s="100"/>
      <c r="C52" s="335"/>
      <c r="D52" s="336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8"/>
      <c r="S52" s="47"/>
      <c r="T52" s="120"/>
      <c r="U52" s="111"/>
      <c r="V52" s="112"/>
      <c r="W52" s="126"/>
      <c r="X52" s="127"/>
      <c r="Y52" s="337"/>
      <c r="Z52" s="338"/>
      <c r="AA52" s="117"/>
      <c r="AB52" s="110"/>
      <c r="AC52" s="333"/>
    </row>
    <row r="53" spans="1:29" ht="15.75" customHeight="1">
      <c r="A53" s="323"/>
      <c r="B53" s="100"/>
      <c r="C53" s="335"/>
      <c r="D53" s="336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8"/>
      <c r="S53" s="47"/>
      <c r="T53" s="120"/>
      <c r="U53" s="111"/>
      <c r="V53" s="112"/>
      <c r="W53" s="126"/>
      <c r="X53" s="127"/>
      <c r="Y53" s="337"/>
      <c r="Z53" s="338"/>
      <c r="AA53" s="117"/>
      <c r="AB53" s="110"/>
      <c r="AC53" s="333"/>
    </row>
    <row r="54" spans="1:29" ht="15.75" customHeight="1">
      <c r="A54" s="323"/>
      <c r="B54" s="100"/>
      <c r="C54" s="335"/>
      <c r="D54" s="336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8"/>
      <c r="S54" s="119"/>
      <c r="T54" s="120"/>
      <c r="U54" s="130"/>
      <c r="V54" s="131"/>
      <c r="W54" s="126"/>
      <c r="X54" s="127"/>
      <c r="Y54" s="337"/>
      <c r="Z54" s="338"/>
      <c r="AA54" s="165"/>
      <c r="AB54" s="125"/>
      <c r="AC54" s="333"/>
    </row>
    <row r="55" spans="1:29" ht="15.75" customHeight="1" thickBot="1">
      <c r="A55" s="324"/>
      <c r="B55" s="133" t="s">
        <v>115</v>
      </c>
      <c r="C55" s="358"/>
      <c r="D55" s="358"/>
      <c r="E55" s="134"/>
      <c r="F55" s="99"/>
      <c r="G55" s="135"/>
      <c r="H55" s="69"/>
      <c r="I55" s="136">
        <f t="shared" ref="I55:J55" si="19">AVERAGE(I39:I54)</f>
        <v>3.6666666666666665</v>
      </c>
      <c r="J55" s="137">
        <f t="shared" si="19"/>
        <v>3500</v>
      </c>
      <c r="K55" s="138">
        <f t="shared" ref="K55" si="20">J55/I55</f>
        <v>954.54545454545462</v>
      </c>
      <c r="L55" s="136">
        <f t="shared" ref="L55:M55" si="21">AVERAGE(L39:L54)</f>
        <v>3.6666666666666665</v>
      </c>
      <c r="M55" s="137">
        <f t="shared" si="21"/>
        <v>3112.6117370138286</v>
      </c>
      <c r="N55" s="138">
        <f t="shared" ref="N55:N61" si="22">M55/L55</f>
        <v>848.89411009468051</v>
      </c>
      <c r="O55" s="139">
        <f t="shared" ref="O55:O61" si="23">L55-I55</f>
        <v>0</v>
      </c>
      <c r="P55" s="140">
        <f t="shared" ref="P55:P61" si="24">N55-K55</f>
        <v>-105.6513444507741</v>
      </c>
      <c r="Q55" s="141">
        <f t="shared" ref="Q55:Q61" si="25">N55/K55</f>
        <v>0.88931763914680806</v>
      </c>
      <c r="R55" s="329"/>
      <c r="S55" s="142">
        <v>0.25</v>
      </c>
      <c r="T55" s="143">
        <v>0.53637731481481488</v>
      </c>
      <c r="U55" s="144"/>
      <c r="V55" s="166"/>
      <c r="W55" s="99"/>
      <c r="X55" s="69"/>
      <c r="Y55" s="359"/>
      <c r="Z55" s="360"/>
      <c r="AA55" s="168">
        <f t="shared" ref="AA55:AA61" si="26">M55-J55</f>
        <v>-387.38826298617141</v>
      </c>
      <c r="AB55" s="141">
        <f t="shared" ref="AB55:AB61" si="27">M55/J55</f>
        <v>0.88931763914680817</v>
      </c>
      <c r="AC55" s="334"/>
    </row>
    <row r="56" spans="1:29" ht="15.75" customHeight="1">
      <c r="A56" s="361" t="s">
        <v>78</v>
      </c>
      <c r="B56" s="114" t="s">
        <v>118</v>
      </c>
      <c r="C56" s="325" t="s">
        <v>211</v>
      </c>
      <c r="D56" s="326"/>
      <c r="E56" s="147">
        <v>17.07</v>
      </c>
      <c r="F56" s="97">
        <v>2765</v>
      </c>
      <c r="G56" s="148">
        <f t="shared" ref="G56:G61" si="28">E56*F56</f>
        <v>47198.55</v>
      </c>
      <c r="H56" s="149"/>
      <c r="I56" s="150">
        <v>3</v>
      </c>
      <c r="J56" s="151">
        <v>3300</v>
      </c>
      <c r="K56" s="152">
        <f>J56/I56</f>
        <v>1100</v>
      </c>
      <c r="L56" s="153">
        <v>3</v>
      </c>
      <c r="M56" s="151">
        <f t="shared" ref="M56:M61" si="29">F56/V56*60</f>
        <v>2971.5088102369727</v>
      </c>
      <c r="N56" s="152">
        <f t="shared" si="22"/>
        <v>990.50293674565762</v>
      </c>
      <c r="O56" s="154">
        <f t="shared" si="23"/>
        <v>0</v>
      </c>
      <c r="P56" s="155">
        <f t="shared" si="24"/>
        <v>-109.49706325434238</v>
      </c>
      <c r="Q56" s="156">
        <f t="shared" si="25"/>
        <v>0.90045721522332511</v>
      </c>
      <c r="R56" s="327">
        <f>Q72</f>
        <v>0.88956284343845671</v>
      </c>
      <c r="S56" s="157">
        <v>0.25</v>
      </c>
      <c r="T56" s="158">
        <v>0.2887615740740741</v>
      </c>
      <c r="U56" s="159"/>
      <c r="V56" s="160">
        <v>55.830223160862772</v>
      </c>
      <c r="W56" s="158"/>
      <c r="X56" s="169"/>
      <c r="Y56" s="330"/>
      <c r="Z56" s="331"/>
      <c r="AA56" s="115">
        <f t="shared" si="26"/>
        <v>-328.49118976302725</v>
      </c>
      <c r="AB56" s="156">
        <f t="shared" si="27"/>
        <v>0.90045721522332511</v>
      </c>
      <c r="AC56" s="332">
        <f>AB72</f>
        <v>0.88956284343845682</v>
      </c>
    </row>
    <row r="57" spans="1:29" ht="15.75" customHeight="1">
      <c r="A57" s="362"/>
      <c r="B57" s="100" t="s">
        <v>118</v>
      </c>
      <c r="C57" s="335" t="s">
        <v>215</v>
      </c>
      <c r="D57" s="336"/>
      <c r="E57" s="101">
        <v>20.72</v>
      </c>
      <c r="F57" s="102">
        <v>2566</v>
      </c>
      <c r="G57" s="103">
        <f t="shared" si="28"/>
        <v>53167.519999999997</v>
      </c>
      <c r="H57" s="26"/>
      <c r="I57" s="104">
        <v>3</v>
      </c>
      <c r="J57" s="105">
        <v>3600</v>
      </c>
      <c r="K57" s="106">
        <f t="shared" si="18"/>
        <v>1200</v>
      </c>
      <c r="L57" s="107">
        <v>3</v>
      </c>
      <c r="M57" s="105">
        <f t="shared" si="29"/>
        <v>3192.5179821693855</v>
      </c>
      <c r="N57" s="106">
        <f t="shared" si="22"/>
        <v>1064.1726607231285</v>
      </c>
      <c r="O57" s="108">
        <f t="shared" si="23"/>
        <v>0</v>
      </c>
      <c r="P57" s="109">
        <f t="shared" si="24"/>
        <v>-135.8273392768715</v>
      </c>
      <c r="Q57" s="110">
        <f t="shared" si="25"/>
        <v>0.88681055060260705</v>
      </c>
      <c r="R57" s="328"/>
      <c r="S57" s="47">
        <v>0.2986111111111111</v>
      </c>
      <c r="T57" s="48">
        <v>0.33209490740740738</v>
      </c>
      <c r="U57" s="111">
        <v>15</v>
      </c>
      <c r="V57" s="112">
        <v>48.225256947615001</v>
      </c>
      <c r="W57" s="113"/>
      <c r="X57" s="13"/>
      <c r="Y57" s="337"/>
      <c r="Z57" s="338"/>
      <c r="AA57" s="117">
        <f t="shared" si="26"/>
        <v>-407.4820178306145</v>
      </c>
      <c r="AB57" s="110">
        <f t="shared" si="27"/>
        <v>0.88681055060260705</v>
      </c>
      <c r="AC57" s="333"/>
    </row>
    <row r="58" spans="1:29" ht="15.75" customHeight="1">
      <c r="A58" s="362"/>
      <c r="B58" s="100" t="s">
        <v>118</v>
      </c>
      <c r="C58" s="335" t="s">
        <v>130</v>
      </c>
      <c r="D58" s="336"/>
      <c r="E58" s="101">
        <v>24.82</v>
      </c>
      <c r="F58" s="102">
        <v>1715</v>
      </c>
      <c r="G58" s="103">
        <f t="shared" si="28"/>
        <v>42566.3</v>
      </c>
      <c r="H58" s="26"/>
      <c r="I58" s="104">
        <v>5</v>
      </c>
      <c r="J58" s="105">
        <v>3600</v>
      </c>
      <c r="K58" s="106">
        <f t="shared" si="18"/>
        <v>720</v>
      </c>
      <c r="L58" s="107">
        <v>5</v>
      </c>
      <c r="M58" s="105">
        <f t="shared" si="29"/>
        <v>3199.3676587174336</v>
      </c>
      <c r="N58" s="106">
        <f t="shared" si="22"/>
        <v>639.87353174348675</v>
      </c>
      <c r="O58" s="108">
        <f t="shared" si="23"/>
        <v>0</v>
      </c>
      <c r="P58" s="109">
        <f t="shared" si="24"/>
        <v>-80.126468256513249</v>
      </c>
      <c r="Q58" s="110">
        <f t="shared" si="25"/>
        <v>0.88871323853262052</v>
      </c>
      <c r="R58" s="328"/>
      <c r="S58" s="47">
        <v>0.34236111111111112</v>
      </c>
      <c r="T58" s="48">
        <v>0.3646875</v>
      </c>
      <c r="U58" s="111">
        <v>14.783333333333379</v>
      </c>
      <c r="V58" s="112">
        <v>32.162605544762769</v>
      </c>
      <c r="W58" s="113"/>
      <c r="X58" s="13"/>
      <c r="Y58" s="337"/>
      <c r="Z58" s="338"/>
      <c r="AA58" s="117">
        <f t="shared" si="26"/>
        <v>-400.63234128256636</v>
      </c>
      <c r="AB58" s="110">
        <f t="shared" si="27"/>
        <v>0.88871323853262041</v>
      </c>
      <c r="AC58" s="333"/>
    </row>
    <row r="59" spans="1:29" ht="15.75" customHeight="1">
      <c r="A59" s="362"/>
      <c r="B59" s="100" t="s">
        <v>118</v>
      </c>
      <c r="C59" s="335" t="s">
        <v>127</v>
      </c>
      <c r="D59" s="336"/>
      <c r="E59" s="101">
        <v>18.18</v>
      </c>
      <c r="F59" s="102">
        <v>2397</v>
      </c>
      <c r="G59" s="103">
        <f t="shared" si="28"/>
        <v>43577.46</v>
      </c>
      <c r="H59" s="26"/>
      <c r="I59" s="104">
        <v>3</v>
      </c>
      <c r="J59" s="105">
        <v>3600</v>
      </c>
      <c r="K59" s="106">
        <f t="shared" si="18"/>
        <v>1200</v>
      </c>
      <c r="L59" s="107">
        <v>3</v>
      </c>
      <c r="M59" s="105">
        <f t="shared" si="29"/>
        <v>3196.6782864459997</v>
      </c>
      <c r="N59" s="106">
        <f t="shared" si="22"/>
        <v>1065.5594288153331</v>
      </c>
      <c r="O59" s="108">
        <f t="shared" si="23"/>
        <v>0</v>
      </c>
      <c r="P59" s="109">
        <f t="shared" si="24"/>
        <v>-134.44057118466685</v>
      </c>
      <c r="Q59" s="110">
        <f t="shared" si="25"/>
        <v>0.88796619067944427</v>
      </c>
      <c r="R59" s="328"/>
      <c r="S59" s="47">
        <v>0.375</v>
      </c>
      <c r="T59" s="48">
        <v>0.40623842592592591</v>
      </c>
      <c r="U59" s="111">
        <v>14.850000000000003</v>
      </c>
      <c r="V59" s="112">
        <v>44.990451685363709</v>
      </c>
      <c r="W59" s="113"/>
      <c r="X59" s="116"/>
      <c r="Y59" s="337"/>
      <c r="Z59" s="338"/>
      <c r="AA59" s="117">
        <f t="shared" si="26"/>
        <v>-403.32171355400033</v>
      </c>
      <c r="AB59" s="110">
        <f t="shared" si="27"/>
        <v>0.88796619067944438</v>
      </c>
      <c r="AC59" s="333"/>
    </row>
    <row r="60" spans="1:29" ht="15.75" customHeight="1">
      <c r="A60" s="363"/>
      <c r="B60" s="100" t="s">
        <v>118</v>
      </c>
      <c r="C60" s="335" t="s">
        <v>131</v>
      </c>
      <c r="D60" s="336"/>
      <c r="E60" s="101">
        <v>30</v>
      </c>
      <c r="F60" s="102">
        <v>2363</v>
      </c>
      <c r="G60" s="103">
        <f t="shared" si="28"/>
        <v>70890</v>
      </c>
      <c r="H60" s="13"/>
      <c r="I60" s="104">
        <v>4</v>
      </c>
      <c r="J60" s="105">
        <v>3600</v>
      </c>
      <c r="K60" s="106">
        <f t="shared" si="18"/>
        <v>900</v>
      </c>
      <c r="L60" s="107">
        <v>4</v>
      </c>
      <c r="M60" s="105">
        <f t="shared" si="29"/>
        <v>3191.4000000000024</v>
      </c>
      <c r="N60" s="106">
        <f t="shared" si="22"/>
        <v>797.85000000000059</v>
      </c>
      <c r="O60" s="108">
        <f t="shared" si="23"/>
        <v>0</v>
      </c>
      <c r="P60" s="109">
        <f t="shared" si="24"/>
        <v>-102.14999999999941</v>
      </c>
      <c r="Q60" s="110">
        <f t="shared" si="25"/>
        <v>0.88650000000000062</v>
      </c>
      <c r="R60" s="328"/>
      <c r="S60" s="47">
        <v>0.41597222222222224</v>
      </c>
      <c r="T60" s="48">
        <v>0.44681712962962966</v>
      </c>
      <c r="U60" s="111">
        <v>15</v>
      </c>
      <c r="V60" s="112">
        <v>44.425643918029671</v>
      </c>
      <c r="W60" s="113"/>
      <c r="X60" s="116"/>
      <c r="Y60" s="337"/>
      <c r="Z60" s="338"/>
      <c r="AA60" s="117">
        <f t="shared" si="26"/>
        <v>-408.59999999999764</v>
      </c>
      <c r="AB60" s="110">
        <f t="shared" si="27"/>
        <v>0.88650000000000062</v>
      </c>
      <c r="AC60" s="333"/>
    </row>
    <row r="61" spans="1:29" ht="15.75" customHeight="1">
      <c r="A61" s="363"/>
      <c r="B61" s="100" t="s">
        <v>118</v>
      </c>
      <c r="C61" s="335" t="s">
        <v>124</v>
      </c>
      <c r="D61" s="336"/>
      <c r="E61" s="101">
        <v>16.66</v>
      </c>
      <c r="F61" s="102">
        <v>5698</v>
      </c>
      <c r="G61" s="121">
        <f t="shared" si="28"/>
        <v>94928.680000000008</v>
      </c>
      <c r="H61" s="122"/>
      <c r="I61" s="104">
        <v>5</v>
      </c>
      <c r="J61" s="105">
        <v>3600</v>
      </c>
      <c r="K61" s="106">
        <f t="shared" si="18"/>
        <v>720</v>
      </c>
      <c r="L61" s="107">
        <v>5</v>
      </c>
      <c r="M61" s="105">
        <f t="shared" si="29"/>
        <v>3196.2158276693344</v>
      </c>
      <c r="N61" s="106">
        <f t="shared" si="22"/>
        <v>639.24316553386689</v>
      </c>
      <c r="O61" s="108">
        <f t="shared" si="23"/>
        <v>0</v>
      </c>
      <c r="P61" s="109">
        <f t="shared" si="24"/>
        <v>-80.756834466133114</v>
      </c>
      <c r="Q61" s="110">
        <f t="shared" si="25"/>
        <v>0.88783772990814847</v>
      </c>
      <c r="R61" s="328"/>
      <c r="S61" s="47">
        <v>0.45694444444444449</v>
      </c>
      <c r="T61" s="120">
        <v>0.53121527777777777</v>
      </c>
      <c r="U61" s="111">
        <v>14.583333333333348</v>
      </c>
      <c r="V61" s="112">
        <v>106.96399067934574</v>
      </c>
      <c r="W61" s="113"/>
      <c r="X61" s="50"/>
      <c r="Y61" s="337"/>
      <c r="Z61" s="338"/>
      <c r="AA61" s="117">
        <f t="shared" si="26"/>
        <v>-403.78417233066557</v>
      </c>
      <c r="AB61" s="110">
        <f t="shared" si="27"/>
        <v>0.88783772990814847</v>
      </c>
      <c r="AC61" s="333"/>
    </row>
    <row r="62" spans="1:29" ht="15.75" customHeight="1">
      <c r="A62" s="363"/>
      <c r="B62" s="100"/>
      <c r="C62" s="335"/>
      <c r="D62" s="336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328"/>
      <c r="S62" s="47"/>
      <c r="T62" s="120"/>
      <c r="U62" s="111"/>
      <c r="V62" s="112"/>
      <c r="W62" s="113"/>
      <c r="X62" s="116"/>
      <c r="Y62" s="337"/>
      <c r="Z62" s="338"/>
      <c r="AA62" s="117"/>
      <c r="AB62" s="110"/>
      <c r="AC62" s="333"/>
    </row>
    <row r="63" spans="1:29" ht="15.75" customHeight="1">
      <c r="A63" s="363"/>
      <c r="B63" s="100"/>
      <c r="C63" s="335"/>
      <c r="D63" s="336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28"/>
      <c r="S63" s="47"/>
      <c r="T63" s="120"/>
      <c r="U63" s="111"/>
      <c r="V63" s="112"/>
      <c r="W63" s="113"/>
      <c r="X63" s="116"/>
      <c r="Y63" s="337"/>
      <c r="Z63" s="338"/>
      <c r="AA63" s="117"/>
      <c r="AB63" s="110"/>
      <c r="AC63" s="333"/>
    </row>
    <row r="64" spans="1:29" ht="15.75" customHeight="1">
      <c r="A64" s="363"/>
      <c r="B64" s="100"/>
      <c r="C64" s="335"/>
      <c r="D64" s="336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28"/>
      <c r="S64" s="47"/>
      <c r="T64" s="120"/>
      <c r="U64" s="111"/>
      <c r="V64" s="112"/>
      <c r="W64" s="126"/>
      <c r="X64" s="127"/>
      <c r="Y64" s="337"/>
      <c r="Z64" s="338"/>
      <c r="AA64" s="117"/>
      <c r="AB64" s="110"/>
      <c r="AC64" s="333"/>
    </row>
    <row r="65" spans="1:29" ht="15.75" customHeight="1">
      <c r="A65" s="363"/>
      <c r="B65" s="100"/>
      <c r="C65" s="335"/>
      <c r="D65" s="336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28"/>
      <c r="S65" s="47"/>
      <c r="T65" s="120"/>
      <c r="U65" s="111"/>
      <c r="V65" s="112"/>
      <c r="W65" s="126"/>
      <c r="X65" s="127"/>
      <c r="Y65" s="337"/>
      <c r="Z65" s="338"/>
      <c r="AA65" s="117"/>
      <c r="AB65" s="110"/>
      <c r="AC65" s="333"/>
    </row>
    <row r="66" spans="1:29" ht="15.75" customHeight="1">
      <c r="A66" s="363"/>
      <c r="B66" s="100"/>
      <c r="C66" s="335"/>
      <c r="D66" s="336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28"/>
      <c r="S66" s="47"/>
      <c r="T66" s="120"/>
      <c r="U66" s="111"/>
      <c r="V66" s="112"/>
      <c r="W66" s="126"/>
      <c r="X66" s="127"/>
      <c r="Y66" s="337"/>
      <c r="Z66" s="338"/>
      <c r="AA66" s="117"/>
      <c r="AB66" s="110"/>
      <c r="AC66" s="333"/>
    </row>
    <row r="67" spans="1:29" ht="15.75" customHeight="1">
      <c r="A67" s="363"/>
      <c r="B67" s="100"/>
      <c r="C67" s="335"/>
      <c r="D67" s="336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28"/>
      <c r="S67" s="47"/>
      <c r="T67" s="120"/>
      <c r="U67" s="111"/>
      <c r="V67" s="112"/>
      <c r="W67" s="126"/>
      <c r="X67" s="127"/>
      <c r="Y67" s="337"/>
      <c r="Z67" s="338"/>
      <c r="AA67" s="117"/>
      <c r="AB67" s="110"/>
      <c r="AC67" s="333"/>
    </row>
    <row r="68" spans="1:29" ht="15.75" customHeight="1">
      <c r="A68" s="363"/>
      <c r="B68" s="100"/>
      <c r="C68" s="335"/>
      <c r="D68" s="336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28"/>
      <c r="S68" s="47"/>
      <c r="T68" s="120"/>
      <c r="U68" s="111"/>
      <c r="V68" s="112"/>
      <c r="W68" s="126"/>
      <c r="X68" s="127"/>
      <c r="Y68" s="337"/>
      <c r="Z68" s="338"/>
      <c r="AA68" s="117"/>
      <c r="AB68" s="110"/>
      <c r="AC68" s="333"/>
    </row>
    <row r="69" spans="1:29" ht="15.75" customHeight="1">
      <c r="A69" s="363"/>
      <c r="B69" s="100"/>
      <c r="C69" s="335"/>
      <c r="D69" s="336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28"/>
      <c r="S69" s="47"/>
      <c r="T69" s="120"/>
      <c r="U69" s="111"/>
      <c r="V69" s="112"/>
      <c r="W69" s="126"/>
      <c r="X69" s="127"/>
      <c r="Y69" s="337"/>
      <c r="Z69" s="338"/>
      <c r="AA69" s="117"/>
      <c r="AB69" s="110"/>
      <c r="AC69" s="333"/>
    </row>
    <row r="70" spans="1:29" ht="15.75" customHeight="1">
      <c r="A70" s="363"/>
      <c r="B70" s="100"/>
      <c r="C70" s="335"/>
      <c r="D70" s="336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8"/>
      <c r="S70" s="47"/>
      <c r="T70" s="120"/>
      <c r="U70" s="111"/>
      <c r="V70" s="112"/>
      <c r="W70" s="126"/>
      <c r="X70" s="127"/>
      <c r="Y70" s="337"/>
      <c r="Z70" s="338"/>
      <c r="AA70" s="117"/>
      <c r="AB70" s="110"/>
      <c r="AC70" s="333"/>
    </row>
    <row r="71" spans="1:29" ht="15.75" customHeight="1">
      <c r="A71" s="363"/>
      <c r="B71" s="100"/>
      <c r="C71" s="335"/>
      <c r="D71" s="336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8"/>
      <c r="S71" s="119"/>
      <c r="T71" s="120"/>
      <c r="U71" s="130"/>
      <c r="V71" s="131"/>
      <c r="W71" s="126"/>
      <c r="X71" s="127"/>
      <c r="Y71" s="337"/>
      <c r="Z71" s="338"/>
      <c r="AA71" s="165"/>
      <c r="AB71" s="125"/>
      <c r="AC71" s="333"/>
    </row>
    <row r="72" spans="1:29" ht="15.75" customHeight="1" thickBot="1">
      <c r="A72" s="364"/>
      <c r="B72" s="133" t="s">
        <v>115</v>
      </c>
      <c r="C72" s="358"/>
      <c r="D72" s="358"/>
      <c r="E72" s="134"/>
      <c r="F72" s="167"/>
      <c r="G72" s="135"/>
      <c r="H72" s="69"/>
      <c r="I72" s="136">
        <f t="shared" ref="I72:J72" si="30">AVERAGE(I56:I71)</f>
        <v>3.8333333333333335</v>
      </c>
      <c r="J72" s="137">
        <f t="shared" si="30"/>
        <v>3550</v>
      </c>
      <c r="K72" s="138">
        <f t="shared" ref="K72" si="31">J72/I72</f>
        <v>926.08695652173913</v>
      </c>
      <c r="L72" s="136">
        <f t="shared" ref="L72:M72" si="32">AVERAGE(L56:L71)</f>
        <v>3.8333333333333335</v>
      </c>
      <c r="M72" s="137">
        <f t="shared" si="32"/>
        <v>3157.9480942065215</v>
      </c>
      <c r="N72" s="138">
        <f>M72/L72</f>
        <v>823.81254631474474</v>
      </c>
      <c r="O72" s="139">
        <f>L72-I72</f>
        <v>0</v>
      </c>
      <c r="P72" s="140">
        <f>N72-K72</f>
        <v>-102.27441020699439</v>
      </c>
      <c r="Q72" s="141">
        <f>N72/K72</f>
        <v>0.88956284343845671</v>
      </c>
      <c r="R72" s="329"/>
      <c r="S72" s="142">
        <v>0.25</v>
      </c>
      <c r="T72" s="143">
        <v>0.53121527777777777</v>
      </c>
      <c r="U72" s="144"/>
      <c r="V72" s="166"/>
      <c r="W72" s="167"/>
      <c r="X72" s="138"/>
      <c r="Y72" s="359"/>
      <c r="Z72" s="360"/>
      <c r="AA72" s="168">
        <f>M72-J72</f>
        <v>-392.05190579347845</v>
      </c>
      <c r="AB72" s="141">
        <f>M72/J72</f>
        <v>0.88956284343845682</v>
      </c>
      <c r="AC72" s="334"/>
    </row>
    <row r="73" spans="1:29" ht="15.75" customHeight="1">
      <c r="A73" s="322" t="s">
        <v>132</v>
      </c>
      <c r="B73" s="114" t="s">
        <v>118</v>
      </c>
      <c r="C73" s="325" t="s">
        <v>133</v>
      </c>
      <c r="D73" s="326"/>
      <c r="E73" s="147">
        <v>28.57</v>
      </c>
      <c r="F73" s="97">
        <v>1562</v>
      </c>
      <c r="G73" s="148">
        <f t="shared" ref="G73:G76" si="33">E73*F73</f>
        <v>44626.340000000004</v>
      </c>
      <c r="H73" s="149"/>
      <c r="I73" s="150">
        <v>12</v>
      </c>
      <c r="J73" s="151">
        <v>3600</v>
      </c>
      <c r="K73" s="152">
        <f>J73/I73</f>
        <v>300</v>
      </c>
      <c r="L73" s="153">
        <v>12</v>
      </c>
      <c r="M73" s="151">
        <f>F73/V73*60</f>
        <v>3122.1312706954077</v>
      </c>
      <c r="N73" s="152">
        <f>M73/L73</f>
        <v>260.17760589128397</v>
      </c>
      <c r="O73" s="154">
        <f>L73-I73</f>
        <v>0</v>
      </c>
      <c r="P73" s="155">
        <f>N73-K73</f>
        <v>-39.822394108716026</v>
      </c>
      <c r="Q73" s="156">
        <f>N73/K73</f>
        <v>0.86725868630427994</v>
      </c>
      <c r="R73" s="327">
        <f>Q89</f>
        <v>0.89596294460317538</v>
      </c>
      <c r="S73" s="157">
        <v>0.70833333333333337</v>
      </c>
      <c r="T73" s="158">
        <v>0.72917824074074078</v>
      </c>
      <c r="U73" s="159"/>
      <c r="V73" s="160">
        <v>30.01795628507487</v>
      </c>
      <c r="W73" s="158"/>
      <c r="X73" s="169"/>
      <c r="Y73" s="330"/>
      <c r="Z73" s="331"/>
      <c r="AA73" s="115">
        <f>M73-J73</f>
        <v>-477.86872930459231</v>
      </c>
      <c r="AB73" s="156">
        <f>M73/J73</f>
        <v>0.86725868630427994</v>
      </c>
      <c r="AC73" s="332">
        <f>AB89</f>
        <v>0.89596294460317527</v>
      </c>
    </row>
    <row r="74" spans="1:29" ht="15.75" customHeight="1">
      <c r="A74" s="323"/>
      <c r="B74" s="100" t="s">
        <v>118</v>
      </c>
      <c r="C74" s="335" t="s">
        <v>195</v>
      </c>
      <c r="D74" s="336"/>
      <c r="E74" s="101">
        <v>20.420000000000002</v>
      </c>
      <c r="F74" s="102">
        <v>553</v>
      </c>
      <c r="G74" s="103">
        <f t="shared" si="33"/>
        <v>11292.26</v>
      </c>
      <c r="H74" s="26"/>
      <c r="I74" s="104">
        <v>13</v>
      </c>
      <c r="J74" s="105">
        <v>3600</v>
      </c>
      <c r="K74" s="106">
        <f t="shared" si="18"/>
        <v>276.92307692307691</v>
      </c>
      <c r="L74" s="107">
        <v>13</v>
      </c>
      <c r="M74" s="105">
        <f>F74/V74*60</f>
        <v>3259.1437684264083</v>
      </c>
      <c r="N74" s="106">
        <f>M74/L74</f>
        <v>250.70336680203141</v>
      </c>
      <c r="O74" s="108">
        <f>L74-I74</f>
        <v>0</v>
      </c>
      <c r="P74" s="109">
        <f>N74-K74</f>
        <v>-26.219710121045495</v>
      </c>
      <c r="Q74" s="110">
        <f>N74/K74</f>
        <v>0.90531771345178014</v>
      </c>
      <c r="R74" s="328"/>
      <c r="S74" s="47">
        <v>0.73263888888888895</v>
      </c>
      <c r="T74" s="48">
        <v>0.73969907407407409</v>
      </c>
      <c r="U74" s="111">
        <v>4.9833333333333663</v>
      </c>
      <c r="V74" s="112">
        <v>10.180588018680774</v>
      </c>
      <c r="W74" s="113"/>
      <c r="X74" s="13"/>
      <c r="Y74" s="337"/>
      <c r="Z74" s="338"/>
      <c r="AA74" s="117">
        <f>M74-J74</f>
        <v>-340.85623157359169</v>
      </c>
      <c r="AB74" s="110">
        <f>M74/J74</f>
        <v>0.90531771345178014</v>
      </c>
      <c r="AC74" s="333"/>
    </row>
    <row r="75" spans="1:29" ht="15.75" customHeight="1">
      <c r="A75" s="323"/>
      <c r="B75" s="100" t="s">
        <v>118</v>
      </c>
      <c r="C75" s="335" t="s">
        <v>229</v>
      </c>
      <c r="D75" s="336"/>
      <c r="E75" s="101">
        <v>17.71</v>
      </c>
      <c r="F75" s="102">
        <v>1689</v>
      </c>
      <c r="G75" s="103">
        <f t="shared" si="33"/>
        <v>29912.190000000002</v>
      </c>
      <c r="H75" s="26"/>
      <c r="I75" s="104">
        <v>6</v>
      </c>
      <c r="J75" s="105">
        <v>3600</v>
      </c>
      <c r="K75" s="106">
        <f t="shared" si="18"/>
        <v>600</v>
      </c>
      <c r="L75" s="107">
        <v>6</v>
      </c>
      <c r="M75" s="105">
        <f>F75/V75*60</f>
        <v>3258.9682635466825</v>
      </c>
      <c r="N75" s="106">
        <f>M75/L75</f>
        <v>543.16137725778037</v>
      </c>
      <c r="O75" s="108">
        <f>L75-I75</f>
        <v>0</v>
      </c>
      <c r="P75" s="109">
        <f>N75-K75</f>
        <v>-56.838622742219627</v>
      </c>
      <c r="Q75" s="110">
        <f>N75/K75</f>
        <v>0.90526896209630059</v>
      </c>
      <c r="R75" s="328"/>
      <c r="S75" s="47">
        <v>0.74375000000000002</v>
      </c>
      <c r="T75" s="48">
        <v>0.76533564814814814</v>
      </c>
      <c r="U75" s="111">
        <v>5.8333333333333393</v>
      </c>
      <c r="V75" s="112">
        <v>31.095730858610239</v>
      </c>
      <c r="W75" s="113"/>
      <c r="X75" s="13"/>
      <c r="Y75" s="337"/>
      <c r="Z75" s="338"/>
      <c r="AA75" s="117">
        <f>M75-J75</f>
        <v>-341.03173645331754</v>
      </c>
      <c r="AB75" s="110">
        <f>M75/J75</f>
        <v>0.9052689620963007</v>
      </c>
      <c r="AC75" s="333"/>
    </row>
    <row r="76" spans="1:29" ht="15.75" customHeight="1">
      <c r="A76" s="323"/>
      <c r="B76" s="100" t="s">
        <v>118</v>
      </c>
      <c r="C76" s="335" t="s">
        <v>227</v>
      </c>
      <c r="D76" s="336"/>
      <c r="E76" s="101">
        <v>18.920000000000002</v>
      </c>
      <c r="F76" s="102">
        <v>1951</v>
      </c>
      <c r="G76" s="103">
        <f t="shared" si="33"/>
        <v>36912.920000000006</v>
      </c>
      <c r="H76" s="26"/>
      <c r="I76" s="104">
        <v>6</v>
      </c>
      <c r="J76" s="105">
        <v>3600</v>
      </c>
      <c r="K76" s="106">
        <f t="shared" si="18"/>
        <v>600</v>
      </c>
      <c r="L76" s="107">
        <v>6</v>
      </c>
      <c r="M76" s="105">
        <f>F76/V76*60</f>
        <v>3261.6230996172253</v>
      </c>
      <c r="N76" s="106">
        <f>M76/L76</f>
        <v>543.60384993620426</v>
      </c>
      <c r="O76" s="108">
        <f>L76-I76</f>
        <v>0</v>
      </c>
      <c r="P76" s="109">
        <f>N76-K76</f>
        <v>-56.396150063795744</v>
      </c>
      <c r="Q76" s="110">
        <f>N76/K76</f>
        <v>0.90600641656034042</v>
      </c>
      <c r="R76" s="328"/>
      <c r="S76" s="47">
        <v>0.76875000000000004</v>
      </c>
      <c r="T76" s="48">
        <v>0.79366898148148157</v>
      </c>
      <c r="U76" s="111">
        <v>4.9166666666667425</v>
      </c>
      <c r="V76" s="112">
        <v>35.890106374871401</v>
      </c>
      <c r="W76" s="113"/>
      <c r="X76" s="116"/>
      <c r="Y76" s="337"/>
      <c r="Z76" s="338"/>
      <c r="AA76" s="117">
        <f>M76-J76</f>
        <v>-338.37690038277469</v>
      </c>
      <c r="AB76" s="110">
        <f>M76/J76</f>
        <v>0.90600641656034031</v>
      </c>
      <c r="AC76" s="333"/>
    </row>
    <row r="77" spans="1:29" ht="15.75" customHeight="1">
      <c r="A77" s="323"/>
      <c r="B77" s="100"/>
      <c r="C77" s="335"/>
      <c r="D77" s="336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8"/>
      <c r="S77" s="47"/>
      <c r="T77" s="48"/>
      <c r="U77" s="111"/>
      <c r="V77" s="112"/>
      <c r="W77" s="113"/>
      <c r="X77" s="116"/>
      <c r="Y77" s="337"/>
      <c r="Z77" s="338"/>
      <c r="AA77" s="117"/>
      <c r="AB77" s="110"/>
      <c r="AC77" s="333"/>
    </row>
    <row r="78" spans="1:29" ht="15.75" customHeight="1">
      <c r="A78" s="323"/>
      <c r="B78" s="100"/>
      <c r="C78" s="335"/>
      <c r="D78" s="336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8"/>
      <c r="S78" s="47"/>
      <c r="T78" s="120"/>
      <c r="U78" s="111"/>
      <c r="V78" s="112"/>
      <c r="W78" s="113"/>
      <c r="X78" s="50"/>
      <c r="Y78" s="337"/>
      <c r="Z78" s="338"/>
      <c r="AA78" s="117"/>
      <c r="AB78" s="110"/>
      <c r="AC78" s="333"/>
    </row>
    <row r="79" spans="1:29" ht="15.75" customHeight="1">
      <c r="A79" s="323"/>
      <c r="B79" s="100"/>
      <c r="C79" s="335"/>
      <c r="D79" s="336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8"/>
      <c r="S79" s="47"/>
      <c r="T79" s="120"/>
      <c r="U79" s="111"/>
      <c r="V79" s="112"/>
      <c r="W79" s="113"/>
      <c r="X79" s="116"/>
      <c r="Y79" s="337"/>
      <c r="Z79" s="338"/>
      <c r="AA79" s="117"/>
      <c r="AB79" s="110"/>
      <c r="AC79" s="333"/>
    </row>
    <row r="80" spans="1:29" ht="15.75" customHeight="1">
      <c r="A80" s="323"/>
      <c r="B80" s="100"/>
      <c r="C80" s="335"/>
      <c r="D80" s="336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8"/>
      <c r="S80" s="47"/>
      <c r="T80" s="120"/>
      <c r="U80" s="111"/>
      <c r="V80" s="112"/>
      <c r="W80" s="113"/>
      <c r="X80" s="116"/>
      <c r="Y80" s="337"/>
      <c r="Z80" s="338"/>
      <c r="AA80" s="117"/>
      <c r="AB80" s="110"/>
      <c r="AC80" s="333"/>
    </row>
    <row r="81" spans="1:29" ht="15.75" customHeight="1">
      <c r="A81" s="323"/>
      <c r="B81" s="100"/>
      <c r="C81" s="335"/>
      <c r="D81" s="336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8"/>
      <c r="S81" s="47"/>
      <c r="T81" s="120"/>
      <c r="U81" s="111"/>
      <c r="V81" s="112"/>
      <c r="W81" s="126"/>
      <c r="X81" s="127"/>
      <c r="Y81" s="337"/>
      <c r="Z81" s="338"/>
      <c r="AA81" s="117"/>
      <c r="AB81" s="110"/>
      <c r="AC81" s="333"/>
    </row>
    <row r="82" spans="1:29" ht="15.75" customHeight="1">
      <c r="A82" s="323"/>
      <c r="B82" s="100"/>
      <c r="C82" s="335"/>
      <c r="D82" s="336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8"/>
      <c r="S82" s="47"/>
      <c r="T82" s="120"/>
      <c r="U82" s="111"/>
      <c r="V82" s="112"/>
      <c r="W82" s="126"/>
      <c r="X82" s="127"/>
      <c r="Y82" s="337"/>
      <c r="Z82" s="338"/>
      <c r="AA82" s="117"/>
      <c r="AB82" s="110"/>
      <c r="AC82" s="333"/>
    </row>
    <row r="83" spans="1:29" ht="15.75" customHeight="1">
      <c r="A83" s="323"/>
      <c r="B83" s="100"/>
      <c r="C83" s="335"/>
      <c r="D83" s="336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8"/>
      <c r="S83" s="47"/>
      <c r="T83" s="120"/>
      <c r="U83" s="111"/>
      <c r="V83" s="112"/>
      <c r="W83" s="126"/>
      <c r="X83" s="127"/>
      <c r="Y83" s="337"/>
      <c r="Z83" s="338"/>
      <c r="AA83" s="117"/>
      <c r="AB83" s="110"/>
      <c r="AC83" s="333"/>
    </row>
    <row r="84" spans="1:29" ht="15.75" customHeight="1">
      <c r="A84" s="323"/>
      <c r="B84" s="100"/>
      <c r="C84" s="335"/>
      <c r="D84" s="336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8"/>
      <c r="S84" s="47"/>
      <c r="T84" s="120"/>
      <c r="U84" s="111"/>
      <c r="V84" s="112"/>
      <c r="W84" s="126"/>
      <c r="X84" s="127"/>
      <c r="Y84" s="337"/>
      <c r="Z84" s="338"/>
      <c r="AA84" s="117"/>
      <c r="AB84" s="110"/>
      <c r="AC84" s="333"/>
    </row>
    <row r="85" spans="1:29" ht="15.75" customHeight="1">
      <c r="A85" s="323"/>
      <c r="B85" s="100"/>
      <c r="C85" s="335"/>
      <c r="D85" s="336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8"/>
      <c r="S85" s="47"/>
      <c r="T85" s="120"/>
      <c r="U85" s="111"/>
      <c r="V85" s="112"/>
      <c r="W85" s="126"/>
      <c r="X85" s="127"/>
      <c r="Y85" s="337"/>
      <c r="Z85" s="338"/>
      <c r="AA85" s="117"/>
      <c r="AB85" s="110"/>
      <c r="AC85" s="333"/>
    </row>
    <row r="86" spans="1:29" ht="15.75" customHeight="1">
      <c r="A86" s="323"/>
      <c r="B86" s="100"/>
      <c r="C86" s="335"/>
      <c r="D86" s="336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8"/>
      <c r="S86" s="47"/>
      <c r="T86" s="120"/>
      <c r="U86" s="111"/>
      <c r="V86" s="112"/>
      <c r="W86" s="126"/>
      <c r="X86" s="127"/>
      <c r="Y86" s="337"/>
      <c r="Z86" s="338"/>
      <c r="AA86" s="117"/>
      <c r="AB86" s="110"/>
      <c r="AC86" s="333"/>
    </row>
    <row r="87" spans="1:29" ht="15.75" customHeight="1">
      <c r="A87" s="323"/>
      <c r="B87" s="100"/>
      <c r="C87" s="335"/>
      <c r="D87" s="336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8"/>
      <c r="S87" s="47"/>
      <c r="T87" s="120"/>
      <c r="U87" s="111"/>
      <c r="V87" s="112"/>
      <c r="W87" s="126"/>
      <c r="X87" s="127"/>
      <c r="Y87" s="337"/>
      <c r="Z87" s="338"/>
      <c r="AA87" s="117"/>
      <c r="AB87" s="110"/>
      <c r="AC87" s="333"/>
    </row>
    <row r="88" spans="1:29" ht="15.75" customHeight="1">
      <c r="A88" s="323"/>
      <c r="B88" s="100"/>
      <c r="C88" s="335"/>
      <c r="D88" s="336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8"/>
      <c r="S88" s="119"/>
      <c r="T88" s="120"/>
      <c r="U88" s="130"/>
      <c r="V88" s="131"/>
      <c r="W88" s="126"/>
      <c r="X88" s="127"/>
      <c r="Y88" s="337"/>
      <c r="Z88" s="338"/>
      <c r="AA88" s="165"/>
      <c r="AB88" s="125"/>
      <c r="AC88" s="333"/>
    </row>
    <row r="89" spans="1:29" ht="15.75" customHeight="1" thickBot="1">
      <c r="A89" s="324"/>
      <c r="B89" s="133" t="s">
        <v>115</v>
      </c>
      <c r="C89" s="358"/>
      <c r="D89" s="358"/>
      <c r="E89" s="134"/>
      <c r="F89" s="167"/>
      <c r="G89" s="135"/>
      <c r="H89" s="69"/>
      <c r="I89" s="136">
        <f t="shared" ref="I89:J89" si="34">AVERAGE(I73:I88)</f>
        <v>9.25</v>
      </c>
      <c r="J89" s="137">
        <f t="shared" si="34"/>
        <v>3600</v>
      </c>
      <c r="K89" s="138">
        <f t="shared" ref="K89" si="35">J89/I89</f>
        <v>389.18918918918916</v>
      </c>
      <c r="L89" s="136">
        <f t="shared" ref="L89:M89" si="36">AVERAGE(L73:L88)</f>
        <v>9.25</v>
      </c>
      <c r="M89" s="137">
        <f t="shared" si="36"/>
        <v>3225.4666005714312</v>
      </c>
      <c r="N89" s="138">
        <f t="shared" ref="N89:N94" si="37">M89/L89</f>
        <v>348.69909195366824</v>
      </c>
      <c r="O89" s="139">
        <f t="shared" ref="O89:O94" si="38">L89-I89</f>
        <v>0</v>
      </c>
      <c r="P89" s="140">
        <f t="shared" ref="P89:P94" si="39">N89-K89</f>
        <v>-40.490097235520921</v>
      </c>
      <c r="Q89" s="141">
        <f t="shared" ref="Q89:Q94" si="40">N89/K89</f>
        <v>0.89596294460317538</v>
      </c>
      <c r="R89" s="329"/>
      <c r="S89" s="142">
        <v>0.70833333333333337</v>
      </c>
      <c r="T89" s="143">
        <v>0.79366898148148157</v>
      </c>
      <c r="U89" s="144"/>
      <c r="V89" s="166"/>
      <c r="W89" s="167"/>
      <c r="X89" s="138"/>
      <c r="Y89" s="359"/>
      <c r="Z89" s="360"/>
      <c r="AA89" s="168">
        <f t="shared" ref="AA89:AA94" si="41">M89-J89</f>
        <v>-374.53339942856883</v>
      </c>
      <c r="AB89" s="141">
        <f t="shared" ref="AB89:AB94" si="42">M89/J89</f>
        <v>0.89596294460317527</v>
      </c>
      <c r="AC89" s="334"/>
    </row>
    <row r="90" spans="1:29" ht="15.75" customHeight="1">
      <c r="A90" s="361" t="s">
        <v>137</v>
      </c>
      <c r="B90" s="114" t="s">
        <v>118</v>
      </c>
      <c r="C90" s="325" t="s">
        <v>136</v>
      </c>
      <c r="D90" s="326"/>
      <c r="E90" s="147">
        <v>24.54</v>
      </c>
      <c r="F90" s="97">
        <v>1623</v>
      </c>
      <c r="G90" s="148">
        <f t="shared" ref="G90:G94" si="43">E90*F90</f>
        <v>39828.42</v>
      </c>
      <c r="H90" s="149"/>
      <c r="I90" s="150">
        <v>4</v>
      </c>
      <c r="J90" s="151">
        <v>3000</v>
      </c>
      <c r="K90" s="152">
        <f>J90/I90</f>
        <v>750</v>
      </c>
      <c r="L90" s="153">
        <v>4</v>
      </c>
      <c r="M90" s="151">
        <f>F90/V90*60</f>
        <v>2718.7853896612728</v>
      </c>
      <c r="N90" s="152">
        <f t="shared" si="37"/>
        <v>679.6963474153182</v>
      </c>
      <c r="O90" s="154">
        <f t="shared" si="38"/>
        <v>0</v>
      </c>
      <c r="P90" s="155">
        <f t="shared" si="39"/>
        <v>-70.303652584681799</v>
      </c>
      <c r="Q90" s="156">
        <f t="shared" si="40"/>
        <v>0.9062617965537576</v>
      </c>
      <c r="R90" s="327">
        <f>Q106</f>
        <v>0.9058428608752116</v>
      </c>
      <c r="S90" s="157">
        <v>0.70833333333333337</v>
      </c>
      <c r="T90" s="158">
        <v>0.73320601851851852</v>
      </c>
      <c r="U90" s="159"/>
      <c r="V90" s="160">
        <v>35.817464802594202</v>
      </c>
      <c r="W90" s="161"/>
      <c r="X90" s="162"/>
      <c r="Y90" s="330"/>
      <c r="Z90" s="331"/>
      <c r="AA90" s="115">
        <f t="shared" si="41"/>
        <v>-281.2146103387272</v>
      </c>
      <c r="AB90" s="156">
        <f t="shared" si="42"/>
        <v>0.9062617965537576</v>
      </c>
      <c r="AC90" s="332">
        <f>AB106</f>
        <v>0.9058428608752116</v>
      </c>
    </row>
    <row r="91" spans="1:29" ht="15.75" customHeight="1">
      <c r="A91" s="362"/>
      <c r="B91" s="100" t="s">
        <v>118</v>
      </c>
      <c r="C91" s="335" t="s">
        <v>197</v>
      </c>
      <c r="D91" s="336"/>
      <c r="E91" s="101">
        <v>23.27</v>
      </c>
      <c r="F91" s="102">
        <v>918</v>
      </c>
      <c r="G91" s="103">
        <f t="shared" si="43"/>
        <v>21361.86</v>
      </c>
      <c r="H91" s="26"/>
      <c r="I91" s="104">
        <v>5</v>
      </c>
      <c r="J91" s="105">
        <v>3000</v>
      </c>
      <c r="K91" s="106">
        <f t="shared" ref="K91:K135" si="44">J91/I91</f>
        <v>600</v>
      </c>
      <c r="L91" s="107">
        <v>5</v>
      </c>
      <c r="M91" s="105">
        <f>F91/V91*60</f>
        <v>2714.3204651947954</v>
      </c>
      <c r="N91" s="106">
        <f t="shared" si="37"/>
        <v>542.86409303895903</v>
      </c>
      <c r="O91" s="108">
        <f t="shared" si="38"/>
        <v>0</v>
      </c>
      <c r="P91" s="109">
        <f t="shared" si="39"/>
        <v>-57.135906961040973</v>
      </c>
      <c r="Q91" s="110">
        <f t="shared" si="40"/>
        <v>0.90477348839826499</v>
      </c>
      <c r="R91" s="328"/>
      <c r="S91" s="47">
        <v>0.73611111111111116</v>
      </c>
      <c r="T91" s="48">
        <v>0.75019675925925933</v>
      </c>
      <c r="U91" s="111">
        <v>5</v>
      </c>
      <c r="V91" s="112">
        <v>20.292371776391239</v>
      </c>
      <c r="W91" s="113"/>
      <c r="X91" s="116"/>
      <c r="Y91" s="337"/>
      <c r="Z91" s="338"/>
      <c r="AA91" s="117">
        <f t="shared" si="41"/>
        <v>-285.67953480520464</v>
      </c>
      <c r="AB91" s="110">
        <f t="shared" si="42"/>
        <v>0.9047734883982651</v>
      </c>
      <c r="AC91" s="333"/>
    </row>
    <row r="92" spans="1:29" ht="15.75" customHeight="1">
      <c r="A92" s="362"/>
      <c r="B92" s="100" t="s">
        <v>118</v>
      </c>
      <c r="C92" s="335" t="s">
        <v>230</v>
      </c>
      <c r="D92" s="336"/>
      <c r="E92" s="101">
        <v>24.33</v>
      </c>
      <c r="F92" s="102">
        <v>2876</v>
      </c>
      <c r="G92" s="103">
        <f t="shared" si="43"/>
        <v>69973.08</v>
      </c>
      <c r="H92" s="26"/>
      <c r="I92" s="104">
        <v>4</v>
      </c>
      <c r="J92" s="105">
        <v>3000</v>
      </c>
      <c r="K92" s="106">
        <f t="shared" si="44"/>
        <v>750</v>
      </c>
      <c r="L92" s="107">
        <v>4</v>
      </c>
      <c r="M92" s="105">
        <f>F92/V92*60</f>
        <v>2718.4427747972322</v>
      </c>
      <c r="N92" s="106">
        <f t="shared" si="37"/>
        <v>679.61069369930806</v>
      </c>
      <c r="O92" s="108">
        <f t="shared" si="38"/>
        <v>0</v>
      </c>
      <c r="P92" s="109">
        <f t="shared" si="39"/>
        <v>-70.389306300691942</v>
      </c>
      <c r="Q92" s="110">
        <f t="shared" si="40"/>
        <v>0.90614759159907743</v>
      </c>
      <c r="R92" s="328"/>
      <c r="S92" s="47">
        <v>0.75416666666666665</v>
      </c>
      <c r="T92" s="48">
        <v>0.7982407407407407</v>
      </c>
      <c r="U92" s="111">
        <v>5.7166666666665478</v>
      </c>
      <c r="V92" s="112">
        <v>63.477517937772745</v>
      </c>
      <c r="W92" s="113"/>
      <c r="X92" s="116"/>
      <c r="Y92" s="337"/>
      <c r="Z92" s="338"/>
      <c r="AA92" s="117">
        <f t="shared" si="41"/>
        <v>-281.55722520276777</v>
      </c>
      <c r="AB92" s="110">
        <f t="shared" si="42"/>
        <v>0.90614759159907743</v>
      </c>
      <c r="AC92" s="333"/>
    </row>
    <row r="93" spans="1:29" ht="15.75" customHeight="1">
      <c r="A93" s="362"/>
      <c r="B93" s="100" t="s">
        <v>118</v>
      </c>
      <c r="C93" s="335" t="s">
        <v>135</v>
      </c>
      <c r="D93" s="336"/>
      <c r="E93" s="101">
        <v>22.28</v>
      </c>
      <c r="F93" s="102">
        <v>1773</v>
      </c>
      <c r="G93" s="103">
        <f t="shared" si="43"/>
        <v>39502.44</v>
      </c>
      <c r="H93" s="26"/>
      <c r="I93" s="104">
        <v>5</v>
      </c>
      <c r="J93" s="105">
        <v>3300</v>
      </c>
      <c r="K93" s="106">
        <f t="shared" si="44"/>
        <v>660</v>
      </c>
      <c r="L93" s="107">
        <v>5</v>
      </c>
      <c r="M93" s="105">
        <f>F93/V93*60</f>
        <v>2989.7999999999997</v>
      </c>
      <c r="N93" s="106">
        <f t="shared" si="37"/>
        <v>597.95999999999992</v>
      </c>
      <c r="O93" s="108">
        <f t="shared" si="38"/>
        <v>0</v>
      </c>
      <c r="P93" s="109">
        <f t="shared" si="39"/>
        <v>-62.040000000000077</v>
      </c>
      <c r="Q93" s="110">
        <f t="shared" si="40"/>
        <v>0.90599999999999992</v>
      </c>
      <c r="R93" s="328"/>
      <c r="S93" s="47">
        <v>0.80208333333333326</v>
      </c>
      <c r="T93" s="48">
        <v>0.82678240740740738</v>
      </c>
      <c r="U93" s="111">
        <v>5.5333333333332924</v>
      </c>
      <c r="V93" s="112">
        <v>35.580975316074657</v>
      </c>
      <c r="W93" s="113"/>
      <c r="X93" s="116"/>
      <c r="Y93" s="337"/>
      <c r="Z93" s="338"/>
      <c r="AA93" s="117">
        <f t="shared" si="41"/>
        <v>-310.20000000000027</v>
      </c>
      <c r="AB93" s="110">
        <f t="shared" si="42"/>
        <v>0.90599999999999992</v>
      </c>
      <c r="AC93" s="333"/>
    </row>
    <row r="94" spans="1:29" ht="15.75" customHeight="1">
      <c r="A94" s="363"/>
      <c r="B94" s="100" t="s">
        <v>118</v>
      </c>
      <c r="C94" s="335" t="s">
        <v>138</v>
      </c>
      <c r="D94" s="336"/>
      <c r="E94" s="101">
        <v>17.89</v>
      </c>
      <c r="F94" s="102">
        <v>5429</v>
      </c>
      <c r="G94" s="103">
        <f t="shared" si="43"/>
        <v>97124.81</v>
      </c>
      <c r="H94" s="13"/>
      <c r="I94" s="104">
        <v>4</v>
      </c>
      <c r="J94" s="105">
        <v>3300</v>
      </c>
      <c r="K94" s="106">
        <f t="shared" si="44"/>
        <v>825</v>
      </c>
      <c r="L94" s="107">
        <v>4</v>
      </c>
      <c r="M94" s="105">
        <f>F94/V94*60</f>
        <v>2989.8</v>
      </c>
      <c r="N94" s="106">
        <f t="shared" si="37"/>
        <v>747.45</v>
      </c>
      <c r="O94" s="108">
        <f t="shared" si="38"/>
        <v>0</v>
      </c>
      <c r="P94" s="109">
        <f t="shared" si="39"/>
        <v>-77.549999999999955</v>
      </c>
      <c r="Q94" s="110">
        <f t="shared" si="40"/>
        <v>0.90600000000000003</v>
      </c>
      <c r="R94" s="328"/>
      <c r="S94" s="47">
        <v>0.82986111111111105</v>
      </c>
      <c r="T94" s="48">
        <v>0.90552083333333333</v>
      </c>
      <c r="U94" s="111">
        <v>5</v>
      </c>
      <c r="V94" s="112">
        <v>108.95043146698775</v>
      </c>
      <c r="W94" s="113"/>
      <c r="X94" s="116"/>
      <c r="Y94" s="337"/>
      <c r="Z94" s="338"/>
      <c r="AA94" s="117">
        <f t="shared" si="41"/>
        <v>-310.19999999999982</v>
      </c>
      <c r="AB94" s="110">
        <f t="shared" si="42"/>
        <v>0.90600000000000003</v>
      </c>
      <c r="AC94" s="333"/>
    </row>
    <row r="95" spans="1:29" ht="15.75" customHeight="1">
      <c r="A95" s="363"/>
      <c r="B95" s="100"/>
      <c r="C95" s="335"/>
      <c r="D95" s="336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8"/>
      <c r="S95" s="47"/>
      <c r="T95" s="120"/>
      <c r="U95" s="111"/>
      <c r="V95" s="112"/>
      <c r="W95" s="113"/>
      <c r="X95" s="116"/>
      <c r="Y95" s="337"/>
      <c r="Z95" s="338"/>
      <c r="AA95" s="117"/>
      <c r="AB95" s="110"/>
      <c r="AC95" s="333"/>
    </row>
    <row r="96" spans="1:29" ht="15.75" customHeight="1">
      <c r="A96" s="363"/>
      <c r="B96" s="100"/>
      <c r="C96" s="335"/>
      <c r="D96" s="336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8"/>
      <c r="S96" s="47"/>
      <c r="T96" s="120"/>
      <c r="U96" s="111"/>
      <c r="V96" s="112"/>
      <c r="W96" s="113"/>
      <c r="X96" s="116"/>
      <c r="Y96" s="337"/>
      <c r="Z96" s="338"/>
      <c r="AA96" s="117"/>
      <c r="AB96" s="110"/>
      <c r="AC96" s="333"/>
    </row>
    <row r="97" spans="1:29" ht="15.75" customHeight="1">
      <c r="A97" s="363"/>
      <c r="B97" s="100"/>
      <c r="C97" s="335"/>
      <c r="D97" s="336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8"/>
      <c r="S97" s="47"/>
      <c r="T97" s="120"/>
      <c r="U97" s="111"/>
      <c r="V97" s="112"/>
      <c r="W97" s="113"/>
      <c r="X97" s="116"/>
      <c r="Y97" s="337"/>
      <c r="Z97" s="338"/>
      <c r="AA97" s="117"/>
      <c r="AB97" s="110"/>
      <c r="AC97" s="333"/>
    </row>
    <row r="98" spans="1:29" ht="15.75" customHeight="1">
      <c r="A98" s="363"/>
      <c r="B98" s="100"/>
      <c r="C98" s="335"/>
      <c r="D98" s="336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8"/>
      <c r="S98" s="47"/>
      <c r="T98" s="120"/>
      <c r="U98" s="111"/>
      <c r="V98" s="112"/>
      <c r="W98" s="113"/>
      <c r="X98" s="116"/>
      <c r="Y98" s="337"/>
      <c r="Z98" s="338"/>
      <c r="AA98" s="117"/>
      <c r="AB98" s="110"/>
      <c r="AC98" s="333"/>
    </row>
    <row r="99" spans="1:29" ht="15.75" customHeight="1">
      <c r="A99" s="363"/>
      <c r="B99" s="100"/>
      <c r="C99" s="335"/>
      <c r="D99" s="336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8"/>
      <c r="S99" s="47"/>
      <c r="T99" s="120"/>
      <c r="U99" s="111"/>
      <c r="V99" s="112"/>
      <c r="W99" s="113"/>
      <c r="X99" s="116"/>
      <c r="Y99" s="337"/>
      <c r="Z99" s="338"/>
      <c r="AA99" s="117"/>
      <c r="AB99" s="110"/>
      <c r="AC99" s="333"/>
    </row>
    <row r="100" spans="1:29" ht="15.75" customHeight="1">
      <c r="A100" s="363"/>
      <c r="B100" s="100"/>
      <c r="C100" s="335"/>
      <c r="D100" s="336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8"/>
      <c r="S100" s="47"/>
      <c r="T100" s="120"/>
      <c r="U100" s="111"/>
      <c r="V100" s="112"/>
      <c r="W100" s="126"/>
      <c r="X100" s="127"/>
      <c r="Y100" s="337"/>
      <c r="Z100" s="338"/>
      <c r="AA100" s="117"/>
      <c r="AB100" s="110"/>
      <c r="AC100" s="333"/>
    </row>
    <row r="101" spans="1:29" ht="15.75" customHeight="1">
      <c r="A101" s="363"/>
      <c r="B101" s="100"/>
      <c r="C101" s="335"/>
      <c r="D101" s="336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8"/>
      <c r="S101" s="47"/>
      <c r="T101" s="120"/>
      <c r="U101" s="111"/>
      <c r="V101" s="112"/>
      <c r="W101" s="126"/>
      <c r="X101" s="127"/>
      <c r="Y101" s="337"/>
      <c r="Z101" s="338"/>
      <c r="AA101" s="117"/>
      <c r="AB101" s="110"/>
      <c r="AC101" s="333"/>
    </row>
    <row r="102" spans="1:29" ht="15.75" customHeight="1">
      <c r="A102" s="363"/>
      <c r="B102" s="100"/>
      <c r="C102" s="335"/>
      <c r="D102" s="336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8"/>
      <c r="S102" s="47"/>
      <c r="T102" s="120"/>
      <c r="U102" s="111"/>
      <c r="V102" s="112"/>
      <c r="W102" s="126"/>
      <c r="X102" s="127"/>
      <c r="Y102" s="337"/>
      <c r="Z102" s="338"/>
      <c r="AA102" s="117"/>
      <c r="AB102" s="110"/>
      <c r="AC102" s="333"/>
    </row>
    <row r="103" spans="1:29" ht="15.75" customHeight="1">
      <c r="A103" s="363"/>
      <c r="B103" s="100"/>
      <c r="C103" s="335"/>
      <c r="D103" s="336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8"/>
      <c r="S103" s="47"/>
      <c r="T103" s="120"/>
      <c r="U103" s="111"/>
      <c r="V103" s="112"/>
      <c r="W103" s="126"/>
      <c r="X103" s="127"/>
      <c r="Y103" s="337"/>
      <c r="Z103" s="338"/>
      <c r="AA103" s="117"/>
      <c r="AB103" s="110"/>
      <c r="AC103" s="333"/>
    </row>
    <row r="104" spans="1:29" ht="15.75" customHeight="1">
      <c r="A104" s="363"/>
      <c r="B104" s="100"/>
      <c r="C104" s="335"/>
      <c r="D104" s="336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8"/>
      <c r="S104" s="47"/>
      <c r="T104" s="120"/>
      <c r="U104" s="111"/>
      <c r="V104" s="112"/>
      <c r="W104" s="126"/>
      <c r="X104" s="127"/>
      <c r="Y104" s="337"/>
      <c r="Z104" s="338"/>
      <c r="AA104" s="117"/>
      <c r="AB104" s="110"/>
      <c r="AC104" s="333"/>
    </row>
    <row r="105" spans="1:29" ht="15.75" customHeight="1">
      <c r="A105" s="363"/>
      <c r="B105" s="100"/>
      <c r="C105" s="335"/>
      <c r="D105" s="336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8"/>
      <c r="S105" s="119"/>
      <c r="T105" s="120"/>
      <c r="U105" s="130"/>
      <c r="V105" s="131"/>
      <c r="W105" s="126"/>
      <c r="X105" s="127"/>
      <c r="Y105" s="337"/>
      <c r="Z105" s="338"/>
      <c r="AA105" s="165"/>
      <c r="AB105" s="125"/>
      <c r="AC105" s="333"/>
    </row>
    <row r="106" spans="1:29" ht="15.75" customHeight="1" thickBot="1">
      <c r="A106" s="364"/>
      <c r="B106" s="133" t="s">
        <v>115</v>
      </c>
      <c r="C106" s="358"/>
      <c r="D106" s="358"/>
      <c r="E106" s="134"/>
      <c r="F106" s="99"/>
      <c r="G106" s="135"/>
      <c r="H106" s="69"/>
      <c r="I106" s="136">
        <f t="shared" ref="I106:J106" si="45">AVERAGE(I90:I105)</f>
        <v>4.4000000000000004</v>
      </c>
      <c r="J106" s="137">
        <f t="shared" si="45"/>
        <v>3120</v>
      </c>
      <c r="K106" s="138">
        <f t="shared" ref="K106" si="46">J106/I106</f>
        <v>709.09090909090901</v>
      </c>
      <c r="L106" s="136">
        <f t="shared" ref="L106:M106" si="47">AVERAGE(L90:L105)</f>
        <v>4.4000000000000004</v>
      </c>
      <c r="M106" s="137">
        <f t="shared" si="47"/>
        <v>2826.2297259306602</v>
      </c>
      <c r="N106" s="138">
        <f t="shared" ref="N106:N114" si="48">M106/L106</f>
        <v>642.3249377115136</v>
      </c>
      <c r="O106" s="139">
        <f t="shared" ref="O106:O114" si="49">L106-I106</f>
        <v>0</v>
      </c>
      <c r="P106" s="140">
        <f t="shared" ref="P106:P114" si="50">N106-K106</f>
        <v>-66.76597137939541</v>
      </c>
      <c r="Q106" s="141">
        <f t="shared" ref="Q106:Q114" si="51">N106/K106</f>
        <v>0.9058428608752116</v>
      </c>
      <c r="R106" s="329"/>
      <c r="S106" s="142">
        <v>0.70833333333333337</v>
      </c>
      <c r="T106" s="143">
        <v>0.90552083333333333</v>
      </c>
      <c r="U106" s="144"/>
      <c r="V106" s="166"/>
      <c r="W106" s="99"/>
      <c r="X106" s="69"/>
      <c r="Y106" s="359"/>
      <c r="Z106" s="360"/>
      <c r="AA106" s="168">
        <f t="shared" ref="AA106:AA114" si="52">M106-J106</f>
        <v>-293.77027406933985</v>
      </c>
      <c r="AB106" s="141">
        <f t="shared" ref="AB106:AB114" si="53">M106/J106</f>
        <v>0.9058428608752116</v>
      </c>
      <c r="AC106" s="334"/>
    </row>
    <row r="107" spans="1:29" ht="15.75" customHeight="1">
      <c r="A107" s="322" t="s">
        <v>140</v>
      </c>
      <c r="B107" s="114" t="s">
        <v>118</v>
      </c>
      <c r="C107" s="325" t="s">
        <v>142</v>
      </c>
      <c r="D107" s="326"/>
      <c r="E107" s="147">
        <v>18.18</v>
      </c>
      <c r="F107" s="97">
        <v>685</v>
      </c>
      <c r="G107" s="148">
        <f t="shared" ref="G107:G114" si="54">E107*F107</f>
        <v>12453.3</v>
      </c>
      <c r="H107" s="149">
        <v>2</v>
      </c>
      <c r="I107" s="150">
        <v>3</v>
      </c>
      <c r="J107" s="151">
        <v>3000</v>
      </c>
      <c r="K107" s="152">
        <f>J107/I107</f>
        <v>1000</v>
      </c>
      <c r="L107" s="153">
        <v>3</v>
      </c>
      <c r="M107" s="151">
        <f t="shared" ref="M107:M114" si="55">F107/V107*60</f>
        <v>2719.3088803998244</v>
      </c>
      <c r="N107" s="152">
        <f t="shared" si="48"/>
        <v>906.43629346660816</v>
      </c>
      <c r="O107" s="154">
        <f t="shared" si="49"/>
        <v>0</v>
      </c>
      <c r="P107" s="155">
        <f t="shared" si="50"/>
        <v>-93.563706533391837</v>
      </c>
      <c r="Q107" s="156">
        <f t="shared" si="51"/>
        <v>0.90643629346660815</v>
      </c>
      <c r="R107" s="327">
        <f>Q123</f>
        <v>0.89541758322922882</v>
      </c>
      <c r="S107" s="157">
        <v>0.74930555555555567</v>
      </c>
      <c r="T107" s="158">
        <v>0.75979166666666675</v>
      </c>
      <c r="U107" s="159"/>
      <c r="V107" s="160">
        <v>15.114134439173014</v>
      </c>
      <c r="W107" s="161"/>
      <c r="X107" s="162"/>
      <c r="Y107" s="330"/>
      <c r="Z107" s="331"/>
      <c r="AA107" s="115">
        <f t="shared" si="52"/>
        <v>-280.69111960017563</v>
      </c>
      <c r="AB107" s="156">
        <f t="shared" si="53"/>
        <v>0.90643629346660815</v>
      </c>
      <c r="AC107" s="332">
        <f>AB123</f>
        <v>0.89541758322922882</v>
      </c>
    </row>
    <row r="108" spans="1:29" ht="15.75" customHeight="1">
      <c r="A108" s="323"/>
      <c r="B108" s="100" t="s">
        <v>118</v>
      </c>
      <c r="C108" s="335" t="s">
        <v>148</v>
      </c>
      <c r="D108" s="336"/>
      <c r="E108" s="101">
        <v>25.03</v>
      </c>
      <c r="F108" s="102">
        <v>589</v>
      </c>
      <c r="G108" s="103">
        <f t="shared" si="54"/>
        <v>14742.67</v>
      </c>
      <c r="H108" s="26">
        <v>2</v>
      </c>
      <c r="I108" s="104">
        <v>5</v>
      </c>
      <c r="J108" s="105">
        <v>3600</v>
      </c>
      <c r="K108" s="106">
        <f t="shared" si="44"/>
        <v>720</v>
      </c>
      <c r="L108" s="107">
        <v>5</v>
      </c>
      <c r="M108" s="105">
        <f t="shared" si="55"/>
        <v>3197.6287436999601</v>
      </c>
      <c r="N108" s="106">
        <f t="shared" si="48"/>
        <v>639.52574873999197</v>
      </c>
      <c r="O108" s="108">
        <f t="shared" si="49"/>
        <v>0</v>
      </c>
      <c r="P108" s="109">
        <f t="shared" si="50"/>
        <v>-80.474251260008032</v>
      </c>
      <c r="Q108" s="110">
        <f t="shared" si="51"/>
        <v>0.88823020658332219</v>
      </c>
      <c r="R108" s="328"/>
      <c r="S108" s="47">
        <v>0.77013888888888893</v>
      </c>
      <c r="T108" s="48">
        <v>0.77781250000000002</v>
      </c>
      <c r="U108" s="111">
        <v>14.899999999999931</v>
      </c>
      <c r="V108" s="112">
        <v>11.051939681749378</v>
      </c>
      <c r="W108" s="113"/>
      <c r="X108" s="116"/>
      <c r="Y108" s="337"/>
      <c r="Z108" s="338"/>
      <c r="AA108" s="117">
        <f t="shared" si="52"/>
        <v>-402.37125630003993</v>
      </c>
      <c r="AB108" s="110">
        <f t="shared" si="53"/>
        <v>0.88823020658332219</v>
      </c>
      <c r="AC108" s="333"/>
    </row>
    <row r="109" spans="1:29" ht="15.75" customHeight="1">
      <c r="A109" s="323"/>
      <c r="B109" s="100" t="s">
        <v>118</v>
      </c>
      <c r="C109" s="335" t="s">
        <v>141</v>
      </c>
      <c r="D109" s="336"/>
      <c r="E109" s="101">
        <v>14.03</v>
      </c>
      <c r="F109" s="102">
        <v>2316</v>
      </c>
      <c r="G109" s="103">
        <f t="shared" si="54"/>
        <v>32493.48</v>
      </c>
      <c r="H109" s="26">
        <v>2</v>
      </c>
      <c r="I109" s="104">
        <v>3</v>
      </c>
      <c r="J109" s="105">
        <v>3000</v>
      </c>
      <c r="K109" s="106">
        <f t="shared" si="44"/>
        <v>1000</v>
      </c>
      <c r="L109" s="107">
        <v>3</v>
      </c>
      <c r="M109" s="105">
        <f t="shared" si="55"/>
        <v>2716.2250361065098</v>
      </c>
      <c r="N109" s="106">
        <f t="shared" si="48"/>
        <v>905.40834536883665</v>
      </c>
      <c r="O109" s="108">
        <f t="shared" si="49"/>
        <v>0</v>
      </c>
      <c r="P109" s="109">
        <f t="shared" si="50"/>
        <v>-94.591654631163351</v>
      </c>
      <c r="Q109" s="110">
        <f t="shared" si="51"/>
        <v>0.90540834536883663</v>
      </c>
      <c r="R109" s="328"/>
      <c r="S109" s="47">
        <v>0.78819444444444442</v>
      </c>
      <c r="T109" s="48">
        <v>0.82371527777777775</v>
      </c>
      <c r="U109" s="111">
        <v>14.949999999999939</v>
      </c>
      <c r="V109" s="112">
        <v>51.159236864699537</v>
      </c>
      <c r="W109" s="113"/>
      <c r="X109" s="116"/>
      <c r="Y109" s="337"/>
      <c r="Z109" s="338"/>
      <c r="AA109" s="117">
        <f t="shared" si="52"/>
        <v>-283.77496389349017</v>
      </c>
      <c r="AB109" s="110">
        <f t="shared" si="53"/>
        <v>0.90540834536883663</v>
      </c>
      <c r="AC109" s="333"/>
    </row>
    <row r="110" spans="1:29" ht="15.75" customHeight="1">
      <c r="A110" s="323"/>
      <c r="B110" s="100" t="s">
        <v>118</v>
      </c>
      <c r="C110" s="335" t="s">
        <v>143</v>
      </c>
      <c r="D110" s="336"/>
      <c r="E110" s="101">
        <v>14.28</v>
      </c>
      <c r="F110" s="102">
        <v>2835</v>
      </c>
      <c r="G110" s="103">
        <f t="shared" si="54"/>
        <v>40483.799999999996</v>
      </c>
      <c r="H110" s="26">
        <v>2</v>
      </c>
      <c r="I110" s="104">
        <v>3</v>
      </c>
      <c r="J110" s="105">
        <v>3600</v>
      </c>
      <c r="K110" s="106">
        <f t="shared" si="44"/>
        <v>1200</v>
      </c>
      <c r="L110" s="107">
        <v>3</v>
      </c>
      <c r="M110" s="105">
        <f t="shared" si="55"/>
        <v>3186.3494384195278</v>
      </c>
      <c r="N110" s="106">
        <f t="shared" si="48"/>
        <v>1062.116479473176</v>
      </c>
      <c r="O110" s="108">
        <f t="shared" si="49"/>
        <v>0</v>
      </c>
      <c r="P110" s="109">
        <f t="shared" si="50"/>
        <v>-137.88352052682399</v>
      </c>
      <c r="Q110" s="110">
        <f t="shared" si="51"/>
        <v>0.88509706622764672</v>
      </c>
      <c r="R110" s="328"/>
      <c r="S110" s="47">
        <v>0.8340277777777777</v>
      </c>
      <c r="T110" s="48">
        <v>0.87109953703703691</v>
      </c>
      <c r="U110" s="111">
        <v>14.849999999999923</v>
      </c>
      <c r="V110" s="112">
        <v>53.383975388578818</v>
      </c>
      <c r="W110" s="113"/>
      <c r="X110" s="116"/>
      <c r="Y110" s="337"/>
      <c r="Z110" s="338"/>
      <c r="AA110" s="117">
        <f t="shared" si="52"/>
        <v>-413.65056158047219</v>
      </c>
      <c r="AB110" s="110">
        <f t="shared" si="53"/>
        <v>0.88509706622764661</v>
      </c>
      <c r="AC110" s="333"/>
    </row>
    <row r="111" spans="1:29" ht="15.75" customHeight="1">
      <c r="A111" s="323"/>
      <c r="B111" s="100" t="s">
        <v>118</v>
      </c>
      <c r="C111" s="335" t="s">
        <v>142</v>
      </c>
      <c r="D111" s="336"/>
      <c r="E111" s="101">
        <v>18.18</v>
      </c>
      <c r="F111" s="102">
        <v>1424</v>
      </c>
      <c r="G111" s="103">
        <f t="shared" si="54"/>
        <v>25888.32</v>
      </c>
      <c r="H111" s="26"/>
      <c r="I111" s="104">
        <v>3</v>
      </c>
      <c r="J111" s="105">
        <v>3000</v>
      </c>
      <c r="K111" s="106">
        <f t="shared" si="44"/>
        <v>1000</v>
      </c>
      <c r="L111" s="107">
        <v>3</v>
      </c>
      <c r="M111" s="105">
        <f t="shared" si="55"/>
        <v>2719.3088803998244</v>
      </c>
      <c r="N111" s="106">
        <f t="shared" si="48"/>
        <v>906.43629346660816</v>
      </c>
      <c r="O111" s="108">
        <f t="shared" si="49"/>
        <v>0</v>
      </c>
      <c r="P111" s="109">
        <f t="shared" si="50"/>
        <v>-93.563706533391837</v>
      </c>
      <c r="Q111" s="110">
        <f t="shared" si="51"/>
        <v>0.90643629346660815</v>
      </c>
      <c r="R111" s="328"/>
      <c r="S111" s="47">
        <v>0.88124999999999987</v>
      </c>
      <c r="T111" s="48">
        <v>0.90306712962962954</v>
      </c>
      <c r="U111" s="111">
        <v>14.61666666666666</v>
      </c>
      <c r="V111" s="112">
        <v>31.419748089609303</v>
      </c>
      <c r="W111" s="113"/>
      <c r="X111" s="116"/>
      <c r="Y111" s="337"/>
      <c r="Z111" s="338"/>
      <c r="AA111" s="117">
        <f t="shared" si="52"/>
        <v>-280.69111960017563</v>
      </c>
      <c r="AB111" s="110">
        <f t="shared" si="53"/>
        <v>0.90643629346660815</v>
      </c>
      <c r="AC111" s="333"/>
    </row>
    <row r="112" spans="1:29" ht="15.75" customHeight="1">
      <c r="A112" s="323"/>
      <c r="B112" s="100" t="s">
        <v>118</v>
      </c>
      <c r="C112" s="335" t="s">
        <v>148</v>
      </c>
      <c r="D112" s="336"/>
      <c r="E112" s="101">
        <v>25.03</v>
      </c>
      <c r="F112" s="102">
        <v>1284</v>
      </c>
      <c r="G112" s="121">
        <f t="shared" si="54"/>
        <v>32138.52</v>
      </c>
      <c r="H112" s="26"/>
      <c r="I112" s="104">
        <v>5</v>
      </c>
      <c r="J112" s="105">
        <v>3600</v>
      </c>
      <c r="K112" s="106">
        <f t="shared" si="44"/>
        <v>720</v>
      </c>
      <c r="L112" s="107">
        <v>5</v>
      </c>
      <c r="M112" s="105">
        <f t="shared" si="55"/>
        <v>3197.6287436999601</v>
      </c>
      <c r="N112" s="106">
        <f t="shared" si="48"/>
        <v>639.52574873999197</v>
      </c>
      <c r="O112" s="108">
        <f t="shared" si="49"/>
        <v>0</v>
      </c>
      <c r="P112" s="109">
        <f t="shared" si="50"/>
        <v>-80.474251260008032</v>
      </c>
      <c r="Q112" s="110">
        <f t="shared" si="51"/>
        <v>0.88823020658332219</v>
      </c>
      <c r="R112" s="328"/>
      <c r="S112" s="47">
        <v>0.91319444444444431</v>
      </c>
      <c r="T112" s="120">
        <v>0.92991898148148133</v>
      </c>
      <c r="U112" s="111">
        <v>14.583333333333268</v>
      </c>
      <c r="V112" s="112">
        <v>24.092853228125978</v>
      </c>
      <c r="W112" s="113"/>
      <c r="X112" s="116"/>
      <c r="Y112" s="337"/>
      <c r="Z112" s="338"/>
      <c r="AA112" s="117">
        <f t="shared" si="52"/>
        <v>-402.37125630003993</v>
      </c>
      <c r="AB112" s="110">
        <f t="shared" si="53"/>
        <v>0.88823020658332219</v>
      </c>
      <c r="AC112" s="333"/>
    </row>
    <row r="113" spans="1:29" ht="15.75" customHeight="1">
      <c r="A113" s="323"/>
      <c r="B113" s="100" t="s">
        <v>118</v>
      </c>
      <c r="C113" s="335" t="s">
        <v>141</v>
      </c>
      <c r="D113" s="336"/>
      <c r="E113" s="101">
        <v>14.03</v>
      </c>
      <c r="F113" s="102">
        <v>6204</v>
      </c>
      <c r="G113" s="121">
        <f t="shared" si="54"/>
        <v>87042.12</v>
      </c>
      <c r="H113" s="62"/>
      <c r="I113" s="104">
        <v>3</v>
      </c>
      <c r="J113" s="105">
        <v>3000</v>
      </c>
      <c r="K113" s="106">
        <f t="shared" si="44"/>
        <v>1000</v>
      </c>
      <c r="L113" s="107">
        <v>3</v>
      </c>
      <c r="M113" s="105">
        <f t="shared" si="55"/>
        <v>2716.2250361065103</v>
      </c>
      <c r="N113" s="106">
        <f t="shared" si="48"/>
        <v>905.40834536883676</v>
      </c>
      <c r="O113" s="123">
        <f t="shared" si="49"/>
        <v>0</v>
      </c>
      <c r="P113" s="124">
        <f t="shared" si="50"/>
        <v>-94.591654631163237</v>
      </c>
      <c r="Q113" s="125">
        <f t="shared" si="51"/>
        <v>0.90540834536883674</v>
      </c>
      <c r="R113" s="328"/>
      <c r="S113" s="47">
        <v>0.94027777777777766</v>
      </c>
      <c r="T113" s="120">
        <v>1.0354398148148147</v>
      </c>
      <c r="U113" s="111">
        <v>14.916666666666707</v>
      </c>
      <c r="V113" s="112">
        <v>137.04313709352155</v>
      </c>
      <c r="W113" s="113"/>
      <c r="X113" s="116"/>
      <c r="Y113" s="337"/>
      <c r="Z113" s="338"/>
      <c r="AA113" s="117">
        <f t="shared" si="52"/>
        <v>-283.77496389348971</v>
      </c>
      <c r="AB113" s="110">
        <f t="shared" si="53"/>
        <v>0.90540834536883674</v>
      </c>
      <c r="AC113" s="333"/>
    </row>
    <row r="114" spans="1:29" ht="15.75" customHeight="1">
      <c r="A114" s="323"/>
      <c r="B114" s="100" t="s">
        <v>118</v>
      </c>
      <c r="C114" s="335" t="s">
        <v>143</v>
      </c>
      <c r="D114" s="336"/>
      <c r="E114" s="101">
        <v>14.28</v>
      </c>
      <c r="F114" s="102">
        <v>7871</v>
      </c>
      <c r="G114" s="121">
        <f t="shared" si="54"/>
        <v>112397.87999999999</v>
      </c>
      <c r="H114" s="62"/>
      <c r="I114" s="104">
        <v>3</v>
      </c>
      <c r="J114" s="105">
        <v>3600</v>
      </c>
      <c r="K114" s="106">
        <f t="shared" si="44"/>
        <v>1200</v>
      </c>
      <c r="L114" s="118">
        <v>3</v>
      </c>
      <c r="M114" s="105">
        <f t="shared" si="55"/>
        <v>3186.3494384195278</v>
      </c>
      <c r="N114" s="106">
        <f t="shared" si="48"/>
        <v>1062.116479473176</v>
      </c>
      <c r="O114" s="123">
        <f t="shared" si="49"/>
        <v>0</v>
      </c>
      <c r="P114" s="124">
        <f t="shared" si="50"/>
        <v>-137.88352052682399</v>
      </c>
      <c r="Q114" s="125">
        <f t="shared" si="51"/>
        <v>0.88509706622764672</v>
      </c>
      <c r="R114" s="328"/>
      <c r="S114" s="47">
        <v>1.0458333333333332</v>
      </c>
      <c r="T114" s="120">
        <v>1.1487499999999999</v>
      </c>
      <c r="U114" s="111">
        <v>14.966666666666555</v>
      </c>
      <c r="V114" s="112">
        <v>148.21349921816716</v>
      </c>
      <c r="W114" s="113"/>
      <c r="X114" s="116"/>
      <c r="Y114" s="337"/>
      <c r="Z114" s="338"/>
      <c r="AA114" s="117">
        <f t="shared" si="52"/>
        <v>-413.65056158047219</v>
      </c>
      <c r="AB114" s="110">
        <f t="shared" si="53"/>
        <v>0.88509706622764661</v>
      </c>
      <c r="AC114" s="333"/>
    </row>
    <row r="115" spans="1:29" ht="15.75" customHeight="1">
      <c r="A115" s="323"/>
      <c r="B115" s="100"/>
      <c r="C115" s="335"/>
      <c r="D115" s="336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8"/>
      <c r="S115" s="47"/>
      <c r="T115" s="120"/>
      <c r="U115" s="111"/>
      <c r="V115" s="112"/>
      <c r="W115" s="113"/>
      <c r="X115" s="116"/>
      <c r="Y115" s="337"/>
      <c r="Z115" s="338"/>
      <c r="AA115" s="117"/>
      <c r="AB115" s="110"/>
      <c r="AC115" s="333"/>
    </row>
    <row r="116" spans="1:29" ht="15.75" customHeight="1">
      <c r="A116" s="323"/>
      <c r="B116" s="100"/>
      <c r="C116" s="335"/>
      <c r="D116" s="336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8"/>
      <c r="S116" s="47"/>
      <c r="T116" s="120"/>
      <c r="U116" s="111"/>
      <c r="V116" s="112"/>
      <c r="W116" s="113"/>
      <c r="X116" s="116"/>
      <c r="Y116" s="337"/>
      <c r="Z116" s="338"/>
      <c r="AA116" s="117"/>
      <c r="AB116" s="110"/>
      <c r="AC116" s="333"/>
    </row>
    <row r="117" spans="1:29" ht="15.75" customHeight="1">
      <c r="A117" s="323"/>
      <c r="B117" s="100"/>
      <c r="C117" s="335"/>
      <c r="D117" s="336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8"/>
      <c r="S117" s="47"/>
      <c r="T117" s="120"/>
      <c r="U117" s="111"/>
      <c r="V117" s="112"/>
      <c r="W117" s="126"/>
      <c r="X117" s="127"/>
      <c r="Y117" s="337"/>
      <c r="Z117" s="338"/>
      <c r="AA117" s="117"/>
      <c r="AB117" s="110"/>
      <c r="AC117" s="333"/>
    </row>
    <row r="118" spans="1:29" ht="15.75" customHeight="1">
      <c r="A118" s="323"/>
      <c r="B118" s="100"/>
      <c r="C118" s="335"/>
      <c r="D118" s="336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8"/>
      <c r="S118" s="47"/>
      <c r="T118" s="120"/>
      <c r="U118" s="111"/>
      <c r="V118" s="112"/>
      <c r="W118" s="126"/>
      <c r="X118" s="127"/>
      <c r="Y118" s="337"/>
      <c r="Z118" s="338"/>
      <c r="AA118" s="117"/>
      <c r="AB118" s="110"/>
      <c r="AC118" s="333"/>
    </row>
    <row r="119" spans="1:29" ht="15.75" customHeight="1">
      <c r="A119" s="323"/>
      <c r="B119" s="100"/>
      <c r="C119" s="335"/>
      <c r="D119" s="336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8"/>
      <c r="S119" s="47"/>
      <c r="T119" s="120"/>
      <c r="U119" s="111"/>
      <c r="V119" s="112"/>
      <c r="W119" s="126"/>
      <c r="X119" s="127"/>
      <c r="Y119" s="337"/>
      <c r="Z119" s="338"/>
      <c r="AA119" s="117"/>
      <c r="AB119" s="110"/>
      <c r="AC119" s="333"/>
    </row>
    <row r="120" spans="1:29" ht="15.75" customHeight="1">
      <c r="A120" s="323"/>
      <c r="B120" s="100"/>
      <c r="C120" s="335"/>
      <c r="D120" s="336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8"/>
      <c r="S120" s="47"/>
      <c r="T120" s="120"/>
      <c r="U120" s="111"/>
      <c r="V120" s="112"/>
      <c r="W120" s="126"/>
      <c r="X120" s="127"/>
      <c r="Y120" s="337"/>
      <c r="Z120" s="338"/>
      <c r="AA120" s="117"/>
      <c r="AB120" s="110"/>
      <c r="AC120" s="333"/>
    </row>
    <row r="121" spans="1:29" ht="15.75" customHeight="1">
      <c r="A121" s="323"/>
      <c r="B121" s="100"/>
      <c r="C121" s="335"/>
      <c r="D121" s="336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8"/>
      <c r="S121" s="47"/>
      <c r="T121" s="120"/>
      <c r="U121" s="111"/>
      <c r="V121" s="112"/>
      <c r="W121" s="126"/>
      <c r="X121" s="127"/>
      <c r="Y121" s="337"/>
      <c r="Z121" s="338"/>
      <c r="AA121" s="117"/>
      <c r="AB121" s="110"/>
      <c r="AC121" s="333"/>
    </row>
    <row r="122" spans="1:29" ht="15.75" customHeight="1">
      <c r="A122" s="323"/>
      <c r="B122" s="100"/>
      <c r="C122" s="335"/>
      <c r="D122" s="336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8"/>
      <c r="S122" s="119"/>
      <c r="T122" s="120"/>
      <c r="U122" s="130"/>
      <c r="V122" s="131"/>
      <c r="W122" s="126"/>
      <c r="X122" s="127"/>
      <c r="Y122" s="337"/>
      <c r="Z122" s="338"/>
      <c r="AA122" s="165"/>
      <c r="AB122" s="125"/>
      <c r="AC122" s="333"/>
    </row>
    <row r="123" spans="1:29" ht="15.75" customHeight="1" thickBot="1">
      <c r="A123" s="324"/>
      <c r="B123" s="133" t="s">
        <v>115</v>
      </c>
      <c r="C123" s="358"/>
      <c r="D123" s="358"/>
      <c r="E123" s="134"/>
      <c r="F123" s="99"/>
      <c r="G123" s="135"/>
      <c r="H123" s="69"/>
      <c r="I123" s="136">
        <f t="shared" ref="I123:J123" si="56">AVERAGE(I107:I122)</f>
        <v>3.5</v>
      </c>
      <c r="J123" s="137">
        <f t="shared" si="56"/>
        <v>3300</v>
      </c>
      <c r="K123" s="138">
        <f t="shared" ref="K123" si="57">J123/I123</f>
        <v>942.85714285714289</v>
      </c>
      <c r="L123" s="136">
        <f t="shared" ref="L123:M123" si="58">AVERAGE(L107:L122)</f>
        <v>3.5</v>
      </c>
      <c r="M123" s="137">
        <f t="shared" si="58"/>
        <v>2954.8780246564552</v>
      </c>
      <c r="N123" s="138">
        <f t="shared" ref="N123:N135" si="59">M123/L123</f>
        <v>844.25086418755859</v>
      </c>
      <c r="O123" s="139">
        <f t="shared" ref="O123:O135" si="60">L123-I123</f>
        <v>0</v>
      </c>
      <c r="P123" s="140">
        <f t="shared" ref="P123:P135" si="61">N123-K123</f>
        <v>-98.606278669584299</v>
      </c>
      <c r="Q123" s="141">
        <f t="shared" ref="Q123:Q135" si="62">N123/K123</f>
        <v>0.89541758322922882</v>
      </c>
      <c r="R123" s="329"/>
      <c r="S123" s="142">
        <v>0.74930555555555567</v>
      </c>
      <c r="T123" s="143">
        <v>1.1487499999999999</v>
      </c>
      <c r="U123" s="144"/>
      <c r="V123" s="166"/>
      <c r="W123" s="99"/>
      <c r="X123" s="69"/>
      <c r="Y123" s="359"/>
      <c r="Z123" s="360"/>
      <c r="AA123" s="168">
        <f t="shared" ref="AA123:AA135" si="63">M123-J123</f>
        <v>-345.12197534354482</v>
      </c>
      <c r="AB123" s="141">
        <f t="shared" ref="AB123:AB135" si="64">M123/J123</f>
        <v>0.89541758322922882</v>
      </c>
      <c r="AC123" s="334"/>
    </row>
    <row r="124" spans="1:29" ht="15.75" customHeight="1">
      <c r="A124" s="361" t="s">
        <v>144</v>
      </c>
      <c r="B124" s="114" t="s">
        <v>118</v>
      </c>
      <c r="C124" s="325" t="s">
        <v>134</v>
      </c>
      <c r="D124" s="326"/>
      <c r="E124" s="147">
        <v>16.7</v>
      </c>
      <c r="F124" s="97">
        <v>516</v>
      </c>
      <c r="G124" s="148">
        <f t="shared" ref="G124:G135" si="65">E124*F124</f>
        <v>8617.1999999999989</v>
      </c>
      <c r="H124" s="149">
        <v>2</v>
      </c>
      <c r="I124" s="150">
        <v>3</v>
      </c>
      <c r="J124" s="151">
        <v>3600</v>
      </c>
      <c r="K124" s="152">
        <f>J124/I124</f>
        <v>1200</v>
      </c>
      <c r="L124" s="153">
        <v>3</v>
      </c>
      <c r="M124" s="151">
        <f t="shared" ref="M124:M135" si="66">F124/V124*60</f>
        <v>3186.6134725316933</v>
      </c>
      <c r="N124" s="152">
        <f t="shared" si="59"/>
        <v>1062.2044908438977</v>
      </c>
      <c r="O124" s="154">
        <f t="shared" si="60"/>
        <v>0</v>
      </c>
      <c r="P124" s="155">
        <f t="shared" si="61"/>
        <v>-137.7955091561023</v>
      </c>
      <c r="Q124" s="156">
        <f t="shared" si="62"/>
        <v>0.8851704090365814</v>
      </c>
      <c r="R124" s="327">
        <f>Q140</f>
        <v>0.88653482739755107</v>
      </c>
      <c r="S124" s="157">
        <v>0.75</v>
      </c>
      <c r="T124" s="158">
        <v>0.75673611111111116</v>
      </c>
      <c r="U124" s="159"/>
      <c r="V124" s="160">
        <v>9.715643352063962</v>
      </c>
      <c r="W124" s="158"/>
      <c r="X124" s="169"/>
      <c r="Y124" s="330"/>
      <c r="Z124" s="331"/>
      <c r="AA124" s="171">
        <f t="shared" si="63"/>
        <v>-413.38652746830667</v>
      </c>
      <c r="AB124" s="156">
        <f t="shared" si="64"/>
        <v>0.88517040903658151</v>
      </c>
      <c r="AC124" s="332">
        <f>AB140</f>
        <v>0.88653482739755107</v>
      </c>
    </row>
    <row r="125" spans="1:29" ht="15.75" customHeight="1">
      <c r="A125" s="362"/>
      <c r="B125" s="100" t="s">
        <v>118</v>
      </c>
      <c r="C125" s="335" t="s">
        <v>201</v>
      </c>
      <c r="D125" s="336"/>
      <c r="E125" s="101">
        <v>30</v>
      </c>
      <c r="F125" s="102">
        <v>818</v>
      </c>
      <c r="G125" s="103">
        <f t="shared" si="65"/>
        <v>24540</v>
      </c>
      <c r="H125" s="26">
        <v>2</v>
      </c>
      <c r="I125" s="104">
        <v>4</v>
      </c>
      <c r="J125" s="105">
        <v>3600</v>
      </c>
      <c r="K125" s="106">
        <f t="shared" si="44"/>
        <v>900</v>
      </c>
      <c r="L125" s="107">
        <v>4</v>
      </c>
      <c r="M125" s="105">
        <f t="shared" si="66"/>
        <v>3192.8399999999992</v>
      </c>
      <c r="N125" s="106">
        <f t="shared" si="59"/>
        <v>798.20999999999981</v>
      </c>
      <c r="O125" s="108">
        <f t="shared" si="60"/>
        <v>0</v>
      </c>
      <c r="P125" s="109">
        <f t="shared" si="61"/>
        <v>-101.79000000000019</v>
      </c>
      <c r="Q125" s="110">
        <f t="shared" si="62"/>
        <v>0.8868999999999998</v>
      </c>
      <c r="R125" s="328"/>
      <c r="S125" s="47">
        <v>0.76666666666666661</v>
      </c>
      <c r="T125" s="48">
        <v>0.77733796296296287</v>
      </c>
      <c r="U125" s="111">
        <v>15</v>
      </c>
      <c r="V125" s="112">
        <v>15.371894614199276</v>
      </c>
      <c r="W125" s="113"/>
      <c r="X125" s="13"/>
      <c r="Y125" s="337"/>
      <c r="Z125" s="338"/>
      <c r="AA125" s="172">
        <f t="shared" si="63"/>
        <v>-407.16000000000076</v>
      </c>
      <c r="AB125" s="110">
        <f t="shared" si="64"/>
        <v>0.8868999999999998</v>
      </c>
      <c r="AC125" s="333"/>
    </row>
    <row r="126" spans="1:29" ht="15.75" customHeight="1">
      <c r="A126" s="362"/>
      <c r="B126" s="100" t="s">
        <v>118</v>
      </c>
      <c r="C126" s="335" t="s">
        <v>147</v>
      </c>
      <c r="D126" s="336"/>
      <c r="E126" s="101">
        <v>24.82</v>
      </c>
      <c r="F126" s="102">
        <v>810</v>
      </c>
      <c r="G126" s="103">
        <f t="shared" si="65"/>
        <v>20104.2</v>
      </c>
      <c r="H126" s="26">
        <v>2</v>
      </c>
      <c r="I126" s="104">
        <v>5</v>
      </c>
      <c r="J126" s="105">
        <v>3600</v>
      </c>
      <c r="K126" s="106">
        <f t="shared" si="44"/>
        <v>720</v>
      </c>
      <c r="L126" s="107">
        <v>5</v>
      </c>
      <c r="M126" s="105">
        <f t="shared" si="66"/>
        <v>3189.9682883712958</v>
      </c>
      <c r="N126" s="106">
        <f t="shared" si="59"/>
        <v>637.99365767425911</v>
      </c>
      <c r="O126" s="108">
        <f t="shared" si="60"/>
        <v>0</v>
      </c>
      <c r="P126" s="109">
        <f t="shared" si="61"/>
        <v>-82.006342325740889</v>
      </c>
      <c r="Q126" s="110">
        <f t="shared" si="62"/>
        <v>0.88610230232535991</v>
      </c>
      <c r="R126" s="328"/>
      <c r="S126" s="47">
        <v>0.78749999999999987</v>
      </c>
      <c r="T126" s="48">
        <v>0.7980787037037036</v>
      </c>
      <c r="U126" s="111">
        <v>14.633333333333276</v>
      </c>
      <c r="V126" s="112">
        <v>15.235261170829297</v>
      </c>
      <c r="W126" s="113"/>
      <c r="X126" s="13"/>
      <c r="Y126" s="337"/>
      <c r="Z126" s="338"/>
      <c r="AA126" s="172">
        <f t="shared" si="63"/>
        <v>-410.03171162870422</v>
      </c>
      <c r="AB126" s="110">
        <f t="shared" si="64"/>
        <v>0.88610230232535991</v>
      </c>
      <c r="AC126" s="333"/>
    </row>
    <row r="127" spans="1:29" ht="15.75" customHeight="1">
      <c r="A127" s="362"/>
      <c r="B127" s="100" t="s">
        <v>118</v>
      </c>
      <c r="C127" s="335" t="s">
        <v>145</v>
      </c>
      <c r="D127" s="336"/>
      <c r="E127" s="101">
        <v>18.18</v>
      </c>
      <c r="F127" s="102">
        <v>1076</v>
      </c>
      <c r="G127" s="103">
        <f t="shared" si="65"/>
        <v>19561.68</v>
      </c>
      <c r="H127" s="26">
        <v>2</v>
      </c>
      <c r="I127" s="104">
        <v>3</v>
      </c>
      <c r="J127" s="105">
        <v>3600</v>
      </c>
      <c r="K127" s="106">
        <f t="shared" si="44"/>
        <v>1200</v>
      </c>
      <c r="L127" s="107">
        <v>3</v>
      </c>
      <c r="M127" s="105">
        <f t="shared" si="66"/>
        <v>3192.2577986702831</v>
      </c>
      <c r="N127" s="106">
        <f t="shared" si="59"/>
        <v>1064.0859328900945</v>
      </c>
      <c r="O127" s="108">
        <f t="shared" si="60"/>
        <v>0</v>
      </c>
      <c r="P127" s="109">
        <f t="shared" si="61"/>
        <v>-135.91406710990555</v>
      </c>
      <c r="Q127" s="110">
        <f t="shared" si="62"/>
        <v>0.88673827740841205</v>
      </c>
      <c r="R127" s="328"/>
      <c r="S127" s="47">
        <v>0.80833333333333313</v>
      </c>
      <c r="T127" s="48">
        <v>0.82237268518518503</v>
      </c>
      <c r="U127" s="111">
        <v>14.766666666666524</v>
      </c>
      <c r="V127" s="112">
        <v>20.223930544360204</v>
      </c>
      <c r="W127" s="113"/>
      <c r="X127" s="13"/>
      <c r="Y127" s="337"/>
      <c r="Z127" s="338"/>
      <c r="AA127" s="172">
        <f t="shared" si="63"/>
        <v>-407.74220132971686</v>
      </c>
      <c r="AB127" s="110">
        <f t="shared" si="64"/>
        <v>0.88673827740841193</v>
      </c>
      <c r="AC127" s="333"/>
    </row>
    <row r="128" spans="1:29" ht="15.75" customHeight="1">
      <c r="A128" s="363"/>
      <c r="B128" s="100" t="s">
        <v>118</v>
      </c>
      <c r="C128" s="335" t="s">
        <v>146</v>
      </c>
      <c r="D128" s="336"/>
      <c r="E128" s="101">
        <v>18.18</v>
      </c>
      <c r="F128" s="102">
        <v>412</v>
      </c>
      <c r="G128" s="103">
        <f t="shared" si="65"/>
        <v>7490.16</v>
      </c>
      <c r="H128" s="26">
        <v>2</v>
      </c>
      <c r="I128" s="104">
        <v>3</v>
      </c>
      <c r="J128" s="105">
        <v>3600</v>
      </c>
      <c r="K128" s="106">
        <f t="shared" si="44"/>
        <v>1200</v>
      </c>
      <c r="L128" s="107">
        <v>3</v>
      </c>
      <c r="M128" s="105">
        <f t="shared" si="66"/>
        <v>3201.9663474066137</v>
      </c>
      <c r="N128" s="106">
        <f t="shared" si="59"/>
        <v>1067.3221158022045</v>
      </c>
      <c r="O128" s="108">
        <f t="shared" si="60"/>
        <v>0</v>
      </c>
      <c r="P128" s="109">
        <f t="shared" si="61"/>
        <v>-132.67788419779549</v>
      </c>
      <c r="Q128" s="110">
        <f t="shared" si="62"/>
        <v>0.88943509650183705</v>
      </c>
      <c r="R128" s="328"/>
      <c r="S128" s="47">
        <v>0.8326388888888886</v>
      </c>
      <c r="T128" s="48">
        <v>0.83799768518518492</v>
      </c>
      <c r="U128" s="111">
        <v>14.78333333333314</v>
      </c>
      <c r="V128" s="112">
        <v>7.72025602955559</v>
      </c>
      <c r="W128" s="113"/>
      <c r="X128" s="116"/>
      <c r="Y128" s="337"/>
      <c r="Z128" s="338"/>
      <c r="AA128" s="172">
        <f t="shared" si="63"/>
        <v>-398.03365259338625</v>
      </c>
      <c r="AB128" s="110">
        <f t="shared" si="64"/>
        <v>0.88943509650183716</v>
      </c>
      <c r="AC128" s="333"/>
    </row>
    <row r="129" spans="1:29" ht="15.75" customHeight="1">
      <c r="A129" s="363"/>
      <c r="B129" s="100" t="s">
        <v>118</v>
      </c>
      <c r="C129" s="335" t="s">
        <v>139</v>
      </c>
      <c r="D129" s="336"/>
      <c r="E129" s="101">
        <v>16.66</v>
      </c>
      <c r="F129" s="102">
        <v>2370</v>
      </c>
      <c r="G129" s="121">
        <f t="shared" si="65"/>
        <v>39484.199999999997</v>
      </c>
      <c r="H129" s="26">
        <v>2</v>
      </c>
      <c r="I129" s="104">
        <v>5</v>
      </c>
      <c r="J129" s="105">
        <v>3600</v>
      </c>
      <c r="K129" s="106">
        <f t="shared" si="44"/>
        <v>720</v>
      </c>
      <c r="L129" s="107">
        <v>5</v>
      </c>
      <c r="M129" s="105">
        <f t="shared" si="66"/>
        <v>3188.8278973714537</v>
      </c>
      <c r="N129" s="106">
        <f t="shared" si="59"/>
        <v>637.76557947429069</v>
      </c>
      <c r="O129" s="108">
        <f t="shared" si="60"/>
        <v>0</v>
      </c>
      <c r="P129" s="109">
        <f t="shared" si="61"/>
        <v>-82.234420525709311</v>
      </c>
      <c r="Q129" s="110">
        <f t="shared" si="62"/>
        <v>0.88578552704762592</v>
      </c>
      <c r="R129" s="328"/>
      <c r="S129" s="47">
        <v>0.84791666666666632</v>
      </c>
      <c r="T129" s="120">
        <v>0.87887731481481446</v>
      </c>
      <c r="U129" s="111">
        <v>15</v>
      </c>
      <c r="V129" s="112">
        <v>44.593187395661978</v>
      </c>
      <c r="W129" s="113"/>
      <c r="X129" s="50"/>
      <c r="Y129" s="337"/>
      <c r="Z129" s="338"/>
      <c r="AA129" s="172">
        <f t="shared" si="63"/>
        <v>-411.17210262854633</v>
      </c>
      <c r="AB129" s="110">
        <f t="shared" si="64"/>
        <v>0.88578552704762603</v>
      </c>
      <c r="AC129" s="333"/>
    </row>
    <row r="130" spans="1:29" ht="15.75" customHeight="1">
      <c r="A130" s="363"/>
      <c r="B130" s="100" t="s">
        <v>118</v>
      </c>
      <c r="C130" s="335" t="s">
        <v>134</v>
      </c>
      <c r="D130" s="336"/>
      <c r="E130" s="101">
        <v>16.7</v>
      </c>
      <c r="F130" s="102">
        <v>1147</v>
      </c>
      <c r="G130" s="121">
        <f t="shared" si="65"/>
        <v>19154.899999999998</v>
      </c>
      <c r="H130" s="26"/>
      <c r="I130" s="104">
        <v>3</v>
      </c>
      <c r="J130" s="105">
        <v>3600</v>
      </c>
      <c r="K130" s="106">
        <f t="shared" si="44"/>
        <v>1200</v>
      </c>
      <c r="L130" s="107">
        <v>3</v>
      </c>
      <c r="M130" s="105">
        <f t="shared" si="66"/>
        <v>3186.6134725316933</v>
      </c>
      <c r="N130" s="106">
        <f t="shared" si="59"/>
        <v>1062.2044908438977</v>
      </c>
      <c r="O130" s="123">
        <f t="shared" si="60"/>
        <v>0</v>
      </c>
      <c r="P130" s="124">
        <f t="shared" si="61"/>
        <v>-137.7955091561023</v>
      </c>
      <c r="Q130" s="125">
        <f t="shared" si="62"/>
        <v>0.8851704090365814</v>
      </c>
      <c r="R130" s="328"/>
      <c r="S130" s="47">
        <v>0.88888888888888851</v>
      </c>
      <c r="T130" s="120">
        <v>0.90387731481481448</v>
      </c>
      <c r="U130" s="111">
        <v>15</v>
      </c>
      <c r="V130" s="112">
        <v>21.596594815537529</v>
      </c>
      <c r="W130" s="113"/>
      <c r="X130" s="116"/>
      <c r="Y130" s="337"/>
      <c r="Z130" s="338"/>
      <c r="AA130" s="172">
        <f t="shared" si="63"/>
        <v>-413.38652746830667</v>
      </c>
      <c r="AB130" s="110">
        <f t="shared" si="64"/>
        <v>0.88517040903658151</v>
      </c>
      <c r="AC130" s="333"/>
    </row>
    <row r="131" spans="1:29" ht="15.75" customHeight="1">
      <c r="A131" s="363"/>
      <c r="B131" s="100" t="s">
        <v>118</v>
      </c>
      <c r="C131" s="335" t="s">
        <v>201</v>
      </c>
      <c r="D131" s="336"/>
      <c r="E131" s="101">
        <v>30</v>
      </c>
      <c r="F131" s="102">
        <v>1984</v>
      </c>
      <c r="G131" s="121">
        <f t="shared" si="65"/>
        <v>59520</v>
      </c>
      <c r="H131" s="26"/>
      <c r="I131" s="104">
        <v>4</v>
      </c>
      <c r="J131" s="105">
        <v>3600</v>
      </c>
      <c r="K131" s="106">
        <f t="shared" si="44"/>
        <v>900</v>
      </c>
      <c r="L131" s="118">
        <v>4</v>
      </c>
      <c r="M131" s="105">
        <f t="shared" si="66"/>
        <v>3192.8399999999988</v>
      </c>
      <c r="N131" s="106">
        <f t="shared" si="59"/>
        <v>798.2099999999997</v>
      </c>
      <c r="O131" s="123">
        <f t="shared" si="60"/>
        <v>0</v>
      </c>
      <c r="P131" s="124">
        <f t="shared" si="61"/>
        <v>-101.7900000000003</v>
      </c>
      <c r="Q131" s="125">
        <f t="shared" si="62"/>
        <v>0.88689999999999969</v>
      </c>
      <c r="R131" s="328"/>
      <c r="S131" s="47">
        <v>0.91388888888888842</v>
      </c>
      <c r="T131" s="120">
        <v>0.9397800925925921</v>
      </c>
      <c r="U131" s="111">
        <v>15</v>
      </c>
      <c r="V131" s="112">
        <v>37.283421655955216</v>
      </c>
      <c r="W131" s="113"/>
      <c r="X131" s="116"/>
      <c r="Y131" s="337"/>
      <c r="Z131" s="338"/>
      <c r="AA131" s="172">
        <f t="shared" si="63"/>
        <v>-407.16000000000122</v>
      </c>
      <c r="AB131" s="110">
        <f t="shared" si="64"/>
        <v>0.88689999999999969</v>
      </c>
      <c r="AC131" s="333"/>
    </row>
    <row r="132" spans="1:29" ht="15.75" customHeight="1">
      <c r="A132" s="363"/>
      <c r="B132" s="100" t="s">
        <v>118</v>
      </c>
      <c r="C132" s="335" t="s">
        <v>147</v>
      </c>
      <c r="D132" s="336"/>
      <c r="E132" s="101">
        <v>24.82</v>
      </c>
      <c r="F132" s="102">
        <v>1863</v>
      </c>
      <c r="G132" s="121">
        <f t="shared" si="65"/>
        <v>46239.66</v>
      </c>
      <c r="H132" s="62"/>
      <c r="I132" s="104">
        <v>5</v>
      </c>
      <c r="J132" s="105">
        <v>3600</v>
      </c>
      <c r="K132" s="106">
        <f t="shared" si="44"/>
        <v>720</v>
      </c>
      <c r="L132" s="118">
        <v>5</v>
      </c>
      <c r="M132" s="105">
        <f t="shared" si="66"/>
        <v>3189.9682883712958</v>
      </c>
      <c r="N132" s="106">
        <f t="shared" si="59"/>
        <v>637.99365767425911</v>
      </c>
      <c r="O132" s="123">
        <f t="shared" si="60"/>
        <v>0</v>
      </c>
      <c r="P132" s="124">
        <f t="shared" si="61"/>
        <v>-82.006342325740889</v>
      </c>
      <c r="Q132" s="125">
        <f t="shared" si="62"/>
        <v>0.88610230232535991</v>
      </c>
      <c r="R132" s="328"/>
      <c r="S132" s="47">
        <v>0.94999999999999951</v>
      </c>
      <c r="T132" s="120">
        <v>0.97432870370370317</v>
      </c>
      <c r="U132" s="111">
        <v>14.716666666666676</v>
      </c>
      <c r="V132" s="112">
        <v>35.041100692907385</v>
      </c>
      <c r="W132" s="126"/>
      <c r="X132" s="127"/>
      <c r="Y132" s="337"/>
      <c r="Z132" s="338"/>
      <c r="AA132" s="172">
        <f t="shared" si="63"/>
        <v>-410.03171162870422</v>
      </c>
      <c r="AB132" s="110">
        <f t="shared" si="64"/>
        <v>0.88610230232535991</v>
      </c>
      <c r="AC132" s="333"/>
    </row>
    <row r="133" spans="1:29" ht="15.75" customHeight="1">
      <c r="A133" s="363"/>
      <c r="B133" s="100" t="s">
        <v>118</v>
      </c>
      <c r="C133" s="335" t="s">
        <v>145</v>
      </c>
      <c r="D133" s="336"/>
      <c r="E133" s="101">
        <v>18.18</v>
      </c>
      <c r="F133" s="102">
        <v>2759</v>
      </c>
      <c r="G133" s="121">
        <f t="shared" si="65"/>
        <v>50158.62</v>
      </c>
      <c r="H133" s="62"/>
      <c r="I133" s="104">
        <v>3</v>
      </c>
      <c r="J133" s="105">
        <v>3600</v>
      </c>
      <c r="K133" s="106">
        <f t="shared" si="44"/>
        <v>1200</v>
      </c>
      <c r="L133" s="118">
        <v>3</v>
      </c>
      <c r="M133" s="105">
        <f t="shared" si="66"/>
        <v>3192.2577986702827</v>
      </c>
      <c r="N133" s="106">
        <f t="shared" si="59"/>
        <v>1064.0859328900942</v>
      </c>
      <c r="O133" s="123">
        <f t="shared" si="60"/>
        <v>0</v>
      </c>
      <c r="P133" s="124">
        <f t="shared" si="61"/>
        <v>-135.91406710990577</v>
      </c>
      <c r="Q133" s="125">
        <f t="shared" si="62"/>
        <v>0.88673827740841182</v>
      </c>
      <c r="R133" s="328"/>
      <c r="S133" s="47">
        <v>0.98472222222222172</v>
      </c>
      <c r="T133" s="120">
        <v>1.0207291666666662</v>
      </c>
      <c r="U133" s="111">
        <v>14.966666666666715</v>
      </c>
      <c r="V133" s="112">
        <v>51.856714100269336</v>
      </c>
      <c r="W133" s="126"/>
      <c r="X133" s="127"/>
      <c r="Y133" s="337"/>
      <c r="Z133" s="338"/>
      <c r="AA133" s="172">
        <f t="shared" si="63"/>
        <v>-407.74220132971732</v>
      </c>
      <c r="AB133" s="110">
        <f t="shared" si="64"/>
        <v>0.88673827740841182</v>
      </c>
      <c r="AC133" s="333"/>
    </row>
    <row r="134" spans="1:29" ht="15.75" customHeight="1">
      <c r="A134" s="363"/>
      <c r="B134" s="100" t="s">
        <v>118</v>
      </c>
      <c r="C134" s="335" t="s">
        <v>146</v>
      </c>
      <c r="D134" s="336"/>
      <c r="E134" s="101">
        <v>18.18</v>
      </c>
      <c r="F134" s="102">
        <v>913</v>
      </c>
      <c r="G134" s="121">
        <f t="shared" si="65"/>
        <v>16598.34</v>
      </c>
      <c r="H134" s="62"/>
      <c r="I134" s="104">
        <v>3</v>
      </c>
      <c r="J134" s="105">
        <v>3600</v>
      </c>
      <c r="K134" s="106">
        <f t="shared" si="44"/>
        <v>1200</v>
      </c>
      <c r="L134" s="118">
        <v>3</v>
      </c>
      <c r="M134" s="105">
        <f t="shared" si="66"/>
        <v>3195.3232822781429</v>
      </c>
      <c r="N134" s="106">
        <f t="shared" si="59"/>
        <v>1065.1077607593809</v>
      </c>
      <c r="O134" s="123">
        <f t="shared" si="60"/>
        <v>0</v>
      </c>
      <c r="P134" s="124">
        <f t="shared" si="61"/>
        <v>-134.89223924061912</v>
      </c>
      <c r="Q134" s="125">
        <f t="shared" si="62"/>
        <v>0.88758980063281745</v>
      </c>
      <c r="R134" s="328"/>
      <c r="S134" s="47">
        <v>1.0305555555555552</v>
      </c>
      <c r="T134" s="120">
        <v>1.0424537037037034</v>
      </c>
      <c r="U134" s="111">
        <v>15</v>
      </c>
      <c r="V134" s="112">
        <v>17.143805230544299</v>
      </c>
      <c r="W134" s="126"/>
      <c r="X134" s="127"/>
      <c r="Y134" s="337"/>
      <c r="Z134" s="338"/>
      <c r="AA134" s="172">
        <f t="shared" si="63"/>
        <v>-404.67671772185713</v>
      </c>
      <c r="AB134" s="110">
        <f t="shared" si="64"/>
        <v>0.88758980063281745</v>
      </c>
      <c r="AC134" s="333"/>
    </row>
    <row r="135" spans="1:29" ht="15.75" customHeight="1">
      <c r="A135" s="363"/>
      <c r="B135" s="100" t="s">
        <v>118</v>
      </c>
      <c r="C135" s="335" t="s">
        <v>139</v>
      </c>
      <c r="D135" s="336"/>
      <c r="E135" s="101">
        <v>16.66</v>
      </c>
      <c r="F135" s="102">
        <v>6211</v>
      </c>
      <c r="G135" s="121">
        <f t="shared" si="65"/>
        <v>103475.26</v>
      </c>
      <c r="H135" s="62"/>
      <c r="I135" s="104">
        <v>5</v>
      </c>
      <c r="J135" s="105">
        <v>3600</v>
      </c>
      <c r="K135" s="106">
        <f t="shared" si="44"/>
        <v>720</v>
      </c>
      <c r="L135" s="118">
        <v>5</v>
      </c>
      <c r="M135" s="105">
        <f t="shared" si="66"/>
        <v>3188.8278973714532</v>
      </c>
      <c r="N135" s="106">
        <f t="shared" si="59"/>
        <v>637.76557947429069</v>
      </c>
      <c r="O135" s="123">
        <f t="shared" si="60"/>
        <v>0</v>
      </c>
      <c r="P135" s="124">
        <f t="shared" si="61"/>
        <v>-82.234420525709311</v>
      </c>
      <c r="Q135" s="125">
        <f t="shared" si="62"/>
        <v>0.88578552704762592</v>
      </c>
      <c r="R135" s="328"/>
      <c r="S135" s="47">
        <v>1.0527777777777776</v>
      </c>
      <c r="T135" s="120">
        <v>1.1339236111111108</v>
      </c>
      <c r="U135" s="111">
        <v>14.866666666666859</v>
      </c>
      <c r="V135" s="112">
        <v>116.86425608204918</v>
      </c>
      <c r="W135" s="126"/>
      <c r="X135" s="127"/>
      <c r="Y135" s="337"/>
      <c r="Z135" s="338"/>
      <c r="AA135" s="172">
        <f t="shared" si="63"/>
        <v>-411.17210262854678</v>
      </c>
      <c r="AB135" s="110">
        <f t="shared" si="64"/>
        <v>0.88578552704762592</v>
      </c>
      <c r="AC135" s="333"/>
    </row>
    <row r="136" spans="1:29" ht="15.75" customHeight="1">
      <c r="A136" s="363"/>
      <c r="B136" s="100"/>
      <c r="C136" s="335"/>
      <c r="D136" s="336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8"/>
      <c r="S136" s="47"/>
      <c r="T136" s="120"/>
      <c r="U136" s="111"/>
      <c r="V136" s="112"/>
      <c r="W136" s="126"/>
      <c r="X136" s="127"/>
      <c r="Y136" s="337"/>
      <c r="Z136" s="338"/>
      <c r="AA136" s="172"/>
      <c r="AB136" s="110"/>
      <c r="AC136" s="333"/>
    </row>
    <row r="137" spans="1:29" ht="15.75" customHeight="1">
      <c r="A137" s="363"/>
      <c r="B137" s="100"/>
      <c r="C137" s="335"/>
      <c r="D137" s="336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8"/>
      <c r="S137" s="47"/>
      <c r="T137" s="120"/>
      <c r="U137" s="111"/>
      <c r="V137" s="112"/>
      <c r="W137" s="113"/>
      <c r="X137" s="116"/>
      <c r="Y137" s="337"/>
      <c r="Z137" s="338"/>
      <c r="AA137" s="172"/>
      <c r="AB137" s="110"/>
      <c r="AC137" s="333"/>
    </row>
    <row r="138" spans="1:29" ht="15.75" customHeight="1">
      <c r="A138" s="363"/>
      <c r="B138" s="100"/>
      <c r="C138" s="335"/>
      <c r="D138" s="336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8"/>
      <c r="S138" s="47"/>
      <c r="T138" s="120"/>
      <c r="U138" s="111"/>
      <c r="V138" s="112"/>
      <c r="W138" s="126"/>
      <c r="X138" s="127"/>
      <c r="Y138" s="337"/>
      <c r="Z138" s="338"/>
      <c r="AA138" s="172"/>
      <c r="AB138" s="110"/>
      <c r="AC138" s="333"/>
    </row>
    <row r="139" spans="1:29" ht="15.75" customHeight="1">
      <c r="A139" s="363"/>
      <c r="B139" s="100"/>
      <c r="C139" s="335"/>
      <c r="D139" s="336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8"/>
      <c r="S139" s="119"/>
      <c r="T139" s="120"/>
      <c r="U139" s="130"/>
      <c r="V139" s="131"/>
      <c r="W139" s="126"/>
      <c r="X139" s="127"/>
      <c r="Y139" s="337"/>
      <c r="Z139" s="338"/>
      <c r="AA139" s="173"/>
      <c r="AB139" s="125"/>
      <c r="AC139" s="333"/>
    </row>
    <row r="140" spans="1:29" ht="15.75" customHeight="1" thickBot="1">
      <c r="A140" s="364"/>
      <c r="B140" s="133" t="s">
        <v>115</v>
      </c>
      <c r="C140" s="358"/>
      <c r="D140" s="358"/>
      <c r="E140" s="134"/>
      <c r="F140" s="167"/>
      <c r="G140" s="135"/>
      <c r="H140" s="69"/>
      <c r="I140" s="136">
        <f t="shared" ref="I140:J140" si="67">AVERAGE(I124:I139)</f>
        <v>3.8333333333333335</v>
      </c>
      <c r="J140" s="137">
        <f t="shared" si="67"/>
        <v>3600</v>
      </c>
      <c r="K140" s="138">
        <f t="shared" ref="K140" si="68">J140/I140</f>
        <v>939.13043478260863</v>
      </c>
      <c r="L140" s="136">
        <f t="shared" ref="L140:M140" si="69">AVERAGE(L124:L139)</f>
        <v>3.8333333333333335</v>
      </c>
      <c r="M140" s="137">
        <f t="shared" si="69"/>
        <v>3191.5253786311837</v>
      </c>
      <c r="N140" s="138">
        <f>M140/L140</f>
        <v>832.57183790378701</v>
      </c>
      <c r="O140" s="139">
        <f>L140-I140</f>
        <v>0</v>
      </c>
      <c r="P140" s="140">
        <f>N140-K140</f>
        <v>-106.55859687882162</v>
      </c>
      <c r="Q140" s="141">
        <f>N140/K140</f>
        <v>0.88653482739755107</v>
      </c>
      <c r="R140" s="329"/>
      <c r="S140" s="142">
        <v>0.75</v>
      </c>
      <c r="T140" s="143">
        <v>1.1339236111111108</v>
      </c>
      <c r="U140" s="144"/>
      <c r="V140" s="166"/>
      <c r="W140" s="167"/>
      <c r="X140" s="138"/>
      <c r="Y140" s="359"/>
      <c r="Z140" s="360"/>
      <c r="AA140" s="174">
        <f>M140-J140</f>
        <v>-408.47462136881632</v>
      </c>
      <c r="AB140" s="141">
        <f>M140/J140</f>
        <v>0.88653482739755107</v>
      </c>
      <c r="AC140" s="334"/>
    </row>
    <row r="142" spans="1:29">
      <c r="Y142" s="365" t="s">
        <v>149</v>
      </c>
      <c r="Z142" s="365"/>
    </row>
    <row r="143" spans="1:29">
      <c r="Y143" s="365" t="s">
        <v>150</v>
      </c>
      <c r="Z143" s="365"/>
    </row>
    <row r="144" spans="1:29">
      <c r="Y144" s="365" t="s">
        <v>151</v>
      </c>
      <c r="Z144" s="365"/>
    </row>
    <row r="145" spans="25:26">
      <c r="Y145" s="365" t="s">
        <v>152</v>
      </c>
      <c r="Z145" s="365"/>
    </row>
    <row r="146" spans="25:26">
      <c r="Y146" s="365" t="s">
        <v>153</v>
      </c>
      <c r="Z146" s="365"/>
    </row>
    <row r="147" spans="25:26">
      <c r="Y147" s="365" t="s">
        <v>154</v>
      </c>
      <c r="Z147" s="365"/>
    </row>
    <row r="148" spans="25:26">
      <c r="Y148" s="365" t="s">
        <v>155</v>
      </c>
      <c r="Z148" s="365"/>
    </row>
    <row r="149" spans="25:26">
      <c r="Y149" s="365" t="s">
        <v>156</v>
      </c>
      <c r="Z149" s="365"/>
    </row>
    <row r="150" spans="25:26">
      <c r="Y150" s="365" t="s">
        <v>157</v>
      </c>
      <c r="Z150" s="365"/>
    </row>
    <row r="151" spans="25:26">
      <c r="Y151" s="365" t="s">
        <v>158</v>
      </c>
      <c r="Z151" s="365"/>
    </row>
    <row r="152" spans="25:26">
      <c r="Y152" s="365" t="s">
        <v>159</v>
      </c>
      <c r="Z152" s="365"/>
    </row>
    <row r="153" spans="25:26">
      <c r="Y153" s="365" t="s">
        <v>160</v>
      </c>
      <c r="Z153" s="365"/>
    </row>
    <row r="154" spans="25:26">
      <c r="Y154" s="365" t="s">
        <v>161</v>
      </c>
      <c r="Z154" s="365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281" priority="1" operator="greaterThan">
      <formula>0</formula>
    </cfRule>
  </conditionalFormatting>
  <conditionalFormatting sqref="P5:P140 AA5:AA140">
    <cfRule type="cellIs" dxfId="280" priority="4" operator="lessThan">
      <formula>0</formula>
    </cfRule>
  </conditionalFormatting>
  <conditionalFormatting sqref="Q5:Q140 AB5:AB140">
    <cfRule type="cellIs" dxfId="279" priority="2" operator="greaterThan">
      <formula>1</formula>
    </cfRule>
    <cfRule type="cellIs" dxfId="278" priority="3" operator="lessThan">
      <formula>0.8</formula>
    </cfRule>
  </conditionalFormatting>
  <conditionalFormatting sqref="AC5:AC6 R5:R140 AC73:AC78">
    <cfRule type="cellIs" dxfId="277" priority="5" operator="lessThan">
      <formula>0.8</formula>
    </cfRule>
  </conditionalFormatting>
  <conditionalFormatting sqref="AC12:AC20">
    <cfRule type="cellIs" dxfId="276" priority="12" operator="lessThan">
      <formula>0.8</formula>
    </cfRule>
  </conditionalFormatting>
  <conditionalFormatting sqref="AC22">
    <cfRule type="cellIs" dxfId="275" priority="11" operator="lessThan">
      <formula>0.8</formula>
    </cfRule>
  </conditionalFormatting>
  <conditionalFormatting sqref="AC39">
    <cfRule type="cellIs" dxfId="274" priority="7" operator="lessThan">
      <formula>0.8</formula>
    </cfRule>
  </conditionalFormatting>
  <conditionalFormatting sqref="AC56:AC61">
    <cfRule type="cellIs" dxfId="273" priority="6" operator="lessThan">
      <formula>0.8</formula>
    </cfRule>
  </conditionalFormatting>
  <conditionalFormatting sqref="AC90">
    <cfRule type="cellIs" dxfId="272" priority="10" operator="lessThan">
      <formula>0.8</formula>
    </cfRule>
  </conditionalFormatting>
  <conditionalFormatting sqref="AC107">
    <cfRule type="cellIs" dxfId="271" priority="9" operator="lessThan">
      <formula>0.8</formula>
    </cfRule>
  </conditionalFormatting>
  <conditionalFormatting sqref="AC124:AC129">
    <cfRule type="cellIs" dxfId="270" priority="8" operator="lessThan">
      <formula>0.8</formula>
    </cfRule>
  </conditionalFormatting>
  <dataValidations count="1">
    <dataValidation type="list" allowBlank="1" showInputMessage="1" showErrorMessage="1" sqref="Y5:Z140" xr:uid="{AA91A712-4428-480E-9221-D8964519856F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BC928-FCE7-423C-A975-C328E788C2CF}">
  <sheetPr>
    <tabColor theme="8" tint="0.59999389629810485"/>
    <pageSetUpPr fitToPage="1"/>
  </sheetPr>
  <dimension ref="A1:AG171"/>
  <sheetViews>
    <sheetView zoomScale="85" zoomScaleNormal="85" workbookViewId="0">
      <pane ySplit="4" topLeftCell="A5" activePane="bottomLeft" state="frozen"/>
      <selection activeCell="J21" sqref="J21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SUM(F5:F157)</f>
        <v>123249</v>
      </c>
      <c r="E1" s="88" t="s">
        <v>3</v>
      </c>
      <c r="F1" s="89">
        <f>SUM(G5:G157)</f>
        <v>5559800.120000001</v>
      </c>
      <c r="G1" s="90" t="s">
        <v>84</v>
      </c>
      <c r="H1" s="91">
        <f>L21+L38+L55+L72+L89+L106+L123+L140+L157</f>
        <v>151.83333333333331</v>
      </c>
      <c r="I1" s="284" t="s">
        <v>85</v>
      </c>
      <c r="J1" s="280"/>
      <c r="K1" s="309"/>
      <c r="L1" s="313" t="s">
        <v>86</v>
      </c>
      <c r="M1" s="314"/>
      <c r="N1" s="315"/>
      <c r="O1" s="280" t="s">
        <v>87</v>
      </c>
      <c r="P1" s="280"/>
      <c r="Q1" s="280"/>
      <c r="R1" s="281"/>
      <c r="S1" s="284" t="s">
        <v>88</v>
      </c>
      <c r="T1" s="280"/>
      <c r="U1" s="280"/>
      <c r="V1" s="280"/>
      <c r="W1" s="280"/>
      <c r="X1" s="281"/>
      <c r="Y1" s="192" t="s">
        <v>187</v>
      </c>
      <c r="Z1" s="192" t="s">
        <v>188</v>
      </c>
      <c r="AA1" s="366" t="s">
        <v>163</v>
      </c>
      <c r="AB1" s="367"/>
      <c r="AC1" s="176" t="s">
        <v>19</v>
      </c>
      <c r="AD1" s="177" t="s">
        <v>162</v>
      </c>
      <c r="AE1" s="284" t="s">
        <v>90</v>
      </c>
      <c r="AF1" s="286"/>
      <c r="AG1" s="287"/>
    </row>
    <row r="2" spans="1:33" ht="26.25" customHeight="1" thickBot="1">
      <c r="A2" s="299">
        <v>46215</v>
      </c>
      <c r="B2" s="300"/>
      <c r="C2" s="92" t="s">
        <v>40</v>
      </c>
      <c r="D2" s="93">
        <f>AVERAGE(N21,N38,N55,N72,N89,N106,N123,N140,N157)</f>
        <v>196.07977362005329</v>
      </c>
      <c r="E2" s="93" t="s">
        <v>91</v>
      </c>
      <c r="F2" s="94">
        <f>F1/D1</f>
        <v>45.11030612824446</v>
      </c>
      <c r="G2" s="95" t="s">
        <v>92</v>
      </c>
      <c r="H2" s="96">
        <f>COUNT(H5:H157)</f>
        <v>10</v>
      </c>
      <c r="I2" s="310"/>
      <c r="J2" s="311"/>
      <c r="K2" s="312"/>
      <c r="L2" s="316"/>
      <c r="M2" s="282"/>
      <c r="N2" s="317"/>
      <c r="O2" s="282"/>
      <c r="P2" s="282"/>
      <c r="Q2" s="282"/>
      <c r="R2" s="283"/>
      <c r="S2" s="285"/>
      <c r="T2" s="282"/>
      <c r="U2" s="282"/>
      <c r="V2" s="282"/>
      <c r="W2" s="282"/>
      <c r="X2" s="283"/>
      <c r="Y2" s="193">
        <f>SUM(Y21,Y38,Y55,Y72,Y89,Y106,Y123,Y140,Y157)</f>
        <v>0</v>
      </c>
      <c r="Z2" s="193">
        <f>SUM(Z21,Z38,Z55,Z72,Z89,Z106,Z123,Z140,Z157)</f>
        <v>0</v>
      </c>
      <c r="AA2" s="368"/>
      <c r="AB2" s="369"/>
      <c r="AC2" s="201">
        <f>SUM(AC21,AC38,AC55,AC72,AC89,AC106,AC123,AC140,AC157)</f>
        <v>75</v>
      </c>
      <c r="AD2" s="202">
        <f>SUM(AD21,AD38,AD55,AD72,AD89,AD106,AD123,AD140,AD157)</f>
        <v>0</v>
      </c>
      <c r="AE2" s="288"/>
      <c r="AF2" s="289"/>
      <c r="AG2" s="290"/>
    </row>
    <row r="3" spans="1:33" ht="23.25" customHeight="1">
      <c r="A3" s="301" t="s">
        <v>93</v>
      </c>
      <c r="B3" s="303" t="s">
        <v>94</v>
      </c>
      <c r="C3" s="305" t="s">
        <v>95</v>
      </c>
      <c r="D3" s="305"/>
      <c r="E3" s="307" t="s">
        <v>96</v>
      </c>
      <c r="F3" s="305" t="s">
        <v>97</v>
      </c>
      <c r="G3" s="307" t="s">
        <v>98</v>
      </c>
      <c r="H3" s="356" t="s">
        <v>99</v>
      </c>
      <c r="I3" s="291" t="s">
        <v>100</v>
      </c>
      <c r="J3" s="293" t="s">
        <v>101</v>
      </c>
      <c r="K3" s="295" t="s">
        <v>40</v>
      </c>
      <c r="L3" s="297" t="s">
        <v>100</v>
      </c>
      <c r="M3" s="293" t="s">
        <v>101</v>
      </c>
      <c r="N3" s="295" t="s">
        <v>40</v>
      </c>
      <c r="O3" s="291" t="s">
        <v>100</v>
      </c>
      <c r="P3" s="350" t="s">
        <v>40</v>
      </c>
      <c r="Q3" s="352" t="s">
        <v>102</v>
      </c>
      <c r="R3" s="354" t="s">
        <v>103</v>
      </c>
      <c r="S3" s="339" t="s">
        <v>104</v>
      </c>
      <c r="T3" s="340"/>
      <c r="U3" s="341" t="s">
        <v>105</v>
      </c>
      <c r="V3" s="341" t="s">
        <v>106</v>
      </c>
      <c r="W3" s="305" t="s">
        <v>107</v>
      </c>
      <c r="X3" s="343"/>
      <c r="Y3" s="370" t="s">
        <v>189</v>
      </c>
      <c r="Z3" s="371"/>
      <c r="AA3" s="377" t="s">
        <v>108</v>
      </c>
      <c r="AB3" s="378"/>
      <c r="AC3" s="370" t="s">
        <v>190</v>
      </c>
      <c r="AD3" s="371"/>
      <c r="AE3" s="348" t="s">
        <v>101</v>
      </c>
      <c r="AF3" s="318" t="s">
        <v>102</v>
      </c>
      <c r="AG3" s="320" t="s">
        <v>109</v>
      </c>
    </row>
    <row r="4" spans="1:33" ht="17.25" customHeight="1" thickBot="1">
      <c r="A4" s="302"/>
      <c r="B4" s="304"/>
      <c r="C4" s="306"/>
      <c r="D4" s="306"/>
      <c r="E4" s="308"/>
      <c r="F4" s="306"/>
      <c r="G4" s="308"/>
      <c r="H4" s="357"/>
      <c r="I4" s="292"/>
      <c r="J4" s="294"/>
      <c r="K4" s="296"/>
      <c r="L4" s="298"/>
      <c r="M4" s="294"/>
      <c r="N4" s="296"/>
      <c r="O4" s="292"/>
      <c r="P4" s="351"/>
      <c r="Q4" s="353"/>
      <c r="R4" s="355"/>
      <c r="S4" s="203" t="s">
        <v>110</v>
      </c>
      <c r="T4" s="204" t="s">
        <v>111</v>
      </c>
      <c r="U4" s="342"/>
      <c r="V4" s="342"/>
      <c r="W4" s="99" t="s">
        <v>112</v>
      </c>
      <c r="X4" s="69" t="s">
        <v>113</v>
      </c>
      <c r="Y4" s="194" t="s">
        <v>49</v>
      </c>
      <c r="Z4" s="195" t="s">
        <v>50</v>
      </c>
      <c r="AA4" s="379"/>
      <c r="AB4" s="380"/>
      <c r="AC4" s="194" t="s">
        <v>164</v>
      </c>
      <c r="AD4" s="195" t="s">
        <v>165</v>
      </c>
      <c r="AE4" s="349"/>
      <c r="AF4" s="319"/>
      <c r="AG4" s="321"/>
    </row>
    <row r="5" spans="1:33" ht="15.75" customHeight="1">
      <c r="A5" s="322" t="s">
        <v>170</v>
      </c>
      <c r="B5" s="114" t="s">
        <v>166</v>
      </c>
      <c r="C5" s="372" t="s">
        <v>167</v>
      </c>
      <c r="D5" s="372"/>
      <c r="E5" s="147">
        <v>19.7</v>
      </c>
      <c r="F5" s="151">
        <v>1692</v>
      </c>
      <c r="G5" s="148">
        <f t="shared" ref="G5:G10" si="0">E5*F5</f>
        <v>33332.400000000001</v>
      </c>
      <c r="H5" s="149">
        <v>2</v>
      </c>
      <c r="I5" s="150">
        <v>13</v>
      </c>
      <c r="J5" s="151">
        <v>1200</v>
      </c>
      <c r="K5" s="152">
        <f>J5/I5</f>
        <v>92.307692307692307</v>
      </c>
      <c r="L5" s="107">
        <v>13</v>
      </c>
      <c r="M5" s="151">
        <f t="shared" ref="M5:M10" si="1">F5/V5*60</f>
        <v>1081.9704896674568</v>
      </c>
      <c r="N5" s="152">
        <f t="shared" ref="N5:N10" si="2">M5/L5</f>
        <v>83.228499205188982</v>
      </c>
      <c r="O5" s="154">
        <f t="shared" ref="O5:O10" si="3">L5-I5</f>
        <v>0</v>
      </c>
      <c r="P5" s="155">
        <f t="shared" ref="P5:P10" si="4">N5-K5</f>
        <v>-9.079193102503325</v>
      </c>
      <c r="Q5" s="156">
        <f t="shared" ref="Q5:Q10" si="5">N5/K5</f>
        <v>0.9016420747228806</v>
      </c>
      <c r="R5" s="327">
        <f>Q21</f>
        <v>0.89760559664570105</v>
      </c>
      <c r="S5" s="157">
        <v>0.16666666666666666</v>
      </c>
      <c r="T5" s="158">
        <v>0.23181712962962964</v>
      </c>
      <c r="U5" s="159"/>
      <c r="V5" s="160">
        <v>93.828806764593125</v>
      </c>
      <c r="W5" s="181"/>
      <c r="X5" s="152"/>
      <c r="Y5" s="12"/>
      <c r="Z5" s="198"/>
      <c r="AA5" s="330"/>
      <c r="AB5" s="331"/>
      <c r="AC5" s="12">
        <v>2</v>
      </c>
      <c r="AD5" s="198"/>
      <c r="AE5" s="178">
        <f t="shared" ref="AE5:AE10" si="6">M5-J5</f>
        <v>-118.02951033254317</v>
      </c>
      <c r="AF5" s="132">
        <f t="shared" ref="AF5:AF10" si="7">M5/J5</f>
        <v>0.90164207472288072</v>
      </c>
      <c r="AG5" s="373">
        <f>AF21</f>
        <v>0.89760559664570105</v>
      </c>
    </row>
    <row r="6" spans="1:33" ht="15.75" customHeight="1">
      <c r="A6" s="323"/>
      <c r="B6" s="100" t="s">
        <v>171</v>
      </c>
      <c r="C6" s="376" t="s">
        <v>172</v>
      </c>
      <c r="D6" s="376"/>
      <c r="E6" s="101">
        <v>56.43</v>
      </c>
      <c r="F6" s="102">
        <v>5098</v>
      </c>
      <c r="G6" s="103">
        <f t="shared" si="0"/>
        <v>287680.14</v>
      </c>
      <c r="H6" s="26"/>
      <c r="I6" s="104">
        <v>24</v>
      </c>
      <c r="J6" s="105">
        <v>2000</v>
      </c>
      <c r="K6" s="106">
        <f t="shared" ref="K6:K47" si="8">J6/I6</f>
        <v>83.333333333333329</v>
      </c>
      <c r="L6" s="107">
        <v>24</v>
      </c>
      <c r="M6" s="105">
        <f t="shared" si="1"/>
        <v>1789.9403014463878</v>
      </c>
      <c r="N6" s="106">
        <f t="shared" si="2"/>
        <v>74.580845893599488</v>
      </c>
      <c r="O6" s="108">
        <f t="shared" si="3"/>
        <v>0</v>
      </c>
      <c r="P6" s="109">
        <f t="shared" si="4"/>
        <v>-8.7524874397338408</v>
      </c>
      <c r="Q6" s="110">
        <f t="shared" si="5"/>
        <v>0.89497015072319386</v>
      </c>
      <c r="R6" s="328"/>
      <c r="S6" s="47">
        <v>0.23541666666666669</v>
      </c>
      <c r="T6" s="48">
        <v>0.35408564814814819</v>
      </c>
      <c r="U6" s="111">
        <v>5.1833333333333576</v>
      </c>
      <c r="V6" s="112">
        <v>170.88838088780344</v>
      </c>
      <c r="W6" s="113"/>
      <c r="X6" s="116"/>
      <c r="Y6" s="12"/>
      <c r="Z6" s="198"/>
      <c r="AA6" s="337"/>
      <c r="AB6" s="338"/>
      <c r="AC6" s="12">
        <v>4</v>
      </c>
      <c r="AD6" s="198"/>
      <c r="AE6" s="117">
        <f t="shared" si="6"/>
        <v>-210.05969855361218</v>
      </c>
      <c r="AF6" s="110">
        <f t="shared" si="7"/>
        <v>0.89497015072319386</v>
      </c>
      <c r="AG6" s="374"/>
    </row>
    <row r="7" spans="1:33" ht="15.75" customHeight="1">
      <c r="A7" s="323"/>
      <c r="B7" s="100" t="s">
        <v>173</v>
      </c>
      <c r="C7" s="376" t="s">
        <v>196</v>
      </c>
      <c r="D7" s="376"/>
      <c r="E7" s="101">
        <v>77.349999999999994</v>
      </c>
      <c r="F7" s="102">
        <v>1005</v>
      </c>
      <c r="G7" s="103">
        <f t="shared" si="0"/>
        <v>77736.75</v>
      </c>
      <c r="H7" s="26"/>
      <c r="I7" s="104">
        <v>25</v>
      </c>
      <c r="J7" s="105">
        <v>2000</v>
      </c>
      <c r="K7" s="106">
        <f t="shared" si="8"/>
        <v>80</v>
      </c>
      <c r="L7" s="107">
        <v>25</v>
      </c>
      <c r="M7" s="105">
        <f t="shared" si="1"/>
        <v>1790.5860221195558</v>
      </c>
      <c r="N7" s="106">
        <f t="shared" si="2"/>
        <v>71.623440884782227</v>
      </c>
      <c r="O7" s="108">
        <f t="shared" si="3"/>
        <v>0</v>
      </c>
      <c r="P7" s="109">
        <f t="shared" si="4"/>
        <v>-8.3765591152177734</v>
      </c>
      <c r="Q7" s="110">
        <f t="shared" si="5"/>
        <v>0.89529301105977788</v>
      </c>
      <c r="R7" s="328"/>
      <c r="S7" s="47">
        <v>0.3576388888888889</v>
      </c>
      <c r="T7" s="48">
        <v>0.38101851851851853</v>
      </c>
      <c r="U7" s="111">
        <v>5.1166666666666138</v>
      </c>
      <c r="V7" s="112">
        <v>33.676125723701098</v>
      </c>
      <c r="W7" s="113"/>
      <c r="X7" s="116"/>
      <c r="Y7" s="12"/>
      <c r="Z7" s="198"/>
      <c r="AA7" s="337"/>
      <c r="AB7" s="338"/>
      <c r="AC7" s="12">
        <v>1</v>
      </c>
      <c r="AD7" s="198"/>
      <c r="AE7" s="117">
        <f t="shared" si="6"/>
        <v>-209.41397788044424</v>
      </c>
      <c r="AF7" s="110">
        <f t="shared" si="7"/>
        <v>0.89529301105977788</v>
      </c>
      <c r="AG7" s="374"/>
    </row>
    <row r="8" spans="1:33" ht="15.75" customHeight="1">
      <c r="A8" s="323"/>
      <c r="B8" s="100" t="s">
        <v>173</v>
      </c>
      <c r="C8" s="376" t="s">
        <v>174</v>
      </c>
      <c r="D8" s="376"/>
      <c r="E8" s="101">
        <v>77.34</v>
      </c>
      <c r="F8" s="102">
        <v>2461</v>
      </c>
      <c r="G8" s="103">
        <f t="shared" si="0"/>
        <v>190333.74000000002</v>
      </c>
      <c r="H8" s="26"/>
      <c r="I8" s="104">
        <v>23</v>
      </c>
      <c r="J8" s="105">
        <v>2000</v>
      </c>
      <c r="K8" s="106">
        <f t="shared" si="8"/>
        <v>86.956521739130437</v>
      </c>
      <c r="L8" s="118">
        <v>23</v>
      </c>
      <c r="M8" s="105">
        <f t="shared" si="1"/>
        <v>1793.4192297084635</v>
      </c>
      <c r="N8" s="106">
        <f t="shared" si="2"/>
        <v>77.974749117759288</v>
      </c>
      <c r="O8" s="108">
        <f t="shared" si="3"/>
        <v>0</v>
      </c>
      <c r="P8" s="109">
        <f t="shared" si="4"/>
        <v>-8.9817726213711495</v>
      </c>
      <c r="Q8" s="110">
        <f t="shared" si="5"/>
        <v>0.89670961485423173</v>
      </c>
      <c r="R8" s="328"/>
      <c r="S8" s="47">
        <v>0.38472222222222219</v>
      </c>
      <c r="T8" s="48">
        <v>0.4418981481481481</v>
      </c>
      <c r="U8" s="111">
        <v>5.3333333333332611</v>
      </c>
      <c r="V8" s="112">
        <v>82.33434634466559</v>
      </c>
      <c r="W8" s="113">
        <v>0.4418981481481481</v>
      </c>
      <c r="X8" s="116">
        <v>0.48055555555555551</v>
      </c>
      <c r="Y8" s="12"/>
      <c r="Z8" s="198"/>
      <c r="AA8" s="337"/>
      <c r="AB8" s="338"/>
      <c r="AC8" s="12">
        <v>2</v>
      </c>
      <c r="AD8" s="198"/>
      <c r="AE8" s="117">
        <f t="shared" si="6"/>
        <v>-206.58077029153651</v>
      </c>
      <c r="AF8" s="110">
        <f t="shared" si="7"/>
        <v>0.89670961485423173</v>
      </c>
      <c r="AG8" s="374"/>
    </row>
    <row r="9" spans="1:33" ht="15.75" customHeight="1">
      <c r="A9" s="323"/>
      <c r="B9" s="100" t="s">
        <v>173</v>
      </c>
      <c r="C9" s="376" t="s">
        <v>176</v>
      </c>
      <c r="D9" s="376"/>
      <c r="E9" s="101">
        <v>59.52</v>
      </c>
      <c r="F9" s="102">
        <v>6597</v>
      </c>
      <c r="G9" s="103">
        <f t="shared" si="0"/>
        <v>392653.44</v>
      </c>
      <c r="H9" s="13"/>
      <c r="I9" s="104">
        <v>24</v>
      </c>
      <c r="J9" s="105">
        <v>2000</v>
      </c>
      <c r="K9" s="106">
        <f t="shared" si="8"/>
        <v>83.333333333333329</v>
      </c>
      <c r="L9" s="118">
        <v>24</v>
      </c>
      <c r="M9" s="105">
        <f t="shared" si="1"/>
        <v>1797.2116725059702</v>
      </c>
      <c r="N9" s="106">
        <f t="shared" si="2"/>
        <v>74.883819687748755</v>
      </c>
      <c r="O9" s="108">
        <f t="shared" si="3"/>
        <v>0</v>
      </c>
      <c r="P9" s="109">
        <f t="shared" si="4"/>
        <v>-8.4495136455845739</v>
      </c>
      <c r="Q9" s="110">
        <f t="shared" si="5"/>
        <v>0.89860583625298507</v>
      </c>
      <c r="R9" s="328"/>
      <c r="S9" s="47">
        <v>0.48055555555555551</v>
      </c>
      <c r="T9" s="48">
        <v>0.63349537037037029</v>
      </c>
      <c r="U9" s="111">
        <v>55.666666666666686</v>
      </c>
      <c r="V9" s="112">
        <v>220.24116917073113</v>
      </c>
      <c r="W9" s="113"/>
      <c r="X9" s="116"/>
      <c r="Y9" s="12"/>
      <c r="Z9" s="198"/>
      <c r="AA9" s="337"/>
      <c r="AB9" s="338"/>
      <c r="AC9" s="12">
        <v>4</v>
      </c>
      <c r="AD9" s="198"/>
      <c r="AE9" s="117">
        <f t="shared" si="6"/>
        <v>-202.78832749402977</v>
      </c>
      <c r="AF9" s="110">
        <f t="shared" si="7"/>
        <v>0.89860583625298507</v>
      </c>
      <c r="AG9" s="374"/>
    </row>
    <row r="10" spans="1:33" ht="15.75" customHeight="1">
      <c r="A10" s="323"/>
      <c r="B10" s="100" t="s">
        <v>166</v>
      </c>
      <c r="C10" s="376" t="s">
        <v>167</v>
      </c>
      <c r="D10" s="376"/>
      <c r="E10" s="101">
        <v>19.7</v>
      </c>
      <c r="F10" s="102">
        <v>1917</v>
      </c>
      <c r="G10" s="121">
        <f t="shared" si="0"/>
        <v>37764.9</v>
      </c>
      <c r="H10" s="122"/>
      <c r="I10" s="104">
        <v>13</v>
      </c>
      <c r="J10" s="105">
        <v>1200</v>
      </c>
      <c r="K10" s="106">
        <f t="shared" si="8"/>
        <v>92.307692307692307</v>
      </c>
      <c r="L10" s="118">
        <v>13</v>
      </c>
      <c r="M10" s="105">
        <f t="shared" si="1"/>
        <v>1081.9704896674568</v>
      </c>
      <c r="N10" s="106">
        <f t="shared" si="2"/>
        <v>83.228499205188982</v>
      </c>
      <c r="O10" s="108">
        <f t="shared" si="3"/>
        <v>0</v>
      </c>
      <c r="P10" s="109">
        <f t="shared" si="4"/>
        <v>-9.079193102503325</v>
      </c>
      <c r="Q10" s="110">
        <f t="shared" si="5"/>
        <v>0.9016420747228806</v>
      </c>
      <c r="R10" s="328"/>
      <c r="S10" s="47">
        <v>0.63749999999999996</v>
      </c>
      <c r="T10" s="120">
        <v>0.71131944444444439</v>
      </c>
      <c r="U10" s="111">
        <v>5.7666666666667155</v>
      </c>
      <c r="V10" s="112">
        <v>106.30604170669326</v>
      </c>
      <c r="W10" s="113"/>
      <c r="X10" s="116"/>
      <c r="Y10" s="12"/>
      <c r="Z10" s="198"/>
      <c r="AA10" s="337"/>
      <c r="AB10" s="338"/>
      <c r="AC10" s="12">
        <v>3</v>
      </c>
      <c r="AD10" s="198"/>
      <c r="AE10" s="117">
        <f t="shared" si="6"/>
        <v>-118.02951033254317</v>
      </c>
      <c r="AF10" s="110">
        <f t="shared" si="7"/>
        <v>0.90164207472288072</v>
      </c>
      <c r="AG10" s="374"/>
    </row>
    <row r="11" spans="1:33" ht="15.75" customHeight="1">
      <c r="A11" s="323"/>
      <c r="B11" s="100"/>
      <c r="C11" s="376"/>
      <c r="D11" s="376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28"/>
      <c r="S11" s="47"/>
      <c r="T11" s="120"/>
      <c r="U11" s="111"/>
      <c r="V11" s="112"/>
      <c r="W11" s="113"/>
      <c r="X11" s="116"/>
      <c r="Y11" s="12"/>
      <c r="Z11" s="198"/>
      <c r="AA11" s="337"/>
      <c r="AB11" s="338"/>
      <c r="AC11" s="12"/>
      <c r="AD11" s="198"/>
      <c r="AE11" s="117"/>
      <c r="AF11" s="110"/>
      <c r="AG11" s="374"/>
    </row>
    <row r="12" spans="1:33" ht="15.75" customHeight="1">
      <c r="A12" s="323"/>
      <c r="B12" s="100"/>
      <c r="C12" s="376"/>
      <c r="D12" s="37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8"/>
      <c r="S12" s="47"/>
      <c r="T12" s="120"/>
      <c r="U12" s="111"/>
      <c r="V12" s="112"/>
      <c r="W12" s="113"/>
      <c r="X12" s="116"/>
      <c r="Y12" s="12"/>
      <c r="Z12" s="198"/>
      <c r="AA12" s="337"/>
      <c r="AB12" s="338"/>
      <c r="AC12" s="12"/>
      <c r="AD12" s="198"/>
      <c r="AE12" s="117"/>
      <c r="AF12" s="110"/>
      <c r="AG12" s="374"/>
    </row>
    <row r="13" spans="1:33" ht="15.75" customHeight="1">
      <c r="A13" s="323"/>
      <c r="B13" s="100"/>
      <c r="C13" s="376"/>
      <c r="D13" s="37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8"/>
      <c r="S13" s="47"/>
      <c r="T13" s="120"/>
      <c r="U13" s="111"/>
      <c r="V13" s="112"/>
      <c r="W13" s="113"/>
      <c r="X13" s="116"/>
      <c r="Y13" s="12"/>
      <c r="Z13" s="198"/>
      <c r="AA13" s="337"/>
      <c r="AB13" s="338"/>
      <c r="AC13" s="12"/>
      <c r="AD13" s="198"/>
      <c r="AE13" s="117"/>
      <c r="AF13" s="110"/>
      <c r="AG13" s="374"/>
    </row>
    <row r="14" spans="1:33" ht="15.75" customHeight="1">
      <c r="A14" s="323"/>
      <c r="B14" s="100"/>
      <c r="C14" s="376"/>
      <c r="D14" s="37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8"/>
      <c r="S14" s="47"/>
      <c r="T14" s="120"/>
      <c r="U14" s="111"/>
      <c r="V14" s="112"/>
      <c r="W14" s="113"/>
      <c r="X14" s="116"/>
      <c r="Y14" s="12"/>
      <c r="Z14" s="198"/>
      <c r="AA14" s="337"/>
      <c r="AB14" s="338"/>
      <c r="AC14" s="12"/>
      <c r="AD14" s="198"/>
      <c r="AE14" s="117"/>
      <c r="AF14" s="110"/>
      <c r="AG14" s="374"/>
    </row>
    <row r="15" spans="1:33" ht="15.75" customHeight="1">
      <c r="A15" s="323"/>
      <c r="B15" s="100"/>
      <c r="C15" s="376"/>
      <c r="D15" s="37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8"/>
      <c r="S15" s="47"/>
      <c r="T15" s="120"/>
      <c r="U15" s="111"/>
      <c r="V15" s="112"/>
      <c r="W15" s="113"/>
      <c r="X15" s="116"/>
      <c r="Y15" s="12"/>
      <c r="Z15" s="198"/>
      <c r="AA15" s="337"/>
      <c r="AB15" s="338"/>
      <c r="AC15" s="12"/>
      <c r="AD15" s="198"/>
      <c r="AE15" s="117"/>
      <c r="AF15" s="110"/>
      <c r="AG15" s="374"/>
    </row>
    <row r="16" spans="1:33" ht="15.75" customHeight="1">
      <c r="A16" s="323"/>
      <c r="B16" s="100"/>
      <c r="C16" s="376"/>
      <c r="D16" s="37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8"/>
      <c r="S16" s="47"/>
      <c r="T16" s="120"/>
      <c r="U16" s="111"/>
      <c r="V16" s="112"/>
      <c r="W16" s="113"/>
      <c r="X16" s="116"/>
      <c r="Y16" s="12"/>
      <c r="Z16" s="198"/>
      <c r="AA16" s="337"/>
      <c r="AB16" s="338"/>
      <c r="AC16" s="12"/>
      <c r="AD16" s="198"/>
      <c r="AE16" s="117"/>
      <c r="AF16" s="110"/>
      <c r="AG16" s="374"/>
    </row>
    <row r="17" spans="1:33" ht="15.75" customHeight="1">
      <c r="A17" s="323"/>
      <c r="B17" s="100"/>
      <c r="C17" s="376"/>
      <c r="D17" s="37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8"/>
      <c r="S17" s="47"/>
      <c r="T17" s="120"/>
      <c r="U17" s="111"/>
      <c r="V17" s="112"/>
      <c r="W17" s="113"/>
      <c r="X17" s="116"/>
      <c r="Y17" s="12"/>
      <c r="Z17" s="198"/>
      <c r="AA17" s="337"/>
      <c r="AB17" s="338"/>
      <c r="AC17" s="12"/>
      <c r="AD17" s="198"/>
      <c r="AE17" s="117"/>
      <c r="AF17" s="110"/>
      <c r="AG17" s="374"/>
    </row>
    <row r="18" spans="1:33" ht="15.75" customHeight="1">
      <c r="A18" s="323"/>
      <c r="B18" s="100"/>
      <c r="C18" s="376"/>
      <c r="D18" s="37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8"/>
      <c r="S18" s="47"/>
      <c r="T18" s="120"/>
      <c r="U18" s="111"/>
      <c r="V18" s="112"/>
      <c r="W18" s="113"/>
      <c r="X18" s="116"/>
      <c r="Y18" s="12"/>
      <c r="Z18" s="198"/>
      <c r="AA18" s="337"/>
      <c r="AB18" s="338"/>
      <c r="AC18" s="12"/>
      <c r="AD18" s="198"/>
      <c r="AE18" s="117"/>
      <c r="AF18" s="110"/>
      <c r="AG18" s="374"/>
    </row>
    <row r="19" spans="1:33" ht="15.75" customHeight="1">
      <c r="A19" s="323"/>
      <c r="B19" s="100"/>
      <c r="C19" s="376"/>
      <c r="D19" s="37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8"/>
      <c r="S19" s="47"/>
      <c r="T19" s="120"/>
      <c r="U19" s="111"/>
      <c r="V19" s="112"/>
      <c r="W19" s="113"/>
      <c r="X19" s="116"/>
      <c r="Y19" s="12"/>
      <c r="Z19" s="198"/>
      <c r="AA19" s="337"/>
      <c r="AB19" s="338"/>
      <c r="AC19" s="12"/>
      <c r="AD19" s="198"/>
      <c r="AE19" s="117"/>
      <c r="AF19" s="110"/>
      <c r="AG19" s="374"/>
    </row>
    <row r="20" spans="1:33" ht="15.75" customHeight="1">
      <c r="A20" s="323"/>
      <c r="B20" s="100"/>
      <c r="C20" s="376"/>
      <c r="D20" s="376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8"/>
      <c r="S20" s="47"/>
      <c r="T20" s="120"/>
      <c r="U20" s="130"/>
      <c r="V20" s="112"/>
      <c r="W20" s="113"/>
      <c r="X20" s="116"/>
      <c r="Y20" s="12"/>
      <c r="Z20" s="198"/>
      <c r="AA20" s="337"/>
      <c r="AB20" s="338"/>
      <c r="AC20" s="12"/>
      <c r="AD20" s="198"/>
      <c r="AE20" s="117"/>
      <c r="AF20" s="110"/>
      <c r="AG20" s="374"/>
    </row>
    <row r="21" spans="1:33" ht="15.75" customHeight="1" thickBot="1">
      <c r="A21" s="324"/>
      <c r="B21" s="133" t="s">
        <v>115</v>
      </c>
      <c r="C21" s="358"/>
      <c r="D21" s="358"/>
      <c r="E21" s="134"/>
      <c r="F21" s="167"/>
      <c r="G21" s="135"/>
      <c r="H21" s="69"/>
      <c r="I21" s="136">
        <f t="shared" ref="I21:J21" si="9">AVERAGE(I5:I20)</f>
        <v>20.333333333333332</v>
      </c>
      <c r="J21" s="137">
        <f t="shared" si="9"/>
        <v>1733.3333333333333</v>
      </c>
      <c r="K21" s="138">
        <f t="shared" ref="K21" si="10">J21/I21</f>
        <v>85.245901639344268</v>
      </c>
      <c r="L21" s="136">
        <f t="shared" ref="L21:M21" si="11">AVERAGE(L5:L20)</f>
        <v>20.333333333333332</v>
      </c>
      <c r="M21" s="137">
        <f t="shared" si="11"/>
        <v>1555.8497008525485</v>
      </c>
      <c r="N21" s="138">
        <f t="shared" ref="N21:N30" si="12">M21/L21</f>
        <v>76.517198402584356</v>
      </c>
      <c r="O21" s="139">
        <f t="shared" ref="O21:O30" si="13">L21-I21</f>
        <v>0</v>
      </c>
      <c r="P21" s="140">
        <f t="shared" ref="P21:P30" si="14">N21-K21</f>
        <v>-8.7287032367599124</v>
      </c>
      <c r="Q21" s="141">
        <f t="shared" ref="Q21:Q30" si="15">N21/K21</f>
        <v>0.89760559664570105</v>
      </c>
      <c r="R21" s="329"/>
      <c r="S21" s="142">
        <v>0.16666666666666666</v>
      </c>
      <c r="T21" s="143">
        <v>0.71131944444444439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359"/>
      <c r="AB21" s="360"/>
      <c r="AC21" s="179">
        <f>SUM(AC5:AC20)</f>
        <v>16</v>
      </c>
      <c r="AD21" s="180">
        <f>SUM(AD5:AD20)</f>
        <v>0</v>
      </c>
      <c r="AE21" s="168">
        <f t="shared" ref="AE21:AE30" si="16">M21-J21</f>
        <v>-177.48363248078476</v>
      </c>
      <c r="AF21" s="141">
        <f t="shared" ref="AF21:AF30" si="17">M21/J21</f>
        <v>0.89760559664570105</v>
      </c>
      <c r="AG21" s="375"/>
    </row>
    <row r="22" spans="1:33" ht="15.75" customHeight="1">
      <c r="A22" s="361" t="s">
        <v>177</v>
      </c>
      <c r="B22" s="146" t="s">
        <v>192</v>
      </c>
      <c r="C22" s="325" t="s">
        <v>218</v>
      </c>
      <c r="D22" s="326"/>
      <c r="E22" s="147">
        <v>36.450000000000003</v>
      </c>
      <c r="F22" s="159">
        <v>1217</v>
      </c>
      <c r="G22" s="148">
        <f t="shared" ref="G22:G30" si="18">E22*F22</f>
        <v>44359.65</v>
      </c>
      <c r="H22" s="149">
        <v>2</v>
      </c>
      <c r="I22" s="153">
        <v>20</v>
      </c>
      <c r="J22" s="151">
        <v>2100</v>
      </c>
      <c r="K22" s="152">
        <f>J22/I22</f>
        <v>105</v>
      </c>
      <c r="L22" s="153">
        <v>20</v>
      </c>
      <c r="M22" s="151">
        <f t="shared" ref="M22:M30" si="19">F22/V22*60</f>
        <v>1896.6383422374977</v>
      </c>
      <c r="N22" s="152">
        <f t="shared" si="12"/>
        <v>94.831917111874887</v>
      </c>
      <c r="O22" s="154">
        <f t="shared" si="13"/>
        <v>0</v>
      </c>
      <c r="P22" s="155">
        <f t="shared" si="14"/>
        <v>-10.168082888125113</v>
      </c>
      <c r="Q22" s="156">
        <f t="shared" si="15"/>
        <v>0.90316111535118937</v>
      </c>
      <c r="R22" s="327">
        <f>Q38</f>
        <v>0.90056529430456556</v>
      </c>
      <c r="S22" s="157">
        <v>0.16666666666666666</v>
      </c>
      <c r="T22" s="158">
        <v>0.19339120370370369</v>
      </c>
      <c r="U22" s="159"/>
      <c r="V22" s="160">
        <v>38.499696211907761</v>
      </c>
      <c r="W22" s="97"/>
      <c r="X22" s="98"/>
      <c r="Y22" s="12"/>
      <c r="Z22" s="198"/>
      <c r="AA22" s="330"/>
      <c r="AB22" s="331"/>
      <c r="AC22" s="12">
        <v>1</v>
      </c>
      <c r="AD22" s="198"/>
      <c r="AE22" s="115">
        <f t="shared" si="16"/>
        <v>-203.36165776250232</v>
      </c>
      <c r="AF22" s="156">
        <f t="shared" si="17"/>
        <v>0.90316111535118937</v>
      </c>
      <c r="AG22" s="381">
        <f>AF38</f>
        <v>0.90056529430456556</v>
      </c>
    </row>
    <row r="23" spans="1:33" ht="15.75" customHeight="1">
      <c r="A23" s="362"/>
      <c r="B23" s="163" t="s">
        <v>166</v>
      </c>
      <c r="C23" s="335" t="s">
        <v>221</v>
      </c>
      <c r="D23" s="336"/>
      <c r="E23" s="101">
        <v>31.72</v>
      </c>
      <c r="F23" s="111">
        <v>1877</v>
      </c>
      <c r="G23" s="103">
        <f t="shared" si="18"/>
        <v>59538.439999999995</v>
      </c>
      <c r="H23" s="26"/>
      <c r="I23" s="107">
        <v>22</v>
      </c>
      <c r="J23" s="105">
        <v>2000</v>
      </c>
      <c r="K23" s="106">
        <f t="shared" si="8"/>
        <v>90.909090909090907</v>
      </c>
      <c r="L23" s="107">
        <v>22</v>
      </c>
      <c r="M23" s="105">
        <f t="shared" si="19"/>
        <v>1800.4072198559161</v>
      </c>
      <c r="N23" s="106">
        <f t="shared" si="12"/>
        <v>81.836691811632548</v>
      </c>
      <c r="O23" s="108">
        <f t="shared" si="13"/>
        <v>0</v>
      </c>
      <c r="P23" s="109">
        <f t="shared" si="14"/>
        <v>-9.0723990974583586</v>
      </c>
      <c r="Q23" s="110">
        <f t="shared" si="15"/>
        <v>0.900203609927958</v>
      </c>
      <c r="R23" s="328"/>
      <c r="S23" s="47">
        <v>0.19722222222222222</v>
      </c>
      <c r="T23" s="48">
        <v>0.24065972222222221</v>
      </c>
      <c r="U23" s="111">
        <v>5.5166666666666764</v>
      </c>
      <c r="V23" s="112">
        <v>62.552515207649968</v>
      </c>
      <c r="W23" s="113"/>
      <c r="X23" s="116"/>
      <c r="Y23" s="12"/>
      <c r="Z23" s="198"/>
      <c r="AA23" s="337"/>
      <c r="AB23" s="338"/>
      <c r="AC23" s="12">
        <v>1</v>
      </c>
      <c r="AD23" s="198"/>
      <c r="AE23" s="117">
        <f t="shared" si="16"/>
        <v>-199.59278014408392</v>
      </c>
      <c r="AF23" s="110">
        <f t="shared" si="17"/>
        <v>0.900203609927958</v>
      </c>
      <c r="AG23" s="374"/>
    </row>
    <row r="24" spans="1:33" ht="15.75" customHeight="1">
      <c r="A24" s="362"/>
      <c r="B24" s="163" t="s">
        <v>166</v>
      </c>
      <c r="C24" s="335" t="s">
        <v>222</v>
      </c>
      <c r="D24" s="336"/>
      <c r="E24" s="101">
        <v>34.79</v>
      </c>
      <c r="F24" s="111">
        <v>1826</v>
      </c>
      <c r="G24" s="103">
        <f t="shared" si="18"/>
        <v>63526.54</v>
      </c>
      <c r="H24" s="26"/>
      <c r="I24" s="107">
        <v>11</v>
      </c>
      <c r="J24" s="105">
        <v>2000</v>
      </c>
      <c r="K24" s="106">
        <f t="shared" si="8"/>
        <v>181.81818181818181</v>
      </c>
      <c r="L24" s="107">
        <v>11</v>
      </c>
      <c r="M24" s="105">
        <f t="shared" si="19"/>
        <v>1806.6749008060192</v>
      </c>
      <c r="N24" s="106">
        <f t="shared" si="12"/>
        <v>164.2431728005472</v>
      </c>
      <c r="O24" s="108">
        <f t="shared" si="13"/>
        <v>0</v>
      </c>
      <c r="P24" s="109">
        <f t="shared" si="14"/>
        <v>-17.575009017634613</v>
      </c>
      <c r="Q24" s="110">
        <f t="shared" si="15"/>
        <v>0.90333745040300961</v>
      </c>
      <c r="R24" s="328"/>
      <c r="S24" s="47">
        <v>0.24374999999999997</v>
      </c>
      <c r="T24" s="48">
        <v>0.28585648148148146</v>
      </c>
      <c r="U24" s="111">
        <v>5</v>
      </c>
      <c r="V24" s="112">
        <v>60.641790037112678</v>
      </c>
      <c r="W24" s="113"/>
      <c r="X24" s="116"/>
      <c r="Y24" s="12"/>
      <c r="Z24" s="198"/>
      <c r="AA24" s="337"/>
      <c r="AB24" s="338"/>
      <c r="AC24" s="12">
        <v>1</v>
      </c>
      <c r="AD24" s="198"/>
      <c r="AE24" s="117">
        <f t="shared" si="16"/>
        <v>-193.3250991939808</v>
      </c>
      <c r="AF24" s="110">
        <f t="shared" si="17"/>
        <v>0.90333745040300961</v>
      </c>
      <c r="AG24" s="374"/>
    </row>
    <row r="25" spans="1:33" ht="15.75" customHeight="1">
      <c r="A25" s="362"/>
      <c r="B25" s="163" t="s">
        <v>166</v>
      </c>
      <c r="C25" s="335" t="s">
        <v>220</v>
      </c>
      <c r="D25" s="336"/>
      <c r="E25" s="101">
        <v>33.200000000000003</v>
      </c>
      <c r="F25" s="111">
        <v>1517</v>
      </c>
      <c r="G25" s="103">
        <f t="shared" si="18"/>
        <v>50364.4</v>
      </c>
      <c r="H25" s="26">
        <v>2</v>
      </c>
      <c r="I25" s="107">
        <v>11</v>
      </c>
      <c r="J25" s="105">
        <v>2000</v>
      </c>
      <c r="K25" s="106">
        <f t="shared" si="8"/>
        <v>181.81818181818181</v>
      </c>
      <c r="L25" s="107">
        <v>11</v>
      </c>
      <c r="M25" s="105">
        <f t="shared" si="19"/>
        <v>1805.6181432535186</v>
      </c>
      <c r="N25" s="106">
        <f t="shared" si="12"/>
        <v>164.14710393213807</v>
      </c>
      <c r="O25" s="108">
        <f t="shared" si="13"/>
        <v>0</v>
      </c>
      <c r="P25" s="109">
        <f t="shared" si="14"/>
        <v>-17.671077886043747</v>
      </c>
      <c r="Q25" s="110">
        <f t="shared" si="15"/>
        <v>0.90280907162675939</v>
      </c>
      <c r="R25" s="328"/>
      <c r="S25" s="47">
        <v>0.2895833333333333</v>
      </c>
      <c r="T25" s="48">
        <v>0.32458333333333333</v>
      </c>
      <c r="U25" s="111">
        <v>5.3666666666666529</v>
      </c>
      <c r="V25" s="112">
        <v>50.409329536306224</v>
      </c>
      <c r="W25" s="113"/>
      <c r="X25" s="116"/>
      <c r="Y25" s="12"/>
      <c r="Z25" s="198"/>
      <c r="AA25" s="337"/>
      <c r="AB25" s="338"/>
      <c r="AC25" s="12">
        <v>1</v>
      </c>
      <c r="AD25" s="198"/>
      <c r="AE25" s="117">
        <f t="shared" si="16"/>
        <v>-194.38185674648139</v>
      </c>
      <c r="AF25" s="110">
        <f t="shared" si="17"/>
        <v>0.90280907162675927</v>
      </c>
      <c r="AG25" s="374"/>
    </row>
    <row r="26" spans="1:33" ht="15.75" customHeight="1">
      <c r="A26" s="363"/>
      <c r="B26" s="163" t="s">
        <v>166</v>
      </c>
      <c r="C26" s="335" t="s">
        <v>225</v>
      </c>
      <c r="D26" s="336"/>
      <c r="E26" s="101">
        <v>51.44</v>
      </c>
      <c r="F26" s="111">
        <v>2784</v>
      </c>
      <c r="G26" s="103">
        <f t="shared" si="18"/>
        <v>143208.95999999999</v>
      </c>
      <c r="H26" s="13"/>
      <c r="I26" s="118">
        <v>19</v>
      </c>
      <c r="J26" s="105">
        <v>2000</v>
      </c>
      <c r="K26" s="106">
        <f t="shared" si="8"/>
        <v>105.26315789473684</v>
      </c>
      <c r="L26" s="107">
        <v>19</v>
      </c>
      <c r="M26" s="105">
        <f t="shared" si="19"/>
        <v>1789.3152450743371</v>
      </c>
      <c r="N26" s="106">
        <f t="shared" si="12"/>
        <v>94.174486582859842</v>
      </c>
      <c r="O26" s="108">
        <f t="shared" si="13"/>
        <v>0</v>
      </c>
      <c r="P26" s="109">
        <f t="shared" si="14"/>
        <v>-11.088671311876993</v>
      </c>
      <c r="Q26" s="110">
        <f t="shared" si="15"/>
        <v>0.89465762253716852</v>
      </c>
      <c r="R26" s="328"/>
      <c r="S26" s="47">
        <v>0.32777777777777772</v>
      </c>
      <c r="T26" s="48">
        <v>0.39260416666666664</v>
      </c>
      <c r="U26" s="111">
        <v>4.5999999999999197</v>
      </c>
      <c r="V26" s="112">
        <v>93.354147884131123</v>
      </c>
      <c r="W26" s="113"/>
      <c r="X26" s="116"/>
      <c r="Y26" s="12"/>
      <c r="Z26" s="198"/>
      <c r="AA26" s="337"/>
      <c r="AB26" s="338"/>
      <c r="AC26" s="12">
        <v>2</v>
      </c>
      <c r="AD26" s="198"/>
      <c r="AE26" s="117">
        <f t="shared" si="16"/>
        <v>-210.6847549256629</v>
      </c>
      <c r="AF26" s="110">
        <f t="shared" si="17"/>
        <v>0.89465762253716852</v>
      </c>
      <c r="AG26" s="374"/>
    </row>
    <row r="27" spans="1:33" ht="15.75" customHeight="1">
      <c r="A27" s="363"/>
      <c r="B27" s="163" t="s">
        <v>171</v>
      </c>
      <c r="C27" s="335" t="s">
        <v>241</v>
      </c>
      <c r="D27" s="336"/>
      <c r="E27" s="101">
        <v>46.34</v>
      </c>
      <c r="F27" s="111">
        <v>2739</v>
      </c>
      <c r="G27" s="121">
        <f t="shared" si="18"/>
        <v>126925.26000000001</v>
      </c>
      <c r="H27" s="122">
        <v>2</v>
      </c>
      <c r="I27" s="107">
        <v>21</v>
      </c>
      <c r="J27" s="105">
        <v>1500</v>
      </c>
      <c r="K27" s="106">
        <f t="shared" si="8"/>
        <v>71.428571428571431</v>
      </c>
      <c r="L27" s="107">
        <v>21</v>
      </c>
      <c r="M27" s="105">
        <f t="shared" si="19"/>
        <v>1342.403986897401</v>
      </c>
      <c r="N27" s="106">
        <f t="shared" si="12"/>
        <v>63.92399937606671</v>
      </c>
      <c r="O27" s="108">
        <f t="shared" si="13"/>
        <v>0</v>
      </c>
      <c r="P27" s="109">
        <f t="shared" si="14"/>
        <v>-7.5045720525047201</v>
      </c>
      <c r="Q27" s="110">
        <f t="shared" si="15"/>
        <v>0.89493599126493395</v>
      </c>
      <c r="R27" s="328"/>
      <c r="S27" s="47">
        <v>0.39583333333333326</v>
      </c>
      <c r="T27" s="120">
        <v>0.48084490740740732</v>
      </c>
      <c r="U27" s="111">
        <v>4.6499999999999275</v>
      </c>
      <c r="V27" s="112">
        <v>122.42216322660579</v>
      </c>
      <c r="W27" s="113">
        <v>0.48084490740740732</v>
      </c>
      <c r="X27" s="116">
        <v>0.52013888888888882</v>
      </c>
      <c r="Y27" s="12"/>
      <c r="Z27" s="198"/>
      <c r="AA27" s="337"/>
      <c r="AB27" s="338"/>
      <c r="AC27" s="12">
        <v>3</v>
      </c>
      <c r="AD27" s="198"/>
      <c r="AE27" s="117">
        <f t="shared" si="16"/>
        <v>-157.59601310259904</v>
      </c>
      <c r="AF27" s="110">
        <f t="shared" si="17"/>
        <v>0.89493599126493395</v>
      </c>
      <c r="AG27" s="374"/>
    </row>
    <row r="28" spans="1:33" ht="15.75" customHeight="1">
      <c r="A28" s="363"/>
      <c r="B28" s="163" t="s">
        <v>192</v>
      </c>
      <c r="C28" s="335" t="s">
        <v>218</v>
      </c>
      <c r="D28" s="336"/>
      <c r="E28" s="101">
        <v>36.450000000000003</v>
      </c>
      <c r="F28" s="111">
        <v>1588</v>
      </c>
      <c r="G28" s="121">
        <f t="shared" si="18"/>
        <v>57882.600000000006</v>
      </c>
      <c r="H28" s="62"/>
      <c r="I28" s="118">
        <v>20</v>
      </c>
      <c r="J28" s="105">
        <v>2100</v>
      </c>
      <c r="K28" s="106">
        <f t="shared" si="8"/>
        <v>105</v>
      </c>
      <c r="L28" s="107">
        <v>20</v>
      </c>
      <c r="M28" s="105">
        <f t="shared" si="19"/>
        <v>1896.6383422374977</v>
      </c>
      <c r="N28" s="106">
        <f t="shared" si="12"/>
        <v>94.831917111874887</v>
      </c>
      <c r="O28" s="123">
        <f t="shared" si="13"/>
        <v>0</v>
      </c>
      <c r="P28" s="124">
        <f t="shared" si="14"/>
        <v>-10.168082888125113</v>
      </c>
      <c r="Q28" s="125">
        <f t="shared" si="15"/>
        <v>0.90316111535118937</v>
      </c>
      <c r="R28" s="328"/>
      <c r="S28" s="47">
        <v>0.52013888888888882</v>
      </c>
      <c r="T28" s="120">
        <v>0.55502314814814813</v>
      </c>
      <c r="U28" s="111">
        <v>56.583333333333357</v>
      </c>
      <c r="V28" s="112">
        <v>50.236251096556714</v>
      </c>
      <c r="W28" s="113"/>
      <c r="X28" s="116"/>
      <c r="Y28" s="12"/>
      <c r="Z28" s="198"/>
      <c r="AA28" s="337"/>
      <c r="AB28" s="338"/>
      <c r="AC28" s="12">
        <v>1</v>
      </c>
      <c r="AD28" s="198"/>
      <c r="AE28" s="117">
        <f t="shared" si="16"/>
        <v>-203.36165776250232</v>
      </c>
      <c r="AF28" s="110">
        <f t="shared" si="17"/>
        <v>0.90316111535118937</v>
      </c>
      <c r="AG28" s="374"/>
    </row>
    <row r="29" spans="1:33" ht="15.75" customHeight="1">
      <c r="A29" s="363"/>
      <c r="B29" s="163" t="s">
        <v>166</v>
      </c>
      <c r="C29" s="335" t="s">
        <v>220</v>
      </c>
      <c r="D29" s="336"/>
      <c r="E29" s="101">
        <v>33.200000000000003</v>
      </c>
      <c r="F29" s="111">
        <v>1902</v>
      </c>
      <c r="G29" s="121">
        <f t="shared" si="18"/>
        <v>63146.400000000009</v>
      </c>
      <c r="H29" s="62"/>
      <c r="I29" s="118">
        <v>11</v>
      </c>
      <c r="J29" s="105">
        <v>2000</v>
      </c>
      <c r="K29" s="106">
        <f t="shared" si="8"/>
        <v>181.81818181818181</v>
      </c>
      <c r="L29" s="107">
        <v>11</v>
      </c>
      <c r="M29" s="105">
        <f t="shared" si="19"/>
        <v>1805.6181432535186</v>
      </c>
      <c r="N29" s="106">
        <f t="shared" si="12"/>
        <v>164.14710393213807</v>
      </c>
      <c r="O29" s="123">
        <f t="shared" si="13"/>
        <v>0</v>
      </c>
      <c r="P29" s="124">
        <f t="shared" si="14"/>
        <v>-17.671077886043747</v>
      </c>
      <c r="Q29" s="125">
        <f t="shared" si="15"/>
        <v>0.90280907162675939</v>
      </c>
      <c r="R29" s="328"/>
      <c r="S29" s="47">
        <v>0.55902777777777768</v>
      </c>
      <c r="T29" s="120">
        <v>0.60291666666666655</v>
      </c>
      <c r="U29" s="111">
        <v>5.7666666666665556</v>
      </c>
      <c r="V29" s="112">
        <v>63.202732220207274</v>
      </c>
      <c r="W29" s="113"/>
      <c r="X29" s="116"/>
      <c r="Y29" s="12"/>
      <c r="Z29" s="198"/>
      <c r="AA29" s="337"/>
      <c r="AB29" s="338"/>
      <c r="AC29" s="12">
        <v>1</v>
      </c>
      <c r="AD29" s="198"/>
      <c r="AE29" s="117">
        <f t="shared" si="16"/>
        <v>-194.38185674648139</v>
      </c>
      <c r="AF29" s="110">
        <f t="shared" si="17"/>
        <v>0.90280907162675927</v>
      </c>
      <c r="AG29" s="374"/>
    </row>
    <row r="30" spans="1:33" ht="15.75" customHeight="1">
      <c r="A30" s="363"/>
      <c r="B30" s="163" t="s">
        <v>171</v>
      </c>
      <c r="C30" s="335" t="s">
        <v>241</v>
      </c>
      <c r="D30" s="336"/>
      <c r="E30" s="101">
        <v>46.34</v>
      </c>
      <c r="F30" s="111">
        <v>3761</v>
      </c>
      <c r="G30" s="121">
        <f t="shared" si="18"/>
        <v>174284.74000000002</v>
      </c>
      <c r="H30" s="62"/>
      <c r="I30" s="118">
        <v>21</v>
      </c>
      <c r="J30" s="105">
        <v>1500</v>
      </c>
      <c r="K30" s="106">
        <f t="shared" si="8"/>
        <v>71.428571428571431</v>
      </c>
      <c r="L30" s="107">
        <v>21</v>
      </c>
      <c r="M30" s="105">
        <f t="shared" si="19"/>
        <v>1346.4087384228189</v>
      </c>
      <c r="N30" s="106">
        <f t="shared" si="12"/>
        <v>64.114701829658046</v>
      </c>
      <c r="O30" s="123">
        <f t="shared" si="13"/>
        <v>0</v>
      </c>
      <c r="P30" s="124">
        <f t="shared" si="14"/>
        <v>-7.3138695989133851</v>
      </c>
      <c r="Q30" s="125">
        <f t="shared" si="15"/>
        <v>0.89760582561521263</v>
      </c>
      <c r="R30" s="328"/>
      <c r="S30" s="47">
        <v>0.60624999999999984</v>
      </c>
      <c r="T30" s="120">
        <v>0.72263888888888872</v>
      </c>
      <c r="U30" s="111">
        <v>4.799999999999951</v>
      </c>
      <c r="V30" s="112">
        <v>167.60140777483201</v>
      </c>
      <c r="W30" s="113"/>
      <c r="X30" s="116"/>
      <c r="Y30" s="12"/>
      <c r="Z30" s="198"/>
      <c r="AA30" s="337"/>
      <c r="AB30" s="338"/>
      <c r="AC30" s="12">
        <v>3</v>
      </c>
      <c r="AD30" s="198"/>
      <c r="AE30" s="117">
        <f t="shared" si="16"/>
        <v>-153.59126157718106</v>
      </c>
      <c r="AF30" s="110">
        <f t="shared" si="17"/>
        <v>0.89760582561521263</v>
      </c>
      <c r="AG30" s="374"/>
    </row>
    <row r="31" spans="1:33" ht="15.75" customHeight="1">
      <c r="A31" s="363"/>
      <c r="B31" s="163"/>
      <c r="C31" s="335"/>
      <c r="D31" s="336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328"/>
      <c r="S31" s="47"/>
      <c r="T31" s="120"/>
      <c r="U31" s="111"/>
      <c r="V31" s="112"/>
      <c r="W31" s="113"/>
      <c r="X31" s="116"/>
      <c r="Y31" s="12"/>
      <c r="Z31" s="198"/>
      <c r="AA31" s="337"/>
      <c r="AB31" s="338"/>
      <c r="AC31" s="12"/>
      <c r="AD31" s="198"/>
      <c r="AE31" s="117"/>
      <c r="AF31" s="110"/>
      <c r="AG31" s="374"/>
    </row>
    <row r="32" spans="1:33" ht="15.75" customHeight="1">
      <c r="A32" s="363"/>
      <c r="B32" s="163"/>
      <c r="C32" s="335"/>
      <c r="D32" s="336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328"/>
      <c r="S32" s="47"/>
      <c r="T32" s="120"/>
      <c r="U32" s="111"/>
      <c r="V32" s="112"/>
      <c r="W32" s="113"/>
      <c r="X32" s="116"/>
      <c r="Y32" s="12"/>
      <c r="Z32" s="198"/>
      <c r="AA32" s="337"/>
      <c r="AB32" s="338"/>
      <c r="AC32" s="12"/>
      <c r="AD32" s="198"/>
      <c r="AE32" s="117"/>
      <c r="AF32" s="110"/>
      <c r="AG32" s="374"/>
    </row>
    <row r="33" spans="1:33" ht="15.75" customHeight="1">
      <c r="A33" s="363"/>
      <c r="B33" s="163"/>
      <c r="C33" s="335"/>
      <c r="D33" s="336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328"/>
      <c r="S33" s="47"/>
      <c r="T33" s="120"/>
      <c r="U33" s="111"/>
      <c r="V33" s="112"/>
      <c r="W33" s="113"/>
      <c r="X33" s="116"/>
      <c r="Y33" s="12"/>
      <c r="Z33" s="198"/>
      <c r="AA33" s="337"/>
      <c r="AB33" s="338"/>
      <c r="AC33" s="12"/>
      <c r="AD33" s="198"/>
      <c r="AE33" s="117"/>
      <c r="AF33" s="110"/>
      <c r="AG33" s="374"/>
    </row>
    <row r="34" spans="1:33" ht="15.75" customHeight="1">
      <c r="A34" s="363"/>
      <c r="B34" s="163"/>
      <c r="C34" s="335"/>
      <c r="D34" s="336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28"/>
      <c r="S34" s="47"/>
      <c r="T34" s="120"/>
      <c r="U34" s="111"/>
      <c r="V34" s="112"/>
      <c r="W34" s="113"/>
      <c r="X34" s="116"/>
      <c r="Y34" s="12"/>
      <c r="Z34" s="198"/>
      <c r="AA34" s="337"/>
      <c r="AB34" s="338"/>
      <c r="AC34" s="12"/>
      <c r="AD34" s="198"/>
      <c r="AE34" s="117"/>
      <c r="AF34" s="110"/>
      <c r="AG34" s="374"/>
    </row>
    <row r="35" spans="1:33" ht="15.75" customHeight="1">
      <c r="A35" s="363"/>
      <c r="B35" s="163"/>
      <c r="C35" s="335"/>
      <c r="D35" s="336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28"/>
      <c r="S35" s="47"/>
      <c r="T35" s="120"/>
      <c r="U35" s="111"/>
      <c r="V35" s="112"/>
      <c r="W35" s="183"/>
      <c r="X35" s="184"/>
      <c r="Y35" s="12"/>
      <c r="Z35" s="198"/>
      <c r="AA35" s="337"/>
      <c r="AB35" s="338"/>
      <c r="AC35" s="12"/>
      <c r="AD35" s="198"/>
      <c r="AE35" s="117"/>
      <c r="AF35" s="110"/>
      <c r="AG35" s="374"/>
    </row>
    <row r="36" spans="1:33" ht="15.75" customHeight="1">
      <c r="A36" s="363"/>
      <c r="B36" s="163"/>
      <c r="C36" s="335"/>
      <c r="D36" s="336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28"/>
      <c r="S36" s="47"/>
      <c r="T36" s="120"/>
      <c r="U36" s="111"/>
      <c r="V36" s="112"/>
      <c r="W36" s="185"/>
      <c r="X36" s="186"/>
      <c r="Y36" s="12"/>
      <c r="Z36" s="198"/>
      <c r="AA36" s="337"/>
      <c r="AB36" s="338"/>
      <c r="AC36" s="12"/>
      <c r="AD36" s="198"/>
      <c r="AE36" s="117"/>
      <c r="AF36" s="110"/>
      <c r="AG36" s="374"/>
    </row>
    <row r="37" spans="1:33" ht="15.75" customHeight="1">
      <c r="A37" s="363"/>
      <c r="B37" s="100"/>
      <c r="C37" s="335"/>
      <c r="D37" s="336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28"/>
      <c r="S37" s="47"/>
      <c r="T37" s="120"/>
      <c r="U37" s="130"/>
      <c r="V37" s="112"/>
      <c r="W37" s="185"/>
      <c r="X37" s="186"/>
      <c r="Y37" s="12"/>
      <c r="Z37" s="198"/>
      <c r="AA37" s="337"/>
      <c r="AB37" s="338"/>
      <c r="AC37" s="12"/>
      <c r="AD37" s="198"/>
      <c r="AE37" s="117"/>
      <c r="AF37" s="110"/>
      <c r="AG37" s="374"/>
    </row>
    <row r="38" spans="1:33" ht="15.75" customHeight="1" thickBot="1">
      <c r="A38" s="364"/>
      <c r="B38" s="133" t="s">
        <v>115</v>
      </c>
      <c r="C38" s="358"/>
      <c r="D38" s="358"/>
      <c r="E38" s="134"/>
      <c r="F38" s="167"/>
      <c r="G38" s="135"/>
      <c r="H38" s="69"/>
      <c r="I38" s="136">
        <f t="shared" ref="I38:J38" si="20">AVERAGE(I22:I37)</f>
        <v>17.333333333333332</v>
      </c>
      <c r="J38" s="137">
        <f t="shared" si="20"/>
        <v>1911.1111111111111</v>
      </c>
      <c r="K38" s="138">
        <f t="shared" ref="K38" si="21">J38/I38</f>
        <v>110.25641025641026</v>
      </c>
      <c r="L38" s="136">
        <f t="shared" ref="L38:M38" si="22">AVERAGE(L22:L37)</f>
        <v>17.333333333333332</v>
      </c>
      <c r="M38" s="137">
        <f t="shared" si="22"/>
        <v>1721.080340226503</v>
      </c>
      <c r="N38" s="138">
        <f t="shared" ref="N38:N47" si="23">M38/L38</f>
        <v>99.293096551529032</v>
      </c>
      <c r="O38" s="139">
        <f t="shared" ref="O38:O47" si="24">L38-I38</f>
        <v>0</v>
      </c>
      <c r="P38" s="140">
        <f t="shared" ref="P38:P47" si="25">N38-K38</f>
        <v>-10.96331370488123</v>
      </c>
      <c r="Q38" s="141">
        <f t="shared" ref="Q38:Q47" si="26">N38/K38</f>
        <v>0.90056529430456556</v>
      </c>
      <c r="R38" s="329"/>
      <c r="S38" s="142">
        <v>0.16666666666666666</v>
      </c>
      <c r="T38" s="143">
        <v>0.72263888888888872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359"/>
      <c r="AB38" s="360"/>
      <c r="AC38" s="179">
        <f>SUM(AC22:AC37)</f>
        <v>14</v>
      </c>
      <c r="AD38" s="180">
        <f>SUM(AD22:AD37)</f>
        <v>0</v>
      </c>
      <c r="AE38" s="168">
        <f t="shared" ref="AE38:AE47" si="27">M38-J38</f>
        <v>-190.03077088460805</v>
      </c>
      <c r="AF38" s="141">
        <f t="shared" ref="AF38:AF47" si="28">M38/J38</f>
        <v>0.90056529430456556</v>
      </c>
      <c r="AG38" s="375"/>
    </row>
    <row r="39" spans="1:33" ht="15.75" customHeight="1">
      <c r="A39" s="322" t="s">
        <v>178</v>
      </c>
      <c r="B39" s="146" t="s">
        <v>173</v>
      </c>
      <c r="C39" s="325" t="s">
        <v>180</v>
      </c>
      <c r="D39" s="326"/>
      <c r="E39" s="147">
        <v>53.76</v>
      </c>
      <c r="F39" s="97">
        <v>811</v>
      </c>
      <c r="G39" s="148">
        <f t="shared" ref="G39:G47" si="29">E39*F39</f>
        <v>43599.360000000001</v>
      </c>
      <c r="H39" s="149">
        <v>2</v>
      </c>
      <c r="I39" s="150">
        <v>20</v>
      </c>
      <c r="J39" s="151">
        <v>2000</v>
      </c>
      <c r="K39" s="152">
        <f>J39/I39</f>
        <v>100</v>
      </c>
      <c r="L39" s="153">
        <v>20</v>
      </c>
      <c r="M39" s="151">
        <f t="shared" ref="M39:M47" si="30">F39/V39*60</f>
        <v>1790.2629745447666</v>
      </c>
      <c r="N39" s="152">
        <f t="shared" si="23"/>
        <v>89.513148727238331</v>
      </c>
      <c r="O39" s="154">
        <f t="shared" si="24"/>
        <v>0</v>
      </c>
      <c r="P39" s="155">
        <f t="shared" si="25"/>
        <v>-10.486851272761669</v>
      </c>
      <c r="Q39" s="156">
        <f t="shared" si="26"/>
        <v>0.89513148727238334</v>
      </c>
      <c r="R39" s="327">
        <f>Q55</f>
        <v>0.90186409526862521</v>
      </c>
      <c r="S39" s="157">
        <v>0.16666666666666666</v>
      </c>
      <c r="T39" s="158">
        <v>0.1855324074074074</v>
      </c>
      <c r="U39" s="159"/>
      <c r="V39" s="160">
        <v>27.180364388853771</v>
      </c>
      <c r="W39" s="158"/>
      <c r="X39" s="169"/>
      <c r="Y39" s="12"/>
      <c r="Z39" s="198"/>
      <c r="AA39" s="330"/>
      <c r="AB39" s="331"/>
      <c r="AC39" s="12">
        <v>1</v>
      </c>
      <c r="AD39" s="198"/>
      <c r="AE39" s="115">
        <f t="shared" si="27"/>
        <v>-209.73702545523338</v>
      </c>
      <c r="AF39" s="156">
        <f t="shared" si="28"/>
        <v>0.89513148727238334</v>
      </c>
      <c r="AG39" s="332">
        <f>AF55</f>
        <v>0.91106679011830505</v>
      </c>
    </row>
    <row r="40" spans="1:33" ht="15.75" customHeight="1">
      <c r="A40" s="323"/>
      <c r="B40" s="163" t="s">
        <v>173</v>
      </c>
      <c r="C40" s="335" t="s">
        <v>181</v>
      </c>
      <c r="D40" s="336"/>
      <c r="E40" s="101">
        <v>71.55</v>
      </c>
      <c r="F40" s="102">
        <v>2494</v>
      </c>
      <c r="G40" s="103">
        <f t="shared" si="29"/>
        <v>178445.69999999998</v>
      </c>
      <c r="H40" s="26"/>
      <c r="I40" s="104">
        <v>22</v>
      </c>
      <c r="J40" s="105">
        <v>2000</v>
      </c>
      <c r="K40" s="106">
        <f t="shared" si="8"/>
        <v>90.909090909090907</v>
      </c>
      <c r="L40" s="107">
        <v>22</v>
      </c>
      <c r="M40" s="105">
        <f t="shared" si="30"/>
        <v>1789.3511049214376</v>
      </c>
      <c r="N40" s="106">
        <f t="shared" si="23"/>
        <v>81.334141132792624</v>
      </c>
      <c r="O40" s="108">
        <f t="shared" si="24"/>
        <v>0</v>
      </c>
      <c r="P40" s="109">
        <f t="shared" si="25"/>
        <v>-9.5749497762982827</v>
      </c>
      <c r="Q40" s="110">
        <f t="shared" si="26"/>
        <v>0.89467555246071884</v>
      </c>
      <c r="R40" s="328"/>
      <c r="S40" s="47">
        <v>0.18958333333333333</v>
      </c>
      <c r="T40" s="48">
        <v>0.24765046296296295</v>
      </c>
      <c r="U40" s="111">
        <v>5.8333333333333393</v>
      </c>
      <c r="V40" s="112">
        <v>83.62808148072763</v>
      </c>
      <c r="W40" s="113"/>
      <c r="X40" s="116"/>
      <c r="Y40" s="12"/>
      <c r="Z40" s="198"/>
      <c r="AA40" s="337"/>
      <c r="AB40" s="338"/>
      <c r="AC40" s="12">
        <v>2</v>
      </c>
      <c r="AD40" s="198"/>
      <c r="AE40" s="117">
        <f t="shared" si="27"/>
        <v>-210.64889507856242</v>
      </c>
      <c r="AF40" s="110">
        <f t="shared" si="28"/>
        <v>0.89467555246071884</v>
      </c>
      <c r="AG40" s="333"/>
    </row>
    <row r="41" spans="1:33" ht="15.75" customHeight="1">
      <c r="A41" s="323"/>
      <c r="B41" s="163" t="s">
        <v>173</v>
      </c>
      <c r="C41" s="335" t="s">
        <v>231</v>
      </c>
      <c r="D41" s="336"/>
      <c r="E41" s="101">
        <v>63.92</v>
      </c>
      <c r="F41" s="102">
        <v>2704</v>
      </c>
      <c r="G41" s="103">
        <f t="shared" si="29"/>
        <v>172839.67999999999</v>
      </c>
      <c r="H41" s="26"/>
      <c r="I41" s="104">
        <v>24</v>
      </c>
      <c r="J41" s="105">
        <v>2000</v>
      </c>
      <c r="K41" s="106">
        <f t="shared" si="8"/>
        <v>83.333333333333329</v>
      </c>
      <c r="L41" s="107">
        <v>24</v>
      </c>
      <c r="M41" s="105">
        <f t="shared" si="30"/>
        <v>1789.4847746643161</v>
      </c>
      <c r="N41" s="106">
        <f t="shared" si="23"/>
        <v>74.561865611013175</v>
      </c>
      <c r="O41" s="108">
        <f t="shared" si="24"/>
        <v>0</v>
      </c>
      <c r="P41" s="109">
        <f t="shared" si="25"/>
        <v>-8.7714677223201534</v>
      </c>
      <c r="Q41" s="110">
        <f t="shared" si="26"/>
        <v>0.89474238733215816</v>
      </c>
      <c r="R41" s="328"/>
      <c r="S41" s="47">
        <v>0.25138888888888888</v>
      </c>
      <c r="T41" s="48">
        <v>0.31434027777777779</v>
      </c>
      <c r="U41" s="111">
        <v>5.3833333333333488</v>
      </c>
      <c r="V41" s="112">
        <v>90.662967518365221</v>
      </c>
      <c r="W41" s="113"/>
      <c r="X41" s="116"/>
      <c r="Y41" s="12"/>
      <c r="Z41" s="198"/>
      <c r="AA41" s="337"/>
      <c r="AB41" s="338"/>
      <c r="AC41" s="12">
        <v>2</v>
      </c>
      <c r="AD41" s="198"/>
      <c r="AE41" s="117">
        <f t="shared" si="27"/>
        <v>-210.51522533568391</v>
      </c>
      <c r="AF41" s="110">
        <f t="shared" si="28"/>
        <v>0.89474238733215805</v>
      </c>
      <c r="AG41" s="333"/>
    </row>
    <row r="42" spans="1:33" ht="15.75" customHeight="1">
      <c r="A42" s="323"/>
      <c r="B42" s="163" t="s">
        <v>173</v>
      </c>
      <c r="C42" s="335" t="s">
        <v>175</v>
      </c>
      <c r="D42" s="336"/>
      <c r="E42" s="101">
        <v>58.67</v>
      </c>
      <c r="F42" s="102">
        <v>1505</v>
      </c>
      <c r="G42" s="103">
        <f t="shared" si="29"/>
        <v>88298.35</v>
      </c>
      <c r="H42" s="26">
        <v>2</v>
      </c>
      <c r="I42" s="104">
        <v>23</v>
      </c>
      <c r="J42" s="105">
        <v>2000</v>
      </c>
      <c r="K42" s="106">
        <f t="shared" si="8"/>
        <v>86.956521739130437</v>
      </c>
      <c r="L42" s="107">
        <v>23</v>
      </c>
      <c r="M42" s="105">
        <f t="shared" si="30"/>
        <v>1792.9380609972261</v>
      </c>
      <c r="N42" s="106">
        <f t="shared" si="23"/>
        <v>77.953828739009836</v>
      </c>
      <c r="O42" s="108">
        <f t="shared" si="24"/>
        <v>0</v>
      </c>
      <c r="P42" s="109">
        <f t="shared" si="25"/>
        <v>-9.0026930001206011</v>
      </c>
      <c r="Q42" s="110">
        <f t="shared" si="26"/>
        <v>0.89646903049861304</v>
      </c>
      <c r="R42" s="328"/>
      <c r="S42" s="47">
        <v>0.31805555555555554</v>
      </c>
      <c r="T42" s="48">
        <v>0.35302083333333334</v>
      </c>
      <c r="U42" s="111">
        <v>5.349999999999957</v>
      </c>
      <c r="V42" s="112">
        <v>50.364260742936899</v>
      </c>
      <c r="W42" s="113"/>
      <c r="X42" s="116"/>
      <c r="Y42" s="12"/>
      <c r="Z42" s="198"/>
      <c r="AA42" s="337"/>
      <c r="AB42" s="338"/>
      <c r="AC42" s="12">
        <v>1</v>
      </c>
      <c r="AD42" s="198"/>
      <c r="AE42" s="117">
        <f t="shared" si="27"/>
        <v>-207.0619390027739</v>
      </c>
      <c r="AF42" s="110">
        <f t="shared" si="28"/>
        <v>0.89646903049861304</v>
      </c>
      <c r="AG42" s="333"/>
    </row>
    <row r="43" spans="1:33" ht="15.75" customHeight="1">
      <c r="A43" s="323"/>
      <c r="B43" s="163" t="s">
        <v>173</v>
      </c>
      <c r="C43" s="335" t="s">
        <v>179</v>
      </c>
      <c r="D43" s="336"/>
      <c r="E43" s="101">
        <v>59.54</v>
      </c>
      <c r="F43" s="102">
        <v>3749</v>
      </c>
      <c r="G43" s="103">
        <f t="shared" si="29"/>
        <v>223215.46</v>
      </c>
      <c r="H43" s="13"/>
      <c r="I43" s="104">
        <v>23</v>
      </c>
      <c r="J43" s="105">
        <v>2000</v>
      </c>
      <c r="K43" s="106">
        <f t="shared" si="8"/>
        <v>86.956521739130437</v>
      </c>
      <c r="L43" s="107">
        <v>23</v>
      </c>
      <c r="M43" s="105">
        <f t="shared" si="30"/>
        <v>1794.6576036313945</v>
      </c>
      <c r="N43" s="106">
        <f t="shared" si="23"/>
        <v>78.028591462234544</v>
      </c>
      <c r="O43" s="108">
        <f t="shared" si="24"/>
        <v>0</v>
      </c>
      <c r="P43" s="109">
        <f t="shared" si="25"/>
        <v>-8.9279302768958928</v>
      </c>
      <c r="Q43" s="110">
        <f t="shared" si="26"/>
        <v>0.89732880181569719</v>
      </c>
      <c r="R43" s="328"/>
      <c r="S43" s="47">
        <v>0.35624999999999996</v>
      </c>
      <c r="T43" s="48">
        <v>0.44328703703703698</v>
      </c>
      <c r="U43" s="111">
        <v>4.6499999999999275</v>
      </c>
      <c r="V43" s="112">
        <v>125.33867159108559</v>
      </c>
      <c r="W43" s="113"/>
      <c r="X43" s="116"/>
      <c r="Y43" s="12"/>
      <c r="Z43" s="198"/>
      <c r="AA43" s="337"/>
      <c r="AB43" s="338"/>
      <c r="AC43" s="12">
        <v>2</v>
      </c>
      <c r="AD43" s="198"/>
      <c r="AE43" s="117">
        <f t="shared" si="27"/>
        <v>-205.34239636860548</v>
      </c>
      <c r="AF43" s="110">
        <f t="shared" si="28"/>
        <v>0.8973288018156973</v>
      </c>
      <c r="AG43" s="333"/>
    </row>
    <row r="44" spans="1:33" ht="15.75" customHeight="1">
      <c r="A44" s="323"/>
      <c r="B44" s="163" t="s">
        <v>168</v>
      </c>
      <c r="C44" s="335" t="s">
        <v>169</v>
      </c>
      <c r="D44" s="336"/>
      <c r="E44" s="101">
        <v>29.97</v>
      </c>
      <c r="F44" s="102">
        <v>2317</v>
      </c>
      <c r="G44" s="121">
        <f t="shared" si="29"/>
        <v>69440.489999999991</v>
      </c>
      <c r="H44" s="122"/>
      <c r="I44" s="104">
        <v>21</v>
      </c>
      <c r="J44" s="105">
        <v>2790</v>
      </c>
      <c r="K44" s="106">
        <f t="shared" si="8"/>
        <v>132.85714285714286</v>
      </c>
      <c r="L44" s="107">
        <v>23</v>
      </c>
      <c r="M44" s="105">
        <f t="shared" si="30"/>
        <v>2786.9038461538462</v>
      </c>
      <c r="N44" s="106">
        <f t="shared" si="23"/>
        <v>121.16973244147157</v>
      </c>
      <c r="O44" s="108">
        <f t="shared" si="24"/>
        <v>2</v>
      </c>
      <c r="P44" s="109">
        <f t="shared" si="25"/>
        <v>-11.687410415671295</v>
      </c>
      <c r="Q44" s="110">
        <f t="shared" si="26"/>
        <v>0.91203024418311929</v>
      </c>
      <c r="R44" s="328"/>
      <c r="S44" s="47">
        <v>0.44652777777777775</v>
      </c>
      <c r="T44" s="120">
        <v>0.48115740740740737</v>
      </c>
      <c r="U44" s="111">
        <v>4.6666666666667034</v>
      </c>
      <c r="V44" s="112">
        <v>49.883314127202091</v>
      </c>
      <c r="W44" s="113">
        <v>0.48115740740740737</v>
      </c>
      <c r="X44" s="116">
        <v>0.51944444444444438</v>
      </c>
      <c r="Y44" s="12"/>
      <c r="Z44" s="198"/>
      <c r="AA44" s="337"/>
      <c r="AB44" s="338"/>
      <c r="AC44" s="12">
        <v>1</v>
      </c>
      <c r="AD44" s="198"/>
      <c r="AE44" s="117">
        <f t="shared" si="27"/>
        <v>-3.0961538461538112</v>
      </c>
      <c r="AF44" s="110">
        <f t="shared" si="28"/>
        <v>0.9988902674386545</v>
      </c>
      <c r="AG44" s="333"/>
    </row>
    <row r="45" spans="1:33" ht="15.75" customHeight="1">
      <c r="A45" s="323"/>
      <c r="B45" s="163" t="s">
        <v>173</v>
      </c>
      <c r="C45" s="335" t="s">
        <v>212</v>
      </c>
      <c r="D45" s="336"/>
      <c r="E45" s="101">
        <v>61.09</v>
      </c>
      <c r="F45" s="102">
        <v>3732</v>
      </c>
      <c r="G45" s="121">
        <f t="shared" si="29"/>
        <v>227987.88</v>
      </c>
      <c r="H45" s="62"/>
      <c r="I45" s="104">
        <v>20</v>
      </c>
      <c r="J45" s="105">
        <v>2000</v>
      </c>
      <c r="K45" s="106">
        <f t="shared" si="8"/>
        <v>100</v>
      </c>
      <c r="L45" s="107">
        <v>20</v>
      </c>
      <c r="M45" s="105">
        <f t="shared" si="30"/>
        <v>1792.1455858679728</v>
      </c>
      <c r="N45" s="106">
        <f t="shared" si="23"/>
        <v>89.607279293398648</v>
      </c>
      <c r="O45" s="123">
        <f t="shared" si="24"/>
        <v>0</v>
      </c>
      <c r="P45" s="124">
        <f t="shared" si="25"/>
        <v>-10.392720706601352</v>
      </c>
      <c r="Q45" s="125">
        <f t="shared" si="26"/>
        <v>0.89607279293398645</v>
      </c>
      <c r="R45" s="328"/>
      <c r="S45" s="119">
        <v>0.51944444444444438</v>
      </c>
      <c r="T45" s="120">
        <v>0.60620370370370358</v>
      </c>
      <c r="U45" s="111">
        <v>55.13333333333329</v>
      </c>
      <c r="V45" s="112">
        <v>124.9452063301827</v>
      </c>
      <c r="W45" s="120"/>
      <c r="X45" s="189"/>
      <c r="Y45" s="12"/>
      <c r="Z45" s="198"/>
      <c r="AA45" s="337"/>
      <c r="AB45" s="338"/>
      <c r="AC45" s="12">
        <v>2</v>
      </c>
      <c r="AD45" s="198"/>
      <c r="AE45" s="117">
        <f t="shared" si="27"/>
        <v>-207.85441413202716</v>
      </c>
      <c r="AF45" s="110">
        <f t="shared" si="28"/>
        <v>0.89607279293398645</v>
      </c>
      <c r="AG45" s="333"/>
    </row>
    <row r="46" spans="1:33" ht="15.75" customHeight="1">
      <c r="A46" s="323"/>
      <c r="B46" s="163" t="s">
        <v>173</v>
      </c>
      <c r="C46" s="335" t="s">
        <v>180</v>
      </c>
      <c r="D46" s="336"/>
      <c r="E46" s="101">
        <v>53.76</v>
      </c>
      <c r="F46" s="102">
        <v>2664</v>
      </c>
      <c r="G46" s="121">
        <f t="shared" si="29"/>
        <v>143216.63999999998</v>
      </c>
      <c r="H46" s="62"/>
      <c r="I46" s="104">
        <v>20</v>
      </c>
      <c r="J46" s="105">
        <v>2000</v>
      </c>
      <c r="K46" s="106">
        <f t="shared" si="8"/>
        <v>100</v>
      </c>
      <c r="L46" s="107">
        <v>20</v>
      </c>
      <c r="M46" s="105">
        <f t="shared" si="30"/>
        <v>1790.2629745447666</v>
      </c>
      <c r="N46" s="106">
        <f t="shared" si="23"/>
        <v>89.513148727238331</v>
      </c>
      <c r="O46" s="123">
        <f t="shared" si="24"/>
        <v>0</v>
      </c>
      <c r="P46" s="124">
        <f t="shared" si="25"/>
        <v>-10.486851272761669</v>
      </c>
      <c r="Q46" s="125">
        <f t="shared" si="26"/>
        <v>0.89513148727238334</v>
      </c>
      <c r="R46" s="328"/>
      <c r="S46" s="119">
        <v>0.60902777777777772</v>
      </c>
      <c r="T46" s="120">
        <v>0.67101851851851846</v>
      </c>
      <c r="U46" s="111">
        <v>5</v>
      </c>
      <c r="V46" s="112">
        <v>89.282972542424716</v>
      </c>
      <c r="W46" s="120"/>
      <c r="X46" s="189"/>
      <c r="Y46" s="12"/>
      <c r="Z46" s="198"/>
      <c r="AA46" s="337"/>
      <c r="AB46" s="338"/>
      <c r="AC46" s="12">
        <v>2</v>
      </c>
      <c r="AD46" s="198"/>
      <c r="AE46" s="117">
        <f t="shared" si="27"/>
        <v>-209.73702545523338</v>
      </c>
      <c r="AF46" s="110">
        <f t="shared" si="28"/>
        <v>0.89513148727238334</v>
      </c>
      <c r="AG46" s="333"/>
    </row>
    <row r="47" spans="1:33" ht="15.75" customHeight="1">
      <c r="A47" s="323"/>
      <c r="B47" s="163" t="s">
        <v>173</v>
      </c>
      <c r="C47" s="335" t="s">
        <v>175</v>
      </c>
      <c r="D47" s="336"/>
      <c r="E47" s="101">
        <v>58.67</v>
      </c>
      <c r="F47" s="102">
        <v>3689</v>
      </c>
      <c r="G47" s="121">
        <f t="shared" si="29"/>
        <v>216433.63</v>
      </c>
      <c r="H47" s="62"/>
      <c r="I47" s="104">
        <v>23</v>
      </c>
      <c r="J47" s="105">
        <v>2000</v>
      </c>
      <c r="K47" s="106">
        <f t="shared" si="8"/>
        <v>86.956521739130437</v>
      </c>
      <c r="L47" s="118">
        <v>23</v>
      </c>
      <c r="M47" s="105">
        <f t="shared" si="30"/>
        <v>1792.9380609972263</v>
      </c>
      <c r="N47" s="106">
        <f t="shared" si="23"/>
        <v>77.953828739009836</v>
      </c>
      <c r="O47" s="123">
        <f t="shared" si="24"/>
        <v>0</v>
      </c>
      <c r="P47" s="124">
        <f t="shared" si="25"/>
        <v>-9.0026930001206011</v>
      </c>
      <c r="Q47" s="125">
        <f t="shared" si="26"/>
        <v>0.89646903049861304</v>
      </c>
      <c r="R47" s="328"/>
      <c r="S47" s="119">
        <v>0.67499999999999993</v>
      </c>
      <c r="T47" s="120">
        <v>0.76072916666666657</v>
      </c>
      <c r="U47" s="111">
        <v>5.7333333333333236</v>
      </c>
      <c r="V47" s="112">
        <v>123.45100191408252</v>
      </c>
      <c r="W47" s="120"/>
      <c r="X47" s="189"/>
      <c r="Y47" s="12"/>
      <c r="Z47" s="198"/>
      <c r="AA47" s="337"/>
      <c r="AB47" s="338"/>
      <c r="AC47" s="12">
        <v>3</v>
      </c>
      <c r="AD47" s="198"/>
      <c r="AE47" s="117">
        <f t="shared" si="27"/>
        <v>-207.06193900277367</v>
      </c>
      <c r="AF47" s="110">
        <f t="shared" si="28"/>
        <v>0.89646903049861315</v>
      </c>
      <c r="AG47" s="333"/>
    </row>
    <row r="48" spans="1:33" ht="15.75" customHeight="1">
      <c r="A48" s="323"/>
      <c r="B48" s="163"/>
      <c r="C48" s="335"/>
      <c r="D48" s="336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8"/>
      <c r="S48" s="119"/>
      <c r="T48" s="120"/>
      <c r="U48" s="111"/>
      <c r="V48" s="112"/>
      <c r="W48" s="120"/>
      <c r="X48" s="189"/>
      <c r="Y48" s="12"/>
      <c r="Z48" s="198"/>
      <c r="AA48" s="337"/>
      <c r="AB48" s="338"/>
      <c r="AC48" s="12"/>
      <c r="AD48" s="198"/>
      <c r="AE48" s="117"/>
      <c r="AF48" s="110"/>
      <c r="AG48" s="333"/>
    </row>
    <row r="49" spans="1:33" ht="15.75" customHeight="1">
      <c r="A49" s="323"/>
      <c r="B49" s="163"/>
      <c r="C49" s="335"/>
      <c r="D49" s="336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8"/>
      <c r="S49" s="119"/>
      <c r="T49" s="120"/>
      <c r="U49" s="111"/>
      <c r="V49" s="112"/>
      <c r="W49" s="120"/>
      <c r="X49" s="189"/>
      <c r="Y49" s="12"/>
      <c r="Z49" s="198"/>
      <c r="AA49" s="337"/>
      <c r="AB49" s="338"/>
      <c r="AC49" s="12"/>
      <c r="AD49" s="198"/>
      <c r="AE49" s="117"/>
      <c r="AF49" s="110"/>
      <c r="AG49" s="333"/>
    </row>
    <row r="50" spans="1:33" ht="15.75" customHeight="1">
      <c r="A50" s="323"/>
      <c r="B50" s="163"/>
      <c r="C50" s="335"/>
      <c r="D50" s="336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8"/>
      <c r="S50" s="119"/>
      <c r="T50" s="120"/>
      <c r="U50" s="111"/>
      <c r="V50" s="112"/>
      <c r="W50" s="120"/>
      <c r="X50" s="189"/>
      <c r="Y50" s="12"/>
      <c r="Z50" s="198"/>
      <c r="AA50" s="337"/>
      <c r="AB50" s="338"/>
      <c r="AC50" s="12"/>
      <c r="AD50" s="198"/>
      <c r="AE50" s="117"/>
      <c r="AF50" s="110"/>
      <c r="AG50" s="333"/>
    </row>
    <row r="51" spans="1:33" ht="15.75" customHeight="1">
      <c r="A51" s="323"/>
      <c r="B51" s="163"/>
      <c r="C51" s="335"/>
      <c r="D51" s="336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8"/>
      <c r="S51" s="119"/>
      <c r="T51" s="120"/>
      <c r="U51" s="111"/>
      <c r="V51" s="112"/>
      <c r="W51" s="120"/>
      <c r="X51" s="189"/>
      <c r="Y51" s="12"/>
      <c r="Z51" s="198"/>
      <c r="AA51" s="337"/>
      <c r="AB51" s="338"/>
      <c r="AC51" s="12"/>
      <c r="AD51" s="198"/>
      <c r="AE51" s="117"/>
      <c r="AF51" s="110"/>
      <c r="AG51" s="333"/>
    </row>
    <row r="52" spans="1:33" ht="15.75" customHeight="1">
      <c r="A52" s="323"/>
      <c r="B52" s="163"/>
      <c r="C52" s="335"/>
      <c r="D52" s="336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8"/>
      <c r="S52" s="119"/>
      <c r="T52" s="120"/>
      <c r="U52" s="111"/>
      <c r="V52" s="112"/>
      <c r="W52" s="120"/>
      <c r="X52" s="189"/>
      <c r="Y52" s="12"/>
      <c r="Z52" s="198"/>
      <c r="AA52" s="337"/>
      <c r="AB52" s="338"/>
      <c r="AC52" s="12"/>
      <c r="AD52" s="198"/>
      <c r="AE52" s="117"/>
      <c r="AF52" s="110"/>
      <c r="AG52" s="333"/>
    </row>
    <row r="53" spans="1:33" ht="15.75" customHeight="1">
      <c r="A53" s="323"/>
      <c r="B53" s="163"/>
      <c r="C53" s="335"/>
      <c r="D53" s="336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8"/>
      <c r="S53" s="119"/>
      <c r="T53" s="120"/>
      <c r="U53" s="111"/>
      <c r="V53" s="112"/>
      <c r="W53" s="120"/>
      <c r="X53" s="189"/>
      <c r="Y53" s="12"/>
      <c r="Z53" s="198"/>
      <c r="AA53" s="337"/>
      <c r="AB53" s="338"/>
      <c r="AC53" s="12"/>
      <c r="AD53" s="198"/>
      <c r="AE53" s="117"/>
      <c r="AF53" s="110"/>
      <c r="AG53" s="333"/>
    </row>
    <row r="54" spans="1:33" ht="15.75" customHeight="1">
      <c r="A54" s="323"/>
      <c r="B54" s="163"/>
      <c r="C54" s="335"/>
      <c r="D54" s="336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8"/>
      <c r="S54" s="119"/>
      <c r="T54" s="120"/>
      <c r="U54" s="130"/>
      <c r="V54" s="131"/>
      <c r="W54" s="126"/>
      <c r="X54" s="127"/>
      <c r="Y54" s="12"/>
      <c r="Z54" s="198"/>
      <c r="AA54" s="337"/>
      <c r="AB54" s="338"/>
      <c r="AC54" s="12"/>
      <c r="AD54" s="198"/>
      <c r="AE54" s="165"/>
      <c r="AF54" s="125"/>
      <c r="AG54" s="333"/>
    </row>
    <row r="55" spans="1:33" ht="15.75" customHeight="1" thickBot="1">
      <c r="A55" s="324"/>
      <c r="B55" s="133" t="s">
        <v>115</v>
      </c>
      <c r="C55" s="358"/>
      <c r="D55" s="358"/>
      <c r="E55" s="134"/>
      <c r="F55" s="167"/>
      <c r="G55" s="135"/>
      <c r="H55" s="69"/>
      <c r="I55" s="136">
        <f t="shared" ref="I55:J55" si="31">AVERAGE(I39:I54)</f>
        <v>21.777777777777779</v>
      </c>
      <c r="J55" s="137">
        <f t="shared" si="31"/>
        <v>2087.7777777777778</v>
      </c>
      <c r="K55" s="138">
        <f t="shared" ref="K55" si="32">J55/I55</f>
        <v>95.867346938775512</v>
      </c>
      <c r="L55" s="136">
        <f t="shared" ref="L55:M55" si="33">AVERAGE(L39:L54)</f>
        <v>22</v>
      </c>
      <c r="M55" s="137">
        <f t="shared" si="33"/>
        <v>1902.104998480328</v>
      </c>
      <c r="N55" s="138">
        <f t="shared" ref="N55:N67" si="34">M55/L55</f>
        <v>86.459318112742181</v>
      </c>
      <c r="O55" s="139">
        <f t="shared" ref="O55:O67" si="35">L55-I55</f>
        <v>0.22222222222222143</v>
      </c>
      <c r="P55" s="140">
        <f t="shared" ref="P55:P67" si="36">N55-K55</f>
        <v>-9.4080288260333305</v>
      </c>
      <c r="Q55" s="141">
        <f t="shared" ref="Q55:Q67" si="37">N55/K55</f>
        <v>0.90186409526862521</v>
      </c>
      <c r="R55" s="329"/>
      <c r="S55" s="142">
        <v>0.16666666666666666</v>
      </c>
      <c r="T55" s="143">
        <v>0.76072916666666657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359"/>
      <c r="AB55" s="360"/>
      <c r="AC55" s="179">
        <f>SUM(AC39:AC54)</f>
        <v>16</v>
      </c>
      <c r="AD55" s="191">
        <f>SUM(AD39:AD54)</f>
        <v>0</v>
      </c>
      <c r="AE55" s="168">
        <f t="shared" ref="AE55:AE67" si="38">M55-J55</f>
        <v>-185.67277929744978</v>
      </c>
      <c r="AF55" s="141">
        <f t="shared" ref="AF55:AF67" si="39">M55/J55</f>
        <v>0.91106679011830505</v>
      </c>
      <c r="AG55" s="334"/>
    </row>
    <row r="56" spans="1:33" ht="15.75" customHeight="1">
      <c r="A56" s="361" t="s">
        <v>191</v>
      </c>
      <c r="B56" s="114" t="s">
        <v>203</v>
      </c>
      <c r="C56" s="372" t="s">
        <v>204</v>
      </c>
      <c r="D56" s="372"/>
      <c r="E56" s="147">
        <v>28.86</v>
      </c>
      <c r="F56" s="97">
        <v>2807</v>
      </c>
      <c r="G56" s="148">
        <f t="shared" ref="G56:G67" si="40">E56*F56</f>
        <v>81010.02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7" si="41">F56/V56*60</f>
        <v>3192.5579423240056</v>
      </c>
      <c r="N56" s="152">
        <f t="shared" si="34"/>
        <v>168.02936538547397</v>
      </c>
      <c r="O56" s="154">
        <f t="shared" si="35"/>
        <v>0</v>
      </c>
      <c r="P56" s="155">
        <f t="shared" si="36"/>
        <v>-21.444318825052363</v>
      </c>
      <c r="Q56" s="156">
        <f t="shared" si="37"/>
        <v>0.88682165064555696</v>
      </c>
      <c r="R56" s="327">
        <f>Q72</f>
        <v>0.89158783662379215</v>
      </c>
      <c r="S56" s="157">
        <v>0.16666666666666666</v>
      </c>
      <c r="T56" s="158">
        <v>0.20329861111111111</v>
      </c>
      <c r="U56" s="159"/>
      <c r="V56" s="160">
        <v>52.753936825152671</v>
      </c>
      <c r="W56" s="158"/>
      <c r="X56" s="169"/>
      <c r="Y56" s="12"/>
      <c r="Z56" s="198"/>
      <c r="AA56" s="330"/>
      <c r="AB56" s="331"/>
      <c r="AC56" s="12">
        <v>1</v>
      </c>
      <c r="AD56" s="198"/>
      <c r="AE56" s="115">
        <f t="shared" si="38"/>
        <v>-407.44205767599442</v>
      </c>
      <c r="AF56" s="156">
        <f t="shared" si="39"/>
        <v>0.88682165064555707</v>
      </c>
      <c r="AG56" s="332">
        <f>AF72</f>
        <v>0.89872053931678253</v>
      </c>
    </row>
    <row r="57" spans="1:33" ht="15.75" customHeight="1">
      <c r="A57" s="362"/>
      <c r="B57" s="100" t="s">
        <v>203</v>
      </c>
      <c r="C57" s="376" t="s">
        <v>219</v>
      </c>
      <c r="D57" s="376"/>
      <c r="E57" s="101">
        <v>35.89</v>
      </c>
      <c r="F57" s="102">
        <v>5200</v>
      </c>
      <c r="G57" s="103">
        <f t="shared" si="40"/>
        <v>186628</v>
      </c>
      <c r="H57" s="26"/>
      <c r="I57" s="104">
        <v>19</v>
      </c>
      <c r="J57" s="105">
        <v>3600</v>
      </c>
      <c r="K57" s="106">
        <f t="shared" ref="K57:K91" si="42">J57/I57</f>
        <v>189.47368421052633</v>
      </c>
      <c r="L57" s="107">
        <v>19</v>
      </c>
      <c r="M57" s="105">
        <f t="shared" si="41"/>
        <v>3191.4100402300451</v>
      </c>
      <c r="N57" s="106">
        <f t="shared" si="34"/>
        <v>167.96894948579185</v>
      </c>
      <c r="O57" s="108">
        <f t="shared" si="35"/>
        <v>0</v>
      </c>
      <c r="P57" s="109">
        <f t="shared" si="36"/>
        <v>-21.504734724734476</v>
      </c>
      <c r="Q57" s="110">
        <f t="shared" si="37"/>
        <v>0.88650278895279022</v>
      </c>
      <c r="R57" s="328"/>
      <c r="S57" s="47">
        <v>0.20694444444444446</v>
      </c>
      <c r="T57" s="48">
        <v>0.27482638888888888</v>
      </c>
      <c r="U57" s="111">
        <v>5.2500000000000213</v>
      </c>
      <c r="V57" s="112">
        <v>97.762429793418292</v>
      </c>
      <c r="W57" s="113"/>
      <c r="X57" s="116"/>
      <c r="Y57" s="12"/>
      <c r="Z57" s="198"/>
      <c r="AA57" s="337"/>
      <c r="AB57" s="338"/>
      <c r="AC57" s="12">
        <v>2</v>
      </c>
      <c r="AD57" s="198"/>
      <c r="AE57" s="117">
        <f t="shared" si="38"/>
        <v>-408.58995976995493</v>
      </c>
      <c r="AF57" s="110">
        <f t="shared" si="39"/>
        <v>0.88650278895279033</v>
      </c>
      <c r="AG57" s="333"/>
    </row>
    <row r="58" spans="1:33" ht="15.75" customHeight="1">
      <c r="A58" s="362"/>
      <c r="B58" s="100" t="s">
        <v>203</v>
      </c>
      <c r="C58" s="376" t="s">
        <v>223</v>
      </c>
      <c r="D58" s="376"/>
      <c r="E58" s="101">
        <v>43.96</v>
      </c>
      <c r="F58" s="102">
        <v>2294</v>
      </c>
      <c r="G58" s="103">
        <f t="shared" si="40"/>
        <v>100844.24</v>
      </c>
      <c r="H58" s="26"/>
      <c r="I58" s="104">
        <v>24</v>
      </c>
      <c r="J58" s="105">
        <v>3600</v>
      </c>
      <c r="K58" s="106">
        <f t="shared" si="42"/>
        <v>150</v>
      </c>
      <c r="L58" s="107">
        <v>24</v>
      </c>
      <c r="M58" s="105">
        <f t="shared" si="41"/>
        <v>3264.5848111128144</v>
      </c>
      <c r="N58" s="106">
        <f t="shared" si="34"/>
        <v>136.02436712970061</v>
      </c>
      <c r="O58" s="108">
        <f t="shared" si="35"/>
        <v>0</v>
      </c>
      <c r="P58" s="109">
        <f t="shared" si="36"/>
        <v>-13.975632870299393</v>
      </c>
      <c r="Q58" s="110">
        <f t="shared" si="37"/>
        <v>0.90682911419800405</v>
      </c>
      <c r="R58" s="328"/>
      <c r="S58" s="47">
        <v>0.27847222222222223</v>
      </c>
      <c r="T58" s="48">
        <v>0.30774305555555559</v>
      </c>
      <c r="U58" s="111">
        <v>5.2500000000000213</v>
      </c>
      <c r="V58" s="112">
        <v>42.161563556709069</v>
      </c>
      <c r="W58" s="113"/>
      <c r="X58" s="116"/>
      <c r="Y58" s="12"/>
      <c r="Z58" s="198"/>
      <c r="AA58" s="337"/>
      <c r="AB58" s="338"/>
      <c r="AC58" s="12">
        <v>1</v>
      </c>
      <c r="AD58" s="198"/>
      <c r="AE58" s="117">
        <f t="shared" si="38"/>
        <v>-335.41518888718565</v>
      </c>
      <c r="AF58" s="110">
        <f t="shared" si="39"/>
        <v>0.90682911419800394</v>
      </c>
      <c r="AG58" s="333"/>
    </row>
    <row r="59" spans="1:33" ht="15.75" customHeight="1">
      <c r="A59" s="362"/>
      <c r="B59" s="100" t="s">
        <v>203</v>
      </c>
      <c r="C59" s="376" t="s">
        <v>216</v>
      </c>
      <c r="D59" s="376"/>
      <c r="E59" s="101">
        <v>46.93</v>
      </c>
      <c r="F59" s="102">
        <v>1932</v>
      </c>
      <c r="G59" s="103">
        <f t="shared" si="40"/>
        <v>90668.76</v>
      </c>
      <c r="H59" s="26"/>
      <c r="I59" s="104">
        <v>24</v>
      </c>
      <c r="J59" s="105">
        <v>3600</v>
      </c>
      <c r="K59" s="106">
        <f t="shared" si="42"/>
        <v>150</v>
      </c>
      <c r="L59" s="107">
        <v>24</v>
      </c>
      <c r="M59" s="105">
        <f t="shared" si="41"/>
        <v>3254.8208943134819</v>
      </c>
      <c r="N59" s="106">
        <f t="shared" si="34"/>
        <v>135.61753726306173</v>
      </c>
      <c r="O59" s="108">
        <f t="shared" si="35"/>
        <v>0</v>
      </c>
      <c r="P59" s="109">
        <f t="shared" si="36"/>
        <v>-14.382462736938265</v>
      </c>
      <c r="Q59" s="110">
        <f t="shared" si="37"/>
        <v>0.90411691508707825</v>
      </c>
      <c r="R59" s="328"/>
      <c r="S59" s="47">
        <v>0.31180555555555556</v>
      </c>
      <c r="T59" s="48">
        <v>0.33652777777777776</v>
      </c>
      <c r="U59" s="111">
        <v>5.8499999999999552</v>
      </c>
      <c r="V59" s="112">
        <v>35.614862926105879</v>
      </c>
      <c r="W59" s="113"/>
      <c r="X59" s="116"/>
      <c r="Y59" s="12"/>
      <c r="Z59" s="198"/>
      <c r="AA59" s="337"/>
      <c r="AB59" s="338"/>
      <c r="AC59" s="12">
        <v>1</v>
      </c>
      <c r="AD59" s="198"/>
      <c r="AE59" s="199">
        <f t="shared" si="38"/>
        <v>-345.17910568651814</v>
      </c>
      <c r="AF59" s="200">
        <f t="shared" si="39"/>
        <v>0.90411691508707825</v>
      </c>
      <c r="AG59" s="333"/>
    </row>
    <row r="60" spans="1:33" ht="15.75" customHeight="1">
      <c r="A60" s="363"/>
      <c r="B60" s="100" t="s">
        <v>203</v>
      </c>
      <c r="C60" s="376" t="s">
        <v>242</v>
      </c>
      <c r="D60" s="376"/>
      <c r="E60" s="101">
        <v>36.729999999999997</v>
      </c>
      <c r="F60" s="105">
        <v>1478</v>
      </c>
      <c r="G60" s="103">
        <f t="shared" si="40"/>
        <v>54286.939999999995</v>
      </c>
      <c r="H60" s="26">
        <v>2</v>
      </c>
      <c r="I60" s="104">
        <v>20</v>
      </c>
      <c r="J60" s="105">
        <v>3600</v>
      </c>
      <c r="K60" s="106">
        <f t="shared" si="42"/>
        <v>180</v>
      </c>
      <c r="L60" s="107">
        <v>20</v>
      </c>
      <c r="M60" s="105">
        <f t="shared" si="41"/>
        <v>3260.9577071877598</v>
      </c>
      <c r="N60" s="106">
        <f t="shared" si="34"/>
        <v>163.04788535938798</v>
      </c>
      <c r="O60" s="108">
        <f t="shared" si="35"/>
        <v>0</v>
      </c>
      <c r="P60" s="109">
        <f t="shared" si="36"/>
        <v>-16.952114640612024</v>
      </c>
      <c r="Q60" s="110">
        <f t="shared" si="37"/>
        <v>0.90582158532993318</v>
      </c>
      <c r="R60" s="328"/>
      <c r="S60" s="47">
        <v>0.33958333333333335</v>
      </c>
      <c r="T60" s="48">
        <v>0.35846064814814815</v>
      </c>
      <c r="U60" s="111">
        <v>5</v>
      </c>
      <c r="V60" s="112">
        <v>27.194464928058625</v>
      </c>
      <c r="W60" s="113"/>
      <c r="X60" s="116"/>
      <c r="Y60" s="12"/>
      <c r="Z60" s="198"/>
      <c r="AA60" s="337"/>
      <c r="AB60" s="338"/>
      <c r="AC60" s="12">
        <v>1</v>
      </c>
      <c r="AD60" s="198"/>
      <c r="AE60" s="199">
        <f t="shared" si="38"/>
        <v>-339.04229281224025</v>
      </c>
      <c r="AF60" s="200">
        <f t="shared" si="39"/>
        <v>0.90582158532993329</v>
      </c>
      <c r="AG60" s="333"/>
    </row>
    <row r="61" spans="1:33" ht="15.75" customHeight="1">
      <c r="A61" s="363"/>
      <c r="B61" s="100" t="s">
        <v>203</v>
      </c>
      <c r="C61" s="376" t="s">
        <v>205</v>
      </c>
      <c r="D61" s="376"/>
      <c r="E61" s="101">
        <v>38.479999999999997</v>
      </c>
      <c r="F61" s="105">
        <v>1970</v>
      </c>
      <c r="G61" s="121">
        <f t="shared" si="40"/>
        <v>75805.599999999991</v>
      </c>
      <c r="H61" s="26">
        <v>2</v>
      </c>
      <c r="I61" s="104">
        <v>20</v>
      </c>
      <c r="J61" s="105">
        <v>3600</v>
      </c>
      <c r="K61" s="106">
        <f t="shared" si="42"/>
        <v>180</v>
      </c>
      <c r="L61" s="107">
        <v>20</v>
      </c>
      <c r="M61" s="105">
        <f t="shared" si="41"/>
        <v>3261.6365221447595</v>
      </c>
      <c r="N61" s="106">
        <f t="shared" si="34"/>
        <v>163.08182610723799</v>
      </c>
      <c r="O61" s="108">
        <f t="shared" si="35"/>
        <v>0</v>
      </c>
      <c r="P61" s="109">
        <f t="shared" si="36"/>
        <v>-16.918173892762013</v>
      </c>
      <c r="Q61" s="110">
        <f t="shared" si="37"/>
        <v>0.90601014504021105</v>
      </c>
      <c r="R61" s="328"/>
      <c r="S61" s="47">
        <v>0.36180555555555555</v>
      </c>
      <c r="T61" s="120">
        <v>0.38696759259259261</v>
      </c>
      <c r="U61" s="111">
        <v>4.8166666666666469</v>
      </c>
      <c r="V61" s="112">
        <v>36.239476470626172</v>
      </c>
      <c r="W61" s="113"/>
      <c r="X61" s="116"/>
      <c r="Y61" s="12"/>
      <c r="Z61" s="198"/>
      <c r="AA61" s="337"/>
      <c r="AB61" s="338"/>
      <c r="AC61" s="12">
        <v>1</v>
      </c>
      <c r="AD61" s="198"/>
      <c r="AE61" s="199">
        <f t="shared" si="38"/>
        <v>-338.36347785524049</v>
      </c>
      <c r="AF61" s="200">
        <f t="shared" si="39"/>
        <v>0.90601014504021093</v>
      </c>
      <c r="AG61" s="333"/>
    </row>
    <row r="62" spans="1:33" ht="15.75" customHeight="1">
      <c r="A62" s="363"/>
      <c r="B62" s="100" t="s">
        <v>203</v>
      </c>
      <c r="C62" s="376" t="s">
        <v>206</v>
      </c>
      <c r="D62" s="376"/>
      <c r="E62" s="101">
        <v>37.799999999999997</v>
      </c>
      <c r="F62" s="105">
        <v>2350</v>
      </c>
      <c r="G62" s="121">
        <f t="shared" si="40"/>
        <v>88830</v>
      </c>
      <c r="H62" s="26">
        <v>2</v>
      </c>
      <c r="I62" s="104">
        <v>21</v>
      </c>
      <c r="J62" s="105">
        <v>3600</v>
      </c>
      <c r="K62" s="106">
        <f t="shared" si="42"/>
        <v>171.42857142857142</v>
      </c>
      <c r="L62" s="107">
        <v>21</v>
      </c>
      <c r="M62" s="105">
        <f t="shared" si="41"/>
        <v>3260.8949390732164</v>
      </c>
      <c r="N62" s="106">
        <f t="shared" si="34"/>
        <v>155.28071138443889</v>
      </c>
      <c r="O62" s="123">
        <f t="shared" si="35"/>
        <v>0</v>
      </c>
      <c r="P62" s="124">
        <f t="shared" si="36"/>
        <v>-16.147860044132528</v>
      </c>
      <c r="Q62" s="125">
        <f t="shared" si="37"/>
        <v>0.90580414974256029</v>
      </c>
      <c r="R62" s="328"/>
      <c r="S62" s="47">
        <v>0.39097222222222222</v>
      </c>
      <c r="T62" s="120">
        <v>0.42099537037037038</v>
      </c>
      <c r="U62" s="111">
        <v>5.7666666666666355</v>
      </c>
      <c r="V62" s="112">
        <v>43.239663538523509</v>
      </c>
      <c r="W62" s="113"/>
      <c r="X62" s="116"/>
      <c r="Y62" s="12"/>
      <c r="Z62" s="198"/>
      <c r="AA62" s="337"/>
      <c r="AB62" s="338"/>
      <c r="AC62" s="12">
        <v>1</v>
      </c>
      <c r="AD62" s="198"/>
      <c r="AE62" s="199">
        <f t="shared" si="38"/>
        <v>-339.10506092678361</v>
      </c>
      <c r="AF62" s="200">
        <f t="shared" si="39"/>
        <v>0.90580414974256007</v>
      </c>
      <c r="AG62" s="333"/>
    </row>
    <row r="63" spans="1:33" ht="15.75" customHeight="1">
      <c r="A63" s="363"/>
      <c r="B63" s="100" t="s">
        <v>168</v>
      </c>
      <c r="C63" s="376" t="s">
        <v>240</v>
      </c>
      <c r="D63" s="376"/>
      <c r="E63" s="101">
        <v>29.23</v>
      </c>
      <c r="F63" s="105">
        <v>2840</v>
      </c>
      <c r="G63" s="121">
        <f t="shared" si="40"/>
        <v>83013.2</v>
      </c>
      <c r="H63" s="26">
        <v>2</v>
      </c>
      <c r="I63" s="104">
        <v>21</v>
      </c>
      <c r="J63" s="105">
        <v>2790</v>
      </c>
      <c r="K63" s="106">
        <f t="shared" si="42"/>
        <v>132.85714285714286</v>
      </c>
      <c r="L63" s="107">
        <v>22</v>
      </c>
      <c r="M63" s="105">
        <f t="shared" si="41"/>
        <v>2446.7399999999998</v>
      </c>
      <c r="N63" s="106">
        <f t="shared" si="34"/>
        <v>111.21545454545453</v>
      </c>
      <c r="O63" s="123">
        <f t="shared" si="35"/>
        <v>1</v>
      </c>
      <c r="P63" s="124">
        <f t="shared" si="36"/>
        <v>-21.641688311688327</v>
      </c>
      <c r="Q63" s="125">
        <f t="shared" si="37"/>
        <v>0.83710557184750722</v>
      </c>
      <c r="R63" s="328"/>
      <c r="S63" s="47">
        <v>0.42430555555555555</v>
      </c>
      <c r="T63" s="120">
        <v>0.47266203703703702</v>
      </c>
      <c r="U63" s="111">
        <v>4.7666666666666391</v>
      </c>
      <c r="V63" s="112">
        <v>69.643689153731088</v>
      </c>
      <c r="W63" s="113">
        <v>0.47266203703703702</v>
      </c>
      <c r="X63" s="116">
        <v>0.51041666666666663</v>
      </c>
      <c r="Y63" s="12"/>
      <c r="Z63" s="198"/>
      <c r="AA63" s="337"/>
      <c r="AB63" s="338"/>
      <c r="AC63" s="12">
        <v>2</v>
      </c>
      <c r="AD63" s="198"/>
      <c r="AE63" s="199">
        <f t="shared" si="38"/>
        <v>-343.26000000000022</v>
      </c>
      <c r="AF63" s="200">
        <f t="shared" si="39"/>
        <v>0.87696774193548377</v>
      </c>
      <c r="AG63" s="333"/>
    </row>
    <row r="64" spans="1:33" ht="15.75" customHeight="1">
      <c r="A64" s="363"/>
      <c r="B64" s="100" t="s">
        <v>168</v>
      </c>
      <c r="C64" s="376" t="s">
        <v>240</v>
      </c>
      <c r="D64" s="376"/>
      <c r="E64" s="101">
        <v>29.23</v>
      </c>
      <c r="F64" s="105">
        <v>3782</v>
      </c>
      <c r="G64" s="121">
        <f t="shared" si="40"/>
        <v>110547.86</v>
      </c>
      <c r="H64" s="26"/>
      <c r="I64" s="104">
        <v>21</v>
      </c>
      <c r="J64" s="105">
        <v>2790</v>
      </c>
      <c r="K64" s="106">
        <f t="shared" si="42"/>
        <v>132.85714285714286</v>
      </c>
      <c r="L64" s="107">
        <v>22</v>
      </c>
      <c r="M64" s="105">
        <f t="shared" si="41"/>
        <v>2451.7080000000001</v>
      </c>
      <c r="N64" s="106">
        <f t="shared" si="34"/>
        <v>111.44127272727273</v>
      </c>
      <c r="O64" s="123">
        <f t="shared" si="35"/>
        <v>1</v>
      </c>
      <c r="P64" s="124">
        <f t="shared" si="36"/>
        <v>-21.415870129870129</v>
      </c>
      <c r="Q64" s="125">
        <f t="shared" si="37"/>
        <v>0.83880527859237541</v>
      </c>
      <c r="R64" s="328"/>
      <c r="S64" s="47">
        <v>0.51041666666666663</v>
      </c>
      <c r="T64" s="120">
        <v>0.57468750000000002</v>
      </c>
      <c r="U64" s="111">
        <v>55</v>
      </c>
      <c r="V64" s="112">
        <v>92.555883490203556</v>
      </c>
      <c r="W64" s="113"/>
      <c r="X64" s="116"/>
      <c r="Y64" s="12"/>
      <c r="Z64" s="198"/>
      <c r="AA64" s="337"/>
      <c r="AB64" s="338"/>
      <c r="AC64" s="12">
        <v>2</v>
      </c>
      <c r="AD64" s="198"/>
      <c r="AE64" s="199">
        <f t="shared" si="38"/>
        <v>-338.29199999999992</v>
      </c>
      <c r="AF64" s="200">
        <f t="shared" si="39"/>
        <v>0.87874838709677427</v>
      </c>
      <c r="AG64" s="333"/>
    </row>
    <row r="65" spans="1:33" ht="15.75" customHeight="1">
      <c r="A65" s="363"/>
      <c r="B65" s="100" t="s">
        <v>203</v>
      </c>
      <c r="C65" s="376" t="s">
        <v>242</v>
      </c>
      <c r="D65" s="376"/>
      <c r="E65" s="101">
        <v>36.729999999999997</v>
      </c>
      <c r="F65" s="105">
        <v>3600</v>
      </c>
      <c r="G65" s="121">
        <f t="shared" si="40"/>
        <v>132228</v>
      </c>
      <c r="H65" s="26"/>
      <c r="I65" s="104">
        <v>20</v>
      </c>
      <c r="J65" s="105">
        <v>3600</v>
      </c>
      <c r="K65" s="106">
        <f t="shared" si="42"/>
        <v>180</v>
      </c>
      <c r="L65" s="107">
        <v>20</v>
      </c>
      <c r="M65" s="105">
        <f t="shared" si="41"/>
        <v>3260.9577071877598</v>
      </c>
      <c r="N65" s="106">
        <f t="shared" si="34"/>
        <v>163.04788535938798</v>
      </c>
      <c r="O65" s="123">
        <f t="shared" si="35"/>
        <v>0</v>
      </c>
      <c r="P65" s="124">
        <f t="shared" si="36"/>
        <v>-16.952114640612024</v>
      </c>
      <c r="Q65" s="125">
        <f t="shared" si="37"/>
        <v>0.90582158532993318</v>
      </c>
      <c r="R65" s="328"/>
      <c r="S65" s="47">
        <v>0.57847222222222217</v>
      </c>
      <c r="T65" s="120">
        <v>0.62446759259259255</v>
      </c>
      <c r="U65" s="111">
        <v>5.4499999999998927</v>
      </c>
      <c r="V65" s="112">
        <v>66.238209567666473</v>
      </c>
      <c r="W65" s="113"/>
      <c r="X65" s="116"/>
      <c r="Y65" s="12"/>
      <c r="Z65" s="198"/>
      <c r="AA65" s="337"/>
      <c r="AB65" s="338"/>
      <c r="AC65" s="12">
        <v>1</v>
      </c>
      <c r="AD65" s="198"/>
      <c r="AE65" s="199">
        <f t="shared" si="38"/>
        <v>-339.04229281224025</v>
      </c>
      <c r="AF65" s="200">
        <f t="shared" si="39"/>
        <v>0.90582158532993329</v>
      </c>
      <c r="AG65" s="333"/>
    </row>
    <row r="66" spans="1:33" ht="15.75" customHeight="1">
      <c r="A66" s="363"/>
      <c r="B66" s="100" t="s">
        <v>203</v>
      </c>
      <c r="C66" s="376" t="s">
        <v>205</v>
      </c>
      <c r="D66" s="376"/>
      <c r="E66" s="101">
        <v>38.479999999999997</v>
      </c>
      <c r="F66" s="105">
        <v>5021</v>
      </c>
      <c r="G66" s="121">
        <f t="shared" si="40"/>
        <v>193208.08</v>
      </c>
      <c r="H66" s="62"/>
      <c r="I66" s="104">
        <v>20</v>
      </c>
      <c r="J66" s="105">
        <v>3600</v>
      </c>
      <c r="K66" s="106">
        <f t="shared" si="42"/>
        <v>180</v>
      </c>
      <c r="L66" s="107">
        <v>20</v>
      </c>
      <c r="M66" s="105">
        <f t="shared" si="41"/>
        <v>3261.6365221447595</v>
      </c>
      <c r="N66" s="106">
        <f t="shared" si="34"/>
        <v>163.08182610723799</v>
      </c>
      <c r="O66" s="123">
        <f t="shared" si="35"/>
        <v>0</v>
      </c>
      <c r="P66" s="124">
        <f t="shared" si="36"/>
        <v>-16.918173892762013</v>
      </c>
      <c r="Q66" s="125">
        <f t="shared" si="37"/>
        <v>0.90601014504021105</v>
      </c>
      <c r="R66" s="328"/>
      <c r="S66" s="47">
        <v>0.62777777777777766</v>
      </c>
      <c r="T66" s="120">
        <v>0.69190972222222213</v>
      </c>
      <c r="U66" s="111">
        <v>4.7666666666665591</v>
      </c>
      <c r="V66" s="112">
        <v>92.364675816758393</v>
      </c>
      <c r="W66" s="113"/>
      <c r="X66" s="116"/>
      <c r="Y66" s="12"/>
      <c r="Z66" s="198"/>
      <c r="AA66" s="337"/>
      <c r="AB66" s="338"/>
      <c r="AC66" s="12">
        <v>2</v>
      </c>
      <c r="AD66" s="198"/>
      <c r="AE66" s="199">
        <f t="shared" si="38"/>
        <v>-338.36347785524049</v>
      </c>
      <c r="AF66" s="200">
        <f t="shared" si="39"/>
        <v>0.90601014504021093</v>
      </c>
      <c r="AG66" s="333"/>
    </row>
    <row r="67" spans="1:33" ht="15.75" customHeight="1">
      <c r="A67" s="363"/>
      <c r="B67" s="100" t="s">
        <v>203</v>
      </c>
      <c r="C67" s="376" t="s">
        <v>206</v>
      </c>
      <c r="D67" s="376"/>
      <c r="E67" s="101">
        <v>37.799999999999997</v>
      </c>
      <c r="F67" s="105">
        <v>6454</v>
      </c>
      <c r="G67" s="121">
        <f t="shared" si="40"/>
        <v>243961.19999999998</v>
      </c>
      <c r="H67" s="62"/>
      <c r="I67" s="104">
        <v>21</v>
      </c>
      <c r="J67" s="105">
        <v>3600</v>
      </c>
      <c r="K67" s="106">
        <f t="shared" si="42"/>
        <v>171.42857142857142</v>
      </c>
      <c r="L67" s="107">
        <v>21</v>
      </c>
      <c r="M67" s="105">
        <f t="shared" si="41"/>
        <v>3260.8949390732168</v>
      </c>
      <c r="N67" s="106">
        <f t="shared" si="34"/>
        <v>155.28071138443889</v>
      </c>
      <c r="O67" s="123">
        <f t="shared" si="35"/>
        <v>0</v>
      </c>
      <c r="P67" s="124">
        <f t="shared" si="36"/>
        <v>-16.147860044132528</v>
      </c>
      <c r="Q67" s="125">
        <f t="shared" si="37"/>
        <v>0.90580414974256029</v>
      </c>
      <c r="R67" s="328"/>
      <c r="S67" s="47">
        <v>0.69513888888888875</v>
      </c>
      <c r="T67" s="120">
        <v>0.77760416666666654</v>
      </c>
      <c r="U67" s="111">
        <v>4.6499999999999275</v>
      </c>
      <c r="V67" s="112">
        <v>118.75267594792795</v>
      </c>
      <c r="W67" s="113"/>
      <c r="X67" s="116"/>
      <c r="Y67" s="12"/>
      <c r="Z67" s="198"/>
      <c r="AA67" s="337"/>
      <c r="AB67" s="338"/>
      <c r="AC67" s="12">
        <v>3</v>
      </c>
      <c r="AD67" s="198"/>
      <c r="AE67" s="199">
        <f t="shared" si="38"/>
        <v>-339.10506092678315</v>
      </c>
      <c r="AF67" s="200">
        <f t="shared" si="39"/>
        <v>0.90580414974256018</v>
      </c>
      <c r="AG67" s="333"/>
    </row>
    <row r="68" spans="1:33" ht="15.75" customHeight="1">
      <c r="A68" s="363"/>
      <c r="B68" s="100"/>
      <c r="C68" s="376"/>
      <c r="D68" s="376"/>
      <c r="E68" s="101"/>
      <c r="F68" s="105"/>
      <c r="G68" s="121"/>
      <c r="H68" s="62"/>
      <c r="I68" s="104"/>
      <c r="J68" s="105"/>
      <c r="K68" s="106"/>
      <c r="L68" s="107"/>
      <c r="M68" s="105"/>
      <c r="N68" s="106"/>
      <c r="O68" s="123"/>
      <c r="P68" s="124"/>
      <c r="Q68" s="125"/>
      <c r="R68" s="328"/>
      <c r="S68" s="47"/>
      <c r="T68" s="120"/>
      <c r="U68" s="111"/>
      <c r="V68" s="112"/>
      <c r="W68" s="113"/>
      <c r="X68" s="116"/>
      <c r="Y68" s="12"/>
      <c r="Z68" s="198"/>
      <c r="AA68" s="337"/>
      <c r="AB68" s="338"/>
      <c r="AC68" s="12"/>
      <c r="AD68" s="198"/>
      <c r="AE68" s="199"/>
      <c r="AF68" s="200"/>
      <c r="AG68" s="333"/>
    </row>
    <row r="69" spans="1:33" ht="15.75" customHeight="1">
      <c r="A69" s="363"/>
      <c r="B69" s="100"/>
      <c r="C69" s="376"/>
      <c r="D69" s="376"/>
      <c r="E69" s="101"/>
      <c r="F69" s="105"/>
      <c r="G69" s="121"/>
      <c r="H69" s="62"/>
      <c r="I69" s="104"/>
      <c r="J69" s="105"/>
      <c r="K69" s="106"/>
      <c r="L69" s="107"/>
      <c r="M69" s="105"/>
      <c r="N69" s="106"/>
      <c r="O69" s="123"/>
      <c r="P69" s="124"/>
      <c r="Q69" s="125"/>
      <c r="R69" s="328"/>
      <c r="S69" s="47"/>
      <c r="T69" s="120"/>
      <c r="U69" s="111"/>
      <c r="V69" s="112"/>
      <c r="W69" s="113"/>
      <c r="X69" s="116"/>
      <c r="Y69" s="12"/>
      <c r="Z69" s="198"/>
      <c r="AA69" s="337"/>
      <c r="AB69" s="338"/>
      <c r="AC69" s="12"/>
      <c r="AD69" s="198"/>
      <c r="AE69" s="199"/>
      <c r="AF69" s="200"/>
      <c r="AG69" s="333"/>
    </row>
    <row r="70" spans="1:33" ht="15.75" customHeight="1">
      <c r="A70" s="363"/>
      <c r="B70" s="100"/>
      <c r="C70" s="376"/>
      <c r="D70" s="376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8"/>
      <c r="S70" s="47"/>
      <c r="T70" s="120"/>
      <c r="U70" s="111"/>
      <c r="V70" s="112"/>
      <c r="W70" s="113"/>
      <c r="X70" s="116"/>
      <c r="Y70" s="12"/>
      <c r="Z70" s="198"/>
      <c r="AA70" s="337"/>
      <c r="AB70" s="338"/>
      <c r="AC70" s="12"/>
      <c r="AD70" s="198"/>
      <c r="AE70" s="199"/>
      <c r="AF70" s="200"/>
      <c r="AG70" s="333"/>
    </row>
    <row r="71" spans="1:33" ht="15.75" customHeight="1">
      <c r="A71" s="363"/>
      <c r="B71" s="100"/>
      <c r="C71" s="376"/>
      <c r="D71" s="376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8"/>
      <c r="S71" s="119"/>
      <c r="T71" s="120"/>
      <c r="U71" s="130"/>
      <c r="V71" s="131"/>
      <c r="W71" s="126"/>
      <c r="X71" s="127"/>
      <c r="Y71" s="12"/>
      <c r="Z71" s="198"/>
      <c r="AA71" s="337"/>
      <c r="AB71" s="338"/>
      <c r="AC71" s="12"/>
      <c r="AD71" s="198"/>
      <c r="AE71" s="165"/>
      <c r="AF71" s="125"/>
      <c r="AG71" s="333"/>
    </row>
    <row r="72" spans="1:33" ht="15.75" customHeight="1" thickBot="1">
      <c r="A72" s="364"/>
      <c r="B72" s="133" t="s">
        <v>115</v>
      </c>
      <c r="C72" s="358"/>
      <c r="D72" s="358"/>
      <c r="E72" s="134"/>
      <c r="F72" s="167"/>
      <c r="G72" s="135"/>
      <c r="H72" s="69"/>
      <c r="I72" s="136">
        <f t="shared" ref="I72:J72" si="43">AVERAGE(I56:I71)</f>
        <v>20.833333333333332</v>
      </c>
      <c r="J72" s="137">
        <f t="shared" si="43"/>
        <v>3465</v>
      </c>
      <c r="K72" s="138">
        <f t="shared" ref="K72:K74" si="44">J72/I72</f>
        <v>166.32000000000002</v>
      </c>
      <c r="L72" s="136">
        <f t="shared" ref="L72:M72" si="45">AVERAGE(L56:L71)</f>
        <v>21</v>
      </c>
      <c r="M72" s="137">
        <f t="shared" si="45"/>
        <v>3114.0666687326516</v>
      </c>
      <c r="N72" s="138">
        <f>M72/L72</f>
        <v>148.28888898726913</v>
      </c>
      <c r="O72" s="139">
        <f>L72-I72</f>
        <v>0.16666666666666785</v>
      </c>
      <c r="P72" s="140">
        <f>N72-K72</f>
        <v>-18.031111012730889</v>
      </c>
      <c r="Q72" s="141">
        <f>N72/K72</f>
        <v>0.89158783662379215</v>
      </c>
      <c r="R72" s="329"/>
      <c r="S72" s="142">
        <v>0.16666666666666666</v>
      </c>
      <c r="T72" s="143">
        <v>0.77760416666666654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359"/>
      <c r="AB72" s="360"/>
      <c r="AC72" s="179">
        <f>SUM(AC56:AC71)</f>
        <v>18</v>
      </c>
      <c r="AD72" s="191">
        <f>SUM(AD56:AD71)</f>
        <v>0</v>
      </c>
      <c r="AE72" s="168">
        <f>M72-J72</f>
        <v>-350.93333126734842</v>
      </c>
      <c r="AF72" s="141">
        <f>M72/J72</f>
        <v>0.89872053931678253</v>
      </c>
      <c r="AG72" s="334"/>
    </row>
    <row r="73" spans="1:33" ht="15.75" customHeight="1">
      <c r="A73" s="322" t="s">
        <v>116</v>
      </c>
      <c r="B73" s="100" t="s">
        <v>192</v>
      </c>
      <c r="C73" s="335" t="s">
        <v>217</v>
      </c>
      <c r="D73" s="336"/>
      <c r="E73" s="101">
        <v>27.05</v>
      </c>
      <c r="F73" s="102">
        <v>871</v>
      </c>
      <c r="G73" s="103">
        <f t="shared" ref="G73:G74" si="46">E73*F73</f>
        <v>23560.55</v>
      </c>
      <c r="H73" s="13"/>
      <c r="I73" s="104">
        <v>5</v>
      </c>
      <c r="J73" s="105">
        <v>3273</v>
      </c>
      <c r="K73" s="106">
        <f t="shared" si="44"/>
        <v>654.6</v>
      </c>
      <c r="L73" s="107">
        <v>6</v>
      </c>
      <c r="M73" s="105">
        <f>F73/V73*60</f>
        <v>2961.6418775921861</v>
      </c>
      <c r="N73" s="106">
        <f>M73/L73</f>
        <v>493.60697959869771</v>
      </c>
      <c r="O73" s="108">
        <f>L73-I73</f>
        <v>1</v>
      </c>
      <c r="P73" s="109">
        <f>N73-K73</f>
        <v>-160.99302040130232</v>
      </c>
      <c r="Q73" s="110">
        <f>N73/K73</f>
        <v>0.75405893614222075</v>
      </c>
      <c r="R73" s="327">
        <f>Q89</f>
        <v>0.82362219841261475</v>
      </c>
      <c r="S73" s="47">
        <v>0.39791666666666659</v>
      </c>
      <c r="T73" s="48">
        <v>0.41016203703703696</v>
      </c>
      <c r="U73" s="111">
        <v>5</v>
      </c>
      <c r="V73" s="112">
        <v>17.645617586447475</v>
      </c>
      <c r="W73" s="113"/>
      <c r="X73" s="162"/>
      <c r="Y73" s="12"/>
      <c r="Z73" s="198"/>
      <c r="AA73" s="330"/>
      <c r="AB73" s="331"/>
      <c r="AC73" s="12">
        <v>0</v>
      </c>
      <c r="AD73" s="198"/>
      <c r="AE73" s="115">
        <f>M73-J73</f>
        <v>-311.35812240781388</v>
      </c>
      <c r="AF73" s="156">
        <f>M73/J73</f>
        <v>0.90487072337066488</v>
      </c>
      <c r="AG73" s="332">
        <f>AF89</f>
        <v>0.90598441825387632</v>
      </c>
    </row>
    <row r="74" spans="1:33" ht="15.75" customHeight="1">
      <c r="A74" s="323"/>
      <c r="B74" s="100" t="s">
        <v>192</v>
      </c>
      <c r="C74" s="335" t="s">
        <v>224</v>
      </c>
      <c r="D74" s="336"/>
      <c r="E74" s="101">
        <v>27.05</v>
      </c>
      <c r="F74" s="102">
        <v>1328</v>
      </c>
      <c r="G74" s="121">
        <f t="shared" si="46"/>
        <v>35922.400000000001</v>
      </c>
      <c r="H74" s="122"/>
      <c r="I74" s="104">
        <v>5</v>
      </c>
      <c r="J74" s="105">
        <v>3273</v>
      </c>
      <c r="K74" s="106">
        <f t="shared" si="44"/>
        <v>654.6</v>
      </c>
      <c r="L74" s="107">
        <v>5</v>
      </c>
      <c r="M74" s="105">
        <f>F74/V74*60</f>
        <v>2968.9321242976876</v>
      </c>
      <c r="N74" s="106">
        <f>M74/L74</f>
        <v>593.78642485953753</v>
      </c>
      <c r="O74" s="108">
        <f>L74-I74</f>
        <v>0</v>
      </c>
      <c r="P74" s="109">
        <f>N74-K74</f>
        <v>-60.81357514046249</v>
      </c>
      <c r="Q74" s="110">
        <f>N74/K74</f>
        <v>0.90709811313708755</v>
      </c>
      <c r="R74" s="328"/>
      <c r="S74" s="47">
        <v>0.41319444444444436</v>
      </c>
      <c r="T74" s="120">
        <v>0.43182870370370363</v>
      </c>
      <c r="U74" s="111">
        <v>5</v>
      </c>
      <c r="V74" s="112">
        <v>26.837932517183638</v>
      </c>
      <c r="W74" s="113"/>
      <c r="X74" s="116"/>
      <c r="Y74" s="12"/>
      <c r="Z74" s="198"/>
      <c r="AA74" s="337"/>
      <c r="AB74" s="338"/>
      <c r="AC74" s="12">
        <v>0</v>
      </c>
      <c r="AD74" s="198"/>
      <c r="AE74" s="117">
        <f>M74-J74</f>
        <v>-304.06787570231245</v>
      </c>
      <c r="AF74" s="110">
        <f>M74/J74</f>
        <v>0.90709811313708755</v>
      </c>
      <c r="AG74" s="333"/>
    </row>
    <row r="75" spans="1:33" ht="15.75" customHeight="1">
      <c r="A75" s="323"/>
      <c r="B75" s="100"/>
      <c r="C75" s="335"/>
      <c r="D75" s="336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28"/>
      <c r="S75" s="47"/>
      <c r="T75" s="48"/>
      <c r="U75" s="111"/>
      <c r="V75" s="112"/>
      <c r="W75" s="113"/>
      <c r="X75" s="116"/>
      <c r="Y75" s="12"/>
      <c r="Z75" s="198"/>
      <c r="AA75" s="337"/>
      <c r="AB75" s="338"/>
      <c r="AC75" s="12"/>
      <c r="AD75" s="198"/>
      <c r="AE75" s="117"/>
      <c r="AF75" s="110"/>
      <c r="AG75" s="333"/>
    </row>
    <row r="76" spans="1:33" ht="15.75" customHeight="1">
      <c r="A76" s="323"/>
      <c r="B76" s="100"/>
      <c r="C76" s="335"/>
      <c r="D76" s="336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8"/>
      <c r="S76" s="47"/>
      <c r="T76" s="48"/>
      <c r="U76" s="111"/>
      <c r="V76" s="112"/>
      <c r="W76" s="113"/>
      <c r="X76" s="116"/>
      <c r="Y76" s="12"/>
      <c r="Z76" s="198"/>
      <c r="AA76" s="337"/>
      <c r="AB76" s="338"/>
      <c r="AC76" s="12"/>
      <c r="AD76" s="198"/>
      <c r="AE76" s="117"/>
      <c r="AF76" s="110"/>
      <c r="AG76" s="333"/>
    </row>
    <row r="77" spans="1:33" ht="15.75" customHeight="1">
      <c r="A77" s="323"/>
      <c r="B77" s="100"/>
      <c r="C77" s="335"/>
      <c r="D77" s="336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8"/>
      <c r="S77" s="47"/>
      <c r="T77" s="48"/>
      <c r="U77" s="111"/>
      <c r="V77" s="112"/>
      <c r="W77" s="113"/>
      <c r="X77" s="116"/>
      <c r="Y77" s="12"/>
      <c r="Z77" s="198"/>
      <c r="AA77" s="337"/>
      <c r="AB77" s="338"/>
      <c r="AC77" s="12"/>
      <c r="AD77" s="198"/>
      <c r="AE77" s="117"/>
      <c r="AF77" s="110"/>
      <c r="AG77" s="333"/>
    </row>
    <row r="78" spans="1:33" ht="15.75" customHeight="1">
      <c r="A78" s="323"/>
      <c r="B78" s="100"/>
      <c r="C78" s="335"/>
      <c r="D78" s="336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8"/>
      <c r="S78" s="47"/>
      <c r="T78" s="120"/>
      <c r="U78" s="111"/>
      <c r="V78" s="112"/>
      <c r="W78" s="113"/>
      <c r="X78" s="116"/>
      <c r="Y78" s="12"/>
      <c r="Z78" s="198"/>
      <c r="AA78" s="337"/>
      <c r="AB78" s="338"/>
      <c r="AC78" s="12"/>
      <c r="AD78" s="198"/>
      <c r="AE78" s="117"/>
      <c r="AF78" s="110"/>
      <c r="AG78" s="333"/>
    </row>
    <row r="79" spans="1:33" ht="15.75" customHeight="1">
      <c r="A79" s="323"/>
      <c r="B79" s="100"/>
      <c r="C79" s="335"/>
      <c r="D79" s="336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8"/>
      <c r="S79" s="47"/>
      <c r="T79" s="120"/>
      <c r="U79" s="111"/>
      <c r="V79" s="112"/>
      <c r="W79" s="113"/>
      <c r="X79" s="116"/>
      <c r="Y79" s="12"/>
      <c r="Z79" s="198"/>
      <c r="AA79" s="337"/>
      <c r="AB79" s="338"/>
      <c r="AC79" s="12"/>
      <c r="AD79" s="198"/>
      <c r="AE79" s="117"/>
      <c r="AF79" s="110"/>
      <c r="AG79" s="333"/>
    </row>
    <row r="80" spans="1:33" ht="15.75" customHeight="1">
      <c r="A80" s="323"/>
      <c r="B80" s="100"/>
      <c r="C80" s="335"/>
      <c r="D80" s="336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8"/>
      <c r="S80" s="47"/>
      <c r="T80" s="120"/>
      <c r="U80" s="111"/>
      <c r="V80" s="112"/>
      <c r="W80" s="113"/>
      <c r="X80" s="116"/>
      <c r="Y80" s="12"/>
      <c r="Z80" s="198"/>
      <c r="AA80" s="337"/>
      <c r="AB80" s="338"/>
      <c r="AC80" s="12"/>
      <c r="AD80" s="198"/>
      <c r="AE80" s="117"/>
      <c r="AF80" s="110"/>
      <c r="AG80" s="333"/>
    </row>
    <row r="81" spans="1:33" ht="15.75" customHeight="1">
      <c r="A81" s="323"/>
      <c r="B81" s="100"/>
      <c r="C81" s="335"/>
      <c r="D81" s="336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8"/>
      <c r="S81" s="47"/>
      <c r="T81" s="120"/>
      <c r="U81" s="111"/>
      <c r="V81" s="112"/>
      <c r="W81" s="113"/>
      <c r="X81" s="127"/>
      <c r="Y81" s="12"/>
      <c r="Z81" s="198"/>
      <c r="AA81" s="337"/>
      <c r="AB81" s="338"/>
      <c r="AC81" s="12"/>
      <c r="AD81" s="198"/>
      <c r="AE81" s="117"/>
      <c r="AF81" s="110"/>
      <c r="AG81" s="333"/>
    </row>
    <row r="82" spans="1:33" ht="15.75" customHeight="1">
      <c r="A82" s="323"/>
      <c r="B82" s="100"/>
      <c r="C82" s="335"/>
      <c r="D82" s="336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8"/>
      <c r="S82" s="47"/>
      <c r="T82" s="120"/>
      <c r="U82" s="111"/>
      <c r="V82" s="112"/>
      <c r="W82" s="113"/>
      <c r="X82" s="127"/>
      <c r="Y82" s="12"/>
      <c r="Z82" s="198"/>
      <c r="AA82" s="337"/>
      <c r="AB82" s="338"/>
      <c r="AC82" s="12"/>
      <c r="AD82" s="198"/>
      <c r="AE82" s="117"/>
      <c r="AF82" s="110"/>
      <c r="AG82" s="333"/>
    </row>
    <row r="83" spans="1:33" ht="15.75" customHeight="1">
      <c r="A83" s="323"/>
      <c r="B83" s="100"/>
      <c r="C83" s="335"/>
      <c r="D83" s="336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8"/>
      <c r="S83" s="47"/>
      <c r="T83" s="120"/>
      <c r="U83" s="111"/>
      <c r="V83" s="112"/>
      <c r="W83" s="113"/>
      <c r="X83" s="127"/>
      <c r="Y83" s="12"/>
      <c r="Z83" s="198"/>
      <c r="AA83" s="337"/>
      <c r="AB83" s="338"/>
      <c r="AC83" s="12"/>
      <c r="AD83" s="198"/>
      <c r="AE83" s="117"/>
      <c r="AF83" s="110"/>
      <c r="AG83" s="333"/>
    </row>
    <row r="84" spans="1:33" ht="15.75" customHeight="1">
      <c r="A84" s="323"/>
      <c r="B84" s="100"/>
      <c r="C84" s="335"/>
      <c r="D84" s="336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8"/>
      <c r="S84" s="47"/>
      <c r="T84" s="120"/>
      <c r="U84" s="111"/>
      <c r="V84" s="112"/>
      <c r="W84" s="113"/>
      <c r="X84" s="127"/>
      <c r="Y84" s="12"/>
      <c r="Z84" s="198"/>
      <c r="AA84" s="337"/>
      <c r="AB84" s="338"/>
      <c r="AC84" s="12"/>
      <c r="AD84" s="198"/>
      <c r="AE84" s="117"/>
      <c r="AF84" s="110"/>
      <c r="AG84" s="333"/>
    </row>
    <row r="85" spans="1:33" ht="15.75" customHeight="1">
      <c r="A85" s="323"/>
      <c r="B85" s="100"/>
      <c r="C85" s="335"/>
      <c r="D85" s="336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8"/>
      <c r="S85" s="47"/>
      <c r="T85" s="120"/>
      <c r="U85" s="111"/>
      <c r="V85" s="112"/>
      <c r="W85" s="113"/>
      <c r="X85" s="127"/>
      <c r="Y85" s="12"/>
      <c r="Z85" s="198"/>
      <c r="AA85" s="337"/>
      <c r="AB85" s="338"/>
      <c r="AC85" s="12"/>
      <c r="AD85" s="198"/>
      <c r="AE85" s="117"/>
      <c r="AF85" s="110"/>
      <c r="AG85" s="333"/>
    </row>
    <row r="86" spans="1:33" ht="15.75" customHeight="1">
      <c r="A86" s="323"/>
      <c r="B86" s="100"/>
      <c r="C86" s="335"/>
      <c r="D86" s="336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8"/>
      <c r="S86" s="47"/>
      <c r="T86" s="120"/>
      <c r="U86" s="111"/>
      <c r="V86" s="112"/>
      <c r="W86" s="113"/>
      <c r="X86" s="127"/>
      <c r="Y86" s="12"/>
      <c r="Z86" s="198"/>
      <c r="AA86" s="337"/>
      <c r="AB86" s="338"/>
      <c r="AC86" s="12"/>
      <c r="AD86" s="198"/>
      <c r="AE86" s="117"/>
      <c r="AF86" s="110"/>
      <c r="AG86" s="333"/>
    </row>
    <row r="87" spans="1:33" ht="15.75" customHeight="1">
      <c r="A87" s="323"/>
      <c r="B87" s="100"/>
      <c r="C87" s="335"/>
      <c r="D87" s="336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8"/>
      <c r="S87" s="47"/>
      <c r="T87" s="120"/>
      <c r="U87" s="111"/>
      <c r="V87" s="112"/>
      <c r="W87" s="113"/>
      <c r="X87" s="127"/>
      <c r="Y87" s="12"/>
      <c r="Z87" s="198"/>
      <c r="AA87" s="337"/>
      <c r="AB87" s="338"/>
      <c r="AC87" s="12"/>
      <c r="AD87" s="198"/>
      <c r="AE87" s="117"/>
      <c r="AF87" s="110"/>
      <c r="AG87" s="333"/>
    </row>
    <row r="88" spans="1:33" ht="15.75" customHeight="1">
      <c r="A88" s="323"/>
      <c r="B88" s="163"/>
      <c r="C88" s="335"/>
      <c r="D88" s="336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8"/>
      <c r="S88" s="119"/>
      <c r="T88" s="120"/>
      <c r="U88" s="130"/>
      <c r="V88" s="131"/>
      <c r="W88" s="126"/>
      <c r="X88" s="127"/>
      <c r="Y88" s="12"/>
      <c r="Z88" s="198"/>
      <c r="AA88" s="337"/>
      <c r="AB88" s="338"/>
      <c r="AC88" s="12"/>
      <c r="AD88" s="198"/>
      <c r="AE88" s="165"/>
      <c r="AF88" s="125"/>
      <c r="AG88" s="333"/>
    </row>
    <row r="89" spans="1:33" ht="15.75" customHeight="1" thickBot="1">
      <c r="A89" s="324"/>
      <c r="B89" s="133" t="s">
        <v>115</v>
      </c>
      <c r="C89" s="358"/>
      <c r="D89" s="358"/>
      <c r="E89" s="134"/>
      <c r="F89" s="167"/>
      <c r="G89" s="135"/>
      <c r="H89" s="69"/>
      <c r="I89" s="136">
        <f t="shared" ref="I89:J89" si="47">AVERAGE(I73:I88)</f>
        <v>5</v>
      </c>
      <c r="J89" s="137">
        <f t="shared" si="47"/>
        <v>3273</v>
      </c>
      <c r="K89" s="138">
        <f t="shared" ref="K89" si="48">J89/I89</f>
        <v>654.6</v>
      </c>
      <c r="L89" s="136">
        <f t="shared" ref="L89:M89" si="49">AVERAGE(L73:L88)</f>
        <v>5.5</v>
      </c>
      <c r="M89" s="137">
        <f t="shared" si="49"/>
        <v>2965.2870009449371</v>
      </c>
      <c r="N89" s="138">
        <f>M89/L89</f>
        <v>539.14309108089765</v>
      </c>
      <c r="O89" s="139">
        <f>L89-I89</f>
        <v>0.5</v>
      </c>
      <c r="P89" s="140">
        <f>N89-K89</f>
        <v>-115.45690891910237</v>
      </c>
      <c r="Q89" s="141">
        <f>N89/K89</f>
        <v>0.82362219841261475</v>
      </c>
      <c r="R89" s="329"/>
      <c r="S89" s="142">
        <v>0.25</v>
      </c>
      <c r="T89" s="143">
        <v>0.43182870370370363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359"/>
      <c r="AB89" s="360"/>
      <c r="AC89" s="179">
        <f>SUM(AC73:AC88)</f>
        <v>0</v>
      </c>
      <c r="AD89" s="191">
        <f>SUM(AD73:AD88)</f>
        <v>0</v>
      </c>
      <c r="AE89" s="168">
        <f>M89-J89</f>
        <v>-307.71299905506294</v>
      </c>
      <c r="AF89" s="141">
        <f>M89/J89</f>
        <v>0.90598441825387632</v>
      </c>
      <c r="AG89" s="334"/>
    </row>
    <row r="90" spans="1:33" ht="15.75" customHeight="1">
      <c r="A90" s="361" t="s">
        <v>120</v>
      </c>
      <c r="B90" s="114" t="s">
        <v>192</v>
      </c>
      <c r="C90" s="325" t="s">
        <v>213</v>
      </c>
      <c r="D90" s="326"/>
      <c r="E90" s="147">
        <v>15.51</v>
      </c>
      <c r="F90" s="97">
        <v>2228</v>
      </c>
      <c r="G90" s="148">
        <f t="shared" ref="G90:G91" si="50">E90*F90</f>
        <v>34556.28</v>
      </c>
      <c r="H90" s="149"/>
      <c r="I90" s="150">
        <v>6</v>
      </c>
      <c r="J90" s="151">
        <v>3600</v>
      </c>
      <c r="K90" s="152">
        <f>J90/I90</f>
        <v>600</v>
      </c>
      <c r="L90" s="153">
        <v>6</v>
      </c>
      <c r="M90" s="151">
        <f>F90/V90*60</f>
        <v>3249.7200000000007</v>
      </c>
      <c r="N90" s="152">
        <f>M90/L90</f>
        <v>541.62000000000012</v>
      </c>
      <c r="O90" s="154">
        <f>L90-I90</f>
        <v>0</v>
      </c>
      <c r="P90" s="155">
        <f>N90-K90</f>
        <v>-58.379999999999882</v>
      </c>
      <c r="Q90" s="156">
        <f>N90/K90</f>
        <v>0.90270000000000017</v>
      </c>
      <c r="R90" s="327">
        <f>Q106</f>
        <v>0.90290000000000026</v>
      </c>
      <c r="S90" s="157">
        <v>0.25</v>
      </c>
      <c r="T90" s="158">
        <v>0.27856481481481482</v>
      </c>
      <c r="U90" s="159"/>
      <c r="V90" s="160">
        <v>41.135851704146809</v>
      </c>
      <c r="W90" s="158"/>
      <c r="X90" s="169"/>
      <c r="Y90" s="12"/>
      <c r="Z90" s="198"/>
      <c r="AA90" s="330"/>
      <c r="AB90" s="331"/>
      <c r="AC90" s="12">
        <v>0</v>
      </c>
      <c r="AD90" s="198"/>
      <c r="AE90" s="115">
        <f>M90-J90</f>
        <v>-350.27999999999929</v>
      </c>
      <c r="AF90" s="156">
        <f>M90/J90</f>
        <v>0.90270000000000017</v>
      </c>
      <c r="AG90" s="332">
        <f>AF106</f>
        <v>0.90290000000000015</v>
      </c>
    </row>
    <row r="91" spans="1:33" ht="15.75" customHeight="1">
      <c r="A91" s="362"/>
      <c r="B91" s="100" t="s">
        <v>192</v>
      </c>
      <c r="C91" s="335" t="s">
        <v>214</v>
      </c>
      <c r="D91" s="336"/>
      <c r="E91" s="101">
        <v>15.01</v>
      </c>
      <c r="F91" s="102">
        <v>2331</v>
      </c>
      <c r="G91" s="103">
        <f t="shared" si="50"/>
        <v>34988.31</v>
      </c>
      <c r="H91" s="26"/>
      <c r="I91" s="104">
        <v>6</v>
      </c>
      <c r="J91" s="105">
        <v>3600</v>
      </c>
      <c r="K91" s="106">
        <f t="shared" si="42"/>
        <v>600</v>
      </c>
      <c r="L91" s="107">
        <v>6</v>
      </c>
      <c r="M91" s="105">
        <f>F91/V91*60</f>
        <v>3251.1600000000003</v>
      </c>
      <c r="N91" s="106">
        <f>M91/L91</f>
        <v>541.86</v>
      </c>
      <c r="O91" s="108">
        <f>L91-I91</f>
        <v>0</v>
      </c>
      <c r="P91" s="109">
        <f>N91-K91</f>
        <v>-58.139999999999986</v>
      </c>
      <c r="Q91" s="110">
        <f>N91/K91</f>
        <v>0.90310000000000001</v>
      </c>
      <c r="R91" s="328"/>
      <c r="S91" s="47">
        <v>0.28194444444444444</v>
      </c>
      <c r="T91" s="48">
        <v>0.31181712962962965</v>
      </c>
      <c r="U91" s="111">
        <v>4.8666666666666547</v>
      </c>
      <c r="V91" s="112">
        <v>43.0184918613664</v>
      </c>
      <c r="W91" s="113"/>
      <c r="X91" s="13"/>
      <c r="Y91" s="12"/>
      <c r="Z91" s="198"/>
      <c r="AA91" s="337"/>
      <c r="AB91" s="338"/>
      <c r="AC91" s="12">
        <v>0</v>
      </c>
      <c r="AD91" s="198"/>
      <c r="AE91" s="117">
        <f>M91-J91</f>
        <v>-348.83999999999969</v>
      </c>
      <c r="AF91" s="110">
        <f>M91/J91</f>
        <v>0.90310000000000012</v>
      </c>
      <c r="AG91" s="333"/>
    </row>
    <row r="92" spans="1:33" ht="15.75" customHeight="1">
      <c r="A92" s="362"/>
      <c r="B92" s="100"/>
      <c r="C92" s="335"/>
      <c r="D92" s="336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328"/>
      <c r="S92" s="47"/>
      <c r="T92" s="48"/>
      <c r="U92" s="111"/>
      <c r="V92" s="112"/>
      <c r="W92" s="113"/>
      <c r="X92" s="13"/>
      <c r="Y92" s="12"/>
      <c r="Z92" s="198"/>
      <c r="AA92" s="337"/>
      <c r="AB92" s="338"/>
      <c r="AC92" s="12"/>
      <c r="AD92" s="198"/>
      <c r="AE92" s="117"/>
      <c r="AF92" s="110"/>
      <c r="AG92" s="333"/>
    </row>
    <row r="93" spans="1:33" ht="15.75" customHeight="1">
      <c r="A93" s="362"/>
      <c r="B93" s="100"/>
      <c r="C93" s="335"/>
      <c r="D93" s="336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8"/>
      <c r="S93" s="47"/>
      <c r="T93" s="48"/>
      <c r="U93" s="111"/>
      <c r="V93" s="112"/>
      <c r="W93" s="113"/>
      <c r="X93" s="116"/>
      <c r="Y93" s="12"/>
      <c r="Z93" s="198"/>
      <c r="AA93" s="337"/>
      <c r="AB93" s="338"/>
      <c r="AC93" s="12"/>
      <c r="AD93" s="198"/>
      <c r="AE93" s="117"/>
      <c r="AF93" s="110"/>
      <c r="AG93" s="333"/>
    </row>
    <row r="94" spans="1:33" ht="15.75" customHeight="1">
      <c r="A94" s="363"/>
      <c r="B94" s="100"/>
      <c r="C94" s="335"/>
      <c r="D94" s="336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8"/>
      <c r="S94" s="47"/>
      <c r="T94" s="48"/>
      <c r="U94" s="111"/>
      <c r="V94" s="112"/>
      <c r="W94" s="113"/>
      <c r="X94" s="13"/>
      <c r="Y94" s="12"/>
      <c r="Z94" s="198"/>
      <c r="AA94" s="337"/>
      <c r="AB94" s="338"/>
      <c r="AC94" s="12"/>
      <c r="AD94" s="198"/>
      <c r="AE94" s="117"/>
      <c r="AF94" s="110"/>
      <c r="AG94" s="333"/>
    </row>
    <row r="95" spans="1:33" ht="15.75" customHeight="1">
      <c r="A95" s="363"/>
      <c r="B95" s="100"/>
      <c r="C95" s="335"/>
      <c r="D95" s="336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8"/>
      <c r="S95" s="47"/>
      <c r="T95" s="120"/>
      <c r="U95" s="111"/>
      <c r="V95" s="112"/>
      <c r="W95" s="113"/>
      <c r="X95" s="50"/>
      <c r="Y95" s="12"/>
      <c r="Z95" s="198"/>
      <c r="AA95" s="337"/>
      <c r="AB95" s="338"/>
      <c r="AC95" s="12"/>
      <c r="AD95" s="198"/>
      <c r="AE95" s="117"/>
      <c r="AF95" s="110"/>
      <c r="AG95" s="333"/>
    </row>
    <row r="96" spans="1:33" ht="15.75" customHeight="1">
      <c r="A96" s="363"/>
      <c r="B96" s="100"/>
      <c r="C96" s="335"/>
      <c r="D96" s="336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8"/>
      <c r="S96" s="47"/>
      <c r="T96" s="120"/>
      <c r="U96" s="111"/>
      <c r="V96" s="112"/>
      <c r="W96" s="113"/>
      <c r="X96" s="116"/>
      <c r="Y96" s="12"/>
      <c r="Z96" s="198"/>
      <c r="AA96" s="337"/>
      <c r="AB96" s="338"/>
      <c r="AC96" s="12"/>
      <c r="AD96" s="198"/>
      <c r="AE96" s="117"/>
      <c r="AF96" s="110"/>
      <c r="AG96" s="333"/>
    </row>
    <row r="97" spans="1:33" ht="15.75" customHeight="1">
      <c r="A97" s="363"/>
      <c r="B97" s="100"/>
      <c r="C97" s="335"/>
      <c r="D97" s="336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8"/>
      <c r="S97" s="47"/>
      <c r="T97" s="120"/>
      <c r="U97" s="111"/>
      <c r="V97" s="112"/>
      <c r="W97" s="113"/>
      <c r="X97" s="116"/>
      <c r="Y97" s="12"/>
      <c r="Z97" s="198"/>
      <c r="AA97" s="337"/>
      <c r="AB97" s="338"/>
      <c r="AC97" s="12"/>
      <c r="AD97" s="198"/>
      <c r="AE97" s="117"/>
      <c r="AF97" s="110"/>
      <c r="AG97" s="333"/>
    </row>
    <row r="98" spans="1:33" ht="15.75" customHeight="1">
      <c r="A98" s="363"/>
      <c r="B98" s="100"/>
      <c r="C98" s="335"/>
      <c r="D98" s="336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8"/>
      <c r="S98" s="119"/>
      <c r="T98" s="120"/>
      <c r="U98" s="111"/>
      <c r="V98" s="131"/>
      <c r="W98" s="113"/>
      <c r="X98" s="116"/>
      <c r="Y98" s="12"/>
      <c r="Z98" s="198"/>
      <c r="AA98" s="337"/>
      <c r="AB98" s="338"/>
      <c r="AC98" s="12"/>
      <c r="AD98" s="198"/>
      <c r="AE98" s="117"/>
      <c r="AF98" s="110"/>
      <c r="AG98" s="333"/>
    </row>
    <row r="99" spans="1:33" ht="15.75" customHeight="1">
      <c r="A99" s="363"/>
      <c r="B99" s="100"/>
      <c r="C99" s="335"/>
      <c r="D99" s="336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8"/>
      <c r="S99" s="119"/>
      <c r="T99" s="120"/>
      <c r="U99" s="111"/>
      <c r="V99" s="131"/>
      <c r="W99" s="126"/>
      <c r="X99" s="127"/>
      <c r="Y99" s="12"/>
      <c r="Z99" s="198"/>
      <c r="AA99" s="337"/>
      <c r="AB99" s="338"/>
      <c r="AC99" s="12"/>
      <c r="AD99" s="198"/>
      <c r="AE99" s="117"/>
      <c r="AF99" s="110"/>
      <c r="AG99" s="333"/>
    </row>
    <row r="100" spans="1:33" ht="15.75" customHeight="1">
      <c r="A100" s="363"/>
      <c r="B100" s="100"/>
      <c r="C100" s="335"/>
      <c r="D100" s="336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8"/>
      <c r="S100" s="119"/>
      <c r="T100" s="120"/>
      <c r="U100" s="111"/>
      <c r="V100" s="131"/>
      <c r="W100" s="126"/>
      <c r="X100" s="127"/>
      <c r="Y100" s="12"/>
      <c r="Z100" s="198"/>
      <c r="AA100" s="337"/>
      <c r="AB100" s="338"/>
      <c r="AC100" s="12"/>
      <c r="AD100" s="198"/>
      <c r="AE100" s="117"/>
      <c r="AF100" s="110"/>
      <c r="AG100" s="333"/>
    </row>
    <row r="101" spans="1:33" ht="15.75" customHeight="1">
      <c r="A101" s="363"/>
      <c r="B101" s="100"/>
      <c r="C101" s="335"/>
      <c r="D101" s="336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8"/>
      <c r="S101" s="119"/>
      <c r="T101" s="120"/>
      <c r="U101" s="111"/>
      <c r="V101" s="131"/>
      <c r="W101" s="126"/>
      <c r="X101" s="127"/>
      <c r="Y101" s="12"/>
      <c r="Z101" s="198"/>
      <c r="AA101" s="337"/>
      <c r="AB101" s="338"/>
      <c r="AC101" s="12"/>
      <c r="AD101" s="198"/>
      <c r="AE101" s="117"/>
      <c r="AF101" s="110"/>
      <c r="AG101" s="333"/>
    </row>
    <row r="102" spans="1:33" ht="15.75" customHeight="1">
      <c r="A102" s="363"/>
      <c r="B102" s="100"/>
      <c r="C102" s="335"/>
      <c r="D102" s="336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8"/>
      <c r="S102" s="119"/>
      <c r="T102" s="120"/>
      <c r="U102" s="111"/>
      <c r="V102" s="131"/>
      <c r="W102" s="126"/>
      <c r="X102" s="127"/>
      <c r="Y102" s="12"/>
      <c r="Z102" s="198"/>
      <c r="AA102" s="337"/>
      <c r="AB102" s="338"/>
      <c r="AC102" s="12"/>
      <c r="AD102" s="198"/>
      <c r="AE102" s="117"/>
      <c r="AF102" s="110"/>
      <c r="AG102" s="333"/>
    </row>
    <row r="103" spans="1:33" ht="15.75" customHeight="1">
      <c r="A103" s="363"/>
      <c r="B103" s="100"/>
      <c r="C103" s="335"/>
      <c r="D103" s="336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8"/>
      <c r="S103" s="119"/>
      <c r="T103" s="120"/>
      <c r="U103" s="111"/>
      <c r="V103" s="131"/>
      <c r="W103" s="126"/>
      <c r="X103" s="127"/>
      <c r="Y103" s="12"/>
      <c r="Z103" s="198"/>
      <c r="AA103" s="337"/>
      <c r="AB103" s="338"/>
      <c r="AC103" s="12"/>
      <c r="AD103" s="198"/>
      <c r="AE103" s="117"/>
      <c r="AF103" s="110"/>
      <c r="AG103" s="333"/>
    </row>
    <row r="104" spans="1:33" ht="15.75" customHeight="1">
      <c r="A104" s="363"/>
      <c r="B104" s="100"/>
      <c r="C104" s="335"/>
      <c r="D104" s="336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8"/>
      <c r="S104" s="119"/>
      <c r="T104" s="120"/>
      <c r="U104" s="111"/>
      <c r="V104" s="131"/>
      <c r="W104" s="126"/>
      <c r="X104" s="127"/>
      <c r="Y104" s="12"/>
      <c r="Z104" s="198"/>
      <c r="AA104" s="337"/>
      <c r="AB104" s="338"/>
      <c r="AC104" s="12"/>
      <c r="AD104" s="198"/>
      <c r="AE104" s="117"/>
      <c r="AF104" s="110"/>
      <c r="AG104" s="333"/>
    </row>
    <row r="105" spans="1:33" ht="15.75" customHeight="1">
      <c r="A105" s="363"/>
      <c r="B105" s="100"/>
      <c r="C105" s="335"/>
      <c r="D105" s="336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8"/>
      <c r="S105" s="119"/>
      <c r="T105" s="120"/>
      <c r="U105" s="130"/>
      <c r="V105" s="131"/>
      <c r="W105" s="126"/>
      <c r="X105" s="127"/>
      <c r="Y105" s="12"/>
      <c r="Z105" s="198"/>
      <c r="AA105" s="337"/>
      <c r="AB105" s="338"/>
      <c r="AC105" s="12"/>
      <c r="AD105" s="198"/>
      <c r="AE105" s="165"/>
      <c r="AF105" s="125"/>
      <c r="AG105" s="333"/>
    </row>
    <row r="106" spans="1:33" ht="15.75" customHeight="1" thickBot="1">
      <c r="A106" s="364"/>
      <c r="B106" s="133" t="s">
        <v>115</v>
      </c>
      <c r="C106" s="358"/>
      <c r="D106" s="358"/>
      <c r="E106" s="134"/>
      <c r="F106" s="167"/>
      <c r="G106" s="135"/>
      <c r="H106" s="69"/>
      <c r="I106" s="136">
        <f t="shared" ref="I106:J106" si="51">AVERAGE(I90:I105)</f>
        <v>6</v>
      </c>
      <c r="J106" s="137">
        <f t="shared" si="51"/>
        <v>3600</v>
      </c>
      <c r="K106" s="138">
        <f t="shared" ref="K106" si="52">J106/I106</f>
        <v>600</v>
      </c>
      <c r="L106" s="136">
        <f t="shared" ref="L106:M106" si="53">AVERAGE(L90:L105)</f>
        <v>6</v>
      </c>
      <c r="M106" s="137">
        <f t="shared" si="53"/>
        <v>3250.4400000000005</v>
      </c>
      <c r="N106" s="138">
        <f>M106/L106</f>
        <v>541.74000000000012</v>
      </c>
      <c r="O106" s="139">
        <f>L106-I106</f>
        <v>0</v>
      </c>
      <c r="P106" s="140">
        <f>N106-K106</f>
        <v>-58.259999999999877</v>
      </c>
      <c r="Q106" s="141">
        <f>N106/K106</f>
        <v>0.90290000000000026</v>
      </c>
      <c r="R106" s="329"/>
      <c r="S106" s="142">
        <v>0.25</v>
      </c>
      <c r="T106" s="143">
        <v>0.31181712962962965</v>
      </c>
      <c r="U106" s="144"/>
      <c r="V106" s="166"/>
      <c r="W106" s="167"/>
      <c r="X106" s="138"/>
      <c r="Y106" s="179">
        <f>SUM(Y90:Y105)</f>
        <v>0</v>
      </c>
      <c r="Z106" s="180">
        <f>SUM(Z90:Z105)</f>
        <v>0</v>
      </c>
      <c r="AA106" s="359"/>
      <c r="AB106" s="360"/>
      <c r="AC106" s="179">
        <f>SUM(AC90:AC105)</f>
        <v>0</v>
      </c>
      <c r="AD106" s="191">
        <f>SUM(AD90:AD105)</f>
        <v>0</v>
      </c>
      <c r="AE106" s="168">
        <f>M106-J106</f>
        <v>-349.55999999999949</v>
      </c>
      <c r="AF106" s="141">
        <f>M106/J106</f>
        <v>0.90290000000000015</v>
      </c>
      <c r="AG106" s="334"/>
    </row>
    <row r="107" spans="1:33" ht="15.75" customHeight="1">
      <c r="A107" s="322" t="s">
        <v>193</v>
      </c>
      <c r="B107" s="146" t="s">
        <v>171</v>
      </c>
      <c r="C107" s="325" t="s">
        <v>210</v>
      </c>
      <c r="D107" s="326"/>
      <c r="E107" s="147">
        <v>58.17</v>
      </c>
      <c r="F107" s="97">
        <v>2121</v>
      </c>
      <c r="G107" s="148">
        <f t="shared" ref="G107:G109" si="54">E107*F107</f>
        <v>123378.57</v>
      </c>
      <c r="H107" s="149"/>
      <c r="I107" s="150">
        <v>18</v>
      </c>
      <c r="J107" s="151">
        <v>2000</v>
      </c>
      <c r="K107" s="152">
        <f>J107/I107</f>
        <v>111.11111111111111</v>
      </c>
      <c r="L107" s="153">
        <v>17</v>
      </c>
      <c r="M107" s="151">
        <f>F107/V107*60</f>
        <v>1790</v>
      </c>
      <c r="N107" s="152">
        <f>M107/L107</f>
        <v>105.29411764705883</v>
      </c>
      <c r="O107" s="154">
        <f>L107-I107</f>
        <v>-1</v>
      </c>
      <c r="P107" s="155">
        <f>N107-K107</f>
        <v>-5.8169934640522882</v>
      </c>
      <c r="Q107" s="156">
        <f>N107/K107</f>
        <v>0.9476470588235294</v>
      </c>
      <c r="R107" s="327">
        <f>Q123</f>
        <v>0.94294642857142852</v>
      </c>
      <c r="S107" s="157">
        <v>0.72986111111111096</v>
      </c>
      <c r="T107" s="158">
        <v>0.77922453703703687</v>
      </c>
      <c r="U107" s="159"/>
      <c r="V107" s="160">
        <v>71.094972067039109</v>
      </c>
      <c r="W107" s="158"/>
      <c r="X107" s="169"/>
      <c r="Y107" s="196"/>
      <c r="Z107" s="197"/>
      <c r="AA107" s="330"/>
      <c r="AB107" s="331"/>
      <c r="AC107" s="196">
        <v>2</v>
      </c>
      <c r="AD107" s="197"/>
      <c r="AE107" s="115">
        <f>M107-J107</f>
        <v>-210</v>
      </c>
      <c r="AF107" s="156">
        <f>M107/J107</f>
        <v>0.89500000000000002</v>
      </c>
      <c r="AG107" s="332">
        <f>AF123</f>
        <v>0.89500000000000002</v>
      </c>
    </row>
    <row r="108" spans="1:33" ht="15.75" customHeight="1">
      <c r="A108" s="323"/>
      <c r="B108" s="163" t="s">
        <v>171</v>
      </c>
      <c r="C108" s="335" t="s">
        <v>194</v>
      </c>
      <c r="D108" s="336"/>
      <c r="E108" s="101">
        <v>50.67</v>
      </c>
      <c r="F108" s="102">
        <v>1635</v>
      </c>
      <c r="G108" s="103">
        <f t="shared" si="54"/>
        <v>82845.45</v>
      </c>
      <c r="H108" s="26"/>
      <c r="I108" s="104">
        <v>20</v>
      </c>
      <c r="J108" s="105">
        <v>2000</v>
      </c>
      <c r="K108" s="106">
        <f t="shared" ref="K108:K109" si="55">J108/I108</f>
        <v>100</v>
      </c>
      <c r="L108" s="107">
        <v>19</v>
      </c>
      <c r="M108" s="105">
        <f>F108/V108*60</f>
        <v>1790</v>
      </c>
      <c r="N108" s="106">
        <f>M108/L108</f>
        <v>94.21052631578948</v>
      </c>
      <c r="O108" s="108">
        <f>L108-I108</f>
        <v>-1</v>
      </c>
      <c r="P108" s="109">
        <f>N108-K108</f>
        <v>-5.7894736842105203</v>
      </c>
      <c r="Q108" s="110">
        <f>N108/K108</f>
        <v>0.94210526315789478</v>
      </c>
      <c r="R108" s="328"/>
      <c r="S108" s="47">
        <v>0.78333333333333321</v>
      </c>
      <c r="T108" s="48">
        <v>0.82138888888888872</v>
      </c>
      <c r="U108" s="111">
        <v>5.9166666666667389</v>
      </c>
      <c r="V108" s="112">
        <v>54.804469273743017</v>
      </c>
      <c r="W108" s="113"/>
      <c r="X108" s="116"/>
      <c r="Y108" s="12"/>
      <c r="Z108" s="198"/>
      <c r="AA108" s="337"/>
      <c r="AB108" s="338"/>
      <c r="AC108" s="12">
        <v>1</v>
      </c>
      <c r="AD108" s="198"/>
      <c r="AE108" s="117">
        <f>M108-J108</f>
        <v>-210</v>
      </c>
      <c r="AF108" s="110">
        <f>M108/J108</f>
        <v>0.89500000000000002</v>
      </c>
      <c r="AG108" s="333"/>
    </row>
    <row r="109" spans="1:33" ht="15.75" customHeight="1">
      <c r="A109" s="323"/>
      <c r="B109" s="163" t="s">
        <v>171</v>
      </c>
      <c r="C109" s="335" t="s">
        <v>228</v>
      </c>
      <c r="D109" s="336"/>
      <c r="E109" s="101">
        <v>57.3</v>
      </c>
      <c r="F109" s="102">
        <v>2620</v>
      </c>
      <c r="G109" s="103">
        <f t="shared" si="54"/>
        <v>150126</v>
      </c>
      <c r="H109" s="26"/>
      <c r="I109" s="104">
        <v>21</v>
      </c>
      <c r="J109" s="105">
        <v>2000</v>
      </c>
      <c r="K109" s="106">
        <f t="shared" si="55"/>
        <v>95.238095238095241</v>
      </c>
      <c r="L109" s="107">
        <v>20</v>
      </c>
      <c r="M109" s="105">
        <f>F109/V109*60</f>
        <v>1790</v>
      </c>
      <c r="N109" s="106">
        <f>M109/L109</f>
        <v>89.5</v>
      </c>
      <c r="O109" s="108">
        <f>L109-I109</f>
        <v>-1</v>
      </c>
      <c r="P109" s="109">
        <f>N109-K109</f>
        <v>-5.7380952380952408</v>
      </c>
      <c r="Q109" s="110">
        <f>N109/K109</f>
        <v>0.93974999999999997</v>
      </c>
      <c r="R109" s="328"/>
      <c r="S109" s="47">
        <v>0.8243055555555554</v>
      </c>
      <c r="T109" s="48">
        <v>0.88528935185185165</v>
      </c>
      <c r="U109" s="111">
        <v>5</v>
      </c>
      <c r="V109" s="112">
        <v>87.821229050279328</v>
      </c>
      <c r="W109" s="113"/>
      <c r="X109" s="116"/>
      <c r="Y109" s="12"/>
      <c r="Z109" s="198"/>
      <c r="AA109" s="337"/>
      <c r="AB109" s="338"/>
      <c r="AC109" s="12">
        <v>2</v>
      </c>
      <c r="AD109" s="198"/>
      <c r="AE109" s="117">
        <f>M109-J109</f>
        <v>-210</v>
      </c>
      <c r="AF109" s="110">
        <f>M109/J109</f>
        <v>0.89500000000000002</v>
      </c>
      <c r="AG109" s="333"/>
    </row>
    <row r="110" spans="1:33" ht="15.75" customHeight="1">
      <c r="A110" s="323"/>
      <c r="B110" s="163"/>
      <c r="C110" s="335"/>
      <c r="D110" s="336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328"/>
      <c r="S110" s="47"/>
      <c r="T110" s="48"/>
      <c r="U110" s="111"/>
      <c r="V110" s="112"/>
      <c r="W110" s="113"/>
      <c r="X110" s="116"/>
      <c r="Y110" s="12"/>
      <c r="Z110" s="198"/>
      <c r="AA110" s="337"/>
      <c r="AB110" s="338"/>
      <c r="AC110" s="12"/>
      <c r="AD110" s="198"/>
      <c r="AE110" s="117"/>
      <c r="AF110" s="110"/>
      <c r="AG110" s="333"/>
    </row>
    <row r="111" spans="1:33" ht="15.75" customHeight="1">
      <c r="A111" s="323"/>
      <c r="B111" s="163"/>
      <c r="C111" s="335"/>
      <c r="D111" s="336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328"/>
      <c r="S111" s="47"/>
      <c r="T111" s="48"/>
      <c r="U111" s="111"/>
      <c r="V111" s="112"/>
      <c r="W111" s="113"/>
      <c r="X111" s="116"/>
      <c r="Y111" s="12"/>
      <c r="Z111" s="198"/>
      <c r="AA111" s="337"/>
      <c r="AB111" s="338"/>
      <c r="AC111" s="12"/>
      <c r="AD111" s="198"/>
      <c r="AE111" s="117"/>
      <c r="AF111" s="110"/>
      <c r="AG111" s="333"/>
    </row>
    <row r="112" spans="1:33" ht="15.75" customHeight="1">
      <c r="A112" s="323"/>
      <c r="B112" s="163"/>
      <c r="C112" s="335"/>
      <c r="D112" s="336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28"/>
      <c r="S112" s="47"/>
      <c r="T112" s="120"/>
      <c r="U112" s="111"/>
      <c r="V112" s="112"/>
      <c r="W112" s="113"/>
      <c r="X112" s="116"/>
      <c r="Y112" s="12"/>
      <c r="Z112" s="198"/>
      <c r="AA112" s="337"/>
      <c r="AB112" s="338"/>
      <c r="AC112" s="12"/>
      <c r="AD112" s="198"/>
      <c r="AE112" s="117"/>
      <c r="AF112" s="110"/>
      <c r="AG112" s="333"/>
    </row>
    <row r="113" spans="1:33" ht="15.75" customHeight="1">
      <c r="A113" s="323"/>
      <c r="B113" s="163"/>
      <c r="C113" s="335"/>
      <c r="D113" s="336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328"/>
      <c r="S113" s="119"/>
      <c r="T113" s="120"/>
      <c r="U113" s="111"/>
      <c r="V113" s="112"/>
      <c r="W113" s="120"/>
      <c r="X113" s="189"/>
      <c r="Y113" s="12"/>
      <c r="Z113" s="198"/>
      <c r="AA113" s="337"/>
      <c r="AB113" s="338"/>
      <c r="AC113" s="12"/>
      <c r="AD113" s="198"/>
      <c r="AE113" s="117"/>
      <c r="AF113" s="110"/>
      <c r="AG113" s="333"/>
    </row>
    <row r="114" spans="1:33" ht="15.75" customHeight="1">
      <c r="A114" s="323"/>
      <c r="B114" s="163"/>
      <c r="C114" s="335"/>
      <c r="D114" s="336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28"/>
      <c r="S114" s="119"/>
      <c r="T114" s="120"/>
      <c r="U114" s="111"/>
      <c r="V114" s="112"/>
      <c r="W114" s="120"/>
      <c r="X114" s="189"/>
      <c r="Y114" s="12"/>
      <c r="Z114" s="198"/>
      <c r="AA114" s="337"/>
      <c r="AB114" s="338"/>
      <c r="AC114" s="12"/>
      <c r="AD114" s="198"/>
      <c r="AE114" s="117"/>
      <c r="AF114" s="110"/>
      <c r="AG114" s="333"/>
    </row>
    <row r="115" spans="1:33" ht="15.75" customHeight="1">
      <c r="A115" s="323"/>
      <c r="B115" s="163"/>
      <c r="C115" s="335"/>
      <c r="D115" s="336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8"/>
      <c r="S115" s="119"/>
      <c r="T115" s="120"/>
      <c r="U115" s="111"/>
      <c r="V115" s="112"/>
      <c r="W115" s="120"/>
      <c r="X115" s="189"/>
      <c r="Y115" s="12"/>
      <c r="Z115" s="198"/>
      <c r="AA115" s="337"/>
      <c r="AB115" s="338"/>
      <c r="AC115" s="12"/>
      <c r="AD115" s="198"/>
      <c r="AE115" s="117"/>
      <c r="AF115" s="110"/>
      <c r="AG115" s="333"/>
    </row>
    <row r="116" spans="1:33" ht="15.75" customHeight="1">
      <c r="A116" s="323"/>
      <c r="B116" s="163"/>
      <c r="C116" s="335"/>
      <c r="D116" s="336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8"/>
      <c r="S116" s="119"/>
      <c r="T116" s="120"/>
      <c r="U116" s="111"/>
      <c r="V116" s="112"/>
      <c r="W116" s="120"/>
      <c r="X116" s="189"/>
      <c r="Y116" s="12"/>
      <c r="Z116" s="198"/>
      <c r="AA116" s="337"/>
      <c r="AB116" s="338"/>
      <c r="AC116" s="12"/>
      <c r="AD116" s="198"/>
      <c r="AE116" s="117"/>
      <c r="AF116" s="110"/>
      <c r="AG116" s="333"/>
    </row>
    <row r="117" spans="1:33" ht="15.75" customHeight="1">
      <c r="A117" s="323"/>
      <c r="B117" s="163"/>
      <c r="C117" s="335"/>
      <c r="D117" s="336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8"/>
      <c r="S117" s="119"/>
      <c r="T117" s="120"/>
      <c r="U117" s="111"/>
      <c r="V117" s="112"/>
      <c r="W117" s="120"/>
      <c r="X117" s="189"/>
      <c r="Y117" s="12"/>
      <c r="Z117" s="198"/>
      <c r="AA117" s="337"/>
      <c r="AB117" s="338"/>
      <c r="AC117" s="12"/>
      <c r="AD117" s="198"/>
      <c r="AE117" s="117"/>
      <c r="AF117" s="110"/>
      <c r="AG117" s="333"/>
    </row>
    <row r="118" spans="1:33" ht="15.75" customHeight="1">
      <c r="A118" s="323"/>
      <c r="B118" s="163"/>
      <c r="C118" s="335"/>
      <c r="D118" s="336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8"/>
      <c r="S118" s="119"/>
      <c r="T118" s="120"/>
      <c r="U118" s="111"/>
      <c r="V118" s="112"/>
      <c r="W118" s="120"/>
      <c r="X118" s="189"/>
      <c r="Y118" s="12"/>
      <c r="Z118" s="198"/>
      <c r="AA118" s="337"/>
      <c r="AB118" s="338"/>
      <c r="AC118" s="12"/>
      <c r="AD118" s="198"/>
      <c r="AE118" s="117"/>
      <c r="AF118" s="110"/>
      <c r="AG118" s="333"/>
    </row>
    <row r="119" spans="1:33" ht="15.75" customHeight="1">
      <c r="A119" s="323"/>
      <c r="B119" s="163"/>
      <c r="C119" s="335"/>
      <c r="D119" s="336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8"/>
      <c r="S119" s="119"/>
      <c r="T119" s="120"/>
      <c r="U119" s="111"/>
      <c r="V119" s="112"/>
      <c r="W119" s="120"/>
      <c r="X119" s="189"/>
      <c r="Y119" s="12"/>
      <c r="Z119" s="198"/>
      <c r="AA119" s="337"/>
      <c r="AB119" s="338"/>
      <c r="AC119" s="12"/>
      <c r="AD119" s="198"/>
      <c r="AE119" s="117"/>
      <c r="AF119" s="110"/>
      <c r="AG119" s="333"/>
    </row>
    <row r="120" spans="1:33" ht="15.75" customHeight="1">
      <c r="A120" s="323"/>
      <c r="B120" s="163"/>
      <c r="C120" s="335"/>
      <c r="D120" s="336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8"/>
      <c r="S120" s="119"/>
      <c r="T120" s="120"/>
      <c r="U120" s="111"/>
      <c r="V120" s="112"/>
      <c r="W120" s="120"/>
      <c r="X120" s="189"/>
      <c r="Y120" s="12"/>
      <c r="Z120" s="198"/>
      <c r="AA120" s="337"/>
      <c r="AB120" s="338"/>
      <c r="AC120" s="12"/>
      <c r="AD120" s="198"/>
      <c r="AE120" s="117"/>
      <c r="AF120" s="110"/>
      <c r="AG120" s="333"/>
    </row>
    <row r="121" spans="1:33" ht="15.75" customHeight="1">
      <c r="A121" s="323"/>
      <c r="B121" s="163"/>
      <c r="C121" s="335"/>
      <c r="D121" s="336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8"/>
      <c r="S121" s="119"/>
      <c r="T121" s="120"/>
      <c r="U121" s="111"/>
      <c r="V121" s="112"/>
      <c r="W121" s="120"/>
      <c r="X121" s="189"/>
      <c r="Y121" s="12"/>
      <c r="Z121" s="198"/>
      <c r="AA121" s="337"/>
      <c r="AB121" s="338"/>
      <c r="AC121" s="12"/>
      <c r="AD121" s="198"/>
      <c r="AE121" s="117"/>
      <c r="AF121" s="110"/>
      <c r="AG121" s="333"/>
    </row>
    <row r="122" spans="1:33" ht="15.75" customHeight="1">
      <c r="A122" s="323"/>
      <c r="B122" s="163"/>
      <c r="C122" s="335"/>
      <c r="D122" s="336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8"/>
      <c r="S122" s="119"/>
      <c r="T122" s="120"/>
      <c r="U122" s="130"/>
      <c r="V122" s="131"/>
      <c r="W122" s="126"/>
      <c r="X122" s="127"/>
      <c r="Y122" s="12"/>
      <c r="Z122" s="198"/>
      <c r="AA122" s="337"/>
      <c r="AB122" s="338"/>
      <c r="AC122" s="12"/>
      <c r="AD122" s="198"/>
      <c r="AE122" s="165"/>
      <c r="AF122" s="125"/>
      <c r="AG122" s="333"/>
    </row>
    <row r="123" spans="1:33" ht="15.75" customHeight="1" thickBot="1">
      <c r="A123" s="324"/>
      <c r="B123" s="133" t="s">
        <v>115</v>
      </c>
      <c r="C123" s="358"/>
      <c r="D123" s="358"/>
      <c r="E123" s="134"/>
      <c r="F123" s="167"/>
      <c r="G123" s="135"/>
      <c r="H123" s="69"/>
      <c r="I123" s="136">
        <f t="shared" ref="I123:J123" si="56">AVERAGE(I107:I122)</f>
        <v>19.666666666666668</v>
      </c>
      <c r="J123" s="137">
        <f t="shared" si="56"/>
        <v>2000</v>
      </c>
      <c r="K123" s="138">
        <f t="shared" ref="K123" si="57">J123/I123</f>
        <v>101.69491525423729</v>
      </c>
      <c r="L123" s="136">
        <f t="shared" ref="L123:M123" si="58">AVERAGE(L107:L122)</f>
        <v>18.666666666666668</v>
      </c>
      <c r="M123" s="137">
        <f t="shared" si="58"/>
        <v>1790</v>
      </c>
      <c r="N123" s="138">
        <f>M123/L123</f>
        <v>95.892857142857139</v>
      </c>
      <c r="O123" s="139">
        <f>L123-I123</f>
        <v>-1</v>
      </c>
      <c r="P123" s="140">
        <f>N123-K123</f>
        <v>-5.8020581113801484</v>
      </c>
      <c r="Q123" s="141">
        <f>N123/K123</f>
        <v>0.94294642857142852</v>
      </c>
      <c r="R123" s="329"/>
      <c r="S123" s="142">
        <v>0.72986111111111096</v>
      </c>
      <c r="T123" s="143">
        <v>0.88528935185185165</v>
      </c>
      <c r="U123" s="144"/>
      <c r="V123" s="166"/>
      <c r="W123" s="167"/>
      <c r="X123" s="138"/>
      <c r="Y123" s="179">
        <f t="shared" ref="Y123:Z123" si="59">SUM(Y107:Y122)</f>
        <v>0</v>
      </c>
      <c r="Z123" s="180">
        <f t="shared" si="59"/>
        <v>0</v>
      </c>
      <c r="AA123" s="359"/>
      <c r="AB123" s="360"/>
      <c r="AC123" s="179">
        <f t="shared" ref="AC123" si="60">SUM(AC107:AC122)</f>
        <v>5</v>
      </c>
      <c r="AD123" s="180">
        <f t="shared" ref="AD123" si="61">SUM(AD107:AD122)</f>
        <v>0</v>
      </c>
      <c r="AE123" s="168">
        <f>M123-J123</f>
        <v>-210</v>
      </c>
      <c r="AF123" s="141">
        <f>M123/J123</f>
        <v>0.89500000000000002</v>
      </c>
      <c r="AG123" s="334"/>
    </row>
    <row r="124" spans="1:33" ht="15.75" customHeight="1">
      <c r="A124" s="361" t="s">
        <v>182</v>
      </c>
      <c r="B124" s="146" t="s">
        <v>171</v>
      </c>
      <c r="C124" s="325" t="s">
        <v>185</v>
      </c>
      <c r="D124" s="326"/>
      <c r="E124" s="147">
        <v>47.6</v>
      </c>
      <c r="F124" s="159">
        <v>2164</v>
      </c>
      <c r="G124" s="148">
        <f t="shared" ref="G124:G126" si="62">E124*F124</f>
        <v>103006.40000000001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1794.6132557002506</v>
      </c>
      <c r="N124" s="152">
        <f>M124/L124</f>
        <v>78.026663291315245</v>
      </c>
      <c r="O124" s="154">
        <f>L124-I124</f>
        <v>0</v>
      </c>
      <c r="P124" s="155">
        <f>N124-K124</f>
        <v>-8.9298584478151923</v>
      </c>
      <c r="Q124" s="156">
        <f>N124/K124</f>
        <v>0.89730662785012527</v>
      </c>
      <c r="R124" s="327">
        <f>Q140</f>
        <v>0.89597107463411385</v>
      </c>
      <c r="S124" s="157">
        <v>0.74097222222222203</v>
      </c>
      <c r="T124" s="158">
        <v>0.79120370370370352</v>
      </c>
      <c r="U124" s="159"/>
      <c r="V124" s="160">
        <v>72.349850079167595</v>
      </c>
      <c r="W124" s="97"/>
      <c r="X124" s="98"/>
      <c r="Y124" s="196"/>
      <c r="Z124" s="197"/>
      <c r="AA124" s="330"/>
      <c r="AB124" s="331"/>
      <c r="AC124" s="196">
        <v>2</v>
      </c>
      <c r="AD124" s="197"/>
      <c r="AE124" s="115">
        <f>M124-J124</f>
        <v>-205.38674429974935</v>
      </c>
      <c r="AF124" s="156">
        <f>M124/J124</f>
        <v>0.89730662785012527</v>
      </c>
      <c r="AG124" s="381">
        <f>AF140</f>
        <v>0.89597107463411396</v>
      </c>
    </row>
    <row r="125" spans="1:33" ht="15.75" customHeight="1">
      <c r="A125" s="362"/>
      <c r="B125" s="163" t="s">
        <v>171</v>
      </c>
      <c r="C125" s="335" t="s">
        <v>184</v>
      </c>
      <c r="D125" s="336"/>
      <c r="E125" s="101">
        <v>56.87</v>
      </c>
      <c r="F125" s="111">
        <v>1883</v>
      </c>
      <c r="G125" s="103">
        <f t="shared" si="62"/>
        <v>107086.20999999999</v>
      </c>
      <c r="H125" s="26"/>
      <c r="I125" s="104">
        <v>23</v>
      </c>
      <c r="J125" s="105">
        <v>2000</v>
      </c>
      <c r="K125" s="106">
        <f t="shared" ref="K125:K126" si="63">J125/I125</f>
        <v>86.956521739130437</v>
      </c>
      <c r="L125" s="107">
        <v>23</v>
      </c>
      <c r="M125" s="105">
        <f>F125/V125*60</f>
        <v>1791.3607611406526</v>
      </c>
      <c r="N125" s="106">
        <f>M125/L125</f>
        <v>77.885250484376201</v>
      </c>
      <c r="O125" s="108">
        <f>L125-I125</f>
        <v>0</v>
      </c>
      <c r="P125" s="109">
        <f>N125-K125</f>
        <v>-9.0712712547542367</v>
      </c>
      <c r="Q125" s="110">
        <f>N125/K125</f>
        <v>0.89568038057032628</v>
      </c>
      <c r="R125" s="328"/>
      <c r="S125" s="47">
        <v>0.79513888888888873</v>
      </c>
      <c r="T125" s="48">
        <v>0.83893518518518506</v>
      </c>
      <c r="U125" s="111">
        <v>5.6666666666666998</v>
      </c>
      <c r="V125" s="112">
        <v>63.069372987750249</v>
      </c>
      <c r="W125" s="113"/>
      <c r="X125" s="116"/>
      <c r="Y125" s="12"/>
      <c r="Z125" s="198"/>
      <c r="AA125" s="337"/>
      <c r="AB125" s="338"/>
      <c r="AC125" s="12">
        <v>1</v>
      </c>
      <c r="AD125" s="198"/>
      <c r="AE125" s="117">
        <f>M125-J125</f>
        <v>-208.63923885934742</v>
      </c>
      <c r="AF125" s="110">
        <f>M125/J125</f>
        <v>0.89568038057032628</v>
      </c>
      <c r="AG125" s="374"/>
    </row>
    <row r="126" spans="1:33" ht="15.75" customHeight="1">
      <c r="A126" s="362"/>
      <c r="B126" s="163" t="s">
        <v>171</v>
      </c>
      <c r="C126" s="335" t="s">
        <v>183</v>
      </c>
      <c r="D126" s="336"/>
      <c r="E126" s="101">
        <v>56.79</v>
      </c>
      <c r="F126" s="111">
        <v>2622</v>
      </c>
      <c r="G126" s="103">
        <f t="shared" si="62"/>
        <v>148903.38</v>
      </c>
      <c r="H126" s="26"/>
      <c r="I126" s="104">
        <v>23</v>
      </c>
      <c r="J126" s="105">
        <v>2000</v>
      </c>
      <c r="K126" s="106">
        <f t="shared" si="63"/>
        <v>86.956521739130437</v>
      </c>
      <c r="L126" s="107">
        <v>23</v>
      </c>
      <c r="M126" s="105">
        <f>F126/V126*60</f>
        <v>1789.8524309637805</v>
      </c>
      <c r="N126" s="106">
        <f>M126/L126</f>
        <v>77.81967091146872</v>
      </c>
      <c r="O126" s="108">
        <f>L126-I126</f>
        <v>0</v>
      </c>
      <c r="P126" s="109">
        <f>N126-K126</f>
        <v>-9.1368508276617177</v>
      </c>
      <c r="Q126" s="110">
        <f>N126/K126</f>
        <v>0.89492621548189022</v>
      </c>
      <c r="R126" s="328"/>
      <c r="S126" s="47">
        <v>0.84305555555555534</v>
      </c>
      <c r="T126" s="48">
        <v>0.90408564814814796</v>
      </c>
      <c r="U126" s="111">
        <v>5.933333333333195</v>
      </c>
      <c r="V126" s="112">
        <v>87.895514333149819</v>
      </c>
      <c r="W126" s="113"/>
      <c r="X126" s="116"/>
      <c r="Y126" s="12"/>
      <c r="Z126" s="198"/>
      <c r="AA126" s="337"/>
      <c r="AB126" s="338"/>
      <c r="AC126" s="12">
        <v>2</v>
      </c>
      <c r="AD126" s="198"/>
      <c r="AE126" s="117">
        <f>M126-J126</f>
        <v>-210.14756903621947</v>
      </c>
      <c r="AF126" s="110">
        <f>M126/J126</f>
        <v>0.89492621548189022</v>
      </c>
      <c r="AG126" s="374"/>
    </row>
    <row r="127" spans="1:33" ht="15.75" customHeight="1">
      <c r="A127" s="362"/>
      <c r="B127" s="163"/>
      <c r="C127" s="335"/>
      <c r="D127" s="336"/>
      <c r="E127" s="101"/>
      <c r="F127" s="111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328"/>
      <c r="S127" s="47"/>
      <c r="T127" s="48"/>
      <c r="U127" s="111"/>
      <c r="V127" s="112"/>
      <c r="W127" s="113"/>
      <c r="X127" s="116"/>
      <c r="Y127" s="12"/>
      <c r="Z127" s="198"/>
      <c r="AA127" s="337"/>
      <c r="AB127" s="338"/>
      <c r="AC127" s="12"/>
      <c r="AD127" s="198"/>
      <c r="AE127" s="117"/>
      <c r="AF127" s="110"/>
      <c r="AG127" s="374"/>
    </row>
    <row r="128" spans="1:33" ht="15.75" customHeight="1">
      <c r="A128" s="363"/>
      <c r="B128" s="163"/>
      <c r="C128" s="335"/>
      <c r="D128" s="336"/>
      <c r="E128" s="101"/>
      <c r="F128" s="111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328"/>
      <c r="S128" s="47"/>
      <c r="T128" s="48"/>
      <c r="U128" s="111"/>
      <c r="V128" s="112"/>
      <c r="W128" s="113"/>
      <c r="X128" s="116"/>
      <c r="Y128" s="12"/>
      <c r="Z128" s="198"/>
      <c r="AA128" s="337"/>
      <c r="AB128" s="338"/>
      <c r="AC128" s="12"/>
      <c r="AD128" s="198"/>
      <c r="AE128" s="117"/>
      <c r="AF128" s="110"/>
      <c r="AG128" s="374"/>
    </row>
    <row r="129" spans="1:33" ht="15.75" customHeight="1">
      <c r="A129" s="363"/>
      <c r="B129" s="163"/>
      <c r="C129" s="335"/>
      <c r="D129" s="336"/>
      <c r="E129" s="101"/>
      <c r="F129" s="111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28"/>
      <c r="S129" s="47"/>
      <c r="T129" s="120"/>
      <c r="U129" s="111"/>
      <c r="V129" s="112"/>
      <c r="W129" s="113"/>
      <c r="X129" s="116"/>
      <c r="Y129" s="12"/>
      <c r="Z129" s="198"/>
      <c r="AA129" s="337"/>
      <c r="AB129" s="338"/>
      <c r="AC129" s="12"/>
      <c r="AD129" s="198"/>
      <c r="AE129" s="117"/>
      <c r="AF129" s="110"/>
      <c r="AG129" s="374"/>
    </row>
    <row r="130" spans="1:33" ht="15.75" customHeight="1">
      <c r="A130" s="363"/>
      <c r="B130" s="163"/>
      <c r="C130" s="335"/>
      <c r="D130" s="336"/>
      <c r="E130" s="101"/>
      <c r="F130" s="111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328"/>
      <c r="S130" s="47"/>
      <c r="T130" s="120"/>
      <c r="U130" s="111"/>
      <c r="V130" s="112"/>
      <c r="W130" s="113"/>
      <c r="X130" s="116"/>
      <c r="Y130" s="12"/>
      <c r="Z130" s="198"/>
      <c r="AA130" s="337"/>
      <c r="AB130" s="338"/>
      <c r="AC130" s="12"/>
      <c r="AD130" s="198"/>
      <c r="AE130" s="117"/>
      <c r="AF130" s="110"/>
      <c r="AG130" s="374"/>
    </row>
    <row r="131" spans="1:33" ht="15.75" customHeight="1">
      <c r="A131" s="363"/>
      <c r="B131" s="163"/>
      <c r="C131" s="335"/>
      <c r="D131" s="336"/>
      <c r="E131" s="101"/>
      <c r="F131" s="111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28"/>
      <c r="S131" s="47"/>
      <c r="T131" s="120"/>
      <c r="U131" s="111"/>
      <c r="V131" s="112"/>
      <c r="W131" s="113"/>
      <c r="X131" s="116"/>
      <c r="Y131" s="12"/>
      <c r="Z131" s="198"/>
      <c r="AA131" s="337"/>
      <c r="AB131" s="338"/>
      <c r="AC131" s="12"/>
      <c r="AD131" s="198"/>
      <c r="AE131" s="117"/>
      <c r="AF131" s="110"/>
      <c r="AG131" s="374"/>
    </row>
    <row r="132" spans="1:33" ht="15.75" customHeight="1">
      <c r="A132" s="363"/>
      <c r="B132" s="163"/>
      <c r="C132" s="335"/>
      <c r="D132" s="336"/>
      <c r="E132" s="101"/>
      <c r="F132" s="111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28"/>
      <c r="S132" s="47"/>
      <c r="T132" s="120"/>
      <c r="U132" s="111"/>
      <c r="V132" s="112"/>
      <c r="W132" s="113"/>
      <c r="X132" s="116"/>
      <c r="Y132" s="12"/>
      <c r="Z132" s="198"/>
      <c r="AA132" s="337"/>
      <c r="AB132" s="338"/>
      <c r="AC132" s="12"/>
      <c r="AD132" s="198"/>
      <c r="AE132" s="117"/>
      <c r="AF132" s="110"/>
      <c r="AG132" s="374"/>
    </row>
    <row r="133" spans="1:33" ht="15.75" customHeight="1">
      <c r="A133" s="363"/>
      <c r="B133" s="163"/>
      <c r="C133" s="335"/>
      <c r="D133" s="336"/>
      <c r="E133" s="101"/>
      <c r="F133" s="111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28"/>
      <c r="S133" s="47"/>
      <c r="T133" s="120"/>
      <c r="U133" s="111"/>
      <c r="V133" s="112"/>
      <c r="W133" s="113"/>
      <c r="X133" s="116"/>
      <c r="Y133" s="12"/>
      <c r="Z133" s="198"/>
      <c r="AA133" s="337"/>
      <c r="AB133" s="338"/>
      <c r="AC133" s="12"/>
      <c r="AD133" s="198"/>
      <c r="AE133" s="117"/>
      <c r="AF133" s="110"/>
      <c r="AG133" s="374"/>
    </row>
    <row r="134" spans="1:33" ht="15.75" customHeight="1">
      <c r="A134" s="363"/>
      <c r="B134" s="163"/>
      <c r="C134" s="335"/>
      <c r="D134" s="336"/>
      <c r="E134" s="101"/>
      <c r="F134" s="111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28"/>
      <c r="S134" s="47"/>
      <c r="T134" s="120"/>
      <c r="U134" s="111"/>
      <c r="V134" s="112"/>
      <c r="W134" s="113"/>
      <c r="X134" s="116"/>
      <c r="Y134" s="12"/>
      <c r="Z134" s="198"/>
      <c r="AA134" s="337"/>
      <c r="AB134" s="338"/>
      <c r="AC134" s="12"/>
      <c r="AD134" s="198"/>
      <c r="AE134" s="117"/>
      <c r="AF134" s="110"/>
      <c r="AG134" s="374"/>
    </row>
    <row r="135" spans="1:33" ht="15.75" customHeight="1">
      <c r="A135" s="363"/>
      <c r="B135" s="163"/>
      <c r="C135" s="335"/>
      <c r="D135" s="336"/>
      <c r="E135" s="101"/>
      <c r="F135" s="111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28"/>
      <c r="S135" s="47"/>
      <c r="T135" s="120"/>
      <c r="U135" s="111"/>
      <c r="V135" s="112"/>
      <c r="W135" s="113"/>
      <c r="X135" s="116"/>
      <c r="Y135" s="12"/>
      <c r="Z135" s="198"/>
      <c r="AA135" s="337"/>
      <c r="AB135" s="338"/>
      <c r="AC135" s="12"/>
      <c r="AD135" s="198"/>
      <c r="AE135" s="117"/>
      <c r="AF135" s="110"/>
      <c r="AG135" s="374"/>
    </row>
    <row r="136" spans="1:33" ht="15.75" customHeight="1">
      <c r="A136" s="363"/>
      <c r="B136" s="163"/>
      <c r="C136" s="335"/>
      <c r="D136" s="336"/>
      <c r="E136" s="101"/>
      <c r="F136" s="111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8"/>
      <c r="S136" s="47"/>
      <c r="T136" s="120"/>
      <c r="U136" s="111"/>
      <c r="V136" s="112"/>
      <c r="W136" s="113"/>
      <c r="X136" s="116"/>
      <c r="Y136" s="12"/>
      <c r="Z136" s="198"/>
      <c r="AA136" s="337"/>
      <c r="AB136" s="338"/>
      <c r="AC136" s="12"/>
      <c r="AD136" s="198"/>
      <c r="AE136" s="117"/>
      <c r="AF136" s="110"/>
      <c r="AG136" s="374"/>
    </row>
    <row r="137" spans="1:33" ht="15.75" customHeight="1">
      <c r="A137" s="363"/>
      <c r="B137" s="163"/>
      <c r="C137" s="335"/>
      <c r="D137" s="336"/>
      <c r="E137" s="101"/>
      <c r="F137" s="111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8"/>
      <c r="S137" s="47"/>
      <c r="T137" s="120"/>
      <c r="U137" s="111"/>
      <c r="V137" s="112"/>
      <c r="W137" s="183"/>
      <c r="X137" s="184"/>
      <c r="Y137" s="12"/>
      <c r="Z137" s="198"/>
      <c r="AA137" s="337"/>
      <c r="AB137" s="338"/>
      <c r="AC137" s="12"/>
      <c r="AD137" s="198"/>
      <c r="AE137" s="117"/>
      <c r="AF137" s="110"/>
      <c r="AG137" s="374"/>
    </row>
    <row r="138" spans="1:33" ht="15.75" customHeight="1">
      <c r="A138" s="363"/>
      <c r="B138" s="163"/>
      <c r="C138" s="335"/>
      <c r="D138" s="336"/>
      <c r="E138" s="101"/>
      <c r="F138" s="111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8"/>
      <c r="S138" s="47"/>
      <c r="T138" s="120"/>
      <c r="U138" s="111"/>
      <c r="V138" s="112"/>
      <c r="W138" s="185"/>
      <c r="X138" s="186"/>
      <c r="Y138" s="12"/>
      <c r="Z138" s="198"/>
      <c r="AA138" s="337"/>
      <c r="AB138" s="338"/>
      <c r="AC138" s="12"/>
      <c r="AD138" s="198"/>
      <c r="AE138" s="117"/>
      <c r="AF138" s="110"/>
      <c r="AG138" s="374"/>
    </row>
    <row r="139" spans="1:33" ht="15.75" customHeight="1">
      <c r="A139" s="363"/>
      <c r="B139" s="100"/>
      <c r="C139" s="335"/>
      <c r="D139" s="336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8"/>
      <c r="S139" s="47"/>
      <c r="T139" s="120"/>
      <c r="U139" s="130"/>
      <c r="V139" s="112"/>
      <c r="W139" s="185"/>
      <c r="X139" s="186"/>
      <c r="Y139" s="12"/>
      <c r="Z139" s="198"/>
      <c r="AA139" s="337"/>
      <c r="AB139" s="338"/>
      <c r="AC139" s="12"/>
      <c r="AD139" s="198"/>
      <c r="AE139" s="117"/>
      <c r="AF139" s="110"/>
      <c r="AG139" s="374"/>
    </row>
    <row r="140" spans="1:33" ht="15.75" customHeight="1" thickBot="1">
      <c r="A140" s="364"/>
      <c r="B140" s="133" t="s">
        <v>115</v>
      </c>
      <c r="C140" s="358"/>
      <c r="D140" s="358"/>
      <c r="E140" s="134"/>
      <c r="F140" s="167"/>
      <c r="G140" s="135"/>
      <c r="H140" s="69"/>
      <c r="I140" s="136">
        <f t="shared" ref="I140:J140" si="64">AVERAGE(I124:I139)</f>
        <v>23</v>
      </c>
      <c r="J140" s="137">
        <f t="shared" si="64"/>
        <v>2000</v>
      </c>
      <c r="K140" s="138">
        <f t="shared" ref="K140" si="65">J140/I140</f>
        <v>86.956521739130437</v>
      </c>
      <c r="L140" s="136">
        <f t="shared" ref="L140:M140" si="66">AVERAGE(L124:L139)</f>
        <v>23</v>
      </c>
      <c r="M140" s="137">
        <f t="shared" si="66"/>
        <v>1791.9421492682279</v>
      </c>
      <c r="N140" s="138">
        <f>M140/L140</f>
        <v>77.910528229053384</v>
      </c>
      <c r="O140" s="139">
        <f>L140-I140</f>
        <v>0</v>
      </c>
      <c r="P140" s="140">
        <f>N140-K140</f>
        <v>-9.0459935100770537</v>
      </c>
      <c r="Q140" s="141">
        <f>N140/K140</f>
        <v>0.89597107463411385</v>
      </c>
      <c r="R140" s="329"/>
      <c r="S140" s="142">
        <v>0.74097222222222203</v>
      </c>
      <c r="T140" s="143">
        <v>0.90408564814814796</v>
      </c>
      <c r="U140" s="144"/>
      <c r="V140" s="166"/>
      <c r="W140" s="187"/>
      <c r="X140" s="188"/>
      <c r="Y140" s="179">
        <f t="shared" ref="Y140:Z140" si="67">SUM(Y124:Y139)</f>
        <v>0</v>
      </c>
      <c r="Z140" s="180">
        <f t="shared" si="67"/>
        <v>0</v>
      </c>
      <c r="AA140" s="359"/>
      <c r="AB140" s="360"/>
      <c r="AC140" s="179">
        <f t="shared" ref="AC140" si="68">SUM(AC124:AC139)</f>
        <v>5</v>
      </c>
      <c r="AD140" s="180">
        <f t="shared" ref="AD140" si="69">SUM(AD124:AD139)</f>
        <v>0</v>
      </c>
      <c r="AE140" s="168">
        <f>M140-J140</f>
        <v>-208.05785073177208</v>
      </c>
      <c r="AF140" s="141">
        <f>M140/J140</f>
        <v>0.89597107463411396</v>
      </c>
      <c r="AG140" s="375"/>
    </row>
    <row r="141" spans="1:33" ht="15.75" customHeight="1">
      <c r="A141" s="322" t="s">
        <v>237</v>
      </c>
      <c r="B141" s="146" t="s">
        <v>171</v>
      </c>
      <c r="C141" s="325" t="s">
        <v>226</v>
      </c>
      <c r="D141" s="326"/>
      <c r="E141" s="147">
        <v>52.21</v>
      </c>
      <c r="F141" s="97">
        <v>2072</v>
      </c>
      <c r="G141" s="148">
        <f t="shared" ref="G141" si="70">E141*F141</f>
        <v>108179.12</v>
      </c>
      <c r="H141" s="149"/>
      <c r="I141" s="150">
        <v>18</v>
      </c>
      <c r="J141" s="151">
        <v>2000</v>
      </c>
      <c r="K141" s="152">
        <f>J141/I141</f>
        <v>111.11111111111111</v>
      </c>
      <c r="L141" s="153">
        <v>18</v>
      </c>
      <c r="M141" s="151">
        <f>F141/V141*60</f>
        <v>1790.5137133238391</v>
      </c>
      <c r="N141" s="152">
        <f>M141/L141</f>
        <v>99.472984073546613</v>
      </c>
      <c r="O141" s="154">
        <f>L141-I141</f>
        <v>0</v>
      </c>
      <c r="P141" s="155">
        <f>N141-K141</f>
        <v>-11.638127037564502</v>
      </c>
      <c r="Q141" s="156">
        <f>N141/K141</f>
        <v>0.89525685666191945</v>
      </c>
      <c r="R141" s="327">
        <f>Q157</f>
        <v>0.89525685666191945</v>
      </c>
      <c r="S141" s="157">
        <v>0.77847222222222212</v>
      </c>
      <c r="T141" s="158">
        <v>0.82667824074074059</v>
      </c>
      <c r="U141" s="159"/>
      <c r="V141" s="160">
        <v>69.432587460733401</v>
      </c>
      <c r="W141" s="158"/>
      <c r="X141" s="169"/>
      <c r="Y141" s="196"/>
      <c r="Z141" s="197"/>
      <c r="AA141" s="330"/>
      <c r="AB141" s="331"/>
      <c r="AC141" s="196">
        <v>1</v>
      </c>
      <c r="AD141" s="197"/>
      <c r="AE141" s="115">
        <f>M141-J141</f>
        <v>-209.48628667616094</v>
      </c>
      <c r="AF141" s="156">
        <f>M141/J141</f>
        <v>0.89525685666191956</v>
      </c>
      <c r="AG141" s="332">
        <f>AF157</f>
        <v>0.89525685666191956</v>
      </c>
    </row>
    <row r="142" spans="1:33" ht="15.75" customHeight="1">
      <c r="A142" s="323"/>
      <c r="B142" s="163"/>
      <c r="C142" s="335"/>
      <c r="D142" s="336"/>
      <c r="E142" s="101"/>
      <c r="F142" s="102"/>
      <c r="G142" s="103"/>
      <c r="H142" s="26"/>
      <c r="I142" s="104"/>
      <c r="J142" s="105"/>
      <c r="K142" s="106"/>
      <c r="L142" s="107"/>
      <c r="M142" s="105"/>
      <c r="N142" s="106"/>
      <c r="O142" s="108"/>
      <c r="P142" s="109"/>
      <c r="Q142" s="110"/>
      <c r="R142" s="328"/>
      <c r="S142" s="47"/>
      <c r="T142" s="48"/>
      <c r="U142" s="111"/>
      <c r="V142" s="112"/>
      <c r="W142" s="113"/>
      <c r="X142" s="116"/>
      <c r="Y142" s="12"/>
      <c r="Z142" s="198"/>
      <c r="AA142" s="337"/>
      <c r="AB142" s="338"/>
      <c r="AC142" s="12"/>
      <c r="AD142" s="198"/>
      <c r="AE142" s="117"/>
      <c r="AF142" s="110"/>
      <c r="AG142" s="333"/>
    </row>
    <row r="143" spans="1:33" ht="15.75" customHeight="1">
      <c r="A143" s="323"/>
      <c r="B143" s="163"/>
      <c r="C143" s="335"/>
      <c r="D143" s="336"/>
      <c r="E143" s="101"/>
      <c r="F143" s="102"/>
      <c r="G143" s="103"/>
      <c r="H143" s="26"/>
      <c r="I143" s="104"/>
      <c r="J143" s="105"/>
      <c r="K143" s="106"/>
      <c r="L143" s="107"/>
      <c r="M143" s="105"/>
      <c r="N143" s="106"/>
      <c r="O143" s="108"/>
      <c r="P143" s="109"/>
      <c r="Q143" s="110"/>
      <c r="R143" s="328"/>
      <c r="S143" s="47"/>
      <c r="T143" s="48"/>
      <c r="U143" s="111"/>
      <c r="V143" s="112"/>
      <c r="W143" s="113"/>
      <c r="X143" s="116"/>
      <c r="Y143" s="12"/>
      <c r="Z143" s="198"/>
      <c r="AA143" s="337"/>
      <c r="AB143" s="338"/>
      <c r="AC143" s="12"/>
      <c r="AD143" s="198"/>
      <c r="AE143" s="117"/>
      <c r="AF143" s="110"/>
      <c r="AG143" s="333"/>
    </row>
    <row r="144" spans="1:33" ht="15.75" customHeight="1">
      <c r="A144" s="323"/>
      <c r="B144" s="163"/>
      <c r="C144" s="335"/>
      <c r="D144" s="336"/>
      <c r="E144" s="101"/>
      <c r="F144" s="102"/>
      <c r="G144" s="103"/>
      <c r="H144" s="26"/>
      <c r="I144" s="104"/>
      <c r="J144" s="105"/>
      <c r="K144" s="106"/>
      <c r="L144" s="107"/>
      <c r="M144" s="105"/>
      <c r="N144" s="106"/>
      <c r="O144" s="108"/>
      <c r="P144" s="109"/>
      <c r="Q144" s="110"/>
      <c r="R144" s="328"/>
      <c r="S144" s="47"/>
      <c r="T144" s="48"/>
      <c r="U144" s="111"/>
      <c r="V144" s="112"/>
      <c r="W144" s="113"/>
      <c r="X144" s="116"/>
      <c r="Y144" s="12"/>
      <c r="Z144" s="198"/>
      <c r="AA144" s="337"/>
      <c r="AB144" s="338"/>
      <c r="AC144" s="12"/>
      <c r="AD144" s="198"/>
      <c r="AE144" s="117"/>
      <c r="AF144" s="110"/>
      <c r="AG144" s="333"/>
    </row>
    <row r="145" spans="1:33" ht="15.75" customHeight="1">
      <c r="A145" s="323"/>
      <c r="B145" s="163"/>
      <c r="C145" s="335"/>
      <c r="D145" s="336"/>
      <c r="E145" s="101"/>
      <c r="F145" s="102"/>
      <c r="G145" s="103"/>
      <c r="H145" s="13"/>
      <c r="I145" s="104"/>
      <c r="J145" s="105"/>
      <c r="K145" s="106"/>
      <c r="L145" s="107"/>
      <c r="M145" s="105"/>
      <c r="N145" s="106"/>
      <c r="O145" s="108"/>
      <c r="P145" s="109"/>
      <c r="Q145" s="110"/>
      <c r="R145" s="328"/>
      <c r="S145" s="47"/>
      <c r="T145" s="48"/>
      <c r="U145" s="111"/>
      <c r="V145" s="112"/>
      <c r="W145" s="113"/>
      <c r="X145" s="116"/>
      <c r="Y145" s="12"/>
      <c r="Z145" s="198"/>
      <c r="AA145" s="337"/>
      <c r="AB145" s="338"/>
      <c r="AC145" s="12"/>
      <c r="AD145" s="198"/>
      <c r="AE145" s="117"/>
      <c r="AF145" s="110"/>
      <c r="AG145" s="333"/>
    </row>
    <row r="146" spans="1:33" ht="15.75" customHeight="1">
      <c r="A146" s="323"/>
      <c r="B146" s="163"/>
      <c r="C146" s="335"/>
      <c r="D146" s="336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328"/>
      <c r="S146" s="47"/>
      <c r="T146" s="120"/>
      <c r="U146" s="111"/>
      <c r="V146" s="112"/>
      <c r="W146" s="113"/>
      <c r="X146" s="116"/>
      <c r="Y146" s="12"/>
      <c r="Z146" s="198"/>
      <c r="AA146" s="337"/>
      <c r="AB146" s="338"/>
      <c r="AC146" s="12"/>
      <c r="AD146" s="198"/>
      <c r="AE146" s="117"/>
      <c r="AF146" s="110"/>
      <c r="AG146" s="333"/>
    </row>
    <row r="147" spans="1:33" ht="15.75" customHeight="1">
      <c r="A147" s="323"/>
      <c r="B147" s="163"/>
      <c r="C147" s="335"/>
      <c r="D147" s="336"/>
      <c r="E147" s="101"/>
      <c r="F147" s="102"/>
      <c r="G147" s="121"/>
      <c r="H147" s="62"/>
      <c r="I147" s="104"/>
      <c r="J147" s="105"/>
      <c r="K147" s="106"/>
      <c r="L147" s="107"/>
      <c r="M147" s="105"/>
      <c r="N147" s="106"/>
      <c r="O147" s="123"/>
      <c r="P147" s="124"/>
      <c r="Q147" s="125"/>
      <c r="R147" s="328"/>
      <c r="S147" s="119"/>
      <c r="T147" s="120"/>
      <c r="U147" s="111"/>
      <c r="V147" s="112"/>
      <c r="W147" s="120"/>
      <c r="X147" s="189"/>
      <c r="Y147" s="12"/>
      <c r="Z147" s="198"/>
      <c r="AA147" s="337"/>
      <c r="AB147" s="338"/>
      <c r="AC147" s="12"/>
      <c r="AD147" s="198"/>
      <c r="AE147" s="117"/>
      <c r="AF147" s="110"/>
      <c r="AG147" s="333"/>
    </row>
    <row r="148" spans="1:33" ht="15.75" customHeight="1">
      <c r="A148" s="323"/>
      <c r="B148" s="163"/>
      <c r="C148" s="335"/>
      <c r="D148" s="336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328"/>
      <c r="S148" s="119"/>
      <c r="T148" s="120"/>
      <c r="U148" s="111"/>
      <c r="V148" s="112"/>
      <c r="W148" s="120"/>
      <c r="X148" s="189"/>
      <c r="Y148" s="12"/>
      <c r="Z148" s="198"/>
      <c r="AA148" s="337"/>
      <c r="AB148" s="338"/>
      <c r="AC148" s="12"/>
      <c r="AD148" s="198"/>
      <c r="AE148" s="117"/>
      <c r="AF148" s="110"/>
      <c r="AG148" s="333"/>
    </row>
    <row r="149" spans="1:33" ht="15.75" customHeight="1">
      <c r="A149" s="323"/>
      <c r="B149" s="163"/>
      <c r="C149" s="335"/>
      <c r="D149" s="336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328"/>
      <c r="S149" s="119"/>
      <c r="T149" s="120"/>
      <c r="U149" s="111"/>
      <c r="V149" s="112"/>
      <c r="W149" s="120"/>
      <c r="X149" s="189"/>
      <c r="Y149" s="12"/>
      <c r="Z149" s="198"/>
      <c r="AA149" s="337"/>
      <c r="AB149" s="338"/>
      <c r="AC149" s="12"/>
      <c r="AD149" s="198"/>
      <c r="AE149" s="117"/>
      <c r="AF149" s="110"/>
      <c r="AG149" s="333"/>
    </row>
    <row r="150" spans="1:33" ht="15.75" customHeight="1">
      <c r="A150" s="323"/>
      <c r="B150" s="163"/>
      <c r="C150" s="335"/>
      <c r="D150" s="336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328"/>
      <c r="S150" s="119"/>
      <c r="T150" s="120"/>
      <c r="U150" s="111"/>
      <c r="V150" s="112"/>
      <c r="W150" s="120"/>
      <c r="X150" s="189"/>
      <c r="Y150" s="12"/>
      <c r="Z150" s="198"/>
      <c r="AA150" s="337"/>
      <c r="AB150" s="338"/>
      <c r="AC150" s="12"/>
      <c r="AD150" s="198"/>
      <c r="AE150" s="117"/>
      <c r="AF150" s="110"/>
      <c r="AG150" s="333"/>
    </row>
    <row r="151" spans="1:33" ht="15.75" customHeight="1">
      <c r="A151" s="323"/>
      <c r="B151" s="163"/>
      <c r="C151" s="335"/>
      <c r="D151" s="336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328"/>
      <c r="S151" s="119"/>
      <c r="T151" s="120"/>
      <c r="U151" s="111"/>
      <c r="V151" s="112"/>
      <c r="W151" s="120"/>
      <c r="X151" s="189"/>
      <c r="Y151" s="12"/>
      <c r="Z151" s="198"/>
      <c r="AA151" s="337"/>
      <c r="AB151" s="338"/>
      <c r="AC151" s="12"/>
      <c r="AD151" s="198"/>
      <c r="AE151" s="117"/>
      <c r="AF151" s="110"/>
      <c r="AG151" s="333"/>
    </row>
    <row r="152" spans="1:33" ht="15.75" customHeight="1">
      <c r="A152" s="323"/>
      <c r="B152" s="163"/>
      <c r="C152" s="335"/>
      <c r="D152" s="336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328"/>
      <c r="S152" s="119"/>
      <c r="T152" s="120"/>
      <c r="U152" s="111"/>
      <c r="V152" s="112"/>
      <c r="W152" s="120"/>
      <c r="X152" s="189"/>
      <c r="Y152" s="12"/>
      <c r="Z152" s="198"/>
      <c r="AA152" s="337"/>
      <c r="AB152" s="338"/>
      <c r="AC152" s="12"/>
      <c r="AD152" s="198"/>
      <c r="AE152" s="117"/>
      <c r="AF152" s="110"/>
      <c r="AG152" s="333"/>
    </row>
    <row r="153" spans="1:33" ht="15.75" customHeight="1">
      <c r="A153" s="323"/>
      <c r="B153" s="163"/>
      <c r="C153" s="335"/>
      <c r="D153" s="336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328"/>
      <c r="S153" s="119"/>
      <c r="T153" s="120"/>
      <c r="U153" s="111"/>
      <c r="V153" s="112"/>
      <c r="W153" s="120"/>
      <c r="X153" s="189"/>
      <c r="Y153" s="12"/>
      <c r="Z153" s="198"/>
      <c r="AA153" s="337"/>
      <c r="AB153" s="338"/>
      <c r="AC153" s="12"/>
      <c r="AD153" s="198"/>
      <c r="AE153" s="117"/>
      <c r="AF153" s="110"/>
      <c r="AG153" s="333"/>
    </row>
    <row r="154" spans="1:33" ht="15.75" customHeight="1">
      <c r="A154" s="323"/>
      <c r="B154" s="163"/>
      <c r="C154" s="335"/>
      <c r="D154" s="336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328"/>
      <c r="S154" s="119"/>
      <c r="T154" s="120"/>
      <c r="U154" s="111"/>
      <c r="V154" s="112"/>
      <c r="W154" s="120"/>
      <c r="X154" s="189"/>
      <c r="Y154" s="12"/>
      <c r="Z154" s="198"/>
      <c r="AA154" s="337"/>
      <c r="AB154" s="338"/>
      <c r="AC154" s="12"/>
      <c r="AD154" s="198"/>
      <c r="AE154" s="117"/>
      <c r="AF154" s="110"/>
      <c r="AG154" s="333"/>
    </row>
    <row r="155" spans="1:33" ht="15.75" customHeight="1">
      <c r="A155" s="323"/>
      <c r="B155" s="163"/>
      <c r="C155" s="335"/>
      <c r="D155" s="336"/>
      <c r="E155" s="101"/>
      <c r="F155" s="128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328"/>
      <c r="S155" s="119"/>
      <c r="T155" s="120"/>
      <c r="U155" s="111"/>
      <c r="V155" s="112"/>
      <c r="W155" s="120"/>
      <c r="X155" s="189"/>
      <c r="Y155" s="12"/>
      <c r="Z155" s="198"/>
      <c r="AA155" s="337"/>
      <c r="AB155" s="338"/>
      <c r="AC155" s="12"/>
      <c r="AD155" s="198"/>
      <c r="AE155" s="117"/>
      <c r="AF155" s="110"/>
      <c r="AG155" s="333"/>
    </row>
    <row r="156" spans="1:33" ht="15.75" customHeight="1">
      <c r="A156" s="323"/>
      <c r="B156" s="163"/>
      <c r="C156" s="335"/>
      <c r="D156" s="336"/>
      <c r="E156" s="164"/>
      <c r="F156" s="128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328"/>
      <c r="S156" s="119"/>
      <c r="T156" s="120"/>
      <c r="U156" s="130"/>
      <c r="V156" s="131"/>
      <c r="W156" s="126"/>
      <c r="X156" s="127"/>
      <c r="Y156" s="12"/>
      <c r="Z156" s="198"/>
      <c r="AA156" s="337"/>
      <c r="AB156" s="338"/>
      <c r="AC156" s="12"/>
      <c r="AD156" s="198"/>
      <c r="AE156" s="165"/>
      <c r="AF156" s="125"/>
      <c r="AG156" s="333"/>
    </row>
    <row r="157" spans="1:33" ht="15.75" customHeight="1" thickBot="1">
      <c r="A157" s="324"/>
      <c r="B157" s="133" t="s">
        <v>115</v>
      </c>
      <c r="C157" s="358"/>
      <c r="D157" s="358"/>
      <c r="E157" s="134"/>
      <c r="F157" s="167"/>
      <c r="G157" s="135"/>
      <c r="H157" s="69"/>
      <c r="I157" s="136">
        <f t="shared" ref="I157:J157" si="71">AVERAGE(I141:I156)</f>
        <v>18</v>
      </c>
      <c r="J157" s="137">
        <f t="shared" si="71"/>
        <v>2000</v>
      </c>
      <c r="K157" s="138">
        <f t="shared" ref="K157" si="72">J157/I157</f>
        <v>111.11111111111111</v>
      </c>
      <c r="L157" s="136">
        <f t="shared" ref="L157:M157" si="73">AVERAGE(L141:L156)</f>
        <v>18</v>
      </c>
      <c r="M157" s="137">
        <f t="shared" si="73"/>
        <v>1790.5137133238391</v>
      </c>
      <c r="N157" s="138">
        <f>M157/L157</f>
        <v>99.472984073546613</v>
      </c>
      <c r="O157" s="139">
        <f>L157-I157</f>
        <v>0</v>
      </c>
      <c r="P157" s="140">
        <f>N157-K157</f>
        <v>-11.638127037564502</v>
      </c>
      <c r="Q157" s="141">
        <f>N157/K157</f>
        <v>0.89525685666191945</v>
      </c>
      <c r="R157" s="329"/>
      <c r="S157" s="142">
        <v>0.77847222222222212</v>
      </c>
      <c r="T157" s="143">
        <v>0.82667824074074059</v>
      </c>
      <c r="U157" s="144"/>
      <c r="V157" s="166"/>
      <c r="W157" s="167"/>
      <c r="X157" s="138"/>
      <c r="Y157" s="179">
        <f t="shared" ref="Y157:Z157" si="74">SUM(Y141:Y156)</f>
        <v>0</v>
      </c>
      <c r="Z157" s="180">
        <f t="shared" si="74"/>
        <v>0</v>
      </c>
      <c r="AA157" s="359"/>
      <c r="AB157" s="360"/>
      <c r="AC157" s="179">
        <f t="shared" ref="AC157" si="75">SUM(AC141:AC156)</f>
        <v>1</v>
      </c>
      <c r="AD157" s="180">
        <f t="shared" ref="AD157" si="76">SUM(AD141:AD156)</f>
        <v>0</v>
      </c>
      <c r="AE157" s="168">
        <f>M157-J157</f>
        <v>-209.48628667616094</v>
      </c>
      <c r="AF157" s="141">
        <f>M157/J157</f>
        <v>0.89525685666191956</v>
      </c>
      <c r="AG157" s="334"/>
    </row>
    <row r="159" spans="1:33">
      <c r="AA159" s="365" t="s">
        <v>149</v>
      </c>
      <c r="AB159" s="365"/>
    </row>
    <row r="160" spans="1:33">
      <c r="AA160" s="365" t="s">
        <v>150</v>
      </c>
      <c r="AB160" s="365"/>
    </row>
    <row r="161" spans="27:28">
      <c r="AA161" s="365" t="s">
        <v>151</v>
      </c>
      <c r="AB161" s="365"/>
    </row>
    <row r="162" spans="27:28">
      <c r="AA162" s="365" t="s">
        <v>152</v>
      </c>
      <c r="AB162" s="365"/>
    </row>
    <row r="163" spans="27:28">
      <c r="AA163" s="365" t="s">
        <v>153</v>
      </c>
      <c r="AB163" s="365"/>
    </row>
    <row r="164" spans="27:28">
      <c r="AA164" s="365" t="s">
        <v>154</v>
      </c>
      <c r="AB164" s="365"/>
    </row>
    <row r="165" spans="27:28">
      <c r="AA165" s="365" t="s">
        <v>155</v>
      </c>
      <c r="AB165" s="365"/>
    </row>
    <row r="166" spans="27:28">
      <c r="AA166" s="365" t="s">
        <v>156</v>
      </c>
      <c r="AB166" s="365"/>
    </row>
    <row r="167" spans="27:28">
      <c r="AA167" s="365" t="s">
        <v>157</v>
      </c>
      <c r="AB167" s="365"/>
    </row>
    <row r="168" spans="27:28">
      <c r="AA168" s="365" t="s">
        <v>158</v>
      </c>
      <c r="AB168" s="365"/>
    </row>
    <row r="169" spans="27:28">
      <c r="AA169" s="365" t="s">
        <v>159</v>
      </c>
      <c r="AB169" s="365"/>
    </row>
    <row r="170" spans="27:28">
      <c r="AA170" s="365" t="s">
        <v>160</v>
      </c>
      <c r="AB170" s="365"/>
    </row>
    <row r="171" spans="27:28">
      <c r="AA171" s="365" t="s">
        <v>161</v>
      </c>
      <c r="AB171" s="365"/>
    </row>
  </sheetData>
  <mergeCells count="380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31:D131"/>
    <mergeCell ref="AA131:AB131"/>
    <mergeCell ref="C132:D132"/>
    <mergeCell ref="AA132:AB132"/>
    <mergeCell ref="C133:D133"/>
    <mergeCell ref="AA133:AB133"/>
    <mergeCell ref="AA127:AB127"/>
    <mergeCell ref="C128:D128"/>
    <mergeCell ref="AA128:AB128"/>
    <mergeCell ref="C129:D129"/>
    <mergeCell ref="AA129:AB129"/>
    <mergeCell ref="C130:D130"/>
    <mergeCell ref="AA130:AB130"/>
    <mergeCell ref="R124:R140"/>
    <mergeCell ref="AA124:AB124"/>
    <mergeCell ref="C137:D137"/>
    <mergeCell ref="AA137:AB137"/>
    <mergeCell ref="C138:D138"/>
    <mergeCell ref="AA138:AB138"/>
    <mergeCell ref="C139:D139"/>
    <mergeCell ref="AA139:AB139"/>
    <mergeCell ref="C134:D134"/>
    <mergeCell ref="AA134:AB134"/>
    <mergeCell ref="C135:D135"/>
    <mergeCell ref="AA135:AB135"/>
    <mergeCell ref="C136:D136"/>
    <mergeCell ref="AA136:AB136"/>
    <mergeCell ref="C140:D140"/>
    <mergeCell ref="AA140:AB140"/>
    <mergeCell ref="A141:A157"/>
    <mergeCell ref="C141:D141"/>
    <mergeCell ref="R141:R157"/>
    <mergeCell ref="AA141:AB141"/>
    <mergeCell ref="AA146:AB146"/>
    <mergeCell ref="C147:D147"/>
    <mergeCell ref="AA147:AB147"/>
    <mergeCell ref="C148:D148"/>
    <mergeCell ref="A124:A140"/>
    <mergeCell ref="C124:D124"/>
    <mergeCell ref="AA148:AB148"/>
    <mergeCell ref="C149:D149"/>
    <mergeCell ref="AA149:AB149"/>
    <mergeCell ref="C150:D150"/>
    <mergeCell ref="AA150:AB150"/>
    <mergeCell ref="C151:D151"/>
    <mergeCell ref="AA151:AB151"/>
    <mergeCell ref="AG141:AG157"/>
    <mergeCell ref="C142:D142"/>
    <mergeCell ref="AA142:AB142"/>
    <mergeCell ref="C143:D143"/>
    <mergeCell ref="AA143:AB143"/>
    <mergeCell ref="C144:D144"/>
    <mergeCell ref="AA144:AB144"/>
    <mergeCell ref="C145:D145"/>
    <mergeCell ref="AA145:AB145"/>
    <mergeCell ref="C146:D146"/>
    <mergeCell ref="C155:D155"/>
    <mergeCell ref="AA155:AB155"/>
    <mergeCell ref="C156:D156"/>
    <mergeCell ref="AA156:AB156"/>
    <mergeCell ref="C157:D157"/>
    <mergeCell ref="AA157:AB157"/>
    <mergeCell ref="C152:D152"/>
    <mergeCell ref="AA152:AB152"/>
    <mergeCell ref="C153:D153"/>
    <mergeCell ref="AA153:AB153"/>
    <mergeCell ref="C154:D154"/>
    <mergeCell ref="AA154:AB154"/>
    <mergeCell ref="AA171:AB171"/>
    <mergeCell ref="AA165:AB165"/>
    <mergeCell ref="AA166:AB166"/>
    <mergeCell ref="AA167:AB167"/>
    <mergeCell ref="AA168:AB168"/>
    <mergeCell ref="AA169:AB169"/>
    <mergeCell ref="AA170:AB170"/>
    <mergeCell ref="AA159:AB159"/>
    <mergeCell ref="AA160:AB160"/>
    <mergeCell ref="AA161:AB161"/>
    <mergeCell ref="AA162:AB162"/>
    <mergeCell ref="AA163:AB163"/>
    <mergeCell ref="AA164:AB164"/>
  </mergeCells>
  <phoneticPr fontId="5" type="noConversion"/>
  <conditionalFormatting sqref="O5:O157">
    <cfRule type="cellIs" dxfId="269" priority="3" operator="greaterThan">
      <formula>0</formula>
    </cfRule>
  </conditionalFormatting>
  <conditionalFormatting sqref="P5:P157 AE5:AE157">
    <cfRule type="cellIs" dxfId="268" priority="6" operator="lessThan">
      <formula>0</formula>
    </cfRule>
  </conditionalFormatting>
  <conditionalFormatting sqref="Q5:Q157 AF5:AF157">
    <cfRule type="cellIs" dxfId="267" priority="4" operator="greaterThan">
      <formula>1</formula>
    </cfRule>
    <cfRule type="cellIs" dxfId="266" priority="5" operator="lessThan">
      <formula>0.8</formula>
    </cfRule>
  </conditionalFormatting>
  <conditionalFormatting sqref="AG5 R5:R157 AG107:AG124">
    <cfRule type="cellIs" dxfId="265" priority="7" operator="lessThan">
      <formula>0.8</formula>
    </cfRule>
  </conditionalFormatting>
  <conditionalFormatting sqref="AG22">
    <cfRule type="cellIs" dxfId="264" priority="12" operator="lessThan">
      <formula>0.8</formula>
    </cfRule>
  </conditionalFormatting>
  <conditionalFormatting sqref="AG37">
    <cfRule type="cellIs" dxfId="263" priority="11" operator="lessThan">
      <formula>0.8</formula>
    </cfRule>
  </conditionalFormatting>
  <conditionalFormatting sqref="AG39:AG74">
    <cfRule type="cellIs" dxfId="262" priority="9" operator="lessThan">
      <formula>0.8</formula>
    </cfRule>
  </conditionalFormatting>
  <conditionalFormatting sqref="AG80:AG88">
    <cfRule type="cellIs" dxfId="261" priority="10" operator="lessThan">
      <formula>0.8</formula>
    </cfRule>
  </conditionalFormatting>
  <conditionalFormatting sqref="AG90:AG95">
    <cfRule type="cellIs" dxfId="260" priority="8" operator="lessThan">
      <formula>0.8</formula>
    </cfRule>
  </conditionalFormatting>
  <conditionalFormatting sqref="AG139">
    <cfRule type="cellIs" dxfId="259" priority="2" operator="lessThan">
      <formula>0.8</formula>
    </cfRule>
  </conditionalFormatting>
  <conditionalFormatting sqref="AG141:AG157">
    <cfRule type="cellIs" dxfId="258" priority="1" operator="lessThan">
      <formula>0.8</formula>
    </cfRule>
  </conditionalFormatting>
  <dataValidations count="1">
    <dataValidation type="list" allowBlank="1" showInputMessage="1" showErrorMessage="1" sqref="AA5:AB157" xr:uid="{0FDAA31B-11C3-40A1-9664-DC4754B7BCBD}">
      <formula1>$AA$159:$AA$171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2B799-87BB-4244-AFAF-7FECACEC1C64}">
  <sheetPr>
    <tabColor theme="9" tint="0.59999389629810485"/>
  </sheetPr>
  <dimension ref="B1:AR42"/>
  <sheetViews>
    <sheetView zoomScale="70" zoomScaleNormal="70" workbookViewId="0">
      <selection activeCell="M42" sqref="M42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11" t="s">
        <v>0</v>
      </c>
      <c r="C1" s="211"/>
      <c r="D1" s="211"/>
      <c r="E1" s="211"/>
      <c r="F1" s="211"/>
      <c r="G1" s="211"/>
      <c r="H1" s="211"/>
      <c r="I1" s="211"/>
      <c r="J1" s="211"/>
      <c r="K1" s="1"/>
      <c r="L1" s="1"/>
      <c r="M1" s="1"/>
      <c r="N1" s="1"/>
      <c r="O1" s="1"/>
      <c r="P1" s="1"/>
    </row>
    <row r="2" spans="2:34" ht="27.75" customHeight="1">
      <c r="B2" s="212"/>
      <c r="C2" s="212"/>
      <c r="D2" s="212"/>
      <c r="E2" s="212"/>
      <c r="F2" s="212"/>
      <c r="G2" s="212"/>
      <c r="H2" s="212"/>
      <c r="I2" s="212"/>
      <c r="J2" s="212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13" t="s">
        <v>246</v>
      </c>
      <c r="D3" s="214"/>
      <c r="E3" s="3" t="s">
        <v>2</v>
      </c>
      <c r="F3" s="215">
        <f>'0711(18度C)'!D1+'0711(4度C)'!D1</f>
        <v>191243</v>
      </c>
      <c r="G3" s="216"/>
      <c r="H3" s="3" t="s">
        <v>3</v>
      </c>
      <c r="I3" s="217">
        <f>'0711(18度C)'!F1+'0711(4度C)'!F1</f>
        <v>6085802.3500000006</v>
      </c>
      <c r="J3" s="218"/>
      <c r="K3" s="4"/>
      <c r="L3" s="5"/>
      <c r="M3" s="1"/>
      <c r="N3" s="1"/>
      <c r="O3" s="1"/>
      <c r="P3" s="1"/>
    </row>
    <row r="4" spans="2:34" ht="28.5" customHeight="1">
      <c r="B4" s="219" t="s">
        <v>4</v>
      </c>
      <c r="C4" s="222" t="s">
        <v>5</v>
      </c>
      <c r="D4" s="223"/>
      <c r="E4" s="224" t="s">
        <v>6</v>
      </c>
      <c r="F4" s="225"/>
      <c r="G4" s="224" t="s">
        <v>7</v>
      </c>
      <c r="H4" s="225"/>
      <c r="I4" s="224" t="s">
        <v>8</v>
      </c>
      <c r="J4" s="225"/>
      <c r="K4" s="226" t="s">
        <v>9</v>
      </c>
      <c r="L4" s="227"/>
      <c r="M4" s="226" t="s">
        <v>10</v>
      </c>
      <c r="N4" s="227"/>
      <c r="O4" s="228" t="s">
        <v>11</v>
      </c>
      <c r="P4" s="229"/>
      <c r="Q4" s="229" t="s">
        <v>12</v>
      </c>
      <c r="R4" s="229"/>
    </row>
    <row r="5" spans="2:34" ht="28.5" customHeight="1">
      <c r="B5" s="220"/>
      <c r="C5" s="222" t="s">
        <v>13</v>
      </c>
      <c r="D5" s="223"/>
      <c r="E5" s="230" t="s">
        <v>14</v>
      </c>
      <c r="F5" s="231"/>
      <c r="G5" s="232" t="s">
        <v>15</v>
      </c>
      <c r="H5" s="233"/>
      <c r="I5" s="234" t="s">
        <v>16</v>
      </c>
      <c r="J5" s="235"/>
      <c r="K5" s="236" t="s">
        <v>17</v>
      </c>
      <c r="L5" s="237"/>
      <c r="M5" s="238" t="s">
        <v>18</v>
      </c>
      <c r="N5" s="23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20"/>
      <c r="C6" s="222" t="s">
        <v>22</v>
      </c>
      <c r="D6" s="223"/>
      <c r="E6" s="250">
        <f>AVERAGE(D14:O14,D32:X32)</f>
        <v>495.29179203468368</v>
      </c>
      <c r="F6" s="251" t="e">
        <f>AVERAGE(#REF!,D14:K14)</f>
        <v>#REF!</v>
      </c>
      <c r="G6" s="252">
        <f>AVERAGE(D14:K14)</f>
        <v>286.30782000873745</v>
      </c>
      <c r="H6" s="253"/>
      <c r="I6" s="252">
        <f>AVERAGE(L14:O14)</f>
        <v>96.824469121371521</v>
      </c>
      <c r="J6" s="253"/>
      <c r="K6" s="252">
        <f>AVERAGE(D32:O32)</f>
        <v>758.22628458498025</v>
      </c>
      <c r="L6" s="253"/>
      <c r="M6" s="252">
        <f>AVERAGE(P32:X32)</f>
        <v>745.06691897996245</v>
      </c>
      <c r="N6" s="253"/>
      <c r="O6" s="241">
        <f>'0711(4度C)'!Y2</f>
        <v>0</v>
      </c>
      <c r="P6" s="241">
        <f>'0711(4度C)'!Z2</f>
        <v>0</v>
      </c>
      <c r="Q6" s="241">
        <f>'0711(4度C)'!AC2</f>
        <v>59</v>
      </c>
      <c r="R6" s="241">
        <f>'0711(4度C)'!AD2</f>
        <v>0</v>
      </c>
    </row>
    <row r="7" spans="2:34" ht="28.5" customHeight="1">
      <c r="B7" s="220"/>
      <c r="C7" s="244" t="s">
        <v>23</v>
      </c>
      <c r="D7" s="245"/>
      <c r="E7" s="246">
        <f>AVERAGE(D15:O15,D33:X33)</f>
        <v>440.60112152835706</v>
      </c>
      <c r="F7" s="247" t="e">
        <f>AVERAGE(#REF!,D15:K15)</f>
        <v>#REF!</v>
      </c>
      <c r="G7" s="248">
        <f>AVERAGE(D15:K15)</f>
        <v>249.27938008903666</v>
      </c>
      <c r="H7" s="249"/>
      <c r="I7" s="248">
        <f>AVERAGE(L15:O15)</f>
        <v>89.124245589408588</v>
      </c>
      <c r="J7" s="249"/>
      <c r="K7" s="248">
        <f>AVERAGE(D33:O33)</f>
        <v>676.96085992517601</v>
      </c>
      <c r="L7" s="249"/>
      <c r="M7" s="248">
        <f>AVERAGE(P33:X33)</f>
        <v>666.96243325999296</v>
      </c>
      <c r="N7" s="249"/>
      <c r="O7" s="242"/>
      <c r="P7" s="242"/>
      <c r="Q7" s="242"/>
      <c r="R7" s="242"/>
    </row>
    <row r="8" spans="2:34" ht="28.5" customHeight="1">
      <c r="B8" s="221"/>
      <c r="C8" s="244" t="s">
        <v>24</v>
      </c>
      <c r="D8" s="245"/>
      <c r="E8" s="265">
        <f>AVERAGE(D16:O16,D34:X34)</f>
        <v>0.89339843616477754</v>
      </c>
      <c r="F8" s="266" t="e">
        <f>AVERAGE(D16:K16,#REF!)</f>
        <v>#REF!</v>
      </c>
      <c r="G8" s="254">
        <f>AVERAGE(D16:K16)</f>
        <v>0.88461032150859786</v>
      </c>
      <c r="H8" s="255"/>
      <c r="I8" s="254">
        <f>AVERAGE(L16:O16)</f>
        <v>0.91928197435624703</v>
      </c>
      <c r="J8" s="255"/>
      <c r="K8" s="254">
        <f>AVERAGE(D34:O34)</f>
        <v>0.89107092917121689</v>
      </c>
      <c r="L8" s="255"/>
      <c r="M8" s="254">
        <f>AVERAGE(P34:X34)</f>
        <v>0.89596634604687231</v>
      </c>
      <c r="N8" s="255"/>
      <c r="O8" s="243"/>
      <c r="P8" s="243"/>
      <c r="Q8" s="243"/>
      <c r="R8" s="243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6" t="s">
        <v>26</v>
      </c>
      <c r="C11" s="257"/>
      <c r="D11" s="258" t="s">
        <v>27</v>
      </c>
      <c r="E11" s="259"/>
      <c r="F11" s="259"/>
      <c r="G11" s="259"/>
      <c r="H11" s="259"/>
      <c r="I11" s="259"/>
      <c r="J11" s="259"/>
      <c r="K11" s="259"/>
      <c r="L11" s="260" t="s">
        <v>28</v>
      </c>
      <c r="M11" s="261"/>
      <c r="N11" s="261"/>
      <c r="O11" s="262"/>
    </row>
    <row r="12" spans="2:34" ht="17.25" customHeight="1">
      <c r="B12" s="263" t="s">
        <v>29</v>
      </c>
      <c r="C12" s="264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63"/>
      <c r="C13" s="264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0" t="s">
        <v>40</v>
      </c>
      <c r="C14" s="26" t="s">
        <v>41</v>
      </c>
      <c r="D14" s="27" t="s">
        <v>42</v>
      </c>
      <c r="E14" s="28">
        <v>84.403669724770637</v>
      </c>
      <c r="F14" s="28">
        <v>104.8</v>
      </c>
      <c r="G14" s="28">
        <v>102.61467889908256</v>
      </c>
      <c r="H14" s="28">
        <v>171.42857142857142</v>
      </c>
      <c r="I14" s="28">
        <v>654.6</v>
      </c>
      <c r="J14" s="28">
        <v>600</v>
      </c>
      <c r="K14" s="29" t="s">
        <v>42</v>
      </c>
      <c r="L14" s="27" t="s">
        <v>42</v>
      </c>
      <c r="M14" s="30">
        <v>101.69491525423729</v>
      </c>
      <c r="N14" s="28">
        <v>91.954022988505741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0"/>
      <c r="C15" s="33" t="s">
        <v>43</v>
      </c>
      <c r="D15" s="34" t="s">
        <v>42</v>
      </c>
      <c r="E15" s="35">
        <v>75.720070783925067</v>
      </c>
      <c r="F15" s="35">
        <v>93.746870661577987</v>
      </c>
      <c r="G15" s="35">
        <v>91.524195916691724</v>
      </c>
      <c r="H15" s="35">
        <v>153.89082481840032</v>
      </c>
      <c r="I15" s="35">
        <v>538.99431835362486</v>
      </c>
      <c r="J15" s="35">
        <v>541.80000000000007</v>
      </c>
      <c r="K15" s="36" t="s">
        <v>42</v>
      </c>
      <c r="L15" s="34" t="s">
        <v>42</v>
      </c>
      <c r="M15" s="37">
        <v>95.892857142857139</v>
      </c>
      <c r="N15" s="35">
        <v>82.355634035960037</v>
      </c>
      <c r="O15" s="38" t="s">
        <v>42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40"/>
      <c r="C16" s="41" t="s">
        <v>44</v>
      </c>
      <c r="D16" s="42" t="s">
        <v>42</v>
      </c>
      <c r="E16" s="43">
        <f t="shared" ref="E16:J16" si="0">E15/E14</f>
        <v>0.8971182299399818</v>
      </c>
      <c r="F16" s="43">
        <f t="shared" si="0"/>
        <v>0.89453120860284341</v>
      </c>
      <c r="G16" s="43">
        <f t="shared" si="0"/>
        <v>0.89192108671608394</v>
      </c>
      <c r="H16" s="43">
        <f t="shared" si="0"/>
        <v>0.89769647810733522</v>
      </c>
      <c r="I16" s="43">
        <f t="shared" si="0"/>
        <v>0.82339492568534201</v>
      </c>
      <c r="J16" s="43">
        <f t="shared" si="0"/>
        <v>0.90300000000000014</v>
      </c>
      <c r="K16" s="44" t="s">
        <v>42</v>
      </c>
      <c r="L16" s="42" t="s">
        <v>42</v>
      </c>
      <c r="M16" s="45">
        <f t="shared" ref="M16:N16" si="1">M15/M14</f>
        <v>0.94294642857142852</v>
      </c>
      <c r="N16" s="43">
        <f t="shared" si="1"/>
        <v>0.89561752014106544</v>
      </c>
      <c r="O16" s="46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7" t="s">
        <v>45</v>
      </c>
      <c r="C17" s="13" t="s">
        <v>46</v>
      </c>
      <c r="D17" s="47" t="s">
        <v>42</v>
      </c>
      <c r="E17" s="48">
        <v>0.16666666666666666</v>
      </c>
      <c r="F17" s="48">
        <v>0.16666666666666666</v>
      </c>
      <c r="G17" s="48">
        <v>0.16666666666666666</v>
      </c>
      <c r="H17" s="48">
        <v>0.16666666666666666</v>
      </c>
      <c r="I17" s="48">
        <v>0.25</v>
      </c>
      <c r="J17" s="48">
        <v>0.25</v>
      </c>
      <c r="K17" s="48" t="s">
        <v>42</v>
      </c>
      <c r="L17" s="47" t="s">
        <v>42</v>
      </c>
      <c r="M17" s="49">
        <v>0.70833333333333337</v>
      </c>
      <c r="N17" s="48">
        <v>0.70833333333333337</v>
      </c>
      <c r="O17" s="50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63"/>
      <c r="C18" s="13" t="s">
        <v>47</v>
      </c>
      <c r="D18" s="47" t="s">
        <v>42</v>
      </c>
      <c r="E18" s="48">
        <v>0.60217592592592584</v>
      </c>
      <c r="F18" s="48">
        <v>0.60454861111111091</v>
      </c>
      <c r="G18" s="48">
        <v>0.68236111111111108</v>
      </c>
      <c r="H18" s="48">
        <v>0.58731481481481462</v>
      </c>
      <c r="I18" s="48">
        <v>0.39684027777777769</v>
      </c>
      <c r="J18" s="48">
        <v>0.30570601851851853</v>
      </c>
      <c r="K18" s="48" t="s">
        <v>42</v>
      </c>
      <c r="L18" s="47" t="s">
        <v>42</v>
      </c>
      <c r="M18" s="49">
        <v>0.84035879629629628</v>
      </c>
      <c r="N18" s="48">
        <v>0.881886574074074</v>
      </c>
      <c r="O18" s="50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8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69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68" t="s">
        <v>51</v>
      </c>
      <c r="C21" s="51" t="s">
        <v>49</v>
      </c>
      <c r="D21" s="54"/>
      <c r="E21" s="52">
        <v>12</v>
      </c>
      <c r="F21" s="52">
        <v>10</v>
      </c>
      <c r="G21" s="52">
        <v>16</v>
      </c>
      <c r="H21" s="52">
        <v>12</v>
      </c>
      <c r="I21" s="52">
        <v>0</v>
      </c>
      <c r="J21" s="52">
        <v>0</v>
      </c>
      <c r="K21" s="53"/>
      <c r="L21" s="54"/>
      <c r="M21" s="55">
        <v>4</v>
      </c>
      <c r="N21" s="52">
        <v>5</v>
      </c>
      <c r="O21" s="56"/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69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63" t="s">
        <v>53</v>
      </c>
      <c r="C23" s="264"/>
      <c r="D23" s="57" t="s">
        <v>42</v>
      </c>
      <c r="E23" s="58">
        <v>21.8</v>
      </c>
      <c r="F23" s="58">
        <v>17.857142857142858</v>
      </c>
      <c r="G23" s="58">
        <v>22.6</v>
      </c>
      <c r="H23" s="58">
        <v>21</v>
      </c>
      <c r="I23" s="58">
        <v>5.5</v>
      </c>
      <c r="J23" s="58">
        <v>6</v>
      </c>
      <c r="K23" s="59" t="s">
        <v>42</v>
      </c>
      <c r="L23" s="57" t="s">
        <v>42</v>
      </c>
      <c r="M23" s="60">
        <v>18.666666666666668</v>
      </c>
      <c r="N23" s="58">
        <v>21.75</v>
      </c>
      <c r="O23" s="61" t="s">
        <v>42</v>
      </c>
    </row>
    <row r="24" spans="2:44" ht="17.25" customHeight="1">
      <c r="B24" s="270" t="s">
        <v>54</v>
      </c>
      <c r="C24" s="271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70" t="s">
        <v>59</v>
      </c>
      <c r="C25" s="271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72" t="s">
        <v>60</v>
      </c>
      <c r="C26" s="273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56" t="s">
        <v>26</v>
      </c>
      <c r="C29" s="257"/>
      <c r="D29" s="274" t="s">
        <v>64</v>
      </c>
      <c r="E29" s="275"/>
      <c r="F29" s="275"/>
      <c r="G29" s="275"/>
      <c r="H29" s="275"/>
      <c r="I29" s="275"/>
      <c r="J29" s="275"/>
      <c r="K29" s="275"/>
      <c r="L29" s="275"/>
      <c r="M29" s="275"/>
      <c r="N29" s="275"/>
      <c r="O29" s="276"/>
      <c r="P29" s="277" t="s">
        <v>65</v>
      </c>
      <c r="Q29" s="278"/>
      <c r="R29" s="278"/>
      <c r="S29" s="278"/>
      <c r="T29" s="278"/>
      <c r="U29" s="278"/>
      <c r="V29" s="278"/>
      <c r="W29" s="278"/>
      <c r="X29" s="279"/>
    </row>
    <row r="30" spans="2:44" ht="17.25" customHeight="1">
      <c r="B30" s="263" t="s">
        <v>29</v>
      </c>
      <c r="C30" s="264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63"/>
      <c r="C31" s="264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40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954.54545454545462</v>
      </c>
      <c r="O32" s="28">
        <v>926.08695652173913</v>
      </c>
      <c r="P32" s="27">
        <v>389.18918918918916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709.09090909090901</v>
      </c>
      <c r="W32" s="28">
        <v>942.85714285714289</v>
      </c>
      <c r="X32" s="31">
        <v>939.13043478260863</v>
      </c>
    </row>
    <row r="33" spans="2:24" ht="39.6" customHeight="1">
      <c r="B33" s="240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287.88735577135799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747.17994135391302</v>
      </c>
      <c r="N33" s="35">
        <v>848.90229191286232</v>
      </c>
      <c r="O33" s="35">
        <v>823.8738506625707</v>
      </c>
      <c r="P33" s="34">
        <v>348.75797234648445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642.36670962455662</v>
      </c>
      <c r="W33" s="35">
        <v>844.02530306462802</v>
      </c>
      <c r="X33" s="38">
        <v>832.69974800430293</v>
      </c>
    </row>
    <row r="34" spans="2:24" ht="40.15" customHeight="1">
      <c r="B34" s="240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0.87965580930137166</v>
      </c>
      <c r="H34" s="43" t="s">
        <v>42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0.90567265618656123</v>
      </c>
      <c r="N34" s="43">
        <f>N33/N32</f>
        <v>0.88932621057537953</v>
      </c>
      <c r="O34" s="43">
        <f>O33/O32</f>
        <v>0.88962904062155523</v>
      </c>
      <c r="P34" s="42">
        <f>P33/P32</f>
        <v>0.89611423450138372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0.90590176998334915</v>
      </c>
      <c r="W34" s="43">
        <f>W33/W32</f>
        <v>0.89517835173521154</v>
      </c>
      <c r="X34" s="46">
        <f>X33/X32</f>
        <v>0.88667102796754482</v>
      </c>
    </row>
    <row r="35" spans="2:24" ht="17.25" customHeight="1">
      <c r="B35" s="267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0.25</v>
      </c>
      <c r="H35" s="48" t="s">
        <v>42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0.32430555555555557</v>
      </c>
      <c r="N35" s="48">
        <v>0.25</v>
      </c>
      <c r="O35" s="48">
        <v>0.25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0.74583333333333346</v>
      </c>
      <c r="X35" s="50">
        <v>0.75000000000000011</v>
      </c>
    </row>
    <row r="36" spans="2:24" ht="17.25" customHeight="1">
      <c r="B36" s="263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0.39684027777777769</v>
      </c>
      <c r="H36" s="48" t="s">
        <v>42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0.40131944444444445</v>
      </c>
      <c r="N36" s="48">
        <v>0.46054398148148168</v>
      </c>
      <c r="O36" s="48">
        <v>0.46327546296296301</v>
      </c>
      <c r="P36" s="47">
        <v>0.78473379629629636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0.89049768518518513</v>
      </c>
      <c r="W36" s="48">
        <v>1.1133680555555554</v>
      </c>
      <c r="X36" s="50">
        <v>1.1077777777777778</v>
      </c>
    </row>
    <row r="37" spans="2:24" ht="17.25" customHeight="1">
      <c r="B37" s="263" t="s">
        <v>53</v>
      </c>
      <c r="C37" s="264"/>
      <c r="D37" s="58" t="s">
        <v>42</v>
      </c>
      <c r="E37" s="58" t="s">
        <v>42</v>
      </c>
      <c r="F37" s="58" t="s">
        <v>42</v>
      </c>
      <c r="G37" s="58">
        <v>11</v>
      </c>
      <c r="H37" s="58" t="s">
        <v>42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4</v>
      </c>
      <c r="N37" s="58">
        <v>3.6666666666666665</v>
      </c>
      <c r="O37" s="58">
        <v>3.8333333333333335</v>
      </c>
      <c r="P37" s="57">
        <v>9.25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4.4000000000000004</v>
      </c>
      <c r="W37" s="58">
        <v>3.5</v>
      </c>
      <c r="X37" s="61">
        <v>3.8333333333333335</v>
      </c>
    </row>
    <row r="38" spans="2:24" ht="17.25" customHeight="1">
      <c r="B38" s="270" t="s">
        <v>54</v>
      </c>
      <c r="C38" s="271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70" t="s">
        <v>59</v>
      </c>
      <c r="C39" s="271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72" t="s">
        <v>60</v>
      </c>
      <c r="C40" s="273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FCD56-06AF-4339-BE70-1B68D30A78FF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S23" sqref="S23"/>
      <selection pane="bottomLeft" activeCell="S23" sqref="S23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SUM(F5:F140)</f>
        <v>93429</v>
      </c>
      <c r="E1" s="88" t="s">
        <v>3</v>
      </c>
      <c r="F1" s="89">
        <f>SUM(G5:G140)</f>
        <v>1812688.9699999995</v>
      </c>
      <c r="G1" s="90" t="s">
        <v>84</v>
      </c>
      <c r="H1" s="91">
        <f>L21+L38+L55+L72+L89+L106+L123+L140</f>
        <v>43.483333333333334</v>
      </c>
      <c r="I1" s="284" t="s">
        <v>85</v>
      </c>
      <c r="J1" s="280"/>
      <c r="K1" s="309"/>
      <c r="L1" s="313" t="s">
        <v>86</v>
      </c>
      <c r="M1" s="314"/>
      <c r="N1" s="315"/>
      <c r="O1" s="280" t="s">
        <v>87</v>
      </c>
      <c r="P1" s="280"/>
      <c r="Q1" s="280"/>
      <c r="R1" s="281"/>
      <c r="S1" s="284" t="s">
        <v>88</v>
      </c>
      <c r="T1" s="280"/>
      <c r="U1" s="280"/>
      <c r="V1" s="280"/>
      <c r="W1" s="280"/>
      <c r="X1" s="281"/>
      <c r="Y1" s="280" t="s">
        <v>89</v>
      </c>
      <c r="Z1" s="280"/>
      <c r="AA1" s="284" t="s">
        <v>90</v>
      </c>
      <c r="AB1" s="286"/>
      <c r="AC1" s="287"/>
    </row>
    <row r="2" spans="1:29" ht="26.25" customHeight="1" thickBot="1">
      <c r="A2" s="299">
        <v>46214</v>
      </c>
      <c r="B2" s="300"/>
      <c r="C2" s="92" t="s">
        <v>40</v>
      </c>
      <c r="D2" s="93">
        <f>AVERAGE(N21,N38,N55,N72,N89,N106,N123,N140)</f>
        <v>671.96164659258454</v>
      </c>
      <c r="E2" s="93" t="s">
        <v>91</v>
      </c>
      <c r="F2" s="94">
        <f>F1/D1</f>
        <v>19.401780710486033</v>
      </c>
      <c r="G2" s="95" t="s">
        <v>92</v>
      </c>
      <c r="H2" s="96">
        <f>COUNT(H5:H140)</f>
        <v>10</v>
      </c>
      <c r="I2" s="310"/>
      <c r="J2" s="311"/>
      <c r="K2" s="312"/>
      <c r="L2" s="316"/>
      <c r="M2" s="282"/>
      <c r="N2" s="317"/>
      <c r="O2" s="282"/>
      <c r="P2" s="282"/>
      <c r="Q2" s="282"/>
      <c r="R2" s="283"/>
      <c r="S2" s="285"/>
      <c r="T2" s="282"/>
      <c r="U2" s="282"/>
      <c r="V2" s="282"/>
      <c r="W2" s="282"/>
      <c r="X2" s="283"/>
      <c r="Y2" s="282"/>
      <c r="Z2" s="282"/>
      <c r="AA2" s="288"/>
      <c r="AB2" s="289"/>
      <c r="AC2" s="290"/>
    </row>
    <row r="3" spans="1:29" ht="23.25" customHeight="1">
      <c r="A3" s="301" t="s">
        <v>93</v>
      </c>
      <c r="B3" s="303" t="s">
        <v>94</v>
      </c>
      <c r="C3" s="305" t="s">
        <v>95</v>
      </c>
      <c r="D3" s="305"/>
      <c r="E3" s="307" t="s">
        <v>96</v>
      </c>
      <c r="F3" s="305" t="s">
        <v>97</v>
      </c>
      <c r="G3" s="307" t="s">
        <v>98</v>
      </c>
      <c r="H3" s="356" t="s">
        <v>99</v>
      </c>
      <c r="I3" s="291" t="s">
        <v>100</v>
      </c>
      <c r="J3" s="293" t="s">
        <v>101</v>
      </c>
      <c r="K3" s="295" t="s">
        <v>40</v>
      </c>
      <c r="L3" s="297" t="s">
        <v>100</v>
      </c>
      <c r="M3" s="293" t="s">
        <v>101</v>
      </c>
      <c r="N3" s="295" t="s">
        <v>40</v>
      </c>
      <c r="O3" s="291" t="s">
        <v>100</v>
      </c>
      <c r="P3" s="350" t="s">
        <v>40</v>
      </c>
      <c r="Q3" s="352" t="s">
        <v>102</v>
      </c>
      <c r="R3" s="354" t="s">
        <v>103</v>
      </c>
      <c r="S3" s="339" t="s">
        <v>104</v>
      </c>
      <c r="T3" s="340"/>
      <c r="U3" s="341" t="s">
        <v>105</v>
      </c>
      <c r="V3" s="341" t="s">
        <v>106</v>
      </c>
      <c r="W3" s="305" t="s">
        <v>107</v>
      </c>
      <c r="X3" s="343"/>
      <c r="Y3" s="344" t="s">
        <v>108</v>
      </c>
      <c r="Z3" s="345"/>
      <c r="AA3" s="348" t="s">
        <v>101</v>
      </c>
      <c r="AB3" s="318" t="s">
        <v>102</v>
      </c>
      <c r="AC3" s="320" t="s">
        <v>109</v>
      </c>
    </row>
    <row r="4" spans="1:29" ht="17.25" customHeight="1" thickBot="1">
      <c r="A4" s="302"/>
      <c r="B4" s="304"/>
      <c r="C4" s="306"/>
      <c r="D4" s="306"/>
      <c r="E4" s="308"/>
      <c r="F4" s="306"/>
      <c r="G4" s="308"/>
      <c r="H4" s="357"/>
      <c r="I4" s="292"/>
      <c r="J4" s="294"/>
      <c r="K4" s="296"/>
      <c r="L4" s="298"/>
      <c r="M4" s="294"/>
      <c r="N4" s="296"/>
      <c r="O4" s="292"/>
      <c r="P4" s="351"/>
      <c r="Q4" s="353"/>
      <c r="R4" s="355"/>
      <c r="S4" s="203" t="s">
        <v>110</v>
      </c>
      <c r="T4" s="204" t="s">
        <v>111</v>
      </c>
      <c r="U4" s="342"/>
      <c r="V4" s="342"/>
      <c r="W4" s="99" t="s">
        <v>112</v>
      </c>
      <c r="X4" s="69" t="s">
        <v>113</v>
      </c>
      <c r="Y4" s="346"/>
      <c r="Z4" s="347"/>
      <c r="AA4" s="349"/>
      <c r="AB4" s="319"/>
      <c r="AC4" s="321"/>
    </row>
    <row r="5" spans="1:29" ht="15.75" customHeight="1">
      <c r="A5" s="322" t="s">
        <v>116</v>
      </c>
      <c r="B5" s="146" t="s">
        <v>114</v>
      </c>
      <c r="C5" s="325" t="s">
        <v>117</v>
      </c>
      <c r="D5" s="326"/>
      <c r="E5" s="147">
        <v>25.64</v>
      </c>
      <c r="F5" s="97">
        <v>1450</v>
      </c>
      <c r="G5" s="148">
        <f t="shared" ref="G5:G8" si="0">E5*F5</f>
        <v>37178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3217.6095511531885</v>
      </c>
      <c r="N5" s="152">
        <f>M5/L5</f>
        <v>321.76095511531884</v>
      </c>
      <c r="O5" s="154">
        <f>L5-I5</f>
        <v>0</v>
      </c>
      <c r="P5" s="155">
        <f>N5-K5</f>
        <v>-38.239044884681164</v>
      </c>
      <c r="Q5" s="156">
        <f>N5/K5</f>
        <v>0.89378043087588566</v>
      </c>
      <c r="R5" s="327">
        <f>Q21</f>
        <v>0.87965580930137166</v>
      </c>
      <c r="S5" s="157">
        <v>0.25</v>
      </c>
      <c r="T5" s="158">
        <v>0.26877314814814812</v>
      </c>
      <c r="U5" s="159"/>
      <c r="V5" s="160">
        <v>27.038706411354131</v>
      </c>
      <c r="W5" s="161"/>
      <c r="X5" s="162"/>
      <c r="Y5" s="330"/>
      <c r="Z5" s="331"/>
      <c r="AA5" s="115">
        <f>M5-J5</f>
        <v>-382.39044884681152</v>
      </c>
      <c r="AB5" s="156">
        <f>M5/J5</f>
        <v>0.89378043087588566</v>
      </c>
      <c r="AC5" s="332">
        <f>AB21</f>
        <v>0.87965580930137166</v>
      </c>
    </row>
    <row r="6" spans="1:29" ht="15.75" customHeight="1">
      <c r="A6" s="323"/>
      <c r="B6" s="100" t="s">
        <v>114</v>
      </c>
      <c r="C6" s="335" t="s">
        <v>198</v>
      </c>
      <c r="D6" s="336"/>
      <c r="E6" s="101">
        <v>29.52</v>
      </c>
      <c r="F6" s="102">
        <v>2198</v>
      </c>
      <c r="G6" s="103">
        <f t="shared" si="0"/>
        <v>64884.959999999999</v>
      </c>
      <c r="H6" s="26"/>
      <c r="I6" s="104">
        <v>11</v>
      </c>
      <c r="J6" s="105">
        <v>3600</v>
      </c>
      <c r="K6" s="106">
        <f t="shared" ref="K6:K8" si="1">J6/I6</f>
        <v>327.27272727272725</v>
      </c>
      <c r="L6" s="107">
        <v>11</v>
      </c>
      <c r="M6" s="105">
        <f>F6/V6*60</f>
        <v>3164.8109644764381</v>
      </c>
      <c r="N6" s="106">
        <f>M6/L6</f>
        <v>287.71008767967618</v>
      </c>
      <c r="O6" s="108">
        <f>L6-I6</f>
        <v>0</v>
      </c>
      <c r="P6" s="109">
        <f>N6-K6</f>
        <v>-39.562639593051074</v>
      </c>
      <c r="Q6" s="110">
        <f>N6/K6</f>
        <v>0.87911415679901062</v>
      </c>
      <c r="R6" s="328"/>
      <c r="S6" s="47">
        <v>0.2722222222222222</v>
      </c>
      <c r="T6" s="48">
        <v>0.30115740740740737</v>
      </c>
      <c r="U6" s="111">
        <v>4.9666666666666703</v>
      </c>
      <c r="V6" s="112">
        <v>41.670735307824998</v>
      </c>
      <c r="W6" s="113"/>
      <c r="X6" s="116"/>
      <c r="Y6" s="337"/>
      <c r="Z6" s="338"/>
      <c r="AA6" s="117">
        <f>M6-J6</f>
        <v>-435.18903552356187</v>
      </c>
      <c r="AB6" s="110">
        <f>M6/J6</f>
        <v>0.87911415679901062</v>
      </c>
      <c r="AC6" s="333"/>
    </row>
    <row r="7" spans="1:29" ht="15.75" customHeight="1">
      <c r="A7" s="323"/>
      <c r="B7" s="100" t="s">
        <v>114</v>
      </c>
      <c r="C7" s="335" t="s">
        <v>199</v>
      </c>
      <c r="D7" s="336"/>
      <c r="E7" s="101">
        <v>29.85</v>
      </c>
      <c r="F7" s="102">
        <v>2622</v>
      </c>
      <c r="G7" s="103">
        <f t="shared" si="0"/>
        <v>78266.7</v>
      </c>
      <c r="H7" s="26"/>
      <c r="I7" s="104">
        <v>11</v>
      </c>
      <c r="J7" s="105">
        <v>3600</v>
      </c>
      <c r="K7" s="106">
        <f t="shared" si="1"/>
        <v>327.27272727272725</v>
      </c>
      <c r="L7" s="107">
        <v>11</v>
      </c>
      <c r="M7" s="105">
        <f>F7/V7*60</f>
        <v>3165.8820569578006</v>
      </c>
      <c r="N7" s="106">
        <f>M7/L7</f>
        <v>287.80745972343641</v>
      </c>
      <c r="O7" s="108">
        <f>L7-I7</f>
        <v>0</v>
      </c>
      <c r="P7" s="109">
        <f>N7-K7</f>
        <v>-39.465267549290843</v>
      </c>
      <c r="Q7" s="110">
        <f>N7/K7</f>
        <v>0.87941168248827795</v>
      </c>
      <c r="R7" s="328"/>
      <c r="S7" s="47">
        <v>0.30416666666666664</v>
      </c>
      <c r="T7" s="48">
        <v>0.33866898148148145</v>
      </c>
      <c r="U7" s="111">
        <v>5</v>
      </c>
      <c r="V7" s="112">
        <v>49.692312338120999</v>
      </c>
      <c r="W7" s="113"/>
      <c r="X7" s="116"/>
      <c r="Y7" s="337"/>
      <c r="Z7" s="338"/>
      <c r="AA7" s="117">
        <f>M7-J7</f>
        <v>-434.11794304219939</v>
      </c>
      <c r="AB7" s="110">
        <f>M7/J7</f>
        <v>0.87941168248827795</v>
      </c>
      <c r="AC7" s="333"/>
    </row>
    <row r="8" spans="1:29" ht="15.75" customHeight="1">
      <c r="A8" s="323"/>
      <c r="B8" s="100" t="s">
        <v>118</v>
      </c>
      <c r="C8" s="335" t="s">
        <v>119</v>
      </c>
      <c r="D8" s="336"/>
      <c r="E8" s="101">
        <v>28.57</v>
      </c>
      <c r="F8" s="102">
        <v>1313</v>
      </c>
      <c r="G8" s="103">
        <f t="shared" si="0"/>
        <v>37512.410000000003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3118.7410813523265</v>
      </c>
      <c r="N8" s="106">
        <f>M8/L8</f>
        <v>259.89509011269388</v>
      </c>
      <c r="O8" s="108">
        <f>L8-I8</f>
        <v>0</v>
      </c>
      <c r="P8" s="109">
        <f>N8-K8</f>
        <v>-40.104909887306121</v>
      </c>
      <c r="Q8" s="110">
        <f>N8/K8</f>
        <v>0.86631696704231298</v>
      </c>
      <c r="R8" s="328"/>
      <c r="S8" s="47">
        <v>0.34166666666666662</v>
      </c>
      <c r="T8" s="48">
        <v>0.35920138888888886</v>
      </c>
      <c r="U8" s="111">
        <v>5</v>
      </c>
      <c r="V8" s="112">
        <v>25.260192476715627</v>
      </c>
      <c r="W8" s="113"/>
      <c r="X8" s="116"/>
      <c r="Y8" s="337"/>
      <c r="Z8" s="338"/>
      <c r="AA8" s="117">
        <f>M8-J8</f>
        <v>-481.25891864767345</v>
      </c>
      <c r="AB8" s="110">
        <f>M8/J8</f>
        <v>0.86631696704231298</v>
      </c>
      <c r="AC8" s="333"/>
    </row>
    <row r="9" spans="1:29" ht="15.75" customHeight="1">
      <c r="A9" s="323"/>
      <c r="B9" s="100"/>
      <c r="C9" s="335"/>
      <c r="D9" s="336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328"/>
      <c r="S9" s="47"/>
      <c r="T9" s="48"/>
      <c r="U9" s="111"/>
      <c r="V9" s="112"/>
      <c r="W9" s="113"/>
      <c r="X9" s="116"/>
      <c r="Y9" s="337"/>
      <c r="Z9" s="338"/>
      <c r="AA9" s="117"/>
      <c r="AB9" s="110"/>
      <c r="AC9" s="333"/>
    </row>
    <row r="10" spans="1:29" ht="15.75" customHeight="1">
      <c r="A10" s="323"/>
      <c r="B10" s="100"/>
      <c r="C10" s="335"/>
      <c r="D10" s="336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28"/>
      <c r="S10" s="47"/>
      <c r="T10" s="120"/>
      <c r="U10" s="111"/>
      <c r="V10" s="112"/>
      <c r="W10" s="113"/>
      <c r="X10" s="116"/>
      <c r="Y10" s="337"/>
      <c r="Z10" s="338"/>
      <c r="AA10" s="117"/>
      <c r="AB10" s="110"/>
      <c r="AC10" s="333"/>
    </row>
    <row r="11" spans="1:29" ht="15.75" customHeight="1">
      <c r="A11" s="323"/>
      <c r="B11" s="100"/>
      <c r="C11" s="335"/>
      <c r="D11" s="336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8"/>
      <c r="S11" s="47"/>
      <c r="T11" s="120"/>
      <c r="U11" s="111"/>
      <c r="V11" s="112"/>
      <c r="W11" s="113"/>
      <c r="X11" s="116"/>
      <c r="Y11" s="337"/>
      <c r="Z11" s="338"/>
      <c r="AA11" s="117"/>
      <c r="AB11" s="110"/>
      <c r="AC11" s="333"/>
    </row>
    <row r="12" spans="1:29" ht="15.75" customHeight="1">
      <c r="A12" s="323"/>
      <c r="B12" s="100"/>
      <c r="C12" s="335"/>
      <c r="D12" s="33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8"/>
      <c r="S12" s="47"/>
      <c r="T12" s="120"/>
      <c r="U12" s="111"/>
      <c r="V12" s="112"/>
      <c r="W12" s="113"/>
      <c r="X12" s="116"/>
      <c r="Y12" s="337"/>
      <c r="Z12" s="338"/>
      <c r="AA12" s="117"/>
      <c r="AB12" s="110"/>
      <c r="AC12" s="333"/>
    </row>
    <row r="13" spans="1:29" ht="15.75" customHeight="1">
      <c r="A13" s="323"/>
      <c r="B13" s="100"/>
      <c r="C13" s="335"/>
      <c r="D13" s="33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8"/>
      <c r="S13" s="47"/>
      <c r="T13" s="120"/>
      <c r="U13" s="111"/>
      <c r="V13" s="112"/>
      <c r="W13" s="113"/>
      <c r="X13" s="127"/>
      <c r="Y13" s="337"/>
      <c r="Z13" s="338"/>
      <c r="AA13" s="117"/>
      <c r="AB13" s="110"/>
      <c r="AC13" s="333"/>
    </row>
    <row r="14" spans="1:29" ht="15.75" customHeight="1">
      <c r="A14" s="323"/>
      <c r="B14" s="100"/>
      <c r="C14" s="335"/>
      <c r="D14" s="33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8"/>
      <c r="S14" s="47"/>
      <c r="T14" s="120"/>
      <c r="U14" s="111"/>
      <c r="V14" s="112"/>
      <c r="W14" s="113"/>
      <c r="X14" s="127"/>
      <c r="Y14" s="337"/>
      <c r="Z14" s="338"/>
      <c r="AA14" s="117"/>
      <c r="AB14" s="110"/>
      <c r="AC14" s="333"/>
    </row>
    <row r="15" spans="1:29" ht="15.75" customHeight="1">
      <c r="A15" s="323"/>
      <c r="B15" s="100"/>
      <c r="C15" s="335"/>
      <c r="D15" s="33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8"/>
      <c r="S15" s="47"/>
      <c r="T15" s="120"/>
      <c r="U15" s="111"/>
      <c r="V15" s="112"/>
      <c r="W15" s="113"/>
      <c r="X15" s="127"/>
      <c r="Y15" s="337"/>
      <c r="Z15" s="338"/>
      <c r="AA15" s="117"/>
      <c r="AB15" s="110"/>
      <c r="AC15" s="333"/>
    </row>
    <row r="16" spans="1:29" ht="15.75" customHeight="1">
      <c r="A16" s="323"/>
      <c r="B16" s="100"/>
      <c r="C16" s="335"/>
      <c r="D16" s="33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8"/>
      <c r="S16" s="47"/>
      <c r="T16" s="120"/>
      <c r="U16" s="111"/>
      <c r="V16" s="112"/>
      <c r="W16" s="113"/>
      <c r="X16" s="127"/>
      <c r="Y16" s="337"/>
      <c r="Z16" s="338"/>
      <c r="AA16" s="117"/>
      <c r="AB16" s="110"/>
      <c r="AC16" s="333"/>
    </row>
    <row r="17" spans="1:29" ht="15.75" customHeight="1">
      <c r="A17" s="323"/>
      <c r="B17" s="100"/>
      <c r="C17" s="335"/>
      <c r="D17" s="33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8"/>
      <c r="S17" s="47"/>
      <c r="T17" s="120"/>
      <c r="U17" s="111"/>
      <c r="V17" s="112"/>
      <c r="W17" s="113"/>
      <c r="X17" s="127"/>
      <c r="Y17" s="337"/>
      <c r="Z17" s="338"/>
      <c r="AA17" s="117"/>
      <c r="AB17" s="110"/>
      <c r="AC17" s="333"/>
    </row>
    <row r="18" spans="1:29" ht="15.75" customHeight="1">
      <c r="A18" s="323"/>
      <c r="B18" s="100"/>
      <c r="C18" s="335"/>
      <c r="D18" s="33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8"/>
      <c r="S18" s="47"/>
      <c r="T18" s="120"/>
      <c r="U18" s="111"/>
      <c r="V18" s="112"/>
      <c r="W18" s="113"/>
      <c r="X18" s="127"/>
      <c r="Y18" s="337"/>
      <c r="Z18" s="338"/>
      <c r="AA18" s="117"/>
      <c r="AB18" s="110"/>
      <c r="AC18" s="333"/>
    </row>
    <row r="19" spans="1:29" ht="15.75" customHeight="1">
      <c r="A19" s="323"/>
      <c r="B19" s="100"/>
      <c r="C19" s="335"/>
      <c r="D19" s="33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8"/>
      <c r="S19" s="47"/>
      <c r="T19" s="120"/>
      <c r="U19" s="111"/>
      <c r="V19" s="112"/>
      <c r="W19" s="113"/>
      <c r="X19" s="127"/>
      <c r="Y19" s="337"/>
      <c r="Z19" s="338"/>
      <c r="AA19" s="117"/>
      <c r="AB19" s="110"/>
      <c r="AC19" s="333"/>
    </row>
    <row r="20" spans="1:29" ht="15.75" customHeight="1">
      <c r="A20" s="323"/>
      <c r="B20" s="163"/>
      <c r="C20" s="335"/>
      <c r="D20" s="336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8"/>
      <c r="S20" s="119"/>
      <c r="T20" s="120"/>
      <c r="U20" s="130"/>
      <c r="V20" s="131"/>
      <c r="W20" s="126"/>
      <c r="X20" s="127"/>
      <c r="Y20" s="337"/>
      <c r="Z20" s="338"/>
      <c r="AA20" s="165"/>
      <c r="AB20" s="125"/>
      <c r="AC20" s="333"/>
    </row>
    <row r="21" spans="1:29" ht="15.75" customHeight="1" thickBot="1">
      <c r="A21" s="324"/>
      <c r="B21" s="133" t="s">
        <v>115</v>
      </c>
      <c r="C21" s="358"/>
      <c r="D21" s="358"/>
      <c r="E21" s="134"/>
      <c r="F21" s="167"/>
      <c r="G21" s="135"/>
      <c r="H21" s="69"/>
      <c r="I21" s="136">
        <f t="shared" ref="I21:J21" si="2">AVERAGE(I5:I20)</f>
        <v>11</v>
      </c>
      <c r="J21" s="137">
        <f t="shared" si="2"/>
        <v>3600</v>
      </c>
      <c r="K21" s="138">
        <f t="shared" ref="K21" si="3">J21/I21</f>
        <v>327.27272727272725</v>
      </c>
      <c r="L21" s="136">
        <f t="shared" ref="L21:M21" si="4">AVERAGE(L5:L20)</f>
        <v>11</v>
      </c>
      <c r="M21" s="137">
        <f t="shared" si="4"/>
        <v>3166.7609134849381</v>
      </c>
      <c r="N21" s="138">
        <f>M21/L21</f>
        <v>287.88735577135799</v>
      </c>
      <c r="O21" s="139">
        <f>L21-I21</f>
        <v>0</v>
      </c>
      <c r="P21" s="140">
        <f>N21-K21</f>
        <v>-39.385371501369264</v>
      </c>
      <c r="Q21" s="141">
        <f>N21/K21</f>
        <v>0.87965580930137166</v>
      </c>
      <c r="R21" s="329"/>
      <c r="S21" s="142">
        <v>0.25</v>
      </c>
      <c r="T21" s="143">
        <v>0.39684027777777769</v>
      </c>
      <c r="U21" s="144"/>
      <c r="V21" s="166"/>
      <c r="W21" s="167"/>
      <c r="X21" s="138"/>
      <c r="Y21" s="359"/>
      <c r="Z21" s="360"/>
      <c r="AA21" s="168">
        <f>M21-J21</f>
        <v>-433.2390865150619</v>
      </c>
      <c r="AB21" s="141">
        <f>M21/J21</f>
        <v>0.87965580930137166</v>
      </c>
      <c r="AC21" s="334"/>
    </row>
    <row r="22" spans="1:29" ht="15.75" customHeight="1">
      <c r="A22" s="361" t="s">
        <v>121</v>
      </c>
      <c r="B22" s="114" t="s">
        <v>118</v>
      </c>
      <c r="C22" s="325" t="s">
        <v>186</v>
      </c>
      <c r="D22" s="326"/>
      <c r="E22" s="147">
        <v>18.53</v>
      </c>
      <c r="F22" s="97">
        <v>2025</v>
      </c>
      <c r="G22" s="148">
        <f t="shared" ref="G22:G24" si="5">E22*F22</f>
        <v>37523.25</v>
      </c>
      <c r="H22" s="149"/>
      <c r="I22" s="150">
        <v>3</v>
      </c>
      <c r="J22" s="151">
        <v>3300</v>
      </c>
      <c r="K22" s="152">
        <f>J22/I22</f>
        <v>1100</v>
      </c>
      <c r="L22" s="153">
        <v>3</v>
      </c>
      <c r="M22" s="151">
        <f>F22/V22*60</f>
        <v>2986.5592962469573</v>
      </c>
      <c r="N22" s="152">
        <f>M22/L22</f>
        <v>995.51976541565239</v>
      </c>
      <c r="O22" s="154">
        <f>L22-I22</f>
        <v>0</v>
      </c>
      <c r="P22" s="155">
        <f>N22-K22</f>
        <v>-104.48023458434761</v>
      </c>
      <c r="Q22" s="156">
        <f>N22/K22</f>
        <v>0.90501796855968397</v>
      </c>
      <c r="R22" s="327">
        <f>Q38</f>
        <v>0.90567265618656123</v>
      </c>
      <c r="S22" s="157">
        <v>0.32430555555555557</v>
      </c>
      <c r="T22" s="158">
        <v>0.3525462962962963</v>
      </c>
      <c r="U22" s="159"/>
      <c r="V22" s="112">
        <v>40.682266095530828</v>
      </c>
      <c r="W22" s="161"/>
      <c r="X22" s="162"/>
      <c r="Y22" s="330"/>
      <c r="Z22" s="331"/>
      <c r="AA22" s="115">
        <f>M22-J22</f>
        <v>-313.44070375304273</v>
      </c>
      <c r="AB22" s="156">
        <f>M22/J22</f>
        <v>0.90501796855968397</v>
      </c>
      <c r="AC22" s="332">
        <f>AB38</f>
        <v>0.90567265618656123</v>
      </c>
    </row>
    <row r="23" spans="1:29" ht="15.75" customHeight="1">
      <c r="A23" s="362"/>
      <c r="B23" s="100" t="s">
        <v>118</v>
      </c>
      <c r="C23" s="335" t="s">
        <v>122</v>
      </c>
      <c r="D23" s="336"/>
      <c r="E23" s="101">
        <v>22.28</v>
      </c>
      <c r="F23" s="102">
        <v>793</v>
      </c>
      <c r="G23" s="103">
        <f t="shared" si="5"/>
        <v>17668.04</v>
      </c>
      <c r="H23" s="26"/>
      <c r="I23" s="104">
        <v>5</v>
      </c>
      <c r="J23" s="105">
        <v>3300</v>
      </c>
      <c r="K23" s="106">
        <f t="shared" ref="K23:K24" si="6">J23/I23</f>
        <v>660</v>
      </c>
      <c r="L23" s="107">
        <v>5</v>
      </c>
      <c r="M23" s="105">
        <f>F23/V23*60</f>
        <v>2989.7999999999997</v>
      </c>
      <c r="N23" s="106">
        <f>M23/L23</f>
        <v>597.95999999999992</v>
      </c>
      <c r="O23" s="108">
        <f>L23-I23</f>
        <v>0</v>
      </c>
      <c r="P23" s="109">
        <f>N23-K23</f>
        <v>-62.040000000000077</v>
      </c>
      <c r="Q23" s="110">
        <f>N23/K23</f>
        <v>0.90599999999999992</v>
      </c>
      <c r="R23" s="328"/>
      <c r="S23" s="47">
        <v>0.35555555555555557</v>
      </c>
      <c r="T23" s="48">
        <v>0.36659722222222224</v>
      </c>
      <c r="U23" s="111">
        <v>5</v>
      </c>
      <c r="V23" s="112">
        <v>15.9141079670881</v>
      </c>
      <c r="W23" s="113"/>
      <c r="X23" s="116"/>
      <c r="Y23" s="337"/>
      <c r="Z23" s="338"/>
      <c r="AA23" s="117">
        <f>M23-J23</f>
        <v>-310.20000000000027</v>
      </c>
      <c r="AB23" s="110">
        <f>M23/J23</f>
        <v>0.90599999999999992</v>
      </c>
      <c r="AC23" s="333"/>
    </row>
    <row r="24" spans="1:29" ht="15.75" customHeight="1">
      <c r="A24" s="362"/>
      <c r="B24" s="100" t="s">
        <v>118</v>
      </c>
      <c r="C24" s="335" t="s">
        <v>123</v>
      </c>
      <c r="D24" s="336"/>
      <c r="E24" s="101">
        <v>17.89</v>
      </c>
      <c r="F24" s="102">
        <v>2238</v>
      </c>
      <c r="G24" s="103">
        <f t="shared" si="5"/>
        <v>40037.82</v>
      </c>
      <c r="H24" s="26"/>
      <c r="I24" s="104">
        <v>4</v>
      </c>
      <c r="J24" s="105">
        <v>3300</v>
      </c>
      <c r="K24" s="106">
        <f t="shared" si="6"/>
        <v>825</v>
      </c>
      <c r="L24" s="107">
        <v>4</v>
      </c>
      <c r="M24" s="105">
        <f>F24/V24*60</f>
        <v>2989.7999999999997</v>
      </c>
      <c r="N24" s="106">
        <f>M24/L24</f>
        <v>747.44999999999993</v>
      </c>
      <c r="O24" s="108">
        <f>L24-I24</f>
        <v>0</v>
      </c>
      <c r="P24" s="109">
        <f>N24-K24</f>
        <v>-77.550000000000068</v>
      </c>
      <c r="Q24" s="110">
        <f>N24/K24</f>
        <v>0.90599999999999992</v>
      </c>
      <c r="R24" s="328"/>
      <c r="S24" s="47">
        <v>0.37013888888888891</v>
      </c>
      <c r="T24" s="48">
        <v>0.40131944444444445</v>
      </c>
      <c r="U24" s="111">
        <v>5.0999999999999979</v>
      </c>
      <c r="V24" s="112">
        <v>44.912703190848887</v>
      </c>
      <c r="W24" s="113"/>
      <c r="X24" s="116"/>
      <c r="Y24" s="337"/>
      <c r="Z24" s="338"/>
      <c r="AA24" s="117">
        <f>M24-J24</f>
        <v>-310.20000000000027</v>
      </c>
      <c r="AB24" s="110">
        <f>M24/J24</f>
        <v>0.90599999999999992</v>
      </c>
      <c r="AC24" s="333"/>
    </row>
    <row r="25" spans="1:29" ht="15.75" customHeight="1">
      <c r="A25" s="362"/>
      <c r="B25" s="100"/>
      <c r="C25" s="335"/>
      <c r="D25" s="336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28"/>
      <c r="S25" s="47"/>
      <c r="T25" s="48"/>
      <c r="U25" s="111"/>
      <c r="V25" s="112"/>
      <c r="W25" s="113"/>
      <c r="X25" s="116"/>
      <c r="Y25" s="337"/>
      <c r="Z25" s="338"/>
      <c r="AA25" s="117"/>
      <c r="AB25" s="110"/>
      <c r="AC25" s="333"/>
    </row>
    <row r="26" spans="1:29" ht="15.75" customHeight="1">
      <c r="A26" s="363"/>
      <c r="B26" s="100"/>
      <c r="C26" s="335"/>
      <c r="D26" s="336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328"/>
      <c r="S26" s="47"/>
      <c r="T26" s="48"/>
      <c r="U26" s="111"/>
      <c r="V26" s="112"/>
      <c r="W26" s="113"/>
      <c r="X26" s="116"/>
      <c r="Y26" s="337"/>
      <c r="Z26" s="338"/>
      <c r="AA26" s="117"/>
      <c r="AB26" s="110"/>
      <c r="AC26" s="333"/>
    </row>
    <row r="27" spans="1:29" ht="15.75" customHeight="1">
      <c r="A27" s="363"/>
      <c r="B27" s="100"/>
      <c r="C27" s="335"/>
      <c r="D27" s="336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28"/>
      <c r="S27" s="47"/>
      <c r="T27" s="120"/>
      <c r="U27" s="111"/>
      <c r="V27" s="112"/>
      <c r="W27" s="113"/>
      <c r="X27" s="116"/>
      <c r="Y27" s="337"/>
      <c r="Z27" s="338"/>
      <c r="AA27" s="117"/>
      <c r="AB27" s="110"/>
      <c r="AC27" s="333"/>
    </row>
    <row r="28" spans="1:29" ht="15.75" customHeight="1">
      <c r="A28" s="363"/>
      <c r="B28" s="100"/>
      <c r="C28" s="335"/>
      <c r="D28" s="336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328"/>
      <c r="S28" s="47"/>
      <c r="T28" s="120"/>
      <c r="U28" s="111"/>
      <c r="V28" s="112"/>
      <c r="W28" s="113"/>
      <c r="X28" s="116"/>
      <c r="Y28" s="337"/>
      <c r="Z28" s="338"/>
      <c r="AA28" s="117"/>
      <c r="AB28" s="110"/>
      <c r="AC28" s="333"/>
    </row>
    <row r="29" spans="1:29" ht="15.75" customHeight="1">
      <c r="A29" s="363"/>
      <c r="B29" s="100"/>
      <c r="C29" s="335"/>
      <c r="D29" s="336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28"/>
      <c r="S29" s="47"/>
      <c r="T29" s="120"/>
      <c r="U29" s="111"/>
      <c r="V29" s="112"/>
      <c r="W29" s="113"/>
      <c r="X29" s="116"/>
      <c r="Y29" s="337"/>
      <c r="Z29" s="338"/>
      <c r="AA29" s="117"/>
      <c r="AB29" s="110"/>
      <c r="AC29" s="333"/>
    </row>
    <row r="30" spans="1:29" ht="15.75" customHeight="1">
      <c r="A30" s="363"/>
      <c r="B30" s="100"/>
      <c r="C30" s="335"/>
      <c r="D30" s="336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28"/>
      <c r="S30" s="47"/>
      <c r="T30" s="120"/>
      <c r="U30" s="111"/>
      <c r="V30" s="112"/>
      <c r="W30" s="113"/>
      <c r="X30" s="116"/>
      <c r="Y30" s="337"/>
      <c r="Z30" s="338"/>
      <c r="AA30" s="117"/>
      <c r="AB30" s="110"/>
      <c r="AC30" s="333"/>
    </row>
    <row r="31" spans="1:29" ht="15.75" customHeight="1">
      <c r="A31" s="363"/>
      <c r="B31" s="100"/>
      <c r="C31" s="335"/>
      <c r="D31" s="336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28"/>
      <c r="S31" s="47"/>
      <c r="T31" s="120"/>
      <c r="U31" s="111"/>
      <c r="V31" s="112"/>
      <c r="W31" s="113"/>
      <c r="X31" s="116"/>
      <c r="Y31" s="337"/>
      <c r="Z31" s="338"/>
      <c r="AA31" s="117"/>
      <c r="AB31" s="110"/>
      <c r="AC31" s="333"/>
    </row>
    <row r="32" spans="1:29" ht="15.75" customHeight="1">
      <c r="A32" s="363"/>
      <c r="B32" s="100"/>
      <c r="C32" s="335"/>
      <c r="D32" s="336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28"/>
      <c r="S32" s="47"/>
      <c r="T32" s="120"/>
      <c r="U32" s="111"/>
      <c r="V32" s="112"/>
      <c r="W32" s="113"/>
      <c r="X32" s="116"/>
      <c r="Y32" s="337"/>
      <c r="Z32" s="338"/>
      <c r="AA32" s="117"/>
      <c r="AB32" s="110"/>
      <c r="AC32" s="333"/>
    </row>
    <row r="33" spans="1:29" ht="15.75" customHeight="1">
      <c r="A33" s="363"/>
      <c r="B33" s="100"/>
      <c r="C33" s="335"/>
      <c r="D33" s="336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28"/>
      <c r="S33" s="47"/>
      <c r="T33" s="120"/>
      <c r="U33" s="111"/>
      <c r="V33" s="112"/>
      <c r="W33" s="113"/>
      <c r="X33" s="116"/>
      <c r="Y33" s="337"/>
      <c r="Z33" s="338"/>
      <c r="AA33" s="117"/>
      <c r="AB33" s="110"/>
      <c r="AC33" s="333"/>
    </row>
    <row r="34" spans="1:29" ht="15.75" customHeight="1">
      <c r="A34" s="363"/>
      <c r="B34" s="100"/>
      <c r="C34" s="335"/>
      <c r="D34" s="336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28"/>
      <c r="S34" s="47"/>
      <c r="T34" s="120"/>
      <c r="U34" s="111"/>
      <c r="V34" s="112"/>
      <c r="W34" s="113"/>
      <c r="X34" s="116"/>
      <c r="Y34" s="337"/>
      <c r="Z34" s="338"/>
      <c r="AA34" s="117"/>
      <c r="AB34" s="110"/>
      <c r="AC34" s="333"/>
    </row>
    <row r="35" spans="1:29" ht="15.75" customHeight="1">
      <c r="A35" s="363"/>
      <c r="B35" s="100"/>
      <c r="C35" s="335"/>
      <c r="D35" s="336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28"/>
      <c r="S35" s="47"/>
      <c r="T35" s="120"/>
      <c r="U35" s="111"/>
      <c r="V35" s="112"/>
      <c r="W35" s="113"/>
      <c r="X35" s="116"/>
      <c r="Y35" s="337"/>
      <c r="Z35" s="338"/>
      <c r="AA35" s="117"/>
      <c r="AB35" s="110"/>
      <c r="AC35" s="333"/>
    </row>
    <row r="36" spans="1:29" ht="15.75" customHeight="1">
      <c r="A36" s="363"/>
      <c r="B36" s="100"/>
      <c r="C36" s="335"/>
      <c r="D36" s="336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28"/>
      <c r="S36" s="47"/>
      <c r="T36" s="120"/>
      <c r="U36" s="111"/>
      <c r="V36" s="112"/>
      <c r="W36" s="113"/>
      <c r="X36" s="116"/>
      <c r="Y36" s="337"/>
      <c r="Z36" s="338"/>
      <c r="AA36" s="117"/>
      <c r="AB36" s="110"/>
      <c r="AC36" s="333"/>
    </row>
    <row r="37" spans="1:29" ht="15.75" customHeight="1">
      <c r="A37" s="363"/>
      <c r="B37" s="100"/>
      <c r="C37" s="335"/>
      <c r="D37" s="336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28"/>
      <c r="S37" s="119"/>
      <c r="T37" s="120"/>
      <c r="U37" s="130"/>
      <c r="V37" s="131"/>
      <c r="W37" s="126"/>
      <c r="X37" s="127"/>
      <c r="Y37" s="337"/>
      <c r="Z37" s="338"/>
      <c r="AA37" s="165"/>
      <c r="AB37" s="125"/>
      <c r="AC37" s="333"/>
    </row>
    <row r="38" spans="1:29" ht="15.75" customHeight="1" thickBot="1">
      <c r="A38" s="364"/>
      <c r="B38" s="133" t="s">
        <v>115</v>
      </c>
      <c r="C38" s="358"/>
      <c r="D38" s="358"/>
      <c r="E38" s="134"/>
      <c r="F38" s="99"/>
      <c r="G38" s="135"/>
      <c r="H38" s="69"/>
      <c r="I38" s="136">
        <f t="shared" ref="I38:J38" si="7">AVERAGE(I22:I37)</f>
        <v>4</v>
      </c>
      <c r="J38" s="137">
        <f t="shared" si="7"/>
        <v>3300</v>
      </c>
      <c r="K38" s="138">
        <f t="shared" ref="K38" si="8">J38/I38</f>
        <v>825</v>
      </c>
      <c r="L38" s="136">
        <f t="shared" ref="L38:M38" si="9">AVERAGE(L22:L37)</f>
        <v>4</v>
      </c>
      <c r="M38" s="137">
        <f t="shared" si="9"/>
        <v>2988.7197654156521</v>
      </c>
      <c r="N38" s="138">
        <f t="shared" ref="N38:N44" si="10">M38/L38</f>
        <v>747.17994135391302</v>
      </c>
      <c r="O38" s="139">
        <f t="shared" ref="O38:O44" si="11">L38-I38</f>
        <v>0</v>
      </c>
      <c r="P38" s="140">
        <f t="shared" ref="P38:P44" si="12">N38-K38</f>
        <v>-77.820058646086977</v>
      </c>
      <c r="Q38" s="141">
        <f t="shared" ref="Q38:Q44" si="13">N38/K38</f>
        <v>0.90567265618656123</v>
      </c>
      <c r="R38" s="329"/>
      <c r="S38" s="142">
        <v>0.32430555555555557</v>
      </c>
      <c r="T38" s="143">
        <v>0.40131944444444445</v>
      </c>
      <c r="U38" s="144"/>
      <c r="V38" s="166"/>
      <c r="W38" s="99"/>
      <c r="X38" s="69"/>
      <c r="Y38" s="359"/>
      <c r="Z38" s="360"/>
      <c r="AA38" s="168">
        <f t="shared" ref="AA38:AA44" si="14">M38-J38</f>
        <v>-311.28023458434791</v>
      </c>
      <c r="AB38" s="141">
        <f t="shared" ref="AB38:AB44" si="15">M38/J38</f>
        <v>0.90567265618656123</v>
      </c>
      <c r="AC38" s="334"/>
    </row>
    <row r="39" spans="1:29" ht="15.75" customHeight="1">
      <c r="A39" s="322" t="s">
        <v>71</v>
      </c>
      <c r="B39" s="114" t="s">
        <v>118</v>
      </c>
      <c r="C39" s="325" t="s">
        <v>207</v>
      </c>
      <c r="D39" s="326"/>
      <c r="E39" s="147">
        <v>25.2</v>
      </c>
      <c r="F39" s="97">
        <v>796</v>
      </c>
      <c r="G39" s="148">
        <f t="shared" ref="G39:G44" si="16">E39*F39</f>
        <v>20059.2</v>
      </c>
      <c r="H39" s="149"/>
      <c r="I39" s="150">
        <v>3</v>
      </c>
      <c r="J39" s="151">
        <v>3600</v>
      </c>
      <c r="K39" s="152">
        <f>J39/I39</f>
        <v>1200</v>
      </c>
      <c r="L39" s="153">
        <v>3</v>
      </c>
      <c r="M39" s="151">
        <f t="shared" ref="M39:M44" si="17">F39/V39*60</f>
        <v>3191.1274787416173</v>
      </c>
      <c r="N39" s="152">
        <f t="shared" si="10"/>
        <v>1063.7091595805391</v>
      </c>
      <c r="O39" s="154">
        <f t="shared" si="11"/>
        <v>0</v>
      </c>
      <c r="P39" s="155">
        <f t="shared" si="12"/>
        <v>-136.29084041946089</v>
      </c>
      <c r="Q39" s="156">
        <f t="shared" si="13"/>
        <v>0.88642429965044922</v>
      </c>
      <c r="R39" s="327">
        <f>Q55</f>
        <v>0.88932621057537953</v>
      </c>
      <c r="S39" s="157">
        <v>0.25</v>
      </c>
      <c r="T39" s="158">
        <v>0.26038194444444446</v>
      </c>
      <c r="U39" s="159"/>
      <c r="V39" s="160">
        <v>14.966497051015203</v>
      </c>
      <c r="W39" s="161"/>
      <c r="X39" s="162"/>
      <c r="Y39" s="330"/>
      <c r="Z39" s="331"/>
      <c r="AA39" s="115">
        <f t="shared" si="14"/>
        <v>-408.87252125838268</v>
      </c>
      <c r="AB39" s="156">
        <f t="shared" si="15"/>
        <v>0.88642429965044922</v>
      </c>
      <c r="AC39" s="332">
        <f>AB55</f>
        <v>0.88932621057537953</v>
      </c>
    </row>
    <row r="40" spans="1:29" ht="15.75" customHeight="1">
      <c r="A40" s="323"/>
      <c r="B40" s="100" t="s">
        <v>118</v>
      </c>
      <c r="C40" s="335" t="s">
        <v>129</v>
      </c>
      <c r="D40" s="336"/>
      <c r="E40" s="101">
        <v>25.03</v>
      </c>
      <c r="F40" s="102">
        <v>866</v>
      </c>
      <c r="G40" s="103">
        <f t="shared" si="16"/>
        <v>21675.98</v>
      </c>
      <c r="H40" s="26"/>
      <c r="I40" s="104">
        <v>5</v>
      </c>
      <c r="J40" s="105">
        <v>3600</v>
      </c>
      <c r="K40" s="106">
        <f t="shared" ref="K40:K76" si="18">J40/I40</f>
        <v>720</v>
      </c>
      <c r="L40" s="107">
        <v>5</v>
      </c>
      <c r="M40" s="105">
        <f t="shared" si="17"/>
        <v>3192.4161676975391</v>
      </c>
      <c r="N40" s="106">
        <f t="shared" si="10"/>
        <v>638.48323353950786</v>
      </c>
      <c r="O40" s="108">
        <f t="shared" si="11"/>
        <v>0</v>
      </c>
      <c r="P40" s="109">
        <f t="shared" si="12"/>
        <v>-81.516766460492136</v>
      </c>
      <c r="Q40" s="110">
        <f t="shared" si="13"/>
        <v>0.88678226880487199</v>
      </c>
      <c r="R40" s="328"/>
      <c r="S40" s="47">
        <v>0.27013888888888893</v>
      </c>
      <c r="T40" s="48">
        <v>0.28143518518518523</v>
      </c>
      <c r="U40" s="111">
        <v>15</v>
      </c>
      <c r="V40" s="112">
        <v>16.27607344109995</v>
      </c>
      <c r="W40" s="113"/>
      <c r="X40" s="116"/>
      <c r="Y40" s="337"/>
      <c r="Z40" s="338"/>
      <c r="AA40" s="117">
        <f t="shared" si="14"/>
        <v>-407.58383230246091</v>
      </c>
      <c r="AB40" s="110">
        <f t="shared" si="15"/>
        <v>0.88678226880487199</v>
      </c>
      <c r="AC40" s="333"/>
    </row>
    <row r="41" spans="1:29" ht="15.75" customHeight="1">
      <c r="A41" s="323"/>
      <c r="B41" s="100" t="s">
        <v>118</v>
      </c>
      <c r="C41" s="335" t="s">
        <v>125</v>
      </c>
      <c r="D41" s="336"/>
      <c r="E41" s="101">
        <v>18.18</v>
      </c>
      <c r="F41" s="102">
        <v>870</v>
      </c>
      <c r="G41" s="103">
        <f t="shared" si="16"/>
        <v>15816.6</v>
      </c>
      <c r="H41" s="26"/>
      <c r="I41" s="104">
        <v>3</v>
      </c>
      <c r="J41" s="105">
        <v>3600</v>
      </c>
      <c r="K41" s="106">
        <f t="shared" si="18"/>
        <v>1200</v>
      </c>
      <c r="L41" s="107">
        <v>3</v>
      </c>
      <c r="M41" s="105">
        <f t="shared" si="17"/>
        <v>3188.8593682675787</v>
      </c>
      <c r="N41" s="106">
        <f t="shared" si="10"/>
        <v>1062.9531227558596</v>
      </c>
      <c r="O41" s="108">
        <f t="shared" si="11"/>
        <v>0</v>
      </c>
      <c r="P41" s="109">
        <f t="shared" si="12"/>
        <v>-137.04687724414043</v>
      </c>
      <c r="Q41" s="110">
        <f t="shared" si="13"/>
        <v>0.88579426896321634</v>
      </c>
      <c r="R41" s="328"/>
      <c r="S41" s="47">
        <v>0.29166666666666674</v>
      </c>
      <c r="T41" s="48">
        <v>0.3030324074074075</v>
      </c>
      <c r="U41" s="111">
        <v>14.733333333333372</v>
      </c>
      <c r="V41" s="112">
        <v>16.369489516986398</v>
      </c>
      <c r="W41" s="113"/>
      <c r="X41" s="116"/>
      <c r="Y41" s="337"/>
      <c r="Z41" s="338"/>
      <c r="AA41" s="117">
        <f t="shared" si="14"/>
        <v>-411.1406317324213</v>
      </c>
      <c r="AB41" s="110">
        <f t="shared" si="15"/>
        <v>0.88579426896321634</v>
      </c>
      <c r="AC41" s="333"/>
    </row>
    <row r="42" spans="1:29" ht="15.75" customHeight="1">
      <c r="A42" s="323"/>
      <c r="B42" s="100" t="s">
        <v>118</v>
      </c>
      <c r="C42" s="335" t="s">
        <v>202</v>
      </c>
      <c r="D42" s="336"/>
      <c r="E42" s="101">
        <v>23.72</v>
      </c>
      <c r="F42" s="102">
        <v>792</v>
      </c>
      <c r="G42" s="103">
        <f t="shared" si="16"/>
        <v>18786.239999999998</v>
      </c>
      <c r="H42" s="26"/>
      <c r="I42" s="104">
        <v>5</v>
      </c>
      <c r="J42" s="105">
        <v>3600</v>
      </c>
      <c r="K42" s="106">
        <f t="shared" si="18"/>
        <v>720</v>
      </c>
      <c r="L42" s="107">
        <v>5</v>
      </c>
      <c r="M42" s="105">
        <f t="shared" si="17"/>
        <v>3197.7111494849405</v>
      </c>
      <c r="N42" s="106">
        <f t="shared" si="10"/>
        <v>639.54222989698815</v>
      </c>
      <c r="O42" s="108">
        <f t="shared" si="11"/>
        <v>0</v>
      </c>
      <c r="P42" s="109">
        <f t="shared" si="12"/>
        <v>-80.457770103011853</v>
      </c>
      <c r="Q42" s="110">
        <f t="shared" si="13"/>
        <v>0.88825309707915023</v>
      </c>
      <c r="R42" s="328"/>
      <c r="S42" s="47">
        <v>0.31319444444444455</v>
      </c>
      <c r="T42" s="48">
        <v>0.32350694444444456</v>
      </c>
      <c r="U42" s="111">
        <v>14.633333333333356</v>
      </c>
      <c r="V42" s="112">
        <v>14.86062929969585</v>
      </c>
      <c r="W42" s="113"/>
      <c r="X42" s="116"/>
      <c r="Y42" s="337"/>
      <c r="Z42" s="338"/>
      <c r="AA42" s="117">
        <f t="shared" si="14"/>
        <v>-402.28885051505949</v>
      </c>
      <c r="AB42" s="110">
        <f t="shared" si="15"/>
        <v>0.88825309707915012</v>
      </c>
      <c r="AC42" s="333"/>
    </row>
    <row r="43" spans="1:29" ht="15.75" customHeight="1">
      <c r="A43" s="323"/>
      <c r="B43" s="100" t="s">
        <v>118</v>
      </c>
      <c r="C43" s="335" t="s">
        <v>128</v>
      </c>
      <c r="D43" s="336"/>
      <c r="E43" s="101">
        <v>14.28</v>
      </c>
      <c r="F43" s="102">
        <v>4758</v>
      </c>
      <c r="G43" s="103">
        <f t="shared" si="16"/>
        <v>67944.239999999991</v>
      </c>
      <c r="H43" s="13"/>
      <c r="I43" s="104">
        <v>3</v>
      </c>
      <c r="J43" s="105">
        <v>3600</v>
      </c>
      <c r="K43" s="106">
        <f t="shared" si="18"/>
        <v>1200</v>
      </c>
      <c r="L43" s="107">
        <v>3</v>
      </c>
      <c r="M43" s="105">
        <f t="shared" si="17"/>
        <v>3185.0440921512027</v>
      </c>
      <c r="N43" s="106">
        <f t="shared" si="10"/>
        <v>1061.6813640504008</v>
      </c>
      <c r="O43" s="108">
        <f t="shared" si="11"/>
        <v>0</v>
      </c>
      <c r="P43" s="109">
        <f t="shared" si="12"/>
        <v>-138.31863594959918</v>
      </c>
      <c r="Q43" s="110">
        <f t="shared" si="13"/>
        <v>0.88473447004200068</v>
      </c>
      <c r="R43" s="328"/>
      <c r="S43" s="47">
        <v>0.33333333333333348</v>
      </c>
      <c r="T43" s="48">
        <v>0.39556712962962975</v>
      </c>
      <c r="U43" s="111">
        <v>15</v>
      </c>
      <c r="V43" s="112">
        <v>89.631412231780018</v>
      </c>
      <c r="W43" s="113"/>
      <c r="X43" s="116"/>
      <c r="Y43" s="337"/>
      <c r="Z43" s="338"/>
      <c r="AA43" s="117">
        <f t="shared" si="14"/>
        <v>-414.95590784879732</v>
      </c>
      <c r="AB43" s="110">
        <f t="shared" si="15"/>
        <v>0.88473447004200079</v>
      </c>
      <c r="AC43" s="333"/>
    </row>
    <row r="44" spans="1:29" ht="15.75" customHeight="1">
      <c r="A44" s="323"/>
      <c r="B44" s="100" t="s">
        <v>118</v>
      </c>
      <c r="C44" s="335" t="s">
        <v>126</v>
      </c>
      <c r="D44" s="336"/>
      <c r="E44" s="101">
        <v>14.03</v>
      </c>
      <c r="F44" s="102">
        <v>3591</v>
      </c>
      <c r="G44" s="121">
        <f t="shared" si="16"/>
        <v>50381.729999999996</v>
      </c>
      <c r="H44" s="122"/>
      <c r="I44" s="104">
        <v>3</v>
      </c>
      <c r="J44" s="105">
        <v>3000</v>
      </c>
      <c r="K44" s="106">
        <f t="shared" si="18"/>
        <v>1000</v>
      </c>
      <c r="L44" s="107">
        <v>3</v>
      </c>
      <c r="M44" s="105">
        <f t="shared" si="17"/>
        <v>2720.692165740094</v>
      </c>
      <c r="N44" s="106">
        <f t="shared" si="10"/>
        <v>906.89738858003136</v>
      </c>
      <c r="O44" s="108">
        <f t="shared" si="11"/>
        <v>0</v>
      </c>
      <c r="P44" s="109">
        <f t="shared" si="12"/>
        <v>-93.102611419968639</v>
      </c>
      <c r="Q44" s="110">
        <f t="shared" si="13"/>
        <v>0.90689738858003133</v>
      </c>
      <c r="R44" s="328"/>
      <c r="S44" s="47">
        <v>0.40555555555555572</v>
      </c>
      <c r="T44" s="120">
        <v>0.46054398148148168</v>
      </c>
      <c r="U44" s="111">
        <v>15</v>
      </c>
      <c r="V44" s="112">
        <v>79.19308281662569</v>
      </c>
      <c r="W44" s="113"/>
      <c r="X44" s="116"/>
      <c r="Y44" s="337"/>
      <c r="Z44" s="338"/>
      <c r="AA44" s="117">
        <f t="shared" si="14"/>
        <v>-279.30783425990603</v>
      </c>
      <c r="AB44" s="110">
        <f t="shared" si="15"/>
        <v>0.90689738858003133</v>
      </c>
      <c r="AC44" s="333"/>
    </row>
    <row r="45" spans="1:29" ht="15.75" customHeight="1">
      <c r="A45" s="323"/>
      <c r="B45" s="100"/>
      <c r="C45" s="335"/>
      <c r="D45" s="336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328"/>
      <c r="S45" s="47"/>
      <c r="T45" s="120"/>
      <c r="U45" s="111"/>
      <c r="V45" s="112"/>
      <c r="W45" s="113"/>
      <c r="X45" s="116"/>
      <c r="Y45" s="337"/>
      <c r="Z45" s="338"/>
      <c r="AA45" s="117"/>
      <c r="AB45" s="110"/>
      <c r="AC45" s="333"/>
    </row>
    <row r="46" spans="1:29" ht="15.75" customHeight="1">
      <c r="A46" s="323"/>
      <c r="B46" s="100"/>
      <c r="C46" s="335"/>
      <c r="D46" s="336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28"/>
      <c r="S46" s="47"/>
      <c r="T46" s="120"/>
      <c r="U46" s="111"/>
      <c r="V46" s="112"/>
      <c r="W46" s="113"/>
      <c r="X46" s="116"/>
      <c r="Y46" s="337"/>
      <c r="Z46" s="338"/>
      <c r="AA46" s="117"/>
      <c r="AB46" s="110"/>
      <c r="AC46" s="333"/>
    </row>
    <row r="47" spans="1:29" ht="15.75" customHeight="1">
      <c r="A47" s="323"/>
      <c r="B47" s="100"/>
      <c r="C47" s="335"/>
      <c r="D47" s="336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8"/>
      <c r="S47" s="47"/>
      <c r="T47" s="120"/>
      <c r="U47" s="111"/>
      <c r="V47" s="112"/>
      <c r="W47" s="113"/>
      <c r="X47" s="116"/>
      <c r="Y47" s="337"/>
      <c r="Z47" s="338"/>
      <c r="AA47" s="117"/>
      <c r="AB47" s="110"/>
      <c r="AC47" s="333"/>
    </row>
    <row r="48" spans="1:29" ht="15.75" customHeight="1">
      <c r="A48" s="323"/>
      <c r="B48" s="100"/>
      <c r="C48" s="335"/>
      <c r="D48" s="336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8"/>
      <c r="S48" s="47"/>
      <c r="T48" s="120"/>
      <c r="U48" s="111"/>
      <c r="V48" s="112"/>
      <c r="W48" s="113"/>
      <c r="X48" s="116"/>
      <c r="Y48" s="337"/>
      <c r="Z48" s="338"/>
      <c r="AA48" s="117"/>
      <c r="AB48" s="110"/>
      <c r="AC48" s="333"/>
    </row>
    <row r="49" spans="1:29" ht="15.75" customHeight="1">
      <c r="A49" s="323"/>
      <c r="B49" s="100"/>
      <c r="C49" s="335"/>
      <c r="D49" s="336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8"/>
      <c r="S49" s="47"/>
      <c r="T49" s="120"/>
      <c r="U49" s="111"/>
      <c r="V49" s="112"/>
      <c r="W49" s="126"/>
      <c r="X49" s="127"/>
      <c r="Y49" s="337"/>
      <c r="Z49" s="338"/>
      <c r="AA49" s="117"/>
      <c r="AB49" s="110"/>
      <c r="AC49" s="333"/>
    </row>
    <row r="50" spans="1:29" ht="15.75" customHeight="1">
      <c r="A50" s="323"/>
      <c r="B50" s="100"/>
      <c r="C50" s="335"/>
      <c r="D50" s="336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8"/>
      <c r="S50" s="47"/>
      <c r="T50" s="120"/>
      <c r="U50" s="111"/>
      <c r="V50" s="112"/>
      <c r="W50" s="126"/>
      <c r="X50" s="127"/>
      <c r="Y50" s="337"/>
      <c r="Z50" s="338"/>
      <c r="AA50" s="117"/>
      <c r="AB50" s="110"/>
      <c r="AC50" s="333"/>
    </row>
    <row r="51" spans="1:29" ht="15.75" customHeight="1">
      <c r="A51" s="323"/>
      <c r="B51" s="100"/>
      <c r="C51" s="335"/>
      <c r="D51" s="336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8"/>
      <c r="S51" s="47"/>
      <c r="T51" s="120"/>
      <c r="U51" s="111"/>
      <c r="V51" s="112"/>
      <c r="W51" s="126"/>
      <c r="X51" s="127"/>
      <c r="Y51" s="337"/>
      <c r="Z51" s="338"/>
      <c r="AA51" s="117"/>
      <c r="AB51" s="110"/>
      <c r="AC51" s="333"/>
    </row>
    <row r="52" spans="1:29" ht="15.75" customHeight="1">
      <c r="A52" s="323"/>
      <c r="B52" s="100"/>
      <c r="C52" s="335"/>
      <c r="D52" s="336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8"/>
      <c r="S52" s="47"/>
      <c r="T52" s="120"/>
      <c r="U52" s="111"/>
      <c r="V52" s="112"/>
      <c r="W52" s="126"/>
      <c r="X52" s="127"/>
      <c r="Y52" s="337"/>
      <c r="Z52" s="338"/>
      <c r="AA52" s="117"/>
      <c r="AB52" s="110"/>
      <c r="AC52" s="333"/>
    </row>
    <row r="53" spans="1:29" ht="15.75" customHeight="1">
      <c r="A53" s="323"/>
      <c r="B53" s="100"/>
      <c r="C53" s="335"/>
      <c r="D53" s="336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8"/>
      <c r="S53" s="47"/>
      <c r="T53" s="120"/>
      <c r="U53" s="111"/>
      <c r="V53" s="112"/>
      <c r="W53" s="126"/>
      <c r="X53" s="127"/>
      <c r="Y53" s="337"/>
      <c r="Z53" s="338"/>
      <c r="AA53" s="117"/>
      <c r="AB53" s="110"/>
      <c r="AC53" s="333"/>
    </row>
    <row r="54" spans="1:29" ht="15.75" customHeight="1">
      <c r="A54" s="323"/>
      <c r="B54" s="100"/>
      <c r="C54" s="335"/>
      <c r="D54" s="336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8"/>
      <c r="S54" s="119"/>
      <c r="T54" s="120"/>
      <c r="U54" s="130"/>
      <c r="V54" s="131"/>
      <c r="W54" s="126"/>
      <c r="X54" s="127"/>
      <c r="Y54" s="337"/>
      <c r="Z54" s="338"/>
      <c r="AA54" s="165"/>
      <c r="AB54" s="125"/>
      <c r="AC54" s="333"/>
    </row>
    <row r="55" spans="1:29" ht="15.75" customHeight="1" thickBot="1">
      <c r="A55" s="324"/>
      <c r="B55" s="133" t="s">
        <v>115</v>
      </c>
      <c r="C55" s="358"/>
      <c r="D55" s="358"/>
      <c r="E55" s="134"/>
      <c r="F55" s="99"/>
      <c r="G55" s="135"/>
      <c r="H55" s="69"/>
      <c r="I55" s="136">
        <f t="shared" ref="I55:J55" si="19">AVERAGE(I39:I54)</f>
        <v>3.6666666666666665</v>
      </c>
      <c r="J55" s="137">
        <f t="shared" si="19"/>
        <v>3500</v>
      </c>
      <c r="K55" s="138">
        <f t="shared" ref="K55" si="20">J55/I55</f>
        <v>954.54545454545462</v>
      </c>
      <c r="L55" s="136">
        <f t="shared" ref="L55:M55" si="21">AVERAGE(L39:L54)</f>
        <v>3.6666666666666665</v>
      </c>
      <c r="M55" s="137">
        <f t="shared" si="21"/>
        <v>3112.6417370138283</v>
      </c>
      <c r="N55" s="138">
        <f t="shared" ref="N55:N61" si="22">M55/L55</f>
        <v>848.90229191286232</v>
      </c>
      <c r="O55" s="139">
        <f t="shared" ref="O55:O61" si="23">L55-I55</f>
        <v>0</v>
      </c>
      <c r="P55" s="140">
        <f t="shared" ref="P55:P61" si="24">N55-K55</f>
        <v>-105.64316263259229</v>
      </c>
      <c r="Q55" s="141">
        <f t="shared" ref="Q55:Q61" si="25">N55/K55</f>
        <v>0.88932621057537953</v>
      </c>
      <c r="R55" s="329"/>
      <c r="S55" s="142">
        <v>0.25</v>
      </c>
      <c r="T55" s="143">
        <v>0.46054398148148168</v>
      </c>
      <c r="U55" s="144"/>
      <c r="V55" s="166"/>
      <c r="W55" s="99"/>
      <c r="X55" s="69"/>
      <c r="Y55" s="359"/>
      <c r="Z55" s="360"/>
      <c r="AA55" s="168">
        <f t="shared" ref="AA55:AA61" si="26">M55-J55</f>
        <v>-387.35826298617167</v>
      </c>
      <c r="AB55" s="141">
        <f t="shared" ref="AB55:AB61" si="27">M55/J55</f>
        <v>0.88932621057537953</v>
      </c>
      <c r="AC55" s="334"/>
    </row>
    <row r="56" spans="1:29" ht="15.75" customHeight="1">
      <c r="A56" s="361" t="s">
        <v>78</v>
      </c>
      <c r="B56" s="114" t="s">
        <v>118</v>
      </c>
      <c r="C56" s="325" t="s">
        <v>211</v>
      </c>
      <c r="D56" s="326"/>
      <c r="E56" s="147">
        <v>17.07</v>
      </c>
      <c r="F56" s="97">
        <v>1946</v>
      </c>
      <c r="G56" s="148">
        <f t="shared" ref="G56:G61" si="28">E56*F56</f>
        <v>33218.22</v>
      </c>
      <c r="H56" s="149"/>
      <c r="I56" s="150">
        <v>3</v>
      </c>
      <c r="J56" s="151">
        <v>3300</v>
      </c>
      <c r="K56" s="152">
        <f>J56/I56</f>
        <v>1100</v>
      </c>
      <c r="L56" s="153">
        <v>3</v>
      </c>
      <c r="M56" s="151">
        <f t="shared" ref="M56:M61" si="29">F56/V56*60</f>
        <v>2971.8388102369722</v>
      </c>
      <c r="N56" s="152">
        <f t="shared" si="22"/>
        <v>990.61293674565741</v>
      </c>
      <c r="O56" s="154">
        <f t="shared" si="23"/>
        <v>0</v>
      </c>
      <c r="P56" s="155">
        <f t="shared" si="24"/>
        <v>-109.38706325434259</v>
      </c>
      <c r="Q56" s="156">
        <f t="shared" si="25"/>
        <v>0.90055721522332488</v>
      </c>
      <c r="R56" s="327">
        <f>Q72</f>
        <v>0.88962904062155523</v>
      </c>
      <c r="S56" s="157">
        <v>0.25</v>
      </c>
      <c r="T56" s="158">
        <v>0.27728009259259256</v>
      </c>
      <c r="U56" s="159"/>
      <c r="V56" s="160">
        <v>39.28880651191497</v>
      </c>
      <c r="W56" s="158"/>
      <c r="X56" s="169"/>
      <c r="Y56" s="330"/>
      <c r="Z56" s="331"/>
      <c r="AA56" s="115">
        <f t="shared" si="26"/>
        <v>-328.16118976302778</v>
      </c>
      <c r="AB56" s="156">
        <f t="shared" si="27"/>
        <v>0.90055721522332488</v>
      </c>
      <c r="AC56" s="332">
        <f>AB72</f>
        <v>0.88962904062155523</v>
      </c>
    </row>
    <row r="57" spans="1:29" ht="15.75" customHeight="1">
      <c r="A57" s="362"/>
      <c r="B57" s="100" t="s">
        <v>118</v>
      </c>
      <c r="C57" s="335" t="s">
        <v>215</v>
      </c>
      <c r="D57" s="336"/>
      <c r="E57" s="101">
        <v>20.72</v>
      </c>
      <c r="F57" s="102">
        <v>1764</v>
      </c>
      <c r="G57" s="103">
        <f t="shared" si="28"/>
        <v>36550.079999999994</v>
      </c>
      <c r="H57" s="26"/>
      <c r="I57" s="104">
        <v>3</v>
      </c>
      <c r="J57" s="105">
        <v>3600</v>
      </c>
      <c r="K57" s="106">
        <f t="shared" si="18"/>
        <v>1200</v>
      </c>
      <c r="L57" s="107">
        <v>3</v>
      </c>
      <c r="M57" s="105">
        <f t="shared" si="29"/>
        <v>3193.5979821693859</v>
      </c>
      <c r="N57" s="106">
        <f t="shared" si="22"/>
        <v>1064.5326607231286</v>
      </c>
      <c r="O57" s="108">
        <f t="shared" si="23"/>
        <v>0</v>
      </c>
      <c r="P57" s="109">
        <f t="shared" si="24"/>
        <v>-135.46733927687137</v>
      </c>
      <c r="Q57" s="110">
        <f t="shared" si="25"/>
        <v>0.88711055060260724</v>
      </c>
      <c r="R57" s="328"/>
      <c r="S57" s="47">
        <v>0.28750000000000003</v>
      </c>
      <c r="T57" s="48">
        <v>0.31050925925925932</v>
      </c>
      <c r="U57" s="111">
        <v>14.716666666666756</v>
      </c>
      <c r="V57" s="112">
        <v>33.141303504990233</v>
      </c>
      <c r="W57" s="113"/>
      <c r="X57" s="13"/>
      <c r="Y57" s="337"/>
      <c r="Z57" s="338"/>
      <c r="AA57" s="117">
        <f t="shared" si="26"/>
        <v>-406.40201783061411</v>
      </c>
      <c r="AB57" s="110">
        <f t="shared" si="27"/>
        <v>0.88711055060260724</v>
      </c>
      <c r="AC57" s="333"/>
    </row>
    <row r="58" spans="1:29" ht="15.75" customHeight="1">
      <c r="A58" s="362"/>
      <c r="B58" s="100" t="s">
        <v>118</v>
      </c>
      <c r="C58" s="335" t="s">
        <v>130</v>
      </c>
      <c r="D58" s="336"/>
      <c r="E58" s="101">
        <v>24.82</v>
      </c>
      <c r="F58" s="102">
        <v>1224</v>
      </c>
      <c r="G58" s="103">
        <f t="shared" si="28"/>
        <v>30379.68</v>
      </c>
      <c r="H58" s="26"/>
      <c r="I58" s="104">
        <v>5</v>
      </c>
      <c r="J58" s="105">
        <v>3600</v>
      </c>
      <c r="K58" s="106">
        <f t="shared" si="18"/>
        <v>720</v>
      </c>
      <c r="L58" s="107">
        <v>5</v>
      </c>
      <c r="M58" s="105">
        <f t="shared" si="29"/>
        <v>3197.5676587174339</v>
      </c>
      <c r="N58" s="106">
        <f t="shared" si="22"/>
        <v>639.51353174348674</v>
      </c>
      <c r="O58" s="108">
        <f t="shared" si="23"/>
        <v>0</v>
      </c>
      <c r="P58" s="109">
        <f t="shared" si="24"/>
        <v>-80.486468256513263</v>
      </c>
      <c r="Q58" s="110">
        <f t="shared" si="25"/>
        <v>0.88821323853262046</v>
      </c>
      <c r="R58" s="328"/>
      <c r="S58" s="47">
        <v>0.32083333333333336</v>
      </c>
      <c r="T58" s="48">
        <v>0.33678240740740745</v>
      </c>
      <c r="U58" s="111">
        <v>14.866666666666619</v>
      </c>
      <c r="V58" s="112">
        <v>22.967457717362979</v>
      </c>
      <c r="W58" s="113"/>
      <c r="X58" s="13"/>
      <c r="Y58" s="337"/>
      <c r="Z58" s="338"/>
      <c r="AA58" s="117">
        <f t="shared" si="26"/>
        <v>-402.43234128256609</v>
      </c>
      <c r="AB58" s="110">
        <f t="shared" si="27"/>
        <v>0.88821323853262057</v>
      </c>
      <c r="AC58" s="333"/>
    </row>
    <row r="59" spans="1:29" ht="15.75" customHeight="1">
      <c r="A59" s="362"/>
      <c r="B59" s="100" t="s">
        <v>118</v>
      </c>
      <c r="C59" s="335" t="s">
        <v>127</v>
      </c>
      <c r="D59" s="336"/>
      <c r="E59" s="101">
        <v>18.18</v>
      </c>
      <c r="F59" s="102">
        <v>1713</v>
      </c>
      <c r="G59" s="103">
        <f t="shared" si="28"/>
        <v>31142.34</v>
      </c>
      <c r="H59" s="26"/>
      <c r="I59" s="104">
        <v>3</v>
      </c>
      <c r="J59" s="105">
        <v>3600</v>
      </c>
      <c r="K59" s="106">
        <f t="shared" si="18"/>
        <v>1200</v>
      </c>
      <c r="L59" s="107">
        <v>3</v>
      </c>
      <c r="M59" s="105">
        <f t="shared" si="29"/>
        <v>3197.7582864460001</v>
      </c>
      <c r="N59" s="106">
        <f t="shared" si="22"/>
        <v>1065.9194288153333</v>
      </c>
      <c r="O59" s="108">
        <f t="shared" si="23"/>
        <v>0</v>
      </c>
      <c r="P59" s="109">
        <f t="shared" si="24"/>
        <v>-134.08057118466672</v>
      </c>
      <c r="Q59" s="110">
        <f t="shared" si="25"/>
        <v>0.88826619067944435</v>
      </c>
      <c r="R59" s="328"/>
      <c r="S59" s="47">
        <v>0.34652777777777782</v>
      </c>
      <c r="T59" s="48">
        <v>0.36884259259259267</v>
      </c>
      <c r="U59" s="111">
        <v>15</v>
      </c>
      <c r="V59" s="112">
        <v>32.141266097454185</v>
      </c>
      <c r="W59" s="113"/>
      <c r="X59" s="116"/>
      <c r="Y59" s="337"/>
      <c r="Z59" s="338"/>
      <c r="AA59" s="117">
        <f t="shared" si="26"/>
        <v>-402.24171355399994</v>
      </c>
      <c r="AB59" s="110">
        <f t="shared" si="27"/>
        <v>0.88826619067944446</v>
      </c>
      <c r="AC59" s="333"/>
    </row>
    <row r="60" spans="1:29" ht="15.75" customHeight="1">
      <c r="A60" s="363"/>
      <c r="B60" s="100" t="s">
        <v>118</v>
      </c>
      <c r="C60" s="335" t="s">
        <v>131</v>
      </c>
      <c r="D60" s="336"/>
      <c r="E60" s="101">
        <v>30</v>
      </c>
      <c r="F60" s="102">
        <v>1670</v>
      </c>
      <c r="G60" s="103">
        <f t="shared" si="28"/>
        <v>50100</v>
      </c>
      <c r="H60" s="13"/>
      <c r="I60" s="104">
        <v>4</v>
      </c>
      <c r="J60" s="105">
        <v>3600</v>
      </c>
      <c r="K60" s="106">
        <f t="shared" si="18"/>
        <v>900</v>
      </c>
      <c r="L60" s="107">
        <v>4</v>
      </c>
      <c r="M60" s="105">
        <f t="shared" si="29"/>
        <v>3192.1200000000022</v>
      </c>
      <c r="N60" s="106">
        <f t="shared" si="22"/>
        <v>798.03000000000054</v>
      </c>
      <c r="O60" s="108">
        <f t="shared" si="23"/>
        <v>0</v>
      </c>
      <c r="P60" s="109">
        <f t="shared" si="24"/>
        <v>-101.96999999999946</v>
      </c>
      <c r="Q60" s="110">
        <f t="shared" si="25"/>
        <v>0.8867000000000006</v>
      </c>
      <c r="R60" s="328"/>
      <c r="S60" s="47">
        <v>0.37916666666666671</v>
      </c>
      <c r="T60" s="48">
        <v>0.40096064814814819</v>
      </c>
      <c r="U60" s="111">
        <v>14.866666666666619</v>
      </c>
      <c r="V60" s="112">
        <v>31.389797376038477</v>
      </c>
      <c r="W60" s="113"/>
      <c r="X60" s="116"/>
      <c r="Y60" s="337"/>
      <c r="Z60" s="338"/>
      <c r="AA60" s="117">
        <f t="shared" si="26"/>
        <v>-407.87999999999784</v>
      </c>
      <c r="AB60" s="110">
        <f t="shared" si="27"/>
        <v>0.8867000000000006</v>
      </c>
      <c r="AC60" s="333"/>
    </row>
    <row r="61" spans="1:29" ht="15.75" customHeight="1">
      <c r="A61" s="363"/>
      <c r="B61" s="100" t="s">
        <v>118</v>
      </c>
      <c r="C61" s="335" t="s">
        <v>124</v>
      </c>
      <c r="D61" s="336"/>
      <c r="E61" s="101">
        <v>16.66</v>
      </c>
      <c r="F61" s="102">
        <v>4002</v>
      </c>
      <c r="G61" s="121">
        <f t="shared" si="28"/>
        <v>66673.320000000007</v>
      </c>
      <c r="H61" s="122"/>
      <c r="I61" s="104">
        <v>5</v>
      </c>
      <c r="J61" s="105">
        <v>3600</v>
      </c>
      <c r="K61" s="106">
        <f t="shared" si="18"/>
        <v>720</v>
      </c>
      <c r="L61" s="107">
        <v>5</v>
      </c>
      <c r="M61" s="105">
        <f t="shared" si="29"/>
        <v>3196.2158276693344</v>
      </c>
      <c r="N61" s="106">
        <f t="shared" si="22"/>
        <v>639.24316553386689</v>
      </c>
      <c r="O61" s="108">
        <f t="shared" si="23"/>
        <v>0</v>
      </c>
      <c r="P61" s="109">
        <f t="shared" si="24"/>
        <v>-80.756834466133114</v>
      </c>
      <c r="Q61" s="110">
        <f t="shared" si="25"/>
        <v>0.88783772990814847</v>
      </c>
      <c r="R61" s="328"/>
      <c r="S61" s="47">
        <v>0.41111111111111115</v>
      </c>
      <c r="T61" s="120">
        <v>0.46327546296296301</v>
      </c>
      <c r="U61" s="111">
        <v>14.61666666666666</v>
      </c>
      <c r="V61" s="112">
        <v>75.126340943970106</v>
      </c>
      <c r="W61" s="113"/>
      <c r="X61" s="50"/>
      <c r="Y61" s="337"/>
      <c r="Z61" s="338"/>
      <c r="AA61" s="117">
        <f t="shared" si="26"/>
        <v>-403.78417233066557</v>
      </c>
      <c r="AB61" s="110">
        <f t="shared" si="27"/>
        <v>0.88783772990814847</v>
      </c>
      <c r="AC61" s="333"/>
    </row>
    <row r="62" spans="1:29" ht="15.75" customHeight="1">
      <c r="A62" s="363"/>
      <c r="B62" s="100"/>
      <c r="C62" s="335"/>
      <c r="D62" s="336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328"/>
      <c r="S62" s="47"/>
      <c r="T62" s="120"/>
      <c r="U62" s="111"/>
      <c r="V62" s="112"/>
      <c r="W62" s="113"/>
      <c r="X62" s="116"/>
      <c r="Y62" s="337"/>
      <c r="Z62" s="338"/>
      <c r="AA62" s="117"/>
      <c r="AB62" s="110"/>
      <c r="AC62" s="333"/>
    </row>
    <row r="63" spans="1:29" ht="15.75" customHeight="1">
      <c r="A63" s="363"/>
      <c r="B63" s="100"/>
      <c r="C63" s="335"/>
      <c r="D63" s="336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28"/>
      <c r="S63" s="47"/>
      <c r="T63" s="120"/>
      <c r="U63" s="111"/>
      <c r="V63" s="112"/>
      <c r="W63" s="113"/>
      <c r="X63" s="116"/>
      <c r="Y63" s="337"/>
      <c r="Z63" s="338"/>
      <c r="AA63" s="117"/>
      <c r="AB63" s="110"/>
      <c r="AC63" s="333"/>
    </row>
    <row r="64" spans="1:29" ht="15.75" customHeight="1">
      <c r="A64" s="363"/>
      <c r="B64" s="100"/>
      <c r="C64" s="335"/>
      <c r="D64" s="336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28"/>
      <c r="S64" s="47"/>
      <c r="T64" s="120"/>
      <c r="U64" s="111"/>
      <c r="V64" s="112"/>
      <c r="W64" s="126"/>
      <c r="X64" s="127"/>
      <c r="Y64" s="337"/>
      <c r="Z64" s="338"/>
      <c r="AA64" s="117"/>
      <c r="AB64" s="110"/>
      <c r="AC64" s="333"/>
    </row>
    <row r="65" spans="1:29" ht="15.75" customHeight="1">
      <c r="A65" s="363"/>
      <c r="B65" s="100"/>
      <c r="C65" s="335"/>
      <c r="D65" s="336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28"/>
      <c r="S65" s="47"/>
      <c r="T65" s="120"/>
      <c r="U65" s="111"/>
      <c r="V65" s="112"/>
      <c r="W65" s="126"/>
      <c r="X65" s="127"/>
      <c r="Y65" s="337"/>
      <c r="Z65" s="338"/>
      <c r="AA65" s="117"/>
      <c r="AB65" s="110"/>
      <c r="AC65" s="333"/>
    </row>
    <row r="66" spans="1:29" ht="15.75" customHeight="1">
      <c r="A66" s="363"/>
      <c r="B66" s="100"/>
      <c r="C66" s="335"/>
      <c r="D66" s="336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28"/>
      <c r="S66" s="47"/>
      <c r="T66" s="120"/>
      <c r="U66" s="111"/>
      <c r="V66" s="112"/>
      <c r="W66" s="126"/>
      <c r="X66" s="127"/>
      <c r="Y66" s="337"/>
      <c r="Z66" s="338"/>
      <c r="AA66" s="117"/>
      <c r="AB66" s="110"/>
      <c r="AC66" s="333"/>
    </row>
    <row r="67" spans="1:29" ht="15.75" customHeight="1">
      <c r="A67" s="363"/>
      <c r="B67" s="100"/>
      <c r="C67" s="335"/>
      <c r="D67" s="336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28"/>
      <c r="S67" s="47"/>
      <c r="T67" s="120"/>
      <c r="U67" s="111"/>
      <c r="V67" s="112"/>
      <c r="W67" s="126"/>
      <c r="X67" s="127"/>
      <c r="Y67" s="337"/>
      <c r="Z67" s="338"/>
      <c r="AA67" s="117"/>
      <c r="AB67" s="110"/>
      <c r="AC67" s="333"/>
    </row>
    <row r="68" spans="1:29" ht="15.75" customHeight="1">
      <c r="A68" s="363"/>
      <c r="B68" s="100"/>
      <c r="C68" s="335"/>
      <c r="D68" s="336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28"/>
      <c r="S68" s="47"/>
      <c r="T68" s="120"/>
      <c r="U68" s="111"/>
      <c r="V68" s="112"/>
      <c r="W68" s="126"/>
      <c r="X68" s="127"/>
      <c r="Y68" s="337"/>
      <c r="Z68" s="338"/>
      <c r="AA68" s="117"/>
      <c r="AB68" s="110"/>
      <c r="AC68" s="333"/>
    </row>
    <row r="69" spans="1:29" ht="15.75" customHeight="1">
      <c r="A69" s="363"/>
      <c r="B69" s="100"/>
      <c r="C69" s="335"/>
      <c r="D69" s="336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28"/>
      <c r="S69" s="47"/>
      <c r="T69" s="120"/>
      <c r="U69" s="111"/>
      <c r="V69" s="112"/>
      <c r="W69" s="126"/>
      <c r="X69" s="127"/>
      <c r="Y69" s="337"/>
      <c r="Z69" s="338"/>
      <c r="AA69" s="117"/>
      <c r="AB69" s="110"/>
      <c r="AC69" s="333"/>
    </row>
    <row r="70" spans="1:29" ht="15.75" customHeight="1">
      <c r="A70" s="363"/>
      <c r="B70" s="100"/>
      <c r="C70" s="335"/>
      <c r="D70" s="336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8"/>
      <c r="S70" s="47"/>
      <c r="T70" s="120"/>
      <c r="U70" s="111"/>
      <c r="V70" s="112"/>
      <c r="W70" s="126"/>
      <c r="X70" s="127"/>
      <c r="Y70" s="337"/>
      <c r="Z70" s="338"/>
      <c r="AA70" s="117"/>
      <c r="AB70" s="110"/>
      <c r="AC70" s="333"/>
    </row>
    <row r="71" spans="1:29" ht="15.75" customHeight="1">
      <c r="A71" s="363"/>
      <c r="B71" s="100"/>
      <c r="C71" s="335"/>
      <c r="D71" s="336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8"/>
      <c r="S71" s="119"/>
      <c r="T71" s="120"/>
      <c r="U71" s="130"/>
      <c r="V71" s="131"/>
      <c r="W71" s="126"/>
      <c r="X71" s="127"/>
      <c r="Y71" s="337"/>
      <c r="Z71" s="338"/>
      <c r="AA71" s="165"/>
      <c r="AB71" s="125"/>
      <c r="AC71" s="333"/>
    </row>
    <row r="72" spans="1:29" ht="15.75" customHeight="1" thickBot="1">
      <c r="A72" s="364"/>
      <c r="B72" s="133" t="s">
        <v>115</v>
      </c>
      <c r="C72" s="358"/>
      <c r="D72" s="358"/>
      <c r="E72" s="134"/>
      <c r="F72" s="167"/>
      <c r="G72" s="135"/>
      <c r="H72" s="69"/>
      <c r="I72" s="136">
        <f t="shared" ref="I72:J72" si="30">AVERAGE(I56:I71)</f>
        <v>3.8333333333333335</v>
      </c>
      <c r="J72" s="137">
        <f t="shared" si="30"/>
        <v>3550</v>
      </c>
      <c r="K72" s="138">
        <f t="shared" ref="K72" si="31">J72/I72</f>
        <v>926.08695652173913</v>
      </c>
      <c r="L72" s="136">
        <f t="shared" ref="L72:M72" si="32">AVERAGE(L56:L71)</f>
        <v>3.8333333333333335</v>
      </c>
      <c r="M72" s="137">
        <f t="shared" si="32"/>
        <v>3158.1830942065212</v>
      </c>
      <c r="N72" s="138">
        <f>M72/L72</f>
        <v>823.8738506625707</v>
      </c>
      <c r="O72" s="139">
        <f>L72-I72</f>
        <v>0</v>
      </c>
      <c r="P72" s="140">
        <f>N72-K72</f>
        <v>-102.21310585916842</v>
      </c>
      <c r="Q72" s="141">
        <f>N72/K72</f>
        <v>0.88962904062155523</v>
      </c>
      <c r="R72" s="329"/>
      <c r="S72" s="142">
        <v>0.25</v>
      </c>
      <c r="T72" s="143">
        <v>0.46327546296296301</v>
      </c>
      <c r="U72" s="144"/>
      <c r="V72" s="166"/>
      <c r="W72" s="167"/>
      <c r="X72" s="138"/>
      <c r="Y72" s="359"/>
      <c r="Z72" s="360"/>
      <c r="AA72" s="168">
        <f>M72-J72</f>
        <v>-391.81690579347878</v>
      </c>
      <c r="AB72" s="141">
        <f>M72/J72</f>
        <v>0.88962904062155523</v>
      </c>
      <c r="AC72" s="334"/>
    </row>
    <row r="73" spans="1:29" ht="15.75" customHeight="1">
      <c r="A73" s="322" t="s">
        <v>132</v>
      </c>
      <c r="B73" s="114" t="s">
        <v>118</v>
      </c>
      <c r="C73" s="325" t="s">
        <v>133</v>
      </c>
      <c r="D73" s="326"/>
      <c r="E73" s="147">
        <v>28.57</v>
      </c>
      <c r="F73" s="97">
        <v>1393</v>
      </c>
      <c r="G73" s="148">
        <f t="shared" ref="G73:G76" si="33">E73*F73</f>
        <v>39798.01</v>
      </c>
      <c r="H73" s="149"/>
      <c r="I73" s="150">
        <v>12</v>
      </c>
      <c r="J73" s="151">
        <v>3600</v>
      </c>
      <c r="K73" s="152">
        <f>J73/I73</f>
        <v>300</v>
      </c>
      <c r="L73" s="153">
        <v>12</v>
      </c>
      <c r="M73" s="151">
        <f>F73/V73*60</f>
        <v>3121.0512706954078</v>
      </c>
      <c r="N73" s="152">
        <f>M73/L73</f>
        <v>260.087605891284</v>
      </c>
      <c r="O73" s="154">
        <f>L73-I73</f>
        <v>0</v>
      </c>
      <c r="P73" s="155">
        <f>N73-K73</f>
        <v>-39.912394108716001</v>
      </c>
      <c r="Q73" s="156">
        <f>N73/K73</f>
        <v>0.86695868630427997</v>
      </c>
      <c r="R73" s="327">
        <f>Q89</f>
        <v>0.89611423450138372</v>
      </c>
      <c r="S73" s="157">
        <v>0.70833333333333337</v>
      </c>
      <c r="T73" s="158">
        <v>0.72692129629629632</v>
      </c>
      <c r="U73" s="159"/>
      <c r="V73" s="160">
        <v>26.779438320914661</v>
      </c>
      <c r="W73" s="158"/>
      <c r="X73" s="169"/>
      <c r="Y73" s="330"/>
      <c r="Z73" s="331"/>
      <c r="AA73" s="115">
        <f>M73-J73</f>
        <v>-478.94872930459223</v>
      </c>
      <c r="AB73" s="156">
        <f>M73/J73</f>
        <v>0.86695868630427997</v>
      </c>
      <c r="AC73" s="332">
        <f>AB89</f>
        <v>0.89611423450138372</v>
      </c>
    </row>
    <row r="74" spans="1:29" ht="15.75" customHeight="1">
      <c r="A74" s="323"/>
      <c r="B74" s="100" t="s">
        <v>118</v>
      </c>
      <c r="C74" s="335" t="s">
        <v>195</v>
      </c>
      <c r="D74" s="336"/>
      <c r="E74" s="101">
        <v>20.420000000000002</v>
      </c>
      <c r="F74" s="102">
        <v>483</v>
      </c>
      <c r="G74" s="103">
        <f t="shared" si="33"/>
        <v>9862.86</v>
      </c>
      <c r="H74" s="26"/>
      <c r="I74" s="104">
        <v>13</v>
      </c>
      <c r="J74" s="105">
        <v>3600</v>
      </c>
      <c r="K74" s="106">
        <f t="shared" si="18"/>
        <v>276.92307692307691</v>
      </c>
      <c r="L74" s="107">
        <v>13</v>
      </c>
      <c r="M74" s="105">
        <f>F74/V74*60</f>
        <v>3260.2237684264073</v>
      </c>
      <c r="N74" s="106">
        <f>M74/L74</f>
        <v>250.78644372510826</v>
      </c>
      <c r="O74" s="108">
        <f>L74-I74</f>
        <v>0</v>
      </c>
      <c r="P74" s="109">
        <f>N74-K74</f>
        <v>-26.136633197968649</v>
      </c>
      <c r="Q74" s="110">
        <f>N74/K74</f>
        <v>0.90561771345177988</v>
      </c>
      <c r="R74" s="328"/>
      <c r="S74" s="47">
        <v>0.72986111111111118</v>
      </c>
      <c r="T74" s="48">
        <v>0.73603009259259267</v>
      </c>
      <c r="U74" s="111">
        <v>5</v>
      </c>
      <c r="V74" s="112">
        <v>8.8889604083794538</v>
      </c>
      <c r="W74" s="113"/>
      <c r="X74" s="13"/>
      <c r="Y74" s="337"/>
      <c r="Z74" s="338"/>
      <c r="AA74" s="117">
        <f>M74-J74</f>
        <v>-339.77623157359267</v>
      </c>
      <c r="AB74" s="110">
        <f>M74/J74</f>
        <v>0.90561771345177977</v>
      </c>
      <c r="AC74" s="333"/>
    </row>
    <row r="75" spans="1:29" ht="15.75" customHeight="1">
      <c r="A75" s="323"/>
      <c r="B75" s="100" t="s">
        <v>118</v>
      </c>
      <c r="C75" s="335" t="s">
        <v>229</v>
      </c>
      <c r="D75" s="336"/>
      <c r="E75" s="101">
        <v>17.71</v>
      </c>
      <c r="F75" s="102">
        <v>1493</v>
      </c>
      <c r="G75" s="103">
        <f t="shared" si="33"/>
        <v>26441.030000000002</v>
      </c>
      <c r="H75" s="26"/>
      <c r="I75" s="104">
        <v>6</v>
      </c>
      <c r="J75" s="105">
        <v>3600</v>
      </c>
      <c r="K75" s="106">
        <f t="shared" si="18"/>
        <v>600</v>
      </c>
      <c r="L75" s="107">
        <v>6</v>
      </c>
      <c r="M75" s="105">
        <f>F75/V75*60</f>
        <v>3260.0482635466828</v>
      </c>
      <c r="N75" s="106">
        <f>M75/L75</f>
        <v>543.34137725778044</v>
      </c>
      <c r="O75" s="108">
        <f>L75-I75</f>
        <v>0</v>
      </c>
      <c r="P75" s="109">
        <f>N75-K75</f>
        <v>-56.658622742219563</v>
      </c>
      <c r="Q75" s="110">
        <f>N75/K75</f>
        <v>0.90556896209630078</v>
      </c>
      <c r="R75" s="328"/>
      <c r="S75" s="47">
        <v>0.73888888888888893</v>
      </c>
      <c r="T75" s="48">
        <v>0.75796296296296295</v>
      </c>
      <c r="U75" s="111">
        <v>5</v>
      </c>
      <c r="V75" s="112">
        <v>27.47812080013313</v>
      </c>
      <c r="W75" s="113"/>
      <c r="X75" s="13"/>
      <c r="Y75" s="337"/>
      <c r="Z75" s="338"/>
      <c r="AA75" s="117">
        <f>M75-J75</f>
        <v>-339.95173645331715</v>
      </c>
      <c r="AB75" s="110">
        <f>M75/J75</f>
        <v>0.90556896209630078</v>
      </c>
      <c r="AC75" s="333"/>
    </row>
    <row r="76" spans="1:29" ht="15.75" customHeight="1">
      <c r="A76" s="323"/>
      <c r="B76" s="100" t="s">
        <v>118</v>
      </c>
      <c r="C76" s="335" t="s">
        <v>227</v>
      </c>
      <c r="D76" s="336"/>
      <c r="E76" s="101">
        <v>18.920000000000002</v>
      </c>
      <c r="F76" s="102">
        <v>1796</v>
      </c>
      <c r="G76" s="103">
        <f t="shared" si="33"/>
        <v>33980.32</v>
      </c>
      <c r="H76" s="26"/>
      <c r="I76" s="104">
        <v>6</v>
      </c>
      <c r="J76" s="105">
        <v>3600</v>
      </c>
      <c r="K76" s="106">
        <f t="shared" si="18"/>
        <v>600</v>
      </c>
      <c r="L76" s="107">
        <v>6</v>
      </c>
      <c r="M76" s="105">
        <f>F76/V76*60</f>
        <v>3262.7216741514285</v>
      </c>
      <c r="N76" s="106">
        <f>M76/L76</f>
        <v>543.78694569190475</v>
      </c>
      <c r="O76" s="108">
        <f>L76-I76</f>
        <v>0</v>
      </c>
      <c r="P76" s="109">
        <f>N76-K76</f>
        <v>-56.213054308095252</v>
      </c>
      <c r="Q76" s="110">
        <f>N76/K76</f>
        <v>0.90631157615317459</v>
      </c>
      <c r="R76" s="328"/>
      <c r="S76" s="47">
        <v>0.76180555555555562</v>
      </c>
      <c r="T76" s="48">
        <v>0.78473379629629636</v>
      </c>
      <c r="U76" s="111">
        <v>5.5333333333334522</v>
      </c>
      <c r="V76" s="112">
        <v>33.027640958074159</v>
      </c>
      <c r="W76" s="113"/>
      <c r="X76" s="116"/>
      <c r="Y76" s="337"/>
      <c r="Z76" s="338"/>
      <c r="AA76" s="117">
        <f>M76-J76</f>
        <v>-337.27832584857151</v>
      </c>
      <c r="AB76" s="110">
        <f>M76/J76</f>
        <v>0.90631157615317459</v>
      </c>
      <c r="AC76" s="333"/>
    </row>
    <row r="77" spans="1:29" ht="15.75" customHeight="1">
      <c r="A77" s="323"/>
      <c r="B77" s="100"/>
      <c r="C77" s="335"/>
      <c r="D77" s="336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8"/>
      <c r="S77" s="47"/>
      <c r="T77" s="48"/>
      <c r="U77" s="111"/>
      <c r="V77" s="112"/>
      <c r="W77" s="113"/>
      <c r="X77" s="116"/>
      <c r="Y77" s="337"/>
      <c r="Z77" s="338"/>
      <c r="AA77" s="117"/>
      <c r="AB77" s="110"/>
      <c r="AC77" s="333"/>
    </row>
    <row r="78" spans="1:29" ht="15.75" customHeight="1">
      <c r="A78" s="323"/>
      <c r="B78" s="100"/>
      <c r="C78" s="335"/>
      <c r="D78" s="336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8"/>
      <c r="S78" s="47"/>
      <c r="T78" s="120"/>
      <c r="U78" s="111"/>
      <c r="V78" s="112"/>
      <c r="W78" s="113"/>
      <c r="X78" s="50"/>
      <c r="Y78" s="337"/>
      <c r="Z78" s="338"/>
      <c r="AA78" s="117"/>
      <c r="AB78" s="110"/>
      <c r="AC78" s="333"/>
    </row>
    <row r="79" spans="1:29" ht="15.75" customHeight="1">
      <c r="A79" s="323"/>
      <c r="B79" s="100"/>
      <c r="C79" s="335"/>
      <c r="D79" s="336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8"/>
      <c r="S79" s="47"/>
      <c r="T79" s="120"/>
      <c r="U79" s="111"/>
      <c r="V79" s="112"/>
      <c r="W79" s="113"/>
      <c r="X79" s="116"/>
      <c r="Y79" s="337"/>
      <c r="Z79" s="338"/>
      <c r="AA79" s="117"/>
      <c r="AB79" s="110"/>
      <c r="AC79" s="333"/>
    </row>
    <row r="80" spans="1:29" ht="15.75" customHeight="1">
      <c r="A80" s="323"/>
      <c r="B80" s="100"/>
      <c r="C80" s="335"/>
      <c r="D80" s="336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8"/>
      <c r="S80" s="47"/>
      <c r="T80" s="120"/>
      <c r="U80" s="111"/>
      <c r="V80" s="112"/>
      <c r="W80" s="113"/>
      <c r="X80" s="116"/>
      <c r="Y80" s="337"/>
      <c r="Z80" s="338"/>
      <c r="AA80" s="117"/>
      <c r="AB80" s="110"/>
      <c r="AC80" s="333"/>
    </row>
    <row r="81" spans="1:29" ht="15.75" customHeight="1">
      <c r="A81" s="323"/>
      <c r="B81" s="100"/>
      <c r="C81" s="335"/>
      <c r="D81" s="336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8"/>
      <c r="S81" s="47"/>
      <c r="T81" s="120"/>
      <c r="U81" s="111"/>
      <c r="V81" s="112"/>
      <c r="W81" s="126"/>
      <c r="X81" s="127"/>
      <c r="Y81" s="337"/>
      <c r="Z81" s="338"/>
      <c r="AA81" s="117"/>
      <c r="AB81" s="110"/>
      <c r="AC81" s="333"/>
    </row>
    <row r="82" spans="1:29" ht="15.75" customHeight="1">
      <c r="A82" s="323"/>
      <c r="B82" s="100"/>
      <c r="C82" s="335"/>
      <c r="D82" s="336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8"/>
      <c r="S82" s="47"/>
      <c r="T82" s="120"/>
      <c r="U82" s="111"/>
      <c r="V82" s="112"/>
      <c r="W82" s="126"/>
      <c r="X82" s="127"/>
      <c r="Y82" s="337"/>
      <c r="Z82" s="338"/>
      <c r="AA82" s="117"/>
      <c r="AB82" s="110"/>
      <c r="AC82" s="333"/>
    </row>
    <row r="83" spans="1:29" ht="15.75" customHeight="1">
      <c r="A83" s="323"/>
      <c r="B83" s="100"/>
      <c r="C83" s="335"/>
      <c r="D83" s="336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8"/>
      <c r="S83" s="47"/>
      <c r="T83" s="120"/>
      <c r="U83" s="111"/>
      <c r="V83" s="112"/>
      <c r="W83" s="126"/>
      <c r="X83" s="127"/>
      <c r="Y83" s="337"/>
      <c r="Z83" s="338"/>
      <c r="AA83" s="117"/>
      <c r="AB83" s="110"/>
      <c r="AC83" s="333"/>
    </row>
    <row r="84" spans="1:29" ht="15.75" customHeight="1">
      <c r="A84" s="323"/>
      <c r="B84" s="100"/>
      <c r="C84" s="335"/>
      <c r="D84" s="336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8"/>
      <c r="S84" s="47"/>
      <c r="T84" s="120"/>
      <c r="U84" s="111"/>
      <c r="V84" s="112"/>
      <c r="W84" s="126"/>
      <c r="X84" s="127"/>
      <c r="Y84" s="337"/>
      <c r="Z84" s="338"/>
      <c r="AA84" s="117"/>
      <c r="AB84" s="110"/>
      <c r="AC84" s="333"/>
    </row>
    <row r="85" spans="1:29" ht="15.75" customHeight="1">
      <c r="A85" s="323"/>
      <c r="B85" s="100"/>
      <c r="C85" s="335"/>
      <c r="D85" s="336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8"/>
      <c r="S85" s="47"/>
      <c r="T85" s="120"/>
      <c r="U85" s="111"/>
      <c r="V85" s="112"/>
      <c r="W85" s="126"/>
      <c r="X85" s="127"/>
      <c r="Y85" s="337"/>
      <c r="Z85" s="338"/>
      <c r="AA85" s="117"/>
      <c r="AB85" s="110"/>
      <c r="AC85" s="333"/>
    </row>
    <row r="86" spans="1:29" ht="15.75" customHeight="1">
      <c r="A86" s="323"/>
      <c r="B86" s="100"/>
      <c r="C86" s="335"/>
      <c r="D86" s="336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8"/>
      <c r="S86" s="47"/>
      <c r="T86" s="120"/>
      <c r="U86" s="111"/>
      <c r="V86" s="112"/>
      <c r="W86" s="126"/>
      <c r="X86" s="127"/>
      <c r="Y86" s="337"/>
      <c r="Z86" s="338"/>
      <c r="AA86" s="117"/>
      <c r="AB86" s="110"/>
      <c r="AC86" s="333"/>
    </row>
    <row r="87" spans="1:29" ht="15.75" customHeight="1">
      <c r="A87" s="323"/>
      <c r="B87" s="100"/>
      <c r="C87" s="335"/>
      <c r="D87" s="336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8"/>
      <c r="S87" s="47"/>
      <c r="T87" s="120"/>
      <c r="U87" s="111"/>
      <c r="V87" s="112"/>
      <c r="W87" s="126"/>
      <c r="X87" s="127"/>
      <c r="Y87" s="337"/>
      <c r="Z87" s="338"/>
      <c r="AA87" s="117"/>
      <c r="AB87" s="110"/>
      <c r="AC87" s="333"/>
    </row>
    <row r="88" spans="1:29" ht="15.75" customHeight="1">
      <c r="A88" s="323"/>
      <c r="B88" s="100"/>
      <c r="C88" s="335"/>
      <c r="D88" s="336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8"/>
      <c r="S88" s="119"/>
      <c r="T88" s="120"/>
      <c r="U88" s="130"/>
      <c r="V88" s="131"/>
      <c r="W88" s="126"/>
      <c r="X88" s="127"/>
      <c r="Y88" s="337"/>
      <c r="Z88" s="338"/>
      <c r="AA88" s="165"/>
      <c r="AB88" s="125"/>
      <c r="AC88" s="333"/>
    </row>
    <row r="89" spans="1:29" ht="15.75" customHeight="1" thickBot="1">
      <c r="A89" s="324"/>
      <c r="B89" s="133" t="s">
        <v>115</v>
      </c>
      <c r="C89" s="358"/>
      <c r="D89" s="358"/>
      <c r="E89" s="134"/>
      <c r="F89" s="167"/>
      <c r="G89" s="135"/>
      <c r="H89" s="69"/>
      <c r="I89" s="136">
        <f t="shared" ref="I89:J89" si="34">AVERAGE(I73:I88)</f>
        <v>9.25</v>
      </c>
      <c r="J89" s="137">
        <f t="shared" si="34"/>
        <v>3600</v>
      </c>
      <c r="K89" s="138">
        <f t="shared" ref="K89" si="35">J89/I89</f>
        <v>389.18918918918916</v>
      </c>
      <c r="L89" s="136">
        <f t="shared" ref="L89:M89" si="36">AVERAGE(L73:L88)</f>
        <v>9.25</v>
      </c>
      <c r="M89" s="137">
        <f t="shared" si="36"/>
        <v>3226.0112442049813</v>
      </c>
      <c r="N89" s="138">
        <f t="shared" ref="N89:N94" si="37">M89/L89</f>
        <v>348.75797234648445</v>
      </c>
      <c r="O89" s="139">
        <f t="shared" ref="O89:O94" si="38">L89-I89</f>
        <v>0</v>
      </c>
      <c r="P89" s="140">
        <f t="shared" ref="P89:P94" si="39">N89-K89</f>
        <v>-40.431216842704714</v>
      </c>
      <c r="Q89" s="141">
        <f t="shared" ref="Q89:Q94" si="40">N89/K89</f>
        <v>0.89611423450138372</v>
      </c>
      <c r="R89" s="329"/>
      <c r="S89" s="142">
        <v>0.70833333333333337</v>
      </c>
      <c r="T89" s="143">
        <v>0.78473379629629636</v>
      </c>
      <c r="U89" s="144"/>
      <c r="V89" s="166"/>
      <c r="W89" s="167"/>
      <c r="X89" s="138"/>
      <c r="Y89" s="359"/>
      <c r="Z89" s="360"/>
      <c r="AA89" s="168">
        <f t="shared" ref="AA89:AA94" si="41">M89-J89</f>
        <v>-373.98875579501873</v>
      </c>
      <c r="AB89" s="141">
        <f t="shared" ref="AB89:AB94" si="42">M89/J89</f>
        <v>0.89611423450138372</v>
      </c>
      <c r="AC89" s="334"/>
    </row>
    <row r="90" spans="1:29" ht="15.75" customHeight="1">
      <c r="A90" s="361" t="s">
        <v>137</v>
      </c>
      <c r="B90" s="114" t="s">
        <v>118</v>
      </c>
      <c r="C90" s="325" t="s">
        <v>136</v>
      </c>
      <c r="D90" s="326"/>
      <c r="E90" s="147">
        <v>24.54</v>
      </c>
      <c r="F90" s="97">
        <v>1498</v>
      </c>
      <c r="G90" s="148">
        <f t="shared" ref="G90:G94" si="43">E90*F90</f>
        <v>36760.92</v>
      </c>
      <c r="H90" s="149"/>
      <c r="I90" s="150">
        <v>4</v>
      </c>
      <c r="J90" s="151">
        <v>3000</v>
      </c>
      <c r="K90" s="152">
        <f>J90/I90</f>
        <v>750</v>
      </c>
      <c r="L90" s="153">
        <v>4</v>
      </c>
      <c r="M90" s="151">
        <f>F90/V90*60</f>
        <v>2719.40437174822</v>
      </c>
      <c r="N90" s="152">
        <f t="shared" si="37"/>
        <v>679.851092937055</v>
      </c>
      <c r="O90" s="154">
        <f t="shared" si="38"/>
        <v>0</v>
      </c>
      <c r="P90" s="155">
        <f t="shared" si="39"/>
        <v>-70.148907062945</v>
      </c>
      <c r="Q90" s="156">
        <f t="shared" si="40"/>
        <v>0.90646812391607334</v>
      </c>
      <c r="R90" s="327">
        <f>Q106</f>
        <v>0.90590176998334915</v>
      </c>
      <c r="S90" s="157">
        <v>0.70833333333333337</v>
      </c>
      <c r="T90" s="158">
        <v>0.73128472222222229</v>
      </c>
      <c r="U90" s="159"/>
      <c r="V90" s="160">
        <v>33.051355265057168</v>
      </c>
      <c r="W90" s="161"/>
      <c r="X90" s="162"/>
      <c r="Y90" s="330"/>
      <c r="Z90" s="331"/>
      <c r="AA90" s="115">
        <f t="shared" si="41"/>
        <v>-280.59562825178</v>
      </c>
      <c r="AB90" s="156">
        <f t="shared" si="42"/>
        <v>0.90646812391607334</v>
      </c>
      <c r="AC90" s="332">
        <f>AB106</f>
        <v>0.90590176998334915</v>
      </c>
    </row>
    <row r="91" spans="1:29" ht="15.75" customHeight="1">
      <c r="A91" s="362"/>
      <c r="B91" s="100" t="s">
        <v>118</v>
      </c>
      <c r="C91" s="335" t="s">
        <v>197</v>
      </c>
      <c r="D91" s="336"/>
      <c r="E91" s="101">
        <v>23.27</v>
      </c>
      <c r="F91" s="102">
        <v>768</v>
      </c>
      <c r="G91" s="103">
        <f t="shared" si="43"/>
        <v>17871.36</v>
      </c>
      <c r="H91" s="26"/>
      <c r="I91" s="104">
        <v>5</v>
      </c>
      <c r="J91" s="105">
        <v>3000</v>
      </c>
      <c r="K91" s="106">
        <f t="shared" ref="K91:K135" si="44">J91/I91</f>
        <v>600</v>
      </c>
      <c r="L91" s="107">
        <v>5</v>
      </c>
      <c r="M91" s="105">
        <f>F91/V91*60</f>
        <v>2714.0204651947952</v>
      </c>
      <c r="N91" s="106">
        <f t="shared" si="37"/>
        <v>542.80409303895908</v>
      </c>
      <c r="O91" s="108">
        <f t="shared" si="38"/>
        <v>0</v>
      </c>
      <c r="P91" s="109">
        <f t="shared" si="39"/>
        <v>-57.195906961040919</v>
      </c>
      <c r="Q91" s="110">
        <f t="shared" si="40"/>
        <v>0.90467348839826511</v>
      </c>
      <c r="R91" s="328"/>
      <c r="S91" s="47">
        <v>0.73541666666666672</v>
      </c>
      <c r="T91" s="48">
        <v>0.74719907407407415</v>
      </c>
      <c r="U91" s="111">
        <v>5.9499999999999709</v>
      </c>
      <c r="V91" s="112">
        <v>16.978501301276175</v>
      </c>
      <c r="W91" s="113"/>
      <c r="X91" s="116"/>
      <c r="Y91" s="337"/>
      <c r="Z91" s="338"/>
      <c r="AA91" s="117">
        <f t="shared" si="41"/>
        <v>-285.97953480520482</v>
      </c>
      <c r="AB91" s="110">
        <f t="shared" si="42"/>
        <v>0.90467348839826511</v>
      </c>
      <c r="AC91" s="333"/>
    </row>
    <row r="92" spans="1:29" ht="15.75" customHeight="1">
      <c r="A92" s="362"/>
      <c r="B92" s="100" t="s">
        <v>118</v>
      </c>
      <c r="C92" s="335" t="s">
        <v>230</v>
      </c>
      <c r="D92" s="336"/>
      <c r="E92" s="101">
        <v>24.33</v>
      </c>
      <c r="F92" s="102">
        <v>2698</v>
      </c>
      <c r="G92" s="103">
        <f t="shared" si="43"/>
        <v>65642.34</v>
      </c>
      <c r="H92" s="26"/>
      <c r="I92" s="104">
        <v>4</v>
      </c>
      <c r="J92" s="105">
        <v>3000</v>
      </c>
      <c r="K92" s="106">
        <f t="shared" si="44"/>
        <v>750</v>
      </c>
      <c r="L92" s="107">
        <v>4</v>
      </c>
      <c r="M92" s="105">
        <f>F92/V92*60</f>
        <v>2719.0427747972317</v>
      </c>
      <c r="N92" s="106">
        <f t="shared" si="37"/>
        <v>679.76069369930792</v>
      </c>
      <c r="O92" s="108">
        <f t="shared" si="38"/>
        <v>0</v>
      </c>
      <c r="P92" s="109">
        <f t="shared" si="39"/>
        <v>-70.239306300692078</v>
      </c>
      <c r="Q92" s="110">
        <f t="shared" si="40"/>
        <v>0.90634759159907718</v>
      </c>
      <c r="R92" s="328"/>
      <c r="S92" s="47">
        <v>0.75</v>
      </c>
      <c r="T92" s="48">
        <v>0.79134259259259254</v>
      </c>
      <c r="U92" s="111">
        <v>5</v>
      </c>
      <c r="V92" s="112">
        <v>59.535657732369408</v>
      </c>
      <c r="W92" s="113"/>
      <c r="X92" s="116"/>
      <c r="Y92" s="337"/>
      <c r="Z92" s="338"/>
      <c r="AA92" s="117">
        <f t="shared" si="41"/>
        <v>-280.95722520276831</v>
      </c>
      <c r="AB92" s="110">
        <f t="shared" si="42"/>
        <v>0.90634759159907718</v>
      </c>
      <c r="AC92" s="333"/>
    </row>
    <row r="93" spans="1:29" ht="15.75" customHeight="1">
      <c r="A93" s="362"/>
      <c r="B93" s="100" t="s">
        <v>118</v>
      </c>
      <c r="C93" s="335" t="s">
        <v>135</v>
      </c>
      <c r="D93" s="336"/>
      <c r="E93" s="101">
        <v>22.28</v>
      </c>
      <c r="F93" s="102">
        <v>1640</v>
      </c>
      <c r="G93" s="103">
        <f t="shared" si="43"/>
        <v>36539.200000000004</v>
      </c>
      <c r="H93" s="26"/>
      <c r="I93" s="104">
        <v>5</v>
      </c>
      <c r="J93" s="105">
        <v>3300</v>
      </c>
      <c r="K93" s="106">
        <f t="shared" si="44"/>
        <v>660</v>
      </c>
      <c r="L93" s="107">
        <v>5</v>
      </c>
      <c r="M93" s="105">
        <f>F93/V93*60</f>
        <v>2989.8</v>
      </c>
      <c r="N93" s="106">
        <f t="shared" si="37"/>
        <v>597.96</v>
      </c>
      <c r="O93" s="108">
        <f t="shared" si="38"/>
        <v>0</v>
      </c>
      <c r="P93" s="109">
        <f t="shared" si="39"/>
        <v>-62.039999999999964</v>
      </c>
      <c r="Q93" s="110">
        <f t="shared" si="40"/>
        <v>0.90600000000000003</v>
      </c>
      <c r="R93" s="328"/>
      <c r="S93" s="47">
        <v>0.7944444444444444</v>
      </c>
      <c r="T93" s="48">
        <v>0.81729166666666664</v>
      </c>
      <c r="U93" s="111">
        <v>5</v>
      </c>
      <c r="V93" s="112">
        <v>32.911900461569331</v>
      </c>
      <c r="W93" s="113"/>
      <c r="X93" s="116"/>
      <c r="Y93" s="337"/>
      <c r="Z93" s="338"/>
      <c r="AA93" s="117">
        <f t="shared" si="41"/>
        <v>-310.19999999999982</v>
      </c>
      <c r="AB93" s="110">
        <f t="shared" si="42"/>
        <v>0.90600000000000003</v>
      </c>
      <c r="AC93" s="333"/>
    </row>
    <row r="94" spans="1:29" ht="15.75" customHeight="1">
      <c r="A94" s="363"/>
      <c r="B94" s="100" t="s">
        <v>118</v>
      </c>
      <c r="C94" s="335" t="s">
        <v>138</v>
      </c>
      <c r="D94" s="336"/>
      <c r="E94" s="101">
        <v>17.89</v>
      </c>
      <c r="F94" s="102">
        <v>5049</v>
      </c>
      <c r="G94" s="103">
        <f t="shared" si="43"/>
        <v>90326.61</v>
      </c>
      <c r="H94" s="13"/>
      <c r="I94" s="104">
        <v>4</v>
      </c>
      <c r="J94" s="105">
        <v>3300</v>
      </c>
      <c r="K94" s="106">
        <f t="shared" si="44"/>
        <v>825</v>
      </c>
      <c r="L94" s="107">
        <v>4</v>
      </c>
      <c r="M94" s="105">
        <f>F94/V94*60</f>
        <v>2989.8</v>
      </c>
      <c r="N94" s="106">
        <f t="shared" si="37"/>
        <v>747.45</v>
      </c>
      <c r="O94" s="108">
        <f t="shared" si="38"/>
        <v>0</v>
      </c>
      <c r="P94" s="109">
        <f t="shared" si="39"/>
        <v>-77.549999999999955</v>
      </c>
      <c r="Q94" s="110">
        <f t="shared" si="40"/>
        <v>0.90600000000000003</v>
      </c>
      <c r="R94" s="328"/>
      <c r="S94" s="47">
        <v>0.82013888888888886</v>
      </c>
      <c r="T94" s="48">
        <v>0.89049768518518513</v>
      </c>
      <c r="U94" s="111">
        <v>5</v>
      </c>
      <c r="V94" s="112">
        <v>101.32450331125827</v>
      </c>
      <c r="W94" s="113"/>
      <c r="X94" s="116"/>
      <c r="Y94" s="337"/>
      <c r="Z94" s="338"/>
      <c r="AA94" s="117">
        <f t="shared" si="41"/>
        <v>-310.19999999999982</v>
      </c>
      <c r="AB94" s="110">
        <f t="shared" si="42"/>
        <v>0.90600000000000003</v>
      </c>
      <c r="AC94" s="333"/>
    </row>
    <row r="95" spans="1:29" ht="15.75" customHeight="1">
      <c r="A95" s="363"/>
      <c r="B95" s="100"/>
      <c r="C95" s="335"/>
      <c r="D95" s="336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8"/>
      <c r="S95" s="47"/>
      <c r="T95" s="120"/>
      <c r="U95" s="111"/>
      <c r="V95" s="112"/>
      <c r="W95" s="113"/>
      <c r="X95" s="116"/>
      <c r="Y95" s="337"/>
      <c r="Z95" s="338"/>
      <c r="AA95" s="117"/>
      <c r="AB95" s="110"/>
      <c r="AC95" s="333"/>
    </row>
    <row r="96" spans="1:29" ht="15.75" customHeight="1">
      <c r="A96" s="363"/>
      <c r="B96" s="100"/>
      <c r="C96" s="335"/>
      <c r="D96" s="336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8"/>
      <c r="S96" s="47"/>
      <c r="T96" s="120"/>
      <c r="U96" s="111"/>
      <c r="V96" s="112"/>
      <c r="W96" s="113"/>
      <c r="X96" s="116"/>
      <c r="Y96" s="337"/>
      <c r="Z96" s="338"/>
      <c r="AA96" s="117"/>
      <c r="AB96" s="110"/>
      <c r="AC96" s="333"/>
    </row>
    <row r="97" spans="1:29" ht="15.75" customHeight="1">
      <c r="A97" s="363"/>
      <c r="B97" s="100"/>
      <c r="C97" s="335"/>
      <c r="D97" s="336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8"/>
      <c r="S97" s="47"/>
      <c r="T97" s="120"/>
      <c r="U97" s="111"/>
      <c r="V97" s="112"/>
      <c r="W97" s="113"/>
      <c r="X97" s="116"/>
      <c r="Y97" s="337"/>
      <c r="Z97" s="338"/>
      <c r="AA97" s="117"/>
      <c r="AB97" s="110"/>
      <c r="AC97" s="333"/>
    </row>
    <row r="98" spans="1:29" ht="15.75" customHeight="1">
      <c r="A98" s="363"/>
      <c r="B98" s="100"/>
      <c r="C98" s="335"/>
      <c r="D98" s="336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8"/>
      <c r="S98" s="47"/>
      <c r="T98" s="120"/>
      <c r="U98" s="111"/>
      <c r="V98" s="112"/>
      <c r="W98" s="113"/>
      <c r="X98" s="116"/>
      <c r="Y98" s="337"/>
      <c r="Z98" s="338"/>
      <c r="AA98" s="117"/>
      <c r="AB98" s="110"/>
      <c r="AC98" s="333"/>
    </row>
    <row r="99" spans="1:29" ht="15.75" customHeight="1">
      <c r="A99" s="363"/>
      <c r="B99" s="100"/>
      <c r="C99" s="335"/>
      <c r="D99" s="336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8"/>
      <c r="S99" s="47"/>
      <c r="T99" s="120"/>
      <c r="U99" s="111"/>
      <c r="V99" s="112"/>
      <c r="W99" s="113"/>
      <c r="X99" s="116"/>
      <c r="Y99" s="337"/>
      <c r="Z99" s="338"/>
      <c r="AA99" s="117"/>
      <c r="AB99" s="110"/>
      <c r="AC99" s="333"/>
    </row>
    <row r="100" spans="1:29" ht="15.75" customHeight="1">
      <c r="A100" s="363"/>
      <c r="B100" s="100"/>
      <c r="C100" s="335"/>
      <c r="D100" s="336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8"/>
      <c r="S100" s="47"/>
      <c r="T100" s="120"/>
      <c r="U100" s="111"/>
      <c r="V100" s="112"/>
      <c r="W100" s="126"/>
      <c r="X100" s="127"/>
      <c r="Y100" s="337"/>
      <c r="Z100" s="338"/>
      <c r="AA100" s="117"/>
      <c r="AB100" s="110"/>
      <c r="AC100" s="333"/>
    </row>
    <row r="101" spans="1:29" ht="15.75" customHeight="1">
      <c r="A101" s="363"/>
      <c r="B101" s="100"/>
      <c r="C101" s="335"/>
      <c r="D101" s="336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8"/>
      <c r="S101" s="47"/>
      <c r="T101" s="120"/>
      <c r="U101" s="111"/>
      <c r="V101" s="112"/>
      <c r="W101" s="126"/>
      <c r="X101" s="127"/>
      <c r="Y101" s="337"/>
      <c r="Z101" s="338"/>
      <c r="AA101" s="117"/>
      <c r="AB101" s="110"/>
      <c r="AC101" s="333"/>
    </row>
    <row r="102" spans="1:29" ht="15.75" customHeight="1">
      <c r="A102" s="363"/>
      <c r="B102" s="100"/>
      <c r="C102" s="335"/>
      <c r="D102" s="336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8"/>
      <c r="S102" s="47"/>
      <c r="T102" s="120"/>
      <c r="U102" s="111"/>
      <c r="V102" s="112"/>
      <c r="W102" s="126"/>
      <c r="X102" s="127"/>
      <c r="Y102" s="337"/>
      <c r="Z102" s="338"/>
      <c r="AA102" s="117"/>
      <c r="AB102" s="110"/>
      <c r="AC102" s="333"/>
    </row>
    <row r="103" spans="1:29" ht="15.75" customHeight="1">
      <c r="A103" s="363"/>
      <c r="B103" s="100"/>
      <c r="C103" s="335"/>
      <c r="D103" s="336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8"/>
      <c r="S103" s="47"/>
      <c r="T103" s="120"/>
      <c r="U103" s="111"/>
      <c r="V103" s="112"/>
      <c r="W103" s="126"/>
      <c r="X103" s="127"/>
      <c r="Y103" s="337"/>
      <c r="Z103" s="338"/>
      <c r="AA103" s="117"/>
      <c r="AB103" s="110"/>
      <c r="AC103" s="333"/>
    </row>
    <row r="104" spans="1:29" ht="15.75" customHeight="1">
      <c r="A104" s="363"/>
      <c r="B104" s="100"/>
      <c r="C104" s="335"/>
      <c r="D104" s="336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8"/>
      <c r="S104" s="47"/>
      <c r="T104" s="120"/>
      <c r="U104" s="111"/>
      <c r="V104" s="112"/>
      <c r="W104" s="126"/>
      <c r="X104" s="127"/>
      <c r="Y104" s="337"/>
      <c r="Z104" s="338"/>
      <c r="AA104" s="117"/>
      <c r="AB104" s="110"/>
      <c r="AC104" s="333"/>
    </row>
    <row r="105" spans="1:29" ht="15.75" customHeight="1">
      <c r="A105" s="363"/>
      <c r="B105" s="100"/>
      <c r="C105" s="335"/>
      <c r="D105" s="336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8"/>
      <c r="S105" s="119"/>
      <c r="T105" s="120"/>
      <c r="U105" s="130"/>
      <c r="V105" s="131"/>
      <c r="W105" s="126"/>
      <c r="X105" s="127"/>
      <c r="Y105" s="337"/>
      <c r="Z105" s="338"/>
      <c r="AA105" s="165"/>
      <c r="AB105" s="125"/>
      <c r="AC105" s="333"/>
    </row>
    <row r="106" spans="1:29" ht="15.75" customHeight="1" thickBot="1">
      <c r="A106" s="364"/>
      <c r="B106" s="133" t="s">
        <v>115</v>
      </c>
      <c r="C106" s="358"/>
      <c r="D106" s="358"/>
      <c r="E106" s="134"/>
      <c r="F106" s="99"/>
      <c r="G106" s="135"/>
      <c r="H106" s="69"/>
      <c r="I106" s="136">
        <f t="shared" ref="I106:J106" si="45">AVERAGE(I90:I105)</f>
        <v>4.4000000000000004</v>
      </c>
      <c r="J106" s="137">
        <f t="shared" si="45"/>
        <v>3120</v>
      </c>
      <c r="K106" s="138">
        <f t="shared" ref="K106" si="46">J106/I106</f>
        <v>709.09090909090901</v>
      </c>
      <c r="L106" s="136">
        <f t="shared" ref="L106:M106" si="47">AVERAGE(L90:L105)</f>
        <v>4.4000000000000004</v>
      </c>
      <c r="M106" s="137">
        <f t="shared" si="47"/>
        <v>2826.4135223480494</v>
      </c>
      <c r="N106" s="138">
        <f t="shared" ref="N106:N114" si="48">M106/L106</f>
        <v>642.36670962455662</v>
      </c>
      <c r="O106" s="139">
        <f t="shared" ref="O106:O114" si="49">L106-I106</f>
        <v>0</v>
      </c>
      <c r="P106" s="140">
        <f t="shared" ref="P106:P114" si="50">N106-K106</f>
        <v>-66.724199466352388</v>
      </c>
      <c r="Q106" s="141">
        <f t="shared" ref="Q106:Q114" si="51">N106/K106</f>
        <v>0.90590176998334915</v>
      </c>
      <c r="R106" s="329"/>
      <c r="S106" s="142">
        <v>0.70833333333333337</v>
      </c>
      <c r="T106" s="143">
        <v>0.89049768518518513</v>
      </c>
      <c r="U106" s="144"/>
      <c r="V106" s="166"/>
      <c r="W106" s="99"/>
      <c r="X106" s="69"/>
      <c r="Y106" s="359"/>
      <c r="Z106" s="360"/>
      <c r="AA106" s="168">
        <f t="shared" ref="AA106:AA114" si="52">M106-J106</f>
        <v>-293.58647765195064</v>
      </c>
      <c r="AB106" s="141">
        <f t="shared" ref="AB106:AB114" si="53">M106/J106</f>
        <v>0.90590176998334915</v>
      </c>
      <c r="AC106" s="334"/>
    </row>
    <row r="107" spans="1:29" ht="15.75" customHeight="1">
      <c r="A107" s="322" t="s">
        <v>140</v>
      </c>
      <c r="B107" s="114" t="s">
        <v>118</v>
      </c>
      <c r="C107" s="325" t="s">
        <v>142</v>
      </c>
      <c r="D107" s="326"/>
      <c r="E107" s="147">
        <v>18.18</v>
      </c>
      <c r="F107" s="97">
        <v>624</v>
      </c>
      <c r="G107" s="148">
        <f t="shared" ref="G107:G114" si="54">E107*F107</f>
        <v>11344.32</v>
      </c>
      <c r="H107" s="149">
        <v>2</v>
      </c>
      <c r="I107" s="150">
        <v>3</v>
      </c>
      <c r="J107" s="151">
        <v>3000</v>
      </c>
      <c r="K107" s="152">
        <f>J107/I107</f>
        <v>1000</v>
      </c>
      <c r="L107" s="153">
        <v>3</v>
      </c>
      <c r="M107" s="151">
        <f t="shared" ref="M107:M114" si="55">F107/V107*60</f>
        <v>2718.4088803998247</v>
      </c>
      <c r="N107" s="152">
        <f t="shared" si="48"/>
        <v>906.13629346660821</v>
      </c>
      <c r="O107" s="154">
        <f t="shared" si="49"/>
        <v>0</v>
      </c>
      <c r="P107" s="155">
        <f t="shared" si="50"/>
        <v>-93.863706533391792</v>
      </c>
      <c r="Q107" s="156">
        <f t="shared" si="51"/>
        <v>0.90613629346660818</v>
      </c>
      <c r="R107" s="327">
        <f>Q123</f>
        <v>0.89517835173521154</v>
      </c>
      <c r="S107" s="157">
        <v>0.74583333333333346</v>
      </c>
      <c r="T107" s="158">
        <v>0.75539351851851866</v>
      </c>
      <c r="U107" s="159"/>
      <c r="V107" s="160">
        <v>13.772762541333851</v>
      </c>
      <c r="W107" s="161"/>
      <c r="X107" s="162"/>
      <c r="Y107" s="330"/>
      <c r="Z107" s="331"/>
      <c r="AA107" s="115">
        <f t="shared" si="52"/>
        <v>-281.59111960017526</v>
      </c>
      <c r="AB107" s="156">
        <f t="shared" si="53"/>
        <v>0.90613629346660829</v>
      </c>
      <c r="AC107" s="332">
        <f>AB123</f>
        <v>0.89517835173521154</v>
      </c>
    </row>
    <row r="108" spans="1:29" ht="15.75" customHeight="1">
      <c r="A108" s="323"/>
      <c r="B108" s="100" t="s">
        <v>118</v>
      </c>
      <c r="C108" s="335" t="s">
        <v>148</v>
      </c>
      <c r="D108" s="336"/>
      <c r="E108" s="101">
        <v>25.03</v>
      </c>
      <c r="F108" s="102">
        <v>547</v>
      </c>
      <c r="G108" s="103">
        <f t="shared" si="54"/>
        <v>13691.41</v>
      </c>
      <c r="H108" s="26">
        <v>2</v>
      </c>
      <c r="I108" s="104">
        <v>5</v>
      </c>
      <c r="J108" s="105">
        <v>3600</v>
      </c>
      <c r="K108" s="106">
        <f t="shared" si="44"/>
        <v>720</v>
      </c>
      <c r="L108" s="107">
        <v>5</v>
      </c>
      <c r="M108" s="105">
        <f t="shared" si="55"/>
        <v>3196.5487436999606</v>
      </c>
      <c r="N108" s="106">
        <f t="shared" si="48"/>
        <v>639.30974873999207</v>
      </c>
      <c r="O108" s="108">
        <f t="shared" si="49"/>
        <v>0</v>
      </c>
      <c r="P108" s="109">
        <f t="shared" si="50"/>
        <v>-80.690251260007926</v>
      </c>
      <c r="Q108" s="110">
        <f t="shared" si="51"/>
        <v>0.88793020658332233</v>
      </c>
      <c r="R108" s="328"/>
      <c r="S108" s="47">
        <v>0.76527777777777783</v>
      </c>
      <c r="T108" s="48">
        <v>0.77240740740740743</v>
      </c>
      <c r="U108" s="111">
        <v>15</v>
      </c>
      <c r="V108" s="112">
        <v>10.267323489023761</v>
      </c>
      <c r="W108" s="113"/>
      <c r="X108" s="116"/>
      <c r="Y108" s="337"/>
      <c r="Z108" s="338"/>
      <c r="AA108" s="117">
        <f t="shared" si="52"/>
        <v>-403.4512563000394</v>
      </c>
      <c r="AB108" s="110">
        <f t="shared" si="53"/>
        <v>0.88793020658332233</v>
      </c>
      <c r="AC108" s="333"/>
    </row>
    <row r="109" spans="1:29" ht="15.75" customHeight="1">
      <c r="A109" s="323"/>
      <c r="B109" s="100" t="s">
        <v>118</v>
      </c>
      <c r="C109" s="335" t="s">
        <v>141</v>
      </c>
      <c r="D109" s="336"/>
      <c r="E109" s="101">
        <v>14.03</v>
      </c>
      <c r="F109" s="102">
        <v>2089</v>
      </c>
      <c r="G109" s="103">
        <f t="shared" si="54"/>
        <v>29308.67</v>
      </c>
      <c r="H109" s="26">
        <v>2</v>
      </c>
      <c r="I109" s="104">
        <v>3</v>
      </c>
      <c r="J109" s="105">
        <v>3000</v>
      </c>
      <c r="K109" s="106">
        <f t="shared" si="44"/>
        <v>1000</v>
      </c>
      <c r="L109" s="107">
        <v>3</v>
      </c>
      <c r="M109" s="105">
        <f t="shared" si="55"/>
        <v>2716.5250361065105</v>
      </c>
      <c r="N109" s="106">
        <f t="shared" si="48"/>
        <v>905.50834536883679</v>
      </c>
      <c r="O109" s="108">
        <f t="shared" si="49"/>
        <v>0</v>
      </c>
      <c r="P109" s="109">
        <f t="shared" si="50"/>
        <v>-94.491654631163215</v>
      </c>
      <c r="Q109" s="110">
        <f t="shared" si="51"/>
        <v>0.90550834536883673</v>
      </c>
      <c r="R109" s="328"/>
      <c r="S109" s="47">
        <v>0.78263888888888888</v>
      </c>
      <c r="T109" s="48">
        <v>0.81467592592592597</v>
      </c>
      <c r="U109" s="111">
        <v>14.733333333333292</v>
      </c>
      <c r="V109" s="112">
        <v>46.139828764341132</v>
      </c>
      <c r="W109" s="113"/>
      <c r="X109" s="116"/>
      <c r="Y109" s="337"/>
      <c r="Z109" s="338"/>
      <c r="AA109" s="117">
        <f t="shared" si="52"/>
        <v>-283.47496389348953</v>
      </c>
      <c r="AB109" s="110">
        <f t="shared" si="53"/>
        <v>0.90550834536883684</v>
      </c>
      <c r="AC109" s="333"/>
    </row>
    <row r="110" spans="1:29" ht="15.75" customHeight="1">
      <c r="A110" s="323"/>
      <c r="B110" s="100" t="s">
        <v>118</v>
      </c>
      <c r="C110" s="335" t="s">
        <v>143</v>
      </c>
      <c r="D110" s="336"/>
      <c r="E110" s="101">
        <v>14.28</v>
      </c>
      <c r="F110" s="102">
        <v>2559</v>
      </c>
      <c r="G110" s="103">
        <f t="shared" si="54"/>
        <v>36542.519999999997</v>
      </c>
      <c r="H110" s="26">
        <v>2</v>
      </c>
      <c r="I110" s="104">
        <v>3</v>
      </c>
      <c r="J110" s="105">
        <v>3600</v>
      </c>
      <c r="K110" s="106">
        <f t="shared" si="44"/>
        <v>1200</v>
      </c>
      <c r="L110" s="107">
        <v>3</v>
      </c>
      <c r="M110" s="105">
        <f t="shared" si="55"/>
        <v>3185.2694384195274</v>
      </c>
      <c r="N110" s="106">
        <f t="shared" si="48"/>
        <v>1061.7564794731759</v>
      </c>
      <c r="O110" s="108">
        <f t="shared" si="49"/>
        <v>0</v>
      </c>
      <c r="P110" s="109">
        <f t="shared" si="50"/>
        <v>-138.24352052682411</v>
      </c>
      <c r="Q110" s="110">
        <f t="shared" si="51"/>
        <v>0.88479706622764653</v>
      </c>
      <c r="R110" s="328"/>
      <c r="S110" s="47">
        <v>0.82499999999999996</v>
      </c>
      <c r="T110" s="48">
        <v>0.85847222222222219</v>
      </c>
      <c r="U110" s="111">
        <v>14.866666666666539</v>
      </c>
      <c r="V110" s="112">
        <v>48.203143554531998</v>
      </c>
      <c r="W110" s="113"/>
      <c r="X110" s="116"/>
      <c r="Y110" s="337"/>
      <c r="Z110" s="338"/>
      <c r="AA110" s="117">
        <f t="shared" si="52"/>
        <v>-414.73056158047257</v>
      </c>
      <c r="AB110" s="110">
        <f t="shared" si="53"/>
        <v>0.88479706622764653</v>
      </c>
      <c r="AC110" s="333"/>
    </row>
    <row r="111" spans="1:29" ht="15.75" customHeight="1">
      <c r="A111" s="323"/>
      <c r="B111" s="100" t="s">
        <v>118</v>
      </c>
      <c r="C111" s="335" t="s">
        <v>142</v>
      </c>
      <c r="D111" s="336"/>
      <c r="E111" s="101">
        <v>18.18</v>
      </c>
      <c r="F111" s="102">
        <v>1294</v>
      </c>
      <c r="G111" s="103">
        <f t="shared" si="54"/>
        <v>23524.92</v>
      </c>
      <c r="H111" s="26"/>
      <c r="I111" s="104">
        <v>3</v>
      </c>
      <c r="J111" s="105">
        <v>3000</v>
      </c>
      <c r="K111" s="106">
        <f t="shared" si="44"/>
        <v>1000</v>
      </c>
      <c r="L111" s="107">
        <v>3</v>
      </c>
      <c r="M111" s="105">
        <f t="shared" si="55"/>
        <v>2718.4088803998247</v>
      </c>
      <c r="N111" s="106">
        <f t="shared" si="48"/>
        <v>906.13629346660821</v>
      </c>
      <c r="O111" s="108">
        <f t="shared" si="49"/>
        <v>0</v>
      </c>
      <c r="P111" s="109">
        <f t="shared" si="50"/>
        <v>-93.863706533391792</v>
      </c>
      <c r="Q111" s="110">
        <f t="shared" si="51"/>
        <v>0.90613629346660818</v>
      </c>
      <c r="R111" s="328"/>
      <c r="S111" s="47">
        <v>0.86874999999999991</v>
      </c>
      <c r="T111" s="48">
        <v>0.88857638888888879</v>
      </c>
      <c r="U111" s="111">
        <v>14.799999999999915</v>
      </c>
      <c r="V111" s="112">
        <v>28.560824885394236</v>
      </c>
      <c r="W111" s="113"/>
      <c r="X111" s="116"/>
      <c r="Y111" s="337"/>
      <c r="Z111" s="338"/>
      <c r="AA111" s="117">
        <f t="shared" si="52"/>
        <v>-281.59111960017526</v>
      </c>
      <c r="AB111" s="110">
        <f t="shared" si="53"/>
        <v>0.90613629346660829</v>
      </c>
      <c r="AC111" s="333"/>
    </row>
    <row r="112" spans="1:29" ht="15.75" customHeight="1">
      <c r="A112" s="323"/>
      <c r="B112" s="100" t="s">
        <v>118</v>
      </c>
      <c r="C112" s="335" t="s">
        <v>148</v>
      </c>
      <c r="D112" s="336"/>
      <c r="E112" s="101">
        <v>25.03</v>
      </c>
      <c r="F112" s="102">
        <v>1164</v>
      </c>
      <c r="G112" s="121">
        <f t="shared" si="54"/>
        <v>29134.920000000002</v>
      </c>
      <c r="H112" s="26"/>
      <c r="I112" s="104">
        <v>5</v>
      </c>
      <c r="J112" s="105">
        <v>3600</v>
      </c>
      <c r="K112" s="106">
        <f t="shared" si="44"/>
        <v>720</v>
      </c>
      <c r="L112" s="107">
        <v>5</v>
      </c>
      <c r="M112" s="105">
        <f t="shared" si="55"/>
        <v>3196.5487436999606</v>
      </c>
      <c r="N112" s="106">
        <f t="shared" si="48"/>
        <v>639.30974873999207</v>
      </c>
      <c r="O112" s="108">
        <f t="shared" si="49"/>
        <v>0</v>
      </c>
      <c r="P112" s="109">
        <f t="shared" si="50"/>
        <v>-80.690251260007926</v>
      </c>
      <c r="Q112" s="110">
        <f t="shared" si="51"/>
        <v>0.88793020658332233</v>
      </c>
      <c r="R112" s="328"/>
      <c r="S112" s="47">
        <v>0.89861111111111103</v>
      </c>
      <c r="T112" s="120">
        <v>0.91377314814814803</v>
      </c>
      <c r="U112" s="111">
        <v>15</v>
      </c>
      <c r="V112" s="112">
        <v>21.848564060737949</v>
      </c>
      <c r="W112" s="113"/>
      <c r="X112" s="116"/>
      <c r="Y112" s="337"/>
      <c r="Z112" s="338"/>
      <c r="AA112" s="117">
        <f t="shared" si="52"/>
        <v>-403.4512563000394</v>
      </c>
      <c r="AB112" s="110">
        <f t="shared" si="53"/>
        <v>0.88793020658332233</v>
      </c>
      <c r="AC112" s="333"/>
    </row>
    <row r="113" spans="1:29" ht="15.75" customHeight="1">
      <c r="A113" s="323"/>
      <c r="B113" s="100" t="s">
        <v>118</v>
      </c>
      <c r="C113" s="335" t="s">
        <v>141</v>
      </c>
      <c r="D113" s="336"/>
      <c r="E113" s="101">
        <v>14.03</v>
      </c>
      <c r="F113" s="102">
        <v>5625</v>
      </c>
      <c r="G113" s="121">
        <f t="shared" si="54"/>
        <v>78918.75</v>
      </c>
      <c r="H113" s="26"/>
      <c r="I113" s="104">
        <v>3</v>
      </c>
      <c r="J113" s="105">
        <v>3000</v>
      </c>
      <c r="K113" s="106">
        <f t="shared" si="44"/>
        <v>1000</v>
      </c>
      <c r="L113" s="107">
        <v>3</v>
      </c>
      <c r="M113" s="105">
        <f t="shared" si="55"/>
        <v>2716.52503610651</v>
      </c>
      <c r="N113" s="106">
        <f t="shared" si="48"/>
        <v>905.50834536883667</v>
      </c>
      <c r="O113" s="123">
        <f t="shared" si="49"/>
        <v>0</v>
      </c>
      <c r="P113" s="124">
        <f t="shared" si="50"/>
        <v>-94.491654631163328</v>
      </c>
      <c r="Q113" s="125">
        <f t="shared" si="51"/>
        <v>0.90550834536883662</v>
      </c>
      <c r="R113" s="328"/>
      <c r="S113" s="47">
        <v>0.92361111111111094</v>
      </c>
      <c r="T113" s="120">
        <v>1.0098842592592592</v>
      </c>
      <c r="U113" s="111">
        <v>15</v>
      </c>
      <c r="V113" s="112">
        <v>124.23960593557631</v>
      </c>
      <c r="W113" s="113"/>
      <c r="X113" s="116"/>
      <c r="Y113" s="337"/>
      <c r="Z113" s="338"/>
      <c r="AA113" s="117">
        <f t="shared" si="52"/>
        <v>-283.47496389348998</v>
      </c>
      <c r="AB113" s="110">
        <f t="shared" si="53"/>
        <v>0.90550834536883662</v>
      </c>
      <c r="AC113" s="333"/>
    </row>
    <row r="114" spans="1:29" ht="15.75" customHeight="1">
      <c r="A114" s="323"/>
      <c r="B114" s="100" t="s">
        <v>118</v>
      </c>
      <c r="C114" s="335" t="s">
        <v>143</v>
      </c>
      <c r="D114" s="336"/>
      <c r="E114" s="101">
        <v>14.28</v>
      </c>
      <c r="F114" s="102">
        <v>7126</v>
      </c>
      <c r="G114" s="121">
        <f t="shared" si="54"/>
        <v>101759.28</v>
      </c>
      <c r="H114" s="62"/>
      <c r="I114" s="104">
        <v>3</v>
      </c>
      <c r="J114" s="105">
        <v>3600</v>
      </c>
      <c r="K114" s="106">
        <f t="shared" si="44"/>
        <v>1200</v>
      </c>
      <c r="L114" s="118">
        <v>3</v>
      </c>
      <c r="M114" s="105">
        <f t="shared" si="55"/>
        <v>3184.4737269774628</v>
      </c>
      <c r="N114" s="106">
        <f t="shared" si="48"/>
        <v>1061.4912423258208</v>
      </c>
      <c r="O114" s="123">
        <f t="shared" si="49"/>
        <v>0</v>
      </c>
      <c r="P114" s="124">
        <f t="shared" si="50"/>
        <v>-138.50875767417915</v>
      </c>
      <c r="Q114" s="125">
        <f t="shared" si="51"/>
        <v>0.8845760352715174</v>
      </c>
      <c r="R114" s="328"/>
      <c r="S114" s="47">
        <v>1.0201388888888887</v>
      </c>
      <c r="T114" s="120">
        <v>1.1133680555555554</v>
      </c>
      <c r="U114" s="111">
        <v>14.766666666666524</v>
      </c>
      <c r="V114" s="112">
        <v>134.26394332536</v>
      </c>
      <c r="W114" s="113"/>
      <c r="X114" s="116"/>
      <c r="Y114" s="337"/>
      <c r="Z114" s="338"/>
      <c r="AA114" s="117">
        <f t="shared" si="52"/>
        <v>-415.52627302253723</v>
      </c>
      <c r="AB114" s="110">
        <f t="shared" si="53"/>
        <v>0.8845760352715174</v>
      </c>
      <c r="AC114" s="333"/>
    </row>
    <row r="115" spans="1:29" ht="15.75" customHeight="1">
      <c r="A115" s="323"/>
      <c r="B115" s="100"/>
      <c r="C115" s="335"/>
      <c r="D115" s="336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8"/>
      <c r="S115" s="47"/>
      <c r="T115" s="120"/>
      <c r="U115" s="111"/>
      <c r="V115" s="112"/>
      <c r="W115" s="113"/>
      <c r="X115" s="116"/>
      <c r="Y115" s="337"/>
      <c r="Z115" s="338"/>
      <c r="AA115" s="117"/>
      <c r="AB115" s="110"/>
      <c r="AC115" s="333"/>
    </row>
    <row r="116" spans="1:29" ht="15.75" customHeight="1">
      <c r="A116" s="323"/>
      <c r="B116" s="100"/>
      <c r="C116" s="335"/>
      <c r="D116" s="336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8"/>
      <c r="S116" s="47"/>
      <c r="T116" s="120"/>
      <c r="U116" s="111"/>
      <c r="V116" s="112"/>
      <c r="W116" s="113"/>
      <c r="X116" s="116"/>
      <c r="Y116" s="337"/>
      <c r="Z116" s="338"/>
      <c r="AA116" s="117"/>
      <c r="AB116" s="110"/>
      <c r="AC116" s="333"/>
    </row>
    <row r="117" spans="1:29" ht="15.75" customHeight="1">
      <c r="A117" s="323"/>
      <c r="B117" s="100"/>
      <c r="C117" s="335"/>
      <c r="D117" s="336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8"/>
      <c r="S117" s="47"/>
      <c r="T117" s="120"/>
      <c r="U117" s="111"/>
      <c r="V117" s="112"/>
      <c r="W117" s="126"/>
      <c r="X117" s="127"/>
      <c r="Y117" s="337"/>
      <c r="Z117" s="338"/>
      <c r="AA117" s="117"/>
      <c r="AB117" s="110"/>
      <c r="AC117" s="333"/>
    </row>
    <row r="118" spans="1:29" ht="15.75" customHeight="1">
      <c r="A118" s="323"/>
      <c r="B118" s="100"/>
      <c r="C118" s="335"/>
      <c r="D118" s="336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8"/>
      <c r="S118" s="47"/>
      <c r="T118" s="120"/>
      <c r="U118" s="111"/>
      <c r="V118" s="112"/>
      <c r="W118" s="126"/>
      <c r="X118" s="127"/>
      <c r="Y118" s="337"/>
      <c r="Z118" s="338"/>
      <c r="AA118" s="117"/>
      <c r="AB118" s="110"/>
      <c r="AC118" s="333"/>
    </row>
    <row r="119" spans="1:29" ht="15.75" customHeight="1">
      <c r="A119" s="323"/>
      <c r="B119" s="100"/>
      <c r="C119" s="335"/>
      <c r="D119" s="336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8"/>
      <c r="S119" s="47"/>
      <c r="T119" s="120"/>
      <c r="U119" s="111"/>
      <c r="V119" s="112"/>
      <c r="W119" s="126"/>
      <c r="X119" s="127"/>
      <c r="Y119" s="337"/>
      <c r="Z119" s="338"/>
      <c r="AA119" s="117"/>
      <c r="AB119" s="110"/>
      <c r="AC119" s="333"/>
    </row>
    <row r="120" spans="1:29" ht="15.75" customHeight="1">
      <c r="A120" s="323"/>
      <c r="B120" s="100"/>
      <c r="C120" s="335"/>
      <c r="D120" s="336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8"/>
      <c r="S120" s="47"/>
      <c r="T120" s="120"/>
      <c r="U120" s="111"/>
      <c r="V120" s="112"/>
      <c r="W120" s="126"/>
      <c r="X120" s="127"/>
      <c r="Y120" s="337"/>
      <c r="Z120" s="338"/>
      <c r="AA120" s="117"/>
      <c r="AB120" s="110"/>
      <c r="AC120" s="333"/>
    </row>
    <row r="121" spans="1:29" ht="15.75" customHeight="1">
      <c r="A121" s="323"/>
      <c r="B121" s="100"/>
      <c r="C121" s="335"/>
      <c r="D121" s="336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8"/>
      <c r="S121" s="47"/>
      <c r="T121" s="120"/>
      <c r="U121" s="111"/>
      <c r="V121" s="112"/>
      <c r="W121" s="126"/>
      <c r="X121" s="127"/>
      <c r="Y121" s="337"/>
      <c r="Z121" s="338"/>
      <c r="AA121" s="117"/>
      <c r="AB121" s="110"/>
      <c r="AC121" s="333"/>
    </row>
    <row r="122" spans="1:29" ht="15.75" customHeight="1">
      <c r="A122" s="323"/>
      <c r="B122" s="100"/>
      <c r="C122" s="335"/>
      <c r="D122" s="336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8"/>
      <c r="S122" s="119"/>
      <c r="T122" s="120"/>
      <c r="U122" s="130"/>
      <c r="V122" s="131"/>
      <c r="W122" s="126"/>
      <c r="X122" s="127"/>
      <c r="Y122" s="337"/>
      <c r="Z122" s="338"/>
      <c r="AA122" s="165"/>
      <c r="AB122" s="125"/>
      <c r="AC122" s="333"/>
    </row>
    <row r="123" spans="1:29" ht="15.75" customHeight="1" thickBot="1">
      <c r="A123" s="324"/>
      <c r="B123" s="133" t="s">
        <v>115</v>
      </c>
      <c r="C123" s="358"/>
      <c r="D123" s="358"/>
      <c r="E123" s="134"/>
      <c r="F123" s="99"/>
      <c r="G123" s="135"/>
      <c r="H123" s="69"/>
      <c r="I123" s="136">
        <f t="shared" ref="I123:J123" si="56">AVERAGE(I107:I122)</f>
        <v>3.5</v>
      </c>
      <c r="J123" s="137">
        <f t="shared" si="56"/>
        <v>3300</v>
      </c>
      <c r="K123" s="138">
        <f t="shared" ref="K123" si="57">J123/I123</f>
        <v>942.85714285714289</v>
      </c>
      <c r="L123" s="136">
        <f t="shared" ref="L123:M123" si="58">AVERAGE(L107:L122)</f>
        <v>3.5</v>
      </c>
      <c r="M123" s="137">
        <f t="shared" si="58"/>
        <v>2954.088560726198</v>
      </c>
      <c r="N123" s="138">
        <f t="shared" ref="N123:N135" si="59">M123/L123</f>
        <v>844.02530306462802</v>
      </c>
      <c r="O123" s="139">
        <f t="shared" ref="O123:O135" si="60">L123-I123</f>
        <v>0</v>
      </c>
      <c r="P123" s="140">
        <f t="shared" ref="P123:P135" si="61">N123-K123</f>
        <v>-98.83183979251487</v>
      </c>
      <c r="Q123" s="141">
        <f t="shared" ref="Q123:Q135" si="62">N123/K123</f>
        <v>0.89517835173521154</v>
      </c>
      <c r="R123" s="329"/>
      <c r="S123" s="142">
        <v>0.74583333333333346</v>
      </c>
      <c r="T123" s="143">
        <v>1.1133680555555554</v>
      </c>
      <c r="U123" s="144"/>
      <c r="V123" s="166"/>
      <c r="W123" s="99"/>
      <c r="X123" s="69"/>
      <c r="Y123" s="359"/>
      <c r="Z123" s="360"/>
      <c r="AA123" s="168">
        <f t="shared" ref="AA123:AA135" si="63">M123-J123</f>
        <v>-345.91143927380199</v>
      </c>
      <c r="AB123" s="141">
        <f t="shared" ref="AB123:AB135" si="64">M123/J123</f>
        <v>0.89517835173521154</v>
      </c>
      <c r="AC123" s="334"/>
    </row>
    <row r="124" spans="1:29" ht="15.75" customHeight="1">
      <c r="A124" s="361" t="s">
        <v>144</v>
      </c>
      <c r="B124" s="114" t="s">
        <v>118</v>
      </c>
      <c r="C124" s="325" t="s">
        <v>134</v>
      </c>
      <c r="D124" s="326"/>
      <c r="E124" s="147">
        <v>16.7</v>
      </c>
      <c r="F124" s="97">
        <v>474</v>
      </c>
      <c r="G124" s="148">
        <f t="shared" ref="G124:G135" si="65">E124*F124</f>
        <v>7915.7999999999993</v>
      </c>
      <c r="H124" s="149">
        <v>2</v>
      </c>
      <c r="I124" s="150">
        <v>3</v>
      </c>
      <c r="J124" s="151">
        <v>3600</v>
      </c>
      <c r="K124" s="152">
        <f>J124/I124</f>
        <v>1200</v>
      </c>
      <c r="L124" s="153">
        <v>3</v>
      </c>
      <c r="M124" s="151">
        <f t="shared" ref="M124:M135" si="66">F124/V124*60</f>
        <v>3187.3334725316931</v>
      </c>
      <c r="N124" s="152">
        <f t="shared" si="59"/>
        <v>1062.4444908438977</v>
      </c>
      <c r="O124" s="154">
        <f t="shared" si="60"/>
        <v>0</v>
      </c>
      <c r="P124" s="155">
        <f t="shared" si="61"/>
        <v>-137.55550915610229</v>
      </c>
      <c r="Q124" s="156">
        <f t="shared" si="62"/>
        <v>0.88537040903658137</v>
      </c>
      <c r="R124" s="327">
        <f>Q140</f>
        <v>0.88667102796754482</v>
      </c>
      <c r="S124" s="157">
        <v>0.75000000000000011</v>
      </c>
      <c r="T124" s="158">
        <v>0.75619212962962978</v>
      </c>
      <c r="U124" s="159"/>
      <c r="V124" s="160">
        <v>8.9228191041492</v>
      </c>
      <c r="W124" s="158"/>
      <c r="X124" s="169"/>
      <c r="Y124" s="330"/>
      <c r="Z124" s="331"/>
      <c r="AA124" s="171">
        <f t="shared" si="63"/>
        <v>-412.66652746830687</v>
      </c>
      <c r="AB124" s="156">
        <f t="shared" si="64"/>
        <v>0.88537040903658137</v>
      </c>
      <c r="AC124" s="332">
        <f>AB140</f>
        <v>0.88667102796754482</v>
      </c>
    </row>
    <row r="125" spans="1:29" ht="15.75" customHeight="1">
      <c r="A125" s="362"/>
      <c r="B125" s="100" t="s">
        <v>118</v>
      </c>
      <c r="C125" s="335" t="s">
        <v>201</v>
      </c>
      <c r="D125" s="336"/>
      <c r="E125" s="101">
        <v>30</v>
      </c>
      <c r="F125" s="102">
        <v>709</v>
      </c>
      <c r="G125" s="103">
        <f t="shared" si="65"/>
        <v>21270</v>
      </c>
      <c r="H125" s="26">
        <v>2</v>
      </c>
      <c r="I125" s="104">
        <v>4</v>
      </c>
      <c r="J125" s="105">
        <v>3600</v>
      </c>
      <c r="K125" s="106">
        <f t="shared" si="44"/>
        <v>900</v>
      </c>
      <c r="L125" s="107">
        <v>4</v>
      </c>
      <c r="M125" s="105">
        <f t="shared" si="66"/>
        <v>3191.7599999999989</v>
      </c>
      <c r="N125" s="106">
        <f t="shared" si="59"/>
        <v>797.93999999999971</v>
      </c>
      <c r="O125" s="108">
        <f t="shared" si="60"/>
        <v>0</v>
      </c>
      <c r="P125" s="109">
        <f t="shared" si="61"/>
        <v>-102.06000000000029</v>
      </c>
      <c r="Q125" s="110">
        <f t="shared" si="62"/>
        <v>0.88659999999999972</v>
      </c>
      <c r="R125" s="328"/>
      <c r="S125" s="47">
        <v>0.76597222222222228</v>
      </c>
      <c r="T125" s="48">
        <v>0.77521990740740743</v>
      </c>
      <c r="U125" s="111">
        <v>15</v>
      </c>
      <c r="V125" s="112">
        <v>13.328069779682687</v>
      </c>
      <c r="W125" s="113"/>
      <c r="X125" s="13"/>
      <c r="Y125" s="337"/>
      <c r="Z125" s="338"/>
      <c r="AA125" s="172">
        <f t="shared" si="63"/>
        <v>-408.24000000000115</v>
      </c>
      <c r="AB125" s="110">
        <f t="shared" si="64"/>
        <v>0.88659999999999972</v>
      </c>
      <c r="AC125" s="333"/>
    </row>
    <row r="126" spans="1:29" ht="15.75" customHeight="1">
      <c r="A126" s="362"/>
      <c r="B126" s="100" t="s">
        <v>118</v>
      </c>
      <c r="C126" s="335" t="s">
        <v>147</v>
      </c>
      <c r="D126" s="336"/>
      <c r="E126" s="101">
        <v>24.82</v>
      </c>
      <c r="F126" s="102">
        <v>733</v>
      </c>
      <c r="G126" s="103">
        <f t="shared" si="65"/>
        <v>18193.060000000001</v>
      </c>
      <c r="H126" s="26">
        <v>2</v>
      </c>
      <c r="I126" s="104">
        <v>5</v>
      </c>
      <c r="J126" s="105">
        <v>3600</v>
      </c>
      <c r="K126" s="106">
        <f t="shared" si="44"/>
        <v>720</v>
      </c>
      <c r="L126" s="107">
        <v>5</v>
      </c>
      <c r="M126" s="105">
        <f t="shared" si="66"/>
        <v>3189.9682883712953</v>
      </c>
      <c r="N126" s="106">
        <f t="shared" si="59"/>
        <v>637.99365767425911</v>
      </c>
      <c r="O126" s="108">
        <f t="shared" si="60"/>
        <v>0</v>
      </c>
      <c r="P126" s="109">
        <f t="shared" si="61"/>
        <v>-82.006342325740889</v>
      </c>
      <c r="Q126" s="110">
        <f t="shared" si="62"/>
        <v>0.88610230232535991</v>
      </c>
      <c r="R126" s="328"/>
      <c r="S126" s="47">
        <v>0.78541666666666665</v>
      </c>
      <c r="T126" s="48">
        <v>0.79498842592592589</v>
      </c>
      <c r="U126" s="111">
        <v>14.683333333333284</v>
      </c>
      <c r="V126" s="112">
        <v>13.786970911380097</v>
      </c>
      <c r="W126" s="113"/>
      <c r="X126" s="13"/>
      <c r="Y126" s="337"/>
      <c r="Z126" s="338"/>
      <c r="AA126" s="172">
        <f t="shared" si="63"/>
        <v>-410.03171162870467</v>
      </c>
      <c r="AB126" s="110">
        <f t="shared" si="64"/>
        <v>0.8861023023253598</v>
      </c>
      <c r="AC126" s="333"/>
    </row>
    <row r="127" spans="1:29" ht="15.75" customHeight="1">
      <c r="A127" s="362"/>
      <c r="B127" s="100" t="s">
        <v>118</v>
      </c>
      <c r="C127" s="335" t="s">
        <v>145</v>
      </c>
      <c r="D127" s="336"/>
      <c r="E127" s="101">
        <v>18.18</v>
      </c>
      <c r="F127" s="102">
        <v>954</v>
      </c>
      <c r="G127" s="103">
        <f t="shared" si="65"/>
        <v>17343.72</v>
      </c>
      <c r="H127" s="26">
        <v>2</v>
      </c>
      <c r="I127" s="104">
        <v>3</v>
      </c>
      <c r="J127" s="105">
        <v>3600</v>
      </c>
      <c r="K127" s="106">
        <f t="shared" si="44"/>
        <v>1200</v>
      </c>
      <c r="L127" s="107">
        <v>3</v>
      </c>
      <c r="M127" s="105">
        <f t="shared" si="66"/>
        <v>3191.5377986702824</v>
      </c>
      <c r="N127" s="106">
        <f t="shared" si="59"/>
        <v>1063.8459328900942</v>
      </c>
      <c r="O127" s="108">
        <f t="shared" si="60"/>
        <v>0</v>
      </c>
      <c r="P127" s="109">
        <f t="shared" si="61"/>
        <v>-136.15406710990578</v>
      </c>
      <c r="Q127" s="110">
        <f t="shared" si="62"/>
        <v>0.88653827740841185</v>
      </c>
      <c r="R127" s="328"/>
      <c r="S127" s="47">
        <v>0.80486111111111103</v>
      </c>
      <c r="T127" s="48">
        <v>0.81731481481481472</v>
      </c>
      <c r="U127" s="111">
        <v>15</v>
      </c>
      <c r="V127" s="112">
        <v>17.934927803094919</v>
      </c>
      <c r="W127" s="113"/>
      <c r="X127" s="13"/>
      <c r="Y127" s="337"/>
      <c r="Z127" s="338"/>
      <c r="AA127" s="172">
        <f t="shared" si="63"/>
        <v>-408.46220132971757</v>
      </c>
      <c r="AB127" s="110">
        <f t="shared" si="64"/>
        <v>0.88653827740841173</v>
      </c>
      <c r="AC127" s="333"/>
    </row>
    <row r="128" spans="1:29" ht="15.75" customHeight="1">
      <c r="A128" s="363"/>
      <c r="B128" s="100" t="s">
        <v>118</v>
      </c>
      <c r="C128" s="335" t="s">
        <v>146</v>
      </c>
      <c r="D128" s="336"/>
      <c r="E128" s="101">
        <v>18.18</v>
      </c>
      <c r="F128" s="102">
        <v>384</v>
      </c>
      <c r="G128" s="103">
        <f t="shared" si="65"/>
        <v>6981.12</v>
      </c>
      <c r="H128" s="26">
        <v>2</v>
      </c>
      <c r="I128" s="104">
        <v>3</v>
      </c>
      <c r="J128" s="105">
        <v>3600</v>
      </c>
      <c r="K128" s="106">
        <f t="shared" si="44"/>
        <v>1200</v>
      </c>
      <c r="L128" s="107">
        <v>3</v>
      </c>
      <c r="M128" s="105">
        <f t="shared" si="66"/>
        <v>3201.3560598015238</v>
      </c>
      <c r="N128" s="106">
        <f t="shared" si="59"/>
        <v>1067.118686600508</v>
      </c>
      <c r="O128" s="108">
        <f t="shared" si="60"/>
        <v>0</v>
      </c>
      <c r="P128" s="109">
        <f t="shared" si="61"/>
        <v>-132.881313399492</v>
      </c>
      <c r="Q128" s="110">
        <f t="shared" si="62"/>
        <v>0.88926557216709001</v>
      </c>
      <c r="R128" s="328"/>
      <c r="S128" s="47">
        <v>0.82708333333333317</v>
      </c>
      <c r="T128" s="48">
        <v>0.83207175925925914</v>
      </c>
      <c r="U128" s="111">
        <v>15</v>
      </c>
      <c r="V128" s="112">
        <v>7.1969501578741673</v>
      </c>
      <c r="W128" s="113"/>
      <c r="X128" s="116"/>
      <c r="Y128" s="337"/>
      <c r="Z128" s="338"/>
      <c r="AA128" s="172">
        <f t="shared" si="63"/>
        <v>-398.64394019847623</v>
      </c>
      <c r="AB128" s="110">
        <f t="shared" si="64"/>
        <v>0.8892655721670899</v>
      </c>
      <c r="AC128" s="333"/>
    </row>
    <row r="129" spans="1:29" ht="15.75" customHeight="1">
      <c r="A129" s="363"/>
      <c r="B129" s="100" t="s">
        <v>118</v>
      </c>
      <c r="C129" s="335" t="s">
        <v>139</v>
      </c>
      <c r="D129" s="336"/>
      <c r="E129" s="101">
        <v>16.66</v>
      </c>
      <c r="F129" s="102">
        <v>2155</v>
      </c>
      <c r="G129" s="121">
        <f t="shared" si="65"/>
        <v>35902.300000000003</v>
      </c>
      <c r="H129" s="26">
        <v>2</v>
      </c>
      <c r="I129" s="104">
        <v>5</v>
      </c>
      <c r="J129" s="105">
        <v>3600</v>
      </c>
      <c r="K129" s="106">
        <f t="shared" si="44"/>
        <v>720</v>
      </c>
      <c r="L129" s="107">
        <v>5</v>
      </c>
      <c r="M129" s="105">
        <f t="shared" si="66"/>
        <v>3190.2678973714537</v>
      </c>
      <c r="N129" s="106">
        <f t="shared" si="59"/>
        <v>638.0535794742907</v>
      </c>
      <c r="O129" s="108">
        <f t="shared" si="60"/>
        <v>0</v>
      </c>
      <c r="P129" s="109">
        <f t="shared" si="61"/>
        <v>-81.9464205257093</v>
      </c>
      <c r="Q129" s="110">
        <f t="shared" si="62"/>
        <v>0.88618552704762599</v>
      </c>
      <c r="R129" s="328"/>
      <c r="S129" s="47">
        <v>0.84236111111111089</v>
      </c>
      <c r="T129" s="120">
        <v>0.870497685185185</v>
      </c>
      <c r="U129" s="111">
        <v>14.816666666666531</v>
      </c>
      <c r="V129" s="112">
        <v>40.52951167722739</v>
      </c>
      <c r="W129" s="113"/>
      <c r="X129" s="50"/>
      <c r="Y129" s="337"/>
      <c r="Z129" s="338"/>
      <c r="AA129" s="172">
        <f t="shared" si="63"/>
        <v>-409.73210262854627</v>
      </c>
      <c r="AB129" s="110">
        <f t="shared" si="64"/>
        <v>0.88618552704762599</v>
      </c>
      <c r="AC129" s="333"/>
    </row>
    <row r="130" spans="1:29" ht="15.75" customHeight="1">
      <c r="A130" s="363"/>
      <c r="B130" s="100" t="s">
        <v>118</v>
      </c>
      <c r="C130" s="335" t="s">
        <v>134</v>
      </c>
      <c r="D130" s="336"/>
      <c r="E130" s="101">
        <v>16.7</v>
      </c>
      <c r="F130" s="102">
        <v>1022</v>
      </c>
      <c r="G130" s="121">
        <f t="shared" si="65"/>
        <v>17067.399999999998</v>
      </c>
      <c r="H130" s="26"/>
      <c r="I130" s="104">
        <v>3</v>
      </c>
      <c r="J130" s="105">
        <v>3600</v>
      </c>
      <c r="K130" s="106">
        <f t="shared" si="44"/>
        <v>1200</v>
      </c>
      <c r="L130" s="107">
        <v>3</v>
      </c>
      <c r="M130" s="105">
        <f t="shared" si="66"/>
        <v>3187.0748472371379</v>
      </c>
      <c r="N130" s="106">
        <f t="shared" si="59"/>
        <v>1062.3582824123794</v>
      </c>
      <c r="O130" s="123">
        <f t="shared" si="60"/>
        <v>0</v>
      </c>
      <c r="P130" s="124">
        <f t="shared" si="61"/>
        <v>-137.64171758762063</v>
      </c>
      <c r="Q130" s="125">
        <f t="shared" si="62"/>
        <v>0.88529856867698276</v>
      </c>
      <c r="R130" s="328"/>
      <c r="S130" s="47">
        <v>0.88055555555555531</v>
      </c>
      <c r="T130" s="120">
        <v>0.89391203703703681</v>
      </c>
      <c r="U130" s="111">
        <v>15</v>
      </c>
      <c r="V130" s="112">
        <v>19.240213342701399</v>
      </c>
      <c r="W130" s="113"/>
      <c r="X130" s="116"/>
      <c r="Y130" s="337"/>
      <c r="Z130" s="338"/>
      <c r="AA130" s="172">
        <f t="shared" si="63"/>
        <v>-412.92515276286213</v>
      </c>
      <c r="AB130" s="110">
        <f t="shared" si="64"/>
        <v>0.88529856867698276</v>
      </c>
      <c r="AC130" s="333"/>
    </row>
    <row r="131" spans="1:29" ht="15.75" customHeight="1">
      <c r="A131" s="363"/>
      <c r="B131" s="100" t="s">
        <v>118</v>
      </c>
      <c r="C131" s="335" t="s">
        <v>201</v>
      </c>
      <c r="D131" s="336"/>
      <c r="E131" s="101">
        <v>30</v>
      </c>
      <c r="F131" s="102">
        <v>1743</v>
      </c>
      <c r="G131" s="121">
        <f t="shared" si="65"/>
        <v>52290</v>
      </c>
      <c r="H131" s="26"/>
      <c r="I131" s="104">
        <v>4</v>
      </c>
      <c r="J131" s="105">
        <v>3600</v>
      </c>
      <c r="K131" s="106">
        <f t="shared" si="44"/>
        <v>900</v>
      </c>
      <c r="L131" s="118">
        <v>4</v>
      </c>
      <c r="M131" s="105">
        <f t="shared" si="66"/>
        <v>3191.7599999999984</v>
      </c>
      <c r="N131" s="106">
        <f t="shared" si="59"/>
        <v>797.9399999999996</v>
      </c>
      <c r="O131" s="123">
        <f t="shared" si="60"/>
        <v>0</v>
      </c>
      <c r="P131" s="124">
        <f t="shared" si="61"/>
        <v>-102.0600000000004</v>
      </c>
      <c r="Q131" s="125">
        <f t="shared" si="62"/>
        <v>0.88659999999999961</v>
      </c>
      <c r="R131" s="328"/>
      <c r="S131" s="47">
        <v>0.90416666666666634</v>
      </c>
      <c r="T131" s="120">
        <v>0.9269097222222219</v>
      </c>
      <c r="U131" s="111">
        <v>14.766666666666524</v>
      </c>
      <c r="V131" s="112">
        <v>32.765621475298907</v>
      </c>
      <c r="W131" s="113"/>
      <c r="X131" s="116"/>
      <c r="Y131" s="337"/>
      <c r="Z131" s="338"/>
      <c r="AA131" s="172">
        <f t="shared" si="63"/>
        <v>-408.2400000000016</v>
      </c>
      <c r="AB131" s="110">
        <f t="shared" si="64"/>
        <v>0.88659999999999961</v>
      </c>
      <c r="AC131" s="333"/>
    </row>
    <row r="132" spans="1:29" ht="15.75" customHeight="1">
      <c r="A132" s="363"/>
      <c r="B132" s="100" t="s">
        <v>118</v>
      </c>
      <c r="C132" s="335" t="s">
        <v>147</v>
      </c>
      <c r="D132" s="336"/>
      <c r="E132" s="101">
        <v>24.82</v>
      </c>
      <c r="F132" s="102">
        <v>1699</v>
      </c>
      <c r="G132" s="121">
        <f t="shared" si="65"/>
        <v>42169.18</v>
      </c>
      <c r="H132" s="26"/>
      <c r="I132" s="104">
        <v>5</v>
      </c>
      <c r="J132" s="105">
        <v>3600</v>
      </c>
      <c r="K132" s="106">
        <f t="shared" si="44"/>
        <v>720</v>
      </c>
      <c r="L132" s="118">
        <v>5</v>
      </c>
      <c r="M132" s="105">
        <f t="shared" si="66"/>
        <v>3189.9682883712949</v>
      </c>
      <c r="N132" s="106">
        <f t="shared" si="59"/>
        <v>637.993657674259</v>
      </c>
      <c r="O132" s="123">
        <f t="shared" si="60"/>
        <v>0</v>
      </c>
      <c r="P132" s="124">
        <f t="shared" si="61"/>
        <v>-82.006342325741002</v>
      </c>
      <c r="Q132" s="125">
        <f t="shared" si="62"/>
        <v>0.88610230232535969</v>
      </c>
      <c r="R132" s="328"/>
      <c r="S132" s="47">
        <v>0.93680555555555522</v>
      </c>
      <c r="T132" s="120">
        <v>0.95899305555555525</v>
      </c>
      <c r="U132" s="111">
        <v>15</v>
      </c>
      <c r="V132" s="112">
        <v>31.956430529924674</v>
      </c>
      <c r="W132" s="126"/>
      <c r="X132" s="127"/>
      <c r="Y132" s="337"/>
      <c r="Z132" s="338"/>
      <c r="AA132" s="172">
        <f t="shared" si="63"/>
        <v>-410.03171162870512</v>
      </c>
      <c r="AB132" s="110">
        <f t="shared" si="64"/>
        <v>0.88610230232535969</v>
      </c>
      <c r="AC132" s="333"/>
    </row>
    <row r="133" spans="1:29" ht="15.75" customHeight="1">
      <c r="A133" s="363"/>
      <c r="B133" s="100" t="s">
        <v>118</v>
      </c>
      <c r="C133" s="335" t="s">
        <v>145</v>
      </c>
      <c r="D133" s="336"/>
      <c r="E133" s="101">
        <v>18.18</v>
      </c>
      <c r="F133" s="102">
        <v>2512</v>
      </c>
      <c r="G133" s="121">
        <f t="shared" si="65"/>
        <v>45668.159999999996</v>
      </c>
      <c r="H133" s="26"/>
      <c r="I133" s="104">
        <v>3</v>
      </c>
      <c r="J133" s="105">
        <v>3600</v>
      </c>
      <c r="K133" s="106">
        <f t="shared" si="44"/>
        <v>1200</v>
      </c>
      <c r="L133" s="118">
        <v>3</v>
      </c>
      <c r="M133" s="105">
        <f t="shared" si="66"/>
        <v>3191.5377986702824</v>
      </c>
      <c r="N133" s="106">
        <f t="shared" si="59"/>
        <v>1063.8459328900942</v>
      </c>
      <c r="O133" s="123">
        <f t="shared" si="60"/>
        <v>0</v>
      </c>
      <c r="P133" s="124">
        <f t="shared" si="61"/>
        <v>-136.15406710990578</v>
      </c>
      <c r="Q133" s="125">
        <f t="shared" si="62"/>
        <v>0.88653827740841185</v>
      </c>
      <c r="R133" s="328"/>
      <c r="S133" s="47">
        <v>0.96874999999999967</v>
      </c>
      <c r="T133" s="120">
        <v>1.0015393518518516</v>
      </c>
      <c r="U133" s="111">
        <v>15</v>
      </c>
      <c r="V133" s="112">
        <v>47.224883271880955</v>
      </c>
      <c r="W133" s="126"/>
      <c r="X133" s="127"/>
      <c r="Y133" s="337"/>
      <c r="Z133" s="338"/>
      <c r="AA133" s="172">
        <f t="shared" si="63"/>
        <v>-408.46220132971757</v>
      </c>
      <c r="AB133" s="110">
        <f t="shared" si="64"/>
        <v>0.88653827740841173</v>
      </c>
      <c r="AC133" s="333"/>
    </row>
    <row r="134" spans="1:29" ht="15.75" customHeight="1">
      <c r="A134" s="363"/>
      <c r="B134" s="100" t="s">
        <v>118</v>
      </c>
      <c r="C134" s="335" t="s">
        <v>146</v>
      </c>
      <c r="D134" s="336"/>
      <c r="E134" s="101">
        <v>18.18</v>
      </c>
      <c r="F134" s="102">
        <v>813</v>
      </c>
      <c r="G134" s="121">
        <f t="shared" si="65"/>
        <v>14780.34</v>
      </c>
      <c r="H134" s="62"/>
      <c r="I134" s="104">
        <v>3</v>
      </c>
      <c r="J134" s="105">
        <v>3600</v>
      </c>
      <c r="K134" s="106">
        <f t="shared" si="44"/>
        <v>1200</v>
      </c>
      <c r="L134" s="118">
        <v>3</v>
      </c>
      <c r="M134" s="105">
        <f t="shared" si="66"/>
        <v>3201.3560598015238</v>
      </c>
      <c r="N134" s="106">
        <f t="shared" si="59"/>
        <v>1067.118686600508</v>
      </c>
      <c r="O134" s="123">
        <f t="shared" si="60"/>
        <v>0</v>
      </c>
      <c r="P134" s="124">
        <f t="shared" si="61"/>
        <v>-132.881313399492</v>
      </c>
      <c r="Q134" s="125">
        <f t="shared" si="62"/>
        <v>0.88926557216709001</v>
      </c>
      <c r="R134" s="328"/>
      <c r="S134" s="47">
        <v>1.0118055555555554</v>
      </c>
      <c r="T134" s="120">
        <v>1.0223842592592591</v>
      </c>
      <c r="U134" s="111">
        <v>14.783333333333459</v>
      </c>
      <c r="V134" s="112">
        <v>15.237292912374214</v>
      </c>
      <c r="W134" s="126"/>
      <c r="X134" s="127"/>
      <c r="Y134" s="337"/>
      <c r="Z134" s="338"/>
      <c r="AA134" s="172">
        <f t="shared" si="63"/>
        <v>-398.64394019847623</v>
      </c>
      <c r="AB134" s="110">
        <f t="shared" si="64"/>
        <v>0.8892655721670899</v>
      </c>
      <c r="AC134" s="333"/>
    </row>
    <row r="135" spans="1:29" ht="15.75" customHeight="1">
      <c r="A135" s="363"/>
      <c r="B135" s="100" t="s">
        <v>118</v>
      </c>
      <c r="C135" s="335" t="s">
        <v>139</v>
      </c>
      <c r="D135" s="336"/>
      <c r="E135" s="101">
        <v>16.66</v>
      </c>
      <c r="F135" s="102">
        <v>5754</v>
      </c>
      <c r="G135" s="121">
        <f t="shared" si="65"/>
        <v>95861.64</v>
      </c>
      <c r="H135" s="62"/>
      <c r="I135" s="104">
        <v>5</v>
      </c>
      <c r="J135" s="105">
        <v>3600</v>
      </c>
      <c r="K135" s="106">
        <f t="shared" si="44"/>
        <v>720</v>
      </c>
      <c r="L135" s="118">
        <v>5</v>
      </c>
      <c r="M135" s="105">
        <f t="shared" si="66"/>
        <v>3190.2678973714537</v>
      </c>
      <c r="N135" s="106">
        <f t="shared" si="59"/>
        <v>638.0535794742907</v>
      </c>
      <c r="O135" s="123">
        <f t="shared" si="60"/>
        <v>0</v>
      </c>
      <c r="P135" s="124">
        <f t="shared" si="61"/>
        <v>-81.9464205257093</v>
      </c>
      <c r="Q135" s="125">
        <f t="shared" si="62"/>
        <v>0.88618552704762599</v>
      </c>
      <c r="R135" s="328"/>
      <c r="S135" s="47">
        <v>1.0326388888888889</v>
      </c>
      <c r="T135" s="120">
        <v>1.1077777777777778</v>
      </c>
      <c r="U135" s="111">
        <v>14.766666666666843</v>
      </c>
      <c r="V135" s="112">
        <v>108.21661725789625</v>
      </c>
      <c r="W135" s="126"/>
      <c r="X135" s="127"/>
      <c r="Y135" s="337"/>
      <c r="Z135" s="338"/>
      <c r="AA135" s="172">
        <f t="shared" si="63"/>
        <v>-409.73210262854627</v>
      </c>
      <c r="AB135" s="110">
        <f t="shared" si="64"/>
        <v>0.88618552704762599</v>
      </c>
      <c r="AC135" s="333"/>
    </row>
    <row r="136" spans="1:29" ht="15.75" customHeight="1">
      <c r="A136" s="363"/>
      <c r="B136" s="100"/>
      <c r="C136" s="335"/>
      <c r="D136" s="336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8"/>
      <c r="S136" s="47"/>
      <c r="T136" s="120"/>
      <c r="U136" s="111"/>
      <c r="V136" s="112"/>
      <c r="W136" s="126"/>
      <c r="X136" s="127"/>
      <c r="Y136" s="337"/>
      <c r="Z136" s="338"/>
      <c r="AA136" s="172"/>
      <c r="AB136" s="110"/>
      <c r="AC136" s="333"/>
    </row>
    <row r="137" spans="1:29" ht="15.75" customHeight="1">
      <c r="A137" s="363"/>
      <c r="B137" s="100"/>
      <c r="C137" s="335"/>
      <c r="D137" s="336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8"/>
      <c r="S137" s="47"/>
      <c r="T137" s="120"/>
      <c r="U137" s="111"/>
      <c r="V137" s="112"/>
      <c r="W137" s="113"/>
      <c r="X137" s="116"/>
      <c r="Y137" s="337"/>
      <c r="Z137" s="338"/>
      <c r="AA137" s="172"/>
      <c r="AB137" s="110"/>
      <c r="AC137" s="333"/>
    </row>
    <row r="138" spans="1:29" ht="15.75" customHeight="1">
      <c r="A138" s="363"/>
      <c r="B138" s="100"/>
      <c r="C138" s="335"/>
      <c r="D138" s="336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8"/>
      <c r="S138" s="47"/>
      <c r="T138" s="120"/>
      <c r="U138" s="111"/>
      <c r="V138" s="112"/>
      <c r="W138" s="126"/>
      <c r="X138" s="127"/>
      <c r="Y138" s="337"/>
      <c r="Z138" s="338"/>
      <c r="AA138" s="172"/>
      <c r="AB138" s="110"/>
      <c r="AC138" s="333"/>
    </row>
    <row r="139" spans="1:29" ht="15.75" customHeight="1">
      <c r="A139" s="363"/>
      <c r="B139" s="100"/>
      <c r="C139" s="335"/>
      <c r="D139" s="336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8"/>
      <c r="S139" s="119"/>
      <c r="T139" s="120"/>
      <c r="U139" s="130"/>
      <c r="V139" s="131"/>
      <c r="W139" s="126"/>
      <c r="X139" s="127"/>
      <c r="Y139" s="337"/>
      <c r="Z139" s="338"/>
      <c r="AA139" s="173"/>
      <c r="AB139" s="125"/>
      <c r="AC139" s="333"/>
    </row>
    <row r="140" spans="1:29" ht="15.75" customHeight="1" thickBot="1">
      <c r="A140" s="364"/>
      <c r="B140" s="133" t="s">
        <v>115</v>
      </c>
      <c r="C140" s="358"/>
      <c r="D140" s="358"/>
      <c r="E140" s="134"/>
      <c r="F140" s="167"/>
      <c r="G140" s="135"/>
      <c r="H140" s="69"/>
      <c r="I140" s="136">
        <f t="shared" ref="I140:J140" si="67">AVERAGE(I124:I139)</f>
        <v>3.8333333333333335</v>
      </c>
      <c r="J140" s="137">
        <f t="shared" si="67"/>
        <v>3600</v>
      </c>
      <c r="K140" s="138">
        <f t="shared" ref="K140" si="68">J140/I140</f>
        <v>939.13043478260863</v>
      </c>
      <c r="L140" s="136">
        <f t="shared" ref="L140:M140" si="69">AVERAGE(L124:L139)</f>
        <v>3.8333333333333335</v>
      </c>
      <c r="M140" s="137">
        <f t="shared" si="69"/>
        <v>3192.0157006831614</v>
      </c>
      <c r="N140" s="138">
        <f>M140/L140</f>
        <v>832.69974800430293</v>
      </c>
      <c r="O140" s="139">
        <f>L140-I140</f>
        <v>0</v>
      </c>
      <c r="P140" s="140">
        <f>N140-K140</f>
        <v>-106.4306867783057</v>
      </c>
      <c r="Q140" s="141">
        <f>N140/K140</f>
        <v>0.88667102796754482</v>
      </c>
      <c r="R140" s="329"/>
      <c r="S140" s="142">
        <v>0.75000000000000011</v>
      </c>
      <c r="T140" s="143">
        <v>1.1077777777777778</v>
      </c>
      <c r="U140" s="144"/>
      <c r="V140" s="166"/>
      <c r="W140" s="167"/>
      <c r="X140" s="138"/>
      <c r="Y140" s="359"/>
      <c r="Z140" s="360"/>
      <c r="AA140" s="174">
        <f>M140-J140</f>
        <v>-407.98429931683859</v>
      </c>
      <c r="AB140" s="141">
        <f>M140/J140</f>
        <v>0.88667102796754482</v>
      </c>
      <c r="AC140" s="334"/>
    </row>
    <row r="142" spans="1:29">
      <c r="Y142" s="365" t="s">
        <v>149</v>
      </c>
      <c r="Z142" s="365"/>
    </row>
    <row r="143" spans="1:29">
      <c r="Y143" s="365" t="s">
        <v>150</v>
      </c>
      <c r="Z143" s="365"/>
    </row>
    <row r="144" spans="1:29">
      <c r="Y144" s="365" t="s">
        <v>151</v>
      </c>
      <c r="Z144" s="365"/>
    </row>
    <row r="145" spans="25:26">
      <c r="Y145" s="365" t="s">
        <v>152</v>
      </c>
      <c r="Z145" s="365"/>
    </row>
    <row r="146" spans="25:26">
      <c r="Y146" s="365" t="s">
        <v>153</v>
      </c>
      <c r="Z146" s="365"/>
    </row>
    <row r="147" spans="25:26">
      <c r="Y147" s="365" t="s">
        <v>154</v>
      </c>
      <c r="Z147" s="365"/>
    </row>
    <row r="148" spans="25:26">
      <c r="Y148" s="365" t="s">
        <v>155</v>
      </c>
      <c r="Z148" s="365"/>
    </row>
    <row r="149" spans="25:26">
      <c r="Y149" s="365" t="s">
        <v>156</v>
      </c>
      <c r="Z149" s="365"/>
    </row>
    <row r="150" spans="25:26">
      <c r="Y150" s="365" t="s">
        <v>157</v>
      </c>
      <c r="Z150" s="365"/>
    </row>
    <row r="151" spans="25:26">
      <c r="Y151" s="365" t="s">
        <v>158</v>
      </c>
      <c r="Z151" s="365"/>
    </row>
    <row r="152" spans="25:26">
      <c r="Y152" s="365" t="s">
        <v>159</v>
      </c>
      <c r="Z152" s="365"/>
    </row>
    <row r="153" spans="25:26">
      <c r="Y153" s="365" t="s">
        <v>160</v>
      </c>
      <c r="Z153" s="365"/>
    </row>
    <row r="154" spans="25:26">
      <c r="Y154" s="365" t="s">
        <v>161</v>
      </c>
      <c r="Z154" s="365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257" priority="1" operator="greaterThan">
      <formula>0</formula>
    </cfRule>
  </conditionalFormatting>
  <conditionalFormatting sqref="P5:P140 AA5:AA140">
    <cfRule type="cellIs" dxfId="256" priority="4" operator="lessThan">
      <formula>0</formula>
    </cfRule>
  </conditionalFormatting>
  <conditionalFormatting sqref="Q5:Q140 AB5:AB140">
    <cfRule type="cellIs" dxfId="255" priority="2" operator="greaterThan">
      <formula>1</formula>
    </cfRule>
    <cfRule type="cellIs" dxfId="254" priority="3" operator="lessThan">
      <formula>0.8</formula>
    </cfRule>
  </conditionalFormatting>
  <conditionalFormatting sqref="AC5:AC6 R5:R140 AC73:AC78">
    <cfRule type="cellIs" dxfId="253" priority="5" operator="lessThan">
      <formula>0.8</formula>
    </cfRule>
  </conditionalFormatting>
  <conditionalFormatting sqref="AC12:AC20">
    <cfRule type="cellIs" dxfId="252" priority="12" operator="lessThan">
      <formula>0.8</formula>
    </cfRule>
  </conditionalFormatting>
  <conditionalFormatting sqref="AC22">
    <cfRule type="cellIs" dxfId="251" priority="11" operator="lessThan">
      <formula>0.8</formula>
    </cfRule>
  </conditionalFormatting>
  <conditionalFormatting sqref="AC39">
    <cfRule type="cellIs" dxfId="250" priority="7" operator="lessThan">
      <formula>0.8</formula>
    </cfRule>
  </conditionalFormatting>
  <conditionalFormatting sqref="AC56:AC61">
    <cfRule type="cellIs" dxfId="249" priority="6" operator="lessThan">
      <formula>0.8</formula>
    </cfRule>
  </conditionalFormatting>
  <conditionalFormatting sqref="AC90">
    <cfRule type="cellIs" dxfId="248" priority="10" operator="lessThan">
      <formula>0.8</formula>
    </cfRule>
  </conditionalFormatting>
  <conditionalFormatting sqref="AC107">
    <cfRule type="cellIs" dxfId="247" priority="9" operator="lessThan">
      <formula>0.8</formula>
    </cfRule>
  </conditionalFormatting>
  <conditionalFormatting sqref="AC124:AC129">
    <cfRule type="cellIs" dxfId="246" priority="8" operator="lessThan">
      <formula>0.8</formula>
    </cfRule>
  </conditionalFormatting>
  <dataValidations count="1">
    <dataValidation type="list" allowBlank="1" showInputMessage="1" showErrorMessage="1" sqref="Y5:Z140" xr:uid="{1506ABC9-4DEF-48E2-A0FF-2C1AE611B2B2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BE849-32E6-4298-A39A-7225874861E8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S23" sqref="S23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SUM(F5:F140)</f>
        <v>97814</v>
      </c>
      <c r="E1" s="88" t="s">
        <v>3</v>
      </c>
      <c r="F1" s="89">
        <f>SUM(G5:G140)</f>
        <v>4273113.3800000008</v>
      </c>
      <c r="G1" s="90" t="s">
        <v>84</v>
      </c>
      <c r="H1" s="91">
        <f>L21+L38+L55+L72+L89+L106+L123+L140</f>
        <v>135.17380952380955</v>
      </c>
      <c r="I1" s="284" t="s">
        <v>85</v>
      </c>
      <c r="J1" s="280"/>
      <c r="K1" s="309"/>
      <c r="L1" s="313" t="s">
        <v>86</v>
      </c>
      <c r="M1" s="314"/>
      <c r="N1" s="315"/>
      <c r="O1" s="280" t="s">
        <v>87</v>
      </c>
      <c r="P1" s="280"/>
      <c r="Q1" s="280"/>
      <c r="R1" s="281"/>
      <c r="S1" s="284" t="s">
        <v>88</v>
      </c>
      <c r="T1" s="280"/>
      <c r="U1" s="280"/>
      <c r="V1" s="280"/>
      <c r="W1" s="280"/>
      <c r="X1" s="281"/>
      <c r="Y1" s="192" t="s">
        <v>187</v>
      </c>
      <c r="Z1" s="192" t="s">
        <v>188</v>
      </c>
      <c r="AA1" s="366" t="s">
        <v>163</v>
      </c>
      <c r="AB1" s="367"/>
      <c r="AC1" s="176" t="s">
        <v>19</v>
      </c>
      <c r="AD1" s="177" t="s">
        <v>162</v>
      </c>
      <c r="AE1" s="284" t="s">
        <v>90</v>
      </c>
      <c r="AF1" s="286"/>
      <c r="AG1" s="287"/>
    </row>
    <row r="2" spans="1:33" ht="26.25" customHeight="1" thickBot="1">
      <c r="A2" s="299">
        <v>46214</v>
      </c>
      <c r="B2" s="300"/>
      <c r="C2" s="92" t="s">
        <v>40</v>
      </c>
      <c r="D2" s="93">
        <f>AVERAGE(N21,N38,N55,N72,N89,N106,N123,N140)</f>
        <v>209.24059646412965</v>
      </c>
      <c r="E2" s="93" t="s">
        <v>91</v>
      </c>
      <c r="F2" s="94">
        <f>F1/D1</f>
        <v>43.686112212975658</v>
      </c>
      <c r="G2" s="95" t="s">
        <v>92</v>
      </c>
      <c r="H2" s="96">
        <f>COUNT(H5:H140)</f>
        <v>3</v>
      </c>
      <c r="I2" s="310"/>
      <c r="J2" s="311"/>
      <c r="K2" s="312"/>
      <c r="L2" s="316"/>
      <c r="M2" s="282"/>
      <c r="N2" s="317"/>
      <c r="O2" s="282"/>
      <c r="P2" s="282"/>
      <c r="Q2" s="282"/>
      <c r="R2" s="283"/>
      <c r="S2" s="285"/>
      <c r="T2" s="282"/>
      <c r="U2" s="282"/>
      <c r="V2" s="282"/>
      <c r="W2" s="282"/>
      <c r="X2" s="283"/>
      <c r="Y2" s="193">
        <f>SUM(Y21,Y38,Y55,Y72,Y89,Y106,Y123,Y140)</f>
        <v>0</v>
      </c>
      <c r="Z2" s="193">
        <f>SUM(Z21,Z38,Z55,Z72,Z89,Z106,Z123,Z140)</f>
        <v>0</v>
      </c>
      <c r="AA2" s="368"/>
      <c r="AB2" s="369"/>
      <c r="AC2" s="201">
        <f>SUM(AC21,AC38,AC55,AC72,AC89,AC106,AC123,AC140)</f>
        <v>59</v>
      </c>
      <c r="AD2" s="202">
        <f>SUM(AD21,AD38,AD55,AD72,AD89,AD106,AD123,AD140)</f>
        <v>0</v>
      </c>
      <c r="AE2" s="288"/>
      <c r="AF2" s="289"/>
      <c r="AG2" s="290"/>
    </row>
    <row r="3" spans="1:33" ht="23.25" customHeight="1">
      <c r="A3" s="301" t="s">
        <v>93</v>
      </c>
      <c r="B3" s="303" t="s">
        <v>94</v>
      </c>
      <c r="C3" s="305" t="s">
        <v>95</v>
      </c>
      <c r="D3" s="305"/>
      <c r="E3" s="307" t="s">
        <v>96</v>
      </c>
      <c r="F3" s="305" t="s">
        <v>97</v>
      </c>
      <c r="G3" s="307" t="s">
        <v>98</v>
      </c>
      <c r="H3" s="356" t="s">
        <v>99</v>
      </c>
      <c r="I3" s="291" t="s">
        <v>100</v>
      </c>
      <c r="J3" s="293" t="s">
        <v>101</v>
      </c>
      <c r="K3" s="295" t="s">
        <v>40</v>
      </c>
      <c r="L3" s="297" t="s">
        <v>100</v>
      </c>
      <c r="M3" s="293" t="s">
        <v>101</v>
      </c>
      <c r="N3" s="295" t="s">
        <v>40</v>
      </c>
      <c r="O3" s="291" t="s">
        <v>100</v>
      </c>
      <c r="P3" s="350" t="s">
        <v>40</v>
      </c>
      <c r="Q3" s="352" t="s">
        <v>102</v>
      </c>
      <c r="R3" s="354" t="s">
        <v>103</v>
      </c>
      <c r="S3" s="339" t="s">
        <v>104</v>
      </c>
      <c r="T3" s="340"/>
      <c r="U3" s="341" t="s">
        <v>105</v>
      </c>
      <c r="V3" s="341" t="s">
        <v>106</v>
      </c>
      <c r="W3" s="305" t="s">
        <v>107</v>
      </c>
      <c r="X3" s="343"/>
      <c r="Y3" s="370" t="s">
        <v>189</v>
      </c>
      <c r="Z3" s="371"/>
      <c r="AA3" s="377" t="s">
        <v>108</v>
      </c>
      <c r="AB3" s="378"/>
      <c r="AC3" s="370" t="s">
        <v>190</v>
      </c>
      <c r="AD3" s="371"/>
      <c r="AE3" s="348" t="s">
        <v>101</v>
      </c>
      <c r="AF3" s="318" t="s">
        <v>102</v>
      </c>
      <c r="AG3" s="320" t="s">
        <v>109</v>
      </c>
    </row>
    <row r="4" spans="1:33" ht="17.25" customHeight="1" thickBot="1">
      <c r="A4" s="302"/>
      <c r="B4" s="304"/>
      <c r="C4" s="306"/>
      <c r="D4" s="306"/>
      <c r="E4" s="308"/>
      <c r="F4" s="306"/>
      <c r="G4" s="308"/>
      <c r="H4" s="357"/>
      <c r="I4" s="292"/>
      <c r="J4" s="294"/>
      <c r="K4" s="296"/>
      <c r="L4" s="298"/>
      <c r="M4" s="294"/>
      <c r="N4" s="296"/>
      <c r="O4" s="292"/>
      <c r="P4" s="351"/>
      <c r="Q4" s="353"/>
      <c r="R4" s="355"/>
      <c r="S4" s="203" t="s">
        <v>110</v>
      </c>
      <c r="T4" s="204" t="s">
        <v>111</v>
      </c>
      <c r="U4" s="342"/>
      <c r="V4" s="342"/>
      <c r="W4" s="99" t="s">
        <v>112</v>
      </c>
      <c r="X4" s="69" t="s">
        <v>113</v>
      </c>
      <c r="Y4" s="194" t="s">
        <v>49</v>
      </c>
      <c r="Z4" s="195" t="s">
        <v>50</v>
      </c>
      <c r="AA4" s="379"/>
      <c r="AB4" s="380"/>
      <c r="AC4" s="194" t="s">
        <v>164</v>
      </c>
      <c r="AD4" s="195" t="s">
        <v>165</v>
      </c>
      <c r="AE4" s="349"/>
      <c r="AF4" s="319"/>
      <c r="AG4" s="321"/>
    </row>
    <row r="5" spans="1:33" ht="15.75" customHeight="1">
      <c r="A5" s="322" t="s">
        <v>170</v>
      </c>
      <c r="B5" s="114" t="s">
        <v>166</v>
      </c>
      <c r="C5" s="372" t="s">
        <v>167</v>
      </c>
      <c r="D5" s="372"/>
      <c r="E5" s="147">
        <v>19.7</v>
      </c>
      <c r="F5" s="151">
        <v>3834</v>
      </c>
      <c r="G5" s="148">
        <f t="shared" ref="G5:G9" si="0">E5*F5</f>
        <v>75529.8</v>
      </c>
      <c r="H5" s="149"/>
      <c r="I5" s="150">
        <v>13</v>
      </c>
      <c r="J5" s="151">
        <v>1200</v>
      </c>
      <c r="K5" s="152">
        <f>J5/I5</f>
        <v>92.307692307692307</v>
      </c>
      <c r="L5" s="107">
        <v>13</v>
      </c>
      <c r="M5" s="151">
        <f>F5/V5*60</f>
        <v>1082.3304896674567</v>
      </c>
      <c r="N5" s="152">
        <f>M5/L5</f>
        <v>83.256191512881287</v>
      </c>
      <c r="O5" s="154">
        <f>L5-I5</f>
        <v>0</v>
      </c>
      <c r="P5" s="155">
        <f>N5-K5</f>
        <v>-9.0515007948110195</v>
      </c>
      <c r="Q5" s="156">
        <f>N5/K5</f>
        <v>0.90194207472288057</v>
      </c>
      <c r="R5" s="327">
        <f>Q21</f>
        <v>0.8971182299399818</v>
      </c>
      <c r="S5" s="157">
        <v>0.16666666666666666</v>
      </c>
      <c r="T5" s="158">
        <v>0.31425925925925924</v>
      </c>
      <c r="U5" s="159"/>
      <c r="V5" s="160">
        <v>212.54136531872001</v>
      </c>
      <c r="W5" s="181"/>
      <c r="X5" s="152"/>
      <c r="Y5" s="12"/>
      <c r="Z5" s="198"/>
      <c r="AA5" s="330"/>
      <c r="AB5" s="331"/>
      <c r="AC5" s="12">
        <v>4</v>
      </c>
      <c r="AD5" s="198"/>
      <c r="AE5" s="178">
        <f>M5-J5</f>
        <v>-117.66951033254327</v>
      </c>
      <c r="AF5" s="132">
        <f>M5/J5</f>
        <v>0.90194207472288057</v>
      </c>
      <c r="AG5" s="373">
        <f>AF21</f>
        <v>0.8971182299399818</v>
      </c>
    </row>
    <row r="6" spans="1:33" ht="15.75" customHeight="1">
      <c r="A6" s="323"/>
      <c r="B6" s="100" t="s">
        <v>171</v>
      </c>
      <c r="C6" s="376" t="s">
        <v>172</v>
      </c>
      <c r="D6" s="376"/>
      <c r="E6" s="101">
        <v>56.43</v>
      </c>
      <c r="F6" s="102">
        <v>4187</v>
      </c>
      <c r="G6" s="103">
        <f t="shared" si="0"/>
        <v>236272.41</v>
      </c>
      <c r="H6" s="26"/>
      <c r="I6" s="104">
        <v>24</v>
      </c>
      <c r="J6" s="105">
        <v>2000</v>
      </c>
      <c r="K6" s="106">
        <f t="shared" ref="K6:K48" si="1">J6/I6</f>
        <v>83.333333333333329</v>
      </c>
      <c r="L6" s="107">
        <v>24</v>
      </c>
      <c r="M6" s="105">
        <f>F6/V6*60</f>
        <v>1789.1403014463874</v>
      </c>
      <c r="N6" s="106">
        <f>M6/L6</f>
        <v>74.547512560266142</v>
      </c>
      <c r="O6" s="108">
        <f>L6-I6</f>
        <v>0</v>
      </c>
      <c r="P6" s="109">
        <f>N6-K6</f>
        <v>-8.7858207730671865</v>
      </c>
      <c r="Q6" s="110">
        <f>N6/K6</f>
        <v>0.89457015072319379</v>
      </c>
      <c r="R6" s="328"/>
      <c r="S6" s="47">
        <v>0.31805555555555554</v>
      </c>
      <c r="T6" s="48">
        <v>0.41555555555555557</v>
      </c>
      <c r="U6" s="111">
        <v>5.4666666666666686</v>
      </c>
      <c r="V6" s="112">
        <v>140.41380645045402</v>
      </c>
      <c r="W6" s="113"/>
      <c r="X6" s="116"/>
      <c r="Y6" s="12"/>
      <c r="Z6" s="198"/>
      <c r="AA6" s="337"/>
      <c r="AB6" s="338"/>
      <c r="AC6" s="12">
        <v>3</v>
      </c>
      <c r="AD6" s="198"/>
      <c r="AE6" s="117">
        <f>M6-J6</f>
        <v>-210.85969855361259</v>
      </c>
      <c r="AF6" s="110">
        <f>M6/J6</f>
        <v>0.89457015072319368</v>
      </c>
      <c r="AG6" s="374"/>
    </row>
    <row r="7" spans="1:33" ht="15.75" customHeight="1">
      <c r="A7" s="323"/>
      <c r="B7" s="100" t="s">
        <v>173</v>
      </c>
      <c r="C7" s="376" t="s">
        <v>196</v>
      </c>
      <c r="D7" s="376"/>
      <c r="E7" s="101">
        <v>77.349999999999994</v>
      </c>
      <c r="F7" s="102">
        <v>682</v>
      </c>
      <c r="G7" s="103">
        <f t="shared" si="0"/>
        <v>52752.7</v>
      </c>
      <c r="H7" s="26"/>
      <c r="I7" s="104">
        <v>25</v>
      </c>
      <c r="J7" s="105">
        <v>2000</v>
      </c>
      <c r="K7" s="106">
        <f t="shared" si="1"/>
        <v>80</v>
      </c>
      <c r="L7" s="107">
        <v>25</v>
      </c>
      <c r="M7" s="105">
        <f>F7/V7*60</f>
        <v>1790.3860221195557</v>
      </c>
      <c r="N7" s="106">
        <f>M7/L7</f>
        <v>71.615440884782231</v>
      </c>
      <c r="O7" s="108">
        <f>L7-I7</f>
        <v>0</v>
      </c>
      <c r="P7" s="109">
        <f>N7-K7</f>
        <v>-8.384559115217769</v>
      </c>
      <c r="Q7" s="110">
        <f>N7/K7</f>
        <v>0.89519301105977789</v>
      </c>
      <c r="R7" s="328"/>
      <c r="S7" s="47">
        <v>0.4194444444444444</v>
      </c>
      <c r="T7" s="48">
        <v>0.43531249999999994</v>
      </c>
      <c r="U7" s="111">
        <v>5.5999999999999162</v>
      </c>
      <c r="V7" s="112">
        <v>22.855406317100652</v>
      </c>
      <c r="W7" s="113"/>
      <c r="X7" s="116"/>
      <c r="Y7" s="12"/>
      <c r="Z7" s="198"/>
      <c r="AA7" s="337"/>
      <c r="AB7" s="338"/>
      <c r="AC7" s="12">
        <v>1</v>
      </c>
      <c r="AD7" s="198"/>
      <c r="AE7" s="117">
        <f>M7-J7</f>
        <v>-209.61397788044428</v>
      </c>
      <c r="AF7" s="110">
        <f>M7/J7</f>
        <v>0.89519301105977789</v>
      </c>
      <c r="AG7" s="374"/>
    </row>
    <row r="8" spans="1:33" ht="15.75" customHeight="1">
      <c r="A8" s="323"/>
      <c r="B8" s="100" t="s">
        <v>173</v>
      </c>
      <c r="C8" s="376" t="s">
        <v>174</v>
      </c>
      <c r="D8" s="376"/>
      <c r="E8" s="101">
        <v>77.34</v>
      </c>
      <c r="F8" s="102">
        <v>1664</v>
      </c>
      <c r="G8" s="103">
        <f t="shared" si="0"/>
        <v>128693.76000000001</v>
      </c>
      <c r="H8" s="26"/>
      <c r="I8" s="104">
        <v>23</v>
      </c>
      <c r="J8" s="105">
        <v>2000</v>
      </c>
      <c r="K8" s="106">
        <f t="shared" si="1"/>
        <v>86.956521739130437</v>
      </c>
      <c r="L8" s="118">
        <v>23</v>
      </c>
      <c r="M8" s="105">
        <f>F8/V8*60</f>
        <v>1794.2192297084632</v>
      </c>
      <c r="N8" s="106">
        <f>M8/L8</f>
        <v>78.009531726454924</v>
      </c>
      <c r="O8" s="108">
        <f>L8-I8</f>
        <v>0</v>
      </c>
      <c r="P8" s="109">
        <f>N8-K8</f>
        <v>-8.9469900126755135</v>
      </c>
      <c r="Q8" s="110">
        <f>N8/K8</f>
        <v>0.89710961485423157</v>
      </c>
      <c r="R8" s="328"/>
      <c r="S8" s="47">
        <v>0.43888888888888883</v>
      </c>
      <c r="T8" s="48">
        <v>0.47752314814814811</v>
      </c>
      <c r="U8" s="111">
        <v>5.1500000000000057</v>
      </c>
      <c r="V8" s="112">
        <v>55.645373958132573</v>
      </c>
      <c r="W8" s="113">
        <v>0.47752314814814811</v>
      </c>
      <c r="X8" s="116">
        <v>0.51597222222222217</v>
      </c>
      <c r="Y8" s="12"/>
      <c r="Z8" s="198"/>
      <c r="AA8" s="337"/>
      <c r="AB8" s="338"/>
      <c r="AC8" s="12">
        <v>1</v>
      </c>
      <c r="AD8" s="198"/>
      <c r="AE8" s="117">
        <f>M8-J8</f>
        <v>-205.78077029153678</v>
      </c>
      <c r="AF8" s="110">
        <f>M8/J8</f>
        <v>0.89710961485423157</v>
      </c>
      <c r="AG8" s="374"/>
    </row>
    <row r="9" spans="1:33" ht="15.75" customHeight="1">
      <c r="A9" s="323"/>
      <c r="B9" s="100" t="s">
        <v>173</v>
      </c>
      <c r="C9" s="376" t="s">
        <v>176</v>
      </c>
      <c r="D9" s="376"/>
      <c r="E9" s="101">
        <v>59.52</v>
      </c>
      <c r="F9" s="102">
        <v>3719</v>
      </c>
      <c r="G9" s="103">
        <f t="shared" si="0"/>
        <v>221354.88</v>
      </c>
      <c r="H9" s="13"/>
      <c r="I9" s="104">
        <v>24</v>
      </c>
      <c r="J9" s="105">
        <v>2000</v>
      </c>
      <c r="K9" s="106">
        <f t="shared" si="1"/>
        <v>83.333333333333329</v>
      </c>
      <c r="L9" s="118">
        <v>24</v>
      </c>
      <c r="M9" s="105">
        <f>F9/V9*60</f>
        <v>1797.4116725059698</v>
      </c>
      <c r="N9" s="106">
        <f>M9/L9</f>
        <v>74.89215302108208</v>
      </c>
      <c r="O9" s="108">
        <f>L9-I9</f>
        <v>0</v>
      </c>
      <c r="P9" s="109">
        <f>N9-K9</f>
        <v>-8.4411803122512481</v>
      </c>
      <c r="Q9" s="110">
        <f>N9/K9</f>
        <v>0.89870583625298506</v>
      </c>
      <c r="R9" s="328"/>
      <c r="S9" s="47">
        <v>0.51597222222222217</v>
      </c>
      <c r="T9" s="48">
        <v>0.60217592592592584</v>
      </c>
      <c r="U9" s="111">
        <v>55.366666666666632</v>
      </c>
      <c r="V9" s="112">
        <v>124.14518243830915</v>
      </c>
      <c r="W9" s="113"/>
      <c r="X9" s="116"/>
      <c r="Y9" s="12"/>
      <c r="Z9" s="198"/>
      <c r="AA9" s="337"/>
      <c r="AB9" s="338"/>
      <c r="AC9" s="12">
        <v>3</v>
      </c>
      <c r="AD9" s="198"/>
      <c r="AE9" s="117">
        <f>M9-J9</f>
        <v>-202.58832749403018</v>
      </c>
      <c r="AF9" s="110">
        <f>M9/J9</f>
        <v>0.89870583625298495</v>
      </c>
      <c r="AG9" s="374"/>
    </row>
    <row r="10" spans="1:33" ht="15.75" customHeight="1">
      <c r="A10" s="323"/>
      <c r="B10" s="100"/>
      <c r="C10" s="376"/>
      <c r="D10" s="376"/>
      <c r="E10" s="101"/>
      <c r="F10" s="102"/>
      <c r="G10" s="121"/>
      <c r="H10" s="122"/>
      <c r="I10" s="104"/>
      <c r="J10" s="105"/>
      <c r="K10" s="106"/>
      <c r="L10" s="118"/>
      <c r="M10" s="105"/>
      <c r="N10" s="106"/>
      <c r="O10" s="108"/>
      <c r="P10" s="109"/>
      <c r="Q10" s="110"/>
      <c r="R10" s="328"/>
      <c r="S10" s="47"/>
      <c r="T10" s="120"/>
      <c r="U10" s="111"/>
      <c r="V10" s="112"/>
      <c r="W10" s="113"/>
      <c r="X10" s="116"/>
      <c r="Y10" s="12"/>
      <c r="Z10" s="198"/>
      <c r="AA10" s="337"/>
      <c r="AB10" s="338"/>
      <c r="AC10" s="12"/>
      <c r="AD10" s="198"/>
      <c r="AE10" s="117"/>
      <c r="AF10" s="110"/>
      <c r="AG10" s="374"/>
    </row>
    <row r="11" spans="1:33" ht="15.75" customHeight="1">
      <c r="A11" s="323"/>
      <c r="B11" s="100"/>
      <c r="C11" s="376"/>
      <c r="D11" s="376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28"/>
      <c r="S11" s="47"/>
      <c r="T11" s="120"/>
      <c r="U11" s="111"/>
      <c r="V11" s="112"/>
      <c r="W11" s="113"/>
      <c r="X11" s="116"/>
      <c r="Y11" s="12"/>
      <c r="Z11" s="198"/>
      <c r="AA11" s="337"/>
      <c r="AB11" s="338"/>
      <c r="AC11" s="12"/>
      <c r="AD11" s="198"/>
      <c r="AE11" s="117"/>
      <c r="AF11" s="110"/>
      <c r="AG11" s="374"/>
    </row>
    <row r="12" spans="1:33" ht="15.75" customHeight="1">
      <c r="A12" s="323"/>
      <c r="B12" s="100"/>
      <c r="C12" s="376"/>
      <c r="D12" s="37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8"/>
      <c r="S12" s="47"/>
      <c r="T12" s="120"/>
      <c r="U12" s="111"/>
      <c r="V12" s="112"/>
      <c r="W12" s="113"/>
      <c r="X12" s="116"/>
      <c r="Y12" s="12"/>
      <c r="Z12" s="198"/>
      <c r="AA12" s="337"/>
      <c r="AB12" s="338"/>
      <c r="AC12" s="12"/>
      <c r="AD12" s="198"/>
      <c r="AE12" s="117"/>
      <c r="AF12" s="110"/>
      <c r="AG12" s="374"/>
    </row>
    <row r="13" spans="1:33" ht="15.75" customHeight="1">
      <c r="A13" s="323"/>
      <c r="B13" s="100"/>
      <c r="C13" s="376"/>
      <c r="D13" s="37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8"/>
      <c r="S13" s="47"/>
      <c r="T13" s="120"/>
      <c r="U13" s="111"/>
      <c r="V13" s="112"/>
      <c r="W13" s="113"/>
      <c r="X13" s="116"/>
      <c r="Y13" s="12"/>
      <c r="Z13" s="198"/>
      <c r="AA13" s="337"/>
      <c r="AB13" s="338"/>
      <c r="AC13" s="12"/>
      <c r="AD13" s="198"/>
      <c r="AE13" s="117"/>
      <c r="AF13" s="110"/>
      <c r="AG13" s="374"/>
    </row>
    <row r="14" spans="1:33" ht="15.75" customHeight="1">
      <c r="A14" s="323"/>
      <c r="B14" s="100"/>
      <c r="C14" s="376"/>
      <c r="D14" s="37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8"/>
      <c r="S14" s="47"/>
      <c r="T14" s="120"/>
      <c r="U14" s="111"/>
      <c r="V14" s="112"/>
      <c r="W14" s="113"/>
      <c r="X14" s="116"/>
      <c r="Y14" s="12"/>
      <c r="Z14" s="198"/>
      <c r="AA14" s="337"/>
      <c r="AB14" s="338"/>
      <c r="AC14" s="12"/>
      <c r="AD14" s="198"/>
      <c r="AE14" s="117"/>
      <c r="AF14" s="110"/>
      <c r="AG14" s="374"/>
    </row>
    <row r="15" spans="1:33" ht="15.75" customHeight="1">
      <c r="A15" s="323"/>
      <c r="B15" s="100"/>
      <c r="C15" s="376"/>
      <c r="D15" s="37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8"/>
      <c r="S15" s="47"/>
      <c r="T15" s="120"/>
      <c r="U15" s="111"/>
      <c r="V15" s="112"/>
      <c r="W15" s="113"/>
      <c r="X15" s="116"/>
      <c r="Y15" s="12"/>
      <c r="Z15" s="198"/>
      <c r="AA15" s="337"/>
      <c r="AB15" s="338"/>
      <c r="AC15" s="12"/>
      <c r="AD15" s="198"/>
      <c r="AE15" s="117"/>
      <c r="AF15" s="110"/>
      <c r="AG15" s="374"/>
    </row>
    <row r="16" spans="1:33" ht="15.75" customHeight="1">
      <c r="A16" s="323"/>
      <c r="B16" s="100"/>
      <c r="C16" s="376"/>
      <c r="D16" s="37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8"/>
      <c r="S16" s="47"/>
      <c r="T16" s="120"/>
      <c r="U16" s="111"/>
      <c r="V16" s="112"/>
      <c r="W16" s="113"/>
      <c r="X16" s="116"/>
      <c r="Y16" s="12"/>
      <c r="Z16" s="198"/>
      <c r="AA16" s="337"/>
      <c r="AB16" s="338"/>
      <c r="AC16" s="12"/>
      <c r="AD16" s="198"/>
      <c r="AE16" s="117"/>
      <c r="AF16" s="110"/>
      <c r="AG16" s="374"/>
    </row>
    <row r="17" spans="1:33" ht="15.75" customHeight="1">
      <c r="A17" s="323"/>
      <c r="B17" s="100"/>
      <c r="C17" s="376"/>
      <c r="D17" s="37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8"/>
      <c r="S17" s="47"/>
      <c r="T17" s="120"/>
      <c r="U17" s="111"/>
      <c r="V17" s="112"/>
      <c r="W17" s="113"/>
      <c r="X17" s="116"/>
      <c r="Y17" s="12"/>
      <c r="Z17" s="198"/>
      <c r="AA17" s="337"/>
      <c r="AB17" s="338"/>
      <c r="AC17" s="12"/>
      <c r="AD17" s="198"/>
      <c r="AE17" s="117"/>
      <c r="AF17" s="110"/>
      <c r="AG17" s="374"/>
    </row>
    <row r="18" spans="1:33" ht="15.75" customHeight="1">
      <c r="A18" s="323"/>
      <c r="B18" s="100"/>
      <c r="C18" s="376"/>
      <c r="D18" s="37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8"/>
      <c r="S18" s="47"/>
      <c r="T18" s="120"/>
      <c r="U18" s="111"/>
      <c r="V18" s="112"/>
      <c r="W18" s="113"/>
      <c r="X18" s="116"/>
      <c r="Y18" s="12"/>
      <c r="Z18" s="198"/>
      <c r="AA18" s="337"/>
      <c r="AB18" s="338"/>
      <c r="AC18" s="12"/>
      <c r="AD18" s="198"/>
      <c r="AE18" s="117"/>
      <c r="AF18" s="110"/>
      <c r="AG18" s="374"/>
    </row>
    <row r="19" spans="1:33" ht="15.75" customHeight="1">
      <c r="A19" s="323"/>
      <c r="B19" s="100"/>
      <c r="C19" s="376"/>
      <c r="D19" s="37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8"/>
      <c r="S19" s="47"/>
      <c r="T19" s="120"/>
      <c r="U19" s="111"/>
      <c r="V19" s="112"/>
      <c r="W19" s="113"/>
      <c r="X19" s="116"/>
      <c r="Y19" s="12"/>
      <c r="Z19" s="198"/>
      <c r="AA19" s="337"/>
      <c r="AB19" s="338"/>
      <c r="AC19" s="12"/>
      <c r="AD19" s="198"/>
      <c r="AE19" s="117"/>
      <c r="AF19" s="110"/>
      <c r="AG19" s="374"/>
    </row>
    <row r="20" spans="1:33" ht="15.75" customHeight="1">
      <c r="A20" s="323"/>
      <c r="B20" s="100"/>
      <c r="C20" s="376"/>
      <c r="D20" s="376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8"/>
      <c r="S20" s="47"/>
      <c r="T20" s="120"/>
      <c r="U20" s="130"/>
      <c r="V20" s="112"/>
      <c r="W20" s="113"/>
      <c r="X20" s="116"/>
      <c r="Y20" s="12"/>
      <c r="Z20" s="198"/>
      <c r="AA20" s="337"/>
      <c r="AB20" s="338"/>
      <c r="AC20" s="12"/>
      <c r="AD20" s="198"/>
      <c r="AE20" s="117"/>
      <c r="AF20" s="110"/>
      <c r="AG20" s="374"/>
    </row>
    <row r="21" spans="1:33" ht="15.75" customHeight="1" thickBot="1">
      <c r="A21" s="324"/>
      <c r="B21" s="133" t="s">
        <v>115</v>
      </c>
      <c r="C21" s="358"/>
      <c r="D21" s="358"/>
      <c r="E21" s="134"/>
      <c r="F21" s="167"/>
      <c r="G21" s="135"/>
      <c r="H21" s="69"/>
      <c r="I21" s="136">
        <f t="shared" ref="I21:J21" si="2">AVERAGE(I5:I20)</f>
        <v>21.8</v>
      </c>
      <c r="J21" s="137">
        <f t="shared" si="2"/>
        <v>1840</v>
      </c>
      <c r="K21" s="138">
        <f t="shared" ref="K21" si="3">J21/I21</f>
        <v>84.403669724770637</v>
      </c>
      <c r="L21" s="136">
        <f t="shared" ref="L21:M21" si="4">AVERAGE(L5:L20)</f>
        <v>21.8</v>
      </c>
      <c r="M21" s="137">
        <f t="shared" si="4"/>
        <v>1650.6975430895666</v>
      </c>
      <c r="N21" s="138">
        <f t="shared" ref="N21:N28" si="5">M21/L21</f>
        <v>75.720070783925067</v>
      </c>
      <c r="O21" s="139">
        <f t="shared" ref="O21:O28" si="6">L21-I21</f>
        <v>0</v>
      </c>
      <c r="P21" s="140">
        <f t="shared" ref="P21:P28" si="7">N21-K21</f>
        <v>-8.6835989408455703</v>
      </c>
      <c r="Q21" s="141">
        <f t="shared" ref="Q21:Q28" si="8">N21/K21</f>
        <v>0.8971182299399818</v>
      </c>
      <c r="R21" s="329"/>
      <c r="S21" s="142">
        <v>0.16666666666666666</v>
      </c>
      <c r="T21" s="143">
        <v>0.60217592592592584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359"/>
      <c r="AB21" s="360"/>
      <c r="AC21" s="179">
        <f>SUM(AC5:AC20)</f>
        <v>12</v>
      </c>
      <c r="AD21" s="180">
        <f>SUM(AD5:AD20)</f>
        <v>0</v>
      </c>
      <c r="AE21" s="168">
        <f t="shared" ref="AE21:AE28" si="9">M21-J21</f>
        <v>-189.30245691043342</v>
      </c>
      <c r="AF21" s="141">
        <f t="shared" ref="AF21:AF28" si="10">M21/J21</f>
        <v>0.8971182299399818</v>
      </c>
      <c r="AG21" s="375"/>
    </row>
    <row r="22" spans="1:33" ht="15.75" customHeight="1">
      <c r="A22" s="361" t="s">
        <v>177</v>
      </c>
      <c r="B22" s="146" t="s">
        <v>192</v>
      </c>
      <c r="C22" s="325" t="s">
        <v>218</v>
      </c>
      <c r="D22" s="326"/>
      <c r="E22" s="147">
        <v>36.450000000000003</v>
      </c>
      <c r="F22" s="159">
        <v>2460</v>
      </c>
      <c r="G22" s="148">
        <f t="shared" ref="G22:G28" si="11">E22*F22</f>
        <v>89667</v>
      </c>
      <c r="H22" s="149"/>
      <c r="I22" s="153">
        <v>20</v>
      </c>
      <c r="J22" s="151">
        <v>2100</v>
      </c>
      <c r="K22" s="152">
        <f>J22/I22</f>
        <v>105</v>
      </c>
      <c r="L22" s="153">
        <v>20</v>
      </c>
      <c r="M22" s="151">
        <f t="shared" ref="M22:M28" si="12">F22/V22*60</f>
        <v>1897.2683422374976</v>
      </c>
      <c r="N22" s="152">
        <f t="shared" si="5"/>
        <v>94.863417111874881</v>
      </c>
      <c r="O22" s="154">
        <f t="shared" si="6"/>
        <v>0</v>
      </c>
      <c r="P22" s="155">
        <f t="shared" si="7"/>
        <v>-10.136582888125119</v>
      </c>
      <c r="Q22" s="156">
        <f t="shared" si="8"/>
        <v>0.90346111535118934</v>
      </c>
      <c r="R22" s="327">
        <f>Q38</f>
        <v>0.89453120860284341</v>
      </c>
      <c r="S22" s="157">
        <v>0.16666666666666666</v>
      </c>
      <c r="T22" s="158">
        <v>0.22068287037037038</v>
      </c>
      <c r="U22" s="159"/>
      <c r="V22" s="160">
        <v>77.796059057166104</v>
      </c>
      <c r="W22" s="97"/>
      <c r="X22" s="98"/>
      <c r="Y22" s="12"/>
      <c r="Z22" s="198"/>
      <c r="AA22" s="330"/>
      <c r="AB22" s="331"/>
      <c r="AC22" s="12">
        <v>1</v>
      </c>
      <c r="AD22" s="198"/>
      <c r="AE22" s="115">
        <f t="shared" si="9"/>
        <v>-202.73165776250244</v>
      </c>
      <c r="AF22" s="156">
        <f t="shared" si="10"/>
        <v>0.90346111535118934</v>
      </c>
      <c r="AG22" s="381">
        <f>AF38</f>
        <v>0.89453120860284352</v>
      </c>
    </row>
    <row r="23" spans="1:33" ht="15.75" customHeight="1">
      <c r="A23" s="362"/>
      <c r="B23" s="163" t="s">
        <v>166</v>
      </c>
      <c r="C23" s="335" t="s">
        <v>221</v>
      </c>
      <c r="D23" s="336"/>
      <c r="E23" s="101">
        <v>31.72</v>
      </c>
      <c r="F23" s="111">
        <v>1546</v>
      </c>
      <c r="G23" s="103">
        <f t="shared" si="11"/>
        <v>49039.119999999995</v>
      </c>
      <c r="H23" s="26"/>
      <c r="I23" s="107">
        <v>22</v>
      </c>
      <c r="J23" s="105">
        <v>2000</v>
      </c>
      <c r="K23" s="106">
        <f t="shared" si="1"/>
        <v>90.909090909090907</v>
      </c>
      <c r="L23" s="107">
        <v>22</v>
      </c>
      <c r="M23" s="105">
        <f t="shared" si="12"/>
        <v>1799.8072198559164</v>
      </c>
      <c r="N23" s="106">
        <f t="shared" si="5"/>
        <v>81.809419084359831</v>
      </c>
      <c r="O23" s="108">
        <f t="shared" si="6"/>
        <v>0</v>
      </c>
      <c r="P23" s="109">
        <f t="shared" si="7"/>
        <v>-9.0996718247310753</v>
      </c>
      <c r="Q23" s="110">
        <f t="shared" si="8"/>
        <v>0.89990360992795815</v>
      </c>
      <c r="R23" s="328"/>
      <c r="S23" s="47">
        <v>0.22361111111111109</v>
      </c>
      <c r="T23" s="48">
        <v>0.2593981481481481</v>
      </c>
      <c r="U23" s="111">
        <v>5</v>
      </c>
      <c r="V23" s="112">
        <v>51.538853148631048</v>
      </c>
      <c r="W23" s="113"/>
      <c r="X23" s="116"/>
      <c r="Y23" s="12"/>
      <c r="Z23" s="198"/>
      <c r="AA23" s="337"/>
      <c r="AB23" s="338"/>
      <c r="AC23" s="12">
        <v>1</v>
      </c>
      <c r="AD23" s="198"/>
      <c r="AE23" s="117">
        <f t="shared" si="9"/>
        <v>-200.1927801440836</v>
      </c>
      <c r="AF23" s="110">
        <f t="shared" si="10"/>
        <v>0.89990360992795815</v>
      </c>
      <c r="AG23" s="374"/>
    </row>
    <row r="24" spans="1:33" ht="15.75" customHeight="1">
      <c r="A24" s="362"/>
      <c r="B24" s="163" t="s">
        <v>166</v>
      </c>
      <c r="C24" s="335" t="s">
        <v>222</v>
      </c>
      <c r="D24" s="336"/>
      <c r="E24" s="101">
        <v>34.79</v>
      </c>
      <c r="F24" s="111">
        <v>1499</v>
      </c>
      <c r="G24" s="103">
        <f t="shared" si="11"/>
        <v>52150.21</v>
      </c>
      <c r="H24" s="26"/>
      <c r="I24" s="107">
        <v>11</v>
      </c>
      <c r="J24" s="105">
        <v>2000</v>
      </c>
      <c r="K24" s="106">
        <f t="shared" si="1"/>
        <v>181.81818181818181</v>
      </c>
      <c r="L24" s="107">
        <v>11</v>
      </c>
      <c r="M24" s="105">
        <f t="shared" si="12"/>
        <v>1807.0749008060195</v>
      </c>
      <c r="N24" s="106">
        <f t="shared" si="5"/>
        <v>164.27953643691086</v>
      </c>
      <c r="O24" s="108">
        <f t="shared" si="6"/>
        <v>0</v>
      </c>
      <c r="P24" s="109">
        <f t="shared" si="7"/>
        <v>-17.538645381270953</v>
      </c>
      <c r="Q24" s="110">
        <f t="shared" si="8"/>
        <v>0.9035374504030097</v>
      </c>
      <c r="R24" s="328"/>
      <c r="S24" s="47">
        <v>0.26249999999999996</v>
      </c>
      <c r="T24" s="48">
        <v>0.29706018518518512</v>
      </c>
      <c r="U24" s="111">
        <v>5</v>
      </c>
      <c r="V24" s="112">
        <v>49.771041565506536</v>
      </c>
      <c r="W24" s="113"/>
      <c r="X24" s="116"/>
      <c r="Y24" s="12"/>
      <c r="Z24" s="198"/>
      <c r="AA24" s="337"/>
      <c r="AB24" s="338"/>
      <c r="AC24" s="12">
        <v>0</v>
      </c>
      <c r="AD24" s="198"/>
      <c r="AE24" s="117">
        <f t="shared" si="9"/>
        <v>-192.92509919398049</v>
      </c>
      <c r="AF24" s="110">
        <f t="shared" si="10"/>
        <v>0.90353745040300981</v>
      </c>
      <c r="AG24" s="374"/>
    </row>
    <row r="25" spans="1:33" ht="15.75" customHeight="1">
      <c r="A25" s="362"/>
      <c r="B25" s="163" t="s">
        <v>166</v>
      </c>
      <c r="C25" s="335" t="s">
        <v>220</v>
      </c>
      <c r="D25" s="336"/>
      <c r="E25" s="101">
        <v>33.200000000000003</v>
      </c>
      <c r="F25" s="111">
        <v>2631</v>
      </c>
      <c r="G25" s="103">
        <f t="shared" si="11"/>
        <v>87349.200000000012</v>
      </c>
      <c r="H25" s="26"/>
      <c r="I25" s="107">
        <v>11</v>
      </c>
      <c r="J25" s="105">
        <v>2000</v>
      </c>
      <c r="K25" s="106">
        <f t="shared" si="1"/>
        <v>181.81818181818181</v>
      </c>
      <c r="L25" s="107">
        <v>11</v>
      </c>
      <c r="M25" s="105">
        <f t="shared" si="12"/>
        <v>1806.0181432535185</v>
      </c>
      <c r="N25" s="106">
        <f t="shared" si="5"/>
        <v>164.18346756850167</v>
      </c>
      <c r="O25" s="108">
        <f t="shared" si="6"/>
        <v>0</v>
      </c>
      <c r="P25" s="109">
        <f t="shared" si="7"/>
        <v>-17.634714249680144</v>
      </c>
      <c r="Q25" s="110">
        <f t="shared" si="8"/>
        <v>0.90300907162675925</v>
      </c>
      <c r="R25" s="328"/>
      <c r="S25" s="47">
        <v>0.29999999999999993</v>
      </c>
      <c r="T25" s="48">
        <v>0.36069444444444437</v>
      </c>
      <c r="U25" s="111">
        <v>5</v>
      </c>
      <c r="V25" s="112">
        <v>87.407759766807899</v>
      </c>
      <c r="W25" s="113"/>
      <c r="X25" s="116"/>
      <c r="Y25" s="12"/>
      <c r="Z25" s="198"/>
      <c r="AA25" s="337"/>
      <c r="AB25" s="338"/>
      <c r="AC25" s="12">
        <v>0</v>
      </c>
      <c r="AD25" s="198"/>
      <c r="AE25" s="117">
        <f t="shared" si="9"/>
        <v>-193.98185674648153</v>
      </c>
      <c r="AF25" s="110">
        <f t="shared" si="10"/>
        <v>0.90300907162675925</v>
      </c>
      <c r="AG25" s="374"/>
    </row>
    <row r="26" spans="1:33" ht="15.75" customHeight="1">
      <c r="A26" s="363"/>
      <c r="B26" s="163" t="s">
        <v>166</v>
      </c>
      <c r="C26" s="335" t="s">
        <v>225</v>
      </c>
      <c r="D26" s="336"/>
      <c r="E26" s="101">
        <v>51.44</v>
      </c>
      <c r="F26" s="111">
        <v>2166</v>
      </c>
      <c r="G26" s="103">
        <f t="shared" si="11"/>
        <v>111419.04</v>
      </c>
      <c r="H26" s="13"/>
      <c r="I26" s="118">
        <v>19</v>
      </c>
      <c r="J26" s="105">
        <v>2000</v>
      </c>
      <c r="K26" s="106">
        <f t="shared" si="1"/>
        <v>105.26315789473684</v>
      </c>
      <c r="L26" s="107">
        <v>19</v>
      </c>
      <c r="M26" s="105">
        <f t="shared" si="12"/>
        <v>1789.7152450743372</v>
      </c>
      <c r="N26" s="106">
        <f t="shared" si="5"/>
        <v>94.195539214438796</v>
      </c>
      <c r="O26" s="108">
        <f t="shared" si="6"/>
        <v>0</v>
      </c>
      <c r="P26" s="109">
        <f t="shared" si="7"/>
        <v>-11.06761868029804</v>
      </c>
      <c r="Q26" s="110">
        <f t="shared" si="8"/>
        <v>0.89485762253716861</v>
      </c>
      <c r="R26" s="328"/>
      <c r="S26" s="47">
        <v>0.36388888888888882</v>
      </c>
      <c r="T26" s="48">
        <v>0.41430555555555548</v>
      </c>
      <c r="U26" s="111">
        <v>4.5999999999999996</v>
      </c>
      <c r="V26" s="112">
        <v>72.614903604177556</v>
      </c>
      <c r="W26" s="113"/>
      <c r="X26" s="116"/>
      <c r="Y26" s="12"/>
      <c r="Z26" s="198"/>
      <c r="AA26" s="337"/>
      <c r="AB26" s="338"/>
      <c r="AC26" s="12">
        <v>2</v>
      </c>
      <c r="AD26" s="198"/>
      <c r="AE26" s="117">
        <f t="shared" si="9"/>
        <v>-210.28475492566281</v>
      </c>
      <c r="AF26" s="110">
        <f t="shared" si="10"/>
        <v>0.89485762253716861</v>
      </c>
      <c r="AG26" s="374"/>
    </row>
    <row r="27" spans="1:33" ht="15.75" customHeight="1">
      <c r="A27" s="363"/>
      <c r="B27" s="163" t="s">
        <v>171</v>
      </c>
      <c r="C27" s="335" t="s">
        <v>241</v>
      </c>
      <c r="D27" s="336"/>
      <c r="E27" s="101">
        <v>46.34</v>
      </c>
      <c r="F27" s="111">
        <v>2099</v>
      </c>
      <c r="G27" s="121">
        <f t="shared" si="11"/>
        <v>97267.66</v>
      </c>
      <c r="H27" s="122">
        <v>2</v>
      </c>
      <c r="I27" s="107">
        <v>21</v>
      </c>
      <c r="J27" s="105">
        <v>1500</v>
      </c>
      <c r="K27" s="106">
        <f t="shared" si="1"/>
        <v>71.428571428571431</v>
      </c>
      <c r="L27" s="107">
        <v>21</v>
      </c>
      <c r="M27" s="105">
        <f t="shared" si="12"/>
        <v>1307.7119638728348</v>
      </c>
      <c r="N27" s="106">
        <f t="shared" si="5"/>
        <v>62.271998279658796</v>
      </c>
      <c r="O27" s="108">
        <f t="shared" si="6"/>
        <v>0</v>
      </c>
      <c r="P27" s="109">
        <f t="shared" si="7"/>
        <v>-9.156573148912635</v>
      </c>
      <c r="Q27" s="110">
        <f t="shared" si="8"/>
        <v>0.87180797591522308</v>
      </c>
      <c r="R27" s="328"/>
      <c r="S27" s="47">
        <v>0.41736111111111102</v>
      </c>
      <c r="T27" s="120">
        <v>0.48423611111111103</v>
      </c>
      <c r="U27" s="111">
        <v>5</v>
      </c>
      <c r="V27" s="112">
        <v>96.3056112349269</v>
      </c>
      <c r="W27" s="113">
        <v>0.48423611111111103</v>
      </c>
      <c r="X27" s="116">
        <v>0.52222222222222203</v>
      </c>
      <c r="Y27" s="12"/>
      <c r="Z27" s="198"/>
      <c r="AA27" s="337"/>
      <c r="AB27" s="338"/>
      <c r="AC27" s="12">
        <v>3</v>
      </c>
      <c r="AD27" s="198"/>
      <c r="AE27" s="117">
        <f t="shared" si="9"/>
        <v>-192.28803612716524</v>
      </c>
      <c r="AF27" s="110">
        <f t="shared" si="10"/>
        <v>0.87180797591522319</v>
      </c>
      <c r="AG27" s="374"/>
    </row>
    <row r="28" spans="1:33" ht="15.75" customHeight="1">
      <c r="A28" s="363"/>
      <c r="B28" s="163" t="s">
        <v>171</v>
      </c>
      <c r="C28" s="335" t="s">
        <v>241</v>
      </c>
      <c r="D28" s="336"/>
      <c r="E28" s="101">
        <v>46.34</v>
      </c>
      <c r="F28" s="111">
        <v>2590</v>
      </c>
      <c r="G28" s="121">
        <f t="shared" si="11"/>
        <v>120020.6</v>
      </c>
      <c r="H28" s="62"/>
      <c r="I28" s="118">
        <v>21</v>
      </c>
      <c r="J28" s="105">
        <v>1500</v>
      </c>
      <c r="K28" s="106">
        <f t="shared" si="1"/>
        <v>71.428571428571431</v>
      </c>
      <c r="L28" s="107">
        <v>21</v>
      </c>
      <c r="M28" s="105">
        <f t="shared" si="12"/>
        <v>1310.7630175971267</v>
      </c>
      <c r="N28" s="106">
        <f t="shared" si="5"/>
        <v>62.417286552244128</v>
      </c>
      <c r="O28" s="123">
        <f t="shared" si="6"/>
        <v>0</v>
      </c>
      <c r="P28" s="124">
        <f t="shared" si="7"/>
        <v>-9.0112848763273021</v>
      </c>
      <c r="Q28" s="125">
        <f t="shared" si="8"/>
        <v>0.87384201173141773</v>
      </c>
      <c r="R28" s="328"/>
      <c r="S28" s="47">
        <v>0.52222222222222203</v>
      </c>
      <c r="T28" s="120">
        <v>0.60454861111111091</v>
      </c>
      <c r="U28" s="111">
        <v>54.699999999999839</v>
      </c>
      <c r="V28" s="112">
        <v>118.556899999267</v>
      </c>
      <c r="W28" s="113"/>
      <c r="X28" s="116"/>
      <c r="Y28" s="12"/>
      <c r="Z28" s="198"/>
      <c r="AA28" s="337"/>
      <c r="AB28" s="338"/>
      <c r="AC28" s="12">
        <v>3</v>
      </c>
      <c r="AD28" s="198"/>
      <c r="AE28" s="117">
        <f t="shared" si="9"/>
        <v>-189.23698240287331</v>
      </c>
      <c r="AF28" s="110">
        <f t="shared" si="10"/>
        <v>0.87384201173141784</v>
      </c>
      <c r="AG28" s="374"/>
    </row>
    <row r="29" spans="1:33" ht="15.75" customHeight="1">
      <c r="A29" s="363"/>
      <c r="B29" s="163"/>
      <c r="C29" s="335"/>
      <c r="D29" s="336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328"/>
      <c r="S29" s="47"/>
      <c r="T29" s="120"/>
      <c r="U29" s="111"/>
      <c r="V29" s="112"/>
      <c r="W29" s="113"/>
      <c r="X29" s="116"/>
      <c r="Y29" s="12"/>
      <c r="Z29" s="198"/>
      <c r="AA29" s="337"/>
      <c r="AB29" s="338"/>
      <c r="AC29" s="12"/>
      <c r="AD29" s="198"/>
      <c r="AE29" s="117"/>
      <c r="AF29" s="110"/>
      <c r="AG29" s="374"/>
    </row>
    <row r="30" spans="1:33" ht="15.75" customHeight="1">
      <c r="A30" s="363"/>
      <c r="B30" s="163"/>
      <c r="C30" s="335"/>
      <c r="D30" s="336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328"/>
      <c r="S30" s="47"/>
      <c r="T30" s="120"/>
      <c r="U30" s="111"/>
      <c r="V30" s="112"/>
      <c r="W30" s="113"/>
      <c r="X30" s="116"/>
      <c r="Y30" s="12"/>
      <c r="Z30" s="198"/>
      <c r="AA30" s="337"/>
      <c r="AB30" s="338"/>
      <c r="AC30" s="12"/>
      <c r="AD30" s="198"/>
      <c r="AE30" s="117"/>
      <c r="AF30" s="110"/>
      <c r="AG30" s="374"/>
    </row>
    <row r="31" spans="1:33" ht="15.75" customHeight="1">
      <c r="A31" s="363"/>
      <c r="B31" s="163"/>
      <c r="C31" s="335"/>
      <c r="D31" s="336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328"/>
      <c r="S31" s="47"/>
      <c r="T31" s="120"/>
      <c r="U31" s="111"/>
      <c r="V31" s="112"/>
      <c r="W31" s="113"/>
      <c r="X31" s="116"/>
      <c r="Y31" s="12"/>
      <c r="Z31" s="198"/>
      <c r="AA31" s="337"/>
      <c r="AB31" s="338"/>
      <c r="AC31" s="12"/>
      <c r="AD31" s="198"/>
      <c r="AE31" s="117"/>
      <c r="AF31" s="110"/>
      <c r="AG31" s="374"/>
    </row>
    <row r="32" spans="1:33" ht="15.75" customHeight="1">
      <c r="A32" s="363"/>
      <c r="B32" s="163"/>
      <c r="C32" s="335"/>
      <c r="D32" s="336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328"/>
      <c r="S32" s="47"/>
      <c r="T32" s="120"/>
      <c r="U32" s="111"/>
      <c r="V32" s="112"/>
      <c r="W32" s="113"/>
      <c r="X32" s="116"/>
      <c r="Y32" s="12"/>
      <c r="Z32" s="198"/>
      <c r="AA32" s="337"/>
      <c r="AB32" s="338"/>
      <c r="AC32" s="12"/>
      <c r="AD32" s="198"/>
      <c r="AE32" s="117"/>
      <c r="AF32" s="110"/>
      <c r="AG32" s="374"/>
    </row>
    <row r="33" spans="1:33" ht="15.75" customHeight="1">
      <c r="A33" s="363"/>
      <c r="B33" s="163"/>
      <c r="C33" s="335"/>
      <c r="D33" s="336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328"/>
      <c r="S33" s="47"/>
      <c r="T33" s="120"/>
      <c r="U33" s="111"/>
      <c r="V33" s="112"/>
      <c r="W33" s="113"/>
      <c r="X33" s="116"/>
      <c r="Y33" s="12"/>
      <c r="Z33" s="198"/>
      <c r="AA33" s="337"/>
      <c r="AB33" s="338"/>
      <c r="AC33" s="12"/>
      <c r="AD33" s="198"/>
      <c r="AE33" s="117"/>
      <c r="AF33" s="110"/>
      <c r="AG33" s="374"/>
    </row>
    <row r="34" spans="1:33" ht="15.75" customHeight="1">
      <c r="A34" s="363"/>
      <c r="B34" s="163"/>
      <c r="C34" s="335"/>
      <c r="D34" s="336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28"/>
      <c r="S34" s="47"/>
      <c r="T34" s="120"/>
      <c r="U34" s="111"/>
      <c r="V34" s="112"/>
      <c r="W34" s="113"/>
      <c r="X34" s="116"/>
      <c r="Y34" s="12"/>
      <c r="Z34" s="198"/>
      <c r="AA34" s="337"/>
      <c r="AB34" s="338"/>
      <c r="AC34" s="12"/>
      <c r="AD34" s="198"/>
      <c r="AE34" s="117"/>
      <c r="AF34" s="110"/>
      <c r="AG34" s="374"/>
    </row>
    <row r="35" spans="1:33" ht="15.75" customHeight="1">
      <c r="A35" s="363"/>
      <c r="B35" s="163"/>
      <c r="C35" s="335"/>
      <c r="D35" s="336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28"/>
      <c r="S35" s="47"/>
      <c r="T35" s="120"/>
      <c r="U35" s="111"/>
      <c r="V35" s="112"/>
      <c r="W35" s="183"/>
      <c r="X35" s="184"/>
      <c r="Y35" s="12"/>
      <c r="Z35" s="198"/>
      <c r="AA35" s="337"/>
      <c r="AB35" s="338"/>
      <c r="AC35" s="12"/>
      <c r="AD35" s="198"/>
      <c r="AE35" s="117"/>
      <c r="AF35" s="110"/>
      <c r="AG35" s="374"/>
    </row>
    <row r="36" spans="1:33" ht="15.75" customHeight="1">
      <c r="A36" s="363"/>
      <c r="B36" s="163"/>
      <c r="C36" s="335"/>
      <c r="D36" s="336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28"/>
      <c r="S36" s="47"/>
      <c r="T36" s="120"/>
      <c r="U36" s="111"/>
      <c r="V36" s="112"/>
      <c r="W36" s="185"/>
      <c r="X36" s="186"/>
      <c r="Y36" s="12"/>
      <c r="Z36" s="198"/>
      <c r="AA36" s="337"/>
      <c r="AB36" s="338"/>
      <c r="AC36" s="12"/>
      <c r="AD36" s="198"/>
      <c r="AE36" s="117"/>
      <c r="AF36" s="110"/>
      <c r="AG36" s="374"/>
    </row>
    <row r="37" spans="1:33" ht="15.75" customHeight="1">
      <c r="A37" s="363"/>
      <c r="B37" s="100"/>
      <c r="C37" s="335"/>
      <c r="D37" s="336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28"/>
      <c r="S37" s="47"/>
      <c r="T37" s="120"/>
      <c r="U37" s="130"/>
      <c r="V37" s="112"/>
      <c r="W37" s="185"/>
      <c r="X37" s="186"/>
      <c r="Y37" s="12"/>
      <c r="Z37" s="198"/>
      <c r="AA37" s="337"/>
      <c r="AB37" s="338"/>
      <c r="AC37" s="12"/>
      <c r="AD37" s="198"/>
      <c r="AE37" s="117"/>
      <c r="AF37" s="110"/>
      <c r="AG37" s="374"/>
    </row>
    <row r="38" spans="1:33" ht="15.75" customHeight="1" thickBot="1">
      <c r="A38" s="364"/>
      <c r="B38" s="133" t="s">
        <v>115</v>
      </c>
      <c r="C38" s="358"/>
      <c r="D38" s="358"/>
      <c r="E38" s="134"/>
      <c r="F38" s="167"/>
      <c r="G38" s="135"/>
      <c r="H38" s="69"/>
      <c r="I38" s="136">
        <f t="shared" ref="I38:J38" si="13">AVERAGE(I22:I37)</f>
        <v>17.857142857142858</v>
      </c>
      <c r="J38" s="137">
        <f t="shared" si="13"/>
        <v>1871.4285714285713</v>
      </c>
      <c r="K38" s="138">
        <f t="shared" ref="K38" si="14">J38/I38</f>
        <v>104.8</v>
      </c>
      <c r="L38" s="136">
        <f t="shared" ref="L38:M38" si="15">AVERAGE(L22:L37)</f>
        <v>17.857142857142858</v>
      </c>
      <c r="M38" s="137">
        <f t="shared" si="15"/>
        <v>1674.0512618138928</v>
      </c>
      <c r="N38" s="138">
        <f t="shared" ref="N38:N48" si="16">M38/L38</f>
        <v>93.746870661577987</v>
      </c>
      <c r="O38" s="139">
        <f t="shared" ref="O38:O48" si="17">L38-I38</f>
        <v>0</v>
      </c>
      <c r="P38" s="140">
        <f t="shared" ref="P38:P48" si="18">N38-K38</f>
        <v>-11.053129338422011</v>
      </c>
      <c r="Q38" s="141">
        <f t="shared" ref="Q38:Q48" si="19">N38/K38</f>
        <v>0.89453120860284341</v>
      </c>
      <c r="R38" s="329"/>
      <c r="S38" s="142">
        <v>0.16666666666666666</v>
      </c>
      <c r="T38" s="143">
        <v>0.60454861111111091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359"/>
      <c r="AB38" s="360"/>
      <c r="AC38" s="179">
        <f>SUM(AC22:AC37)</f>
        <v>10</v>
      </c>
      <c r="AD38" s="180">
        <f>SUM(AD22:AD37)</f>
        <v>0</v>
      </c>
      <c r="AE38" s="168">
        <f t="shared" ref="AE38:AE48" si="20">M38-J38</f>
        <v>-197.37730961467855</v>
      </c>
      <c r="AF38" s="141">
        <f t="shared" ref="AF38:AF48" si="21">M38/J38</f>
        <v>0.89453120860284352</v>
      </c>
      <c r="AG38" s="375"/>
    </row>
    <row r="39" spans="1:33" ht="15.75" customHeight="1">
      <c r="A39" s="322" t="s">
        <v>178</v>
      </c>
      <c r="B39" s="146" t="s">
        <v>173</v>
      </c>
      <c r="C39" s="325" t="s">
        <v>180</v>
      </c>
      <c r="D39" s="326"/>
      <c r="E39" s="147">
        <v>53.76</v>
      </c>
      <c r="F39" s="97">
        <v>2342</v>
      </c>
      <c r="G39" s="148">
        <f t="shared" ref="G39:G48" si="22">E39*F39</f>
        <v>125905.92</v>
      </c>
      <c r="H39" s="149"/>
      <c r="I39" s="150">
        <v>20</v>
      </c>
      <c r="J39" s="151">
        <v>2000</v>
      </c>
      <c r="K39" s="152">
        <f>J39/I39</f>
        <v>100</v>
      </c>
      <c r="L39" s="153">
        <v>20</v>
      </c>
      <c r="M39" s="151">
        <f t="shared" ref="M39:M48" si="23">F39/V39*60</f>
        <v>1789.4629745447669</v>
      </c>
      <c r="N39" s="152">
        <f t="shared" si="16"/>
        <v>89.473148727238339</v>
      </c>
      <c r="O39" s="154">
        <f t="shared" si="17"/>
        <v>0</v>
      </c>
      <c r="P39" s="155">
        <f t="shared" si="18"/>
        <v>-10.526851272761661</v>
      </c>
      <c r="Q39" s="156">
        <f t="shared" si="19"/>
        <v>0.89473148727238339</v>
      </c>
      <c r="R39" s="327">
        <f>Q55</f>
        <v>0.89192108671608394</v>
      </c>
      <c r="S39" s="157">
        <v>0.16666666666666666</v>
      </c>
      <c r="T39" s="158">
        <v>0.22119212962962961</v>
      </c>
      <c r="U39" s="159"/>
      <c r="V39" s="160">
        <v>78.526352318492542</v>
      </c>
      <c r="W39" s="158"/>
      <c r="X39" s="169"/>
      <c r="Y39" s="12"/>
      <c r="Z39" s="198"/>
      <c r="AA39" s="330"/>
      <c r="AB39" s="331"/>
      <c r="AC39" s="12">
        <v>2</v>
      </c>
      <c r="AD39" s="198"/>
      <c r="AE39" s="115">
        <f t="shared" si="20"/>
        <v>-210.53702545523311</v>
      </c>
      <c r="AF39" s="156">
        <f t="shared" si="21"/>
        <v>0.8947314872723835</v>
      </c>
      <c r="AG39" s="332">
        <f>AF55</f>
        <v>0.92465213576988525</v>
      </c>
    </row>
    <row r="40" spans="1:33" ht="15.75" customHeight="1">
      <c r="A40" s="323"/>
      <c r="B40" s="163" t="s">
        <v>173</v>
      </c>
      <c r="C40" s="335" t="s">
        <v>181</v>
      </c>
      <c r="D40" s="336"/>
      <c r="E40" s="101">
        <v>71.55</v>
      </c>
      <c r="F40" s="102">
        <v>1733</v>
      </c>
      <c r="G40" s="103">
        <f t="shared" si="22"/>
        <v>123996.15</v>
      </c>
      <c r="H40" s="26"/>
      <c r="I40" s="104">
        <v>22</v>
      </c>
      <c r="J40" s="105">
        <v>2000</v>
      </c>
      <c r="K40" s="106">
        <f t="shared" si="1"/>
        <v>90.909090909090907</v>
      </c>
      <c r="L40" s="107">
        <v>22</v>
      </c>
      <c r="M40" s="105">
        <f t="shared" si="23"/>
        <v>1789.5511049214376</v>
      </c>
      <c r="N40" s="106">
        <f t="shared" si="16"/>
        <v>81.343232041883525</v>
      </c>
      <c r="O40" s="108">
        <f t="shared" si="17"/>
        <v>0</v>
      </c>
      <c r="P40" s="109">
        <f t="shared" si="18"/>
        <v>-9.5658588672073819</v>
      </c>
      <c r="Q40" s="110">
        <f t="shared" si="19"/>
        <v>0.89477555246071883</v>
      </c>
      <c r="R40" s="328"/>
      <c r="S40" s="47">
        <v>0.22430555555555554</v>
      </c>
      <c r="T40" s="48">
        <v>0.26465277777777774</v>
      </c>
      <c r="U40" s="111">
        <v>5</v>
      </c>
      <c r="V40" s="112">
        <v>58.103956748731569</v>
      </c>
      <c r="W40" s="113"/>
      <c r="X40" s="116"/>
      <c r="Y40" s="12"/>
      <c r="Z40" s="198"/>
      <c r="AA40" s="337"/>
      <c r="AB40" s="338"/>
      <c r="AC40" s="12">
        <v>1</v>
      </c>
      <c r="AD40" s="198"/>
      <c r="AE40" s="117">
        <f t="shared" si="20"/>
        <v>-210.44889507856237</v>
      </c>
      <c r="AF40" s="110">
        <f t="shared" si="21"/>
        <v>0.89477555246071883</v>
      </c>
      <c r="AG40" s="333"/>
    </row>
    <row r="41" spans="1:33" ht="15.75" customHeight="1">
      <c r="A41" s="323"/>
      <c r="B41" s="163" t="s">
        <v>173</v>
      </c>
      <c r="C41" s="335" t="s">
        <v>231</v>
      </c>
      <c r="D41" s="336"/>
      <c r="E41" s="101">
        <v>63.92</v>
      </c>
      <c r="F41" s="102">
        <v>2515</v>
      </c>
      <c r="G41" s="103">
        <f t="shared" si="22"/>
        <v>160758.80000000002</v>
      </c>
      <c r="H41" s="26"/>
      <c r="I41" s="104">
        <v>24</v>
      </c>
      <c r="J41" s="105">
        <v>2000</v>
      </c>
      <c r="K41" s="106">
        <f t="shared" si="1"/>
        <v>83.333333333333329</v>
      </c>
      <c r="L41" s="107">
        <v>24</v>
      </c>
      <c r="M41" s="105">
        <f t="shared" si="23"/>
        <v>1789.6847746643161</v>
      </c>
      <c r="N41" s="106">
        <f t="shared" si="16"/>
        <v>74.570198944346501</v>
      </c>
      <c r="O41" s="108">
        <f t="shared" si="17"/>
        <v>0</v>
      </c>
      <c r="P41" s="109">
        <f t="shared" si="18"/>
        <v>-8.7631343889868276</v>
      </c>
      <c r="Q41" s="110">
        <f t="shared" si="19"/>
        <v>0.89484238733215804</v>
      </c>
      <c r="R41" s="328"/>
      <c r="S41" s="47">
        <v>0.26874999999999999</v>
      </c>
      <c r="T41" s="48">
        <v>0.32729166666666665</v>
      </c>
      <c r="U41" s="111">
        <v>5.900000000000043</v>
      </c>
      <c r="V41" s="112">
        <v>84.316524416040636</v>
      </c>
      <c r="W41" s="113"/>
      <c r="X41" s="116"/>
      <c r="Y41" s="12"/>
      <c r="Z41" s="198"/>
      <c r="AA41" s="337"/>
      <c r="AB41" s="338"/>
      <c r="AC41" s="12">
        <v>2</v>
      </c>
      <c r="AD41" s="198"/>
      <c r="AE41" s="117">
        <f t="shared" si="20"/>
        <v>-210.31522533568386</v>
      </c>
      <c r="AF41" s="110">
        <f t="shared" si="21"/>
        <v>0.89484238733215804</v>
      </c>
      <c r="AG41" s="333"/>
    </row>
    <row r="42" spans="1:33" ht="15.75" customHeight="1">
      <c r="A42" s="323"/>
      <c r="B42" s="163" t="s">
        <v>173</v>
      </c>
      <c r="C42" s="335" t="s">
        <v>175</v>
      </c>
      <c r="D42" s="336"/>
      <c r="E42" s="101">
        <v>58.67</v>
      </c>
      <c r="F42" s="102">
        <v>762</v>
      </c>
      <c r="G42" s="103">
        <f t="shared" si="22"/>
        <v>44706.54</v>
      </c>
      <c r="H42" s="26">
        <v>2</v>
      </c>
      <c r="I42" s="104">
        <v>23</v>
      </c>
      <c r="J42" s="105">
        <v>2000</v>
      </c>
      <c r="K42" s="106">
        <f t="shared" si="1"/>
        <v>86.956521739130437</v>
      </c>
      <c r="L42" s="107">
        <v>23</v>
      </c>
      <c r="M42" s="105">
        <f t="shared" si="23"/>
        <v>1792.9380609972261</v>
      </c>
      <c r="N42" s="106">
        <f t="shared" si="16"/>
        <v>77.953828739009836</v>
      </c>
      <c r="O42" s="108">
        <f t="shared" si="17"/>
        <v>0</v>
      </c>
      <c r="P42" s="109">
        <f t="shared" si="18"/>
        <v>-9.0026930001206011</v>
      </c>
      <c r="Q42" s="110">
        <f t="shared" si="19"/>
        <v>0.89646903049861304</v>
      </c>
      <c r="R42" s="328"/>
      <c r="S42" s="47">
        <v>0.33124999999999999</v>
      </c>
      <c r="T42" s="48">
        <v>0.34895833333333331</v>
      </c>
      <c r="U42" s="111">
        <v>5.7000000000000117</v>
      </c>
      <c r="V42" s="112">
        <v>25.500044309712901</v>
      </c>
      <c r="W42" s="113"/>
      <c r="X42" s="116"/>
      <c r="Y42" s="12"/>
      <c r="Z42" s="198"/>
      <c r="AA42" s="337"/>
      <c r="AB42" s="338"/>
      <c r="AC42" s="12">
        <v>1</v>
      </c>
      <c r="AD42" s="198"/>
      <c r="AE42" s="117">
        <f t="shared" si="20"/>
        <v>-207.0619390027739</v>
      </c>
      <c r="AF42" s="110">
        <f t="shared" si="21"/>
        <v>0.89646903049861304</v>
      </c>
      <c r="AG42" s="333"/>
    </row>
    <row r="43" spans="1:33" ht="15.75" customHeight="1">
      <c r="A43" s="323"/>
      <c r="B43" s="163" t="s">
        <v>173</v>
      </c>
      <c r="C43" s="335" t="s">
        <v>179</v>
      </c>
      <c r="D43" s="336"/>
      <c r="E43" s="101">
        <v>59.54</v>
      </c>
      <c r="F43" s="102">
        <v>2197</v>
      </c>
      <c r="G43" s="103">
        <f t="shared" si="22"/>
        <v>130809.38</v>
      </c>
      <c r="H43" s="13"/>
      <c r="I43" s="104">
        <v>23</v>
      </c>
      <c r="J43" s="105">
        <v>2000</v>
      </c>
      <c r="K43" s="106">
        <f t="shared" si="1"/>
        <v>86.956521739130437</v>
      </c>
      <c r="L43" s="107">
        <v>23</v>
      </c>
      <c r="M43" s="105">
        <f t="shared" si="23"/>
        <v>1795.6576036313945</v>
      </c>
      <c r="N43" s="106">
        <f t="shared" si="16"/>
        <v>78.072069723104107</v>
      </c>
      <c r="O43" s="108">
        <f t="shared" si="17"/>
        <v>0</v>
      </c>
      <c r="P43" s="109">
        <f t="shared" si="18"/>
        <v>-8.8844520160263301</v>
      </c>
      <c r="Q43" s="110">
        <f t="shared" si="19"/>
        <v>0.89782880181569724</v>
      </c>
      <c r="R43" s="328"/>
      <c r="S43" s="47">
        <v>0.35277777777777775</v>
      </c>
      <c r="T43" s="48">
        <v>0.40374999999999994</v>
      </c>
      <c r="U43" s="111">
        <v>5.4999999999999805</v>
      </c>
      <c r="V43" s="112">
        <v>73.410431773528401</v>
      </c>
      <c r="W43" s="113"/>
      <c r="X43" s="116"/>
      <c r="Y43" s="12"/>
      <c r="Z43" s="198"/>
      <c r="AA43" s="337"/>
      <c r="AB43" s="338"/>
      <c r="AC43" s="12">
        <v>2</v>
      </c>
      <c r="AD43" s="198"/>
      <c r="AE43" s="117">
        <f t="shared" si="20"/>
        <v>-204.34239636860548</v>
      </c>
      <c r="AF43" s="110">
        <f t="shared" si="21"/>
        <v>0.89782880181569724</v>
      </c>
      <c r="AG43" s="333"/>
    </row>
    <row r="44" spans="1:33" ht="15.75" customHeight="1">
      <c r="A44" s="323"/>
      <c r="B44" s="163" t="s">
        <v>168</v>
      </c>
      <c r="C44" s="335" t="s">
        <v>169</v>
      </c>
      <c r="D44" s="336"/>
      <c r="E44" s="101">
        <v>29.97</v>
      </c>
      <c r="F44" s="102">
        <v>1893</v>
      </c>
      <c r="G44" s="121">
        <f t="shared" si="22"/>
        <v>56733.21</v>
      </c>
      <c r="H44" s="122"/>
      <c r="I44" s="104">
        <v>21</v>
      </c>
      <c r="J44" s="105">
        <v>2790</v>
      </c>
      <c r="K44" s="106">
        <f t="shared" si="1"/>
        <v>132.85714285714286</v>
      </c>
      <c r="L44" s="107">
        <v>23</v>
      </c>
      <c r="M44" s="105">
        <f t="shared" si="23"/>
        <v>2786.9038461538466</v>
      </c>
      <c r="N44" s="106">
        <f t="shared" si="16"/>
        <v>121.1697324414716</v>
      </c>
      <c r="O44" s="108">
        <f t="shared" si="17"/>
        <v>2</v>
      </c>
      <c r="P44" s="109">
        <f t="shared" si="18"/>
        <v>-11.687410415671266</v>
      </c>
      <c r="Q44" s="110">
        <f t="shared" si="19"/>
        <v>0.91203024418311951</v>
      </c>
      <c r="R44" s="328"/>
      <c r="S44" s="47">
        <v>0.40763888888888883</v>
      </c>
      <c r="T44" s="120">
        <v>0.43593749999999992</v>
      </c>
      <c r="U44" s="111">
        <v>5.5999999999999961</v>
      </c>
      <c r="V44" s="112">
        <v>40.754904463872919</v>
      </c>
      <c r="W44" s="113"/>
      <c r="X44" s="116"/>
      <c r="Y44" s="12"/>
      <c r="Z44" s="198"/>
      <c r="AA44" s="337"/>
      <c r="AB44" s="338"/>
      <c r="AC44" s="12">
        <v>1</v>
      </c>
      <c r="AD44" s="198"/>
      <c r="AE44" s="117">
        <f t="shared" si="20"/>
        <v>-3.0961538461533564</v>
      </c>
      <c r="AF44" s="110">
        <f t="shared" si="21"/>
        <v>0.99889026743865472</v>
      </c>
      <c r="AG44" s="333"/>
    </row>
    <row r="45" spans="1:33" ht="15.75" customHeight="1">
      <c r="A45" s="323"/>
      <c r="B45" s="163" t="s">
        <v>168</v>
      </c>
      <c r="C45" s="335" t="s">
        <v>240</v>
      </c>
      <c r="D45" s="336"/>
      <c r="E45" s="101">
        <v>29.23</v>
      </c>
      <c r="F45" s="102">
        <v>2447</v>
      </c>
      <c r="G45" s="121">
        <f t="shared" si="22"/>
        <v>71525.81</v>
      </c>
      <c r="H45" s="62">
        <v>2</v>
      </c>
      <c r="I45" s="104">
        <v>21</v>
      </c>
      <c r="J45" s="105">
        <v>2790</v>
      </c>
      <c r="K45" s="106">
        <f t="shared" si="1"/>
        <v>132.85714285714286</v>
      </c>
      <c r="L45" s="107">
        <v>24</v>
      </c>
      <c r="M45" s="105">
        <f t="shared" si="23"/>
        <v>2675.4276923076923</v>
      </c>
      <c r="N45" s="106">
        <f t="shared" si="16"/>
        <v>111.47615384615385</v>
      </c>
      <c r="O45" s="123">
        <f t="shared" si="17"/>
        <v>3</v>
      </c>
      <c r="P45" s="124">
        <f t="shared" si="18"/>
        <v>-21.380989010989012</v>
      </c>
      <c r="Q45" s="125">
        <f t="shared" si="19"/>
        <v>0.83906782464846985</v>
      </c>
      <c r="R45" s="328"/>
      <c r="S45" s="119">
        <v>0.43888888888888883</v>
      </c>
      <c r="T45" s="120">
        <v>0.47699074074074066</v>
      </c>
      <c r="U45" s="111">
        <v>5</v>
      </c>
      <c r="V45" s="112">
        <v>54.877207267508055</v>
      </c>
      <c r="W45" s="113">
        <v>0.47699074074074066</v>
      </c>
      <c r="X45" s="116">
        <v>0.51527777777777772</v>
      </c>
      <c r="Y45" s="12"/>
      <c r="Z45" s="198"/>
      <c r="AA45" s="337"/>
      <c r="AB45" s="338"/>
      <c r="AC45" s="12">
        <v>1</v>
      </c>
      <c r="AD45" s="198"/>
      <c r="AE45" s="117">
        <f t="shared" si="20"/>
        <v>-114.57230769230773</v>
      </c>
      <c r="AF45" s="110">
        <f t="shared" si="21"/>
        <v>0.95893465674110834</v>
      </c>
      <c r="AG45" s="333"/>
    </row>
    <row r="46" spans="1:33" ht="15.75" customHeight="1">
      <c r="A46" s="323"/>
      <c r="B46" s="163" t="s">
        <v>173</v>
      </c>
      <c r="C46" s="335" t="s">
        <v>212</v>
      </c>
      <c r="D46" s="336"/>
      <c r="E46" s="101">
        <v>61.09</v>
      </c>
      <c r="F46" s="102">
        <v>2581</v>
      </c>
      <c r="G46" s="121">
        <f t="shared" si="22"/>
        <v>157673.29</v>
      </c>
      <c r="H46" s="62"/>
      <c r="I46" s="104">
        <v>20</v>
      </c>
      <c r="J46" s="105">
        <v>2000</v>
      </c>
      <c r="K46" s="106">
        <f t="shared" si="1"/>
        <v>100</v>
      </c>
      <c r="L46" s="107">
        <v>20</v>
      </c>
      <c r="M46" s="105">
        <f t="shared" si="23"/>
        <v>1792.1455858679728</v>
      </c>
      <c r="N46" s="106">
        <f t="shared" si="16"/>
        <v>89.607279293398648</v>
      </c>
      <c r="O46" s="123">
        <f t="shared" si="17"/>
        <v>0</v>
      </c>
      <c r="P46" s="124">
        <f t="shared" si="18"/>
        <v>-10.392720706601352</v>
      </c>
      <c r="Q46" s="125">
        <f t="shared" si="19"/>
        <v>0.89607279293398645</v>
      </c>
      <c r="R46" s="328"/>
      <c r="S46" s="119">
        <v>0.51527777777777772</v>
      </c>
      <c r="T46" s="120">
        <v>0.57527777777777778</v>
      </c>
      <c r="U46" s="111">
        <v>55.133333333333368</v>
      </c>
      <c r="V46" s="112">
        <v>86.410390551500939</v>
      </c>
      <c r="W46" s="120"/>
      <c r="X46" s="189"/>
      <c r="Y46" s="12"/>
      <c r="Z46" s="198"/>
      <c r="AA46" s="337"/>
      <c r="AB46" s="338"/>
      <c r="AC46" s="12">
        <v>2</v>
      </c>
      <c r="AD46" s="198"/>
      <c r="AE46" s="117">
        <f t="shared" si="20"/>
        <v>-207.85441413202716</v>
      </c>
      <c r="AF46" s="110">
        <f t="shared" si="21"/>
        <v>0.89607279293398645</v>
      </c>
      <c r="AG46" s="333"/>
    </row>
    <row r="47" spans="1:33" ht="15.75" customHeight="1">
      <c r="A47" s="323"/>
      <c r="B47" s="163" t="s">
        <v>173</v>
      </c>
      <c r="C47" s="335" t="s">
        <v>175</v>
      </c>
      <c r="D47" s="336"/>
      <c r="E47" s="101">
        <v>58.67</v>
      </c>
      <c r="F47" s="102">
        <v>2101</v>
      </c>
      <c r="G47" s="121">
        <f t="shared" si="22"/>
        <v>123265.67</v>
      </c>
      <c r="H47" s="62"/>
      <c r="I47" s="104">
        <v>23</v>
      </c>
      <c r="J47" s="105">
        <v>2000</v>
      </c>
      <c r="K47" s="106">
        <f t="shared" si="1"/>
        <v>86.956521739130437</v>
      </c>
      <c r="L47" s="107">
        <v>23</v>
      </c>
      <c r="M47" s="105">
        <f t="shared" si="23"/>
        <v>1789.9992538786064</v>
      </c>
      <c r="N47" s="106">
        <f t="shared" si="16"/>
        <v>77.826054516461141</v>
      </c>
      <c r="O47" s="123">
        <f t="shared" si="17"/>
        <v>0</v>
      </c>
      <c r="P47" s="124">
        <f t="shared" si="18"/>
        <v>-9.1304672226692958</v>
      </c>
      <c r="Q47" s="125">
        <f t="shared" si="19"/>
        <v>0.89499962693930313</v>
      </c>
      <c r="R47" s="328"/>
      <c r="S47" s="119">
        <v>0.57916666666666661</v>
      </c>
      <c r="T47" s="120">
        <v>0.62806712962962963</v>
      </c>
      <c r="U47" s="111">
        <v>5.5999999999999162</v>
      </c>
      <c r="V47" s="112">
        <v>70.424610360507501</v>
      </c>
      <c r="W47" s="120"/>
      <c r="X47" s="189"/>
      <c r="Y47" s="12"/>
      <c r="Z47" s="198"/>
      <c r="AA47" s="337"/>
      <c r="AB47" s="338"/>
      <c r="AC47" s="12">
        <v>2</v>
      </c>
      <c r="AD47" s="198"/>
      <c r="AE47" s="117">
        <f t="shared" si="20"/>
        <v>-210.0007461213936</v>
      </c>
      <c r="AF47" s="110">
        <f t="shared" si="21"/>
        <v>0.89499962693930324</v>
      </c>
      <c r="AG47" s="333"/>
    </row>
    <row r="48" spans="1:33" ht="15.75" customHeight="1">
      <c r="A48" s="323"/>
      <c r="B48" s="163" t="s">
        <v>168</v>
      </c>
      <c r="C48" s="335" t="s">
        <v>240</v>
      </c>
      <c r="D48" s="336"/>
      <c r="E48" s="101">
        <v>29.23</v>
      </c>
      <c r="F48" s="102">
        <v>3291</v>
      </c>
      <c r="G48" s="121">
        <f t="shared" si="22"/>
        <v>96195.930000000008</v>
      </c>
      <c r="H48" s="62"/>
      <c r="I48" s="104">
        <v>21</v>
      </c>
      <c r="J48" s="105">
        <v>2790</v>
      </c>
      <c r="K48" s="106">
        <f t="shared" si="1"/>
        <v>132.85714285714286</v>
      </c>
      <c r="L48" s="107">
        <v>24</v>
      </c>
      <c r="M48" s="105">
        <f t="shared" si="23"/>
        <v>2682.6973802050716</v>
      </c>
      <c r="N48" s="106">
        <f t="shared" si="16"/>
        <v>111.77905750854465</v>
      </c>
      <c r="O48" s="123">
        <f t="shared" si="17"/>
        <v>3</v>
      </c>
      <c r="P48" s="124">
        <f t="shared" si="18"/>
        <v>-21.078085348598208</v>
      </c>
      <c r="Q48" s="125">
        <f t="shared" si="19"/>
        <v>0.84134774468797047</v>
      </c>
      <c r="R48" s="328"/>
      <c r="S48" s="119">
        <v>0.63124999999999998</v>
      </c>
      <c r="T48" s="120">
        <v>0.68236111111111108</v>
      </c>
      <c r="U48" s="111">
        <v>4.5833333333333037</v>
      </c>
      <c r="V48" s="112">
        <v>73.605022115802598</v>
      </c>
      <c r="W48" s="120"/>
      <c r="X48" s="189"/>
      <c r="Y48" s="12"/>
      <c r="Z48" s="198"/>
      <c r="AA48" s="337"/>
      <c r="AB48" s="338"/>
      <c r="AC48" s="12">
        <v>2</v>
      </c>
      <c r="AD48" s="198"/>
      <c r="AE48" s="117">
        <f t="shared" si="20"/>
        <v>-107.30261979492843</v>
      </c>
      <c r="AF48" s="110">
        <f t="shared" si="21"/>
        <v>0.96154027964339484</v>
      </c>
      <c r="AG48" s="333"/>
    </row>
    <row r="49" spans="1:33" ht="15.75" customHeight="1">
      <c r="A49" s="323"/>
      <c r="B49" s="163"/>
      <c r="C49" s="335"/>
      <c r="D49" s="336"/>
      <c r="E49" s="101"/>
      <c r="F49" s="102"/>
      <c r="G49" s="121"/>
      <c r="H49" s="62"/>
      <c r="I49" s="104"/>
      <c r="J49" s="105"/>
      <c r="K49" s="106"/>
      <c r="L49" s="107"/>
      <c r="M49" s="105"/>
      <c r="N49" s="106"/>
      <c r="O49" s="123"/>
      <c r="P49" s="124"/>
      <c r="Q49" s="125"/>
      <c r="R49" s="328"/>
      <c r="S49" s="119"/>
      <c r="T49" s="120"/>
      <c r="U49" s="111"/>
      <c r="V49" s="112"/>
      <c r="W49" s="120"/>
      <c r="X49" s="189"/>
      <c r="Y49" s="12"/>
      <c r="Z49" s="198"/>
      <c r="AA49" s="337"/>
      <c r="AB49" s="338"/>
      <c r="AC49" s="12"/>
      <c r="AD49" s="198"/>
      <c r="AE49" s="117"/>
      <c r="AF49" s="110"/>
      <c r="AG49" s="333"/>
    </row>
    <row r="50" spans="1:33" ht="15.75" customHeight="1">
      <c r="A50" s="323"/>
      <c r="B50" s="163"/>
      <c r="C50" s="335"/>
      <c r="D50" s="336"/>
      <c r="E50" s="101"/>
      <c r="F50" s="102"/>
      <c r="G50" s="121"/>
      <c r="H50" s="62"/>
      <c r="I50" s="104"/>
      <c r="J50" s="105"/>
      <c r="K50" s="106"/>
      <c r="L50" s="107"/>
      <c r="M50" s="105"/>
      <c r="N50" s="106"/>
      <c r="O50" s="123"/>
      <c r="P50" s="124"/>
      <c r="Q50" s="125"/>
      <c r="R50" s="328"/>
      <c r="S50" s="119"/>
      <c r="T50" s="120"/>
      <c r="U50" s="111"/>
      <c r="V50" s="112"/>
      <c r="W50" s="120"/>
      <c r="X50" s="189"/>
      <c r="Y50" s="12"/>
      <c r="Z50" s="198"/>
      <c r="AA50" s="337"/>
      <c r="AB50" s="338"/>
      <c r="AC50" s="12"/>
      <c r="AD50" s="198"/>
      <c r="AE50" s="117"/>
      <c r="AF50" s="110"/>
      <c r="AG50" s="333"/>
    </row>
    <row r="51" spans="1:33" ht="15.75" customHeight="1">
      <c r="A51" s="323"/>
      <c r="B51" s="163"/>
      <c r="C51" s="335"/>
      <c r="D51" s="336"/>
      <c r="E51" s="101"/>
      <c r="F51" s="102"/>
      <c r="G51" s="121"/>
      <c r="H51" s="62"/>
      <c r="I51" s="104"/>
      <c r="J51" s="105"/>
      <c r="K51" s="106"/>
      <c r="L51" s="107"/>
      <c r="M51" s="105"/>
      <c r="N51" s="106"/>
      <c r="O51" s="123"/>
      <c r="P51" s="124"/>
      <c r="Q51" s="125"/>
      <c r="R51" s="328"/>
      <c r="S51" s="119"/>
      <c r="T51" s="120"/>
      <c r="U51" s="111"/>
      <c r="V51" s="112"/>
      <c r="W51" s="120"/>
      <c r="X51" s="189"/>
      <c r="Y51" s="12"/>
      <c r="Z51" s="198"/>
      <c r="AA51" s="337"/>
      <c r="AB51" s="338"/>
      <c r="AC51" s="12"/>
      <c r="AD51" s="198"/>
      <c r="AE51" s="117"/>
      <c r="AF51" s="110"/>
      <c r="AG51" s="333"/>
    </row>
    <row r="52" spans="1:33" ht="15.75" customHeight="1">
      <c r="A52" s="323"/>
      <c r="B52" s="163"/>
      <c r="C52" s="335"/>
      <c r="D52" s="336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8"/>
      <c r="S52" s="119"/>
      <c r="T52" s="120"/>
      <c r="U52" s="111"/>
      <c r="V52" s="112"/>
      <c r="W52" s="120"/>
      <c r="X52" s="189"/>
      <c r="Y52" s="12"/>
      <c r="Z52" s="198"/>
      <c r="AA52" s="337"/>
      <c r="AB52" s="338"/>
      <c r="AC52" s="12"/>
      <c r="AD52" s="198"/>
      <c r="AE52" s="117"/>
      <c r="AF52" s="110"/>
      <c r="AG52" s="333"/>
    </row>
    <row r="53" spans="1:33" ht="15.75" customHeight="1">
      <c r="A53" s="323"/>
      <c r="B53" s="163"/>
      <c r="C53" s="335"/>
      <c r="D53" s="336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8"/>
      <c r="S53" s="119"/>
      <c r="T53" s="120"/>
      <c r="U53" s="111"/>
      <c r="V53" s="112"/>
      <c r="W53" s="120"/>
      <c r="X53" s="189"/>
      <c r="Y53" s="12"/>
      <c r="Z53" s="198"/>
      <c r="AA53" s="337"/>
      <c r="AB53" s="338"/>
      <c r="AC53" s="12"/>
      <c r="AD53" s="198"/>
      <c r="AE53" s="117"/>
      <c r="AF53" s="110"/>
      <c r="AG53" s="333"/>
    </row>
    <row r="54" spans="1:33" ht="15.75" customHeight="1">
      <c r="A54" s="323"/>
      <c r="B54" s="163"/>
      <c r="C54" s="335"/>
      <c r="D54" s="336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8"/>
      <c r="S54" s="119"/>
      <c r="T54" s="120"/>
      <c r="U54" s="130"/>
      <c r="V54" s="131"/>
      <c r="W54" s="126"/>
      <c r="X54" s="127"/>
      <c r="Y54" s="12"/>
      <c r="Z54" s="198"/>
      <c r="AA54" s="337"/>
      <c r="AB54" s="338"/>
      <c r="AC54" s="12"/>
      <c r="AD54" s="198"/>
      <c r="AE54" s="165"/>
      <c r="AF54" s="125"/>
      <c r="AG54" s="333"/>
    </row>
    <row r="55" spans="1:33" ht="15.75" customHeight="1" thickBot="1">
      <c r="A55" s="324"/>
      <c r="B55" s="133" t="s">
        <v>115</v>
      </c>
      <c r="C55" s="358"/>
      <c r="D55" s="358"/>
      <c r="E55" s="134"/>
      <c r="F55" s="167"/>
      <c r="G55" s="135"/>
      <c r="H55" s="69"/>
      <c r="I55" s="136">
        <f t="shared" ref="I55:J55" si="24">AVERAGE(I39:I54)</f>
        <v>21.8</v>
      </c>
      <c r="J55" s="137">
        <f t="shared" si="24"/>
        <v>2237</v>
      </c>
      <c r="K55" s="138">
        <f t="shared" ref="K55" si="25">J55/I55</f>
        <v>102.61467889908256</v>
      </c>
      <c r="L55" s="136">
        <f t="shared" ref="L55:M55" si="26">AVERAGE(L39:L54)</f>
        <v>22.6</v>
      </c>
      <c r="M55" s="137">
        <f t="shared" si="26"/>
        <v>2068.4468277172332</v>
      </c>
      <c r="N55" s="138">
        <f t="shared" ref="N55:N62" si="27">M55/L55</f>
        <v>91.524195916691724</v>
      </c>
      <c r="O55" s="139">
        <f t="shared" ref="O55:O62" si="28">L55-I55</f>
        <v>0.80000000000000071</v>
      </c>
      <c r="P55" s="140">
        <f t="shared" ref="P55:P62" si="29">N55-K55</f>
        <v>-11.090482982390839</v>
      </c>
      <c r="Q55" s="141">
        <f t="shared" ref="Q55:Q62" si="30">N55/K55</f>
        <v>0.89192108671608394</v>
      </c>
      <c r="R55" s="329"/>
      <c r="S55" s="142">
        <v>0.16666666666666666</v>
      </c>
      <c r="T55" s="143">
        <v>0.68236111111111108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359"/>
      <c r="AB55" s="360"/>
      <c r="AC55" s="179">
        <f>SUM(AC39:AC54)</f>
        <v>16</v>
      </c>
      <c r="AD55" s="191">
        <f>SUM(AD39:AD54)</f>
        <v>0</v>
      </c>
      <c r="AE55" s="168">
        <f t="shared" ref="AE55:AE62" si="31">M55-J55</f>
        <v>-168.55317228276681</v>
      </c>
      <c r="AF55" s="141">
        <f t="shared" ref="AF55:AF62" si="32">M55/J55</f>
        <v>0.92465213576988525</v>
      </c>
      <c r="AG55" s="334"/>
    </row>
    <row r="56" spans="1:33" ht="15.75" customHeight="1">
      <c r="A56" s="361" t="s">
        <v>191</v>
      </c>
      <c r="B56" s="114" t="s">
        <v>203</v>
      </c>
      <c r="C56" s="372" t="s">
        <v>204</v>
      </c>
      <c r="D56" s="372"/>
      <c r="E56" s="147">
        <v>28.86</v>
      </c>
      <c r="F56" s="97">
        <v>2256</v>
      </c>
      <c r="G56" s="148">
        <f t="shared" ref="G56:G62" si="33">E56*F56</f>
        <v>65108.159999999996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2" si="34">F56/V56*60</f>
        <v>3191.8379423240058</v>
      </c>
      <c r="N56" s="152">
        <f t="shared" si="27"/>
        <v>167.99147064863189</v>
      </c>
      <c r="O56" s="154">
        <f t="shared" si="28"/>
        <v>0</v>
      </c>
      <c r="P56" s="155">
        <f t="shared" si="29"/>
        <v>-21.48221356189444</v>
      </c>
      <c r="Q56" s="156">
        <f t="shared" si="30"/>
        <v>0.88662165064555709</v>
      </c>
      <c r="R56" s="327">
        <f>Q72</f>
        <v>0.89769647810733522</v>
      </c>
      <c r="S56" s="157">
        <v>0.16666666666666666</v>
      </c>
      <c r="T56" s="158">
        <v>0.1961111111111111</v>
      </c>
      <c r="U56" s="159"/>
      <c r="V56" s="160">
        <v>42.408168098109378</v>
      </c>
      <c r="W56" s="158"/>
      <c r="X56" s="169"/>
      <c r="Y56" s="12"/>
      <c r="Z56" s="198"/>
      <c r="AA56" s="330"/>
      <c r="AB56" s="331"/>
      <c r="AC56" s="12">
        <v>1</v>
      </c>
      <c r="AD56" s="198"/>
      <c r="AE56" s="115">
        <f t="shared" si="31"/>
        <v>-408.16205767599422</v>
      </c>
      <c r="AF56" s="156">
        <f t="shared" si="32"/>
        <v>0.8866216506455572</v>
      </c>
      <c r="AG56" s="332">
        <f>AF72</f>
        <v>0.89769647810733522</v>
      </c>
    </row>
    <row r="57" spans="1:33" ht="15.75" customHeight="1">
      <c r="A57" s="362"/>
      <c r="B57" s="100" t="s">
        <v>203</v>
      </c>
      <c r="C57" s="376" t="s">
        <v>219</v>
      </c>
      <c r="D57" s="376"/>
      <c r="E57" s="101">
        <v>35.89</v>
      </c>
      <c r="F57" s="102">
        <v>4868</v>
      </c>
      <c r="G57" s="103">
        <f t="shared" si="33"/>
        <v>174712.52</v>
      </c>
      <c r="H57" s="26"/>
      <c r="I57" s="104">
        <v>19</v>
      </c>
      <c r="J57" s="105">
        <v>3600</v>
      </c>
      <c r="K57" s="106">
        <f t="shared" ref="K57:K91" si="35">J57/I57</f>
        <v>189.47368421052633</v>
      </c>
      <c r="L57" s="107">
        <v>19</v>
      </c>
      <c r="M57" s="105">
        <f t="shared" si="34"/>
        <v>3189.970040230045</v>
      </c>
      <c r="N57" s="106">
        <f t="shared" si="27"/>
        <v>167.89316001210764</v>
      </c>
      <c r="O57" s="108">
        <f t="shared" si="28"/>
        <v>0</v>
      </c>
      <c r="P57" s="109">
        <f t="shared" si="29"/>
        <v>-21.580524198418686</v>
      </c>
      <c r="Q57" s="110">
        <f t="shared" si="30"/>
        <v>0.88610278895279027</v>
      </c>
      <c r="R57" s="328"/>
      <c r="S57" s="47">
        <v>0.19930555555555554</v>
      </c>
      <c r="T57" s="48">
        <v>0.26288194444444446</v>
      </c>
      <c r="U57" s="111">
        <v>4.5999999999999996</v>
      </c>
      <c r="V57" s="112">
        <v>91.561988456461066</v>
      </c>
      <c r="W57" s="113"/>
      <c r="X57" s="116"/>
      <c r="Y57" s="12"/>
      <c r="Z57" s="198"/>
      <c r="AA57" s="337"/>
      <c r="AB57" s="338"/>
      <c r="AC57" s="12">
        <v>2</v>
      </c>
      <c r="AD57" s="198"/>
      <c r="AE57" s="117">
        <f t="shared" si="31"/>
        <v>-410.02995976995498</v>
      </c>
      <c r="AF57" s="110">
        <f t="shared" si="32"/>
        <v>0.88610278895279027</v>
      </c>
      <c r="AG57" s="333"/>
    </row>
    <row r="58" spans="1:33" ht="15.75" customHeight="1">
      <c r="A58" s="362"/>
      <c r="B58" s="100" t="s">
        <v>203</v>
      </c>
      <c r="C58" s="376" t="s">
        <v>223</v>
      </c>
      <c r="D58" s="376"/>
      <c r="E58" s="101">
        <v>43.96</v>
      </c>
      <c r="F58" s="102">
        <v>1994</v>
      </c>
      <c r="G58" s="103">
        <f t="shared" si="33"/>
        <v>87656.24</v>
      </c>
      <c r="H58" s="26"/>
      <c r="I58" s="104">
        <v>24</v>
      </c>
      <c r="J58" s="105">
        <v>3600</v>
      </c>
      <c r="K58" s="106">
        <f t="shared" si="35"/>
        <v>150</v>
      </c>
      <c r="L58" s="107">
        <v>24</v>
      </c>
      <c r="M58" s="105">
        <f t="shared" si="34"/>
        <v>3264.944811112814</v>
      </c>
      <c r="N58" s="106">
        <f t="shared" si="27"/>
        <v>136.03936712970059</v>
      </c>
      <c r="O58" s="108">
        <f t="shared" si="28"/>
        <v>0</v>
      </c>
      <c r="P58" s="109">
        <f t="shared" si="29"/>
        <v>-13.960632870299406</v>
      </c>
      <c r="Q58" s="110">
        <f t="shared" si="30"/>
        <v>0.90692911419800393</v>
      </c>
      <c r="R58" s="328"/>
      <c r="S58" s="47">
        <v>0.26597222222222217</v>
      </c>
      <c r="T58" s="48">
        <v>0.291412037037037</v>
      </c>
      <c r="U58" s="111">
        <v>5</v>
      </c>
      <c r="V58" s="112">
        <v>36.643804695498744</v>
      </c>
      <c r="W58" s="113"/>
      <c r="X58" s="116"/>
      <c r="Y58" s="12"/>
      <c r="Z58" s="198"/>
      <c r="AA58" s="337"/>
      <c r="AB58" s="338"/>
      <c r="AC58" s="12">
        <v>1</v>
      </c>
      <c r="AD58" s="198"/>
      <c r="AE58" s="117">
        <f t="shared" si="31"/>
        <v>-335.05518888718598</v>
      </c>
      <c r="AF58" s="110">
        <f t="shared" si="32"/>
        <v>0.90692911419800393</v>
      </c>
      <c r="AG58" s="333"/>
    </row>
    <row r="59" spans="1:33" ht="15.75" customHeight="1">
      <c r="A59" s="362"/>
      <c r="B59" s="100" t="s">
        <v>203</v>
      </c>
      <c r="C59" s="376" t="s">
        <v>216</v>
      </c>
      <c r="D59" s="376"/>
      <c r="E59" s="101">
        <v>46.93</v>
      </c>
      <c r="F59" s="102">
        <v>1664</v>
      </c>
      <c r="G59" s="103">
        <f t="shared" si="33"/>
        <v>78091.520000000004</v>
      </c>
      <c r="H59" s="26"/>
      <c r="I59" s="104">
        <v>24</v>
      </c>
      <c r="J59" s="105">
        <v>3600</v>
      </c>
      <c r="K59" s="106">
        <f t="shared" si="35"/>
        <v>150</v>
      </c>
      <c r="L59" s="107">
        <v>24</v>
      </c>
      <c r="M59" s="105">
        <f t="shared" si="34"/>
        <v>3256.260894313481</v>
      </c>
      <c r="N59" s="106">
        <f t="shared" si="27"/>
        <v>135.67753726306171</v>
      </c>
      <c r="O59" s="108">
        <f t="shared" si="28"/>
        <v>0</v>
      </c>
      <c r="P59" s="109">
        <f t="shared" si="29"/>
        <v>-14.322462736938292</v>
      </c>
      <c r="Q59" s="110">
        <f t="shared" si="30"/>
        <v>0.9045169150870781</v>
      </c>
      <c r="R59" s="328"/>
      <c r="S59" s="47">
        <v>0.2944444444444444</v>
      </c>
      <c r="T59" s="48">
        <v>0.31572916666666662</v>
      </c>
      <c r="U59" s="111">
        <v>5</v>
      </c>
      <c r="V59" s="112">
        <v>30.660933887193739</v>
      </c>
      <c r="W59" s="113"/>
      <c r="X59" s="116"/>
      <c r="Y59" s="12"/>
      <c r="Z59" s="198"/>
      <c r="AA59" s="337"/>
      <c r="AB59" s="338"/>
      <c r="AC59" s="12">
        <v>1</v>
      </c>
      <c r="AD59" s="198"/>
      <c r="AE59" s="199">
        <f t="shared" si="31"/>
        <v>-343.739105686519</v>
      </c>
      <c r="AF59" s="200">
        <f t="shared" si="32"/>
        <v>0.9045169150870781</v>
      </c>
      <c r="AG59" s="333"/>
    </row>
    <row r="60" spans="1:33" ht="15.75" customHeight="1">
      <c r="A60" s="363"/>
      <c r="B60" s="100" t="s">
        <v>203</v>
      </c>
      <c r="C60" s="376" t="s">
        <v>242</v>
      </c>
      <c r="D60" s="376"/>
      <c r="E60" s="101">
        <v>36.729999999999997</v>
      </c>
      <c r="F60" s="105">
        <v>3944</v>
      </c>
      <c r="G60" s="103">
        <f t="shared" si="33"/>
        <v>144863.12</v>
      </c>
      <c r="H60" s="13"/>
      <c r="I60" s="104">
        <v>20</v>
      </c>
      <c r="J60" s="105">
        <v>3600</v>
      </c>
      <c r="K60" s="106">
        <f t="shared" si="35"/>
        <v>180</v>
      </c>
      <c r="L60" s="107">
        <v>20</v>
      </c>
      <c r="M60" s="105">
        <f t="shared" si="34"/>
        <v>3194.966099106523</v>
      </c>
      <c r="N60" s="106">
        <f t="shared" si="27"/>
        <v>159.74830495532615</v>
      </c>
      <c r="O60" s="108">
        <f t="shared" si="28"/>
        <v>0</v>
      </c>
      <c r="P60" s="109">
        <f t="shared" si="29"/>
        <v>-20.251695044673852</v>
      </c>
      <c r="Q60" s="110">
        <f t="shared" si="30"/>
        <v>0.88749058308514528</v>
      </c>
      <c r="R60" s="328"/>
      <c r="S60" s="47">
        <v>0.31874999999999992</v>
      </c>
      <c r="T60" s="48">
        <v>0.37017361111111102</v>
      </c>
      <c r="U60" s="111">
        <v>5</v>
      </c>
      <c r="V60" s="112">
        <v>74.066513590293411</v>
      </c>
      <c r="W60" s="113"/>
      <c r="X60" s="116"/>
      <c r="Y60" s="12"/>
      <c r="Z60" s="198"/>
      <c r="AA60" s="337"/>
      <c r="AB60" s="338"/>
      <c r="AC60" s="12">
        <v>2</v>
      </c>
      <c r="AD60" s="198"/>
      <c r="AE60" s="199">
        <f t="shared" si="31"/>
        <v>-405.03390089347704</v>
      </c>
      <c r="AF60" s="200">
        <f t="shared" si="32"/>
        <v>0.88749058308514528</v>
      </c>
      <c r="AG60" s="333"/>
    </row>
    <row r="61" spans="1:33" ht="15.75" customHeight="1">
      <c r="A61" s="363"/>
      <c r="B61" s="100" t="s">
        <v>203</v>
      </c>
      <c r="C61" s="376" t="s">
        <v>205</v>
      </c>
      <c r="D61" s="376"/>
      <c r="E61" s="101">
        <v>38.479999999999997</v>
      </c>
      <c r="F61" s="105">
        <v>5936</v>
      </c>
      <c r="G61" s="121">
        <f t="shared" si="33"/>
        <v>228417.27999999997</v>
      </c>
      <c r="H61" s="122"/>
      <c r="I61" s="104">
        <v>20</v>
      </c>
      <c r="J61" s="105">
        <v>3600</v>
      </c>
      <c r="K61" s="106">
        <f t="shared" si="35"/>
        <v>180</v>
      </c>
      <c r="L61" s="107">
        <v>20</v>
      </c>
      <c r="M61" s="105">
        <f t="shared" si="34"/>
        <v>3262.7165221447594</v>
      </c>
      <c r="N61" s="106">
        <f t="shared" si="27"/>
        <v>163.13582610723796</v>
      </c>
      <c r="O61" s="108">
        <f t="shared" si="28"/>
        <v>0</v>
      </c>
      <c r="P61" s="109">
        <f t="shared" si="29"/>
        <v>-16.864173892762039</v>
      </c>
      <c r="Q61" s="110">
        <f t="shared" si="30"/>
        <v>0.9063101450402109</v>
      </c>
      <c r="R61" s="328"/>
      <c r="S61" s="47">
        <v>0.37430555555555545</v>
      </c>
      <c r="T61" s="120">
        <v>0.45010416666666653</v>
      </c>
      <c r="U61" s="111">
        <v>5.9499999999999709</v>
      </c>
      <c r="V61" s="112">
        <v>109.1605714387583</v>
      </c>
      <c r="W61" s="113">
        <v>0.45010416666666653</v>
      </c>
      <c r="X61" s="116">
        <v>0.4895833333333332</v>
      </c>
      <c r="Y61" s="12"/>
      <c r="Z61" s="198"/>
      <c r="AA61" s="337"/>
      <c r="AB61" s="338"/>
      <c r="AC61" s="12">
        <v>2</v>
      </c>
      <c r="AD61" s="198"/>
      <c r="AE61" s="199">
        <f t="shared" si="31"/>
        <v>-337.28347785524056</v>
      </c>
      <c r="AF61" s="200">
        <f t="shared" si="32"/>
        <v>0.9063101450402109</v>
      </c>
      <c r="AG61" s="333"/>
    </row>
    <row r="62" spans="1:33" ht="15.75" customHeight="1">
      <c r="A62" s="363"/>
      <c r="B62" s="100" t="s">
        <v>203</v>
      </c>
      <c r="C62" s="376" t="s">
        <v>206</v>
      </c>
      <c r="D62" s="376"/>
      <c r="E62" s="101">
        <v>37.799999999999997</v>
      </c>
      <c r="F62" s="105">
        <v>7650</v>
      </c>
      <c r="G62" s="121">
        <f t="shared" si="33"/>
        <v>289170</v>
      </c>
      <c r="H62" s="62"/>
      <c r="I62" s="104">
        <v>21</v>
      </c>
      <c r="J62" s="105">
        <v>3600</v>
      </c>
      <c r="K62" s="106">
        <f t="shared" si="35"/>
        <v>171.42857142857142</v>
      </c>
      <c r="L62" s="107">
        <v>21</v>
      </c>
      <c r="M62" s="105">
        <f t="shared" si="34"/>
        <v>3261.2549390732165</v>
      </c>
      <c r="N62" s="106">
        <f t="shared" si="27"/>
        <v>155.29785424158175</v>
      </c>
      <c r="O62" s="123">
        <f t="shared" si="28"/>
        <v>0</v>
      </c>
      <c r="P62" s="124">
        <f t="shared" si="29"/>
        <v>-16.130717186989671</v>
      </c>
      <c r="Q62" s="125">
        <f t="shared" si="30"/>
        <v>0.90590414974256028</v>
      </c>
      <c r="R62" s="328"/>
      <c r="S62" s="47">
        <v>0.4895833333333332</v>
      </c>
      <c r="T62" s="120">
        <v>0.58731481481481462</v>
      </c>
      <c r="U62" s="111">
        <v>56.850000000000016</v>
      </c>
      <c r="V62" s="112">
        <v>140.74336676372766</v>
      </c>
      <c r="W62" s="113"/>
      <c r="X62" s="116"/>
      <c r="Y62" s="12"/>
      <c r="Z62" s="198"/>
      <c r="AA62" s="337"/>
      <c r="AB62" s="338"/>
      <c r="AC62" s="12">
        <v>3</v>
      </c>
      <c r="AD62" s="198"/>
      <c r="AE62" s="199">
        <f t="shared" si="31"/>
        <v>-338.74506092678348</v>
      </c>
      <c r="AF62" s="200">
        <f t="shared" si="32"/>
        <v>0.90590414974256017</v>
      </c>
      <c r="AG62" s="333"/>
    </row>
    <row r="63" spans="1:33" ht="15.75" customHeight="1">
      <c r="A63" s="363"/>
      <c r="B63" s="100"/>
      <c r="C63" s="376"/>
      <c r="D63" s="376"/>
      <c r="E63" s="101"/>
      <c r="F63" s="105"/>
      <c r="G63" s="121"/>
      <c r="H63" s="62"/>
      <c r="I63" s="104"/>
      <c r="J63" s="105"/>
      <c r="K63" s="106"/>
      <c r="L63" s="107"/>
      <c r="M63" s="105"/>
      <c r="N63" s="106"/>
      <c r="O63" s="123"/>
      <c r="P63" s="124"/>
      <c r="Q63" s="125"/>
      <c r="R63" s="328"/>
      <c r="S63" s="47"/>
      <c r="T63" s="120"/>
      <c r="U63" s="111"/>
      <c r="V63" s="112"/>
      <c r="W63" s="113"/>
      <c r="X63" s="116"/>
      <c r="Y63" s="12"/>
      <c r="Z63" s="198"/>
      <c r="AA63" s="337"/>
      <c r="AB63" s="338"/>
      <c r="AC63" s="12"/>
      <c r="AD63" s="198"/>
      <c r="AE63" s="199"/>
      <c r="AF63" s="200"/>
      <c r="AG63" s="333"/>
    </row>
    <row r="64" spans="1:33" ht="15.75" customHeight="1">
      <c r="A64" s="363"/>
      <c r="B64" s="100"/>
      <c r="C64" s="376"/>
      <c r="D64" s="376"/>
      <c r="E64" s="101"/>
      <c r="F64" s="105"/>
      <c r="G64" s="121"/>
      <c r="H64" s="62"/>
      <c r="I64" s="104"/>
      <c r="J64" s="105"/>
      <c r="K64" s="106"/>
      <c r="L64" s="107"/>
      <c r="M64" s="105"/>
      <c r="N64" s="106"/>
      <c r="O64" s="123"/>
      <c r="P64" s="124"/>
      <c r="Q64" s="125"/>
      <c r="R64" s="328"/>
      <c r="S64" s="47"/>
      <c r="T64" s="120"/>
      <c r="U64" s="111"/>
      <c r="V64" s="112"/>
      <c r="W64" s="113"/>
      <c r="X64" s="116"/>
      <c r="Y64" s="12"/>
      <c r="Z64" s="198"/>
      <c r="AA64" s="337"/>
      <c r="AB64" s="338"/>
      <c r="AC64" s="12"/>
      <c r="AD64" s="198"/>
      <c r="AE64" s="199"/>
      <c r="AF64" s="200"/>
      <c r="AG64" s="333"/>
    </row>
    <row r="65" spans="1:33" ht="15.75" customHeight="1">
      <c r="A65" s="363"/>
      <c r="B65" s="100"/>
      <c r="C65" s="376"/>
      <c r="D65" s="376"/>
      <c r="E65" s="101"/>
      <c r="F65" s="105"/>
      <c r="G65" s="121"/>
      <c r="H65" s="62"/>
      <c r="I65" s="104"/>
      <c r="J65" s="105"/>
      <c r="K65" s="106"/>
      <c r="L65" s="107"/>
      <c r="M65" s="105"/>
      <c r="N65" s="106"/>
      <c r="O65" s="123"/>
      <c r="P65" s="124"/>
      <c r="Q65" s="125"/>
      <c r="R65" s="328"/>
      <c r="S65" s="47"/>
      <c r="T65" s="120"/>
      <c r="U65" s="111"/>
      <c r="V65" s="112"/>
      <c r="W65" s="113"/>
      <c r="X65" s="116"/>
      <c r="Y65" s="12"/>
      <c r="Z65" s="198"/>
      <c r="AA65" s="337"/>
      <c r="AB65" s="338"/>
      <c r="AC65" s="12"/>
      <c r="AD65" s="198"/>
      <c r="AE65" s="199"/>
      <c r="AF65" s="200"/>
      <c r="AG65" s="333"/>
    </row>
    <row r="66" spans="1:33" ht="15.75" customHeight="1">
      <c r="A66" s="363"/>
      <c r="B66" s="100"/>
      <c r="C66" s="376"/>
      <c r="D66" s="376"/>
      <c r="E66" s="101"/>
      <c r="F66" s="105"/>
      <c r="G66" s="121"/>
      <c r="H66" s="62"/>
      <c r="I66" s="104"/>
      <c r="J66" s="105"/>
      <c r="K66" s="106"/>
      <c r="L66" s="107"/>
      <c r="M66" s="105"/>
      <c r="N66" s="106"/>
      <c r="O66" s="123"/>
      <c r="P66" s="124"/>
      <c r="Q66" s="125"/>
      <c r="R66" s="328"/>
      <c r="S66" s="47"/>
      <c r="T66" s="120"/>
      <c r="U66" s="111"/>
      <c r="V66" s="112"/>
      <c r="W66" s="113"/>
      <c r="X66" s="116"/>
      <c r="Y66" s="12"/>
      <c r="Z66" s="198"/>
      <c r="AA66" s="337"/>
      <c r="AB66" s="338"/>
      <c r="AC66" s="12"/>
      <c r="AD66" s="198"/>
      <c r="AE66" s="199"/>
      <c r="AF66" s="200"/>
      <c r="AG66" s="333"/>
    </row>
    <row r="67" spans="1:33" ht="15.75" customHeight="1">
      <c r="A67" s="363"/>
      <c r="B67" s="100"/>
      <c r="C67" s="376"/>
      <c r="D67" s="376"/>
      <c r="E67" s="101"/>
      <c r="F67" s="105"/>
      <c r="G67" s="121"/>
      <c r="H67" s="62"/>
      <c r="I67" s="104"/>
      <c r="J67" s="105"/>
      <c r="K67" s="106"/>
      <c r="L67" s="107"/>
      <c r="M67" s="105"/>
      <c r="N67" s="106"/>
      <c r="O67" s="123"/>
      <c r="P67" s="124"/>
      <c r="Q67" s="125"/>
      <c r="R67" s="328"/>
      <c r="S67" s="47"/>
      <c r="T67" s="120"/>
      <c r="U67" s="111"/>
      <c r="V67" s="112"/>
      <c r="W67" s="113"/>
      <c r="X67" s="116"/>
      <c r="Y67" s="12"/>
      <c r="Z67" s="198"/>
      <c r="AA67" s="337"/>
      <c r="AB67" s="338"/>
      <c r="AC67" s="12"/>
      <c r="AD67" s="198"/>
      <c r="AE67" s="199"/>
      <c r="AF67" s="200"/>
      <c r="AG67" s="333"/>
    </row>
    <row r="68" spans="1:33" ht="15.75" customHeight="1">
      <c r="A68" s="363"/>
      <c r="B68" s="100"/>
      <c r="C68" s="376"/>
      <c r="D68" s="376"/>
      <c r="E68" s="101"/>
      <c r="F68" s="105"/>
      <c r="G68" s="121"/>
      <c r="H68" s="62"/>
      <c r="I68" s="104"/>
      <c r="J68" s="105"/>
      <c r="K68" s="106"/>
      <c r="L68" s="107"/>
      <c r="M68" s="105"/>
      <c r="N68" s="106"/>
      <c r="O68" s="123"/>
      <c r="P68" s="124"/>
      <c r="Q68" s="125"/>
      <c r="R68" s="328"/>
      <c r="S68" s="47"/>
      <c r="T68" s="120"/>
      <c r="U68" s="111"/>
      <c r="V68" s="112"/>
      <c r="W68" s="113"/>
      <c r="X68" s="116"/>
      <c r="Y68" s="12"/>
      <c r="Z68" s="198"/>
      <c r="AA68" s="337"/>
      <c r="AB68" s="338"/>
      <c r="AC68" s="12"/>
      <c r="AD68" s="198"/>
      <c r="AE68" s="199"/>
      <c r="AF68" s="200"/>
      <c r="AG68" s="333"/>
    </row>
    <row r="69" spans="1:33" ht="15.75" customHeight="1">
      <c r="A69" s="363"/>
      <c r="B69" s="100"/>
      <c r="C69" s="376"/>
      <c r="D69" s="376"/>
      <c r="E69" s="101"/>
      <c r="F69" s="105"/>
      <c r="G69" s="121"/>
      <c r="H69" s="62"/>
      <c r="I69" s="104"/>
      <c r="J69" s="105"/>
      <c r="K69" s="106"/>
      <c r="L69" s="107"/>
      <c r="M69" s="105"/>
      <c r="N69" s="106"/>
      <c r="O69" s="123"/>
      <c r="P69" s="124"/>
      <c r="Q69" s="125"/>
      <c r="R69" s="328"/>
      <c r="S69" s="47"/>
      <c r="T69" s="120"/>
      <c r="U69" s="111"/>
      <c r="V69" s="112"/>
      <c r="W69" s="113"/>
      <c r="X69" s="116"/>
      <c r="Y69" s="12"/>
      <c r="Z69" s="198"/>
      <c r="AA69" s="337"/>
      <c r="AB69" s="338"/>
      <c r="AC69" s="12"/>
      <c r="AD69" s="198"/>
      <c r="AE69" s="199"/>
      <c r="AF69" s="200"/>
      <c r="AG69" s="333"/>
    </row>
    <row r="70" spans="1:33" ht="15.75" customHeight="1">
      <c r="A70" s="363"/>
      <c r="B70" s="100"/>
      <c r="C70" s="376"/>
      <c r="D70" s="376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8"/>
      <c r="S70" s="47"/>
      <c r="T70" s="120"/>
      <c r="U70" s="111"/>
      <c r="V70" s="112"/>
      <c r="W70" s="113"/>
      <c r="X70" s="116"/>
      <c r="Y70" s="12"/>
      <c r="Z70" s="198"/>
      <c r="AA70" s="337"/>
      <c r="AB70" s="338"/>
      <c r="AC70" s="12"/>
      <c r="AD70" s="198"/>
      <c r="AE70" s="199"/>
      <c r="AF70" s="200"/>
      <c r="AG70" s="333"/>
    </row>
    <row r="71" spans="1:33" ht="15.75" customHeight="1">
      <c r="A71" s="363"/>
      <c r="B71" s="100"/>
      <c r="C71" s="376"/>
      <c r="D71" s="376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8"/>
      <c r="S71" s="119"/>
      <c r="T71" s="120"/>
      <c r="U71" s="130"/>
      <c r="V71" s="131"/>
      <c r="W71" s="126"/>
      <c r="X71" s="127"/>
      <c r="Y71" s="12"/>
      <c r="Z71" s="198"/>
      <c r="AA71" s="337"/>
      <c r="AB71" s="338"/>
      <c r="AC71" s="12"/>
      <c r="AD71" s="198"/>
      <c r="AE71" s="165"/>
      <c r="AF71" s="125"/>
      <c r="AG71" s="333"/>
    </row>
    <row r="72" spans="1:33" ht="15.75" customHeight="1" thickBot="1">
      <c r="A72" s="364"/>
      <c r="B72" s="133" t="s">
        <v>115</v>
      </c>
      <c r="C72" s="358"/>
      <c r="D72" s="358"/>
      <c r="E72" s="134"/>
      <c r="F72" s="167"/>
      <c r="G72" s="135"/>
      <c r="H72" s="69"/>
      <c r="I72" s="136">
        <f t="shared" ref="I72:J72" si="36">AVERAGE(I56:I71)</f>
        <v>21</v>
      </c>
      <c r="J72" s="137">
        <f t="shared" si="36"/>
        <v>3600</v>
      </c>
      <c r="K72" s="138">
        <f t="shared" ref="K72:K74" si="37">J72/I72</f>
        <v>171.42857142857142</v>
      </c>
      <c r="L72" s="136">
        <f t="shared" ref="L72:M72" si="38">AVERAGE(L56:L71)</f>
        <v>21</v>
      </c>
      <c r="M72" s="137">
        <f t="shared" si="38"/>
        <v>3231.7073211864067</v>
      </c>
      <c r="N72" s="138">
        <f>M72/L72</f>
        <v>153.89082481840032</v>
      </c>
      <c r="O72" s="139">
        <f>L72-I72</f>
        <v>0</v>
      </c>
      <c r="P72" s="140">
        <f>N72-K72</f>
        <v>-17.537746610171098</v>
      </c>
      <c r="Q72" s="141">
        <f>N72/K72</f>
        <v>0.89769647810733522</v>
      </c>
      <c r="R72" s="329"/>
      <c r="S72" s="142">
        <v>0.16666666666666666</v>
      </c>
      <c r="T72" s="143">
        <v>0.58731481481481462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359"/>
      <c r="AB72" s="360"/>
      <c r="AC72" s="179">
        <f>SUM(AC56:AC71)</f>
        <v>12</v>
      </c>
      <c r="AD72" s="191">
        <f>SUM(AD56:AD71)</f>
        <v>0</v>
      </c>
      <c r="AE72" s="168">
        <f>M72-J72</f>
        <v>-368.29267881359328</v>
      </c>
      <c r="AF72" s="141">
        <f>M72/J72</f>
        <v>0.89769647810733522</v>
      </c>
      <c r="AG72" s="334"/>
    </row>
    <row r="73" spans="1:33" ht="15.75" customHeight="1">
      <c r="A73" s="322" t="s">
        <v>116</v>
      </c>
      <c r="B73" s="100" t="s">
        <v>192</v>
      </c>
      <c r="C73" s="335" t="s">
        <v>217</v>
      </c>
      <c r="D73" s="336"/>
      <c r="E73" s="101">
        <v>27.05</v>
      </c>
      <c r="F73" s="102">
        <v>874</v>
      </c>
      <c r="G73" s="103">
        <f t="shared" ref="G73:G74" si="39">E73*F73</f>
        <v>23641.7</v>
      </c>
      <c r="H73" s="13"/>
      <c r="I73" s="104">
        <v>5</v>
      </c>
      <c r="J73" s="105">
        <v>3273</v>
      </c>
      <c r="K73" s="106">
        <f t="shared" si="37"/>
        <v>654.6</v>
      </c>
      <c r="L73" s="107">
        <v>6</v>
      </c>
      <c r="M73" s="105">
        <f>F73/V73*60</f>
        <v>2961.6418775921866</v>
      </c>
      <c r="N73" s="106">
        <f>M73/L73</f>
        <v>493.60697959869776</v>
      </c>
      <c r="O73" s="108">
        <f>L73-I73</f>
        <v>1</v>
      </c>
      <c r="P73" s="109">
        <f>N73-K73</f>
        <v>-160.99302040130226</v>
      </c>
      <c r="Q73" s="110">
        <f>N73/K73</f>
        <v>0.75405893614222086</v>
      </c>
      <c r="R73" s="327">
        <f>Q89</f>
        <v>0.82339492568534201</v>
      </c>
      <c r="S73" s="47">
        <v>0.36319444444444438</v>
      </c>
      <c r="T73" s="48">
        <v>0.37548611111111102</v>
      </c>
      <c r="U73" s="111">
        <v>5.7499999999999396</v>
      </c>
      <c r="V73" s="112">
        <v>17.706394684908258</v>
      </c>
      <c r="W73" s="113"/>
      <c r="X73" s="162"/>
      <c r="Y73" s="12"/>
      <c r="Z73" s="198"/>
      <c r="AA73" s="330"/>
      <c r="AB73" s="331"/>
      <c r="AC73" s="12">
        <v>0</v>
      </c>
      <c r="AD73" s="198"/>
      <c r="AE73" s="115">
        <f>M73-J73</f>
        <v>-311.35812240781343</v>
      </c>
      <c r="AF73" s="156">
        <f>M73/J73</f>
        <v>0.90487072337066499</v>
      </c>
      <c r="AG73" s="332">
        <f>AF89</f>
        <v>0.90573441825387624</v>
      </c>
    </row>
    <row r="74" spans="1:33" ht="15.75" customHeight="1">
      <c r="A74" s="323"/>
      <c r="B74" s="100" t="s">
        <v>192</v>
      </c>
      <c r="C74" s="335" t="s">
        <v>224</v>
      </c>
      <c r="D74" s="336"/>
      <c r="E74" s="101">
        <v>27.05</v>
      </c>
      <c r="F74" s="102">
        <v>1259</v>
      </c>
      <c r="G74" s="121">
        <f t="shared" si="39"/>
        <v>34055.950000000004</v>
      </c>
      <c r="H74" s="122"/>
      <c r="I74" s="104">
        <v>5</v>
      </c>
      <c r="J74" s="105">
        <v>3273</v>
      </c>
      <c r="K74" s="106">
        <f t="shared" si="37"/>
        <v>654.6</v>
      </c>
      <c r="L74" s="107">
        <v>5</v>
      </c>
      <c r="M74" s="105">
        <f>F74/V74*60</f>
        <v>2967.2956242976875</v>
      </c>
      <c r="N74" s="106">
        <f>M74/L74</f>
        <v>593.4591248595375</v>
      </c>
      <c r="O74" s="108">
        <f>L74-I74</f>
        <v>0</v>
      </c>
      <c r="P74" s="109">
        <f>N74-K74</f>
        <v>-61.140875140462526</v>
      </c>
      <c r="Q74" s="110">
        <f>N74/K74</f>
        <v>0.90659811313708749</v>
      </c>
      <c r="R74" s="328"/>
      <c r="S74" s="47">
        <v>0.3791666666666666</v>
      </c>
      <c r="T74" s="120">
        <v>0.39684027777777769</v>
      </c>
      <c r="U74" s="111">
        <v>5.3000000000000291</v>
      </c>
      <c r="V74" s="112">
        <v>25.457524144692908</v>
      </c>
      <c r="W74" s="113"/>
      <c r="X74" s="116"/>
      <c r="Y74" s="12"/>
      <c r="Z74" s="198"/>
      <c r="AA74" s="337"/>
      <c r="AB74" s="338"/>
      <c r="AC74" s="12">
        <v>0</v>
      </c>
      <c r="AD74" s="198"/>
      <c r="AE74" s="117">
        <f>M74-J74</f>
        <v>-305.70437570231252</v>
      </c>
      <c r="AF74" s="110">
        <f>M74/J74</f>
        <v>0.90659811313708749</v>
      </c>
      <c r="AG74" s="333"/>
    </row>
    <row r="75" spans="1:33" ht="15.75" customHeight="1">
      <c r="A75" s="323"/>
      <c r="B75" s="100"/>
      <c r="C75" s="335"/>
      <c r="D75" s="336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28"/>
      <c r="S75" s="47"/>
      <c r="T75" s="48"/>
      <c r="U75" s="111"/>
      <c r="V75" s="112"/>
      <c r="W75" s="113"/>
      <c r="X75" s="116"/>
      <c r="Y75" s="12"/>
      <c r="Z75" s="198"/>
      <c r="AA75" s="337"/>
      <c r="AB75" s="338"/>
      <c r="AC75" s="12"/>
      <c r="AD75" s="198"/>
      <c r="AE75" s="117"/>
      <c r="AF75" s="110"/>
      <c r="AG75" s="333"/>
    </row>
    <row r="76" spans="1:33" ht="15.75" customHeight="1">
      <c r="A76" s="323"/>
      <c r="B76" s="100"/>
      <c r="C76" s="335"/>
      <c r="D76" s="336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8"/>
      <c r="S76" s="47"/>
      <c r="T76" s="48"/>
      <c r="U76" s="111"/>
      <c r="V76" s="112"/>
      <c r="W76" s="113"/>
      <c r="X76" s="116"/>
      <c r="Y76" s="12"/>
      <c r="Z76" s="198"/>
      <c r="AA76" s="337"/>
      <c r="AB76" s="338"/>
      <c r="AC76" s="12"/>
      <c r="AD76" s="198"/>
      <c r="AE76" s="117"/>
      <c r="AF76" s="110"/>
      <c r="AG76" s="333"/>
    </row>
    <row r="77" spans="1:33" ht="15.75" customHeight="1">
      <c r="A77" s="323"/>
      <c r="B77" s="100"/>
      <c r="C77" s="335"/>
      <c r="D77" s="336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8"/>
      <c r="S77" s="47"/>
      <c r="T77" s="48"/>
      <c r="U77" s="111"/>
      <c r="V77" s="112"/>
      <c r="W77" s="113"/>
      <c r="X77" s="116"/>
      <c r="Y77" s="12"/>
      <c r="Z77" s="198"/>
      <c r="AA77" s="337"/>
      <c r="AB77" s="338"/>
      <c r="AC77" s="12"/>
      <c r="AD77" s="198"/>
      <c r="AE77" s="117"/>
      <c r="AF77" s="110"/>
      <c r="AG77" s="333"/>
    </row>
    <row r="78" spans="1:33" ht="15.75" customHeight="1">
      <c r="A78" s="323"/>
      <c r="B78" s="100"/>
      <c r="C78" s="335"/>
      <c r="D78" s="336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8"/>
      <c r="S78" s="47"/>
      <c r="T78" s="120"/>
      <c r="U78" s="111"/>
      <c r="V78" s="112"/>
      <c r="W78" s="113"/>
      <c r="X78" s="116"/>
      <c r="Y78" s="12"/>
      <c r="Z78" s="198"/>
      <c r="AA78" s="337"/>
      <c r="AB78" s="338"/>
      <c r="AC78" s="12"/>
      <c r="AD78" s="198"/>
      <c r="AE78" s="117"/>
      <c r="AF78" s="110"/>
      <c r="AG78" s="333"/>
    </row>
    <row r="79" spans="1:33" ht="15.75" customHeight="1">
      <c r="A79" s="323"/>
      <c r="B79" s="100"/>
      <c r="C79" s="335"/>
      <c r="D79" s="336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8"/>
      <c r="S79" s="47"/>
      <c r="T79" s="120"/>
      <c r="U79" s="111"/>
      <c r="V79" s="112"/>
      <c r="W79" s="113"/>
      <c r="X79" s="116"/>
      <c r="Y79" s="12"/>
      <c r="Z79" s="198"/>
      <c r="AA79" s="337"/>
      <c r="AB79" s="338"/>
      <c r="AC79" s="12"/>
      <c r="AD79" s="198"/>
      <c r="AE79" s="117"/>
      <c r="AF79" s="110"/>
      <c r="AG79" s="333"/>
    </row>
    <row r="80" spans="1:33" ht="15.75" customHeight="1">
      <c r="A80" s="323"/>
      <c r="B80" s="100"/>
      <c r="C80" s="335"/>
      <c r="D80" s="336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8"/>
      <c r="S80" s="47"/>
      <c r="T80" s="120"/>
      <c r="U80" s="111"/>
      <c r="V80" s="112"/>
      <c r="W80" s="113"/>
      <c r="X80" s="116"/>
      <c r="Y80" s="12"/>
      <c r="Z80" s="198"/>
      <c r="AA80" s="337"/>
      <c r="AB80" s="338"/>
      <c r="AC80" s="12"/>
      <c r="AD80" s="198"/>
      <c r="AE80" s="117"/>
      <c r="AF80" s="110"/>
      <c r="AG80" s="333"/>
    </row>
    <row r="81" spans="1:33" ht="15.75" customHeight="1">
      <c r="A81" s="323"/>
      <c r="B81" s="100"/>
      <c r="C81" s="335"/>
      <c r="D81" s="336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8"/>
      <c r="S81" s="47"/>
      <c r="T81" s="120"/>
      <c r="U81" s="111"/>
      <c r="V81" s="112"/>
      <c r="W81" s="113"/>
      <c r="X81" s="127"/>
      <c r="Y81" s="12"/>
      <c r="Z81" s="198"/>
      <c r="AA81" s="337"/>
      <c r="AB81" s="338"/>
      <c r="AC81" s="12"/>
      <c r="AD81" s="198"/>
      <c r="AE81" s="117"/>
      <c r="AF81" s="110"/>
      <c r="AG81" s="333"/>
    </row>
    <row r="82" spans="1:33" ht="15.75" customHeight="1">
      <c r="A82" s="323"/>
      <c r="B82" s="100"/>
      <c r="C82" s="335"/>
      <c r="D82" s="336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8"/>
      <c r="S82" s="47"/>
      <c r="T82" s="120"/>
      <c r="U82" s="111"/>
      <c r="V82" s="112"/>
      <c r="W82" s="113"/>
      <c r="X82" s="127"/>
      <c r="Y82" s="12"/>
      <c r="Z82" s="198"/>
      <c r="AA82" s="337"/>
      <c r="AB82" s="338"/>
      <c r="AC82" s="12"/>
      <c r="AD82" s="198"/>
      <c r="AE82" s="117"/>
      <c r="AF82" s="110"/>
      <c r="AG82" s="333"/>
    </row>
    <row r="83" spans="1:33" ht="15.75" customHeight="1">
      <c r="A83" s="323"/>
      <c r="B83" s="100"/>
      <c r="C83" s="335"/>
      <c r="D83" s="336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8"/>
      <c r="S83" s="47"/>
      <c r="T83" s="120"/>
      <c r="U83" s="111"/>
      <c r="V83" s="112"/>
      <c r="W83" s="113"/>
      <c r="X83" s="127"/>
      <c r="Y83" s="12"/>
      <c r="Z83" s="198"/>
      <c r="AA83" s="337"/>
      <c r="AB83" s="338"/>
      <c r="AC83" s="12"/>
      <c r="AD83" s="198"/>
      <c r="AE83" s="117"/>
      <c r="AF83" s="110"/>
      <c r="AG83" s="333"/>
    </row>
    <row r="84" spans="1:33" ht="15.75" customHeight="1">
      <c r="A84" s="323"/>
      <c r="B84" s="100"/>
      <c r="C84" s="335"/>
      <c r="D84" s="336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8"/>
      <c r="S84" s="47"/>
      <c r="T84" s="120"/>
      <c r="U84" s="111"/>
      <c r="V84" s="112"/>
      <c r="W84" s="113"/>
      <c r="X84" s="127"/>
      <c r="Y84" s="12"/>
      <c r="Z84" s="198"/>
      <c r="AA84" s="337"/>
      <c r="AB84" s="338"/>
      <c r="AC84" s="12"/>
      <c r="AD84" s="198"/>
      <c r="AE84" s="117"/>
      <c r="AF84" s="110"/>
      <c r="AG84" s="333"/>
    </row>
    <row r="85" spans="1:33" ht="15.75" customHeight="1">
      <c r="A85" s="323"/>
      <c r="B85" s="100"/>
      <c r="C85" s="335"/>
      <c r="D85" s="336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8"/>
      <c r="S85" s="47"/>
      <c r="T85" s="120"/>
      <c r="U85" s="111"/>
      <c r="V85" s="112"/>
      <c r="W85" s="113"/>
      <c r="X85" s="127"/>
      <c r="Y85" s="12"/>
      <c r="Z85" s="198"/>
      <c r="AA85" s="337"/>
      <c r="AB85" s="338"/>
      <c r="AC85" s="12"/>
      <c r="AD85" s="198"/>
      <c r="AE85" s="117"/>
      <c r="AF85" s="110"/>
      <c r="AG85" s="333"/>
    </row>
    <row r="86" spans="1:33" ht="15.75" customHeight="1">
      <c r="A86" s="323"/>
      <c r="B86" s="100"/>
      <c r="C86" s="335"/>
      <c r="D86" s="336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8"/>
      <c r="S86" s="47"/>
      <c r="T86" s="120"/>
      <c r="U86" s="111"/>
      <c r="V86" s="112"/>
      <c r="W86" s="113"/>
      <c r="X86" s="127"/>
      <c r="Y86" s="12"/>
      <c r="Z86" s="198"/>
      <c r="AA86" s="337"/>
      <c r="AB86" s="338"/>
      <c r="AC86" s="12"/>
      <c r="AD86" s="198"/>
      <c r="AE86" s="117"/>
      <c r="AF86" s="110"/>
      <c r="AG86" s="333"/>
    </row>
    <row r="87" spans="1:33" ht="15.75" customHeight="1">
      <c r="A87" s="323"/>
      <c r="B87" s="100"/>
      <c r="C87" s="335"/>
      <c r="D87" s="336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8"/>
      <c r="S87" s="47"/>
      <c r="T87" s="120"/>
      <c r="U87" s="111"/>
      <c r="V87" s="112"/>
      <c r="W87" s="113"/>
      <c r="X87" s="127"/>
      <c r="Y87" s="12"/>
      <c r="Z87" s="198"/>
      <c r="AA87" s="337"/>
      <c r="AB87" s="338"/>
      <c r="AC87" s="12"/>
      <c r="AD87" s="198"/>
      <c r="AE87" s="117"/>
      <c r="AF87" s="110"/>
      <c r="AG87" s="333"/>
    </row>
    <row r="88" spans="1:33" ht="15.75" customHeight="1">
      <c r="A88" s="323"/>
      <c r="B88" s="163"/>
      <c r="C88" s="335"/>
      <c r="D88" s="336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8"/>
      <c r="S88" s="119"/>
      <c r="T88" s="120"/>
      <c r="U88" s="130"/>
      <c r="V88" s="131"/>
      <c r="W88" s="126"/>
      <c r="X88" s="127"/>
      <c r="Y88" s="12"/>
      <c r="Z88" s="198"/>
      <c r="AA88" s="337"/>
      <c r="AB88" s="338"/>
      <c r="AC88" s="12"/>
      <c r="AD88" s="198"/>
      <c r="AE88" s="165"/>
      <c r="AF88" s="125"/>
      <c r="AG88" s="333"/>
    </row>
    <row r="89" spans="1:33" ht="15.75" customHeight="1" thickBot="1">
      <c r="A89" s="324"/>
      <c r="B89" s="133" t="s">
        <v>115</v>
      </c>
      <c r="C89" s="358"/>
      <c r="D89" s="358"/>
      <c r="E89" s="134"/>
      <c r="F89" s="167"/>
      <c r="G89" s="135"/>
      <c r="H89" s="69"/>
      <c r="I89" s="136">
        <f t="shared" ref="I89:J89" si="40">AVERAGE(I73:I88)</f>
        <v>5</v>
      </c>
      <c r="J89" s="137">
        <f t="shared" si="40"/>
        <v>3273</v>
      </c>
      <c r="K89" s="138">
        <f t="shared" ref="K89" si="41">J89/I89</f>
        <v>654.6</v>
      </c>
      <c r="L89" s="136">
        <f t="shared" ref="L89:M89" si="42">AVERAGE(L73:L88)</f>
        <v>5.5</v>
      </c>
      <c r="M89" s="137">
        <f t="shared" si="42"/>
        <v>2964.4687509449368</v>
      </c>
      <c r="N89" s="138">
        <f>M89/L89</f>
        <v>538.99431835362486</v>
      </c>
      <c r="O89" s="139">
        <f>L89-I89</f>
        <v>0.5</v>
      </c>
      <c r="P89" s="140">
        <f>N89-K89</f>
        <v>-115.60568164637516</v>
      </c>
      <c r="Q89" s="141">
        <f>N89/K89</f>
        <v>0.82339492568534201</v>
      </c>
      <c r="R89" s="329"/>
      <c r="S89" s="142">
        <v>0.25</v>
      </c>
      <c r="T89" s="143">
        <v>0.39684027777777769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359"/>
      <c r="AB89" s="360"/>
      <c r="AC89" s="179">
        <f>SUM(AC73:AC88)</f>
        <v>0</v>
      </c>
      <c r="AD89" s="191">
        <f>SUM(AD73:AD88)</f>
        <v>0</v>
      </c>
      <c r="AE89" s="168">
        <f>M89-J89</f>
        <v>-308.5312490550632</v>
      </c>
      <c r="AF89" s="141">
        <f>M89/J89</f>
        <v>0.90573441825387624</v>
      </c>
      <c r="AG89" s="334"/>
    </row>
    <row r="90" spans="1:33" ht="15.75" customHeight="1">
      <c r="A90" s="361" t="s">
        <v>120</v>
      </c>
      <c r="B90" s="114" t="s">
        <v>192</v>
      </c>
      <c r="C90" s="325" t="s">
        <v>213</v>
      </c>
      <c r="D90" s="326"/>
      <c r="E90" s="147">
        <v>15.51</v>
      </c>
      <c r="F90" s="97">
        <v>1969</v>
      </c>
      <c r="G90" s="148">
        <f t="shared" ref="G90:G91" si="43">E90*F90</f>
        <v>30539.19</v>
      </c>
      <c r="H90" s="149"/>
      <c r="I90" s="150">
        <v>6</v>
      </c>
      <c r="J90" s="151">
        <v>3600</v>
      </c>
      <c r="K90" s="152">
        <f>J90/I90</f>
        <v>600</v>
      </c>
      <c r="L90" s="153">
        <v>6</v>
      </c>
      <c r="M90" s="151">
        <f>F90/V90*60</f>
        <v>3250.8</v>
      </c>
      <c r="N90" s="152">
        <f>M90/L90</f>
        <v>541.80000000000007</v>
      </c>
      <c r="O90" s="154">
        <f>L90-I90</f>
        <v>0</v>
      </c>
      <c r="P90" s="155">
        <f>N90-K90</f>
        <v>-58.199999999999932</v>
      </c>
      <c r="Q90" s="156">
        <f>N90/K90</f>
        <v>0.90300000000000014</v>
      </c>
      <c r="R90" s="327">
        <f>Q106</f>
        <v>0.90300000000000014</v>
      </c>
      <c r="S90" s="157">
        <v>0.25</v>
      </c>
      <c r="T90" s="158">
        <v>0.27523148148148147</v>
      </c>
      <c r="U90" s="159"/>
      <c r="V90" s="160">
        <v>36.341823551125877</v>
      </c>
      <c r="W90" s="158"/>
      <c r="X90" s="169"/>
      <c r="Y90" s="12"/>
      <c r="Z90" s="198"/>
      <c r="AA90" s="330"/>
      <c r="AB90" s="331"/>
      <c r="AC90" s="12">
        <v>0</v>
      </c>
      <c r="AD90" s="198"/>
      <c r="AE90" s="115">
        <f>M90-J90</f>
        <v>-349.19999999999982</v>
      </c>
      <c r="AF90" s="156">
        <f>M90/J90</f>
        <v>0.90300000000000002</v>
      </c>
      <c r="AG90" s="332">
        <f>AF106</f>
        <v>0.90300000000000002</v>
      </c>
    </row>
    <row r="91" spans="1:33" ht="15.75" customHeight="1">
      <c r="A91" s="362"/>
      <c r="B91" s="100" t="s">
        <v>192</v>
      </c>
      <c r="C91" s="335" t="s">
        <v>214</v>
      </c>
      <c r="D91" s="336"/>
      <c r="E91" s="101">
        <v>15.01</v>
      </c>
      <c r="F91" s="102">
        <v>2125</v>
      </c>
      <c r="G91" s="103">
        <f t="shared" si="43"/>
        <v>31896.25</v>
      </c>
      <c r="H91" s="26"/>
      <c r="I91" s="104">
        <v>6</v>
      </c>
      <c r="J91" s="105">
        <v>3600</v>
      </c>
      <c r="K91" s="106">
        <f t="shared" si="35"/>
        <v>600</v>
      </c>
      <c r="L91" s="107">
        <v>6</v>
      </c>
      <c r="M91" s="105">
        <f>F91/V91*60</f>
        <v>3250.8</v>
      </c>
      <c r="N91" s="106">
        <f>M91/L91</f>
        <v>541.80000000000007</v>
      </c>
      <c r="O91" s="108">
        <f>L91-I91</f>
        <v>0</v>
      </c>
      <c r="P91" s="109">
        <f>N91-K91</f>
        <v>-58.199999999999932</v>
      </c>
      <c r="Q91" s="110">
        <f>N91/K91</f>
        <v>0.90300000000000014</v>
      </c>
      <c r="R91" s="328"/>
      <c r="S91" s="47">
        <v>0.27847222222222223</v>
      </c>
      <c r="T91" s="48">
        <v>0.30570601851851853</v>
      </c>
      <c r="U91" s="111">
        <v>4.6666666666667034</v>
      </c>
      <c r="V91" s="112">
        <v>39.221114802510151</v>
      </c>
      <c r="W91" s="113"/>
      <c r="X91" s="13"/>
      <c r="Y91" s="12"/>
      <c r="Z91" s="198"/>
      <c r="AA91" s="337"/>
      <c r="AB91" s="338"/>
      <c r="AC91" s="12">
        <v>0</v>
      </c>
      <c r="AD91" s="198"/>
      <c r="AE91" s="117">
        <f>M91-J91</f>
        <v>-349.19999999999982</v>
      </c>
      <c r="AF91" s="110">
        <f>M91/J91</f>
        <v>0.90300000000000002</v>
      </c>
      <c r="AG91" s="333"/>
    </row>
    <row r="92" spans="1:33" ht="15.75" customHeight="1">
      <c r="A92" s="362"/>
      <c r="B92" s="100"/>
      <c r="C92" s="335"/>
      <c r="D92" s="336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328"/>
      <c r="S92" s="47"/>
      <c r="T92" s="48"/>
      <c r="U92" s="111"/>
      <c r="V92" s="112"/>
      <c r="W92" s="113"/>
      <c r="X92" s="13"/>
      <c r="Y92" s="12"/>
      <c r="Z92" s="198"/>
      <c r="AA92" s="337"/>
      <c r="AB92" s="338"/>
      <c r="AC92" s="12"/>
      <c r="AD92" s="198"/>
      <c r="AE92" s="117"/>
      <c r="AF92" s="110"/>
      <c r="AG92" s="333"/>
    </row>
    <row r="93" spans="1:33" ht="15.75" customHeight="1">
      <c r="A93" s="362"/>
      <c r="B93" s="100"/>
      <c r="C93" s="335"/>
      <c r="D93" s="336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8"/>
      <c r="S93" s="47"/>
      <c r="T93" s="48"/>
      <c r="U93" s="111"/>
      <c r="V93" s="112"/>
      <c r="W93" s="113"/>
      <c r="X93" s="116"/>
      <c r="Y93" s="12"/>
      <c r="Z93" s="198"/>
      <c r="AA93" s="337"/>
      <c r="AB93" s="338"/>
      <c r="AC93" s="12"/>
      <c r="AD93" s="198"/>
      <c r="AE93" s="117"/>
      <c r="AF93" s="110"/>
      <c r="AG93" s="333"/>
    </row>
    <row r="94" spans="1:33" ht="15.75" customHeight="1">
      <c r="A94" s="363"/>
      <c r="B94" s="100"/>
      <c r="C94" s="335"/>
      <c r="D94" s="336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8"/>
      <c r="S94" s="47"/>
      <c r="T94" s="48"/>
      <c r="U94" s="111"/>
      <c r="V94" s="112"/>
      <c r="W94" s="113"/>
      <c r="X94" s="13"/>
      <c r="Y94" s="12"/>
      <c r="Z94" s="198"/>
      <c r="AA94" s="337"/>
      <c r="AB94" s="338"/>
      <c r="AC94" s="12"/>
      <c r="AD94" s="198"/>
      <c r="AE94" s="117"/>
      <c r="AF94" s="110"/>
      <c r="AG94" s="333"/>
    </row>
    <row r="95" spans="1:33" ht="15.75" customHeight="1">
      <c r="A95" s="363"/>
      <c r="B95" s="100"/>
      <c r="C95" s="335"/>
      <c r="D95" s="336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8"/>
      <c r="S95" s="47"/>
      <c r="T95" s="120"/>
      <c r="U95" s="111"/>
      <c r="V95" s="112"/>
      <c r="W95" s="113"/>
      <c r="X95" s="50"/>
      <c r="Y95" s="12"/>
      <c r="Z95" s="198"/>
      <c r="AA95" s="337"/>
      <c r="AB95" s="338"/>
      <c r="AC95" s="12"/>
      <c r="AD95" s="198"/>
      <c r="AE95" s="117"/>
      <c r="AF95" s="110"/>
      <c r="AG95" s="333"/>
    </row>
    <row r="96" spans="1:33" ht="15.75" customHeight="1">
      <c r="A96" s="363"/>
      <c r="B96" s="100"/>
      <c r="C96" s="335"/>
      <c r="D96" s="336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8"/>
      <c r="S96" s="47"/>
      <c r="T96" s="120"/>
      <c r="U96" s="111"/>
      <c r="V96" s="112"/>
      <c r="W96" s="113"/>
      <c r="X96" s="116"/>
      <c r="Y96" s="12"/>
      <c r="Z96" s="198"/>
      <c r="AA96" s="337"/>
      <c r="AB96" s="338"/>
      <c r="AC96" s="12"/>
      <c r="AD96" s="198"/>
      <c r="AE96" s="117"/>
      <c r="AF96" s="110"/>
      <c r="AG96" s="333"/>
    </row>
    <row r="97" spans="1:33" ht="15.75" customHeight="1">
      <c r="A97" s="363"/>
      <c r="B97" s="100"/>
      <c r="C97" s="335"/>
      <c r="D97" s="336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8"/>
      <c r="S97" s="47"/>
      <c r="T97" s="120"/>
      <c r="U97" s="111"/>
      <c r="V97" s="112"/>
      <c r="W97" s="113"/>
      <c r="X97" s="116"/>
      <c r="Y97" s="12"/>
      <c r="Z97" s="198"/>
      <c r="AA97" s="337"/>
      <c r="AB97" s="338"/>
      <c r="AC97" s="12"/>
      <c r="AD97" s="198"/>
      <c r="AE97" s="117"/>
      <c r="AF97" s="110"/>
      <c r="AG97" s="333"/>
    </row>
    <row r="98" spans="1:33" ht="15.75" customHeight="1">
      <c r="A98" s="363"/>
      <c r="B98" s="100"/>
      <c r="C98" s="335"/>
      <c r="D98" s="336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8"/>
      <c r="S98" s="119"/>
      <c r="T98" s="120"/>
      <c r="U98" s="111"/>
      <c r="V98" s="131"/>
      <c r="W98" s="113"/>
      <c r="X98" s="116"/>
      <c r="Y98" s="12"/>
      <c r="Z98" s="198"/>
      <c r="AA98" s="337"/>
      <c r="AB98" s="338"/>
      <c r="AC98" s="12"/>
      <c r="AD98" s="198"/>
      <c r="AE98" s="117"/>
      <c r="AF98" s="110"/>
      <c r="AG98" s="333"/>
    </row>
    <row r="99" spans="1:33" ht="15.75" customHeight="1">
      <c r="A99" s="363"/>
      <c r="B99" s="100"/>
      <c r="C99" s="335"/>
      <c r="D99" s="336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8"/>
      <c r="S99" s="119"/>
      <c r="T99" s="120"/>
      <c r="U99" s="111"/>
      <c r="V99" s="131"/>
      <c r="W99" s="126"/>
      <c r="X99" s="127"/>
      <c r="Y99" s="12"/>
      <c r="Z99" s="198"/>
      <c r="AA99" s="337"/>
      <c r="AB99" s="338"/>
      <c r="AC99" s="12"/>
      <c r="AD99" s="198"/>
      <c r="AE99" s="117"/>
      <c r="AF99" s="110"/>
      <c r="AG99" s="333"/>
    </row>
    <row r="100" spans="1:33" ht="15.75" customHeight="1">
      <c r="A100" s="363"/>
      <c r="B100" s="100"/>
      <c r="C100" s="335"/>
      <c r="D100" s="336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8"/>
      <c r="S100" s="119"/>
      <c r="T100" s="120"/>
      <c r="U100" s="111"/>
      <c r="V100" s="131"/>
      <c r="W100" s="126"/>
      <c r="X100" s="127"/>
      <c r="Y100" s="12"/>
      <c r="Z100" s="198"/>
      <c r="AA100" s="337"/>
      <c r="AB100" s="338"/>
      <c r="AC100" s="12"/>
      <c r="AD100" s="198"/>
      <c r="AE100" s="117"/>
      <c r="AF100" s="110"/>
      <c r="AG100" s="333"/>
    </row>
    <row r="101" spans="1:33" ht="15.75" customHeight="1">
      <c r="A101" s="363"/>
      <c r="B101" s="100"/>
      <c r="C101" s="335"/>
      <c r="D101" s="336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8"/>
      <c r="S101" s="119"/>
      <c r="T101" s="120"/>
      <c r="U101" s="111"/>
      <c r="V101" s="131"/>
      <c r="W101" s="126"/>
      <c r="X101" s="127"/>
      <c r="Y101" s="12"/>
      <c r="Z101" s="198"/>
      <c r="AA101" s="337"/>
      <c r="AB101" s="338"/>
      <c r="AC101" s="12"/>
      <c r="AD101" s="198"/>
      <c r="AE101" s="117"/>
      <c r="AF101" s="110"/>
      <c r="AG101" s="333"/>
    </row>
    <row r="102" spans="1:33" ht="15.75" customHeight="1">
      <c r="A102" s="363"/>
      <c r="B102" s="100"/>
      <c r="C102" s="335"/>
      <c r="D102" s="336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8"/>
      <c r="S102" s="119"/>
      <c r="T102" s="120"/>
      <c r="U102" s="111"/>
      <c r="V102" s="131"/>
      <c r="W102" s="126"/>
      <c r="X102" s="127"/>
      <c r="Y102" s="12"/>
      <c r="Z102" s="198"/>
      <c r="AA102" s="337"/>
      <c r="AB102" s="338"/>
      <c r="AC102" s="12"/>
      <c r="AD102" s="198"/>
      <c r="AE102" s="117"/>
      <c r="AF102" s="110"/>
      <c r="AG102" s="333"/>
    </row>
    <row r="103" spans="1:33" ht="15.75" customHeight="1">
      <c r="A103" s="363"/>
      <c r="B103" s="100"/>
      <c r="C103" s="335"/>
      <c r="D103" s="336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8"/>
      <c r="S103" s="119"/>
      <c r="T103" s="120"/>
      <c r="U103" s="111"/>
      <c r="V103" s="131"/>
      <c r="W103" s="126"/>
      <c r="X103" s="127"/>
      <c r="Y103" s="12"/>
      <c r="Z103" s="198"/>
      <c r="AA103" s="337"/>
      <c r="AB103" s="338"/>
      <c r="AC103" s="12"/>
      <c r="AD103" s="198"/>
      <c r="AE103" s="117"/>
      <c r="AF103" s="110"/>
      <c r="AG103" s="333"/>
    </row>
    <row r="104" spans="1:33" ht="15.75" customHeight="1">
      <c r="A104" s="363"/>
      <c r="B104" s="100"/>
      <c r="C104" s="335"/>
      <c r="D104" s="336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8"/>
      <c r="S104" s="119"/>
      <c r="T104" s="120"/>
      <c r="U104" s="111"/>
      <c r="V104" s="131"/>
      <c r="W104" s="126"/>
      <c r="X104" s="127"/>
      <c r="Y104" s="12"/>
      <c r="Z104" s="198"/>
      <c r="AA104" s="337"/>
      <c r="AB104" s="338"/>
      <c r="AC104" s="12"/>
      <c r="AD104" s="198"/>
      <c r="AE104" s="117"/>
      <c r="AF104" s="110"/>
      <c r="AG104" s="333"/>
    </row>
    <row r="105" spans="1:33" ht="15.75" customHeight="1">
      <c r="A105" s="363"/>
      <c r="B105" s="100"/>
      <c r="C105" s="335"/>
      <c r="D105" s="336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8"/>
      <c r="S105" s="119"/>
      <c r="T105" s="120"/>
      <c r="U105" s="130"/>
      <c r="V105" s="131"/>
      <c r="W105" s="126"/>
      <c r="X105" s="127"/>
      <c r="Y105" s="12"/>
      <c r="Z105" s="198"/>
      <c r="AA105" s="337"/>
      <c r="AB105" s="338"/>
      <c r="AC105" s="12"/>
      <c r="AD105" s="198"/>
      <c r="AE105" s="165"/>
      <c r="AF105" s="125"/>
      <c r="AG105" s="333"/>
    </row>
    <row r="106" spans="1:33" ht="15.75" customHeight="1" thickBot="1">
      <c r="A106" s="364"/>
      <c r="B106" s="133" t="s">
        <v>115</v>
      </c>
      <c r="C106" s="358"/>
      <c r="D106" s="358"/>
      <c r="E106" s="134"/>
      <c r="F106" s="167"/>
      <c r="G106" s="135"/>
      <c r="H106" s="69"/>
      <c r="I106" s="136">
        <f t="shared" ref="I106:J106" si="44">AVERAGE(I90:I105)</f>
        <v>6</v>
      </c>
      <c r="J106" s="137">
        <f t="shared" si="44"/>
        <v>3600</v>
      </c>
      <c r="K106" s="138">
        <f t="shared" ref="K106" si="45">J106/I106</f>
        <v>600</v>
      </c>
      <c r="L106" s="136">
        <f t="shared" ref="L106:M106" si="46">AVERAGE(L90:L105)</f>
        <v>6</v>
      </c>
      <c r="M106" s="137">
        <f t="shared" si="46"/>
        <v>3250.8</v>
      </c>
      <c r="N106" s="138">
        <f>M106/L106</f>
        <v>541.80000000000007</v>
      </c>
      <c r="O106" s="139">
        <f>L106-I106</f>
        <v>0</v>
      </c>
      <c r="P106" s="140">
        <f>N106-K106</f>
        <v>-58.199999999999932</v>
      </c>
      <c r="Q106" s="141">
        <f>N106/K106</f>
        <v>0.90300000000000014</v>
      </c>
      <c r="R106" s="329"/>
      <c r="S106" s="142">
        <v>0.25</v>
      </c>
      <c r="T106" s="143">
        <v>0.30570601851851853</v>
      </c>
      <c r="U106" s="144"/>
      <c r="V106" s="166"/>
      <c r="W106" s="167"/>
      <c r="X106" s="138"/>
      <c r="Y106" s="179">
        <f>SUM(Y90:Y105)</f>
        <v>0</v>
      </c>
      <c r="Z106" s="180">
        <f>SUM(Z90:Z105)</f>
        <v>0</v>
      </c>
      <c r="AA106" s="359"/>
      <c r="AB106" s="360"/>
      <c r="AC106" s="179">
        <f>SUM(AC90:AC105)</f>
        <v>0</v>
      </c>
      <c r="AD106" s="191">
        <f>SUM(AD90:AD105)</f>
        <v>0</v>
      </c>
      <c r="AE106" s="168">
        <f>M106-J106</f>
        <v>-349.19999999999982</v>
      </c>
      <c r="AF106" s="141">
        <f>M106/J106</f>
        <v>0.90300000000000002</v>
      </c>
      <c r="AG106" s="334"/>
    </row>
    <row r="107" spans="1:33" ht="15.75" customHeight="1">
      <c r="A107" s="322" t="s">
        <v>193</v>
      </c>
      <c r="B107" s="146" t="s">
        <v>171</v>
      </c>
      <c r="C107" s="325" t="s">
        <v>210</v>
      </c>
      <c r="D107" s="326"/>
      <c r="E107" s="147">
        <v>58.17</v>
      </c>
      <c r="F107" s="97">
        <v>1673</v>
      </c>
      <c r="G107" s="148">
        <f t="shared" ref="G107:G109" si="47">E107*F107</f>
        <v>97318.41</v>
      </c>
      <c r="H107" s="149"/>
      <c r="I107" s="150">
        <v>18</v>
      </c>
      <c r="J107" s="151">
        <v>2000</v>
      </c>
      <c r="K107" s="152">
        <f>J107/I107</f>
        <v>111.11111111111111</v>
      </c>
      <c r="L107" s="153">
        <v>17</v>
      </c>
      <c r="M107" s="151">
        <f>F107/V107*60</f>
        <v>1790</v>
      </c>
      <c r="N107" s="152">
        <f>M107/L107</f>
        <v>105.29411764705883</v>
      </c>
      <c r="O107" s="154">
        <f>L107-I107</f>
        <v>-1</v>
      </c>
      <c r="P107" s="155">
        <f>N107-K107</f>
        <v>-5.8169934640522882</v>
      </c>
      <c r="Q107" s="156">
        <f>N107/K107</f>
        <v>0.9476470588235294</v>
      </c>
      <c r="R107" s="327">
        <f>Q123</f>
        <v>0.94294642857142852</v>
      </c>
      <c r="S107" s="157">
        <v>0.70833333333333337</v>
      </c>
      <c r="T107" s="158">
        <v>0.74726851851851861</v>
      </c>
      <c r="U107" s="159"/>
      <c r="V107" s="160">
        <v>56.078212290502798</v>
      </c>
      <c r="W107" s="158"/>
      <c r="X107" s="169"/>
      <c r="Y107" s="196"/>
      <c r="Z107" s="197"/>
      <c r="AA107" s="330"/>
      <c r="AB107" s="331"/>
      <c r="AC107" s="196">
        <v>1</v>
      </c>
      <c r="AD107" s="197"/>
      <c r="AE107" s="115">
        <f>M107-J107</f>
        <v>-210</v>
      </c>
      <c r="AF107" s="156">
        <f>M107/J107</f>
        <v>0.89500000000000002</v>
      </c>
      <c r="AG107" s="332">
        <f>AF123</f>
        <v>0.89500000000000002</v>
      </c>
    </row>
    <row r="108" spans="1:33" ht="15.75" customHeight="1">
      <c r="A108" s="323"/>
      <c r="B108" s="163" t="s">
        <v>171</v>
      </c>
      <c r="C108" s="335" t="s">
        <v>194</v>
      </c>
      <c r="D108" s="336"/>
      <c r="E108" s="101">
        <v>50.67</v>
      </c>
      <c r="F108" s="102">
        <v>1403</v>
      </c>
      <c r="G108" s="103">
        <f t="shared" si="47"/>
        <v>71090.010000000009</v>
      </c>
      <c r="H108" s="26"/>
      <c r="I108" s="104">
        <v>20</v>
      </c>
      <c r="J108" s="105">
        <v>2000</v>
      </c>
      <c r="K108" s="106">
        <f t="shared" ref="K108:K109" si="48">J108/I108</f>
        <v>100</v>
      </c>
      <c r="L108" s="107">
        <v>19</v>
      </c>
      <c r="M108" s="105">
        <f>F108/V108*60</f>
        <v>1790</v>
      </c>
      <c r="N108" s="106">
        <f>M108/L108</f>
        <v>94.21052631578948</v>
      </c>
      <c r="O108" s="108">
        <f>L108-I108</f>
        <v>-1</v>
      </c>
      <c r="P108" s="109">
        <f>N108-K108</f>
        <v>-5.7894736842105203</v>
      </c>
      <c r="Q108" s="110">
        <f>N108/K108</f>
        <v>0.94210526315789478</v>
      </c>
      <c r="R108" s="328"/>
      <c r="S108" s="47">
        <v>0.75138888888888888</v>
      </c>
      <c r="T108" s="48">
        <v>0.78403935185185181</v>
      </c>
      <c r="U108" s="111">
        <v>5.933333333333195</v>
      </c>
      <c r="V108" s="112">
        <v>47.027932960893857</v>
      </c>
      <c r="W108" s="113"/>
      <c r="X108" s="116"/>
      <c r="Y108" s="12"/>
      <c r="Z108" s="198"/>
      <c r="AA108" s="337"/>
      <c r="AB108" s="338"/>
      <c r="AC108" s="12">
        <v>1</v>
      </c>
      <c r="AD108" s="198"/>
      <c r="AE108" s="117">
        <f>M108-J108</f>
        <v>-210</v>
      </c>
      <c r="AF108" s="110">
        <f>M108/J108</f>
        <v>0.89500000000000002</v>
      </c>
      <c r="AG108" s="333"/>
    </row>
    <row r="109" spans="1:33" ht="15.75" customHeight="1">
      <c r="A109" s="323"/>
      <c r="B109" s="163" t="s">
        <v>171</v>
      </c>
      <c r="C109" s="335" t="s">
        <v>228</v>
      </c>
      <c r="D109" s="336"/>
      <c r="E109" s="101">
        <v>57.3</v>
      </c>
      <c r="F109" s="102">
        <v>2271</v>
      </c>
      <c r="G109" s="103">
        <f t="shared" si="47"/>
        <v>130128.29999999999</v>
      </c>
      <c r="H109" s="26"/>
      <c r="I109" s="104">
        <v>21</v>
      </c>
      <c r="J109" s="105">
        <v>2000</v>
      </c>
      <c r="K109" s="106">
        <f t="shared" si="48"/>
        <v>95.238095238095241</v>
      </c>
      <c r="L109" s="107">
        <v>20</v>
      </c>
      <c r="M109" s="105">
        <f>F109/V109*60</f>
        <v>1789.9999999999998</v>
      </c>
      <c r="N109" s="106">
        <f>M109/L109</f>
        <v>89.499999999999986</v>
      </c>
      <c r="O109" s="108">
        <f>L109-I109</f>
        <v>-1</v>
      </c>
      <c r="P109" s="109">
        <f>N109-K109</f>
        <v>-5.738095238095255</v>
      </c>
      <c r="Q109" s="110">
        <f>N109/K109</f>
        <v>0.93974999999999986</v>
      </c>
      <c r="R109" s="328"/>
      <c r="S109" s="47">
        <v>0.78749999999999998</v>
      </c>
      <c r="T109" s="48">
        <v>0.84035879629629628</v>
      </c>
      <c r="U109" s="111">
        <v>4.9833333333333663</v>
      </c>
      <c r="V109" s="112">
        <v>76.122905027932973</v>
      </c>
      <c r="W109" s="113"/>
      <c r="X109" s="116"/>
      <c r="Y109" s="12"/>
      <c r="Z109" s="198"/>
      <c r="AA109" s="337"/>
      <c r="AB109" s="338"/>
      <c r="AC109" s="12">
        <v>2</v>
      </c>
      <c r="AD109" s="198"/>
      <c r="AE109" s="117">
        <f>M109-J109</f>
        <v>-210.00000000000023</v>
      </c>
      <c r="AF109" s="110">
        <f>M109/J109</f>
        <v>0.89499999999999991</v>
      </c>
      <c r="AG109" s="333"/>
    </row>
    <row r="110" spans="1:33" ht="15.75" customHeight="1">
      <c r="A110" s="323"/>
      <c r="B110" s="163"/>
      <c r="C110" s="335"/>
      <c r="D110" s="336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328"/>
      <c r="S110" s="47"/>
      <c r="T110" s="48"/>
      <c r="U110" s="111"/>
      <c r="V110" s="112"/>
      <c r="W110" s="113"/>
      <c r="X110" s="116"/>
      <c r="Y110" s="12"/>
      <c r="Z110" s="198"/>
      <c r="AA110" s="337"/>
      <c r="AB110" s="338"/>
      <c r="AC110" s="12"/>
      <c r="AD110" s="198"/>
      <c r="AE110" s="117"/>
      <c r="AF110" s="110"/>
      <c r="AG110" s="333"/>
    </row>
    <row r="111" spans="1:33" ht="15.75" customHeight="1">
      <c r="A111" s="323"/>
      <c r="B111" s="163"/>
      <c r="C111" s="335"/>
      <c r="D111" s="336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328"/>
      <c r="S111" s="47"/>
      <c r="T111" s="48"/>
      <c r="U111" s="111"/>
      <c r="V111" s="112"/>
      <c r="W111" s="113"/>
      <c r="X111" s="116"/>
      <c r="Y111" s="12"/>
      <c r="Z111" s="198"/>
      <c r="AA111" s="337"/>
      <c r="AB111" s="338"/>
      <c r="AC111" s="12"/>
      <c r="AD111" s="198"/>
      <c r="AE111" s="117"/>
      <c r="AF111" s="110"/>
      <c r="AG111" s="333"/>
    </row>
    <row r="112" spans="1:33" ht="15.75" customHeight="1">
      <c r="A112" s="323"/>
      <c r="B112" s="163"/>
      <c r="C112" s="335"/>
      <c r="D112" s="336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28"/>
      <c r="S112" s="47"/>
      <c r="T112" s="120"/>
      <c r="U112" s="111"/>
      <c r="V112" s="112"/>
      <c r="W112" s="113"/>
      <c r="X112" s="116"/>
      <c r="Y112" s="12"/>
      <c r="Z112" s="198"/>
      <c r="AA112" s="337"/>
      <c r="AB112" s="338"/>
      <c r="AC112" s="12"/>
      <c r="AD112" s="198"/>
      <c r="AE112" s="117"/>
      <c r="AF112" s="110"/>
      <c r="AG112" s="333"/>
    </row>
    <row r="113" spans="1:33" ht="15.75" customHeight="1">
      <c r="A113" s="323"/>
      <c r="B113" s="163"/>
      <c r="C113" s="335"/>
      <c r="D113" s="336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328"/>
      <c r="S113" s="119"/>
      <c r="T113" s="120"/>
      <c r="U113" s="111"/>
      <c r="V113" s="112"/>
      <c r="W113" s="120"/>
      <c r="X113" s="189"/>
      <c r="Y113" s="12"/>
      <c r="Z113" s="198"/>
      <c r="AA113" s="337"/>
      <c r="AB113" s="338"/>
      <c r="AC113" s="12"/>
      <c r="AD113" s="198"/>
      <c r="AE113" s="117"/>
      <c r="AF113" s="110"/>
      <c r="AG113" s="333"/>
    </row>
    <row r="114" spans="1:33" ht="15.75" customHeight="1">
      <c r="A114" s="323"/>
      <c r="B114" s="163"/>
      <c r="C114" s="335"/>
      <c r="D114" s="336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28"/>
      <c r="S114" s="119"/>
      <c r="T114" s="120"/>
      <c r="U114" s="111"/>
      <c r="V114" s="112"/>
      <c r="W114" s="120"/>
      <c r="X114" s="189"/>
      <c r="Y114" s="12"/>
      <c r="Z114" s="198"/>
      <c r="AA114" s="337"/>
      <c r="AB114" s="338"/>
      <c r="AC114" s="12"/>
      <c r="AD114" s="198"/>
      <c r="AE114" s="117"/>
      <c r="AF114" s="110"/>
      <c r="AG114" s="333"/>
    </row>
    <row r="115" spans="1:33" ht="15.75" customHeight="1">
      <c r="A115" s="323"/>
      <c r="B115" s="163"/>
      <c r="C115" s="335"/>
      <c r="D115" s="336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8"/>
      <c r="S115" s="119"/>
      <c r="T115" s="120"/>
      <c r="U115" s="111"/>
      <c r="V115" s="112"/>
      <c r="W115" s="120"/>
      <c r="X115" s="189"/>
      <c r="Y115" s="12"/>
      <c r="Z115" s="198"/>
      <c r="AA115" s="337"/>
      <c r="AB115" s="338"/>
      <c r="AC115" s="12"/>
      <c r="AD115" s="198"/>
      <c r="AE115" s="117"/>
      <c r="AF115" s="110"/>
      <c r="AG115" s="333"/>
    </row>
    <row r="116" spans="1:33" ht="15.75" customHeight="1">
      <c r="A116" s="323"/>
      <c r="B116" s="163"/>
      <c r="C116" s="335"/>
      <c r="D116" s="336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8"/>
      <c r="S116" s="119"/>
      <c r="T116" s="120"/>
      <c r="U116" s="111"/>
      <c r="V116" s="112"/>
      <c r="W116" s="120"/>
      <c r="X116" s="189"/>
      <c r="Y116" s="12"/>
      <c r="Z116" s="198"/>
      <c r="AA116" s="337"/>
      <c r="AB116" s="338"/>
      <c r="AC116" s="12"/>
      <c r="AD116" s="198"/>
      <c r="AE116" s="117"/>
      <c r="AF116" s="110"/>
      <c r="AG116" s="333"/>
    </row>
    <row r="117" spans="1:33" ht="15.75" customHeight="1">
      <c r="A117" s="323"/>
      <c r="B117" s="163"/>
      <c r="C117" s="335"/>
      <c r="D117" s="336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8"/>
      <c r="S117" s="119"/>
      <c r="T117" s="120"/>
      <c r="U117" s="111"/>
      <c r="V117" s="112"/>
      <c r="W117" s="120"/>
      <c r="X117" s="189"/>
      <c r="Y117" s="12"/>
      <c r="Z117" s="198"/>
      <c r="AA117" s="337"/>
      <c r="AB117" s="338"/>
      <c r="AC117" s="12"/>
      <c r="AD117" s="198"/>
      <c r="AE117" s="117"/>
      <c r="AF117" s="110"/>
      <c r="AG117" s="333"/>
    </row>
    <row r="118" spans="1:33" ht="15.75" customHeight="1">
      <c r="A118" s="323"/>
      <c r="B118" s="163"/>
      <c r="C118" s="335"/>
      <c r="D118" s="336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8"/>
      <c r="S118" s="119"/>
      <c r="T118" s="120"/>
      <c r="U118" s="111"/>
      <c r="V118" s="112"/>
      <c r="W118" s="120"/>
      <c r="X118" s="189"/>
      <c r="Y118" s="12"/>
      <c r="Z118" s="198"/>
      <c r="AA118" s="337"/>
      <c r="AB118" s="338"/>
      <c r="AC118" s="12"/>
      <c r="AD118" s="198"/>
      <c r="AE118" s="117"/>
      <c r="AF118" s="110"/>
      <c r="AG118" s="333"/>
    </row>
    <row r="119" spans="1:33" ht="15.75" customHeight="1">
      <c r="A119" s="323"/>
      <c r="B119" s="163"/>
      <c r="C119" s="335"/>
      <c r="D119" s="336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8"/>
      <c r="S119" s="119"/>
      <c r="T119" s="120"/>
      <c r="U119" s="111"/>
      <c r="V119" s="112"/>
      <c r="W119" s="120"/>
      <c r="X119" s="189"/>
      <c r="Y119" s="12"/>
      <c r="Z119" s="198"/>
      <c r="AA119" s="337"/>
      <c r="AB119" s="338"/>
      <c r="AC119" s="12"/>
      <c r="AD119" s="198"/>
      <c r="AE119" s="117"/>
      <c r="AF119" s="110"/>
      <c r="AG119" s="333"/>
    </row>
    <row r="120" spans="1:33" ht="15.75" customHeight="1">
      <c r="A120" s="323"/>
      <c r="B120" s="163"/>
      <c r="C120" s="335"/>
      <c r="D120" s="336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8"/>
      <c r="S120" s="119"/>
      <c r="T120" s="120"/>
      <c r="U120" s="111"/>
      <c r="V120" s="112"/>
      <c r="W120" s="120"/>
      <c r="X120" s="189"/>
      <c r="Y120" s="12"/>
      <c r="Z120" s="198"/>
      <c r="AA120" s="337"/>
      <c r="AB120" s="338"/>
      <c r="AC120" s="12"/>
      <c r="AD120" s="198"/>
      <c r="AE120" s="117"/>
      <c r="AF120" s="110"/>
      <c r="AG120" s="333"/>
    </row>
    <row r="121" spans="1:33" ht="15.75" customHeight="1">
      <c r="A121" s="323"/>
      <c r="B121" s="163"/>
      <c r="C121" s="335"/>
      <c r="D121" s="336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8"/>
      <c r="S121" s="119"/>
      <c r="T121" s="120"/>
      <c r="U121" s="111"/>
      <c r="V121" s="112"/>
      <c r="W121" s="120"/>
      <c r="X121" s="189"/>
      <c r="Y121" s="12"/>
      <c r="Z121" s="198"/>
      <c r="AA121" s="337"/>
      <c r="AB121" s="338"/>
      <c r="AC121" s="12"/>
      <c r="AD121" s="198"/>
      <c r="AE121" s="117"/>
      <c r="AF121" s="110"/>
      <c r="AG121" s="333"/>
    </row>
    <row r="122" spans="1:33" ht="15.75" customHeight="1">
      <c r="A122" s="323"/>
      <c r="B122" s="163"/>
      <c r="C122" s="335"/>
      <c r="D122" s="336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8"/>
      <c r="S122" s="119"/>
      <c r="T122" s="120"/>
      <c r="U122" s="130"/>
      <c r="V122" s="131"/>
      <c r="W122" s="126"/>
      <c r="X122" s="127"/>
      <c r="Y122" s="12"/>
      <c r="Z122" s="198"/>
      <c r="AA122" s="337"/>
      <c r="AB122" s="338"/>
      <c r="AC122" s="12"/>
      <c r="AD122" s="198"/>
      <c r="AE122" s="165"/>
      <c r="AF122" s="125"/>
      <c r="AG122" s="333"/>
    </row>
    <row r="123" spans="1:33" ht="15.75" customHeight="1" thickBot="1">
      <c r="A123" s="324"/>
      <c r="B123" s="133" t="s">
        <v>115</v>
      </c>
      <c r="C123" s="358"/>
      <c r="D123" s="358"/>
      <c r="E123" s="134"/>
      <c r="F123" s="167"/>
      <c r="G123" s="135"/>
      <c r="H123" s="69"/>
      <c r="I123" s="136">
        <f t="shared" ref="I123:J123" si="49">AVERAGE(I107:I122)</f>
        <v>19.666666666666668</v>
      </c>
      <c r="J123" s="137">
        <f t="shared" si="49"/>
        <v>2000</v>
      </c>
      <c r="K123" s="138">
        <f t="shared" ref="K123" si="50">J123/I123</f>
        <v>101.69491525423729</v>
      </c>
      <c r="L123" s="136">
        <f t="shared" ref="L123:M123" si="51">AVERAGE(L107:L122)</f>
        <v>18.666666666666668</v>
      </c>
      <c r="M123" s="137">
        <f t="shared" si="51"/>
        <v>1790</v>
      </c>
      <c r="N123" s="138">
        <f>M123/L123</f>
        <v>95.892857142857139</v>
      </c>
      <c r="O123" s="139">
        <f>L123-I123</f>
        <v>-1</v>
      </c>
      <c r="P123" s="140">
        <f>N123-K123</f>
        <v>-5.8020581113801484</v>
      </c>
      <c r="Q123" s="141">
        <f>N123/K123</f>
        <v>0.94294642857142852</v>
      </c>
      <c r="R123" s="329"/>
      <c r="S123" s="142">
        <v>0.70833333333333337</v>
      </c>
      <c r="T123" s="143">
        <v>0.84035879629629628</v>
      </c>
      <c r="U123" s="144"/>
      <c r="V123" s="166"/>
      <c r="W123" s="167"/>
      <c r="X123" s="138"/>
      <c r="Y123" s="179">
        <f t="shared" ref="Y123:Z123" si="52">SUM(Y107:Y122)</f>
        <v>0</v>
      </c>
      <c r="Z123" s="180">
        <f t="shared" si="52"/>
        <v>0</v>
      </c>
      <c r="AA123" s="359"/>
      <c r="AB123" s="360"/>
      <c r="AC123" s="179">
        <f t="shared" ref="AC123" si="53">SUM(AC107:AC122)</f>
        <v>4</v>
      </c>
      <c r="AD123" s="180">
        <f t="shared" ref="AD123" si="54">SUM(AD107:AD122)</f>
        <v>0</v>
      </c>
      <c r="AE123" s="168">
        <f>M123-J123</f>
        <v>-210</v>
      </c>
      <c r="AF123" s="141">
        <f>M123/J123</f>
        <v>0.89500000000000002</v>
      </c>
      <c r="AG123" s="334"/>
    </row>
    <row r="124" spans="1:33" ht="15.75" customHeight="1">
      <c r="A124" s="361" t="s">
        <v>182</v>
      </c>
      <c r="B124" s="146" t="s">
        <v>171</v>
      </c>
      <c r="C124" s="325" t="s">
        <v>226</v>
      </c>
      <c r="D124" s="326"/>
      <c r="E124" s="147">
        <v>52.21</v>
      </c>
      <c r="F124" s="159">
        <v>1540</v>
      </c>
      <c r="G124" s="148">
        <f t="shared" ref="G124:G127" si="55">E124*F124</f>
        <v>80403.399999999994</v>
      </c>
      <c r="H124" s="149"/>
      <c r="I124" s="150">
        <v>18</v>
      </c>
      <c r="J124" s="151">
        <v>2000</v>
      </c>
      <c r="K124" s="152">
        <f>J124/I124</f>
        <v>111.11111111111111</v>
      </c>
      <c r="L124" s="153">
        <v>18</v>
      </c>
      <c r="M124" s="151">
        <f>F124/V124*60</f>
        <v>1789.5137133238395</v>
      </c>
      <c r="N124" s="152">
        <f>M124/L124</f>
        <v>99.417428517991084</v>
      </c>
      <c r="O124" s="154">
        <f>L124-I124</f>
        <v>0</v>
      </c>
      <c r="P124" s="155">
        <f>N124-K124</f>
        <v>-11.69368259312003</v>
      </c>
      <c r="Q124" s="156">
        <f>N124/K124</f>
        <v>0.89475685666191973</v>
      </c>
      <c r="R124" s="327">
        <f>Q140</f>
        <v>0.89561752014106544</v>
      </c>
      <c r="S124" s="157">
        <v>0.70833333333333337</v>
      </c>
      <c r="T124" s="158">
        <v>0.74418981481481483</v>
      </c>
      <c r="U124" s="159"/>
      <c r="V124" s="160">
        <v>51.634139102726635</v>
      </c>
      <c r="W124" s="97"/>
      <c r="X124" s="98"/>
      <c r="Y124" s="196"/>
      <c r="Z124" s="197"/>
      <c r="AA124" s="330"/>
      <c r="AB124" s="331"/>
      <c r="AC124" s="196">
        <v>1</v>
      </c>
      <c r="AD124" s="197"/>
      <c r="AE124" s="115">
        <f>M124-J124</f>
        <v>-210.48628667616049</v>
      </c>
      <c r="AF124" s="156">
        <f>M124/J124</f>
        <v>0.89475685666191973</v>
      </c>
      <c r="AG124" s="381">
        <f>AF140</f>
        <v>0.89561752014106533</v>
      </c>
    </row>
    <row r="125" spans="1:33" ht="15.75" customHeight="1">
      <c r="A125" s="362"/>
      <c r="B125" s="163" t="s">
        <v>171</v>
      </c>
      <c r="C125" s="335" t="s">
        <v>185</v>
      </c>
      <c r="D125" s="336"/>
      <c r="E125" s="101">
        <v>47.6</v>
      </c>
      <c r="F125" s="111">
        <v>1810</v>
      </c>
      <c r="G125" s="103">
        <f t="shared" si="55"/>
        <v>86156</v>
      </c>
      <c r="H125" s="26"/>
      <c r="I125" s="104">
        <v>23</v>
      </c>
      <c r="J125" s="105">
        <v>2000</v>
      </c>
      <c r="K125" s="106">
        <f t="shared" ref="K125:K127" si="56">J125/I125</f>
        <v>86.956521739130437</v>
      </c>
      <c r="L125" s="107">
        <v>23</v>
      </c>
      <c r="M125" s="105">
        <f>F125/V125*60</f>
        <v>1794.0132557002505</v>
      </c>
      <c r="N125" s="106">
        <f>M125/L125</f>
        <v>78.000576334793507</v>
      </c>
      <c r="O125" s="108">
        <f>L125-I125</f>
        <v>0</v>
      </c>
      <c r="P125" s="109">
        <f>N125-K125</f>
        <v>-8.95594540433693</v>
      </c>
      <c r="Q125" s="110">
        <f>N125/K125</f>
        <v>0.8970066278501253</v>
      </c>
      <c r="R125" s="328"/>
      <c r="S125" s="47">
        <v>0.74791666666666667</v>
      </c>
      <c r="T125" s="48">
        <v>0.78995370370370366</v>
      </c>
      <c r="U125" s="111">
        <v>5.3666666666666529</v>
      </c>
      <c r="V125" s="112">
        <v>60.534669771774105</v>
      </c>
      <c r="W125" s="113"/>
      <c r="X125" s="116"/>
      <c r="Y125" s="12"/>
      <c r="Z125" s="198"/>
      <c r="AA125" s="337"/>
      <c r="AB125" s="338"/>
      <c r="AC125" s="12">
        <v>1</v>
      </c>
      <c r="AD125" s="198"/>
      <c r="AE125" s="117">
        <f>M125-J125</f>
        <v>-205.98674429974949</v>
      </c>
      <c r="AF125" s="110">
        <f>M125/J125</f>
        <v>0.8970066278501253</v>
      </c>
      <c r="AG125" s="374"/>
    </row>
    <row r="126" spans="1:33" ht="15.75" customHeight="1">
      <c r="A126" s="362"/>
      <c r="B126" s="163" t="s">
        <v>171</v>
      </c>
      <c r="C126" s="335" t="s">
        <v>184</v>
      </c>
      <c r="D126" s="336"/>
      <c r="E126" s="101">
        <v>56.87</v>
      </c>
      <c r="F126" s="111">
        <v>1493</v>
      </c>
      <c r="G126" s="103">
        <f t="shared" si="55"/>
        <v>84906.909999999989</v>
      </c>
      <c r="H126" s="26"/>
      <c r="I126" s="104">
        <v>23</v>
      </c>
      <c r="J126" s="105">
        <v>2000</v>
      </c>
      <c r="K126" s="106">
        <f t="shared" si="56"/>
        <v>86.956521739130437</v>
      </c>
      <c r="L126" s="107">
        <v>23</v>
      </c>
      <c r="M126" s="105">
        <f>F126/V126*60</f>
        <v>1791.3607611406526</v>
      </c>
      <c r="N126" s="106">
        <f>M126/L126</f>
        <v>77.885250484376201</v>
      </c>
      <c r="O126" s="108">
        <f>L126-I126</f>
        <v>0</v>
      </c>
      <c r="P126" s="109">
        <f>N126-K126</f>
        <v>-9.0712712547542367</v>
      </c>
      <c r="Q126" s="110">
        <f>N126/K126</f>
        <v>0.89568038057032628</v>
      </c>
      <c r="R126" s="328"/>
      <c r="S126" s="47">
        <v>0.79305555555555551</v>
      </c>
      <c r="T126" s="48">
        <v>0.82777777777777772</v>
      </c>
      <c r="U126" s="111">
        <v>5</v>
      </c>
      <c r="V126" s="112">
        <v>50.006677573399422</v>
      </c>
      <c r="W126" s="113"/>
      <c r="X126" s="116"/>
      <c r="Y126" s="12"/>
      <c r="Z126" s="198"/>
      <c r="AA126" s="337"/>
      <c r="AB126" s="338"/>
      <c r="AC126" s="12">
        <v>1</v>
      </c>
      <c r="AD126" s="198"/>
      <c r="AE126" s="117">
        <f>M126-J126</f>
        <v>-208.63923885934742</v>
      </c>
      <c r="AF126" s="110">
        <f>M126/J126</f>
        <v>0.89568038057032628</v>
      </c>
      <c r="AG126" s="374"/>
    </row>
    <row r="127" spans="1:33" ht="15.75" customHeight="1">
      <c r="A127" s="362"/>
      <c r="B127" s="163" t="s">
        <v>171</v>
      </c>
      <c r="C127" s="335" t="s">
        <v>183</v>
      </c>
      <c r="D127" s="336"/>
      <c r="E127" s="101">
        <v>56.79</v>
      </c>
      <c r="F127" s="111">
        <v>2146</v>
      </c>
      <c r="G127" s="103">
        <f t="shared" si="55"/>
        <v>121871.34</v>
      </c>
      <c r="H127" s="26"/>
      <c r="I127" s="104">
        <v>23</v>
      </c>
      <c r="J127" s="105">
        <v>2000</v>
      </c>
      <c r="K127" s="106">
        <f t="shared" si="56"/>
        <v>86.956521739130437</v>
      </c>
      <c r="L127" s="107">
        <v>23</v>
      </c>
      <c r="M127" s="105">
        <f>F127/V127*60</f>
        <v>1790.0524309637804</v>
      </c>
      <c r="N127" s="106">
        <f>M127/L127</f>
        <v>77.828366563642618</v>
      </c>
      <c r="O127" s="108">
        <f>L127-I127</f>
        <v>0</v>
      </c>
      <c r="P127" s="109">
        <f>N127-K127</f>
        <v>-9.1281551754878194</v>
      </c>
      <c r="Q127" s="110">
        <f>N127/K127</f>
        <v>0.8950262154818901</v>
      </c>
      <c r="R127" s="328"/>
      <c r="S127" s="47">
        <v>0.83194444444444438</v>
      </c>
      <c r="T127" s="48">
        <v>0.881886574074074</v>
      </c>
      <c r="U127" s="111">
        <v>5.9999999999999787</v>
      </c>
      <c r="V127" s="112">
        <v>71.930853964246424</v>
      </c>
      <c r="W127" s="113"/>
      <c r="X127" s="116"/>
      <c r="Y127" s="12"/>
      <c r="Z127" s="198"/>
      <c r="AA127" s="337"/>
      <c r="AB127" s="338"/>
      <c r="AC127" s="12">
        <v>2</v>
      </c>
      <c r="AD127" s="198"/>
      <c r="AE127" s="117">
        <f>M127-J127</f>
        <v>-209.94756903621965</v>
      </c>
      <c r="AF127" s="110">
        <f>M127/J127</f>
        <v>0.89502621548189021</v>
      </c>
      <c r="AG127" s="374"/>
    </row>
    <row r="128" spans="1:33" ht="15.75" customHeight="1">
      <c r="A128" s="363"/>
      <c r="B128" s="163"/>
      <c r="C128" s="335"/>
      <c r="D128" s="336"/>
      <c r="E128" s="101"/>
      <c r="F128" s="111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328"/>
      <c r="S128" s="47"/>
      <c r="T128" s="48"/>
      <c r="U128" s="111"/>
      <c r="V128" s="112"/>
      <c r="W128" s="113"/>
      <c r="X128" s="116"/>
      <c r="Y128" s="12"/>
      <c r="Z128" s="198"/>
      <c r="AA128" s="337"/>
      <c r="AB128" s="338"/>
      <c r="AC128" s="12"/>
      <c r="AD128" s="198"/>
      <c r="AE128" s="117"/>
      <c r="AF128" s="110"/>
      <c r="AG128" s="374"/>
    </row>
    <row r="129" spans="1:33" ht="15.75" customHeight="1">
      <c r="A129" s="363"/>
      <c r="B129" s="163"/>
      <c r="C129" s="335"/>
      <c r="D129" s="336"/>
      <c r="E129" s="101"/>
      <c r="F129" s="111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28"/>
      <c r="S129" s="47"/>
      <c r="T129" s="120"/>
      <c r="U129" s="111"/>
      <c r="V129" s="112"/>
      <c r="W129" s="113"/>
      <c r="X129" s="116"/>
      <c r="Y129" s="12"/>
      <c r="Z129" s="198"/>
      <c r="AA129" s="337"/>
      <c r="AB129" s="338"/>
      <c r="AC129" s="12"/>
      <c r="AD129" s="198"/>
      <c r="AE129" s="117"/>
      <c r="AF129" s="110"/>
      <c r="AG129" s="374"/>
    </row>
    <row r="130" spans="1:33" ht="15.75" customHeight="1">
      <c r="A130" s="363"/>
      <c r="B130" s="163"/>
      <c r="C130" s="335"/>
      <c r="D130" s="336"/>
      <c r="E130" s="101"/>
      <c r="F130" s="111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328"/>
      <c r="S130" s="47"/>
      <c r="T130" s="120"/>
      <c r="U130" s="111"/>
      <c r="V130" s="112"/>
      <c r="W130" s="113"/>
      <c r="X130" s="116"/>
      <c r="Y130" s="12"/>
      <c r="Z130" s="198"/>
      <c r="AA130" s="337"/>
      <c r="AB130" s="338"/>
      <c r="AC130" s="12"/>
      <c r="AD130" s="198"/>
      <c r="AE130" s="117"/>
      <c r="AF130" s="110"/>
      <c r="AG130" s="374"/>
    </row>
    <row r="131" spans="1:33" ht="15.75" customHeight="1">
      <c r="A131" s="363"/>
      <c r="B131" s="163"/>
      <c r="C131" s="335"/>
      <c r="D131" s="336"/>
      <c r="E131" s="101"/>
      <c r="F131" s="111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28"/>
      <c r="S131" s="47"/>
      <c r="T131" s="120"/>
      <c r="U131" s="111"/>
      <c r="V131" s="112"/>
      <c r="W131" s="113"/>
      <c r="X131" s="116"/>
      <c r="Y131" s="12"/>
      <c r="Z131" s="198"/>
      <c r="AA131" s="337"/>
      <c r="AB131" s="338"/>
      <c r="AC131" s="12"/>
      <c r="AD131" s="198"/>
      <c r="AE131" s="117"/>
      <c r="AF131" s="110"/>
      <c r="AG131" s="374"/>
    </row>
    <row r="132" spans="1:33" ht="15.75" customHeight="1">
      <c r="A132" s="363"/>
      <c r="B132" s="163"/>
      <c r="C132" s="335"/>
      <c r="D132" s="336"/>
      <c r="E132" s="101"/>
      <c r="F132" s="111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28"/>
      <c r="S132" s="47"/>
      <c r="T132" s="120"/>
      <c r="U132" s="111"/>
      <c r="V132" s="112"/>
      <c r="W132" s="113"/>
      <c r="X132" s="116"/>
      <c r="Y132" s="12"/>
      <c r="Z132" s="198"/>
      <c r="AA132" s="337"/>
      <c r="AB132" s="338"/>
      <c r="AC132" s="12"/>
      <c r="AD132" s="198"/>
      <c r="AE132" s="117"/>
      <c r="AF132" s="110"/>
      <c r="AG132" s="374"/>
    </row>
    <row r="133" spans="1:33" ht="15.75" customHeight="1">
      <c r="A133" s="363"/>
      <c r="B133" s="163"/>
      <c r="C133" s="335"/>
      <c r="D133" s="336"/>
      <c r="E133" s="101"/>
      <c r="F133" s="111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28"/>
      <c r="S133" s="47"/>
      <c r="T133" s="120"/>
      <c r="U133" s="111"/>
      <c r="V133" s="112"/>
      <c r="W133" s="113"/>
      <c r="X133" s="116"/>
      <c r="Y133" s="12"/>
      <c r="Z133" s="198"/>
      <c r="AA133" s="337"/>
      <c r="AB133" s="338"/>
      <c r="AC133" s="12"/>
      <c r="AD133" s="198"/>
      <c r="AE133" s="117"/>
      <c r="AF133" s="110"/>
      <c r="AG133" s="374"/>
    </row>
    <row r="134" spans="1:33" ht="15.75" customHeight="1">
      <c r="A134" s="363"/>
      <c r="B134" s="163"/>
      <c r="C134" s="335"/>
      <c r="D134" s="336"/>
      <c r="E134" s="101"/>
      <c r="F134" s="111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28"/>
      <c r="S134" s="47"/>
      <c r="T134" s="120"/>
      <c r="U134" s="111"/>
      <c r="V134" s="112"/>
      <c r="W134" s="113"/>
      <c r="X134" s="116"/>
      <c r="Y134" s="12"/>
      <c r="Z134" s="198"/>
      <c r="AA134" s="337"/>
      <c r="AB134" s="338"/>
      <c r="AC134" s="12"/>
      <c r="AD134" s="198"/>
      <c r="AE134" s="117"/>
      <c r="AF134" s="110"/>
      <c r="AG134" s="374"/>
    </row>
    <row r="135" spans="1:33" ht="15.75" customHeight="1">
      <c r="A135" s="363"/>
      <c r="B135" s="163"/>
      <c r="C135" s="335"/>
      <c r="D135" s="336"/>
      <c r="E135" s="101"/>
      <c r="F135" s="111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28"/>
      <c r="S135" s="47"/>
      <c r="T135" s="120"/>
      <c r="U135" s="111"/>
      <c r="V135" s="112"/>
      <c r="W135" s="113"/>
      <c r="X135" s="116"/>
      <c r="Y135" s="12"/>
      <c r="Z135" s="198"/>
      <c r="AA135" s="337"/>
      <c r="AB135" s="338"/>
      <c r="AC135" s="12"/>
      <c r="AD135" s="198"/>
      <c r="AE135" s="117"/>
      <c r="AF135" s="110"/>
      <c r="AG135" s="374"/>
    </row>
    <row r="136" spans="1:33" ht="15.75" customHeight="1">
      <c r="A136" s="363"/>
      <c r="B136" s="163"/>
      <c r="C136" s="335"/>
      <c r="D136" s="336"/>
      <c r="E136" s="101"/>
      <c r="F136" s="111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8"/>
      <c r="S136" s="47"/>
      <c r="T136" s="120"/>
      <c r="U136" s="111"/>
      <c r="V136" s="112"/>
      <c r="W136" s="113"/>
      <c r="X136" s="116"/>
      <c r="Y136" s="12"/>
      <c r="Z136" s="198"/>
      <c r="AA136" s="337"/>
      <c r="AB136" s="338"/>
      <c r="AC136" s="12"/>
      <c r="AD136" s="198"/>
      <c r="AE136" s="117"/>
      <c r="AF136" s="110"/>
      <c r="AG136" s="374"/>
    </row>
    <row r="137" spans="1:33" ht="15.75" customHeight="1">
      <c r="A137" s="363"/>
      <c r="B137" s="163"/>
      <c r="C137" s="335"/>
      <c r="D137" s="336"/>
      <c r="E137" s="101"/>
      <c r="F137" s="111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8"/>
      <c r="S137" s="47"/>
      <c r="T137" s="120"/>
      <c r="U137" s="111"/>
      <c r="V137" s="112"/>
      <c r="W137" s="183"/>
      <c r="X137" s="184"/>
      <c r="Y137" s="12"/>
      <c r="Z137" s="198"/>
      <c r="AA137" s="337"/>
      <c r="AB137" s="338"/>
      <c r="AC137" s="12"/>
      <c r="AD137" s="198"/>
      <c r="AE137" s="117"/>
      <c r="AF137" s="110"/>
      <c r="AG137" s="374"/>
    </row>
    <row r="138" spans="1:33" ht="15.75" customHeight="1">
      <c r="A138" s="363"/>
      <c r="B138" s="163"/>
      <c r="C138" s="335"/>
      <c r="D138" s="336"/>
      <c r="E138" s="101"/>
      <c r="F138" s="111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8"/>
      <c r="S138" s="47"/>
      <c r="T138" s="120"/>
      <c r="U138" s="111"/>
      <c r="V138" s="112"/>
      <c r="W138" s="185"/>
      <c r="X138" s="186"/>
      <c r="Y138" s="12"/>
      <c r="Z138" s="198"/>
      <c r="AA138" s="337"/>
      <c r="AB138" s="338"/>
      <c r="AC138" s="12"/>
      <c r="AD138" s="198"/>
      <c r="AE138" s="117"/>
      <c r="AF138" s="110"/>
      <c r="AG138" s="374"/>
    </row>
    <row r="139" spans="1:33" ht="15.75" customHeight="1">
      <c r="A139" s="363"/>
      <c r="B139" s="100"/>
      <c r="C139" s="335"/>
      <c r="D139" s="336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8"/>
      <c r="S139" s="47"/>
      <c r="T139" s="120"/>
      <c r="U139" s="130"/>
      <c r="V139" s="112"/>
      <c r="W139" s="185"/>
      <c r="X139" s="186"/>
      <c r="Y139" s="12"/>
      <c r="Z139" s="198"/>
      <c r="AA139" s="337"/>
      <c r="AB139" s="338"/>
      <c r="AC139" s="12"/>
      <c r="AD139" s="198"/>
      <c r="AE139" s="117"/>
      <c r="AF139" s="110"/>
      <c r="AG139" s="374"/>
    </row>
    <row r="140" spans="1:33" ht="15.75" customHeight="1" thickBot="1">
      <c r="A140" s="364"/>
      <c r="B140" s="133" t="s">
        <v>115</v>
      </c>
      <c r="C140" s="358"/>
      <c r="D140" s="358"/>
      <c r="E140" s="134"/>
      <c r="F140" s="167"/>
      <c r="G140" s="135"/>
      <c r="H140" s="69"/>
      <c r="I140" s="136">
        <f t="shared" ref="I140:J140" si="57">AVERAGE(I124:I139)</f>
        <v>21.75</v>
      </c>
      <c r="J140" s="137">
        <f t="shared" si="57"/>
        <v>2000</v>
      </c>
      <c r="K140" s="138">
        <f t="shared" ref="K140" si="58">J140/I140</f>
        <v>91.954022988505741</v>
      </c>
      <c r="L140" s="136">
        <f t="shared" ref="L140:M140" si="59">AVERAGE(L124:L139)</f>
        <v>21.75</v>
      </c>
      <c r="M140" s="137">
        <f t="shared" si="59"/>
        <v>1791.2350402821307</v>
      </c>
      <c r="N140" s="138">
        <f>M140/L140</f>
        <v>82.355634035960037</v>
      </c>
      <c r="O140" s="139">
        <f>L140-I140</f>
        <v>0</v>
      </c>
      <c r="P140" s="140">
        <f>N140-K140</f>
        <v>-9.5983889525457045</v>
      </c>
      <c r="Q140" s="141">
        <f>N140/K140</f>
        <v>0.89561752014106544</v>
      </c>
      <c r="R140" s="329"/>
      <c r="S140" s="142">
        <v>0.70833333333333337</v>
      </c>
      <c r="T140" s="143">
        <v>0.881886574074074</v>
      </c>
      <c r="U140" s="144"/>
      <c r="V140" s="166"/>
      <c r="W140" s="187"/>
      <c r="X140" s="188"/>
      <c r="Y140" s="179">
        <f t="shared" ref="Y140:Z140" si="60">SUM(Y124:Y139)</f>
        <v>0</v>
      </c>
      <c r="Z140" s="180">
        <f t="shared" si="60"/>
        <v>0</v>
      </c>
      <c r="AA140" s="359"/>
      <c r="AB140" s="360"/>
      <c r="AC140" s="179">
        <f t="shared" ref="AC140" si="61">SUM(AC124:AC139)</f>
        <v>5</v>
      </c>
      <c r="AD140" s="180">
        <f t="shared" ref="AD140" si="62">SUM(AD124:AD139)</f>
        <v>0</v>
      </c>
      <c r="AE140" s="168">
        <f>M140-J140</f>
        <v>-208.76495971786926</v>
      </c>
      <c r="AF140" s="141">
        <f>M140/J140</f>
        <v>0.89561752014106533</v>
      </c>
      <c r="AG140" s="375"/>
    </row>
    <row r="142" spans="1:33">
      <c r="AA142" s="365" t="s">
        <v>149</v>
      </c>
      <c r="AB142" s="365"/>
    </row>
    <row r="143" spans="1:33">
      <c r="AA143" s="365" t="s">
        <v>150</v>
      </c>
      <c r="AB143" s="365"/>
    </row>
    <row r="144" spans="1:33">
      <c r="AA144" s="365" t="s">
        <v>151</v>
      </c>
      <c r="AB144" s="365"/>
    </row>
    <row r="145" spans="27:28">
      <c r="AA145" s="365" t="s">
        <v>152</v>
      </c>
      <c r="AB145" s="365"/>
    </row>
    <row r="146" spans="27:28">
      <c r="AA146" s="365" t="s">
        <v>153</v>
      </c>
      <c r="AB146" s="365"/>
    </row>
    <row r="147" spans="27:28">
      <c r="AA147" s="365" t="s">
        <v>154</v>
      </c>
      <c r="AB147" s="365"/>
    </row>
    <row r="148" spans="27:28">
      <c r="AA148" s="365" t="s">
        <v>155</v>
      </c>
      <c r="AB148" s="365"/>
    </row>
    <row r="149" spans="27:28">
      <c r="AA149" s="365" t="s">
        <v>156</v>
      </c>
      <c r="AB149" s="365"/>
    </row>
    <row r="150" spans="27:28">
      <c r="AA150" s="365" t="s">
        <v>157</v>
      </c>
      <c r="AB150" s="365"/>
    </row>
    <row r="151" spans="27:28">
      <c r="AA151" s="365" t="s">
        <v>158</v>
      </c>
      <c r="AB151" s="365"/>
    </row>
    <row r="152" spans="27:28">
      <c r="AA152" s="365" t="s">
        <v>159</v>
      </c>
      <c r="AB152" s="365"/>
    </row>
    <row r="153" spans="27:28">
      <c r="AA153" s="365" t="s">
        <v>160</v>
      </c>
      <c r="AB153" s="365"/>
    </row>
    <row r="154" spans="27:28">
      <c r="AA154" s="365" t="s">
        <v>161</v>
      </c>
      <c r="AB154" s="365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245" priority="2" operator="greaterThan">
      <formula>0</formula>
    </cfRule>
  </conditionalFormatting>
  <conditionalFormatting sqref="P5:P140 AE5:AE140">
    <cfRule type="cellIs" dxfId="244" priority="5" operator="lessThan">
      <formula>0</formula>
    </cfRule>
  </conditionalFormatting>
  <conditionalFormatting sqref="Q5:Q140 AF5:AF140">
    <cfRule type="cellIs" dxfId="243" priority="3" operator="greaterThan">
      <formula>1</formula>
    </cfRule>
    <cfRule type="cellIs" dxfId="242" priority="4" operator="lessThan">
      <formula>0.8</formula>
    </cfRule>
  </conditionalFormatting>
  <conditionalFormatting sqref="AG5 R5:R140 AG107:AG124">
    <cfRule type="cellIs" dxfId="241" priority="6" operator="lessThan">
      <formula>0.8</formula>
    </cfRule>
  </conditionalFormatting>
  <conditionalFormatting sqref="AG22">
    <cfRule type="cellIs" dxfId="240" priority="11" operator="lessThan">
      <formula>0.8</formula>
    </cfRule>
  </conditionalFormatting>
  <conditionalFormatting sqref="AG37">
    <cfRule type="cellIs" dxfId="239" priority="10" operator="lessThan">
      <formula>0.8</formula>
    </cfRule>
  </conditionalFormatting>
  <conditionalFormatting sqref="AG39:AG74">
    <cfRule type="cellIs" dxfId="238" priority="8" operator="lessThan">
      <formula>0.8</formula>
    </cfRule>
  </conditionalFormatting>
  <conditionalFormatting sqref="AG80:AG88">
    <cfRule type="cellIs" dxfId="237" priority="9" operator="lessThan">
      <formula>0.8</formula>
    </cfRule>
  </conditionalFormatting>
  <conditionalFormatting sqref="AG90:AG95">
    <cfRule type="cellIs" dxfId="236" priority="7" operator="lessThan">
      <formula>0.8</formula>
    </cfRule>
  </conditionalFormatting>
  <conditionalFormatting sqref="AG139">
    <cfRule type="cellIs" dxfId="235" priority="1" operator="lessThan">
      <formula>0.8</formula>
    </cfRule>
  </conditionalFormatting>
  <dataValidations count="1">
    <dataValidation type="list" allowBlank="1" showInputMessage="1" showErrorMessage="1" sqref="AA5:AB140" xr:uid="{381BF60C-4451-46F6-978C-F1C129547F3A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CB041-9E43-4E8E-AFCA-631A8203C648}">
  <sheetPr>
    <tabColor theme="8" tint="0.59999389629810485"/>
  </sheetPr>
  <dimension ref="B1:AR42"/>
  <sheetViews>
    <sheetView zoomScale="70" zoomScaleNormal="70" workbookViewId="0">
      <selection activeCell="N39" sqref="N39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11" t="s">
        <v>0</v>
      </c>
      <c r="C1" s="211"/>
      <c r="D1" s="211"/>
      <c r="E1" s="211"/>
      <c r="F1" s="211"/>
      <c r="G1" s="211"/>
      <c r="H1" s="211"/>
      <c r="I1" s="211"/>
      <c r="J1" s="211"/>
      <c r="K1" s="1"/>
      <c r="L1" s="1"/>
      <c r="M1" s="1"/>
      <c r="N1" s="1"/>
      <c r="O1" s="1"/>
      <c r="P1" s="1"/>
    </row>
    <row r="2" spans="2:34" ht="27.75" customHeight="1">
      <c r="B2" s="212"/>
      <c r="C2" s="212"/>
      <c r="D2" s="212"/>
      <c r="E2" s="212"/>
      <c r="F2" s="212"/>
      <c r="G2" s="212"/>
      <c r="H2" s="212"/>
      <c r="I2" s="212"/>
      <c r="J2" s="212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13" t="s">
        <v>245</v>
      </c>
      <c r="D3" s="214"/>
      <c r="E3" s="3" t="s">
        <v>2</v>
      </c>
      <c r="F3" s="215">
        <f>'0710(18度C)'!D1+'0710(4度C)'!D1</f>
        <v>168721</v>
      </c>
      <c r="G3" s="216"/>
      <c r="H3" s="3" t="s">
        <v>3</v>
      </c>
      <c r="I3" s="217">
        <f>'0710(18度C)'!F1+'0710(4度C)'!F1</f>
        <v>5383246.2599999998</v>
      </c>
      <c r="J3" s="218"/>
      <c r="K3" s="4"/>
      <c r="L3" s="5"/>
      <c r="M3" s="1"/>
      <c r="N3" s="1"/>
      <c r="O3" s="1"/>
      <c r="P3" s="1"/>
    </row>
    <row r="4" spans="2:34" ht="28.5" customHeight="1">
      <c r="B4" s="219" t="s">
        <v>4</v>
      </c>
      <c r="C4" s="222" t="s">
        <v>5</v>
      </c>
      <c r="D4" s="223"/>
      <c r="E4" s="224" t="s">
        <v>6</v>
      </c>
      <c r="F4" s="225"/>
      <c r="G4" s="224" t="s">
        <v>7</v>
      </c>
      <c r="H4" s="225"/>
      <c r="I4" s="224" t="s">
        <v>8</v>
      </c>
      <c r="J4" s="225"/>
      <c r="K4" s="226" t="s">
        <v>9</v>
      </c>
      <c r="L4" s="227"/>
      <c r="M4" s="226" t="s">
        <v>10</v>
      </c>
      <c r="N4" s="227"/>
      <c r="O4" s="228" t="s">
        <v>11</v>
      </c>
      <c r="P4" s="229"/>
      <c r="Q4" s="229" t="s">
        <v>12</v>
      </c>
      <c r="R4" s="229"/>
    </row>
    <row r="5" spans="2:34" ht="28.5" customHeight="1">
      <c r="B5" s="220"/>
      <c r="C5" s="222" t="s">
        <v>13</v>
      </c>
      <c r="D5" s="223"/>
      <c r="E5" s="230" t="s">
        <v>14</v>
      </c>
      <c r="F5" s="231"/>
      <c r="G5" s="232" t="s">
        <v>15</v>
      </c>
      <c r="H5" s="233"/>
      <c r="I5" s="234" t="s">
        <v>16</v>
      </c>
      <c r="J5" s="235"/>
      <c r="K5" s="236" t="s">
        <v>17</v>
      </c>
      <c r="L5" s="237"/>
      <c r="M5" s="238" t="s">
        <v>18</v>
      </c>
      <c r="N5" s="23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20"/>
      <c r="C6" s="222" t="s">
        <v>22</v>
      </c>
      <c r="D6" s="223"/>
      <c r="E6" s="250">
        <f>AVERAGE(D14:O14,D32:X32)</f>
        <v>498.43517106789619</v>
      </c>
      <c r="F6" s="251" t="e">
        <f>AVERAGE(#REF!,D14:K14)</f>
        <v>#REF!</v>
      </c>
      <c r="G6" s="252">
        <f>AVERAGE(D14:K14)</f>
        <v>286.61562993581339</v>
      </c>
      <c r="H6" s="253"/>
      <c r="I6" s="252">
        <f>AVERAGE(L14:O14)</f>
        <v>96.824469121371521</v>
      </c>
      <c r="J6" s="253"/>
      <c r="K6" s="252">
        <f>AVERAGE(D32:O32)</f>
        <v>758.22628458498025</v>
      </c>
      <c r="L6" s="253"/>
      <c r="M6" s="252">
        <f>AVERAGE(P32:X32)</f>
        <v>757.17872022219842</v>
      </c>
      <c r="N6" s="253"/>
      <c r="O6" s="241">
        <f>'0710(4度C)'!Y2</f>
        <v>0</v>
      </c>
      <c r="P6" s="241">
        <f>'0710(4度C)'!Z2</f>
        <v>0</v>
      </c>
      <c r="Q6" s="241">
        <f>'0710(4度C)'!AC2</f>
        <v>53</v>
      </c>
      <c r="R6" s="241">
        <f>'0710(4度C)'!AD2</f>
        <v>0</v>
      </c>
    </row>
    <row r="7" spans="2:34" ht="28.5" customHeight="1">
      <c r="B7" s="220"/>
      <c r="C7" s="244" t="s">
        <v>23</v>
      </c>
      <c r="D7" s="245"/>
      <c r="E7" s="246">
        <f>AVERAGE(D15:O15,D33:X33)</f>
        <v>443.36312463499223</v>
      </c>
      <c r="F7" s="247" t="e">
        <f>AVERAGE(#REF!,D15:K15)</f>
        <v>#REF!</v>
      </c>
      <c r="G7" s="248">
        <f>AVERAGE(D15:K15)</f>
        <v>249.2492862385599</v>
      </c>
      <c r="H7" s="249"/>
      <c r="I7" s="248">
        <f>AVERAGE(L15:O15)</f>
        <v>89.117349037684448</v>
      </c>
      <c r="J7" s="249"/>
      <c r="K7" s="248">
        <f>AVERAGE(D33:O33)</f>
        <v>676.95309830576241</v>
      </c>
      <c r="L7" s="249"/>
      <c r="M7" s="248">
        <f>AVERAGE(P33:X33)</f>
        <v>678.06679635752437</v>
      </c>
      <c r="N7" s="249"/>
      <c r="O7" s="242"/>
      <c r="P7" s="242"/>
      <c r="Q7" s="242"/>
      <c r="R7" s="242"/>
    </row>
    <row r="8" spans="2:34" ht="28.5" customHeight="1">
      <c r="B8" s="221"/>
      <c r="C8" s="244" t="s">
        <v>24</v>
      </c>
      <c r="D8" s="245"/>
      <c r="E8" s="265">
        <f>AVERAGE(D16:O16,D34:X34)</f>
        <v>0.89228406566681484</v>
      </c>
      <c r="F8" s="266" t="e">
        <f>AVERAGE(D16:K16,#REF!)</f>
        <v>#REF!</v>
      </c>
      <c r="G8" s="254">
        <f>AVERAGE(D16:K16)</f>
        <v>0.88147891287889946</v>
      </c>
      <c r="H8" s="255"/>
      <c r="I8" s="254">
        <f>AVERAGE(L16:O16)</f>
        <v>0.91920697435624699</v>
      </c>
      <c r="J8" s="255"/>
      <c r="K8" s="254">
        <f>AVERAGE(D34:O34)</f>
        <v>0.89106386732360121</v>
      </c>
      <c r="L8" s="255"/>
      <c r="M8" s="254">
        <f>AVERAGE(P34:X34)</f>
        <v>0.89625053884718553</v>
      </c>
      <c r="N8" s="255"/>
      <c r="O8" s="243"/>
      <c r="P8" s="243"/>
      <c r="Q8" s="243"/>
      <c r="R8" s="243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6" t="s">
        <v>26</v>
      </c>
      <c r="C11" s="257"/>
      <c r="D11" s="258" t="s">
        <v>27</v>
      </c>
      <c r="E11" s="259"/>
      <c r="F11" s="259"/>
      <c r="G11" s="259"/>
      <c r="H11" s="259"/>
      <c r="I11" s="259"/>
      <c r="J11" s="259"/>
      <c r="K11" s="259"/>
      <c r="L11" s="260" t="s">
        <v>28</v>
      </c>
      <c r="M11" s="261"/>
      <c r="N11" s="261"/>
      <c r="O11" s="262"/>
    </row>
    <row r="12" spans="2:34" ht="17.25" customHeight="1">
      <c r="B12" s="263" t="s">
        <v>29</v>
      </c>
      <c r="C12" s="264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63"/>
      <c r="C13" s="264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0" t="s">
        <v>40</v>
      </c>
      <c r="C14" s="26" t="s">
        <v>41</v>
      </c>
      <c r="D14" s="27" t="s">
        <v>42</v>
      </c>
      <c r="E14" s="28">
        <v>84.403669724770637</v>
      </c>
      <c r="F14" s="28">
        <v>104.8</v>
      </c>
      <c r="G14" s="28">
        <v>104.46153846153847</v>
      </c>
      <c r="H14" s="28">
        <v>171.42857142857142</v>
      </c>
      <c r="I14" s="28">
        <v>654.6</v>
      </c>
      <c r="J14" s="28">
        <v>600</v>
      </c>
      <c r="K14" s="29" t="s">
        <v>42</v>
      </c>
      <c r="L14" s="27" t="s">
        <v>42</v>
      </c>
      <c r="M14" s="30">
        <v>101.69491525423729</v>
      </c>
      <c r="N14" s="28">
        <v>91.954022988505741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0"/>
      <c r="C15" s="33" t="s">
        <v>43</v>
      </c>
      <c r="D15" s="34" t="s">
        <v>42</v>
      </c>
      <c r="E15" s="35">
        <v>75.739153352732401</v>
      </c>
      <c r="F15" s="35">
        <v>93.278077489979694</v>
      </c>
      <c r="G15" s="35">
        <v>91.899622122251429</v>
      </c>
      <c r="H15" s="35">
        <v>153.36543650285878</v>
      </c>
      <c r="I15" s="35">
        <v>538.99431835362486</v>
      </c>
      <c r="J15" s="35">
        <v>542.21910960991238</v>
      </c>
      <c r="K15" s="36" t="s">
        <v>42</v>
      </c>
      <c r="L15" s="34" t="s">
        <v>42</v>
      </c>
      <c r="M15" s="37">
        <v>95.892857142857139</v>
      </c>
      <c r="N15" s="35">
        <v>82.341840932511772</v>
      </c>
      <c r="O15" s="38" t="s">
        <v>42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40"/>
      <c r="C16" s="41" t="s">
        <v>44</v>
      </c>
      <c r="D16" s="42" t="s">
        <v>42</v>
      </c>
      <c r="E16" s="43">
        <f t="shared" ref="E16:J16" si="0">E15/E14</f>
        <v>0.89734431689650351</v>
      </c>
      <c r="F16" s="43">
        <f t="shared" si="0"/>
        <v>0.89005799131660013</v>
      </c>
      <c r="G16" s="43">
        <f t="shared" si="0"/>
        <v>0.87974601442508726</v>
      </c>
      <c r="H16" s="43">
        <f t="shared" si="0"/>
        <v>0.89463171293334298</v>
      </c>
      <c r="I16" s="43">
        <f t="shared" si="0"/>
        <v>0.82339492568534201</v>
      </c>
      <c r="J16" s="43">
        <f t="shared" si="0"/>
        <v>0.90369851601652063</v>
      </c>
      <c r="K16" s="44" t="s">
        <v>42</v>
      </c>
      <c r="L16" s="42" t="s">
        <v>42</v>
      </c>
      <c r="M16" s="45">
        <f t="shared" ref="M16:N16" si="1">M15/M14</f>
        <v>0.94294642857142852</v>
      </c>
      <c r="N16" s="43">
        <f t="shared" si="1"/>
        <v>0.89546752014106556</v>
      </c>
      <c r="O16" s="46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7" t="s">
        <v>45</v>
      </c>
      <c r="C17" s="13" t="s">
        <v>46</v>
      </c>
      <c r="D17" s="47" t="s">
        <v>42</v>
      </c>
      <c r="E17" s="48">
        <v>0.20833333333333334</v>
      </c>
      <c r="F17" s="48">
        <v>0.20833333333333334</v>
      </c>
      <c r="G17" s="48">
        <v>0.16666666666666666</v>
      </c>
      <c r="H17" s="48">
        <v>0.20833333333333334</v>
      </c>
      <c r="I17" s="48">
        <v>0.25</v>
      </c>
      <c r="J17" s="48">
        <v>0.25</v>
      </c>
      <c r="K17" s="48" t="s">
        <v>42</v>
      </c>
      <c r="L17" s="47" t="s">
        <v>42</v>
      </c>
      <c r="M17" s="49">
        <v>0.70833333333333337</v>
      </c>
      <c r="N17" s="48">
        <v>0.70833333333333337</v>
      </c>
      <c r="O17" s="50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63"/>
      <c r="C18" s="13" t="s">
        <v>47</v>
      </c>
      <c r="D18" s="47" t="s">
        <v>42</v>
      </c>
      <c r="E18" s="48">
        <v>0.61488425925925916</v>
      </c>
      <c r="F18" s="48">
        <v>0.5926620370370369</v>
      </c>
      <c r="G18" s="48">
        <v>0.62940972222222213</v>
      </c>
      <c r="H18" s="48">
        <v>0.57820601851851838</v>
      </c>
      <c r="I18" s="48">
        <v>0.39322916666666663</v>
      </c>
      <c r="J18" s="48">
        <v>0.29857638888888888</v>
      </c>
      <c r="K18" s="48" t="s">
        <v>42</v>
      </c>
      <c r="L18" s="47" t="s">
        <v>42</v>
      </c>
      <c r="M18" s="49">
        <v>0.82173611111111111</v>
      </c>
      <c r="N18" s="48">
        <v>0.86267361111111107</v>
      </c>
      <c r="O18" s="50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8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69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68" t="s">
        <v>51</v>
      </c>
      <c r="C21" s="51" t="s">
        <v>49</v>
      </c>
      <c r="D21" s="54"/>
      <c r="E21" s="52">
        <v>12</v>
      </c>
      <c r="F21" s="52">
        <v>10</v>
      </c>
      <c r="G21" s="52">
        <v>13</v>
      </c>
      <c r="H21" s="52">
        <v>11</v>
      </c>
      <c r="I21" s="52">
        <v>0</v>
      </c>
      <c r="J21" s="52">
        <v>0</v>
      </c>
      <c r="K21" s="53"/>
      <c r="L21" s="54"/>
      <c r="M21" s="55">
        <v>3</v>
      </c>
      <c r="N21" s="52">
        <v>4</v>
      </c>
      <c r="O21" s="56"/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69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63" t="s">
        <v>53</v>
      </c>
      <c r="C23" s="264"/>
      <c r="D23" s="57" t="s">
        <v>42</v>
      </c>
      <c r="E23" s="58">
        <v>21.8</v>
      </c>
      <c r="F23" s="58">
        <v>17.857142857142858</v>
      </c>
      <c r="G23" s="58">
        <v>22.555555555555557</v>
      </c>
      <c r="H23" s="58">
        <v>21</v>
      </c>
      <c r="I23" s="58">
        <v>5.5</v>
      </c>
      <c r="J23" s="58">
        <v>6</v>
      </c>
      <c r="K23" s="59" t="s">
        <v>42</v>
      </c>
      <c r="L23" s="57" t="s">
        <v>42</v>
      </c>
      <c r="M23" s="60">
        <v>18.666666666666668</v>
      </c>
      <c r="N23" s="58">
        <v>21.75</v>
      </c>
      <c r="O23" s="61" t="s">
        <v>42</v>
      </c>
    </row>
    <row r="24" spans="2:44" ht="17.25" customHeight="1">
      <c r="B24" s="270" t="s">
        <v>54</v>
      </c>
      <c r="C24" s="271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70" t="s">
        <v>59</v>
      </c>
      <c r="C25" s="271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72" t="s">
        <v>60</v>
      </c>
      <c r="C26" s="273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56" t="s">
        <v>26</v>
      </c>
      <c r="C29" s="257"/>
      <c r="D29" s="274" t="s">
        <v>64</v>
      </c>
      <c r="E29" s="275"/>
      <c r="F29" s="275"/>
      <c r="G29" s="275"/>
      <c r="H29" s="275"/>
      <c r="I29" s="275"/>
      <c r="J29" s="275"/>
      <c r="K29" s="275"/>
      <c r="L29" s="275"/>
      <c r="M29" s="275"/>
      <c r="N29" s="275"/>
      <c r="O29" s="276"/>
      <c r="P29" s="277" t="s">
        <v>65</v>
      </c>
      <c r="Q29" s="278"/>
      <c r="R29" s="278"/>
      <c r="S29" s="278"/>
      <c r="T29" s="278"/>
      <c r="U29" s="278"/>
      <c r="V29" s="278"/>
      <c r="W29" s="278"/>
      <c r="X29" s="279"/>
    </row>
    <row r="30" spans="2:44" ht="17.25" customHeight="1">
      <c r="B30" s="263" t="s">
        <v>29</v>
      </c>
      <c r="C30" s="264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63"/>
      <c r="C31" s="264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40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954.54545454545462</v>
      </c>
      <c r="O32" s="28">
        <v>926.08695652173913</v>
      </c>
      <c r="P32" s="27">
        <v>389.18918918918916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709.09090909090901</v>
      </c>
      <c r="W32" s="28">
        <v>991.30434782608711</v>
      </c>
      <c r="X32" s="31">
        <v>939.13043478260863</v>
      </c>
    </row>
    <row r="33" spans="2:24" ht="39.6" customHeight="1">
      <c r="B33" s="240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287.88632826789166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747.17994135391325</v>
      </c>
      <c r="N33" s="35">
        <v>848.67531641693495</v>
      </c>
      <c r="O33" s="35">
        <v>824.07080718430984</v>
      </c>
      <c r="P33" s="34">
        <v>348.8163507248629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642.35307326092027</v>
      </c>
      <c r="W33" s="35">
        <v>888.51622228121369</v>
      </c>
      <c r="X33" s="38">
        <v>832.58153916310073</v>
      </c>
    </row>
    <row r="34" spans="2:24" ht="40.15" customHeight="1">
      <c r="B34" s="240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0.87965266970744682</v>
      </c>
      <c r="H34" s="43" t="s">
        <v>42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0.90567265618656156</v>
      </c>
      <c r="N34" s="43">
        <f>N33/N32</f>
        <v>0.88908842672250321</v>
      </c>
      <c r="O34" s="43">
        <f>O33/O32</f>
        <v>0.88984171667789325</v>
      </c>
      <c r="P34" s="42">
        <f>P33/P32</f>
        <v>0.89626423450138393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0.90588253921411843</v>
      </c>
      <c r="W34" s="43">
        <f>W33/W32</f>
        <v>0.89631022423104878</v>
      </c>
      <c r="X34" s="46">
        <f>X33/X32</f>
        <v>0.88654515744219065</v>
      </c>
    </row>
    <row r="35" spans="2:24" ht="17.25" customHeight="1">
      <c r="B35" s="267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0.25</v>
      </c>
      <c r="H35" s="48" t="s">
        <v>42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0.31597222222222215</v>
      </c>
      <c r="N35" s="48">
        <v>0.25</v>
      </c>
      <c r="O35" s="48">
        <v>0.25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0.73888888888888882</v>
      </c>
      <c r="X35" s="50">
        <v>0.74444444444444446</v>
      </c>
    </row>
    <row r="36" spans="2:24" ht="17.25" customHeight="1">
      <c r="B36" s="263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0.39322916666666663</v>
      </c>
      <c r="H36" s="48" t="s">
        <v>42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0.39385416666666662</v>
      </c>
      <c r="N36" s="48">
        <v>0.45995370370370386</v>
      </c>
      <c r="O36" s="48">
        <v>0.46447916666666672</v>
      </c>
      <c r="P36" s="47">
        <v>0.77615740740740735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0.85918981481481482</v>
      </c>
      <c r="W36" s="48">
        <v>1.0406828703703701</v>
      </c>
      <c r="X36" s="50">
        <v>1.059606481481481</v>
      </c>
    </row>
    <row r="37" spans="2:24" ht="17.25" customHeight="1">
      <c r="B37" s="263" t="s">
        <v>53</v>
      </c>
      <c r="C37" s="264"/>
      <c r="D37" s="58" t="s">
        <v>42</v>
      </c>
      <c r="E37" s="58" t="s">
        <v>42</v>
      </c>
      <c r="F37" s="58" t="s">
        <v>42</v>
      </c>
      <c r="G37" s="58">
        <v>11</v>
      </c>
      <c r="H37" s="58" t="s">
        <v>42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4</v>
      </c>
      <c r="N37" s="58">
        <v>3.6666666666666665</v>
      </c>
      <c r="O37" s="58">
        <v>3.8333333333333335</v>
      </c>
      <c r="P37" s="57">
        <v>9.25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4.4000000000000004</v>
      </c>
      <c r="W37" s="58">
        <v>3.2857142857142856</v>
      </c>
      <c r="X37" s="61">
        <v>3.8333333333333335</v>
      </c>
    </row>
    <row r="38" spans="2:24" ht="17.25" customHeight="1">
      <c r="B38" s="270" t="s">
        <v>54</v>
      </c>
      <c r="C38" s="271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70" t="s">
        <v>59</v>
      </c>
      <c r="C39" s="271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72" t="s">
        <v>60</v>
      </c>
      <c r="C40" s="273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2C04A-903F-454E-BCDD-8859516B8028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O43" sqref="O43"/>
      <selection pane="bottomLeft" activeCell="O43" sqref="O43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SUM(F5:F140)</f>
        <v>83159</v>
      </c>
      <c r="E1" s="88" t="s">
        <v>3</v>
      </c>
      <c r="F1" s="89">
        <f>SUM(G5:G140)</f>
        <v>1625299.66</v>
      </c>
      <c r="G1" s="90" t="s">
        <v>84</v>
      </c>
      <c r="H1" s="91">
        <f>L21+L38+L55+L72+L89+L106+L123+L140</f>
        <v>43.269047619047619</v>
      </c>
      <c r="I1" s="284" t="s">
        <v>85</v>
      </c>
      <c r="J1" s="280"/>
      <c r="K1" s="309"/>
      <c r="L1" s="313" t="s">
        <v>86</v>
      </c>
      <c r="M1" s="314"/>
      <c r="N1" s="315"/>
      <c r="O1" s="280" t="s">
        <v>87</v>
      </c>
      <c r="P1" s="280"/>
      <c r="Q1" s="280"/>
      <c r="R1" s="281"/>
      <c r="S1" s="284" t="s">
        <v>88</v>
      </c>
      <c r="T1" s="280"/>
      <c r="U1" s="280"/>
      <c r="V1" s="280"/>
      <c r="W1" s="280"/>
      <c r="X1" s="281"/>
      <c r="Y1" s="280" t="s">
        <v>89</v>
      </c>
      <c r="Z1" s="280"/>
      <c r="AA1" s="284" t="s">
        <v>90</v>
      </c>
      <c r="AB1" s="286"/>
      <c r="AC1" s="287"/>
    </row>
    <row r="2" spans="1:29" ht="26.25" customHeight="1" thickBot="1">
      <c r="A2" s="299">
        <v>46213</v>
      </c>
      <c r="B2" s="300"/>
      <c r="C2" s="92" t="s">
        <v>40</v>
      </c>
      <c r="D2" s="93">
        <f>AVERAGE(N21,N38,N55,N72,N89,N106,N123,N140)</f>
        <v>677.50994733164339</v>
      </c>
      <c r="E2" s="93" t="s">
        <v>91</v>
      </c>
      <c r="F2" s="94">
        <f>F1/D1</f>
        <v>19.544482978390793</v>
      </c>
      <c r="G2" s="95" t="s">
        <v>92</v>
      </c>
      <c r="H2" s="96">
        <f>COUNT(H5:H140)</f>
        <v>9</v>
      </c>
      <c r="I2" s="310"/>
      <c r="J2" s="311"/>
      <c r="K2" s="312"/>
      <c r="L2" s="316"/>
      <c r="M2" s="282"/>
      <c r="N2" s="317"/>
      <c r="O2" s="282"/>
      <c r="P2" s="282"/>
      <c r="Q2" s="282"/>
      <c r="R2" s="283"/>
      <c r="S2" s="285"/>
      <c r="T2" s="282"/>
      <c r="U2" s="282"/>
      <c r="V2" s="282"/>
      <c r="W2" s="282"/>
      <c r="X2" s="283"/>
      <c r="Y2" s="282"/>
      <c r="Z2" s="282"/>
      <c r="AA2" s="288"/>
      <c r="AB2" s="289"/>
      <c r="AC2" s="290"/>
    </row>
    <row r="3" spans="1:29" ht="23.25" customHeight="1">
      <c r="A3" s="301" t="s">
        <v>93</v>
      </c>
      <c r="B3" s="303" t="s">
        <v>94</v>
      </c>
      <c r="C3" s="305" t="s">
        <v>95</v>
      </c>
      <c r="D3" s="305"/>
      <c r="E3" s="307" t="s">
        <v>96</v>
      </c>
      <c r="F3" s="305" t="s">
        <v>97</v>
      </c>
      <c r="G3" s="307" t="s">
        <v>98</v>
      </c>
      <c r="H3" s="356" t="s">
        <v>99</v>
      </c>
      <c r="I3" s="291" t="s">
        <v>100</v>
      </c>
      <c r="J3" s="293" t="s">
        <v>101</v>
      </c>
      <c r="K3" s="295" t="s">
        <v>40</v>
      </c>
      <c r="L3" s="297" t="s">
        <v>100</v>
      </c>
      <c r="M3" s="293" t="s">
        <v>101</v>
      </c>
      <c r="N3" s="295" t="s">
        <v>40</v>
      </c>
      <c r="O3" s="291" t="s">
        <v>100</v>
      </c>
      <c r="P3" s="350" t="s">
        <v>40</v>
      </c>
      <c r="Q3" s="352" t="s">
        <v>102</v>
      </c>
      <c r="R3" s="354" t="s">
        <v>103</v>
      </c>
      <c r="S3" s="339" t="s">
        <v>104</v>
      </c>
      <c r="T3" s="340"/>
      <c r="U3" s="341" t="s">
        <v>105</v>
      </c>
      <c r="V3" s="341" t="s">
        <v>106</v>
      </c>
      <c r="W3" s="305" t="s">
        <v>107</v>
      </c>
      <c r="X3" s="343"/>
      <c r="Y3" s="344" t="s">
        <v>108</v>
      </c>
      <c r="Z3" s="345"/>
      <c r="AA3" s="348" t="s">
        <v>101</v>
      </c>
      <c r="AB3" s="318" t="s">
        <v>102</v>
      </c>
      <c r="AC3" s="320" t="s">
        <v>109</v>
      </c>
    </row>
    <row r="4" spans="1:29" ht="17.25" customHeight="1" thickBot="1">
      <c r="A4" s="302"/>
      <c r="B4" s="304"/>
      <c r="C4" s="306"/>
      <c r="D4" s="306"/>
      <c r="E4" s="308"/>
      <c r="F4" s="306"/>
      <c r="G4" s="308"/>
      <c r="H4" s="357"/>
      <c r="I4" s="292"/>
      <c r="J4" s="294"/>
      <c r="K4" s="296"/>
      <c r="L4" s="298"/>
      <c r="M4" s="294"/>
      <c r="N4" s="296"/>
      <c r="O4" s="292"/>
      <c r="P4" s="351"/>
      <c r="Q4" s="353"/>
      <c r="R4" s="355"/>
      <c r="S4" s="203" t="s">
        <v>110</v>
      </c>
      <c r="T4" s="204" t="s">
        <v>111</v>
      </c>
      <c r="U4" s="342"/>
      <c r="V4" s="342"/>
      <c r="W4" s="99" t="s">
        <v>112</v>
      </c>
      <c r="X4" s="69" t="s">
        <v>113</v>
      </c>
      <c r="Y4" s="346"/>
      <c r="Z4" s="347"/>
      <c r="AA4" s="349"/>
      <c r="AB4" s="319"/>
      <c r="AC4" s="321"/>
    </row>
    <row r="5" spans="1:29" ht="15.75" customHeight="1">
      <c r="A5" s="322" t="s">
        <v>116</v>
      </c>
      <c r="B5" s="146" t="s">
        <v>114</v>
      </c>
      <c r="C5" s="325" t="s">
        <v>117</v>
      </c>
      <c r="D5" s="326"/>
      <c r="E5" s="147">
        <v>25.64</v>
      </c>
      <c r="F5" s="97">
        <v>1467</v>
      </c>
      <c r="G5" s="148">
        <f t="shared" ref="G5:G8" si="0">E5*F5</f>
        <v>37613.879999999997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3216.1695511531884</v>
      </c>
      <c r="N5" s="152">
        <f>M5/L5</f>
        <v>321.61695511531883</v>
      </c>
      <c r="O5" s="154">
        <f>L5-I5</f>
        <v>0</v>
      </c>
      <c r="P5" s="155">
        <f>N5-K5</f>
        <v>-38.383044884681169</v>
      </c>
      <c r="Q5" s="156">
        <f>N5/K5</f>
        <v>0.89338043087588559</v>
      </c>
      <c r="R5" s="327">
        <f>Q21</f>
        <v>0.87965266970744682</v>
      </c>
      <c r="S5" s="157">
        <v>0.25</v>
      </c>
      <c r="T5" s="158">
        <v>0.26900462962962962</v>
      </c>
      <c r="U5" s="159"/>
      <c r="V5" s="160">
        <v>27.367960115299141</v>
      </c>
      <c r="W5" s="161"/>
      <c r="X5" s="162"/>
      <c r="Y5" s="330"/>
      <c r="Z5" s="331"/>
      <c r="AA5" s="115">
        <f>M5-J5</f>
        <v>-383.83044884681158</v>
      </c>
      <c r="AB5" s="156">
        <f>M5/J5</f>
        <v>0.8933804308758857</v>
      </c>
      <c r="AC5" s="332">
        <f>AB21</f>
        <v>0.8796526697074466</v>
      </c>
    </row>
    <row r="6" spans="1:29" ht="15.75" customHeight="1">
      <c r="A6" s="323"/>
      <c r="B6" s="100" t="s">
        <v>114</v>
      </c>
      <c r="C6" s="335" t="s">
        <v>198</v>
      </c>
      <c r="D6" s="336"/>
      <c r="E6" s="101">
        <v>29.52</v>
      </c>
      <c r="F6" s="102">
        <v>2172</v>
      </c>
      <c r="G6" s="103">
        <f t="shared" si="0"/>
        <v>64117.440000000002</v>
      </c>
      <c r="H6" s="26"/>
      <c r="I6" s="104">
        <v>11</v>
      </c>
      <c r="J6" s="105">
        <v>3600</v>
      </c>
      <c r="K6" s="106">
        <f t="shared" ref="K6:K8" si="1">J6/I6</f>
        <v>327.27272727272725</v>
      </c>
      <c r="L6" s="107">
        <v>11</v>
      </c>
      <c r="M6" s="105">
        <f>F6/V6*60</f>
        <v>3165.6510473864128</v>
      </c>
      <c r="N6" s="106">
        <f>M6/L6</f>
        <v>287.78645885331025</v>
      </c>
      <c r="O6" s="108">
        <f>L6-I6</f>
        <v>0</v>
      </c>
      <c r="P6" s="109">
        <f>N6-K6</f>
        <v>-39.486268419417001</v>
      </c>
      <c r="Q6" s="110">
        <f>N6/K6</f>
        <v>0.8793475131628925</v>
      </c>
      <c r="R6" s="328"/>
      <c r="S6" s="47">
        <v>0.2722222222222222</v>
      </c>
      <c r="T6" s="48">
        <v>0.30081018518518515</v>
      </c>
      <c r="U6" s="111">
        <v>4.6333333333333115</v>
      </c>
      <c r="V6" s="112">
        <v>41.166887331941801</v>
      </c>
      <c r="W6" s="113"/>
      <c r="X6" s="116"/>
      <c r="Y6" s="337"/>
      <c r="Z6" s="338"/>
      <c r="AA6" s="117">
        <f>M6-J6</f>
        <v>-434.34895261358724</v>
      </c>
      <c r="AB6" s="110">
        <f>M6/J6</f>
        <v>0.87934751316289239</v>
      </c>
      <c r="AC6" s="333"/>
    </row>
    <row r="7" spans="1:29" ht="15.75" customHeight="1">
      <c r="A7" s="323"/>
      <c r="B7" s="100" t="s">
        <v>114</v>
      </c>
      <c r="C7" s="335" t="s">
        <v>199</v>
      </c>
      <c r="D7" s="336"/>
      <c r="E7" s="101">
        <v>29.85</v>
      </c>
      <c r="F7" s="102">
        <v>2569</v>
      </c>
      <c r="G7" s="103">
        <f t="shared" si="0"/>
        <v>76684.650000000009</v>
      </c>
      <c r="H7" s="26"/>
      <c r="I7" s="104">
        <v>11</v>
      </c>
      <c r="J7" s="105">
        <v>3600</v>
      </c>
      <c r="K7" s="106">
        <f t="shared" si="1"/>
        <v>327.27272727272725</v>
      </c>
      <c r="L7" s="107">
        <v>11</v>
      </c>
      <c r="M7" s="105">
        <f>F7/V7*60</f>
        <v>3165.7167638953038</v>
      </c>
      <c r="N7" s="106">
        <f>M7/L7</f>
        <v>287.79243308139127</v>
      </c>
      <c r="O7" s="108">
        <f>L7-I7</f>
        <v>0</v>
      </c>
      <c r="P7" s="109">
        <f>N7-K7</f>
        <v>-39.480294191335986</v>
      </c>
      <c r="Q7" s="110">
        <f>N7/K7</f>
        <v>0.87936576774869557</v>
      </c>
      <c r="R7" s="328"/>
      <c r="S7" s="47">
        <v>0.30486111111111108</v>
      </c>
      <c r="T7" s="48">
        <v>0.33866898148148145</v>
      </c>
      <c r="U7" s="111">
        <v>5.8333333333333393</v>
      </c>
      <c r="V7" s="112">
        <v>48.690395097234195</v>
      </c>
      <c r="W7" s="113"/>
      <c r="X7" s="116"/>
      <c r="Y7" s="337"/>
      <c r="Z7" s="338"/>
      <c r="AA7" s="117">
        <f>M7-J7</f>
        <v>-434.28323610469624</v>
      </c>
      <c r="AB7" s="110">
        <f>M7/J7</f>
        <v>0.87936576774869546</v>
      </c>
      <c r="AC7" s="333"/>
    </row>
    <row r="8" spans="1:29" ht="15.75" customHeight="1">
      <c r="A8" s="323"/>
      <c r="B8" s="100" t="s">
        <v>118</v>
      </c>
      <c r="C8" s="335" t="s">
        <v>119</v>
      </c>
      <c r="D8" s="336"/>
      <c r="E8" s="101">
        <v>28.57</v>
      </c>
      <c r="F8" s="102">
        <v>1399</v>
      </c>
      <c r="G8" s="103">
        <f t="shared" si="0"/>
        <v>39969.43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3119.4610813523268</v>
      </c>
      <c r="N8" s="106">
        <f>M8/L8</f>
        <v>259.95509011269388</v>
      </c>
      <c r="O8" s="108">
        <f>L8-I8</f>
        <v>0</v>
      </c>
      <c r="P8" s="109">
        <f>N8-K8</f>
        <v>-40.044909887306119</v>
      </c>
      <c r="Q8" s="110">
        <f>N8/K8</f>
        <v>0.86651696704231296</v>
      </c>
      <c r="R8" s="328"/>
      <c r="S8" s="47">
        <v>0.34166666666666662</v>
      </c>
      <c r="T8" s="48">
        <v>0.36034722222222215</v>
      </c>
      <c r="U8" s="111">
        <v>5</v>
      </c>
      <c r="V8" s="112">
        <v>26.908494067062033</v>
      </c>
      <c r="W8" s="113"/>
      <c r="X8" s="116"/>
      <c r="Y8" s="337"/>
      <c r="Z8" s="338"/>
      <c r="AA8" s="117">
        <f>M8-J8</f>
        <v>-480.5389186476732</v>
      </c>
      <c r="AB8" s="110">
        <f>M8/J8</f>
        <v>0.86651696704231296</v>
      </c>
      <c r="AC8" s="333"/>
    </row>
    <row r="9" spans="1:29" ht="15.75" customHeight="1">
      <c r="A9" s="323"/>
      <c r="B9" s="100"/>
      <c r="C9" s="335"/>
      <c r="D9" s="336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328"/>
      <c r="S9" s="47"/>
      <c r="T9" s="48"/>
      <c r="U9" s="111"/>
      <c r="V9" s="112"/>
      <c r="W9" s="113"/>
      <c r="X9" s="116"/>
      <c r="Y9" s="337"/>
      <c r="Z9" s="338"/>
      <c r="AA9" s="117"/>
      <c r="AB9" s="110"/>
      <c r="AC9" s="333"/>
    </row>
    <row r="10" spans="1:29" ht="15.75" customHeight="1">
      <c r="A10" s="323"/>
      <c r="B10" s="100"/>
      <c r="C10" s="335"/>
      <c r="D10" s="336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28"/>
      <c r="S10" s="47"/>
      <c r="T10" s="120"/>
      <c r="U10" s="111"/>
      <c r="V10" s="112"/>
      <c r="W10" s="113"/>
      <c r="X10" s="116"/>
      <c r="Y10" s="337"/>
      <c r="Z10" s="338"/>
      <c r="AA10" s="117"/>
      <c r="AB10" s="110"/>
      <c r="AC10" s="333"/>
    </row>
    <row r="11" spans="1:29" ht="15.75" customHeight="1">
      <c r="A11" s="323"/>
      <c r="B11" s="100"/>
      <c r="C11" s="335"/>
      <c r="D11" s="336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8"/>
      <c r="S11" s="47"/>
      <c r="T11" s="120"/>
      <c r="U11" s="111"/>
      <c r="V11" s="112"/>
      <c r="W11" s="113"/>
      <c r="X11" s="116"/>
      <c r="Y11" s="337"/>
      <c r="Z11" s="338"/>
      <c r="AA11" s="117"/>
      <c r="AB11" s="110"/>
      <c r="AC11" s="333"/>
    </row>
    <row r="12" spans="1:29" ht="15.75" customHeight="1">
      <c r="A12" s="323"/>
      <c r="B12" s="100"/>
      <c r="C12" s="335"/>
      <c r="D12" s="33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8"/>
      <c r="S12" s="47"/>
      <c r="T12" s="120"/>
      <c r="U12" s="111"/>
      <c r="V12" s="112"/>
      <c r="W12" s="113"/>
      <c r="X12" s="116"/>
      <c r="Y12" s="337"/>
      <c r="Z12" s="338"/>
      <c r="AA12" s="117"/>
      <c r="AB12" s="110"/>
      <c r="AC12" s="333"/>
    </row>
    <row r="13" spans="1:29" ht="15.75" customHeight="1">
      <c r="A13" s="323"/>
      <c r="B13" s="100"/>
      <c r="C13" s="335"/>
      <c r="D13" s="33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8"/>
      <c r="S13" s="47"/>
      <c r="T13" s="120"/>
      <c r="U13" s="111"/>
      <c r="V13" s="112"/>
      <c r="W13" s="113"/>
      <c r="X13" s="127"/>
      <c r="Y13" s="337"/>
      <c r="Z13" s="338"/>
      <c r="AA13" s="117"/>
      <c r="AB13" s="110"/>
      <c r="AC13" s="333"/>
    </row>
    <row r="14" spans="1:29" ht="15.75" customHeight="1">
      <c r="A14" s="323"/>
      <c r="B14" s="100"/>
      <c r="C14" s="335"/>
      <c r="D14" s="33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8"/>
      <c r="S14" s="47"/>
      <c r="T14" s="120"/>
      <c r="U14" s="111"/>
      <c r="V14" s="112"/>
      <c r="W14" s="113"/>
      <c r="X14" s="127"/>
      <c r="Y14" s="337"/>
      <c r="Z14" s="338"/>
      <c r="AA14" s="117"/>
      <c r="AB14" s="110"/>
      <c r="AC14" s="333"/>
    </row>
    <row r="15" spans="1:29" ht="15.75" customHeight="1">
      <c r="A15" s="323"/>
      <c r="B15" s="100"/>
      <c r="C15" s="335"/>
      <c r="D15" s="33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8"/>
      <c r="S15" s="47"/>
      <c r="T15" s="120"/>
      <c r="U15" s="111"/>
      <c r="V15" s="112"/>
      <c r="W15" s="113"/>
      <c r="X15" s="127"/>
      <c r="Y15" s="337"/>
      <c r="Z15" s="338"/>
      <c r="AA15" s="117"/>
      <c r="AB15" s="110"/>
      <c r="AC15" s="333"/>
    </row>
    <row r="16" spans="1:29" ht="15.75" customHeight="1">
      <c r="A16" s="323"/>
      <c r="B16" s="100"/>
      <c r="C16" s="335"/>
      <c r="D16" s="33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8"/>
      <c r="S16" s="47"/>
      <c r="T16" s="120"/>
      <c r="U16" s="111"/>
      <c r="V16" s="112"/>
      <c r="W16" s="113"/>
      <c r="X16" s="127"/>
      <c r="Y16" s="337"/>
      <c r="Z16" s="338"/>
      <c r="AA16" s="117"/>
      <c r="AB16" s="110"/>
      <c r="AC16" s="333"/>
    </row>
    <row r="17" spans="1:29" ht="15.75" customHeight="1">
      <c r="A17" s="323"/>
      <c r="B17" s="100"/>
      <c r="C17" s="335"/>
      <c r="D17" s="33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8"/>
      <c r="S17" s="47"/>
      <c r="T17" s="120"/>
      <c r="U17" s="111"/>
      <c r="V17" s="112"/>
      <c r="W17" s="113"/>
      <c r="X17" s="127"/>
      <c r="Y17" s="337"/>
      <c r="Z17" s="338"/>
      <c r="AA17" s="117"/>
      <c r="AB17" s="110"/>
      <c r="AC17" s="333"/>
    </row>
    <row r="18" spans="1:29" ht="15.75" customHeight="1">
      <c r="A18" s="323"/>
      <c r="B18" s="100"/>
      <c r="C18" s="335"/>
      <c r="D18" s="33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8"/>
      <c r="S18" s="47"/>
      <c r="T18" s="120"/>
      <c r="U18" s="111"/>
      <c r="V18" s="112"/>
      <c r="W18" s="113"/>
      <c r="X18" s="127"/>
      <c r="Y18" s="337"/>
      <c r="Z18" s="338"/>
      <c r="AA18" s="117"/>
      <c r="AB18" s="110"/>
      <c r="AC18" s="333"/>
    </row>
    <row r="19" spans="1:29" ht="15.75" customHeight="1">
      <c r="A19" s="323"/>
      <c r="B19" s="100"/>
      <c r="C19" s="335"/>
      <c r="D19" s="33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8"/>
      <c r="S19" s="47"/>
      <c r="T19" s="120"/>
      <c r="U19" s="111"/>
      <c r="V19" s="112"/>
      <c r="W19" s="113"/>
      <c r="X19" s="127"/>
      <c r="Y19" s="337"/>
      <c r="Z19" s="338"/>
      <c r="AA19" s="117"/>
      <c r="AB19" s="110"/>
      <c r="AC19" s="333"/>
    </row>
    <row r="20" spans="1:29" ht="15.75" customHeight="1">
      <c r="A20" s="323"/>
      <c r="B20" s="163"/>
      <c r="C20" s="335"/>
      <c r="D20" s="336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8"/>
      <c r="S20" s="119"/>
      <c r="T20" s="120"/>
      <c r="U20" s="130"/>
      <c r="V20" s="131"/>
      <c r="W20" s="126"/>
      <c r="X20" s="127"/>
      <c r="Y20" s="337"/>
      <c r="Z20" s="338"/>
      <c r="AA20" s="165"/>
      <c r="AB20" s="125"/>
      <c r="AC20" s="333"/>
    </row>
    <row r="21" spans="1:29" ht="15.75" customHeight="1" thickBot="1">
      <c r="A21" s="324"/>
      <c r="B21" s="133" t="s">
        <v>115</v>
      </c>
      <c r="C21" s="358"/>
      <c r="D21" s="358"/>
      <c r="E21" s="134"/>
      <c r="F21" s="167"/>
      <c r="G21" s="135"/>
      <c r="H21" s="69"/>
      <c r="I21" s="136">
        <f t="shared" ref="I21:J21" si="2">AVERAGE(I5:I20)</f>
        <v>11</v>
      </c>
      <c r="J21" s="137">
        <f t="shared" si="2"/>
        <v>3600</v>
      </c>
      <c r="K21" s="138">
        <f t="shared" ref="K21" si="3">J21/I21</f>
        <v>327.27272727272725</v>
      </c>
      <c r="L21" s="136">
        <f t="shared" ref="L21:M21" si="4">AVERAGE(L5:L20)</f>
        <v>11</v>
      </c>
      <c r="M21" s="137">
        <f t="shared" si="4"/>
        <v>3166.7496109468079</v>
      </c>
      <c r="N21" s="138">
        <f>M21/L21</f>
        <v>287.88632826789166</v>
      </c>
      <c r="O21" s="139">
        <f>L21-I21</f>
        <v>0</v>
      </c>
      <c r="P21" s="140">
        <f>N21-K21</f>
        <v>-39.386399004835596</v>
      </c>
      <c r="Q21" s="141">
        <f>N21/K21</f>
        <v>0.87965266970744682</v>
      </c>
      <c r="R21" s="329"/>
      <c r="S21" s="142">
        <v>0.25</v>
      </c>
      <c r="T21" s="143">
        <v>0.39322916666666663</v>
      </c>
      <c r="U21" s="144"/>
      <c r="V21" s="166"/>
      <c r="W21" s="167"/>
      <c r="X21" s="138"/>
      <c r="Y21" s="359"/>
      <c r="Z21" s="360"/>
      <c r="AA21" s="168">
        <f>M21-J21</f>
        <v>-433.25038905319207</v>
      </c>
      <c r="AB21" s="141">
        <f>M21/J21</f>
        <v>0.8796526697074466</v>
      </c>
      <c r="AC21" s="334"/>
    </row>
    <row r="22" spans="1:29" ht="15.75" customHeight="1">
      <c r="A22" s="361" t="s">
        <v>121</v>
      </c>
      <c r="B22" s="114" t="s">
        <v>118</v>
      </c>
      <c r="C22" s="325" t="s">
        <v>186</v>
      </c>
      <c r="D22" s="326"/>
      <c r="E22" s="147">
        <v>18.53</v>
      </c>
      <c r="F22" s="97">
        <v>2006</v>
      </c>
      <c r="G22" s="148">
        <f t="shared" ref="G22:G24" si="5">E22*F22</f>
        <v>37171.18</v>
      </c>
      <c r="H22" s="149"/>
      <c r="I22" s="150">
        <v>3</v>
      </c>
      <c r="J22" s="151">
        <v>3300</v>
      </c>
      <c r="K22" s="152">
        <f>J22/I22</f>
        <v>1100</v>
      </c>
      <c r="L22" s="153">
        <v>3</v>
      </c>
      <c r="M22" s="151">
        <f>F22/V22*60</f>
        <v>2986.5592962469573</v>
      </c>
      <c r="N22" s="152">
        <f>M22/L22</f>
        <v>995.51976541565239</v>
      </c>
      <c r="O22" s="154">
        <f>L22-I22</f>
        <v>0</v>
      </c>
      <c r="P22" s="155">
        <f>N22-K22</f>
        <v>-104.48023458434761</v>
      </c>
      <c r="Q22" s="156">
        <f>N22/K22</f>
        <v>0.90501796855968397</v>
      </c>
      <c r="R22" s="327">
        <f>Q38</f>
        <v>0.90567265618656156</v>
      </c>
      <c r="S22" s="157">
        <v>0.31597222222222215</v>
      </c>
      <c r="T22" s="158">
        <v>0.34395833333333325</v>
      </c>
      <c r="U22" s="159"/>
      <c r="V22" s="112">
        <v>40.300555944511032</v>
      </c>
      <c r="W22" s="161"/>
      <c r="X22" s="162"/>
      <c r="Y22" s="330"/>
      <c r="Z22" s="331"/>
      <c r="AA22" s="115">
        <f>M22-J22</f>
        <v>-313.44070375304273</v>
      </c>
      <c r="AB22" s="156">
        <f>M22/J22</f>
        <v>0.90501796855968397</v>
      </c>
      <c r="AC22" s="332">
        <f>AB38</f>
        <v>0.90567265618656156</v>
      </c>
    </row>
    <row r="23" spans="1:29" ht="15.75" customHeight="1">
      <c r="A23" s="362"/>
      <c r="B23" s="100" t="s">
        <v>118</v>
      </c>
      <c r="C23" s="335" t="s">
        <v>122</v>
      </c>
      <c r="D23" s="336"/>
      <c r="E23" s="101">
        <v>22.28</v>
      </c>
      <c r="F23" s="102">
        <v>799</v>
      </c>
      <c r="G23" s="103">
        <f t="shared" si="5"/>
        <v>17801.72</v>
      </c>
      <c r="H23" s="26"/>
      <c r="I23" s="104">
        <v>5</v>
      </c>
      <c r="J23" s="105">
        <v>3300</v>
      </c>
      <c r="K23" s="106">
        <f t="shared" ref="K23:K24" si="6">J23/I23</f>
        <v>660</v>
      </c>
      <c r="L23" s="107">
        <v>5</v>
      </c>
      <c r="M23" s="105">
        <f>F23/V23*60</f>
        <v>2989.8</v>
      </c>
      <c r="N23" s="106">
        <f>M23/L23</f>
        <v>597.96</v>
      </c>
      <c r="O23" s="108">
        <f>L23-I23</f>
        <v>0</v>
      </c>
      <c r="P23" s="109">
        <f>N23-K23</f>
        <v>-62.039999999999964</v>
      </c>
      <c r="Q23" s="110">
        <f>N23/K23</f>
        <v>0.90600000000000003</v>
      </c>
      <c r="R23" s="328"/>
      <c r="S23" s="47">
        <v>0.34722222222222215</v>
      </c>
      <c r="T23" s="48">
        <v>0.35835648148148141</v>
      </c>
      <c r="U23" s="111">
        <v>4.7000000000000153</v>
      </c>
      <c r="V23" s="112">
        <v>16.034517359020668</v>
      </c>
      <c r="W23" s="113"/>
      <c r="X23" s="116"/>
      <c r="Y23" s="337"/>
      <c r="Z23" s="338"/>
      <c r="AA23" s="117">
        <f>M23-J23</f>
        <v>-310.19999999999982</v>
      </c>
      <c r="AB23" s="110">
        <f>M23/J23</f>
        <v>0.90600000000000003</v>
      </c>
      <c r="AC23" s="333"/>
    </row>
    <row r="24" spans="1:29" ht="15.75" customHeight="1">
      <c r="A24" s="362"/>
      <c r="B24" s="100" t="s">
        <v>118</v>
      </c>
      <c r="C24" s="335" t="s">
        <v>123</v>
      </c>
      <c r="D24" s="336"/>
      <c r="E24" s="101">
        <v>17.89</v>
      </c>
      <c r="F24" s="102">
        <v>2250</v>
      </c>
      <c r="G24" s="103">
        <f t="shared" si="5"/>
        <v>40252.5</v>
      </c>
      <c r="H24" s="26"/>
      <c r="I24" s="104">
        <v>4</v>
      </c>
      <c r="J24" s="105">
        <v>3300</v>
      </c>
      <c r="K24" s="106">
        <f t="shared" si="6"/>
        <v>825</v>
      </c>
      <c r="L24" s="107">
        <v>4</v>
      </c>
      <c r="M24" s="105">
        <f>F24/V24*60</f>
        <v>2989.8</v>
      </c>
      <c r="N24" s="106">
        <f>M24/L24</f>
        <v>747.45</v>
      </c>
      <c r="O24" s="108">
        <f>L24-I24</f>
        <v>0</v>
      </c>
      <c r="P24" s="109">
        <f>N24-K24</f>
        <v>-77.549999999999955</v>
      </c>
      <c r="Q24" s="110">
        <f>N24/K24</f>
        <v>0.90600000000000003</v>
      </c>
      <c r="R24" s="328"/>
      <c r="S24" s="47">
        <v>0.36249999999999993</v>
      </c>
      <c r="T24" s="48">
        <v>0.39385416666666662</v>
      </c>
      <c r="U24" s="111">
        <v>5.9666666666666668</v>
      </c>
      <c r="V24" s="112">
        <v>45.153521974714025</v>
      </c>
      <c r="W24" s="113"/>
      <c r="X24" s="116"/>
      <c r="Y24" s="337"/>
      <c r="Z24" s="338"/>
      <c r="AA24" s="117">
        <f>M24-J24</f>
        <v>-310.19999999999982</v>
      </c>
      <c r="AB24" s="110">
        <f>M24/J24</f>
        <v>0.90600000000000003</v>
      </c>
      <c r="AC24" s="333"/>
    </row>
    <row r="25" spans="1:29" ht="15.75" customHeight="1">
      <c r="A25" s="362"/>
      <c r="B25" s="100"/>
      <c r="C25" s="335"/>
      <c r="D25" s="336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28"/>
      <c r="S25" s="47"/>
      <c r="T25" s="48"/>
      <c r="U25" s="111"/>
      <c r="V25" s="112"/>
      <c r="W25" s="113"/>
      <c r="X25" s="116"/>
      <c r="Y25" s="337"/>
      <c r="Z25" s="338"/>
      <c r="AA25" s="117"/>
      <c r="AB25" s="110"/>
      <c r="AC25" s="333"/>
    </row>
    <row r="26" spans="1:29" ht="15.75" customHeight="1">
      <c r="A26" s="363"/>
      <c r="B26" s="100"/>
      <c r="C26" s="335"/>
      <c r="D26" s="336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328"/>
      <c r="S26" s="47"/>
      <c r="T26" s="48"/>
      <c r="U26" s="111"/>
      <c r="V26" s="112"/>
      <c r="W26" s="113"/>
      <c r="X26" s="116"/>
      <c r="Y26" s="337"/>
      <c r="Z26" s="338"/>
      <c r="AA26" s="117"/>
      <c r="AB26" s="110"/>
      <c r="AC26" s="333"/>
    </row>
    <row r="27" spans="1:29" ht="15.75" customHeight="1">
      <c r="A27" s="363"/>
      <c r="B27" s="100"/>
      <c r="C27" s="335"/>
      <c r="D27" s="336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28"/>
      <c r="S27" s="47"/>
      <c r="T27" s="120"/>
      <c r="U27" s="111"/>
      <c r="V27" s="112"/>
      <c r="W27" s="113"/>
      <c r="X27" s="116"/>
      <c r="Y27" s="337"/>
      <c r="Z27" s="338"/>
      <c r="AA27" s="117"/>
      <c r="AB27" s="110"/>
      <c r="AC27" s="333"/>
    </row>
    <row r="28" spans="1:29" ht="15.75" customHeight="1">
      <c r="A28" s="363"/>
      <c r="B28" s="100"/>
      <c r="C28" s="335"/>
      <c r="D28" s="336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328"/>
      <c r="S28" s="47"/>
      <c r="T28" s="120"/>
      <c r="U28" s="111"/>
      <c r="V28" s="112"/>
      <c r="W28" s="113"/>
      <c r="X28" s="116"/>
      <c r="Y28" s="337"/>
      <c r="Z28" s="338"/>
      <c r="AA28" s="117"/>
      <c r="AB28" s="110"/>
      <c r="AC28" s="333"/>
    </row>
    <row r="29" spans="1:29" ht="15.75" customHeight="1">
      <c r="A29" s="363"/>
      <c r="B29" s="100"/>
      <c r="C29" s="335"/>
      <c r="D29" s="336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28"/>
      <c r="S29" s="47"/>
      <c r="T29" s="120"/>
      <c r="U29" s="111"/>
      <c r="V29" s="112"/>
      <c r="W29" s="113"/>
      <c r="X29" s="116"/>
      <c r="Y29" s="337"/>
      <c r="Z29" s="338"/>
      <c r="AA29" s="117"/>
      <c r="AB29" s="110"/>
      <c r="AC29" s="333"/>
    </row>
    <row r="30" spans="1:29" ht="15.75" customHeight="1">
      <c r="A30" s="363"/>
      <c r="B30" s="100"/>
      <c r="C30" s="335"/>
      <c r="D30" s="336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28"/>
      <c r="S30" s="47"/>
      <c r="T30" s="120"/>
      <c r="U30" s="111"/>
      <c r="V30" s="112"/>
      <c r="W30" s="113"/>
      <c r="X30" s="116"/>
      <c r="Y30" s="337"/>
      <c r="Z30" s="338"/>
      <c r="AA30" s="117"/>
      <c r="AB30" s="110"/>
      <c r="AC30" s="333"/>
    </row>
    <row r="31" spans="1:29" ht="15.75" customHeight="1">
      <c r="A31" s="363"/>
      <c r="B31" s="100"/>
      <c r="C31" s="335"/>
      <c r="D31" s="336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28"/>
      <c r="S31" s="47"/>
      <c r="T31" s="120"/>
      <c r="U31" s="111"/>
      <c r="V31" s="112"/>
      <c r="W31" s="113"/>
      <c r="X31" s="116"/>
      <c r="Y31" s="337"/>
      <c r="Z31" s="338"/>
      <c r="AA31" s="117"/>
      <c r="AB31" s="110"/>
      <c r="AC31" s="333"/>
    </row>
    <row r="32" spans="1:29" ht="15.75" customHeight="1">
      <c r="A32" s="363"/>
      <c r="B32" s="100"/>
      <c r="C32" s="335"/>
      <c r="D32" s="336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28"/>
      <c r="S32" s="47"/>
      <c r="T32" s="120"/>
      <c r="U32" s="111"/>
      <c r="V32" s="112"/>
      <c r="W32" s="113"/>
      <c r="X32" s="116"/>
      <c r="Y32" s="337"/>
      <c r="Z32" s="338"/>
      <c r="AA32" s="117"/>
      <c r="AB32" s="110"/>
      <c r="AC32" s="333"/>
    </row>
    <row r="33" spans="1:29" ht="15.75" customHeight="1">
      <c r="A33" s="363"/>
      <c r="B33" s="100"/>
      <c r="C33" s="335"/>
      <c r="D33" s="336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28"/>
      <c r="S33" s="47"/>
      <c r="T33" s="120"/>
      <c r="U33" s="111"/>
      <c r="V33" s="112"/>
      <c r="W33" s="113"/>
      <c r="X33" s="116"/>
      <c r="Y33" s="337"/>
      <c r="Z33" s="338"/>
      <c r="AA33" s="117"/>
      <c r="AB33" s="110"/>
      <c r="AC33" s="333"/>
    </row>
    <row r="34" spans="1:29" ht="15.75" customHeight="1">
      <c r="A34" s="363"/>
      <c r="B34" s="100"/>
      <c r="C34" s="335"/>
      <c r="D34" s="336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28"/>
      <c r="S34" s="47"/>
      <c r="T34" s="120"/>
      <c r="U34" s="111"/>
      <c r="V34" s="112"/>
      <c r="W34" s="113"/>
      <c r="X34" s="116"/>
      <c r="Y34" s="337"/>
      <c r="Z34" s="338"/>
      <c r="AA34" s="117"/>
      <c r="AB34" s="110"/>
      <c r="AC34" s="333"/>
    </row>
    <row r="35" spans="1:29" ht="15.75" customHeight="1">
      <c r="A35" s="363"/>
      <c r="B35" s="100"/>
      <c r="C35" s="335"/>
      <c r="D35" s="336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28"/>
      <c r="S35" s="47"/>
      <c r="T35" s="120"/>
      <c r="U35" s="111"/>
      <c r="V35" s="112"/>
      <c r="W35" s="113"/>
      <c r="X35" s="116"/>
      <c r="Y35" s="337"/>
      <c r="Z35" s="338"/>
      <c r="AA35" s="117"/>
      <c r="AB35" s="110"/>
      <c r="AC35" s="333"/>
    </row>
    <row r="36" spans="1:29" ht="15.75" customHeight="1">
      <c r="A36" s="363"/>
      <c r="B36" s="100"/>
      <c r="C36" s="335"/>
      <c r="D36" s="336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28"/>
      <c r="S36" s="47"/>
      <c r="T36" s="120"/>
      <c r="U36" s="111"/>
      <c r="V36" s="112"/>
      <c r="W36" s="113"/>
      <c r="X36" s="116"/>
      <c r="Y36" s="337"/>
      <c r="Z36" s="338"/>
      <c r="AA36" s="117"/>
      <c r="AB36" s="110"/>
      <c r="AC36" s="333"/>
    </row>
    <row r="37" spans="1:29" ht="15.75" customHeight="1">
      <c r="A37" s="363"/>
      <c r="B37" s="100"/>
      <c r="C37" s="335"/>
      <c r="D37" s="336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28"/>
      <c r="S37" s="119"/>
      <c r="T37" s="120"/>
      <c r="U37" s="130"/>
      <c r="V37" s="131"/>
      <c r="W37" s="126"/>
      <c r="X37" s="127"/>
      <c r="Y37" s="337"/>
      <c r="Z37" s="338"/>
      <c r="AA37" s="165"/>
      <c r="AB37" s="125"/>
      <c r="AC37" s="333"/>
    </row>
    <row r="38" spans="1:29" ht="15.75" customHeight="1" thickBot="1">
      <c r="A38" s="364"/>
      <c r="B38" s="133" t="s">
        <v>115</v>
      </c>
      <c r="C38" s="358"/>
      <c r="D38" s="358"/>
      <c r="E38" s="134"/>
      <c r="F38" s="99"/>
      <c r="G38" s="135"/>
      <c r="H38" s="69"/>
      <c r="I38" s="136">
        <f t="shared" ref="I38:J38" si="7">AVERAGE(I22:I37)</f>
        <v>4</v>
      </c>
      <c r="J38" s="137">
        <f t="shared" si="7"/>
        <v>3300</v>
      </c>
      <c r="K38" s="138">
        <f t="shared" ref="K38" si="8">J38/I38</f>
        <v>825</v>
      </c>
      <c r="L38" s="136">
        <f t="shared" ref="L38:M38" si="9">AVERAGE(L22:L37)</f>
        <v>4</v>
      </c>
      <c r="M38" s="137">
        <f t="shared" si="9"/>
        <v>2988.719765415653</v>
      </c>
      <c r="N38" s="138">
        <f t="shared" ref="N38:N44" si="10">M38/L38</f>
        <v>747.17994135391325</v>
      </c>
      <c r="O38" s="139">
        <f t="shared" ref="O38:O44" si="11">L38-I38</f>
        <v>0</v>
      </c>
      <c r="P38" s="140">
        <f t="shared" ref="P38:P44" si="12">N38-K38</f>
        <v>-77.82005864608675</v>
      </c>
      <c r="Q38" s="141">
        <f t="shared" ref="Q38:Q44" si="13">N38/K38</f>
        <v>0.90567265618656156</v>
      </c>
      <c r="R38" s="329"/>
      <c r="S38" s="142">
        <v>0.31597222222222215</v>
      </c>
      <c r="T38" s="143">
        <v>0.39385416666666662</v>
      </c>
      <c r="U38" s="144"/>
      <c r="V38" s="166"/>
      <c r="W38" s="99"/>
      <c r="X38" s="69"/>
      <c r="Y38" s="359"/>
      <c r="Z38" s="360"/>
      <c r="AA38" s="168">
        <f t="shared" ref="AA38:AA44" si="14">M38-J38</f>
        <v>-311.280234584347</v>
      </c>
      <c r="AB38" s="141">
        <f t="shared" ref="AB38:AB44" si="15">M38/J38</f>
        <v>0.90567265618656156</v>
      </c>
      <c r="AC38" s="334"/>
    </row>
    <row r="39" spans="1:29" ht="15.75" customHeight="1">
      <c r="A39" s="322" t="s">
        <v>71</v>
      </c>
      <c r="B39" s="114" t="s">
        <v>118</v>
      </c>
      <c r="C39" s="325" t="s">
        <v>207</v>
      </c>
      <c r="D39" s="326"/>
      <c r="E39" s="147">
        <v>25.2</v>
      </c>
      <c r="F39" s="97">
        <v>852</v>
      </c>
      <c r="G39" s="148">
        <f t="shared" ref="G39:G44" si="16">E39*F39</f>
        <v>21470.399999999998</v>
      </c>
      <c r="H39" s="149"/>
      <c r="I39" s="150">
        <v>3</v>
      </c>
      <c r="J39" s="151">
        <v>3600</v>
      </c>
      <c r="K39" s="152">
        <f>J39/I39</f>
        <v>1200</v>
      </c>
      <c r="L39" s="153">
        <v>3</v>
      </c>
      <c r="M39" s="151">
        <f t="shared" ref="M39:M44" si="17">F39/V39*60</f>
        <v>3190.0474787416174</v>
      </c>
      <c r="N39" s="152">
        <f t="shared" si="10"/>
        <v>1063.3491595805392</v>
      </c>
      <c r="O39" s="154">
        <f t="shared" si="11"/>
        <v>0</v>
      </c>
      <c r="P39" s="155">
        <f t="shared" si="12"/>
        <v>-136.65084041946079</v>
      </c>
      <c r="Q39" s="156">
        <f t="shared" si="13"/>
        <v>0.88612429965044937</v>
      </c>
      <c r="R39" s="327">
        <f>Q55</f>
        <v>0.88908842672250321</v>
      </c>
      <c r="S39" s="157">
        <v>0.25</v>
      </c>
      <c r="T39" s="158">
        <v>0.26112268518518517</v>
      </c>
      <c r="U39" s="159"/>
      <c r="V39" s="160">
        <v>16.024839862309943</v>
      </c>
      <c r="W39" s="161"/>
      <c r="X39" s="162"/>
      <c r="Y39" s="330"/>
      <c r="Z39" s="331"/>
      <c r="AA39" s="115">
        <f t="shared" si="14"/>
        <v>-409.9525212583826</v>
      </c>
      <c r="AB39" s="156">
        <f t="shared" si="15"/>
        <v>0.88612429965044925</v>
      </c>
      <c r="AC39" s="332">
        <f>AB55</f>
        <v>0.88908842672250321</v>
      </c>
    </row>
    <row r="40" spans="1:29" ht="15.75" customHeight="1">
      <c r="A40" s="323"/>
      <c r="B40" s="100" t="s">
        <v>118</v>
      </c>
      <c r="C40" s="335" t="s">
        <v>129</v>
      </c>
      <c r="D40" s="336"/>
      <c r="E40" s="101">
        <v>25.03</v>
      </c>
      <c r="F40" s="102">
        <v>868</v>
      </c>
      <c r="G40" s="103">
        <f t="shared" si="16"/>
        <v>21726.04</v>
      </c>
      <c r="H40" s="26"/>
      <c r="I40" s="104">
        <v>5</v>
      </c>
      <c r="J40" s="105">
        <v>3600</v>
      </c>
      <c r="K40" s="106">
        <f t="shared" ref="K40:K76" si="18">J40/I40</f>
        <v>720</v>
      </c>
      <c r="L40" s="107">
        <v>5</v>
      </c>
      <c r="M40" s="105">
        <f t="shared" si="17"/>
        <v>3193.496167697539</v>
      </c>
      <c r="N40" s="106">
        <f t="shared" si="10"/>
        <v>638.69923353950776</v>
      </c>
      <c r="O40" s="108">
        <f t="shared" si="11"/>
        <v>0</v>
      </c>
      <c r="P40" s="109">
        <f t="shared" si="12"/>
        <v>-81.300766460492241</v>
      </c>
      <c r="Q40" s="110">
        <f t="shared" si="13"/>
        <v>0.88708226880487184</v>
      </c>
      <c r="R40" s="328"/>
      <c r="S40" s="47">
        <v>0.27152777777777781</v>
      </c>
      <c r="T40" s="48">
        <v>0.28284722222222225</v>
      </c>
      <c r="U40" s="111">
        <v>14.983333333333411</v>
      </c>
      <c r="V40" s="112">
        <v>16.308145450992939</v>
      </c>
      <c r="W40" s="113"/>
      <c r="X40" s="116"/>
      <c r="Y40" s="337"/>
      <c r="Z40" s="338"/>
      <c r="AA40" s="117">
        <f t="shared" si="14"/>
        <v>-406.50383230246098</v>
      </c>
      <c r="AB40" s="110">
        <f t="shared" si="15"/>
        <v>0.88708226880487195</v>
      </c>
      <c r="AC40" s="333"/>
    </row>
    <row r="41" spans="1:29" ht="15.75" customHeight="1">
      <c r="A41" s="323"/>
      <c r="B41" s="100" t="s">
        <v>118</v>
      </c>
      <c r="C41" s="335" t="s">
        <v>125</v>
      </c>
      <c r="D41" s="336"/>
      <c r="E41" s="101">
        <v>18.18</v>
      </c>
      <c r="F41" s="102">
        <v>939</v>
      </c>
      <c r="G41" s="103">
        <f t="shared" si="16"/>
        <v>17071.02</v>
      </c>
      <c r="H41" s="26"/>
      <c r="I41" s="104">
        <v>3</v>
      </c>
      <c r="J41" s="105">
        <v>3600</v>
      </c>
      <c r="K41" s="106">
        <f t="shared" si="18"/>
        <v>1200</v>
      </c>
      <c r="L41" s="107">
        <v>3</v>
      </c>
      <c r="M41" s="105">
        <f t="shared" si="17"/>
        <v>3184.4659073571752</v>
      </c>
      <c r="N41" s="106">
        <f t="shared" si="10"/>
        <v>1061.4886357857251</v>
      </c>
      <c r="O41" s="108">
        <f t="shared" si="11"/>
        <v>0</v>
      </c>
      <c r="P41" s="109">
        <f t="shared" si="12"/>
        <v>-138.51136421427486</v>
      </c>
      <c r="Q41" s="110">
        <f t="shared" si="13"/>
        <v>0.88457386315477093</v>
      </c>
      <c r="R41" s="328"/>
      <c r="S41" s="47">
        <v>0.29305555555555562</v>
      </c>
      <c r="T41" s="48">
        <v>0.30533564814814823</v>
      </c>
      <c r="U41" s="111">
        <v>14.70000000000006</v>
      </c>
      <c r="V41" s="112">
        <v>17.692134768921804</v>
      </c>
      <c r="W41" s="113"/>
      <c r="X41" s="116"/>
      <c r="Y41" s="337"/>
      <c r="Z41" s="338"/>
      <c r="AA41" s="117">
        <f t="shared" si="14"/>
        <v>-415.53409264282482</v>
      </c>
      <c r="AB41" s="110">
        <f t="shared" si="15"/>
        <v>0.88457386315477093</v>
      </c>
      <c r="AC41" s="333"/>
    </row>
    <row r="42" spans="1:29" ht="15.75" customHeight="1">
      <c r="A42" s="323"/>
      <c r="B42" s="100" t="s">
        <v>118</v>
      </c>
      <c r="C42" s="335" t="s">
        <v>202</v>
      </c>
      <c r="D42" s="336"/>
      <c r="E42" s="101">
        <v>23.72</v>
      </c>
      <c r="F42" s="102">
        <v>853</v>
      </c>
      <c r="G42" s="103">
        <f t="shared" si="16"/>
        <v>20233.16</v>
      </c>
      <c r="H42" s="26"/>
      <c r="I42" s="104">
        <v>5</v>
      </c>
      <c r="J42" s="105">
        <v>3600</v>
      </c>
      <c r="K42" s="106">
        <f t="shared" si="18"/>
        <v>720</v>
      </c>
      <c r="L42" s="107">
        <v>5</v>
      </c>
      <c r="M42" s="105">
        <f t="shared" si="17"/>
        <v>3196.27114948494</v>
      </c>
      <c r="N42" s="106">
        <f t="shared" si="10"/>
        <v>639.25422989698802</v>
      </c>
      <c r="O42" s="108">
        <f t="shared" si="11"/>
        <v>0</v>
      </c>
      <c r="P42" s="109">
        <f t="shared" si="12"/>
        <v>-80.745770103011978</v>
      </c>
      <c r="Q42" s="110">
        <f t="shared" si="13"/>
        <v>0.88785309707915006</v>
      </c>
      <c r="R42" s="328"/>
      <c r="S42" s="47">
        <v>0.31527777777777788</v>
      </c>
      <c r="T42" s="48">
        <v>0.32638888888888901</v>
      </c>
      <c r="U42" s="111">
        <v>15</v>
      </c>
      <c r="V42" s="112">
        <v>16.012408712022868</v>
      </c>
      <c r="W42" s="113"/>
      <c r="X42" s="116"/>
      <c r="Y42" s="337"/>
      <c r="Z42" s="338"/>
      <c r="AA42" s="117">
        <f t="shared" si="14"/>
        <v>-403.72885051506</v>
      </c>
      <c r="AB42" s="110">
        <f t="shared" si="15"/>
        <v>0.88785309707914994</v>
      </c>
      <c r="AC42" s="333"/>
    </row>
    <row r="43" spans="1:29" ht="15.75" customHeight="1">
      <c r="A43" s="323"/>
      <c r="B43" s="100" t="s">
        <v>118</v>
      </c>
      <c r="C43" s="335" t="s">
        <v>128</v>
      </c>
      <c r="D43" s="336"/>
      <c r="E43" s="101">
        <v>14.28</v>
      </c>
      <c r="F43" s="102">
        <v>4600</v>
      </c>
      <c r="G43" s="103">
        <f t="shared" si="16"/>
        <v>65688</v>
      </c>
      <c r="H43" s="13"/>
      <c r="I43" s="104">
        <v>3</v>
      </c>
      <c r="J43" s="105">
        <v>3600</v>
      </c>
      <c r="K43" s="106">
        <f t="shared" si="18"/>
        <v>1200</v>
      </c>
      <c r="L43" s="107">
        <v>3</v>
      </c>
      <c r="M43" s="105">
        <f t="shared" si="17"/>
        <v>3186.4840921512027</v>
      </c>
      <c r="N43" s="106">
        <f t="shared" si="10"/>
        <v>1062.1613640504008</v>
      </c>
      <c r="O43" s="108">
        <f t="shared" si="11"/>
        <v>0</v>
      </c>
      <c r="P43" s="109">
        <f t="shared" si="12"/>
        <v>-137.83863594959917</v>
      </c>
      <c r="Q43" s="110">
        <f t="shared" si="13"/>
        <v>0.88513447004200074</v>
      </c>
      <c r="R43" s="328"/>
      <c r="S43" s="47">
        <v>0.33680555555555569</v>
      </c>
      <c r="T43" s="48">
        <v>0.3969444444444446</v>
      </c>
      <c r="U43" s="111">
        <v>15.000000000000027</v>
      </c>
      <c r="V43" s="112">
        <v>86.615841164821816</v>
      </c>
      <c r="W43" s="113"/>
      <c r="X43" s="116"/>
      <c r="Y43" s="337"/>
      <c r="Z43" s="338"/>
      <c r="AA43" s="117">
        <f t="shared" si="14"/>
        <v>-413.51590784879727</v>
      </c>
      <c r="AB43" s="110">
        <f t="shared" si="15"/>
        <v>0.88513447004200074</v>
      </c>
      <c r="AC43" s="333"/>
    </row>
    <row r="44" spans="1:29" ht="15.75" customHeight="1">
      <c r="A44" s="323"/>
      <c r="B44" s="100" t="s">
        <v>118</v>
      </c>
      <c r="C44" s="335" t="s">
        <v>126</v>
      </c>
      <c r="D44" s="336"/>
      <c r="E44" s="101">
        <v>14.03</v>
      </c>
      <c r="F44" s="102">
        <v>3461</v>
      </c>
      <c r="G44" s="121">
        <f t="shared" si="16"/>
        <v>48557.829999999994</v>
      </c>
      <c r="H44" s="122"/>
      <c r="I44" s="104">
        <v>3</v>
      </c>
      <c r="J44" s="105">
        <v>3000</v>
      </c>
      <c r="K44" s="106">
        <f t="shared" si="18"/>
        <v>1000</v>
      </c>
      <c r="L44" s="107">
        <v>3</v>
      </c>
      <c r="M44" s="105">
        <f t="shared" si="17"/>
        <v>2720.0921657400945</v>
      </c>
      <c r="N44" s="106">
        <f t="shared" si="10"/>
        <v>906.69738858003154</v>
      </c>
      <c r="O44" s="108">
        <f t="shared" si="11"/>
        <v>0</v>
      </c>
      <c r="P44" s="109">
        <f t="shared" si="12"/>
        <v>-93.302611419968457</v>
      </c>
      <c r="Q44" s="110">
        <f t="shared" si="13"/>
        <v>0.90669738858003157</v>
      </c>
      <c r="R44" s="328"/>
      <c r="S44" s="47">
        <v>0.40694444444444461</v>
      </c>
      <c r="T44" s="120">
        <v>0.45995370370370386</v>
      </c>
      <c r="U44" s="111">
        <v>15</v>
      </c>
      <c r="V44" s="112">
        <v>76.343001393667464</v>
      </c>
      <c r="W44" s="113"/>
      <c r="X44" s="116"/>
      <c r="Y44" s="337"/>
      <c r="Z44" s="338"/>
      <c r="AA44" s="117">
        <f t="shared" si="14"/>
        <v>-279.90783425990548</v>
      </c>
      <c r="AB44" s="110">
        <f t="shared" si="15"/>
        <v>0.90669738858003146</v>
      </c>
      <c r="AC44" s="333"/>
    </row>
    <row r="45" spans="1:29" ht="15.75" customHeight="1">
      <c r="A45" s="323"/>
      <c r="B45" s="100"/>
      <c r="C45" s="335"/>
      <c r="D45" s="336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328"/>
      <c r="S45" s="47"/>
      <c r="T45" s="120"/>
      <c r="U45" s="111"/>
      <c r="V45" s="112"/>
      <c r="W45" s="113"/>
      <c r="X45" s="116"/>
      <c r="Y45" s="337"/>
      <c r="Z45" s="338"/>
      <c r="AA45" s="117"/>
      <c r="AB45" s="110"/>
      <c r="AC45" s="333"/>
    </row>
    <row r="46" spans="1:29" ht="15.75" customHeight="1">
      <c r="A46" s="323"/>
      <c r="B46" s="100"/>
      <c r="C46" s="335"/>
      <c r="D46" s="336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28"/>
      <c r="S46" s="47"/>
      <c r="T46" s="120"/>
      <c r="U46" s="111"/>
      <c r="V46" s="112"/>
      <c r="W46" s="113"/>
      <c r="X46" s="116"/>
      <c r="Y46" s="337"/>
      <c r="Z46" s="338"/>
      <c r="AA46" s="117"/>
      <c r="AB46" s="110"/>
      <c r="AC46" s="333"/>
    </row>
    <row r="47" spans="1:29" ht="15.75" customHeight="1">
      <c r="A47" s="323"/>
      <c r="B47" s="100"/>
      <c r="C47" s="335"/>
      <c r="D47" s="336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8"/>
      <c r="S47" s="47"/>
      <c r="T47" s="120"/>
      <c r="U47" s="111"/>
      <c r="V47" s="112"/>
      <c r="W47" s="113"/>
      <c r="X47" s="116"/>
      <c r="Y47" s="337"/>
      <c r="Z47" s="338"/>
      <c r="AA47" s="117"/>
      <c r="AB47" s="110"/>
      <c r="AC47" s="333"/>
    </row>
    <row r="48" spans="1:29" ht="15.75" customHeight="1">
      <c r="A48" s="323"/>
      <c r="B48" s="100"/>
      <c r="C48" s="335"/>
      <c r="D48" s="336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8"/>
      <c r="S48" s="47"/>
      <c r="T48" s="120"/>
      <c r="U48" s="111"/>
      <c r="V48" s="112"/>
      <c r="W48" s="113"/>
      <c r="X48" s="116"/>
      <c r="Y48" s="337"/>
      <c r="Z48" s="338"/>
      <c r="AA48" s="117"/>
      <c r="AB48" s="110"/>
      <c r="AC48" s="333"/>
    </row>
    <row r="49" spans="1:29" ht="15.75" customHeight="1">
      <c r="A49" s="323"/>
      <c r="B49" s="100"/>
      <c r="C49" s="335"/>
      <c r="D49" s="336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8"/>
      <c r="S49" s="47"/>
      <c r="T49" s="120"/>
      <c r="U49" s="111"/>
      <c r="V49" s="112"/>
      <c r="W49" s="126"/>
      <c r="X49" s="127"/>
      <c r="Y49" s="337"/>
      <c r="Z49" s="338"/>
      <c r="AA49" s="117"/>
      <c r="AB49" s="110"/>
      <c r="AC49" s="333"/>
    </row>
    <row r="50" spans="1:29" ht="15.75" customHeight="1">
      <c r="A50" s="323"/>
      <c r="B50" s="100"/>
      <c r="C50" s="335"/>
      <c r="D50" s="336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8"/>
      <c r="S50" s="47"/>
      <c r="T50" s="120"/>
      <c r="U50" s="111"/>
      <c r="V50" s="112"/>
      <c r="W50" s="126"/>
      <c r="X50" s="127"/>
      <c r="Y50" s="337"/>
      <c r="Z50" s="338"/>
      <c r="AA50" s="117"/>
      <c r="AB50" s="110"/>
      <c r="AC50" s="333"/>
    </row>
    <row r="51" spans="1:29" ht="15.75" customHeight="1">
      <c r="A51" s="323"/>
      <c r="B51" s="100"/>
      <c r="C51" s="335"/>
      <c r="D51" s="336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8"/>
      <c r="S51" s="47"/>
      <c r="T51" s="120"/>
      <c r="U51" s="111"/>
      <c r="V51" s="112"/>
      <c r="W51" s="126"/>
      <c r="X51" s="127"/>
      <c r="Y51" s="337"/>
      <c r="Z51" s="338"/>
      <c r="AA51" s="117"/>
      <c r="AB51" s="110"/>
      <c r="AC51" s="333"/>
    </row>
    <row r="52" spans="1:29" ht="15.75" customHeight="1">
      <c r="A52" s="323"/>
      <c r="B52" s="100"/>
      <c r="C52" s="335"/>
      <c r="D52" s="336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8"/>
      <c r="S52" s="47"/>
      <c r="T52" s="120"/>
      <c r="U52" s="111"/>
      <c r="V52" s="112"/>
      <c r="W52" s="126"/>
      <c r="X52" s="127"/>
      <c r="Y52" s="337"/>
      <c r="Z52" s="338"/>
      <c r="AA52" s="117"/>
      <c r="AB52" s="110"/>
      <c r="AC52" s="333"/>
    </row>
    <row r="53" spans="1:29" ht="15.75" customHeight="1">
      <c r="A53" s="323"/>
      <c r="B53" s="100"/>
      <c r="C53" s="335"/>
      <c r="D53" s="336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8"/>
      <c r="S53" s="47"/>
      <c r="T53" s="120"/>
      <c r="U53" s="111"/>
      <c r="V53" s="112"/>
      <c r="W53" s="126"/>
      <c r="X53" s="127"/>
      <c r="Y53" s="337"/>
      <c r="Z53" s="338"/>
      <c r="AA53" s="117"/>
      <c r="AB53" s="110"/>
      <c r="AC53" s="333"/>
    </row>
    <row r="54" spans="1:29" ht="15.75" customHeight="1">
      <c r="A54" s="323"/>
      <c r="B54" s="100"/>
      <c r="C54" s="335"/>
      <c r="D54" s="336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8"/>
      <c r="S54" s="119"/>
      <c r="T54" s="120"/>
      <c r="U54" s="130"/>
      <c r="V54" s="131"/>
      <c r="W54" s="126"/>
      <c r="X54" s="127"/>
      <c r="Y54" s="337"/>
      <c r="Z54" s="338"/>
      <c r="AA54" s="165"/>
      <c r="AB54" s="125"/>
      <c r="AC54" s="333"/>
    </row>
    <row r="55" spans="1:29" ht="15.75" customHeight="1" thickBot="1">
      <c r="A55" s="324"/>
      <c r="B55" s="133" t="s">
        <v>115</v>
      </c>
      <c r="C55" s="358"/>
      <c r="D55" s="358"/>
      <c r="E55" s="134"/>
      <c r="F55" s="99"/>
      <c r="G55" s="135"/>
      <c r="H55" s="69"/>
      <c r="I55" s="136">
        <f t="shared" ref="I55:J55" si="19">AVERAGE(I39:I54)</f>
        <v>3.6666666666666665</v>
      </c>
      <c r="J55" s="137">
        <f t="shared" si="19"/>
        <v>3500</v>
      </c>
      <c r="K55" s="138">
        <f t="shared" ref="K55" si="20">J55/I55</f>
        <v>954.54545454545462</v>
      </c>
      <c r="L55" s="136">
        <f t="shared" ref="L55:M55" si="21">AVERAGE(L39:L54)</f>
        <v>3.6666666666666665</v>
      </c>
      <c r="M55" s="137">
        <f t="shared" si="21"/>
        <v>3111.8094935287613</v>
      </c>
      <c r="N55" s="138">
        <f t="shared" ref="N55:N61" si="22">M55/L55</f>
        <v>848.67531641693495</v>
      </c>
      <c r="O55" s="139">
        <f t="shared" ref="O55:O61" si="23">L55-I55</f>
        <v>0</v>
      </c>
      <c r="P55" s="140">
        <f t="shared" ref="P55:P61" si="24">N55-K55</f>
        <v>-105.87013812851967</v>
      </c>
      <c r="Q55" s="141">
        <f t="shared" ref="Q55:Q61" si="25">N55/K55</f>
        <v>0.88908842672250321</v>
      </c>
      <c r="R55" s="329"/>
      <c r="S55" s="142">
        <v>0.25</v>
      </c>
      <c r="T55" s="143">
        <v>0.45995370370370386</v>
      </c>
      <c r="U55" s="144"/>
      <c r="V55" s="166"/>
      <c r="W55" s="99"/>
      <c r="X55" s="69"/>
      <c r="Y55" s="359"/>
      <c r="Z55" s="360"/>
      <c r="AA55" s="168">
        <f t="shared" ref="AA55:AA61" si="26">M55-J55</f>
        <v>-388.19050647123868</v>
      </c>
      <c r="AB55" s="141">
        <f t="shared" ref="AB55:AB61" si="27">M55/J55</f>
        <v>0.88908842672250321</v>
      </c>
      <c r="AC55" s="334"/>
    </row>
    <row r="56" spans="1:29" ht="15.75" customHeight="1">
      <c r="A56" s="361" t="s">
        <v>78</v>
      </c>
      <c r="B56" s="114" t="s">
        <v>118</v>
      </c>
      <c r="C56" s="325" t="s">
        <v>211</v>
      </c>
      <c r="D56" s="326"/>
      <c r="E56" s="147">
        <v>17.07</v>
      </c>
      <c r="F56" s="97">
        <v>2081</v>
      </c>
      <c r="G56" s="148">
        <f t="shared" ref="G56:G61" si="28">E56*F56</f>
        <v>35522.67</v>
      </c>
      <c r="H56" s="149"/>
      <c r="I56" s="150">
        <v>3</v>
      </c>
      <c r="J56" s="151">
        <v>3300</v>
      </c>
      <c r="K56" s="152">
        <f>J56/I56</f>
        <v>1100</v>
      </c>
      <c r="L56" s="153">
        <v>3</v>
      </c>
      <c r="M56" s="151">
        <f t="shared" ref="M56:M61" si="29">F56/V56*60</f>
        <v>2973.4888102369723</v>
      </c>
      <c r="N56" s="152">
        <f t="shared" si="22"/>
        <v>991.16293674565748</v>
      </c>
      <c r="O56" s="154">
        <f t="shared" si="23"/>
        <v>0</v>
      </c>
      <c r="P56" s="155">
        <f t="shared" si="24"/>
        <v>-108.83706325434252</v>
      </c>
      <c r="Q56" s="156">
        <f t="shared" si="25"/>
        <v>0.90105721522332494</v>
      </c>
      <c r="R56" s="327">
        <f>Q72</f>
        <v>0.88984171667789325</v>
      </c>
      <c r="S56" s="157">
        <v>0.25</v>
      </c>
      <c r="T56" s="158">
        <v>0.27915509259259258</v>
      </c>
      <c r="U56" s="159"/>
      <c r="V56" s="160">
        <v>41.991077810731454</v>
      </c>
      <c r="W56" s="158"/>
      <c r="X56" s="169"/>
      <c r="Y56" s="330"/>
      <c r="Z56" s="331"/>
      <c r="AA56" s="115">
        <f t="shared" si="26"/>
        <v>-326.51118976302769</v>
      </c>
      <c r="AB56" s="156">
        <f t="shared" si="27"/>
        <v>0.90105721522332494</v>
      </c>
      <c r="AC56" s="332">
        <f>AB72</f>
        <v>0.88984171667789336</v>
      </c>
    </row>
    <row r="57" spans="1:29" ht="15.75" customHeight="1">
      <c r="A57" s="362"/>
      <c r="B57" s="100" t="s">
        <v>118</v>
      </c>
      <c r="C57" s="335" t="s">
        <v>215</v>
      </c>
      <c r="D57" s="336"/>
      <c r="E57" s="101">
        <v>20.72</v>
      </c>
      <c r="F57" s="102">
        <v>1814</v>
      </c>
      <c r="G57" s="103">
        <f t="shared" si="28"/>
        <v>37586.079999999994</v>
      </c>
      <c r="H57" s="26"/>
      <c r="I57" s="104">
        <v>3</v>
      </c>
      <c r="J57" s="105">
        <v>3600</v>
      </c>
      <c r="K57" s="106">
        <f t="shared" si="18"/>
        <v>1200</v>
      </c>
      <c r="L57" s="107">
        <v>3</v>
      </c>
      <c r="M57" s="105">
        <f t="shared" si="29"/>
        <v>3195.037982169385</v>
      </c>
      <c r="N57" s="106">
        <f t="shared" si="22"/>
        <v>1065.0126607231284</v>
      </c>
      <c r="O57" s="108">
        <f t="shared" si="23"/>
        <v>0</v>
      </c>
      <c r="P57" s="109">
        <f t="shared" si="24"/>
        <v>-134.98733927687158</v>
      </c>
      <c r="Q57" s="110">
        <f t="shared" si="25"/>
        <v>0.88751055060260697</v>
      </c>
      <c r="R57" s="328"/>
      <c r="S57" s="47">
        <v>0.28888888888888892</v>
      </c>
      <c r="T57" s="48">
        <v>0.31253472222222223</v>
      </c>
      <c r="U57" s="111">
        <v>15</v>
      </c>
      <c r="V57" s="112">
        <v>34.065322730873831</v>
      </c>
      <c r="W57" s="113"/>
      <c r="X57" s="13"/>
      <c r="Y57" s="337"/>
      <c r="Z57" s="338"/>
      <c r="AA57" s="117">
        <f t="shared" si="26"/>
        <v>-404.96201783061497</v>
      </c>
      <c r="AB57" s="110">
        <f t="shared" si="27"/>
        <v>0.88751055060260697</v>
      </c>
      <c r="AC57" s="333"/>
    </row>
    <row r="58" spans="1:29" ht="15.75" customHeight="1">
      <c r="A58" s="362"/>
      <c r="B58" s="100" t="s">
        <v>118</v>
      </c>
      <c r="C58" s="335" t="s">
        <v>130</v>
      </c>
      <c r="D58" s="336"/>
      <c r="E58" s="101">
        <v>24.82</v>
      </c>
      <c r="F58" s="102">
        <v>1209</v>
      </c>
      <c r="G58" s="103">
        <f t="shared" si="28"/>
        <v>30007.38</v>
      </c>
      <c r="H58" s="26"/>
      <c r="I58" s="104">
        <v>5</v>
      </c>
      <c r="J58" s="105">
        <v>3600</v>
      </c>
      <c r="K58" s="106">
        <f t="shared" si="18"/>
        <v>720</v>
      </c>
      <c r="L58" s="107">
        <v>5</v>
      </c>
      <c r="M58" s="105">
        <f t="shared" si="29"/>
        <v>3199.0076587174335</v>
      </c>
      <c r="N58" s="106">
        <f t="shared" si="22"/>
        <v>639.80153174348675</v>
      </c>
      <c r="O58" s="108">
        <f t="shared" si="23"/>
        <v>0</v>
      </c>
      <c r="P58" s="109">
        <f t="shared" si="24"/>
        <v>-80.198468256513252</v>
      </c>
      <c r="Q58" s="110">
        <f t="shared" si="25"/>
        <v>0.88861323853262053</v>
      </c>
      <c r="R58" s="328"/>
      <c r="S58" s="47">
        <v>0.32291666666666669</v>
      </c>
      <c r="T58" s="48">
        <v>0.33865740740740741</v>
      </c>
      <c r="U58" s="111">
        <v>14.950000000000019</v>
      </c>
      <c r="V58" s="112">
        <v>22.675781910782671</v>
      </c>
      <c r="W58" s="113"/>
      <c r="X58" s="13"/>
      <c r="Y58" s="337"/>
      <c r="Z58" s="338"/>
      <c r="AA58" s="117">
        <f t="shared" si="26"/>
        <v>-400.99234128256649</v>
      </c>
      <c r="AB58" s="110">
        <f t="shared" si="27"/>
        <v>0.88861323853262042</v>
      </c>
      <c r="AC58" s="333"/>
    </row>
    <row r="59" spans="1:29" ht="15.75" customHeight="1">
      <c r="A59" s="362"/>
      <c r="B59" s="100" t="s">
        <v>118</v>
      </c>
      <c r="C59" s="335" t="s">
        <v>127</v>
      </c>
      <c r="D59" s="336"/>
      <c r="E59" s="101">
        <v>18.18</v>
      </c>
      <c r="F59" s="102">
        <v>1717</v>
      </c>
      <c r="G59" s="103">
        <f t="shared" si="28"/>
        <v>31215.06</v>
      </c>
      <c r="H59" s="26"/>
      <c r="I59" s="104">
        <v>3</v>
      </c>
      <c r="J59" s="105">
        <v>3600</v>
      </c>
      <c r="K59" s="106">
        <f t="shared" si="18"/>
        <v>1200</v>
      </c>
      <c r="L59" s="107">
        <v>3</v>
      </c>
      <c r="M59" s="105">
        <f t="shared" si="29"/>
        <v>3198.4782864459999</v>
      </c>
      <c r="N59" s="106">
        <f t="shared" si="22"/>
        <v>1066.1594288153333</v>
      </c>
      <c r="O59" s="108">
        <f t="shared" si="23"/>
        <v>0</v>
      </c>
      <c r="P59" s="109">
        <f t="shared" si="24"/>
        <v>-133.84057118466671</v>
      </c>
      <c r="Q59" s="110">
        <f t="shared" si="25"/>
        <v>0.88846619067944443</v>
      </c>
      <c r="R59" s="328"/>
      <c r="S59" s="47">
        <v>0.34861111111111115</v>
      </c>
      <c r="T59" s="48">
        <v>0.37097222222222226</v>
      </c>
      <c r="U59" s="111">
        <v>15</v>
      </c>
      <c r="V59" s="112">
        <v>32.209066554105334</v>
      </c>
      <c r="W59" s="113"/>
      <c r="X59" s="116"/>
      <c r="Y59" s="337"/>
      <c r="Z59" s="338"/>
      <c r="AA59" s="117">
        <f t="shared" si="26"/>
        <v>-401.52171355400014</v>
      </c>
      <c r="AB59" s="110">
        <f t="shared" si="27"/>
        <v>0.88846619067944443</v>
      </c>
      <c r="AC59" s="333"/>
    </row>
    <row r="60" spans="1:29" ht="15.75" customHeight="1">
      <c r="A60" s="363"/>
      <c r="B60" s="100" t="s">
        <v>118</v>
      </c>
      <c r="C60" s="335" t="s">
        <v>131</v>
      </c>
      <c r="D60" s="336"/>
      <c r="E60" s="101">
        <v>30</v>
      </c>
      <c r="F60" s="102">
        <v>1671</v>
      </c>
      <c r="G60" s="103">
        <f t="shared" si="28"/>
        <v>50130</v>
      </c>
      <c r="H60" s="13"/>
      <c r="I60" s="104">
        <v>4</v>
      </c>
      <c r="J60" s="105">
        <v>3600</v>
      </c>
      <c r="K60" s="106">
        <f t="shared" si="18"/>
        <v>900</v>
      </c>
      <c r="L60" s="107">
        <v>4</v>
      </c>
      <c r="M60" s="105">
        <f t="shared" si="29"/>
        <v>3193.2000000000016</v>
      </c>
      <c r="N60" s="106">
        <f t="shared" si="22"/>
        <v>798.30000000000041</v>
      </c>
      <c r="O60" s="108">
        <f t="shared" si="23"/>
        <v>0</v>
      </c>
      <c r="P60" s="109">
        <f t="shared" si="24"/>
        <v>-101.69999999999959</v>
      </c>
      <c r="Q60" s="110">
        <f t="shared" si="25"/>
        <v>0.88700000000000045</v>
      </c>
      <c r="R60" s="328"/>
      <c r="S60" s="47">
        <v>0.38125000000000003</v>
      </c>
      <c r="T60" s="48">
        <v>0.40304398148148152</v>
      </c>
      <c r="U60" s="111">
        <v>14.799999999999995</v>
      </c>
      <c r="V60" s="112">
        <v>31.397970687711371</v>
      </c>
      <c r="W60" s="113"/>
      <c r="X60" s="116"/>
      <c r="Y60" s="337"/>
      <c r="Z60" s="338"/>
      <c r="AA60" s="117">
        <f t="shared" si="26"/>
        <v>-406.79999999999836</v>
      </c>
      <c r="AB60" s="110">
        <f t="shared" si="27"/>
        <v>0.88700000000000045</v>
      </c>
      <c r="AC60" s="333"/>
    </row>
    <row r="61" spans="1:29" ht="15.75" customHeight="1">
      <c r="A61" s="363"/>
      <c r="B61" s="100" t="s">
        <v>118</v>
      </c>
      <c r="C61" s="335" t="s">
        <v>124</v>
      </c>
      <c r="D61" s="336"/>
      <c r="E61" s="101">
        <v>16.66</v>
      </c>
      <c r="F61" s="102">
        <v>3932</v>
      </c>
      <c r="G61" s="121">
        <f t="shared" si="28"/>
        <v>65507.12</v>
      </c>
      <c r="H61" s="122"/>
      <c r="I61" s="104">
        <v>5</v>
      </c>
      <c r="J61" s="105">
        <v>3600</v>
      </c>
      <c r="K61" s="106">
        <f t="shared" si="18"/>
        <v>720</v>
      </c>
      <c r="L61" s="107">
        <v>5</v>
      </c>
      <c r="M61" s="105">
        <f t="shared" si="29"/>
        <v>3194.4158276693342</v>
      </c>
      <c r="N61" s="106">
        <f t="shared" si="22"/>
        <v>638.88316553386687</v>
      </c>
      <c r="O61" s="108">
        <f t="shared" si="23"/>
        <v>0</v>
      </c>
      <c r="P61" s="109">
        <f t="shared" si="24"/>
        <v>-81.116834466133128</v>
      </c>
      <c r="Q61" s="110">
        <f t="shared" si="25"/>
        <v>0.88733772990814841</v>
      </c>
      <c r="R61" s="328"/>
      <c r="S61" s="47">
        <v>0.41319444444444448</v>
      </c>
      <c r="T61" s="120">
        <v>0.46447916666666672</v>
      </c>
      <c r="U61" s="111">
        <v>14.61666666666666</v>
      </c>
      <c r="V61" s="112">
        <v>73.853878996125786</v>
      </c>
      <c r="W61" s="113"/>
      <c r="X61" s="50"/>
      <c r="Y61" s="337"/>
      <c r="Z61" s="338"/>
      <c r="AA61" s="117">
        <f t="shared" si="26"/>
        <v>-405.58417233066575</v>
      </c>
      <c r="AB61" s="110">
        <f t="shared" si="27"/>
        <v>0.88733772990814841</v>
      </c>
      <c r="AC61" s="333"/>
    </row>
    <row r="62" spans="1:29" ht="15.75" customHeight="1">
      <c r="A62" s="363"/>
      <c r="B62" s="100"/>
      <c r="C62" s="335"/>
      <c r="D62" s="336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328"/>
      <c r="S62" s="47"/>
      <c r="T62" s="120"/>
      <c r="U62" s="111"/>
      <c r="V62" s="112"/>
      <c r="W62" s="113"/>
      <c r="X62" s="116"/>
      <c r="Y62" s="337"/>
      <c r="Z62" s="338"/>
      <c r="AA62" s="117"/>
      <c r="AB62" s="110"/>
      <c r="AC62" s="333"/>
    </row>
    <row r="63" spans="1:29" ht="15.75" customHeight="1">
      <c r="A63" s="363"/>
      <c r="B63" s="100"/>
      <c r="C63" s="335"/>
      <c r="D63" s="336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28"/>
      <c r="S63" s="47"/>
      <c r="T63" s="120"/>
      <c r="U63" s="111"/>
      <c r="V63" s="112"/>
      <c r="W63" s="113"/>
      <c r="X63" s="116"/>
      <c r="Y63" s="337"/>
      <c r="Z63" s="338"/>
      <c r="AA63" s="117"/>
      <c r="AB63" s="110"/>
      <c r="AC63" s="333"/>
    </row>
    <row r="64" spans="1:29" ht="15.75" customHeight="1">
      <c r="A64" s="363"/>
      <c r="B64" s="100"/>
      <c r="C64" s="335"/>
      <c r="D64" s="336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28"/>
      <c r="S64" s="47"/>
      <c r="T64" s="120"/>
      <c r="U64" s="111"/>
      <c r="V64" s="112"/>
      <c r="W64" s="126"/>
      <c r="X64" s="127"/>
      <c r="Y64" s="337"/>
      <c r="Z64" s="338"/>
      <c r="AA64" s="117"/>
      <c r="AB64" s="110"/>
      <c r="AC64" s="333"/>
    </row>
    <row r="65" spans="1:29" ht="15.75" customHeight="1">
      <c r="A65" s="363"/>
      <c r="B65" s="100"/>
      <c r="C65" s="335"/>
      <c r="D65" s="336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28"/>
      <c r="S65" s="47"/>
      <c r="T65" s="120"/>
      <c r="U65" s="111"/>
      <c r="V65" s="112"/>
      <c r="W65" s="126"/>
      <c r="X65" s="127"/>
      <c r="Y65" s="337"/>
      <c r="Z65" s="338"/>
      <c r="AA65" s="117"/>
      <c r="AB65" s="110"/>
      <c r="AC65" s="333"/>
    </row>
    <row r="66" spans="1:29" ht="15.75" customHeight="1">
      <c r="A66" s="363"/>
      <c r="B66" s="100"/>
      <c r="C66" s="335"/>
      <c r="D66" s="336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28"/>
      <c r="S66" s="47"/>
      <c r="T66" s="120"/>
      <c r="U66" s="111"/>
      <c r="V66" s="112"/>
      <c r="W66" s="126"/>
      <c r="X66" s="127"/>
      <c r="Y66" s="337"/>
      <c r="Z66" s="338"/>
      <c r="AA66" s="117"/>
      <c r="AB66" s="110"/>
      <c r="AC66" s="333"/>
    </row>
    <row r="67" spans="1:29" ht="15.75" customHeight="1">
      <c r="A67" s="363"/>
      <c r="B67" s="100"/>
      <c r="C67" s="335"/>
      <c r="D67" s="336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28"/>
      <c r="S67" s="47"/>
      <c r="T67" s="120"/>
      <c r="U67" s="111"/>
      <c r="V67" s="112"/>
      <c r="W67" s="126"/>
      <c r="X67" s="127"/>
      <c r="Y67" s="337"/>
      <c r="Z67" s="338"/>
      <c r="AA67" s="117"/>
      <c r="AB67" s="110"/>
      <c r="AC67" s="333"/>
    </row>
    <row r="68" spans="1:29" ht="15.75" customHeight="1">
      <c r="A68" s="363"/>
      <c r="B68" s="100"/>
      <c r="C68" s="335"/>
      <c r="D68" s="336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28"/>
      <c r="S68" s="47"/>
      <c r="T68" s="120"/>
      <c r="U68" s="111"/>
      <c r="V68" s="112"/>
      <c r="W68" s="126"/>
      <c r="X68" s="127"/>
      <c r="Y68" s="337"/>
      <c r="Z68" s="338"/>
      <c r="AA68" s="117"/>
      <c r="AB68" s="110"/>
      <c r="AC68" s="333"/>
    </row>
    <row r="69" spans="1:29" ht="15.75" customHeight="1">
      <c r="A69" s="363"/>
      <c r="B69" s="100"/>
      <c r="C69" s="335"/>
      <c r="D69" s="336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28"/>
      <c r="S69" s="47"/>
      <c r="T69" s="120"/>
      <c r="U69" s="111"/>
      <c r="V69" s="112"/>
      <c r="W69" s="126"/>
      <c r="X69" s="127"/>
      <c r="Y69" s="337"/>
      <c r="Z69" s="338"/>
      <c r="AA69" s="117"/>
      <c r="AB69" s="110"/>
      <c r="AC69" s="333"/>
    </row>
    <row r="70" spans="1:29" ht="15.75" customHeight="1">
      <c r="A70" s="363"/>
      <c r="B70" s="100"/>
      <c r="C70" s="335"/>
      <c r="D70" s="336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8"/>
      <c r="S70" s="47"/>
      <c r="T70" s="120"/>
      <c r="U70" s="111"/>
      <c r="V70" s="112"/>
      <c r="W70" s="126"/>
      <c r="X70" s="127"/>
      <c r="Y70" s="337"/>
      <c r="Z70" s="338"/>
      <c r="AA70" s="117"/>
      <c r="AB70" s="110"/>
      <c r="AC70" s="333"/>
    </row>
    <row r="71" spans="1:29" ht="15.75" customHeight="1">
      <c r="A71" s="363"/>
      <c r="B71" s="100"/>
      <c r="C71" s="335"/>
      <c r="D71" s="336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8"/>
      <c r="S71" s="119"/>
      <c r="T71" s="120"/>
      <c r="U71" s="130"/>
      <c r="V71" s="131"/>
      <c r="W71" s="126"/>
      <c r="X71" s="127"/>
      <c r="Y71" s="337"/>
      <c r="Z71" s="338"/>
      <c r="AA71" s="165"/>
      <c r="AB71" s="125"/>
      <c r="AC71" s="333"/>
    </row>
    <row r="72" spans="1:29" ht="15.75" customHeight="1" thickBot="1">
      <c r="A72" s="364"/>
      <c r="B72" s="133" t="s">
        <v>115</v>
      </c>
      <c r="C72" s="358"/>
      <c r="D72" s="358"/>
      <c r="E72" s="134"/>
      <c r="F72" s="167"/>
      <c r="G72" s="135"/>
      <c r="H72" s="69"/>
      <c r="I72" s="136">
        <f t="shared" ref="I72:J72" si="30">AVERAGE(I56:I71)</f>
        <v>3.8333333333333335</v>
      </c>
      <c r="J72" s="137">
        <f t="shared" si="30"/>
        <v>3550</v>
      </c>
      <c r="K72" s="138">
        <f t="shared" ref="K72" si="31">J72/I72</f>
        <v>926.08695652173913</v>
      </c>
      <c r="L72" s="136">
        <f t="shared" ref="L72:M72" si="32">AVERAGE(L56:L71)</f>
        <v>3.8333333333333335</v>
      </c>
      <c r="M72" s="137">
        <f t="shared" si="32"/>
        <v>3158.9380942065213</v>
      </c>
      <c r="N72" s="138">
        <f>M72/L72</f>
        <v>824.07080718430984</v>
      </c>
      <c r="O72" s="139">
        <f>L72-I72</f>
        <v>0</v>
      </c>
      <c r="P72" s="140">
        <f>N72-K72</f>
        <v>-102.01614933742928</v>
      </c>
      <c r="Q72" s="141">
        <f>N72/K72</f>
        <v>0.88984171667789325</v>
      </c>
      <c r="R72" s="329"/>
      <c r="S72" s="142">
        <v>0.25</v>
      </c>
      <c r="T72" s="143">
        <v>0.46447916666666672</v>
      </c>
      <c r="U72" s="144"/>
      <c r="V72" s="166"/>
      <c r="W72" s="167"/>
      <c r="X72" s="138"/>
      <c r="Y72" s="359"/>
      <c r="Z72" s="360"/>
      <c r="AA72" s="168">
        <f>M72-J72</f>
        <v>-391.06190579347867</v>
      </c>
      <c r="AB72" s="141">
        <f>M72/J72</f>
        <v>0.88984171667789336</v>
      </c>
      <c r="AC72" s="334"/>
    </row>
    <row r="73" spans="1:29" ht="15.75" customHeight="1">
      <c r="A73" s="322" t="s">
        <v>132</v>
      </c>
      <c r="B73" s="114" t="s">
        <v>118</v>
      </c>
      <c r="C73" s="325" t="s">
        <v>133</v>
      </c>
      <c r="D73" s="326"/>
      <c r="E73" s="147">
        <v>28.57</v>
      </c>
      <c r="F73" s="97">
        <v>1252</v>
      </c>
      <c r="G73" s="148">
        <f t="shared" ref="G73:G76" si="33">E73*F73</f>
        <v>35769.64</v>
      </c>
      <c r="H73" s="149"/>
      <c r="I73" s="150">
        <v>12</v>
      </c>
      <c r="J73" s="151">
        <v>3600</v>
      </c>
      <c r="K73" s="152">
        <f>J73/I73</f>
        <v>300</v>
      </c>
      <c r="L73" s="153">
        <v>12</v>
      </c>
      <c r="M73" s="151">
        <f>F73/V73*60</f>
        <v>3121.0512706954078</v>
      </c>
      <c r="N73" s="152">
        <f>M73/L73</f>
        <v>260.087605891284</v>
      </c>
      <c r="O73" s="154">
        <f>L73-I73</f>
        <v>0</v>
      </c>
      <c r="P73" s="155">
        <f>N73-K73</f>
        <v>-39.912394108716001</v>
      </c>
      <c r="Q73" s="156">
        <f>N73/K73</f>
        <v>0.86695868630427997</v>
      </c>
      <c r="R73" s="327">
        <f>Q89</f>
        <v>0.89626423450138393</v>
      </c>
      <c r="S73" s="157">
        <v>0.70833333333333337</v>
      </c>
      <c r="T73" s="158">
        <v>0.72504629629629636</v>
      </c>
      <c r="U73" s="159"/>
      <c r="V73" s="160">
        <v>24.06881319295417</v>
      </c>
      <c r="W73" s="158"/>
      <c r="X73" s="169"/>
      <c r="Y73" s="330"/>
      <c r="Z73" s="331"/>
      <c r="AA73" s="115">
        <f>M73-J73</f>
        <v>-478.94872930459223</v>
      </c>
      <c r="AB73" s="156">
        <f>M73/J73</f>
        <v>0.86695868630427997</v>
      </c>
      <c r="AC73" s="332">
        <f>AB89</f>
        <v>0.89626423450138382</v>
      </c>
    </row>
    <row r="74" spans="1:29" ht="15.75" customHeight="1">
      <c r="A74" s="323"/>
      <c r="B74" s="100" t="s">
        <v>118</v>
      </c>
      <c r="C74" s="335" t="s">
        <v>195</v>
      </c>
      <c r="D74" s="336"/>
      <c r="E74" s="101">
        <v>20.420000000000002</v>
      </c>
      <c r="F74" s="102">
        <v>343</v>
      </c>
      <c r="G74" s="103">
        <f t="shared" si="33"/>
        <v>7004.06</v>
      </c>
      <c r="H74" s="26"/>
      <c r="I74" s="104">
        <v>13</v>
      </c>
      <c r="J74" s="105">
        <v>3600</v>
      </c>
      <c r="K74" s="106">
        <f t="shared" si="18"/>
        <v>276.92307692307691</v>
      </c>
      <c r="L74" s="107">
        <v>13</v>
      </c>
      <c r="M74" s="105">
        <f>F74/V74*60</f>
        <v>3262.0237684264071</v>
      </c>
      <c r="N74" s="106">
        <f>M74/L74</f>
        <v>250.92490526356977</v>
      </c>
      <c r="O74" s="108">
        <f>L74-I74</f>
        <v>0</v>
      </c>
      <c r="P74" s="109">
        <f>N74-K74</f>
        <v>-25.998171659507136</v>
      </c>
      <c r="Q74" s="110">
        <f>N74/K74</f>
        <v>0.90611771345177983</v>
      </c>
      <c r="R74" s="328"/>
      <c r="S74" s="47">
        <v>0.72916666666666674</v>
      </c>
      <c r="T74" s="48">
        <v>0.73354166666666676</v>
      </c>
      <c r="U74" s="111">
        <v>5.9333333333333549</v>
      </c>
      <c r="V74" s="112">
        <v>6.3089669055133051</v>
      </c>
      <c r="W74" s="113"/>
      <c r="X74" s="13"/>
      <c r="Y74" s="337"/>
      <c r="Z74" s="338"/>
      <c r="AA74" s="117">
        <f>M74-J74</f>
        <v>-337.97623157359294</v>
      </c>
      <c r="AB74" s="110">
        <f>M74/J74</f>
        <v>0.90611771345177972</v>
      </c>
      <c r="AC74" s="333"/>
    </row>
    <row r="75" spans="1:29" ht="15.75" customHeight="1">
      <c r="A75" s="323"/>
      <c r="B75" s="100" t="s">
        <v>118</v>
      </c>
      <c r="C75" s="335" t="s">
        <v>229</v>
      </c>
      <c r="D75" s="336"/>
      <c r="E75" s="101">
        <v>17.71</v>
      </c>
      <c r="F75" s="102">
        <v>1155</v>
      </c>
      <c r="G75" s="103">
        <f t="shared" si="33"/>
        <v>20455.05</v>
      </c>
      <c r="H75" s="26"/>
      <c r="I75" s="104">
        <v>6</v>
      </c>
      <c r="J75" s="105">
        <v>3600</v>
      </c>
      <c r="K75" s="106">
        <f t="shared" si="18"/>
        <v>600</v>
      </c>
      <c r="L75" s="107">
        <v>6</v>
      </c>
      <c r="M75" s="105">
        <f>F75/V75*60</f>
        <v>3259.6882635466832</v>
      </c>
      <c r="N75" s="106">
        <f>M75/L75</f>
        <v>543.28137725778049</v>
      </c>
      <c r="O75" s="108">
        <f>L75-I75</f>
        <v>0</v>
      </c>
      <c r="P75" s="109">
        <f>N75-K75</f>
        <v>-56.718622742219509</v>
      </c>
      <c r="Q75" s="110">
        <f>N75/K75</f>
        <v>0.90546896209630079</v>
      </c>
      <c r="R75" s="328"/>
      <c r="S75" s="47">
        <v>0.73750000000000004</v>
      </c>
      <c r="T75" s="48">
        <v>0.75225694444444446</v>
      </c>
      <c r="U75" s="111">
        <v>5.6999999999999318</v>
      </c>
      <c r="V75" s="112">
        <v>21.259701663802222</v>
      </c>
      <c r="W75" s="113"/>
      <c r="X75" s="13"/>
      <c r="Y75" s="337"/>
      <c r="Z75" s="338"/>
      <c r="AA75" s="117">
        <f>M75-J75</f>
        <v>-340.31173645331683</v>
      </c>
      <c r="AB75" s="110">
        <f>M75/J75</f>
        <v>0.9054689620963009</v>
      </c>
      <c r="AC75" s="333"/>
    </row>
    <row r="76" spans="1:29" ht="15.75" customHeight="1">
      <c r="A76" s="323"/>
      <c r="B76" s="100" t="s">
        <v>118</v>
      </c>
      <c r="C76" s="335" t="s">
        <v>227</v>
      </c>
      <c r="D76" s="336"/>
      <c r="E76" s="101">
        <v>18.920000000000002</v>
      </c>
      <c r="F76" s="102">
        <v>1614</v>
      </c>
      <c r="G76" s="103">
        <f t="shared" si="33"/>
        <v>30536.880000000001</v>
      </c>
      <c r="H76" s="26"/>
      <c r="I76" s="104">
        <v>6</v>
      </c>
      <c r="J76" s="105">
        <v>3600</v>
      </c>
      <c r="K76" s="106">
        <f t="shared" si="18"/>
        <v>600</v>
      </c>
      <c r="L76" s="107">
        <v>6</v>
      </c>
      <c r="M76" s="105">
        <f>F76/V76*60</f>
        <v>3263.4416741514283</v>
      </c>
      <c r="N76" s="106">
        <f>M76/L76</f>
        <v>543.90694569190475</v>
      </c>
      <c r="O76" s="108">
        <f>L76-I76</f>
        <v>0</v>
      </c>
      <c r="P76" s="109">
        <f>N76-K76</f>
        <v>-56.093054308095248</v>
      </c>
      <c r="Q76" s="110">
        <f>N76/K76</f>
        <v>0.90651157615317457</v>
      </c>
      <c r="R76" s="328"/>
      <c r="S76" s="47">
        <v>0.75555555555555554</v>
      </c>
      <c r="T76" s="48">
        <v>0.77615740740740735</v>
      </c>
      <c r="U76" s="111">
        <v>4.7499999999999432</v>
      </c>
      <c r="V76" s="112">
        <v>29.674193587412798</v>
      </c>
      <c r="W76" s="113"/>
      <c r="X76" s="116"/>
      <c r="Y76" s="337"/>
      <c r="Z76" s="338"/>
      <c r="AA76" s="117">
        <f>M76-J76</f>
        <v>-336.55832584857171</v>
      </c>
      <c r="AB76" s="110">
        <f>M76/J76</f>
        <v>0.90651157615317457</v>
      </c>
      <c r="AC76" s="333"/>
    </row>
    <row r="77" spans="1:29" ht="15.75" customHeight="1">
      <c r="A77" s="323"/>
      <c r="B77" s="100"/>
      <c r="C77" s="335"/>
      <c r="D77" s="336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8"/>
      <c r="S77" s="47"/>
      <c r="T77" s="48"/>
      <c r="U77" s="111"/>
      <c r="V77" s="112"/>
      <c r="W77" s="113"/>
      <c r="X77" s="116"/>
      <c r="Y77" s="337"/>
      <c r="Z77" s="338"/>
      <c r="AA77" s="117"/>
      <c r="AB77" s="110"/>
      <c r="AC77" s="333"/>
    </row>
    <row r="78" spans="1:29" ht="15.75" customHeight="1">
      <c r="A78" s="323"/>
      <c r="B78" s="100"/>
      <c r="C78" s="335"/>
      <c r="D78" s="336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8"/>
      <c r="S78" s="47"/>
      <c r="T78" s="120"/>
      <c r="U78" s="111"/>
      <c r="V78" s="112"/>
      <c r="W78" s="113"/>
      <c r="X78" s="50"/>
      <c r="Y78" s="337"/>
      <c r="Z78" s="338"/>
      <c r="AA78" s="117"/>
      <c r="AB78" s="110"/>
      <c r="AC78" s="333"/>
    </row>
    <row r="79" spans="1:29" ht="15.75" customHeight="1">
      <c r="A79" s="323"/>
      <c r="B79" s="100"/>
      <c r="C79" s="335"/>
      <c r="D79" s="336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8"/>
      <c r="S79" s="47"/>
      <c r="T79" s="120"/>
      <c r="U79" s="111"/>
      <c r="V79" s="112"/>
      <c r="W79" s="113"/>
      <c r="X79" s="116"/>
      <c r="Y79" s="337"/>
      <c r="Z79" s="338"/>
      <c r="AA79" s="117"/>
      <c r="AB79" s="110"/>
      <c r="AC79" s="333"/>
    </row>
    <row r="80" spans="1:29" ht="15.75" customHeight="1">
      <c r="A80" s="323"/>
      <c r="B80" s="100"/>
      <c r="C80" s="335"/>
      <c r="D80" s="336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8"/>
      <c r="S80" s="47"/>
      <c r="T80" s="120"/>
      <c r="U80" s="111"/>
      <c r="V80" s="112"/>
      <c r="W80" s="113"/>
      <c r="X80" s="116"/>
      <c r="Y80" s="337"/>
      <c r="Z80" s="338"/>
      <c r="AA80" s="117"/>
      <c r="AB80" s="110"/>
      <c r="AC80" s="333"/>
    </row>
    <row r="81" spans="1:29" ht="15.75" customHeight="1">
      <c r="A81" s="323"/>
      <c r="B81" s="100"/>
      <c r="C81" s="335"/>
      <c r="D81" s="336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8"/>
      <c r="S81" s="47"/>
      <c r="T81" s="120"/>
      <c r="U81" s="111"/>
      <c r="V81" s="112"/>
      <c r="W81" s="126"/>
      <c r="X81" s="127"/>
      <c r="Y81" s="337"/>
      <c r="Z81" s="338"/>
      <c r="AA81" s="117"/>
      <c r="AB81" s="110"/>
      <c r="AC81" s="333"/>
    </row>
    <row r="82" spans="1:29" ht="15.75" customHeight="1">
      <c r="A82" s="323"/>
      <c r="B82" s="100"/>
      <c r="C82" s="335"/>
      <c r="D82" s="336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8"/>
      <c r="S82" s="47"/>
      <c r="T82" s="120"/>
      <c r="U82" s="111"/>
      <c r="V82" s="112"/>
      <c r="W82" s="126"/>
      <c r="X82" s="127"/>
      <c r="Y82" s="337"/>
      <c r="Z82" s="338"/>
      <c r="AA82" s="117"/>
      <c r="AB82" s="110"/>
      <c r="AC82" s="333"/>
    </row>
    <row r="83" spans="1:29" ht="15.75" customHeight="1">
      <c r="A83" s="323"/>
      <c r="B83" s="100"/>
      <c r="C83" s="335"/>
      <c r="D83" s="336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8"/>
      <c r="S83" s="47"/>
      <c r="T83" s="120"/>
      <c r="U83" s="111"/>
      <c r="V83" s="112"/>
      <c r="W83" s="126"/>
      <c r="X83" s="127"/>
      <c r="Y83" s="337"/>
      <c r="Z83" s="338"/>
      <c r="AA83" s="117"/>
      <c r="AB83" s="110"/>
      <c r="AC83" s="333"/>
    </row>
    <row r="84" spans="1:29" ht="15.75" customHeight="1">
      <c r="A84" s="323"/>
      <c r="B84" s="100"/>
      <c r="C84" s="335"/>
      <c r="D84" s="336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8"/>
      <c r="S84" s="47"/>
      <c r="T84" s="120"/>
      <c r="U84" s="111"/>
      <c r="V84" s="112"/>
      <c r="W84" s="126"/>
      <c r="X84" s="127"/>
      <c r="Y84" s="337"/>
      <c r="Z84" s="338"/>
      <c r="AA84" s="117"/>
      <c r="AB84" s="110"/>
      <c r="AC84" s="333"/>
    </row>
    <row r="85" spans="1:29" ht="15.75" customHeight="1">
      <c r="A85" s="323"/>
      <c r="B85" s="100"/>
      <c r="C85" s="335"/>
      <c r="D85" s="336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8"/>
      <c r="S85" s="47"/>
      <c r="T85" s="120"/>
      <c r="U85" s="111"/>
      <c r="V85" s="112"/>
      <c r="W85" s="126"/>
      <c r="X85" s="127"/>
      <c r="Y85" s="337"/>
      <c r="Z85" s="338"/>
      <c r="AA85" s="117"/>
      <c r="AB85" s="110"/>
      <c r="AC85" s="333"/>
    </row>
    <row r="86" spans="1:29" ht="15.75" customHeight="1">
      <c r="A86" s="323"/>
      <c r="B86" s="100"/>
      <c r="C86" s="335"/>
      <c r="D86" s="336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8"/>
      <c r="S86" s="47"/>
      <c r="T86" s="120"/>
      <c r="U86" s="111"/>
      <c r="V86" s="112"/>
      <c r="W86" s="126"/>
      <c r="X86" s="127"/>
      <c r="Y86" s="337"/>
      <c r="Z86" s="338"/>
      <c r="AA86" s="117"/>
      <c r="AB86" s="110"/>
      <c r="AC86" s="333"/>
    </row>
    <row r="87" spans="1:29" ht="15.75" customHeight="1">
      <c r="A87" s="323"/>
      <c r="B87" s="100"/>
      <c r="C87" s="335"/>
      <c r="D87" s="336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8"/>
      <c r="S87" s="47"/>
      <c r="T87" s="120"/>
      <c r="U87" s="111"/>
      <c r="V87" s="112"/>
      <c r="W87" s="126"/>
      <c r="X87" s="127"/>
      <c r="Y87" s="337"/>
      <c r="Z87" s="338"/>
      <c r="AA87" s="117"/>
      <c r="AB87" s="110"/>
      <c r="AC87" s="333"/>
    </row>
    <row r="88" spans="1:29" ht="15.75" customHeight="1">
      <c r="A88" s="323"/>
      <c r="B88" s="100"/>
      <c r="C88" s="335"/>
      <c r="D88" s="336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8"/>
      <c r="S88" s="119"/>
      <c r="T88" s="120"/>
      <c r="U88" s="130"/>
      <c r="V88" s="131"/>
      <c r="W88" s="126"/>
      <c r="X88" s="127"/>
      <c r="Y88" s="337"/>
      <c r="Z88" s="338"/>
      <c r="AA88" s="165"/>
      <c r="AB88" s="125"/>
      <c r="AC88" s="333"/>
    </row>
    <row r="89" spans="1:29" ht="15.75" customHeight="1" thickBot="1">
      <c r="A89" s="324"/>
      <c r="B89" s="133" t="s">
        <v>115</v>
      </c>
      <c r="C89" s="358"/>
      <c r="D89" s="358"/>
      <c r="E89" s="134"/>
      <c r="F89" s="167"/>
      <c r="G89" s="135"/>
      <c r="H89" s="69"/>
      <c r="I89" s="136">
        <f t="shared" ref="I89:J89" si="34">AVERAGE(I73:I88)</f>
        <v>9.25</v>
      </c>
      <c r="J89" s="137">
        <f t="shared" si="34"/>
        <v>3600</v>
      </c>
      <c r="K89" s="138">
        <f t="shared" ref="K89" si="35">J89/I89</f>
        <v>389.18918918918916</v>
      </c>
      <c r="L89" s="136">
        <f t="shared" ref="L89:M89" si="36">AVERAGE(L73:L88)</f>
        <v>9.25</v>
      </c>
      <c r="M89" s="137">
        <f t="shared" si="36"/>
        <v>3226.5512442049817</v>
      </c>
      <c r="N89" s="138">
        <f t="shared" ref="N89:N94" si="37">M89/L89</f>
        <v>348.8163507248629</v>
      </c>
      <c r="O89" s="139">
        <f t="shared" ref="O89:O94" si="38">L89-I89</f>
        <v>0</v>
      </c>
      <c r="P89" s="140">
        <f t="shared" ref="P89:P94" si="39">N89-K89</f>
        <v>-40.372838464326264</v>
      </c>
      <c r="Q89" s="141">
        <f t="shared" ref="Q89:Q94" si="40">N89/K89</f>
        <v>0.89626423450138393</v>
      </c>
      <c r="R89" s="329"/>
      <c r="S89" s="142">
        <v>0.70833333333333337</v>
      </c>
      <c r="T89" s="143">
        <v>0.77615740740740735</v>
      </c>
      <c r="U89" s="144"/>
      <c r="V89" s="166"/>
      <c r="W89" s="167"/>
      <c r="X89" s="138"/>
      <c r="Y89" s="359"/>
      <c r="Z89" s="360"/>
      <c r="AA89" s="168">
        <f t="shared" ref="AA89:AA94" si="41">M89-J89</f>
        <v>-373.44875579501831</v>
      </c>
      <c r="AB89" s="141">
        <f t="shared" ref="AB89:AB94" si="42">M89/J89</f>
        <v>0.89626423450138382</v>
      </c>
      <c r="AC89" s="334"/>
    </row>
    <row r="90" spans="1:29" ht="15.75" customHeight="1">
      <c r="A90" s="361" t="s">
        <v>137</v>
      </c>
      <c r="B90" s="114" t="s">
        <v>118</v>
      </c>
      <c r="C90" s="325" t="s">
        <v>136</v>
      </c>
      <c r="D90" s="326"/>
      <c r="E90" s="147">
        <v>24.54</v>
      </c>
      <c r="F90" s="97">
        <v>1232</v>
      </c>
      <c r="G90" s="148">
        <f t="shared" ref="G90:G94" si="43">E90*F90</f>
        <v>30233.279999999999</v>
      </c>
      <c r="H90" s="149"/>
      <c r="I90" s="150">
        <v>4</v>
      </c>
      <c r="J90" s="151">
        <v>3000</v>
      </c>
      <c r="K90" s="152">
        <f>J90/I90</f>
        <v>750</v>
      </c>
      <c r="L90" s="153">
        <v>4</v>
      </c>
      <c r="M90" s="151">
        <f>F90/V90*60</f>
        <v>2718.5043717482199</v>
      </c>
      <c r="N90" s="152">
        <f t="shared" si="37"/>
        <v>679.62609293705498</v>
      </c>
      <c r="O90" s="154">
        <f t="shared" si="38"/>
        <v>0</v>
      </c>
      <c r="P90" s="155">
        <f t="shared" si="39"/>
        <v>-70.373907062945023</v>
      </c>
      <c r="Q90" s="156">
        <f t="shared" si="40"/>
        <v>0.90616812391607326</v>
      </c>
      <c r="R90" s="327">
        <f>Q106</f>
        <v>0.90588253921411843</v>
      </c>
      <c r="S90" s="157">
        <v>0.70833333333333337</v>
      </c>
      <c r="T90" s="158">
        <v>0.72721064814814818</v>
      </c>
      <c r="U90" s="159"/>
      <c r="V90" s="160">
        <v>27.19142215411021</v>
      </c>
      <c r="W90" s="161"/>
      <c r="X90" s="162"/>
      <c r="Y90" s="330"/>
      <c r="Z90" s="331"/>
      <c r="AA90" s="115">
        <f t="shared" si="41"/>
        <v>-281.49562825178009</v>
      </c>
      <c r="AB90" s="156">
        <f t="shared" si="42"/>
        <v>0.90616812391607326</v>
      </c>
      <c r="AC90" s="332">
        <f>AB106</f>
        <v>0.90588253921411843</v>
      </c>
    </row>
    <row r="91" spans="1:29" ht="15.75" customHeight="1">
      <c r="A91" s="362"/>
      <c r="B91" s="100" t="s">
        <v>118</v>
      </c>
      <c r="C91" s="335" t="s">
        <v>197</v>
      </c>
      <c r="D91" s="336"/>
      <c r="E91" s="101">
        <v>23.27</v>
      </c>
      <c r="F91" s="102">
        <v>574</v>
      </c>
      <c r="G91" s="103">
        <f t="shared" si="43"/>
        <v>13356.98</v>
      </c>
      <c r="H91" s="26"/>
      <c r="I91" s="104">
        <v>5</v>
      </c>
      <c r="J91" s="105">
        <v>3000</v>
      </c>
      <c r="K91" s="106">
        <f t="shared" ref="K91:K135" si="44">J91/I91</f>
        <v>600</v>
      </c>
      <c r="L91" s="107">
        <v>5</v>
      </c>
      <c r="M91" s="105">
        <f>F91/V91*60</f>
        <v>2713.720465194795</v>
      </c>
      <c r="N91" s="106">
        <f t="shared" si="37"/>
        <v>542.74409303895902</v>
      </c>
      <c r="O91" s="108">
        <f t="shared" si="38"/>
        <v>0</v>
      </c>
      <c r="P91" s="109">
        <f t="shared" si="39"/>
        <v>-57.255906961040978</v>
      </c>
      <c r="Q91" s="110">
        <f t="shared" si="40"/>
        <v>0.90457348839826501</v>
      </c>
      <c r="R91" s="328"/>
      <c r="S91" s="47">
        <v>0.73125000000000007</v>
      </c>
      <c r="T91" s="48">
        <v>0.74005787037037041</v>
      </c>
      <c r="U91" s="111">
        <v>5.8166666666667233</v>
      </c>
      <c r="V91" s="112">
        <v>12.691063962451212</v>
      </c>
      <c r="W91" s="113"/>
      <c r="X91" s="116"/>
      <c r="Y91" s="337"/>
      <c r="Z91" s="338"/>
      <c r="AA91" s="117">
        <f t="shared" si="41"/>
        <v>-286.279534805205</v>
      </c>
      <c r="AB91" s="110">
        <f t="shared" si="42"/>
        <v>0.90457348839826501</v>
      </c>
      <c r="AC91" s="333"/>
    </row>
    <row r="92" spans="1:29" ht="15.75" customHeight="1">
      <c r="A92" s="362"/>
      <c r="B92" s="100" t="s">
        <v>118</v>
      </c>
      <c r="C92" s="335" t="s">
        <v>230</v>
      </c>
      <c r="D92" s="336"/>
      <c r="E92" s="101">
        <v>24.33</v>
      </c>
      <c r="F92" s="102">
        <v>2171</v>
      </c>
      <c r="G92" s="103">
        <f t="shared" si="43"/>
        <v>52820.429999999993</v>
      </c>
      <c r="H92" s="26"/>
      <c r="I92" s="104">
        <v>4</v>
      </c>
      <c r="J92" s="105">
        <v>3000</v>
      </c>
      <c r="K92" s="106">
        <f t="shared" si="44"/>
        <v>750</v>
      </c>
      <c r="L92" s="107">
        <v>4</v>
      </c>
      <c r="M92" s="105">
        <f>F92/V92*60</f>
        <v>2719.9427747972322</v>
      </c>
      <c r="N92" s="106">
        <f t="shared" si="37"/>
        <v>679.98569369930806</v>
      </c>
      <c r="O92" s="108">
        <f t="shared" si="38"/>
        <v>0</v>
      </c>
      <c r="P92" s="109">
        <f t="shared" si="39"/>
        <v>-70.014306300691942</v>
      </c>
      <c r="Q92" s="110">
        <f t="shared" si="40"/>
        <v>0.90664759159907737</v>
      </c>
      <c r="R92" s="328"/>
      <c r="S92" s="47">
        <v>0.74375000000000002</v>
      </c>
      <c r="T92" s="48">
        <v>0.77700231481481485</v>
      </c>
      <c r="U92" s="111">
        <v>5.3166666666666451</v>
      </c>
      <c r="V92" s="112">
        <v>47.890713439627675</v>
      </c>
      <c r="W92" s="113"/>
      <c r="X92" s="116"/>
      <c r="Y92" s="337"/>
      <c r="Z92" s="338"/>
      <c r="AA92" s="117">
        <f t="shared" si="41"/>
        <v>-280.05722520276777</v>
      </c>
      <c r="AB92" s="110">
        <f t="shared" si="42"/>
        <v>0.90664759159907737</v>
      </c>
      <c r="AC92" s="333"/>
    </row>
    <row r="93" spans="1:29" ht="15.75" customHeight="1">
      <c r="A93" s="362"/>
      <c r="B93" s="100" t="s">
        <v>118</v>
      </c>
      <c r="C93" s="335" t="s">
        <v>135</v>
      </c>
      <c r="D93" s="336"/>
      <c r="E93" s="101">
        <v>22.28</v>
      </c>
      <c r="F93" s="102">
        <v>1422</v>
      </c>
      <c r="G93" s="103">
        <f t="shared" si="43"/>
        <v>31682.16</v>
      </c>
      <c r="H93" s="26"/>
      <c r="I93" s="104">
        <v>5</v>
      </c>
      <c r="J93" s="105">
        <v>3300</v>
      </c>
      <c r="K93" s="106">
        <f t="shared" si="44"/>
        <v>660</v>
      </c>
      <c r="L93" s="107">
        <v>5</v>
      </c>
      <c r="M93" s="105">
        <f>F93/V93*60</f>
        <v>2989.8</v>
      </c>
      <c r="N93" s="106">
        <f t="shared" si="37"/>
        <v>597.96</v>
      </c>
      <c r="O93" s="108">
        <f t="shared" si="38"/>
        <v>0</v>
      </c>
      <c r="P93" s="109">
        <f t="shared" si="39"/>
        <v>-62.039999999999964</v>
      </c>
      <c r="Q93" s="110">
        <f t="shared" si="40"/>
        <v>0.90600000000000003</v>
      </c>
      <c r="R93" s="328"/>
      <c r="S93" s="47">
        <v>0.77986111111111112</v>
      </c>
      <c r="T93" s="48">
        <v>0.79967592592592596</v>
      </c>
      <c r="U93" s="111">
        <v>5</v>
      </c>
      <c r="V93" s="112">
        <v>28.537025888019262</v>
      </c>
      <c r="W93" s="113"/>
      <c r="X93" s="116"/>
      <c r="Y93" s="337"/>
      <c r="Z93" s="338"/>
      <c r="AA93" s="117">
        <f t="shared" si="41"/>
        <v>-310.19999999999982</v>
      </c>
      <c r="AB93" s="110">
        <f t="shared" si="42"/>
        <v>0.90600000000000003</v>
      </c>
      <c r="AC93" s="333"/>
    </row>
    <row r="94" spans="1:29" ht="15.75" customHeight="1">
      <c r="A94" s="363"/>
      <c r="B94" s="100" t="s">
        <v>118</v>
      </c>
      <c r="C94" s="335" t="s">
        <v>138</v>
      </c>
      <c r="D94" s="336"/>
      <c r="E94" s="101">
        <v>17.89</v>
      </c>
      <c r="F94" s="102">
        <v>4048</v>
      </c>
      <c r="G94" s="103">
        <f t="shared" si="43"/>
        <v>72418.720000000001</v>
      </c>
      <c r="H94" s="13"/>
      <c r="I94" s="104">
        <v>4</v>
      </c>
      <c r="J94" s="105">
        <v>3300</v>
      </c>
      <c r="K94" s="106">
        <f t="shared" si="44"/>
        <v>825</v>
      </c>
      <c r="L94" s="107">
        <v>4</v>
      </c>
      <c r="M94" s="105">
        <f>F94/V94*60</f>
        <v>2989.7999999999997</v>
      </c>
      <c r="N94" s="106">
        <f t="shared" si="37"/>
        <v>747.44999999999993</v>
      </c>
      <c r="O94" s="108">
        <f t="shared" si="38"/>
        <v>0</v>
      </c>
      <c r="P94" s="109">
        <f t="shared" si="39"/>
        <v>-77.550000000000068</v>
      </c>
      <c r="Q94" s="110">
        <f t="shared" si="40"/>
        <v>0.90599999999999992</v>
      </c>
      <c r="R94" s="328"/>
      <c r="S94" s="47">
        <v>0.80277777777777781</v>
      </c>
      <c r="T94" s="48">
        <v>0.85918981481481482</v>
      </c>
      <c r="U94" s="111">
        <v>5</v>
      </c>
      <c r="V94" s="112">
        <v>81.236203090507729</v>
      </c>
      <c r="W94" s="113"/>
      <c r="X94" s="116"/>
      <c r="Y94" s="337"/>
      <c r="Z94" s="338"/>
      <c r="AA94" s="117">
        <f t="shared" si="41"/>
        <v>-310.20000000000027</v>
      </c>
      <c r="AB94" s="110">
        <f t="shared" si="42"/>
        <v>0.90599999999999992</v>
      </c>
      <c r="AC94" s="333"/>
    </row>
    <row r="95" spans="1:29" ht="15.75" customHeight="1">
      <c r="A95" s="363"/>
      <c r="B95" s="100"/>
      <c r="C95" s="335"/>
      <c r="D95" s="336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8"/>
      <c r="S95" s="47"/>
      <c r="T95" s="120"/>
      <c r="U95" s="111"/>
      <c r="V95" s="112"/>
      <c r="W95" s="113"/>
      <c r="X95" s="116"/>
      <c r="Y95" s="337"/>
      <c r="Z95" s="338"/>
      <c r="AA95" s="117"/>
      <c r="AB95" s="110"/>
      <c r="AC95" s="333"/>
    </row>
    <row r="96" spans="1:29" ht="15.75" customHeight="1">
      <c r="A96" s="363"/>
      <c r="B96" s="100"/>
      <c r="C96" s="335"/>
      <c r="D96" s="336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8"/>
      <c r="S96" s="47"/>
      <c r="T96" s="120"/>
      <c r="U96" s="111"/>
      <c r="V96" s="112"/>
      <c r="W96" s="113"/>
      <c r="X96" s="116"/>
      <c r="Y96" s="337"/>
      <c r="Z96" s="338"/>
      <c r="AA96" s="117"/>
      <c r="AB96" s="110"/>
      <c r="AC96" s="333"/>
    </row>
    <row r="97" spans="1:29" ht="15.75" customHeight="1">
      <c r="A97" s="363"/>
      <c r="B97" s="100"/>
      <c r="C97" s="335"/>
      <c r="D97" s="336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8"/>
      <c r="S97" s="47"/>
      <c r="T97" s="120"/>
      <c r="U97" s="111"/>
      <c r="V97" s="112"/>
      <c r="W97" s="113"/>
      <c r="X97" s="116"/>
      <c r="Y97" s="337"/>
      <c r="Z97" s="338"/>
      <c r="AA97" s="117"/>
      <c r="AB97" s="110"/>
      <c r="AC97" s="333"/>
    </row>
    <row r="98" spans="1:29" ht="15.75" customHeight="1">
      <c r="A98" s="363"/>
      <c r="B98" s="100"/>
      <c r="C98" s="335"/>
      <c r="D98" s="336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8"/>
      <c r="S98" s="47"/>
      <c r="T98" s="120"/>
      <c r="U98" s="111"/>
      <c r="V98" s="112"/>
      <c r="W98" s="113"/>
      <c r="X98" s="116"/>
      <c r="Y98" s="337"/>
      <c r="Z98" s="338"/>
      <c r="AA98" s="117"/>
      <c r="AB98" s="110"/>
      <c r="AC98" s="333"/>
    </row>
    <row r="99" spans="1:29" ht="15.75" customHeight="1">
      <c r="A99" s="363"/>
      <c r="B99" s="100"/>
      <c r="C99" s="335"/>
      <c r="D99" s="336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8"/>
      <c r="S99" s="47"/>
      <c r="T99" s="120"/>
      <c r="U99" s="111"/>
      <c r="V99" s="112"/>
      <c r="W99" s="113"/>
      <c r="X99" s="116"/>
      <c r="Y99" s="337"/>
      <c r="Z99" s="338"/>
      <c r="AA99" s="117"/>
      <c r="AB99" s="110"/>
      <c r="AC99" s="333"/>
    </row>
    <row r="100" spans="1:29" ht="15.75" customHeight="1">
      <c r="A100" s="363"/>
      <c r="B100" s="100"/>
      <c r="C100" s="335"/>
      <c r="D100" s="336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8"/>
      <c r="S100" s="47"/>
      <c r="T100" s="120"/>
      <c r="U100" s="111"/>
      <c r="V100" s="112"/>
      <c r="W100" s="126"/>
      <c r="X100" s="127"/>
      <c r="Y100" s="337"/>
      <c r="Z100" s="338"/>
      <c r="AA100" s="117"/>
      <c r="AB100" s="110"/>
      <c r="AC100" s="333"/>
    </row>
    <row r="101" spans="1:29" ht="15.75" customHeight="1">
      <c r="A101" s="363"/>
      <c r="B101" s="100"/>
      <c r="C101" s="335"/>
      <c r="D101" s="336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8"/>
      <c r="S101" s="47"/>
      <c r="T101" s="120"/>
      <c r="U101" s="111"/>
      <c r="V101" s="112"/>
      <c r="W101" s="126"/>
      <c r="X101" s="127"/>
      <c r="Y101" s="337"/>
      <c r="Z101" s="338"/>
      <c r="AA101" s="117"/>
      <c r="AB101" s="110"/>
      <c r="AC101" s="333"/>
    </row>
    <row r="102" spans="1:29" ht="15.75" customHeight="1">
      <c r="A102" s="363"/>
      <c r="B102" s="100"/>
      <c r="C102" s="335"/>
      <c r="D102" s="336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8"/>
      <c r="S102" s="47"/>
      <c r="T102" s="120"/>
      <c r="U102" s="111"/>
      <c r="V102" s="112"/>
      <c r="W102" s="126"/>
      <c r="X102" s="127"/>
      <c r="Y102" s="337"/>
      <c r="Z102" s="338"/>
      <c r="AA102" s="117"/>
      <c r="AB102" s="110"/>
      <c r="AC102" s="333"/>
    </row>
    <row r="103" spans="1:29" ht="15.75" customHeight="1">
      <c r="A103" s="363"/>
      <c r="B103" s="100"/>
      <c r="C103" s="335"/>
      <c r="D103" s="336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8"/>
      <c r="S103" s="47"/>
      <c r="T103" s="120"/>
      <c r="U103" s="111"/>
      <c r="V103" s="112"/>
      <c r="W103" s="126"/>
      <c r="X103" s="127"/>
      <c r="Y103" s="337"/>
      <c r="Z103" s="338"/>
      <c r="AA103" s="117"/>
      <c r="AB103" s="110"/>
      <c r="AC103" s="333"/>
    </row>
    <row r="104" spans="1:29" ht="15.75" customHeight="1">
      <c r="A104" s="363"/>
      <c r="B104" s="100"/>
      <c r="C104" s="335"/>
      <c r="D104" s="336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8"/>
      <c r="S104" s="47"/>
      <c r="T104" s="120"/>
      <c r="U104" s="111"/>
      <c r="V104" s="112"/>
      <c r="W104" s="126"/>
      <c r="X104" s="127"/>
      <c r="Y104" s="337"/>
      <c r="Z104" s="338"/>
      <c r="AA104" s="117"/>
      <c r="AB104" s="110"/>
      <c r="AC104" s="333"/>
    </row>
    <row r="105" spans="1:29" ht="15.75" customHeight="1">
      <c r="A105" s="363"/>
      <c r="B105" s="100"/>
      <c r="C105" s="335"/>
      <c r="D105" s="336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8"/>
      <c r="S105" s="119"/>
      <c r="T105" s="120"/>
      <c r="U105" s="130"/>
      <c r="V105" s="131"/>
      <c r="W105" s="126"/>
      <c r="X105" s="127"/>
      <c r="Y105" s="337"/>
      <c r="Z105" s="338"/>
      <c r="AA105" s="165"/>
      <c r="AB105" s="125"/>
      <c r="AC105" s="333"/>
    </row>
    <row r="106" spans="1:29" ht="15.75" customHeight="1" thickBot="1">
      <c r="A106" s="364"/>
      <c r="B106" s="133" t="s">
        <v>115</v>
      </c>
      <c r="C106" s="358"/>
      <c r="D106" s="358"/>
      <c r="E106" s="134"/>
      <c r="F106" s="99"/>
      <c r="G106" s="135"/>
      <c r="H106" s="69"/>
      <c r="I106" s="136">
        <f t="shared" ref="I106:J106" si="45">AVERAGE(I90:I105)</f>
        <v>4.4000000000000004</v>
      </c>
      <c r="J106" s="137">
        <f t="shared" si="45"/>
        <v>3120</v>
      </c>
      <c r="K106" s="138">
        <f t="shared" ref="K106" si="46">J106/I106</f>
        <v>709.09090909090901</v>
      </c>
      <c r="L106" s="136">
        <f t="shared" ref="L106:M106" si="47">AVERAGE(L90:L105)</f>
        <v>4.4000000000000004</v>
      </c>
      <c r="M106" s="137">
        <f t="shared" si="47"/>
        <v>2826.3535223480494</v>
      </c>
      <c r="N106" s="138">
        <f t="shared" ref="N106:N113" si="48">M106/L106</f>
        <v>642.35307326092027</v>
      </c>
      <c r="O106" s="139">
        <f t="shared" ref="O106:O113" si="49">L106-I106</f>
        <v>0</v>
      </c>
      <c r="P106" s="140">
        <f t="shared" ref="P106:P113" si="50">N106-K106</f>
        <v>-66.73783582998874</v>
      </c>
      <c r="Q106" s="141">
        <f t="shared" ref="Q106:Q113" si="51">N106/K106</f>
        <v>0.90588253921411843</v>
      </c>
      <c r="R106" s="329"/>
      <c r="S106" s="142">
        <v>0.70833333333333337</v>
      </c>
      <c r="T106" s="143">
        <v>0.85918981481481482</v>
      </c>
      <c r="U106" s="144"/>
      <c r="V106" s="166"/>
      <c r="W106" s="99"/>
      <c r="X106" s="69"/>
      <c r="Y106" s="359"/>
      <c r="Z106" s="360"/>
      <c r="AA106" s="168">
        <f t="shared" ref="AA106:AA113" si="52">M106-J106</f>
        <v>-293.64647765195059</v>
      </c>
      <c r="AB106" s="141">
        <f t="shared" ref="AB106:AB113" si="53">M106/J106</f>
        <v>0.90588253921411843</v>
      </c>
      <c r="AC106" s="334"/>
    </row>
    <row r="107" spans="1:29" ht="15.75" customHeight="1">
      <c r="A107" s="322" t="s">
        <v>140</v>
      </c>
      <c r="B107" s="114" t="s">
        <v>118</v>
      </c>
      <c r="C107" s="325" t="s">
        <v>142</v>
      </c>
      <c r="D107" s="326"/>
      <c r="E107" s="147">
        <v>18.18</v>
      </c>
      <c r="F107" s="97">
        <v>460</v>
      </c>
      <c r="G107" s="148">
        <f t="shared" ref="G107:G113" si="54">E107*F107</f>
        <v>8362.7999999999993</v>
      </c>
      <c r="H107" s="149">
        <v>2</v>
      </c>
      <c r="I107" s="150">
        <v>3</v>
      </c>
      <c r="J107" s="151">
        <v>3000</v>
      </c>
      <c r="K107" s="152">
        <f>J107/I107</f>
        <v>1000</v>
      </c>
      <c r="L107" s="153">
        <v>3</v>
      </c>
      <c r="M107" s="151">
        <f t="shared" ref="M107:M113" si="55">F107/V107*60</f>
        <v>2717.2088803998249</v>
      </c>
      <c r="N107" s="152">
        <f t="shared" si="48"/>
        <v>905.73629346660834</v>
      </c>
      <c r="O107" s="154">
        <f t="shared" si="49"/>
        <v>0</v>
      </c>
      <c r="P107" s="155">
        <f t="shared" si="50"/>
        <v>-94.263706533391655</v>
      </c>
      <c r="Q107" s="156">
        <f t="shared" si="51"/>
        <v>0.90573629346660833</v>
      </c>
      <c r="R107" s="327">
        <f>Q123</f>
        <v>0.89631022423104878</v>
      </c>
      <c r="S107" s="157">
        <v>0.73888888888888882</v>
      </c>
      <c r="T107" s="158">
        <v>0.74593749999999992</v>
      </c>
      <c r="U107" s="159"/>
      <c r="V107" s="160">
        <v>10.157481892205059</v>
      </c>
      <c r="W107" s="161"/>
      <c r="X107" s="162"/>
      <c r="Y107" s="330"/>
      <c r="Z107" s="331"/>
      <c r="AA107" s="115">
        <f t="shared" si="52"/>
        <v>-282.79111960017508</v>
      </c>
      <c r="AB107" s="156">
        <f t="shared" si="53"/>
        <v>0.90573629346660833</v>
      </c>
      <c r="AC107" s="332">
        <f>AB123</f>
        <v>0.89631022423104878</v>
      </c>
    </row>
    <row r="108" spans="1:29" ht="15.75" customHeight="1">
      <c r="A108" s="323"/>
      <c r="B108" s="100" t="s">
        <v>118</v>
      </c>
      <c r="C108" s="335" t="s">
        <v>148</v>
      </c>
      <c r="D108" s="336"/>
      <c r="E108" s="101">
        <v>25.03</v>
      </c>
      <c r="F108" s="102">
        <v>1330</v>
      </c>
      <c r="G108" s="103">
        <f t="shared" si="54"/>
        <v>33289.9</v>
      </c>
      <c r="H108" s="26"/>
      <c r="I108" s="104">
        <v>5</v>
      </c>
      <c r="J108" s="105">
        <v>3600</v>
      </c>
      <c r="K108" s="106">
        <f t="shared" si="44"/>
        <v>720</v>
      </c>
      <c r="L108" s="107">
        <v>5</v>
      </c>
      <c r="M108" s="105">
        <f t="shared" si="55"/>
        <v>3196.5487436999601</v>
      </c>
      <c r="N108" s="106">
        <f t="shared" si="48"/>
        <v>639.30974873999207</v>
      </c>
      <c r="O108" s="108">
        <f t="shared" si="49"/>
        <v>0</v>
      </c>
      <c r="P108" s="109">
        <f t="shared" si="50"/>
        <v>-80.690251260007926</v>
      </c>
      <c r="Q108" s="110">
        <f t="shared" si="51"/>
        <v>0.88793020658332233</v>
      </c>
      <c r="R108" s="328"/>
      <c r="S108" s="47">
        <v>0.75624999999999987</v>
      </c>
      <c r="T108" s="48">
        <v>0.7735763888888888</v>
      </c>
      <c r="U108" s="111">
        <v>14.849999999999923</v>
      </c>
      <c r="V108" s="112">
        <v>24.964424571118109</v>
      </c>
      <c r="W108" s="113"/>
      <c r="X108" s="116"/>
      <c r="Y108" s="337"/>
      <c r="Z108" s="338"/>
      <c r="AA108" s="117">
        <f t="shared" si="52"/>
        <v>-403.45125630003986</v>
      </c>
      <c r="AB108" s="110">
        <f t="shared" si="53"/>
        <v>0.88793020658332222</v>
      </c>
      <c r="AC108" s="333"/>
    </row>
    <row r="109" spans="1:29" ht="15.75" customHeight="1">
      <c r="A109" s="323"/>
      <c r="B109" s="100" t="s">
        <v>118</v>
      </c>
      <c r="C109" s="335" t="s">
        <v>141</v>
      </c>
      <c r="D109" s="336"/>
      <c r="E109" s="101">
        <v>14.03</v>
      </c>
      <c r="F109" s="102">
        <v>1671</v>
      </c>
      <c r="G109" s="103">
        <f t="shared" si="54"/>
        <v>23444.129999999997</v>
      </c>
      <c r="H109" s="26">
        <v>2</v>
      </c>
      <c r="I109" s="104">
        <v>3</v>
      </c>
      <c r="J109" s="105">
        <v>3000</v>
      </c>
      <c r="K109" s="106">
        <f t="shared" si="44"/>
        <v>1000</v>
      </c>
      <c r="L109" s="107">
        <v>3</v>
      </c>
      <c r="M109" s="105">
        <f t="shared" si="55"/>
        <v>2717.7250361065098</v>
      </c>
      <c r="N109" s="106">
        <f t="shared" si="48"/>
        <v>905.90834536883665</v>
      </c>
      <c r="O109" s="108">
        <f t="shared" si="49"/>
        <v>0</v>
      </c>
      <c r="P109" s="109">
        <f t="shared" si="50"/>
        <v>-94.091654631163351</v>
      </c>
      <c r="Q109" s="110">
        <f t="shared" si="51"/>
        <v>0.90590834536883669</v>
      </c>
      <c r="R109" s="328"/>
      <c r="S109" s="47">
        <v>0.78333333333333321</v>
      </c>
      <c r="T109" s="48">
        <v>0.80894675925925918</v>
      </c>
      <c r="U109" s="111">
        <v>15</v>
      </c>
      <c r="V109" s="112">
        <v>36.891149276688907</v>
      </c>
      <c r="W109" s="113"/>
      <c r="X109" s="116"/>
      <c r="Y109" s="337"/>
      <c r="Z109" s="338"/>
      <c r="AA109" s="117">
        <f t="shared" si="52"/>
        <v>-282.27496389349017</v>
      </c>
      <c r="AB109" s="110">
        <f t="shared" si="53"/>
        <v>0.90590834536883658</v>
      </c>
      <c r="AC109" s="333"/>
    </row>
    <row r="110" spans="1:29" ht="15.75" customHeight="1">
      <c r="A110" s="323"/>
      <c r="B110" s="100" t="s">
        <v>118</v>
      </c>
      <c r="C110" s="335" t="s">
        <v>143</v>
      </c>
      <c r="D110" s="336"/>
      <c r="E110" s="101">
        <v>14.28</v>
      </c>
      <c r="F110" s="102">
        <v>1959</v>
      </c>
      <c r="G110" s="103">
        <f t="shared" si="54"/>
        <v>27974.52</v>
      </c>
      <c r="H110" s="26">
        <v>2</v>
      </c>
      <c r="I110" s="104">
        <v>3</v>
      </c>
      <c r="J110" s="105">
        <v>3600</v>
      </c>
      <c r="K110" s="106">
        <f t="shared" si="44"/>
        <v>1200</v>
      </c>
      <c r="L110" s="107">
        <v>3</v>
      </c>
      <c r="M110" s="105">
        <f t="shared" si="55"/>
        <v>3184.7282678776428</v>
      </c>
      <c r="N110" s="106">
        <f t="shared" si="48"/>
        <v>1061.5760892925475</v>
      </c>
      <c r="O110" s="108">
        <f t="shared" si="49"/>
        <v>0</v>
      </c>
      <c r="P110" s="109">
        <f t="shared" si="50"/>
        <v>-138.42391070745248</v>
      </c>
      <c r="Q110" s="110">
        <f t="shared" si="51"/>
        <v>0.88464674107712293</v>
      </c>
      <c r="R110" s="328"/>
      <c r="S110" s="47">
        <v>0.81874999999999987</v>
      </c>
      <c r="T110" s="48">
        <v>0.84437499999999988</v>
      </c>
      <c r="U110" s="111">
        <v>15</v>
      </c>
      <c r="V110" s="112">
        <v>36.907387416864502</v>
      </c>
      <c r="W110" s="113"/>
      <c r="X110" s="116"/>
      <c r="Y110" s="337"/>
      <c r="Z110" s="338"/>
      <c r="AA110" s="117">
        <f t="shared" si="52"/>
        <v>-415.27173212235721</v>
      </c>
      <c r="AB110" s="110">
        <f t="shared" si="53"/>
        <v>0.88464674107712304</v>
      </c>
      <c r="AC110" s="333"/>
    </row>
    <row r="111" spans="1:29" ht="15.75" customHeight="1">
      <c r="A111" s="323"/>
      <c r="B111" s="100" t="s">
        <v>118</v>
      </c>
      <c r="C111" s="335" t="s">
        <v>142</v>
      </c>
      <c r="D111" s="336"/>
      <c r="E111" s="101">
        <v>18.18</v>
      </c>
      <c r="F111" s="102">
        <v>1088</v>
      </c>
      <c r="G111" s="103">
        <f t="shared" si="54"/>
        <v>19779.84</v>
      </c>
      <c r="H111" s="26"/>
      <c r="I111" s="104">
        <v>3</v>
      </c>
      <c r="J111" s="105">
        <v>3000</v>
      </c>
      <c r="K111" s="106">
        <f t="shared" si="44"/>
        <v>1000</v>
      </c>
      <c r="L111" s="107">
        <v>3</v>
      </c>
      <c r="M111" s="105">
        <f t="shared" si="55"/>
        <v>2717.2088803998249</v>
      </c>
      <c r="N111" s="106">
        <f t="shared" si="48"/>
        <v>905.73629346660834</v>
      </c>
      <c r="O111" s="108">
        <f t="shared" si="49"/>
        <v>0</v>
      </c>
      <c r="P111" s="109">
        <f t="shared" si="50"/>
        <v>-94.263706533391655</v>
      </c>
      <c r="Q111" s="110">
        <f t="shared" si="51"/>
        <v>0.90573629346660833</v>
      </c>
      <c r="R111" s="328"/>
      <c r="S111" s="47">
        <v>0.85416666666666652</v>
      </c>
      <c r="T111" s="48">
        <v>0.87084490740740728</v>
      </c>
      <c r="U111" s="111">
        <v>15</v>
      </c>
      <c r="V111" s="112">
        <v>24.0246528233024</v>
      </c>
      <c r="W111" s="113"/>
      <c r="X111" s="116"/>
      <c r="Y111" s="337"/>
      <c r="Z111" s="338"/>
      <c r="AA111" s="117">
        <f t="shared" si="52"/>
        <v>-282.79111960017508</v>
      </c>
      <c r="AB111" s="110">
        <f t="shared" si="53"/>
        <v>0.90573629346660833</v>
      </c>
      <c r="AC111" s="333"/>
    </row>
    <row r="112" spans="1:29" ht="15.75" customHeight="1">
      <c r="A112" s="323"/>
      <c r="B112" s="100" t="s">
        <v>118</v>
      </c>
      <c r="C112" s="335" t="s">
        <v>143</v>
      </c>
      <c r="D112" s="336"/>
      <c r="E112" s="101">
        <v>14.28</v>
      </c>
      <c r="F112" s="102">
        <v>5946</v>
      </c>
      <c r="G112" s="121">
        <f t="shared" si="54"/>
        <v>84908.87999999999</v>
      </c>
      <c r="H112" s="26"/>
      <c r="I112" s="104">
        <v>3</v>
      </c>
      <c r="J112" s="105">
        <v>3600</v>
      </c>
      <c r="K112" s="106">
        <f t="shared" si="44"/>
        <v>1200</v>
      </c>
      <c r="L112" s="107">
        <v>3</v>
      </c>
      <c r="M112" s="105">
        <f t="shared" si="55"/>
        <v>3184.7282678776432</v>
      </c>
      <c r="N112" s="106">
        <f t="shared" si="48"/>
        <v>1061.5760892925477</v>
      </c>
      <c r="O112" s="108">
        <f t="shared" si="49"/>
        <v>0</v>
      </c>
      <c r="P112" s="109">
        <f t="shared" si="50"/>
        <v>-138.42391070745225</v>
      </c>
      <c r="Q112" s="110">
        <f t="shared" si="51"/>
        <v>0.88464674107712316</v>
      </c>
      <c r="R112" s="328"/>
      <c r="S112" s="47">
        <v>0.88124999999999987</v>
      </c>
      <c r="T112" s="120">
        <v>0.95903935185185174</v>
      </c>
      <c r="U112" s="111">
        <v>14.983333333333331</v>
      </c>
      <c r="V112" s="112">
        <v>112.02211617186131</v>
      </c>
      <c r="W112" s="113"/>
      <c r="X112" s="116"/>
      <c r="Y112" s="337"/>
      <c r="Z112" s="338"/>
      <c r="AA112" s="117">
        <f t="shared" si="52"/>
        <v>-415.27173212235675</v>
      </c>
      <c r="AB112" s="110">
        <f t="shared" si="53"/>
        <v>0.88464674107712316</v>
      </c>
      <c r="AC112" s="333"/>
    </row>
    <row r="113" spans="1:29" ht="15.75" customHeight="1">
      <c r="A113" s="323"/>
      <c r="B113" s="100" t="s">
        <v>118</v>
      </c>
      <c r="C113" s="335" t="s">
        <v>141</v>
      </c>
      <c r="D113" s="336"/>
      <c r="E113" s="101">
        <v>14.03</v>
      </c>
      <c r="F113" s="102">
        <v>4647</v>
      </c>
      <c r="G113" s="121">
        <f t="shared" si="54"/>
        <v>65197.409999999996</v>
      </c>
      <c r="H113" s="26"/>
      <c r="I113" s="104">
        <v>3</v>
      </c>
      <c r="J113" s="105">
        <v>3000</v>
      </c>
      <c r="K113" s="106">
        <f t="shared" si="44"/>
        <v>1000</v>
      </c>
      <c r="L113" s="107">
        <v>3</v>
      </c>
      <c r="M113" s="105">
        <f t="shared" si="55"/>
        <v>2717.7250361065098</v>
      </c>
      <c r="N113" s="106">
        <f t="shared" si="48"/>
        <v>905.90834536883665</v>
      </c>
      <c r="O113" s="123">
        <f t="shared" si="49"/>
        <v>0</v>
      </c>
      <c r="P113" s="124">
        <f t="shared" si="50"/>
        <v>-94.091654631163351</v>
      </c>
      <c r="Q113" s="125">
        <f t="shared" si="51"/>
        <v>0.90590834536883669</v>
      </c>
      <c r="R113" s="328"/>
      <c r="S113" s="47">
        <v>0.96944444444444422</v>
      </c>
      <c r="T113" s="120">
        <v>1.0406828703703701</v>
      </c>
      <c r="U113" s="111">
        <v>14.983333333333171</v>
      </c>
      <c r="V113" s="112">
        <v>102.59316019675245</v>
      </c>
      <c r="W113" s="113"/>
      <c r="X113" s="116"/>
      <c r="Y113" s="337"/>
      <c r="Z113" s="338"/>
      <c r="AA113" s="117">
        <f t="shared" si="52"/>
        <v>-282.27496389349017</v>
      </c>
      <c r="AB113" s="110">
        <f t="shared" si="53"/>
        <v>0.90590834536883658</v>
      </c>
      <c r="AC113" s="333"/>
    </row>
    <row r="114" spans="1:29" ht="15.75" customHeight="1">
      <c r="A114" s="323"/>
      <c r="B114" s="100"/>
      <c r="C114" s="335"/>
      <c r="D114" s="336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28"/>
      <c r="S114" s="47"/>
      <c r="T114" s="120"/>
      <c r="U114" s="111"/>
      <c r="V114" s="112"/>
      <c r="W114" s="113"/>
      <c r="X114" s="116"/>
      <c r="Y114" s="337"/>
      <c r="Z114" s="338"/>
      <c r="AA114" s="117"/>
      <c r="AB114" s="110"/>
      <c r="AC114" s="333"/>
    </row>
    <row r="115" spans="1:29" ht="15.75" customHeight="1">
      <c r="A115" s="323"/>
      <c r="B115" s="100"/>
      <c r="C115" s="335"/>
      <c r="D115" s="336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8"/>
      <c r="S115" s="47"/>
      <c r="T115" s="120"/>
      <c r="U115" s="111"/>
      <c r="V115" s="112"/>
      <c r="W115" s="113"/>
      <c r="X115" s="116"/>
      <c r="Y115" s="337"/>
      <c r="Z115" s="338"/>
      <c r="AA115" s="117"/>
      <c r="AB115" s="110"/>
      <c r="AC115" s="333"/>
    </row>
    <row r="116" spans="1:29" ht="15.75" customHeight="1">
      <c r="A116" s="323"/>
      <c r="B116" s="100"/>
      <c r="C116" s="335"/>
      <c r="D116" s="336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8"/>
      <c r="S116" s="47"/>
      <c r="T116" s="120"/>
      <c r="U116" s="111"/>
      <c r="V116" s="112"/>
      <c r="W116" s="113"/>
      <c r="X116" s="116"/>
      <c r="Y116" s="337"/>
      <c r="Z116" s="338"/>
      <c r="AA116" s="117"/>
      <c r="AB116" s="110"/>
      <c r="AC116" s="333"/>
    </row>
    <row r="117" spans="1:29" ht="15.75" customHeight="1">
      <c r="A117" s="323"/>
      <c r="B117" s="100"/>
      <c r="C117" s="335"/>
      <c r="D117" s="336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8"/>
      <c r="S117" s="47"/>
      <c r="T117" s="120"/>
      <c r="U117" s="111"/>
      <c r="V117" s="112"/>
      <c r="W117" s="126"/>
      <c r="X117" s="127"/>
      <c r="Y117" s="337"/>
      <c r="Z117" s="338"/>
      <c r="AA117" s="117"/>
      <c r="AB117" s="110"/>
      <c r="AC117" s="333"/>
    </row>
    <row r="118" spans="1:29" ht="15.75" customHeight="1">
      <c r="A118" s="323"/>
      <c r="B118" s="100"/>
      <c r="C118" s="335"/>
      <c r="D118" s="336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8"/>
      <c r="S118" s="47"/>
      <c r="T118" s="120"/>
      <c r="U118" s="111"/>
      <c r="V118" s="112"/>
      <c r="W118" s="126"/>
      <c r="X118" s="127"/>
      <c r="Y118" s="337"/>
      <c r="Z118" s="338"/>
      <c r="AA118" s="117"/>
      <c r="AB118" s="110"/>
      <c r="AC118" s="333"/>
    </row>
    <row r="119" spans="1:29" ht="15.75" customHeight="1">
      <c r="A119" s="323"/>
      <c r="B119" s="100"/>
      <c r="C119" s="335"/>
      <c r="D119" s="336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8"/>
      <c r="S119" s="47"/>
      <c r="T119" s="120"/>
      <c r="U119" s="111"/>
      <c r="V119" s="112"/>
      <c r="W119" s="126"/>
      <c r="X119" s="127"/>
      <c r="Y119" s="337"/>
      <c r="Z119" s="338"/>
      <c r="AA119" s="117"/>
      <c r="AB119" s="110"/>
      <c r="AC119" s="333"/>
    </row>
    <row r="120" spans="1:29" ht="15.75" customHeight="1">
      <c r="A120" s="323"/>
      <c r="B120" s="100"/>
      <c r="C120" s="335"/>
      <c r="D120" s="336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8"/>
      <c r="S120" s="47"/>
      <c r="T120" s="120"/>
      <c r="U120" s="111"/>
      <c r="V120" s="112"/>
      <c r="W120" s="126"/>
      <c r="X120" s="127"/>
      <c r="Y120" s="337"/>
      <c r="Z120" s="338"/>
      <c r="AA120" s="117"/>
      <c r="AB120" s="110"/>
      <c r="AC120" s="333"/>
    </row>
    <row r="121" spans="1:29" ht="15.75" customHeight="1">
      <c r="A121" s="323"/>
      <c r="B121" s="100"/>
      <c r="C121" s="335"/>
      <c r="D121" s="336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8"/>
      <c r="S121" s="47"/>
      <c r="T121" s="120"/>
      <c r="U121" s="111"/>
      <c r="V121" s="112"/>
      <c r="W121" s="126"/>
      <c r="X121" s="127"/>
      <c r="Y121" s="337"/>
      <c r="Z121" s="338"/>
      <c r="AA121" s="117"/>
      <c r="AB121" s="110"/>
      <c r="AC121" s="333"/>
    </row>
    <row r="122" spans="1:29" ht="15.75" customHeight="1">
      <c r="A122" s="323"/>
      <c r="B122" s="100"/>
      <c r="C122" s="335"/>
      <c r="D122" s="336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8"/>
      <c r="S122" s="119"/>
      <c r="T122" s="120"/>
      <c r="U122" s="130"/>
      <c r="V122" s="131"/>
      <c r="W122" s="126"/>
      <c r="X122" s="127"/>
      <c r="Y122" s="337"/>
      <c r="Z122" s="338"/>
      <c r="AA122" s="165"/>
      <c r="AB122" s="125"/>
      <c r="AC122" s="333"/>
    </row>
    <row r="123" spans="1:29" ht="15.75" customHeight="1" thickBot="1">
      <c r="A123" s="324"/>
      <c r="B123" s="133" t="s">
        <v>115</v>
      </c>
      <c r="C123" s="358"/>
      <c r="D123" s="358"/>
      <c r="E123" s="134"/>
      <c r="F123" s="99"/>
      <c r="G123" s="135"/>
      <c r="H123" s="69"/>
      <c r="I123" s="136">
        <f t="shared" ref="I123:J123" si="56">AVERAGE(I107:I122)</f>
        <v>3.2857142857142856</v>
      </c>
      <c r="J123" s="137">
        <f t="shared" si="56"/>
        <v>3257.1428571428573</v>
      </c>
      <c r="K123" s="138">
        <f t="shared" ref="K123" si="57">J123/I123</f>
        <v>991.30434782608711</v>
      </c>
      <c r="L123" s="136">
        <f t="shared" ref="L123:M123" si="58">AVERAGE(L107:L122)</f>
        <v>3.2857142857142856</v>
      </c>
      <c r="M123" s="137">
        <f t="shared" si="58"/>
        <v>2919.4104446382735</v>
      </c>
      <c r="N123" s="138">
        <f t="shared" ref="N123:N135" si="59">M123/L123</f>
        <v>888.51622228121369</v>
      </c>
      <c r="O123" s="139">
        <f t="shared" ref="O123:O135" si="60">L123-I123</f>
        <v>0</v>
      </c>
      <c r="P123" s="140">
        <f t="shared" ref="P123:P135" si="61">N123-K123</f>
        <v>-102.78812554487342</v>
      </c>
      <c r="Q123" s="141">
        <f t="shared" ref="Q123:Q135" si="62">N123/K123</f>
        <v>0.89631022423104878</v>
      </c>
      <c r="R123" s="329"/>
      <c r="S123" s="142">
        <v>0.73888888888888882</v>
      </c>
      <c r="T123" s="143">
        <v>1.0406828703703701</v>
      </c>
      <c r="U123" s="144"/>
      <c r="V123" s="166"/>
      <c r="W123" s="99"/>
      <c r="X123" s="69"/>
      <c r="Y123" s="359"/>
      <c r="Z123" s="360"/>
      <c r="AA123" s="168">
        <f t="shared" ref="AA123:AA135" si="63">M123-J123</f>
        <v>-337.73241250458386</v>
      </c>
      <c r="AB123" s="141">
        <f t="shared" ref="AB123:AB135" si="64">M123/J123</f>
        <v>0.89631022423104878</v>
      </c>
      <c r="AC123" s="334"/>
    </row>
    <row r="124" spans="1:29" ht="15.75" customHeight="1">
      <c r="A124" s="361" t="s">
        <v>144</v>
      </c>
      <c r="B124" s="114" t="s">
        <v>118</v>
      </c>
      <c r="C124" s="325" t="s">
        <v>134</v>
      </c>
      <c r="D124" s="326"/>
      <c r="E124" s="147">
        <v>16.7</v>
      </c>
      <c r="F124" s="97">
        <v>355</v>
      </c>
      <c r="G124" s="148">
        <f t="shared" ref="G124:G135" si="65">E124*F124</f>
        <v>5928.5</v>
      </c>
      <c r="H124" s="149">
        <v>2</v>
      </c>
      <c r="I124" s="150">
        <v>3</v>
      </c>
      <c r="J124" s="151">
        <v>3600</v>
      </c>
      <c r="K124" s="152">
        <f>J124/I124</f>
        <v>1200</v>
      </c>
      <c r="L124" s="153">
        <v>3</v>
      </c>
      <c r="M124" s="151">
        <f t="shared" ref="M124:M135" si="66">F124/V124*60</f>
        <v>3185.5653565367629</v>
      </c>
      <c r="N124" s="152">
        <f t="shared" si="59"/>
        <v>1061.8551188455876</v>
      </c>
      <c r="O124" s="154">
        <f t="shared" si="60"/>
        <v>0</v>
      </c>
      <c r="P124" s="155">
        <f t="shared" si="61"/>
        <v>-138.14488115441236</v>
      </c>
      <c r="Q124" s="156">
        <f t="shared" si="62"/>
        <v>0.88487926570465636</v>
      </c>
      <c r="R124" s="327">
        <f>Q140</f>
        <v>0.88654515744219065</v>
      </c>
      <c r="S124" s="157">
        <v>0.74444444444444446</v>
      </c>
      <c r="T124" s="158">
        <v>0.74908564814814815</v>
      </c>
      <c r="U124" s="159"/>
      <c r="V124" s="160">
        <v>6.6864112382100451</v>
      </c>
      <c r="W124" s="158"/>
      <c r="X124" s="169"/>
      <c r="Y124" s="330"/>
      <c r="Z124" s="331"/>
      <c r="AA124" s="171">
        <f t="shared" si="63"/>
        <v>-414.43464346323708</v>
      </c>
      <c r="AB124" s="156">
        <f t="shared" si="64"/>
        <v>0.88487926570465636</v>
      </c>
      <c r="AC124" s="332">
        <f>AB140</f>
        <v>0.88654515744219065</v>
      </c>
    </row>
    <row r="125" spans="1:29" ht="15.75" customHeight="1">
      <c r="A125" s="362"/>
      <c r="B125" s="100" t="s">
        <v>118</v>
      </c>
      <c r="C125" s="335" t="s">
        <v>201</v>
      </c>
      <c r="D125" s="336"/>
      <c r="E125" s="101">
        <v>30</v>
      </c>
      <c r="F125" s="102">
        <v>570</v>
      </c>
      <c r="G125" s="103">
        <f t="shared" si="65"/>
        <v>17100</v>
      </c>
      <c r="H125" s="26">
        <v>2</v>
      </c>
      <c r="I125" s="104">
        <v>4</v>
      </c>
      <c r="J125" s="105">
        <v>3600</v>
      </c>
      <c r="K125" s="106">
        <f t="shared" si="44"/>
        <v>900</v>
      </c>
      <c r="L125" s="107">
        <v>4</v>
      </c>
      <c r="M125" s="105">
        <f t="shared" si="66"/>
        <v>3191.7599999999989</v>
      </c>
      <c r="N125" s="106">
        <f t="shared" si="59"/>
        <v>797.93999999999971</v>
      </c>
      <c r="O125" s="108">
        <f t="shared" si="60"/>
        <v>0</v>
      </c>
      <c r="P125" s="109">
        <f t="shared" si="61"/>
        <v>-102.06000000000029</v>
      </c>
      <c r="Q125" s="110">
        <f t="shared" si="62"/>
        <v>0.88659999999999972</v>
      </c>
      <c r="R125" s="328"/>
      <c r="S125" s="47">
        <v>0.75902777777777775</v>
      </c>
      <c r="T125" s="48">
        <v>0.76645833333333335</v>
      </c>
      <c r="U125" s="111">
        <v>15</v>
      </c>
      <c r="V125" s="112">
        <v>10.715091360252654</v>
      </c>
      <c r="W125" s="113"/>
      <c r="X125" s="13"/>
      <c r="Y125" s="337"/>
      <c r="Z125" s="338"/>
      <c r="AA125" s="172">
        <f t="shared" si="63"/>
        <v>-408.24000000000115</v>
      </c>
      <c r="AB125" s="110">
        <f t="shared" si="64"/>
        <v>0.88659999999999972</v>
      </c>
      <c r="AC125" s="333"/>
    </row>
    <row r="126" spans="1:29" ht="15.75" customHeight="1">
      <c r="A126" s="362"/>
      <c r="B126" s="100" t="s">
        <v>118</v>
      </c>
      <c r="C126" s="335" t="s">
        <v>147</v>
      </c>
      <c r="D126" s="336"/>
      <c r="E126" s="101">
        <v>24.82</v>
      </c>
      <c r="F126" s="102">
        <v>555</v>
      </c>
      <c r="G126" s="103">
        <f t="shared" si="65"/>
        <v>13775.1</v>
      </c>
      <c r="H126" s="26">
        <v>2</v>
      </c>
      <c r="I126" s="104">
        <v>5</v>
      </c>
      <c r="J126" s="105">
        <v>3600</v>
      </c>
      <c r="K126" s="106">
        <f t="shared" si="44"/>
        <v>720</v>
      </c>
      <c r="L126" s="107">
        <v>5</v>
      </c>
      <c r="M126" s="105">
        <f t="shared" si="66"/>
        <v>3189.2482883712951</v>
      </c>
      <c r="N126" s="106">
        <f t="shared" si="59"/>
        <v>637.84965767425899</v>
      </c>
      <c r="O126" s="108">
        <f t="shared" si="60"/>
        <v>0</v>
      </c>
      <c r="P126" s="109">
        <f t="shared" si="61"/>
        <v>-82.150342325741008</v>
      </c>
      <c r="Q126" s="110">
        <f t="shared" si="62"/>
        <v>0.88590230232535971</v>
      </c>
      <c r="R126" s="328"/>
      <c r="S126" s="47">
        <v>0.7763888888888888</v>
      </c>
      <c r="T126" s="48">
        <v>0.78363425925925911</v>
      </c>
      <c r="U126" s="111">
        <v>15</v>
      </c>
      <c r="V126" s="112">
        <v>10.441331934368097</v>
      </c>
      <c r="W126" s="113"/>
      <c r="X126" s="13"/>
      <c r="Y126" s="337"/>
      <c r="Z126" s="338"/>
      <c r="AA126" s="172">
        <f t="shared" si="63"/>
        <v>-410.75171162870492</v>
      </c>
      <c r="AB126" s="110">
        <f t="shared" si="64"/>
        <v>0.88590230232535971</v>
      </c>
      <c r="AC126" s="333"/>
    </row>
    <row r="127" spans="1:29" ht="15.75" customHeight="1">
      <c r="A127" s="362"/>
      <c r="B127" s="100" t="s">
        <v>118</v>
      </c>
      <c r="C127" s="335" t="s">
        <v>145</v>
      </c>
      <c r="D127" s="336"/>
      <c r="E127" s="101">
        <v>18.18</v>
      </c>
      <c r="F127" s="102">
        <v>748</v>
      </c>
      <c r="G127" s="103">
        <f t="shared" si="65"/>
        <v>13598.64</v>
      </c>
      <c r="H127" s="26">
        <v>2</v>
      </c>
      <c r="I127" s="104">
        <v>3</v>
      </c>
      <c r="J127" s="105">
        <v>3600</v>
      </c>
      <c r="K127" s="106">
        <f t="shared" si="44"/>
        <v>1200</v>
      </c>
      <c r="L127" s="107">
        <v>3</v>
      </c>
      <c r="M127" s="105">
        <f t="shared" si="66"/>
        <v>3191.1777986702823</v>
      </c>
      <c r="N127" s="106">
        <f t="shared" si="59"/>
        <v>1063.7259328900941</v>
      </c>
      <c r="O127" s="108">
        <f t="shared" si="60"/>
        <v>0</v>
      </c>
      <c r="P127" s="109">
        <f t="shared" si="61"/>
        <v>-136.2740671099059</v>
      </c>
      <c r="Q127" s="110">
        <f t="shared" si="62"/>
        <v>0.88643827740841175</v>
      </c>
      <c r="R127" s="328"/>
      <c r="S127" s="47">
        <v>0.79374999999999984</v>
      </c>
      <c r="T127" s="48">
        <v>0.80350694444444426</v>
      </c>
      <c r="U127" s="111">
        <v>14.566666666666652</v>
      </c>
      <c r="V127" s="112">
        <v>14.063772948878261</v>
      </c>
      <c r="W127" s="113"/>
      <c r="X127" s="13"/>
      <c r="Y127" s="337"/>
      <c r="Z127" s="338"/>
      <c r="AA127" s="172">
        <f t="shared" si="63"/>
        <v>-408.8222013297177</v>
      </c>
      <c r="AB127" s="110">
        <f t="shared" si="64"/>
        <v>0.88643827740841175</v>
      </c>
      <c r="AC127" s="333"/>
    </row>
    <row r="128" spans="1:29" ht="15.75" customHeight="1">
      <c r="A128" s="363"/>
      <c r="B128" s="100" t="s">
        <v>118</v>
      </c>
      <c r="C128" s="335" t="s">
        <v>146</v>
      </c>
      <c r="D128" s="336"/>
      <c r="E128" s="101">
        <v>18.18</v>
      </c>
      <c r="F128" s="102">
        <v>275</v>
      </c>
      <c r="G128" s="103">
        <f t="shared" si="65"/>
        <v>4999.5</v>
      </c>
      <c r="H128" s="26">
        <v>2</v>
      </c>
      <c r="I128" s="104">
        <v>3</v>
      </c>
      <c r="J128" s="105">
        <v>3600</v>
      </c>
      <c r="K128" s="106">
        <f t="shared" si="44"/>
        <v>1200</v>
      </c>
      <c r="L128" s="107">
        <v>3</v>
      </c>
      <c r="M128" s="105">
        <f t="shared" si="66"/>
        <v>3199.9160598015237</v>
      </c>
      <c r="N128" s="106">
        <f t="shared" si="59"/>
        <v>1066.638686600508</v>
      </c>
      <c r="O128" s="108">
        <f t="shared" si="60"/>
        <v>0</v>
      </c>
      <c r="P128" s="109">
        <f t="shared" si="61"/>
        <v>-133.36131339949202</v>
      </c>
      <c r="Q128" s="110">
        <f t="shared" si="62"/>
        <v>0.88886557216708995</v>
      </c>
      <c r="R128" s="328"/>
      <c r="S128" s="47">
        <v>0.81388888888888866</v>
      </c>
      <c r="T128" s="48">
        <v>0.81746527777777755</v>
      </c>
      <c r="U128" s="111">
        <v>14.949999999999939</v>
      </c>
      <c r="V128" s="112">
        <v>5.1563852587506371</v>
      </c>
      <c r="W128" s="113"/>
      <c r="X128" s="116"/>
      <c r="Y128" s="337"/>
      <c r="Z128" s="338"/>
      <c r="AA128" s="172">
        <f t="shared" si="63"/>
        <v>-400.08394019847628</v>
      </c>
      <c r="AB128" s="110">
        <f t="shared" si="64"/>
        <v>0.88886557216708995</v>
      </c>
      <c r="AC128" s="333"/>
    </row>
    <row r="129" spans="1:29" ht="15.75" customHeight="1">
      <c r="A129" s="363"/>
      <c r="B129" s="100" t="s">
        <v>118</v>
      </c>
      <c r="C129" s="335" t="s">
        <v>139</v>
      </c>
      <c r="D129" s="336"/>
      <c r="E129" s="101">
        <v>16.66</v>
      </c>
      <c r="F129" s="102">
        <v>1685</v>
      </c>
      <c r="G129" s="121">
        <f t="shared" si="65"/>
        <v>28072.1</v>
      </c>
      <c r="H129" s="26">
        <v>2</v>
      </c>
      <c r="I129" s="104">
        <v>5</v>
      </c>
      <c r="J129" s="105">
        <v>3600</v>
      </c>
      <c r="K129" s="106">
        <f t="shared" si="44"/>
        <v>720</v>
      </c>
      <c r="L129" s="107">
        <v>5</v>
      </c>
      <c r="M129" s="105">
        <f t="shared" si="66"/>
        <v>3191.7078973714533</v>
      </c>
      <c r="N129" s="106">
        <f t="shared" si="59"/>
        <v>638.34157947429071</v>
      </c>
      <c r="O129" s="108">
        <f t="shared" si="60"/>
        <v>0</v>
      </c>
      <c r="P129" s="109">
        <f t="shared" si="61"/>
        <v>-81.658420525709289</v>
      </c>
      <c r="Q129" s="110">
        <f t="shared" si="62"/>
        <v>0.88658552704762594</v>
      </c>
      <c r="R129" s="328"/>
      <c r="S129" s="47">
        <v>0.8277777777777775</v>
      </c>
      <c r="T129" s="120">
        <v>0.8497685185185182</v>
      </c>
      <c r="U129" s="111">
        <v>14.849999999999923</v>
      </c>
      <c r="V129" s="112">
        <v>31.675831013001346</v>
      </c>
      <c r="W129" s="113"/>
      <c r="X129" s="50"/>
      <c r="Y129" s="337"/>
      <c r="Z129" s="338"/>
      <c r="AA129" s="172">
        <f t="shared" si="63"/>
        <v>-408.29210262854667</v>
      </c>
      <c r="AB129" s="110">
        <f t="shared" si="64"/>
        <v>0.88658552704762594</v>
      </c>
      <c r="AC129" s="333"/>
    </row>
    <row r="130" spans="1:29" ht="15.75" customHeight="1">
      <c r="A130" s="363"/>
      <c r="B130" s="100" t="s">
        <v>118</v>
      </c>
      <c r="C130" s="335" t="s">
        <v>134</v>
      </c>
      <c r="D130" s="336"/>
      <c r="E130" s="101">
        <v>16.7</v>
      </c>
      <c r="F130" s="102">
        <v>867</v>
      </c>
      <c r="G130" s="121">
        <f t="shared" si="65"/>
        <v>14478.9</v>
      </c>
      <c r="H130" s="26"/>
      <c r="I130" s="104">
        <v>3</v>
      </c>
      <c r="J130" s="105">
        <v>3600</v>
      </c>
      <c r="K130" s="106">
        <f t="shared" si="44"/>
        <v>1200</v>
      </c>
      <c r="L130" s="107">
        <v>3</v>
      </c>
      <c r="M130" s="105">
        <f t="shared" si="66"/>
        <v>3185.5653565367629</v>
      </c>
      <c r="N130" s="106">
        <f t="shared" si="59"/>
        <v>1061.8551188455876</v>
      </c>
      <c r="O130" s="123">
        <f t="shared" si="60"/>
        <v>0</v>
      </c>
      <c r="P130" s="124">
        <f t="shared" si="61"/>
        <v>-138.14488115441236</v>
      </c>
      <c r="Q130" s="125">
        <f t="shared" si="62"/>
        <v>0.88487926570465636</v>
      </c>
      <c r="R130" s="328"/>
      <c r="S130" s="47">
        <v>0.85972222222222194</v>
      </c>
      <c r="T130" s="120">
        <v>0.87105324074074042</v>
      </c>
      <c r="U130" s="111">
        <v>15</v>
      </c>
      <c r="V130" s="112">
        <v>16.329911390220026</v>
      </c>
      <c r="W130" s="113"/>
      <c r="X130" s="116"/>
      <c r="Y130" s="337"/>
      <c r="Z130" s="338"/>
      <c r="AA130" s="172">
        <f t="shared" si="63"/>
        <v>-414.43464346323708</v>
      </c>
      <c r="AB130" s="110">
        <f t="shared" si="64"/>
        <v>0.88487926570465636</v>
      </c>
      <c r="AC130" s="333"/>
    </row>
    <row r="131" spans="1:29" ht="15.75" customHeight="1">
      <c r="A131" s="363"/>
      <c r="B131" s="100" t="s">
        <v>118</v>
      </c>
      <c r="C131" s="335" t="s">
        <v>201</v>
      </c>
      <c r="D131" s="336"/>
      <c r="E131" s="101">
        <v>30</v>
      </c>
      <c r="F131" s="102">
        <v>1543</v>
      </c>
      <c r="G131" s="121">
        <f t="shared" si="65"/>
        <v>46290</v>
      </c>
      <c r="H131" s="26"/>
      <c r="I131" s="104">
        <v>4</v>
      </c>
      <c r="J131" s="105">
        <v>3600</v>
      </c>
      <c r="K131" s="106">
        <f t="shared" si="44"/>
        <v>900</v>
      </c>
      <c r="L131" s="118">
        <v>4</v>
      </c>
      <c r="M131" s="105">
        <f t="shared" si="66"/>
        <v>3191.7599999999984</v>
      </c>
      <c r="N131" s="106">
        <f t="shared" si="59"/>
        <v>797.9399999999996</v>
      </c>
      <c r="O131" s="123">
        <f t="shared" si="60"/>
        <v>0</v>
      </c>
      <c r="P131" s="124">
        <f t="shared" si="61"/>
        <v>-102.0600000000004</v>
      </c>
      <c r="Q131" s="125">
        <f t="shared" si="62"/>
        <v>0.88659999999999961</v>
      </c>
      <c r="R131" s="328"/>
      <c r="S131" s="47">
        <v>0.88124999999999964</v>
      </c>
      <c r="T131" s="120">
        <v>0.90138888888888857</v>
      </c>
      <c r="U131" s="111">
        <v>14.683333333333284</v>
      </c>
      <c r="V131" s="112">
        <v>29.005940296262889</v>
      </c>
      <c r="W131" s="113"/>
      <c r="X131" s="116"/>
      <c r="Y131" s="337"/>
      <c r="Z131" s="338"/>
      <c r="AA131" s="172">
        <f t="shared" si="63"/>
        <v>-408.2400000000016</v>
      </c>
      <c r="AB131" s="110">
        <f t="shared" si="64"/>
        <v>0.88659999999999961</v>
      </c>
      <c r="AC131" s="333"/>
    </row>
    <row r="132" spans="1:29" ht="15.75" customHeight="1">
      <c r="A132" s="363"/>
      <c r="B132" s="100" t="s">
        <v>118</v>
      </c>
      <c r="C132" s="335" t="s">
        <v>147</v>
      </c>
      <c r="D132" s="336"/>
      <c r="E132" s="101">
        <v>24.82</v>
      </c>
      <c r="F132" s="102">
        <v>1404</v>
      </c>
      <c r="G132" s="121">
        <f t="shared" si="65"/>
        <v>34847.279999999999</v>
      </c>
      <c r="H132" s="26"/>
      <c r="I132" s="104">
        <v>5</v>
      </c>
      <c r="J132" s="105">
        <v>3600</v>
      </c>
      <c r="K132" s="106">
        <f t="shared" si="44"/>
        <v>720</v>
      </c>
      <c r="L132" s="118">
        <v>5</v>
      </c>
      <c r="M132" s="105">
        <f t="shared" si="66"/>
        <v>3189.2482883712951</v>
      </c>
      <c r="N132" s="106">
        <f t="shared" si="59"/>
        <v>637.84965767425899</v>
      </c>
      <c r="O132" s="123">
        <f t="shared" si="60"/>
        <v>0</v>
      </c>
      <c r="P132" s="124">
        <f t="shared" si="61"/>
        <v>-82.150342325741008</v>
      </c>
      <c r="Q132" s="125">
        <f t="shared" si="62"/>
        <v>0.88590230232535971</v>
      </c>
      <c r="R132" s="328"/>
      <c r="S132" s="47">
        <v>0.9118055555555552</v>
      </c>
      <c r="T132" s="120">
        <v>0.93013888888888852</v>
      </c>
      <c r="U132" s="111">
        <v>14.999999999999947</v>
      </c>
      <c r="V132" s="112">
        <v>26.413747812347406</v>
      </c>
      <c r="W132" s="126"/>
      <c r="X132" s="127"/>
      <c r="Y132" s="337"/>
      <c r="Z132" s="338"/>
      <c r="AA132" s="172">
        <f t="shared" si="63"/>
        <v>-410.75171162870492</v>
      </c>
      <c r="AB132" s="110">
        <f t="shared" si="64"/>
        <v>0.88590230232535971</v>
      </c>
      <c r="AC132" s="333"/>
    </row>
    <row r="133" spans="1:29" ht="15.75" customHeight="1">
      <c r="A133" s="363"/>
      <c r="B133" s="100" t="s">
        <v>118</v>
      </c>
      <c r="C133" s="335" t="s">
        <v>145</v>
      </c>
      <c r="D133" s="336"/>
      <c r="E133" s="101">
        <v>18.18</v>
      </c>
      <c r="F133" s="102">
        <v>2133</v>
      </c>
      <c r="G133" s="121">
        <f t="shared" si="65"/>
        <v>38777.94</v>
      </c>
      <c r="H133" s="26"/>
      <c r="I133" s="104">
        <v>3</v>
      </c>
      <c r="J133" s="105">
        <v>3600</v>
      </c>
      <c r="K133" s="106">
        <f t="shared" si="44"/>
        <v>1200</v>
      </c>
      <c r="L133" s="118">
        <v>3</v>
      </c>
      <c r="M133" s="105">
        <f t="shared" si="66"/>
        <v>3191.1777986702823</v>
      </c>
      <c r="N133" s="106">
        <f t="shared" si="59"/>
        <v>1063.7259328900941</v>
      </c>
      <c r="O133" s="123">
        <f t="shared" si="60"/>
        <v>0</v>
      </c>
      <c r="P133" s="124">
        <f t="shared" si="61"/>
        <v>-136.2740671099059</v>
      </c>
      <c r="Q133" s="125">
        <f t="shared" si="62"/>
        <v>0.88643827740841175</v>
      </c>
      <c r="R133" s="328"/>
      <c r="S133" s="47">
        <v>0.94027777777777743</v>
      </c>
      <c r="T133" s="120">
        <v>0.96812499999999968</v>
      </c>
      <c r="U133" s="111">
        <v>14.600000000000044</v>
      </c>
      <c r="V133" s="112">
        <v>40.10431510689483</v>
      </c>
      <c r="W133" s="126"/>
      <c r="X133" s="127"/>
      <c r="Y133" s="337"/>
      <c r="Z133" s="338"/>
      <c r="AA133" s="172">
        <f t="shared" si="63"/>
        <v>-408.8222013297177</v>
      </c>
      <c r="AB133" s="110">
        <f t="shared" si="64"/>
        <v>0.88643827740841175</v>
      </c>
      <c r="AC133" s="333"/>
    </row>
    <row r="134" spans="1:29" ht="15.75" customHeight="1">
      <c r="A134" s="363"/>
      <c r="B134" s="100" t="s">
        <v>118</v>
      </c>
      <c r="C134" s="335" t="s">
        <v>146</v>
      </c>
      <c r="D134" s="336"/>
      <c r="E134" s="101">
        <v>18.18</v>
      </c>
      <c r="F134" s="102">
        <v>674</v>
      </c>
      <c r="G134" s="121">
        <f t="shared" si="65"/>
        <v>12253.32</v>
      </c>
      <c r="H134" s="62"/>
      <c r="I134" s="104">
        <v>3</v>
      </c>
      <c r="J134" s="105">
        <v>3600</v>
      </c>
      <c r="K134" s="106">
        <f t="shared" si="44"/>
        <v>1200</v>
      </c>
      <c r="L134" s="118">
        <v>3</v>
      </c>
      <c r="M134" s="105">
        <f t="shared" si="66"/>
        <v>3199.9160598015237</v>
      </c>
      <c r="N134" s="106">
        <f t="shared" si="59"/>
        <v>1066.638686600508</v>
      </c>
      <c r="O134" s="123">
        <f t="shared" si="60"/>
        <v>0</v>
      </c>
      <c r="P134" s="124">
        <f t="shared" si="61"/>
        <v>-133.36131339949202</v>
      </c>
      <c r="Q134" s="125">
        <f t="shared" si="62"/>
        <v>0.88886557216708995</v>
      </c>
      <c r="R134" s="328"/>
      <c r="S134" s="47">
        <v>0.97847222222222185</v>
      </c>
      <c r="T134" s="120">
        <v>0.98724537037036997</v>
      </c>
      <c r="U134" s="111">
        <v>14.899999999999931</v>
      </c>
      <c r="V134" s="112">
        <v>12.637831506901561</v>
      </c>
      <c r="W134" s="126"/>
      <c r="X134" s="127"/>
      <c r="Y134" s="337"/>
      <c r="Z134" s="338"/>
      <c r="AA134" s="172">
        <f t="shared" si="63"/>
        <v>-400.08394019847628</v>
      </c>
      <c r="AB134" s="110">
        <f t="shared" si="64"/>
        <v>0.88886557216708995</v>
      </c>
      <c r="AC134" s="333"/>
    </row>
    <row r="135" spans="1:29" ht="15.75" customHeight="1">
      <c r="A135" s="363"/>
      <c r="B135" s="100" t="s">
        <v>118</v>
      </c>
      <c r="C135" s="335" t="s">
        <v>139</v>
      </c>
      <c r="D135" s="336"/>
      <c r="E135" s="101">
        <v>16.66</v>
      </c>
      <c r="F135" s="102">
        <v>4779</v>
      </c>
      <c r="G135" s="121">
        <f t="shared" si="65"/>
        <v>79618.14</v>
      </c>
      <c r="H135" s="62"/>
      <c r="I135" s="104">
        <v>5</v>
      </c>
      <c r="J135" s="105">
        <v>3600</v>
      </c>
      <c r="K135" s="106">
        <f t="shared" si="44"/>
        <v>720</v>
      </c>
      <c r="L135" s="118">
        <v>5</v>
      </c>
      <c r="M135" s="105">
        <f t="shared" si="66"/>
        <v>3191.7078973714533</v>
      </c>
      <c r="N135" s="106">
        <f t="shared" si="59"/>
        <v>638.34157947429071</v>
      </c>
      <c r="O135" s="123">
        <f t="shared" si="60"/>
        <v>0</v>
      </c>
      <c r="P135" s="124">
        <f t="shared" si="61"/>
        <v>-81.658420525709289</v>
      </c>
      <c r="Q135" s="125">
        <f t="shared" si="62"/>
        <v>0.88658552704762594</v>
      </c>
      <c r="R135" s="328"/>
      <c r="S135" s="47">
        <v>0.99722222222222179</v>
      </c>
      <c r="T135" s="120">
        <v>1.059606481481481</v>
      </c>
      <c r="U135" s="111">
        <v>15</v>
      </c>
      <c r="V135" s="112">
        <v>89.839048315212722</v>
      </c>
      <c r="W135" s="126"/>
      <c r="X135" s="127"/>
      <c r="Y135" s="337"/>
      <c r="Z135" s="338"/>
      <c r="AA135" s="172">
        <f t="shared" si="63"/>
        <v>-408.29210262854667</v>
      </c>
      <c r="AB135" s="110">
        <f t="shared" si="64"/>
        <v>0.88658552704762594</v>
      </c>
      <c r="AC135" s="333"/>
    </row>
    <row r="136" spans="1:29" ht="15.75" customHeight="1">
      <c r="A136" s="363"/>
      <c r="B136" s="100"/>
      <c r="C136" s="335"/>
      <c r="D136" s="336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8"/>
      <c r="S136" s="47"/>
      <c r="T136" s="120"/>
      <c r="U136" s="111"/>
      <c r="V136" s="112"/>
      <c r="W136" s="126"/>
      <c r="X136" s="127"/>
      <c r="Y136" s="337"/>
      <c r="Z136" s="338"/>
      <c r="AA136" s="172"/>
      <c r="AB136" s="110"/>
      <c r="AC136" s="333"/>
    </row>
    <row r="137" spans="1:29" ht="15.75" customHeight="1">
      <c r="A137" s="363"/>
      <c r="B137" s="100"/>
      <c r="C137" s="335"/>
      <c r="D137" s="336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8"/>
      <c r="S137" s="47"/>
      <c r="T137" s="120"/>
      <c r="U137" s="111"/>
      <c r="V137" s="112"/>
      <c r="W137" s="113"/>
      <c r="X137" s="116"/>
      <c r="Y137" s="337"/>
      <c r="Z137" s="338"/>
      <c r="AA137" s="172"/>
      <c r="AB137" s="110"/>
      <c r="AC137" s="333"/>
    </row>
    <row r="138" spans="1:29" ht="15.75" customHeight="1">
      <c r="A138" s="363"/>
      <c r="B138" s="100"/>
      <c r="C138" s="335"/>
      <c r="D138" s="336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8"/>
      <c r="S138" s="47"/>
      <c r="T138" s="120"/>
      <c r="U138" s="111"/>
      <c r="V138" s="112"/>
      <c r="W138" s="126"/>
      <c r="X138" s="127"/>
      <c r="Y138" s="337"/>
      <c r="Z138" s="338"/>
      <c r="AA138" s="172"/>
      <c r="AB138" s="110"/>
      <c r="AC138" s="333"/>
    </row>
    <row r="139" spans="1:29" ht="15.75" customHeight="1">
      <c r="A139" s="363"/>
      <c r="B139" s="100"/>
      <c r="C139" s="335"/>
      <c r="D139" s="336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8"/>
      <c r="S139" s="119"/>
      <c r="T139" s="120"/>
      <c r="U139" s="130"/>
      <c r="V139" s="131"/>
      <c r="W139" s="126"/>
      <c r="X139" s="127"/>
      <c r="Y139" s="337"/>
      <c r="Z139" s="338"/>
      <c r="AA139" s="173"/>
      <c r="AB139" s="125"/>
      <c r="AC139" s="333"/>
    </row>
    <row r="140" spans="1:29" ht="15.75" customHeight="1" thickBot="1">
      <c r="A140" s="364"/>
      <c r="B140" s="133" t="s">
        <v>115</v>
      </c>
      <c r="C140" s="358"/>
      <c r="D140" s="358"/>
      <c r="E140" s="134"/>
      <c r="F140" s="167"/>
      <c r="G140" s="135"/>
      <c r="H140" s="69"/>
      <c r="I140" s="136">
        <f t="shared" ref="I140:J140" si="67">AVERAGE(I124:I139)</f>
        <v>3.8333333333333335</v>
      </c>
      <c r="J140" s="137">
        <f t="shared" si="67"/>
        <v>3600</v>
      </c>
      <c r="K140" s="138">
        <f t="shared" ref="K140" si="68">J140/I140</f>
        <v>939.13043478260863</v>
      </c>
      <c r="L140" s="136">
        <f t="shared" ref="L140:M140" si="69">AVERAGE(L124:L139)</f>
        <v>3.8333333333333335</v>
      </c>
      <c r="M140" s="137">
        <f t="shared" si="69"/>
        <v>3191.5625667918862</v>
      </c>
      <c r="N140" s="138">
        <f>M140/L140</f>
        <v>832.58153916310073</v>
      </c>
      <c r="O140" s="139">
        <f>L140-I140</f>
        <v>0</v>
      </c>
      <c r="P140" s="140">
        <f>N140-K140</f>
        <v>-106.5488956195079</v>
      </c>
      <c r="Q140" s="141">
        <f>N140/K140</f>
        <v>0.88654515744219065</v>
      </c>
      <c r="R140" s="329"/>
      <c r="S140" s="142">
        <v>0.74444444444444446</v>
      </c>
      <c r="T140" s="143">
        <v>1.059606481481481</v>
      </c>
      <c r="U140" s="144"/>
      <c r="V140" s="166"/>
      <c r="W140" s="167"/>
      <c r="X140" s="138"/>
      <c r="Y140" s="359"/>
      <c r="Z140" s="360"/>
      <c r="AA140" s="174">
        <f>M140-J140</f>
        <v>-408.43743320811382</v>
      </c>
      <c r="AB140" s="141">
        <f>M140/J140</f>
        <v>0.88654515744219065</v>
      </c>
      <c r="AC140" s="334"/>
    </row>
    <row r="142" spans="1:29">
      <c r="Y142" s="365" t="s">
        <v>149</v>
      </c>
      <c r="Z142" s="365"/>
    </row>
    <row r="143" spans="1:29">
      <c r="Y143" s="365" t="s">
        <v>150</v>
      </c>
      <c r="Z143" s="365"/>
    </row>
    <row r="144" spans="1:29">
      <c r="Y144" s="365" t="s">
        <v>151</v>
      </c>
      <c r="Z144" s="365"/>
    </row>
    <row r="145" spans="25:26">
      <c r="Y145" s="365" t="s">
        <v>152</v>
      </c>
      <c r="Z145" s="365"/>
    </row>
    <row r="146" spans="25:26">
      <c r="Y146" s="365" t="s">
        <v>153</v>
      </c>
      <c r="Z146" s="365"/>
    </row>
    <row r="147" spans="25:26">
      <c r="Y147" s="365" t="s">
        <v>154</v>
      </c>
      <c r="Z147" s="365"/>
    </row>
    <row r="148" spans="25:26">
      <c r="Y148" s="365" t="s">
        <v>155</v>
      </c>
      <c r="Z148" s="365"/>
    </row>
    <row r="149" spans="25:26">
      <c r="Y149" s="365" t="s">
        <v>156</v>
      </c>
      <c r="Z149" s="365"/>
    </row>
    <row r="150" spans="25:26">
      <c r="Y150" s="365" t="s">
        <v>157</v>
      </c>
      <c r="Z150" s="365"/>
    </row>
    <row r="151" spans="25:26">
      <c r="Y151" s="365" t="s">
        <v>158</v>
      </c>
      <c r="Z151" s="365"/>
    </row>
    <row r="152" spans="25:26">
      <c r="Y152" s="365" t="s">
        <v>159</v>
      </c>
      <c r="Z152" s="365"/>
    </row>
    <row r="153" spans="25:26">
      <c r="Y153" s="365" t="s">
        <v>160</v>
      </c>
      <c r="Z153" s="365"/>
    </row>
    <row r="154" spans="25:26">
      <c r="Y154" s="365" t="s">
        <v>161</v>
      </c>
      <c r="Z154" s="365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234" priority="1" operator="greaterThan">
      <formula>0</formula>
    </cfRule>
  </conditionalFormatting>
  <conditionalFormatting sqref="P5:P140 AA5:AA140">
    <cfRule type="cellIs" dxfId="233" priority="4" operator="lessThan">
      <formula>0</formula>
    </cfRule>
  </conditionalFormatting>
  <conditionalFormatting sqref="Q5:Q140 AB5:AB140">
    <cfRule type="cellIs" dxfId="232" priority="2" operator="greaterThan">
      <formula>1</formula>
    </cfRule>
    <cfRule type="cellIs" dxfId="231" priority="3" operator="lessThan">
      <formula>0.8</formula>
    </cfRule>
  </conditionalFormatting>
  <conditionalFormatting sqref="AC5:AC6 R5:R140 AC73:AC78">
    <cfRule type="cellIs" dxfId="230" priority="5" operator="lessThan">
      <formula>0.8</formula>
    </cfRule>
  </conditionalFormatting>
  <conditionalFormatting sqref="AC12:AC20">
    <cfRule type="cellIs" dxfId="229" priority="12" operator="lessThan">
      <formula>0.8</formula>
    </cfRule>
  </conditionalFormatting>
  <conditionalFormatting sqref="AC22">
    <cfRule type="cellIs" dxfId="228" priority="11" operator="lessThan">
      <formula>0.8</formula>
    </cfRule>
  </conditionalFormatting>
  <conditionalFormatting sqref="AC39">
    <cfRule type="cellIs" dxfId="227" priority="7" operator="lessThan">
      <formula>0.8</formula>
    </cfRule>
  </conditionalFormatting>
  <conditionalFormatting sqref="AC56:AC61">
    <cfRule type="cellIs" dxfId="226" priority="6" operator="lessThan">
      <formula>0.8</formula>
    </cfRule>
  </conditionalFormatting>
  <conditionalFormatting sqref="AC90">
    <cfRule type="cellIs" dxfId="225" priority="10" operator="lessThan">
      <formula>0.8</formula>
    </cfRule>
  </conditionalFormatting>
  <conditionalFormatting sqref="AC107">
    <cfRule type="cellIs" dxfId="224" priority="9" operator="lessThan">
      <formula>0.8</formula>
    </cfRule>
  </conditionalFormatting>
  <conditionalFormatting sqref="AC124:AC129">
    <cfRule type="cellIs" dxfId="223" priority="8" operator="lessThan">
      <formula>0.8</formula>
    </cfRule>
  </conditionalFormatting>
  <dataValidations count="1">
    <dataValidation type="list" allowBlank="1" showInputMessage="1" showErrorMessage="1" sqref="Y5:Z140" xr:uid="{BDC62B4E-7435-40AE-81A9-895672D83A0E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B920B-2F78-4C21-8E36-6F80273720EB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O43" sqref="O43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SUM(F5:F140)</f>
        <v>85562</v>
      </c>
      <c r="E1" s="88" t="s">
        <v>3</v>
      </c>
      <c r="F1" s="89">
        <f>SUM(G5:G140)</f>
        <v>3757946.5999999996</v>
      </c>
      <c r="G1" s="90" t="s">
        <v>84</v>
      </c>
      <c r="H1" s="91">
        <f>L21+L38+L55+L72+L89+L106+L123+L140</f>
        <v>135.12936507936507</v>
      </c>
      <c r="I1" s="284" t="s">
        <v>85</v>
      </c>
      <c r="J1" s="280"/>
      <c r="K1" s="309"/>
      <c r="L1" s="313" t="s">
        <v>86</v>
      </c>
      <c r="M1" s="314"/>
      <c r="N1" s="315"/>
      <c r="O1" s="280" t="s">
        <v>87</v>
      </c>
      <c r="P1" s="280"/>
      <c r="Q1" s="280"/>
      <c r="R1" s="281"/>
      <c r="S1" s="284" t="s">
        <v>88</v>
      </c>
      <c r="T1" s="280"/>
      <c r="U1" s="280"/>
      <c r="V1" s="280"/>
      <c r="W1" s="280"/>
      <c r="X1" s="281"/>
      <c r="Y1" s="192" t="s">
        <v>187</v>
      </c>
      <c r="Z1" s="192" t="s">
        <v>188</v>
      </c>
      <c r="AA1" s="366" t="s">
        <v>163</v>
      </c>
      <c r="AB1" s="367"/>
      <c r="AC1" s="176" t="s">
        <v>19</v>
      </c>
      <c r="AD1" s="177" t="s">
        <v>162</v>
      </c>
      <c r="AE1" s="284" t="s">
        <v>90</v>
      </c>
      <c r="AF1" s="286"/>
      <c r="AG1" s="287"/>
    </row>
    <row r="2" spans="1:33" ht="26.25" customHeight="1" thickBot="1">
      <c r="A2" s="299">
        <v>46213</v>
      </c>
      <c r="B2" s="300"/>
      <c r="C2" s="92" t="s">
        <v>40</v>
      </c>
      <c r="D2" s="93">
        <f>AVERAGE(N21,N38,N55,N72,N89,N106,N123,N140)</f>
        <v>209.21630193834105</v>
      </c>
      <c r="E2" s="93" t="s">
        <v>91</v>
      </c>
      <c r="F2" s="94">
        <f>F1/D1</f>
        <v>43.920742853135735</v>
      </c>
      <c r="G2" s="95" t="s">
        <v>92</v>
      </c>
      <c r="H2" s="96">
        <f>COUNT(H5:H140)</f>
        <v>2</v>
      </c>
      <c r="I2" s="310"/>
      <c r="J2" s="311"/>
      <c r="K2" s="312"/>
      <c r="L2" s="316"/>
      <c r="M2" s="282"/>
      <c r="N2" s="317"/>
      <c r="O2" s="282"/>
      <c r="P2" s="282"/>
      <c r="Q2" s="282"/>
      <c r="R2" s="283"/>
      <c r="S2" s="285"/>
      <c r="T2" s="282"/>
      <c r="U2" s="282"/>
      <c r="V2" s="282"/>
      <c r="W2" s="282"/>
      <c r="X2" s="283"/>
      <c r="Y2" s="193">
        <f>SUM(Y21,Y38,Y55,Y72,Y89,Y106,Y123,Y140)</f>
        <v>0</v>
      </c>
      <c r="Z2" s="193">
        <f>SUM(Z21,Z38,Z55,Z72,Z89,Z106,Z123,Z140)</f>
        <v>0</v>
      </c>
      <c r="AA2" s="368"/>
      <c r="AB2" s="369"/>
      <c r="AC2" s="201">
        <f>SUM(AC21,AC38,AC55,AC72,AC89,AC106,AC123,AC140)</f>
        <v>53</v>
      </c>
      <c r="AD2" s="202">
        <f>SUM(AD21,AD38,AD55,AD72,AD89,AD106,AD123,AD140)</f>
        <v>0</v>
      </c>
      <c r="AE2" s="288"/>
      <c r="AF2" s="289"/>
      <c r="AG2" s="290"/>
    </row>
    <row r="3" spans="1:33" ht="23.25" customHeight="1">
      <c r="A3" s="301" t="s">
        <v>93</v>
      </c>
      <c r="B3" s="303" t="s">
        <v>94</v>
      </c>
      <c r="C3" s="305" t="s">
        <v>95</v>
      </c>
      <c r="D3" s="305"/>
      <c r="E3" s="307" t="s">
        <v>96</v>
      </c>
      <c r="F3" s="305" t="s">
        <v>97</v>
      </c>
      <c r="G3" s="307" t="s">
        <v>98</v>
      </c>
      <c r="H3" s="356" t="s">
        <v>99</v>
      </c>
      <c r="I3" s="291" t="s">
        <v>100</v>
      </c>
      <c r="J3" s="293" t="s">
        <v>101</v>
      </c>
      <c r="K3" s="295" t="s">
        <v>40</v>
      </c>
      <c r="L3" s="297" t="s">
        <v>100</v>
      </c>
      <c r="M3" s="293" t="s">
        <v>101</v>
      </c>
      <c r="N3" s="295" t="s">
        <v>40</v>
      </c>
      <c r="O3" s="291" t="s">
        <v>100</v>
      </c>
      <c r="P3" s="350" t="s">
        <v>40</v>
      </c>
      <c r="Q3" s="352" t="s">
        <v>102</v>
      </c>
      <c r="R3" s="354" t="s">
        <v>103</v>
      </c>
      <c r="S3" s="339" t="s">
        <v>104</v>
      </c>
      <c r="T3" s="340"/>
      <c r="U3" s="341" t="s">
        <v>105</v>
      </c>
      <c r="V3" s="341" t="s">
        <v>106</v>
      </c>
      <c r="W3" s="305" t="s">
        <v>107</v>
      </c>
      <c r="X3" s="343"/>
      <c r="Y3" s="370" t="s">
        <v>189</v>
      </c>
      <c r="Z3" s="371"/>
      <c r="AA3" s="377" t="s">
        <v>108</v>
      </c>
      <c r="AB3" s="378"/>
      <c r="AC3" s="370" t="s">
        <v>190</v>
      </c>
      <c r="AD3" s="371"/>
      <c r="AE3" s="348" t="s">
        <v>101</v>
      </c>
      <c r="AF3" s="318" t="s">
        <v>102</v>
      </c>
      <c r="AG3" s="320" t="s">
        <v>109</v>
      </c>
    </row>
    <row r="4" spans="1:33" ht="17.25" customHeight="1" thickBot="1">
      <c r="A4" s="302"/>
      <c r="B4" s="304"/>
      <c r="C4" s="306"/>
      <c r="D4" s="306"/>
      <c r="E4" s="308"/>
      <c r="F4" s="306"/>
      <c r="G4" s="308"/>
      <c r="H4" s="357"/>
      <c r="I4" s="292"/>
      <c r="J4" s="294"/>
      <c r="K4" s="296"/>
      <c r="L4" s="298"/>
      <c r="M4" s="294"/>
      <c r="N4" s="296"/>
      <c r="O4" s="292"/>
      <c r="P4" s="351"/>
      <c r="Q4" s="353"/>
      <c r="R4" s="355"/>
      <c r="S4" s="203" t="s">
        <v>110</v>
      </c>
      <c r="T4" s="204" t="s">
        <v>111</v>
      </c>
      <c r="U4" s="342"/>
      <c r="V4" s="342"/>
      <c r="W4" s="99" t="s">
        <v>112</v>
      </c>
      <c r="X4" s="69" t="s">
        <v>113</v>
      </c>
      <c r="Y4" s="194" t="s">
        <v>49</v>
      </c>
      <c r="Z4" s="195" t="s">
        <v>50</v>
      </c>
      <c r="AA4" s="379"/>
      <c r="AB4" s="380"/>
      <c r="AC4" s="194" t="s">
        <v>164</v>
      </c>
      <c r="AD4" s="195" t="s">
        <v>165</v>
      </c>
      <c r="AE4" s="349"/>
      <c r="AF4" s="319"/>
      <c r="AG4" s="321"/>
    </row>
    <row r="5" spans="1:33" ht="15.75" customHeight="1">
      <c r="A5" s="322" t="s">
        <v>170</v>
      </c>
      <c r="B5" s="114" t="s">
        <v>166</v>
      </c>
      <c r="C5" s="372" t="s">
        <v>167</v>
      </c>
      <c r="D5" s="372"/>
      <c r="E5" s="147">
        <v>19.7</v>
      </c>
      <c r="F5" s="151">
        <v>3531</v>
      </c>
      <c r="G5" s="148">
        <f t="shared" ref="G5:G9" si="0">E5*F5</f>
        <v>69560.7</v>
      </c>
      <c r="H5" s="149"/>
      <c r="I5" s="150">
        <v>13</v>
      </c>
      <c r="J5" s="151">
        <v>1200</v>
      </c>
      <c r="K5" s="152">
        <f>J5/I5</f>
        <v>92.307692307692307</v>
      </c>
      <c r="L5" s="107">
        <v>13</v>
      </c>
      <c r="M5" s="151">
        <f>F5/V5*60</f>
        <v>1082.8104896674565</v>
      </c>
      <c r="N5" s="152">
        <f>M5/L5</f>
        <v>83.293114589804347</v>
      </c>
      <c r="O5" s="154">
        <f>L5-I5</f>
        <v>0</v>
      </c>
      <c r="P5" s="155">
        <f>N5-K5</f>
        <v>-9.0145777178879598</v>
      </c>
      <c r="Q5" s="156">
        <f>N5/K5</f>
        <v>0.90234207472288042</v>
      </c>
      <c r="R5" s="327">
        <f>Q21</f>
        <v>0.89734431689650351</v>
      </c>
      <c r="S5" s="157">
        <v>0.20833333333333334</v>
      </c>
      <c r="T5" s="158">
        <v>0.3442013888888889</v>
      </c>
      <c r="U5" s="159"/>
      <c r="V5" s="160">
        <v>195.65750611177089</v>
      </c>
      <c r="W5" s="181"/>
      <c r="X5" s="152"/>
      <c r="Y5" s="12"/>
      <c r="Z5" s="198"/>
      <c r="AA5" s="330"/>
      <c r="AB5" s="331"/>
      <c r="AC5" s="12">
        <v>4</v>
      </c>
      <c r="AD5" s="198"/>
      <c r="AE5" s="178">
        <f>M5-J5</f>
        <v>-117.18951033254348</v>
      </c>
      <c r="AF5" s="132">
        <f>M5/J5</f>
        <v>0.90234207472288042</v>
      </c>
      <c r="AG5" s="373">
        <f>AF21</f>
        <v>0.89734431689650351</v>
      </c>
    </row>
    <row r="6" spans="1:33" ht="15.75" customHeight="1">
      <c r="A6" s="323"/>
      <c r="B6" s="100" t="s">
        <v>171</v>
      </c>
      <c r="C6" s="376" t="s">
        <v>172</v>
      </c>
      <c r="D6" s="376"/>
      <c r="E6" s="101">
        <v>56.43</v>
      </c>
      <c r="F6" s="102">
        <v>3722</v>
      </c>
      <c r="G6" s="103">
        <f t="shared" si="0"/>
        <v>210032.46</v>
      </c>
      <c r="H6" s="26"/>
      <c r="I6" s="104">
        <v>24</v>
      </c>
      <c r="J6" s="105">
        <v>2000</v>
      </c>
      <c r="K6" s="106">
        <f t="shared" ref="K6:K47" si="1">J6/I6</f>
        <v>83.333333333333329</v>
      </c>
      <c r="L6" s="107">
        <v>24</v>
      </c>
      <c r="M6" s="105">
        <f>F6/V6*60</f>
        <v>1789.7403014463873</v>
      </c>
      <c r="N6" s="106">
        <f>M6/L6</f>
        <v>74.572512560266134</v>
      </c>
      <c r="O6" s="108">
        <f>L6-I6</f>
        <v>0</v>
      </c>
      <c r="P6" s="109">
        <f>N6-K6</f>
        <v>-8.760820773067195</v>
      </c>
      <c r="Q6" s="110">
        <f>N6/K6</f>
        <v>0.89487015072319365</v>
      </c>
      <c r="R6" s="328"/>
      <c r="S6" s="47">
        <v>0.34791666666666665</v>
      </c>
      <c r="T6" s="48">
        <v>0.43456018518518519</v>
      </c>
      <c r="U6" s="111">
        <v>5.349999999999957</v>
      </c>
      <c r="V6" s="112">
        <v>124.77787968428876</v>
      </c>
      <c r="W6" s="113"/>
      <c r="X6" s="116"/>
      <c r="Y6" s="12"/>
      <c r="Z6" s="198"/>
      <c r="AA6" s="337"/>
      <c r="AB6" s="338"/>
      <c r="AC6" s="12">
        <v>3</v>
      </c>
      <c r="AD6" s="198"/>
      <c r="AE6" s="117">
        <f>M6-J6</f>
        <v>-210.25969855361268</v>
      </c>
      <c r="AF6" s="110">
        <f>M6/J6</f>
        <v>0.89487015072319365</v>
      </c>
      <c r="AG6" s="374"/>
    </row>
    <row r="7" spans="1:33" ht="15.75" customHeight="1">
      <c r="A7" s="323"/>
      <c r="B7" s="100" t="s">
        <v>173</v>
      </c>
      <c r="C7" s="376" t="s">
        <v>196</v>
      </c>
      <c r="D7" s="376"/>
      <c r="E7" s="101">
        <v>77.349999999999994</v>
      </c>
      <c r="F7" s="102">
        <v>586</v>
      </c>
      <c r="G7" s="103">
        <f t="shared" si="0"/>
        <v>45327.1</v>
      </c>
      <c r="H7" s="26"/>
      <c r="I7" s="104">
        <v>25</v>
      </c>
      <c r="J7" s="105">
        <v>2000</v>
      </c>
      <c r="K7" s="106">
        <f t="shared" si="1"/>
        <v>80</v>
      </c>
      <c r="L7" s="107">
        <v>25</v>
      </c>
      <c r="M7" s="105">
        <f>F7/V7*60</f>
        <v>1790.9860221195554</v>
      </c>
      <c r="N7" s="106">
        <f>M7/L7</f>
        <v>71.639440884782218</v>
      </c>
      <c r="O7" s="108">
        <f>L7-I7</f>
        <v>0</v>
      </c>
      <c r="P7" s="109">
        <f>N7-K7</f>
        <v>-8.3605591152177823</v>
      </c>
      <c r="Q7" s="110">
        <f>N7/K7</f>
        <v>0.89549301105977774</v>
      </c>
      <c r="R7" s="328"/>
      <c r="S7" s="47">
        <v>0.43819444444444444</v>
      </c>
      <c r="T7" s="48">
        <v>0.45181712962962961</v>
      </c>
      <c r="U7" s="111">
        <v>5.2333333333333254</v>
      </c>
      <c r="V7" s="112">
        <v>19.631644002664878</v>
      </c>
      <c r="W7" s="113"/>
      <c r="X7" s="116"/>
      <c r="Y7" s="12"/>
      <c r="Z7" s="198"/>
      <c r="AA7" s="337"/>
      <c r="AB7" s="338"/>
      <c r="AC7" s="12">
        <v>1</v>
      </c>
      <c r="AD7" s="198"/>
      <c r="AE7" s="117">
        <f>M7-J7</f>
        <v>-209.0139778804446</v>
      </c>
      <c r="AF7" s="110">
        <f>M7/J7</f>
        <v>0.89549301105977774</v>
      </c>
      <c r="AG7" s="374"/>
    </row>
    <row r="8" spans="1:33" ht="15.75" customHeight="1">
      <c r="A8" s="323"/>
      <c r="B8" s="100" t="s">
        <v>173</v>
      </c>
      <c r="C8" s="376" t="s">
        <v>174</v>
      </c>
      <c r="D8" s="376"/>
      <c r="E8" s="101">
        <v>77.34</v>
      </c>
      <c r="F8" s="102">
        <v>1578</v>
      </c>
      <c r="G8" s="103">
        <f t="shared" si="0"/>
        <v>122042.52</v>
      </c>
      <c r="H8" s="26"/>
      <c r="I8" s="104">
        <v>23</v>
      </c>
      <c r="J8" s="105">
        <v>2000</v>
      </c>
      <c r="K8" s="106">
        <f t="shared" si="1"/>
        <v>86.956521739130437</v>
      </c>
      <c r="L8" s="118">
        <v>23</v>
      </c>
      <c r="M8" s="105">
        <f>F8/V8*60</f>
        <v>1794.0192297084634</v>
      </c>
      <c r="N8" s="106">
        <f>M8/L8</f>
        <v>78.000836074281011</v>
      </c>
      <c r="O8" s="108">
        <f>L8-I8</f>
        <v>0</v>
      </c>
      <c r="P8" s="109">
        <f>N8-K8</f>
        <v>-8.9556856648494261</v>
      </c>
      <c r="Q8" s="110">
        <f>N8/K8</f>
        <v>0.89700961485423159</v>
      </c>
      <c r="R8" s="328"/>
      <c r="S8" s="47">
        <v>0.4548611111111111</v>
      </c>
      <c r="T8" s="48">
        <v>0.4915046296296296</v>
      </c>
      <c r="U8" s="111">
        <v>5</v>
      </c>
      <c r="V8" s="112">
        <v>52.775354038644252</v>
      </c>
      <c r="W8" s="113">
        <v>0.4915046296296296</v>
      </c>
      <c r="X8" s="116">
        <v>0.53055555555555545</v>
      </c>
      <c r="Y8" s="12"/>
      <c r="Z8" s="198"/>
      <c r="AA8" s="337"/>
      <c r="AB8" s="338"/>
      <c r="AC8" s="12">
        <v>1</v>
      </c>
      <c r="AD8" s="198"/>
      <c r="AE8" s="117">
        <f>M8-J8</f>
        <v>-205.9807702915366</v>
      </c>
      <c r="AF8" s="110">
        <f>M8/J8</f>
        <v>0.8970096148542317</v>
      </c>
      <c r="AG8" s="374"/>
    </row>
    <row r="9" spans="1:33" ht="15.75" customHeight="1">
      <c r="A9" s="323"/>
      <c r="B9" s="100" t="s">
        <v>173</v>
      </c>
      <c r="C9" s="376" t="s">
        <v>176</v>
      </c>
      <c r="D9" s="376"/>
      <c r="E9" s="101">
        <v>59.52</v>
      </c>
      <c r="F9" s="102">
        <v>3639</v>
      </c>
      <c r="G9" s="103">
        <f t="shared" si="0"/>
        <v>216593.28</v>
      </c>
      <c r="H9" s="13"/>
      <c r="I9" s="104">
        <v>24</v>
      </c>
      <c r="J9" s="105">
        <v>2000</v>
      </c>
      <c r="K9" s="106">
        <f t="shared" si="1"/>
        <v>83.333333333333329</v>
      </c>
      <c r="L9" s="118">
        <v>24</v>
      </c>
      <c r="M9" s="105">
        <f>F9/V9*60</f>
        <v>1798.0116725059697</v>
      </c>
      <c r="N9" s="106">
        <f>M9/L9</f>
        <v>74.917153021082072</v>
      </c>
      <c r="O9" s="108">
        <f>L9-I9</f>
        <v>0</v>
      </c>
      <c r="P9" s="109">
        <f>N9-K9</f>
        <v>-8.4161803122512566</v>
      </c>
      <c r="Q9" s="110">
        <f>N9/K9</f>
        <v>0.89900583625298491</v>
      </c>
      <c r="R9" s="328"/>
      <c r="S9" s="47">
        <v>0.53055555555555545</v>
      </c>
      <c r="T9" s="48">
        <v>0.61488425925925916</v>
      </c>
      <c r="U9" s="111">
        <v>56.233333333333221</v>
      </c>
      <c r="V9" s="112">
        <v>121.43413935444019</v>
      </c>
      <c r="W9" s="113"/>
      <c r="X9" s="116"/>
      <c r="Y9" s="12"/>
      <c r="Z9" s="198"/>
      <c r="AA9" s="337"/>
      <c r="AB9" s="338"/>
      <c r="AC9" s="12">
        <v>3</v>
      </c>
      <c r="AD9" s="198"/>
      <c r="AE9" s="117">
        <f>M9-J9</f>
        <v>-201.98832749403027</v>
      </c>
      <c r="AF9" s="110">
        <f>M9/J9</f>
        <v>0.89900583625298491</v>
      </c>
      <c r="AG9" s="374"/>
    </row>
    <row r="10" spans="1:33" ht="15.75" customHeight="1">
      <c r="A10" s="323"/>
      <c r="B10" s="100"/>
      <c r="C10" s="376"/>
      <c r="D10" s="376"/>
      <c r="E10" s="101"/>
      <c r="F10" s="102"/>
      <c r="G10" s="121"/>
      <c r="H10" s="122"/>
      <c r="I10" s="104"/>
      <c r="J10" s="105"/>
      <c r="K10" s="106"/>
      <c r="L10" s="118"/>
      <c r="M10" s="105"/>
      <c r="N10" s="106"/>
      <c r="O10" s="108"/>
      <c r="P10" s="109"/>
      <c r="Q10" s="110"/>
      <c r="R10" s="328"/>
      <c r="S10" s="47"/>
      <c r="T10" s="120"/>
      <c r="U10" s="111"/>
      <c r="V10" s="112"/>
      <c r="W10" s="113"/>
      <c r="X10" s="116"/>
      <c r="Y10" s="12"/>
      <c r="Z10" s="198"/>
      <c r="AA10" s="337"/>
      <c r="AB10" s="338"/>
      <c r="AC10" s="12"/>
      <c r="AD10" s="198"/>
      <c r="AE10" s="117"/>
      <c r="AF10" s="110"/>
      <c r="AG10" s="374"/>
    </row>
    <row r="11" spans="1:33" ht="15.75" customHeight="1">
      <c r="A11" s="323"/>
      <c r="B11" s="100"/>
      <c r="C11" s="376"/>
      <c r="D11" s="376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28"/>
      <c r="S11" s="47"/>
      <c r="T11" s="120"/>
      <c r="U11" s="111"/>
      <c r="V11" s="112"/>
      <c r="W11" s="113"/>
      <c r="X11" s="116"/>
      <c r="Y11" s="12"/>
      <c r="Z11" s="198"/>
      <c r="AA11" s="337"/>
      <c r="AB11" s="338"/>
      <c r="AC11" s="12"/>
      <c r="AD11" s="198"/>
      <c r="AE11" s="117"/>
      <c r="AF11" s="110"/>
      <c r="AG11" s="374"/>
    </row>
    <row r="12" spans="1:33" ht="15.75" customHeight="1">
      <c r="A12" s="323"/>
      <c r="B12" s="100"/>
      <c r="C12" s="376"/>
      <c r="D12" s="37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8"/>
      <c r="S12" s="47"/>
      <c r="T12" s="120"/>
      <c r="U12" s="111"/>
      <c r="V12" s="112"/>
      <c r="W12" s="113"/>
      <c r="X12" s="116"/>
      <c r="Y12" s="12"/>
      <c r="Z12" s="198"/>
      <c r="AA12" s="337"/>
      <c r="AB12" s="338"/>
      <c r="AC12" s="12"/>
      <c r="AD12" s="198"/>
      <c r="AE12" s="117"/>
      <c r="AF12" s="110"/>
      <c r="AG12" s="374"/>
    </row>
    <row r="13" spans="1:33" ht="15.75" customHeight="1">
      <c r="A13" s="323"/>
      <c r="B13" s="100"/>
      <c r="C13" s="376"/>
      <c r="D13" s="37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8"/>
      <c r="S13" s="47"/>
      <c r="T13" s="120"/>
      <c r="U13" s="111"/>
      <c r="V13" s="112"/>
      <c r="W13" s="113"/>
      <c r="X13" s="116"/>
      <c r="Y13" s="12"/>
      <c r="Z13" s="198"/>
      <c r="AA13" s="337"/>
      <c r="AB13" s="338"/>
      <c r="AC13" s="12"/>
      <c r="AD13" s="198"/>
      <c r="AE13" s="117"/>
      <c r="AF13" s="110"/>
      <c r="AG13" s="374"/>
    </row>
    <row r="14" spans="1:33" ht="15.75" customHeight="1">
      <c r="A14" s="323"/>
      <c r="B14" s="100"/>
      <c r="C14" s="376"/>
      <c r="D14" s="37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8"/>
      <c r="S14" s="47"/>
      <c r="T14" s="120"/>
      <c r="U14" s="111"/>
      <c r="V14" s="112"/>
      <c r="W14" s="113"/>
      <c r="X14" s="116"/>
      <c r="Y14" s="12"/>
      <c r="Z14" s="198"/>
      <c r="AA14" s="337"/>
      <c r="AB14" s="338"/>
      <c r="AC14" s="12"/>
      <c r="AD14" s="198"/>
      <c r="AE14" s="117"/>
      <c r="AF14" s="110"/>
      <c r="AG14" s="374"/>
    </row>
    <row r="15" spans="1:33" ht="15.75" customHeight="1">
      <c r="A15" s="323"/>
      <c r="B15" s="100"/>
      <c r="C15" s="376"/>
      <c r="D15" s="37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8"/>
      <c r="S15" s="47"/>
      <c r="T15" s="120"/>
      <c r="U15" s="111"/>
      <c r="V15" s="112"/>
      <c r="W15" s="113"/>
      <c r="X15" s="116"/>
      <c r="Y15" s="12"/>
      <c r="Z15" s="198"/>
      <c r="AA15" s="337"/>
      <c r="AB15" s="338"/>
      <c r="AC15" s="12"/>
      <c r="AD15" s="198"/>
      <c r="AE15" s="117"/>
      <c r="AF15" s="110"/>
      <c r="AG15" s="374"/>
    </row>
    <row r="16" spans="1:33" ht="15.75" customHeight="1">
      <c r="A16" s="323"/>
      <c r="B16" s="100"/>
      <c r="C16" s="376"/>
      <c r="D16" s="37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8"/>
      <c r="S16" s="47"/>
      <c r="T16" s="120"/>
      <c r="U16" s="111"/>
      <c r="V16" s="112"/>
      <c r="W16" s="113"/>
      <c r="X16" s="116"/>
      <c r="Y16" s="12"/>
      <c r="Z16" s="198"/>
      <c r="AA16" s="337"/>
      <c r="AB16" s="338"/>
      <c r="AC16" s="12"/>
      <c r="AD16" s="198"/>
      <c r="AE16" s="117"/>
      <c r="AF16" s="110"/>
      <c r="AG16" s="374"/>
    </row>
    <row r="17" spans="1:33" ht="15.75" customHeight="1">
      <c r="A17" s="323"/>
      <c r="B17" s="100"/>
      <c r="C17" s="376"/>
      <c r="D17" s="37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8"/>
      <c r="S17" s="47"/>
      <c r="T17" s="120"/>
      <c r="U17" s="111"/>
      <c r="V17" s="112"/>
      <c r="W17" s="113"/>
      <c r="X17" s="116"/>
      <c r="Y17" s="12"/>
      <c r="Z17" s="198"/>
      <c r="AA17" s="337"/>
      <c r="AB17" s="338"/>
      <c r="AC17" s="12"/>
      <c r="AD17" s="198"/>
      <c r="AE17" s="117"/>
      <c r="AF17" s="110"/>
      <c r="AG17" s="374"/>
    </row>
    <row r="18" spans="1:33" ht="15.75" customHeight="1">
      <c r="A18" s="323"/>
      <c r="B18" s="100"/>
      <c r="C18" s="376"/>
      <c r="D18" s="37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8"/>
      <c r="S18" s="47"/>
      <c r="T18" s="120"/>
      <c r="U18" s="111"/>
      <c r="V18" s="112"/>
      <c r="W18" s="113"/>
      <c r="X18" s="116"/>
      <c r="Y18" s="12"/>
      <c r="Z18" s="198"/>
      <c r="AA18" s="337"/>
      <c r="AB18" s="338"/>
      <c r="AC18" s="12"/>
      <c r="AD18" s="198"/>
      <c r="AE18" s="117"/>
      <c r="AF18" s="110"/>
      <c r="AG18" s="374"/>
    </row>
    <row r="19" spans="1:33" ht="15.75" customHeight="1">
      <c r="A19" s="323"/>
      <c r="B19" s="100"/>
      <c r="C19" s="376"/>
      <c r="D19" s="37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8"/>
      <c r="S19" s="47"/>
      <c r="T19" s="120"/>
      <c r="U19" s="111"/>
      <c r="V19" s="112"/>
      <c r="W19" s="113"/>
      <c r="X19" s="116"/>
      <c r="Y19" s="12"/>
      <c r="Z19" s="198"/>
      <c r="AA19" s="337"/>
      <c r="AB19" s="338"/>
      <c r="AC19" s="12"/>
      <c r="AD19" s="198"/>
      <c r="AE19" s="117"/>
      <c r="AF19" s="110"/>
      <c r="AG19" s="374"/>
    </row>
    <row r="20" spans="1:33" ht="15.75" customHeight="1">
      <c r="A20" s="323"/>
      <c r="B20" s="100"/>
      <c r="C20" s="376"/>
      <c r="D20" s="376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8"/>
      <c r="S20" s="47"/>
      <c r="T20" s="120"/>
      <c r="U20" s="130"/>
      <c r="V20" s="112"/>
      <c r="W20" s="113"/>
      <c r="X20" s="116"/>
      <c r="Y20" s="12"/>
      <c r="Z20" s="198"/>
      <c r="AA20" s="337"/>
      <c r="AB20" s="338"/>
      <c r="AC20" s="12"/>
      <c r="AD20" s="198"/>
      <c r="AE20" s="117"/>
      <c r="AF20" s="110"/>
      <c r="AG20" s="374"/>
    </row>
    <row r="21" spans="1:33" ht="15.75" customHeight="1" thickBot="1">
      <c r="A21" s="324"/>
      <c r="B21" s="133" t="s">
        <v>115</v>
      </c>
      <c r="C21" s="358"/>
      <c r="D21" s="358"/>
      <c r="E21" s="134"/>
      <c r="F21" s="167"/>
      <c r="G21" s="135"/>
      <c r="H21" s="69"/>
      <c r="I21" s="136">
        <f t="shared" ref="I21:J21" si="2">AVERAGE(I5:I20)</f>
        <v>21.8</v>
      </c>
      <c r="J21" s="137">
        <f t="shared" si="2"/>
        <v>1840</v>
      </c>
      <c r="K21" s="138">
        <f t="shared" ref="K21" si="3">J21/I21</f>
        <v>84.403669724770637</v>
      </c>
      <c r="L21" s="136">
        <f t="shared" ref="L21:M21" si="4">AVERAGE(L5:L20)</f>
        <v>21.8</v>
      </c>
      <c r="M21" s="137">
        <f t="shared" si="4"/>
        <v>1651.1135430895665</v>
      </c>
      <c r="N21" s="138">
        <f t="shared" ref="N21:N28" si="5">M21/L21</f>
        <v>75.739153352732401</v>
      </c>
      <c r="O21" s="139">
        <f t="shared" ref="O21:O28" si="6">L21-I21</f>
        <v>0</v>
      </c>
      <c r="P21" s="140">
        <f t="shared" ref="P21:P28" si="7">N21-K21</f>
        <v>-8.6645163720382357</v>
      </c>
      <c r="Q21" s="141">
        <f t="shared" ref="Q21:Q28" si="8">N21/K21</f>
        <v>0.89734431689650351</v>
      </c>
      <c r="R21" s="329"/>
      <c r="S21" s="142">
        <v>0.20833333333333334</v>
      </c>
      <c r="T21" s="143">
        <v>0.61488425925925916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359"/>
      <c r="AB21" s="360"/>
      <c r="AC21" s="179">
        <f>SUM(AC5:AC20)</f>
        <v>12</v>
      </c>
      <c r="AD21" s="180">
        <f>SUM(AD5:AD20)</f>
        <v>0</v>
      </c>
      <c r="AE21" s="168">
        <f t="shared" ref="AE21:AE28" si="9">M21-J21</f>
        <v>-188.88645691043348</v>
      </c>
      <c r="AF21" s="141">
        <f t="shared" ref="AF21:AF28" si="10">M21/J21</f>
        <v>0.89734431689650351</v>
      </c>
      <c r="AG21" s="375"/>
    </row>
    <row r="22" spans="1:33" ht="15.75" customHeight="1">
      <c r="A22" s="361" t="s">
        <v>177</v>
      </c>
      <c r="B22" s="146" t="s">
        <v>192</v>
      </c>
      <c r="C22" s="325" t="s">
        <v>218</v>
      </c>
      <c r="D22" s="326"/>
      <c r="E22" s="147">
        <v>36.450000000000003</v>
      </c>
      <c r="F22" s="159">
        <v>2174</v>
      </c>
      <c r="G22" s="148">
        <f t="shared" ref="G22:G28" si="11">E22*F22</f>
        <v>79242.3</v>
      </c>
      <c r="H22" s="149"/>
      <c r="I22" s="153">
        <v>20</v>
      </c>
      <c r="J22" s="151">
        <v>2100</v>
      </c>
      <c r="K22" s="152">
        <f>J22/I22</f>
        <v>105</v>
      </c>
      <c r="L22" s="153">
        <v>20</v>
      </c>
      <c r="M22" s="151">
        <f t="shared" ref="M22:M28" si="12">F22/V22*60</f>
        <v>1897.4783422374978</v>
      </c>
      <c r="N22" s="152">
        <f t="shared" si="5"/>
        <v>94.873917111874889</v>
      </c>
      <c r="O22" s="154">
        <f t="shared" si="6"/>
        <v>0</v>
      </c>
      <c r="P22" s="155">
        <f t="shared" si="7"/>
        <v>-10.126082888125111</v>
      </c>
      <c r="Q22" s="156">
        <f t="shared" si="8"/>
        <v>0.90356111535118944</v>
      </c>
      <c r="R22" s="327">
        <f>Q38</f>
        <v>0.89005799131660013</v>
      </c>
      <c r="S22" s="157">
        <v>0.20833333333333334</v>
      </c>
      <c r="T22" s="158">
        <v>0.2560648148148148</v>
      </c>
      <c r="U22" s="159"/>
      <c r="V22" s="160">
        <v>68.743867635498674</v>
      </c>
      <c r="W22" s="97"/>
      <c r="X22" s="98"/>
      <c r="Y22" s="12"/>
      <c r="Z22" s="198"/>
      <c r="AA22" s="330"/>
      <c r="AB22" s="331"/>
      <c r="AC22" s="12">
        <v>1</v>
      </c>
      <c r="AD22" s="198"/>
      <c r="AE22" s="115">
        <f t="shared" si="9"/>
        <v>-202.52165776250217</v>
      </c>
      <c r="AF22" s="156">
        <f t="shared" si="10"/>
        <v>0.90356111535118944</v>
      </c>
      <c r="AG22" s="381">
        <f>AF38</f>
        <v>0.89005799131660024</v>
      </c>
    </row>
    <row r="23" spans="1:33" ht="15.75" customHeight="1">
      <c r="A23" s="362"/>
      <c r="B23" s="163" t="s">
        <v>166</v>
      </c>
      <c r="C23" s="335" t="s">
        <v>221</v>
      </c>
      <c r="D23" s="336"/>
      <c r="E23" s="101">
        <v>31.72</v>
      </c>
      <c r="F23" s="111">
        <v>1356</v>
      </c>
      <c r="G23" s="103">
        <f t="shared" si="11"/>
        <v>43012.32</v>
      </c>
      <c r="H23" s="26"/>
      <c r="I23" s="107">
        <v>22</v>
      </c>
      <c r="J23" s="105">
        <v>2000</v>
      </c>
      <c r="K23" s="106">
        <f t="shared" si="1"/>
        <v>90.909090909090907</v>
      </c>
      <c r="L23" s="107">
        <v>22</v>
      </c>
      <c r="M23" s="105">
        <f t="shared" si="12"/>
        <v>1799.4072198559165</v>
      </c>
      <c r="N23" s="106">
        <f t="shared" si="5"/>
        <v>81.79123726617803</v>
      </c>
      <c r="O23" s="108">
        <f t="shared" si="6"/>
        <v>0</v>
      </c>
      <c r="P23" s="109">
        <f t="shared" si="7"/>
        <v>-9.1178536429128769</v>
      </c>
      <c r="Q23" s="110">
        <f t="shared" si="8"/>
        <v>0.89970360992795839</v>
      </c>
      <c r="R23" s="328"/>
      <c r="S23" s="47">
        <v>0.25902777777777775</v>
      </c>
      <c r="T23" s="48">
        <v>0.29041666666666666</v>
      </c>
      <c r="U23" s="111">
        <v>5</v>
      </c>
      <c r="V23" s="112">
        <v>45.214890271761121</v>
      </c>
      <c r="W23" s="113"/>
      <c r="X23" s="116"/>
      <c r="Y23" s="12"/>
      <c r="Z23" s="198"/>
      <c r="AA23" s="337"/>
      <c r="AB23" s="338"/>
      <c r="AC23" s="12">
        <v>1</v>
      </c>
      <c r="AD23" s="198"/>
      <c r="AE23" s="117">
        <f t="shared" si="9"/>
        <v>-200.59278014408346</v>
      </c>
      <c r="AF23" s="110">
        <f t="shared" si="10"/>
        <v>0.89970360992795828</v>
      </c>
      <c r="AG23" s="374"/>
    </row>
    <row r="24" spans="1:33" ht="15.75" customHeight="1">
      <c r="A24" s="362"/>
      <c r="B24" s="163" t="s">
        <v>166</v>
      </c>
      <c r="C24" s="335" t="s">
        <v>222</v>
      </c>
      <c r="D24" s="336"/>
      <c r="E24" s="101">
        <v>34.79</v>
      </c>
      <c r="F24" s="111">
        <v>1401</v>
      </c>
      <c r="G24" s="103">
        <f t="shared" si="11"/>
        <v>48740.79</v>
      </c>
      <c r="H24" s="26"/>
      <c r="I24" s="107">
        <v>11</v>
      </c>
      <c r="J24" s="105">
        <v>2000</v>
      </c>
      <c r="K24" s="106">
        <f t="shared" si="1"/>
        <v>181.81818181818181</v>
      </c>
      <c r="L24" s="107">
        <v>11</v>
      </c>
      <c r="M24" s="105">
        <f t="shared" si="12"/>
        <v>1806.4749008060194</v>
      </c>
      <c r="N24" s="106">
        <f t="shared" si="5"/>
        <v>164.2249909823654</v>
      </c>
      <c r="O24" s="108">
        <f t="shared" si="6"/>
        <v>0</v>
      </c>
      <c r="P24" s="109">
        <f t="shared" si="7"/>
        <v>-17.593190835816415</v>
      </c>
      <c r="Q24" s="110">
        <f t="shared" si="8"/>
        <v>0.90323745040300973</v>
      </c>
      <c r="R24" s="328"/>
      <c r="S24" s="47">
        <v>0.29374999999999996</v>
      </c>
      <c r="T24" s="48">
        <v>0.32605324074074071</v>
      </c>
      <c r="U24" s="111">
        <v>4.799999999999951</v>
      </c>
      <c r="V24" s="112">
        <v>46.532614409695817</v>
      </c>
      <c r="W24" s="113"/>
      <c r="X24" s="116"/>
      <c r="Y24" s="12"/>
      <c r="Z24" s="198"/>
      <c r="AA24" s="337"/>
      <c r="AB24" s="338"/>
      <c r="AC24" s="12">
        <v>1</v>
      </c>
      <c r="AD24" s="198"/>
      <c r="AE24" s="117">
        <f t="shared" si="9"/>
        <v>-193.52509919398062</v>
      </c>
      <c r="AF24" s="110">
        <f t="shared" si="10"/>
        <v>0.90323745040300973</v>
      </c>
      <c r="AG24" s="374"/>
    </row>
    <row r="25" spans="1:33" ht="15.75" customHeight="1">
      <c r="A25" s="362"/>
      <c r="B25" s="163" t="s">
        <v>166</v>
      </c>
      <c r="C25" s="335" t="s">
        <v>220</v>
      </c>
      <c r="D25" s="336"/>
      <c r="E25" s="101">
        <v>33.200000000000003</v>
      </c>
      <c r="F25" s="111">
        <v>2302</v>
      </c>
      <c r="G25" s="103">
        <f t="shared" si="11"/>
        <v>76426.400000000009</v>
      </c>
      <c r="H25" s="26"/>
      <c r="I25" s="107">
        <v>11</v>
      </c>
      <c r="J25" s="105">
        <v>2000</v>
      </c>
      <c r="K25" s="106">
        <f t="shared" si="1"/>
        <v>181.81818181818181</v>
      </c>
      <c r="L25" s="107">
        <v>11</v>
      </c>
      <c r="M25" s="105">
        <f t="shared" si="12"/>
        <v>1805.1856344469411</v>
      </c>
      <c r="N25" s="106">
        <f t="shared" si="5"/>
        <v>164.10778494972192</v>
      </c>
      <c r="O25" s="108">
        <f t="shared" si="6"/>
        <v>0</v>
      </c>
      <c r="P25" s="109">
        <f t="shared" si="7"/>
        <v>-17.710396868459895</v>
      </c>
      <c r="Q25" s="110">
        <f t="shared" si="8"/>
        <v>0.90259281722347062</v>
      </c>
      <c r="R25" s="328"/>
      <c r="S25" s="47">
        <v>0.32916666666666661</v>
      </c>
      <c r="T25" s="48">
        <v>0.38229166666666659</v>
      </c>
      <c r="U25" s="111">
        <v>5</v>
      </c>
      <c r="V25" s="112">
        <v>76.512906686362001</v>
      </c>
      <c r="W25" s="113"/>
      <c r="X25" s="116"/>
      <c r="Y25" s="12"/>
      <c r="Z25" s="198"/>
      <c r="AA25" s="337"/>
      <c r="AB25" s="338"/>
      <c r="AC25" s="12">
        <v>2</v>
      </c>
      <c r="AD25" s="198"/>
      <c r="AE25" s="117">
        <f t="shared" si="9"/>
        <v>-194.81436555305891</v>
      </c>
      <c r="AF25" s="110">
        <f t="shared" si="10"/>
        <v>0.90259281722347051</v>
      </c>
      <c r="AG25" s="374"/>
    </row>
    <row r="26" spans="1:33" ht="15.75" customHeight="1">
      <c r="A26" s="363"/>
      <c r="B26" s="163" t="s">
        <v>166</v>
      </c>
      <c r="C26" s="335" t="s">
        <v>225</v>
      </c>
      <c r="D26" s="336"/>
      <c r="E26" s="101">
        <v>51.44</v>
      </c>
      <c r="F26" s="111">
        <v>1859</v>
      </c>
      <c r="G26" s="103">
        <f t="shared" si="11"/>
        <v>95626.959999999992</v>
      </c>
      <c r="H26" s="13"/>
      <c r="I26" s="118">
        <v>19</v>
      </c>
      <c r="J26" s="105">
        <v>2000</v>
      </c>
      <c r="K26" s="106">
        <f t="shared" si="1"/>
        <v>105.26315789473684</v>
      </c>
      <c r="L26" s="107">
        <v>19</v>
      </c>
      <c r="M26" s="105">
        <f t="shared" si="12"/>
        <v>1789.9152450743368</v>
      </c>
      <c r="N26" s="106">
        <f t="shared" si="5"/>
        <v>94.206065530228258</v>
      </c>
      <c r="O26" s="108">
        <f t="shared" si="6"/>
        <v>0</v>
      </c>
      <c r="P26" s="109">
        <f t="shared" si="7"/>
        <v>-11.057092364508577</v>
      </c>
      <c r="Q26" s="110">
        <f t="shared" si="8"/>
        <v>0.89495762253716848</v>
      </c>
      <c r="R26" s="328"/>
      <c r="S26" s="47">
        <v>0.38541666666666657</v>
      </c>
      <c r="T26" s="48">
        <v>0.42868055555555545</v>
      </c>
      <c r="U26" s="111">
        <v>5</v>
      </c>
      <c r="V26" s="112">
        <v>62.315799760321973</v>
      </c>
      <c r="W26" s="113"/>
      <c r="X26" s="116"/>
      <c r="Y26" s="12"/>
      <c r="Z26" s="198"/>
      <c r="AA26" s="337"/>
      <c r="AB26" s="338"/>
      <c r="AC26" s="12">
        <v>1</v>
      </c>
      <c r="AD26" s="198"/>
      <c r="AE26" s="117">
        <f t="shared" si="9"/>
        <v>-210.08475492566322</v>
      </c>
      <c r="AF26" s="110">
        <f t="shared" si="10"/>
        <v>0.89495762253716837</v>
      </c>
      <c r="AG26" s="374"/>
    </row>
    <row r="27" spans="1:33" ht="15.75" customHeight="1">
      <c r="A27" s="363"/>
      <c r="B27" s="163" t="s">
        <v>171</v>
      </c>
      <c r="C27" s="335" t="s">
        <v>241</v>
      </c>
      <c r="D27" s="336"/>
      <c r="E27" s="101">
        <v>46.34</v>
      </c>
      <c r="F27" s="111">
        <v>1688</v>
      </c>
      <c r="G27" s="121">
        <f t="shared" si="11"/>
        <v>78221.920000000013</v>
      </c>
      <c r="H27" s="122">
        <v>2</v>
      </c>
      <c r="I27" s="107">
        <v>21</v>
      </c>
      <c r="J27" s="105">
        <v>1500</v>
      </c>
      <c r="K27" s="106">
        <f t="shared" si="1"/>
        <v>71.428571428571431</v>
      </c>
      <c r="L27" s="107">
        <v>21</v>
      </c>
      <c r="M27" s="105">
        <f t="shared" si="12"/>
        <v>1279.3362832023231</v>
      </c>
      <c r="N27" s="106">
        <f t="shared" si="5"/>
        <v>60.920775390586812</v>
      </c>
      <c r="O27" s="108">
        <f t="shared" si="6"/>
        <v>0</v>
      </c>
      <c r="P27" s="109">
        <f t="shared" si="7"/>
        <v>-10.507796037984619</v>
      </c>
      <c r="Q27" s="110">
        <f t="shared" si="8"/>
        <v>0.8528908554682153</v>
      </c>
      <c r="R27" s="328"/>
      <c r="S27" s="47">
        <v>0.43194444444444435</v>
      </c>
      <c r="T27" s="120">
        <v>0.48690972222222212</v>
      </c>
      <c r="U27" s="111">
        <v>4.7000000000000153</v>
      </c>
      <c r="V27" s="112">
        <v>79.166049872739265</v>
      </c>
      <c r="W27" s="113">
        <v>0.48690972222222212</v>
      </c>
      <c r="X27" s="116">
        <v>0.52499999999999991</v>
      </c>
      <c r="Y27" s="12"/>
      <c r="Z27" s="198"/>
      <c r="AA27" s="337"/>
      <c r="AB27" s="338"/>
      <c r="AC27" s="12">
        <v>2</v>
      </c>
      <c r="AD27" s="198"/>
      <c r="AE27" s="117">
        <f t="shared" si="9"/>
        <v>-220.6637167976769</v>
      </c>
      <c r="AF27" s="110">
        <f t="shared" si="10"/>
        <v>0.85289085546821541</v>
      </c>
      <c r="AG27" s="374"/>
    </row>
    <row r="28" spans="1:33" ht="15.75" customHeight="1">
      <c r="A28" s="363"/>
      <c r="B28" s="163" t="s">
        <v>171</v>
      </c>
      <c r="C28" s="335" t="s">
        <v>241</v>
      </c>
      <c r="D28" s="336"/>
      <c r="E28" s="101">
        <v>46.34</v>
      </c>
      <c r="F28" s="111">
        <v>2082</v>
      </c>
      <c r="G28" s="121">
        <f t="shared" si="11"/>
        <v>96479.88</v>
      </c>
      <c r="H28" s="62"/>
      <c r="I28" s="118">
        <v>21</v>
      </c>
      <c r="J28" s="105">
        <v>1500</v>
      </c>
      <c r="K28" s="106">
        <f t="shared" si="1"/>
        <v>71.428571428571431</v>
      </c>
      <c r="L28" s="107">
        <v>21</v>
      </c>
      <c r="M28" s="105">
        <f t="shared" si="12"/>
        <v>1281.9620606244266</v>
      </c>
      <c r="N28" s="106">
        <f t="shared" si="5"/>
        <v>61.045812410686985</v>
      </c>
      <c r="O28" s="123">
        <f t="shared" si="6"/>
        <v>0</v>
      </c>
      <c r="P28" s="124">
        <f t="shared" si="7"/>
        <v>-10.382759017884446</v>
      </c>
      <c r="Q28" s="125">
        <f t="shared" si="8"/>
        <v>0.85464137374961779</v>
      </c>
      <c r="R28" s="328"/>
      <c r="S28" s="47">
        <v>0.52499999999999991</v>
      </c>
      <c r="T28" s="120">
        <v>0.5926620370370369</v>
      </c>
      <c r="U28" s="111">
        <v>54.850000000000023</v>
      </c>
      <c r="V28" s="112">
        <v>97.444381418864396</v>
      </c>
      <c r="W28" s="113"/>
      <c r="X28" s="116"/>
      <c r="Y28" s="12"/>
      <c r="Z28" s="198"/>
      <c r="AA28" s="337"/>
      <c r="AB28" s="338"/>
      <c r="AC28" s="12">
        <v>2</v>
      </c>
      <c r="AD28" s="198"/>
      <c r="AE28" s="117">
        <f t="shared" si="9"/>
        <v>-218.03793937557339</v>
      </c>
      <c r="AF28" s="110">
        <f t="shared" si="10"/>
        <v>0.85464137374961779</v>
      </c>
      <c r="AG28" s="374"/>
    </row>
    <row r="29" spans="1:33" ht="15.75" customHeight="1">
      <c r="A29" s="363"/>
      <c r="B29" s="163"/>
      <c r="C29" s="335"/>
      <c r="D29" s="336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328"/>
      <c r="S29" s="47"/>
      <c r="T29" s="120"/>
      <c r="U29" s="111"/>
      <c r="V29" s="112"/>
      <c r="W29" s="113"/>
      <c r="X29" s="116"/>
      <c r="Y29" s="12"/>
      <c r="Z29" s="198"/>
      <c r="AA29" s="337"/>
      <c r="AB29" s="338"/>
      <c r="AC29" s="12"/>
      <c r="AD29" s="198"/>
      <c r="AE29" s="117"/>
      <c r="AF29" s="110"/>
      <c r="AG29" s="374"/>
    </row>
    <row r="30" spans="1:33" ht="15.75" customHeight="1">
      <c r="A30" s="363"/>
      <c r="B30" s="163"/>
      <c r="C30" s="335"/>
      <c r="D30" s="336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328"/>
      <c r="S30" s="47"/>
      <c r="T30" s="120"/>
      <c r="U30" s="111"/>
      <c r="V30" s="112"/>
      <c r="W30" s="113"/>
      <c r="X30" s="116"/>
      <c r="Y30" s="12"/>
      <c r="Z30" s="198"/>
      <c r="AA30" s="337"/>
      <c r="AB30" s="338"/>
      <c r="AC30" s="12"/>
      <c r="AD30" s="198"/>
      <c r="AE30" s="117"/>
      <c r="AF30" s="110"/>
      <c r="AG30" s="374"/>
    </row>
    <row r="31" spans="1:33" ht="15.75" customHeight="1">
      <c r="A31" s="363"/>
      <c r="B31" s="163"/>
      <c r="C31" s="335"/>
      <c r="D31" s="336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328"/>
      <c r="S31" s="47"/>
      <c r="T31" s="120"/>
      <c r="U31" s="111"/>
      <c r="V31" s="112"/>
      <c r="W31" s="113"/>
      <c r="X31" s="116"/>
      <c r="Y31" s="12"/>
      <c r="Z31" s="198"/>
      <c r="AA31" s="337"/>
      <c r="AB31" s="338"/>
      <c r="AC31" s="12"/>
      <c r="AD31" s="198"/>
      <c r="AE31" s="117"/>
      <c r="AF31" s="110"/>
      <c r="AG31" s="374"/>
    </row>
    <row r="32" spans="1:33" ht="15.75" customHeight="1">
      <c r="A32" s="363"/>
      <c r="B32" s="163"/>
      <c r="C32" s="335"/>
      <c r="D32" s="336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328"/>
      <c r="S32" s="47"/>
      <c r="T32" s="120"/>
      <c r="U32" s="111"/>
      <c r="V32" s="112"/>
      <c r="W32" s="113"/>
      <c r="X32" s="116"/>
      <c r="Y32" s="12"/>
      <c r="Z32" s="198"/>
      <c r="AA32" s="337"/>
      <c r="AB32" s="338"/>
      <c r="AC32" s="12"/>
      <c r="AD32" s="198"/>
      <c r="AE32" s="117"/>
      <c r="AF32" s="110"/>
      <c r="AG32" s="374"/>
    </row>
    <row r="33" spans="1:33" ht="15.75" customHeight="1">
      <c r="A33" s="363"/>
      <c r="B33" s="163"/>
      <c r="C33" s="335"/>
      <c r="D33" s="336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328"/>
      <c r="S33" s="47"/>
      <c r="T33" s="120"/>
      <c r="U33" s="111"/>
      <c r="V33" s="112"/>
      <c r="W33" s="113"/>
      <c r="X33" s="116"/>
      <c r="Y33" s="12"/>
      <c r="Z33" s="198"/>
      <c r="AA33" s="337"/>
      <c r="AB33" s="338"/>
      <c r="AC33" s="12"/>
      <c r="AD33" s="198"/>
      <c r="AE33" s="117"/>
      <c r="AF33" s="110"/>
      <c r="AG33" s="374"/>
    </row>
    <row r="34" spans="1:33" ht="15.75" customHeight="1">
      <c r="A34" s="363"/>
      <c r="B34" s="163"/>
      <c r="C34" s="335"/>
      <c r="D34" s="336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28"/>
      <c r="S34" s="47"/>
      <c r="T34" s="120"/>
      <c r="U34" s="111"/>
      <c r="V34" s="112"/>
      <c r="W34" s="113"/>
      <c r="X34" s="116"/>
      <c r="Y34" s="12"/>
      <c r="Z34" s="198"/>
      <c r="AA34" s="337"/>
      <c r="AB34" s="338"/>
      <c r="AC34" s="12"/>
      <c r="AD34" s="198"/>
      <c r="AE34" s="117"/>
      <c r="AF34" s="110"/>
      <c r="AG34" s="374"/>
    </row>
    <row r="35" spans="1:33" ht="15.75" customHeight="1">
      <c r="A35" s="363"/>
      <c r="B35" s="163"/>
      <c r="C35" s="335"/>
      <c r="D35" s="336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28"/>
      <c r="S35" s="47"/>
      <c r="T35" s="120"/>
      <c r="U35" s="111"/>
      <c r="V35" s="112"/>
      <c r="W35" s="183"/>
      <c r="X35" s="184"/>
      <c r="Y35" s="12"/>
      <c r="Z35" s="198"/>
      <c r="AA35" s="337"/>
      <c r="AB35" s="338"/>
      <c r="AC35" s="12"/>
      <c r="AD35" s="198"/>
      <c r="AE35" s="117"/>
      <c r="AF35" s="110"/>
      <c r="AG35" s="374"/>
    </row>
    <row r="36" spans="1:33" ht="15.75" customHeight="1">
      <c r="A36" s="363"/>
      <c r="B36" s="163"/>
      <c r="C36" s="335"/>
      <c r="D36" s="336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28"/>
      <c r="S36" s="47"/>
      <c r="T36" s="120"/>
      <c r="U36" s="111"/>
      <c r="V36" s="112"/>
      <c r="W36" s="185"/>
      <c r="X36" s="186"/>
      <c r="Y36" s="12"/>
      <c r="Z36" s="198"/>
      <c r="AA36" s="337"/>
      <c r="AB36" s="338"/>
      <c r="AC36" s="12"/>
      <c r="AD36" s="198"/>
      <c r="AE36" s="117"/>
      <c r="AF36" s="110"/>
      <c r="AG36" s="374"/>
    </row>
    <row r="37" spans="1:33" ht="15.75" customHeight="1">
      <c r="A37" s="363"/>
      <c r="B37" s="100"/>
      <c r="C37" s="335"/>
      <c r="D37" s="336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28"/>
      <c r="S37" s="47"/>
      <c r="T37" s="120"/>
      <c r="U37" s="130"/>
      <c r="V37" s="112"/>
      <c r="W37" s="185"/>
      <c r="X37" s="186"/>
      <c r="Y37" s="12"/>
      <c r="Z37" s="198"/>
      <c r="AA37" s="337"/>
      <c r="AB37" s="338"/>
      <c r="AC37" s="12"/>
      <c r="AD37" s="198"/>
      <c r="AE37" s="117"/>
      <c r="AF37" s="110"/>
      <c r="AG37" s="374"/>
    </row>
    <row r="38" spans="1:33" ht="15.75" customHeight="1" thickBot="1">
      <c r="A38" s="364"/>
      <c r="B38" s="133" t="s">
        <v>115</v>
      </c>
      <c r="C38" s="358"/>
      <c r="D38" s="358"/>
      <c r="E38" s="134"/>
      <c r="F38" s="167"/>
      <c r="G38" s="135"/>
      <c r="H38" s="69"/>
      <c r="I38" s="136">
        <f t="shared" ref="I38:J38" si="13">AVERAGE(I22:I37)</f>
        <v>17.857142857142858</v>
      </c>
      <c r="J38" s="137">
        <f t="shared" si="13"/>
        <v>1871.4285714285713</v>
      </c>
      <c r="K38" s="138">
        <f t="shared" ref="K38" si="14">J38/I38</f>
        <v>104.8</v>
      </c>
      <c r="L38" s="136">
        <f t="shared" ref="L38:M38" si="15">AVERAGE(L22:L37)</f>
        <v>17.857142857142858</v>
      </c>
      <c r="M38" s="137">
        <f t="shared" si="15"/>
        <v>1665.679955178209</v>
      </c>
      <c r="N38" s="138">
        <f t="shared" ref="N38:N47" si="16">M38/L38</f>
        <v>93.278077489979694</v>
      </c>
      <c r="O38" s="139">
        <f t="shared" ref="O38:O47" si="17">L38-I38</f>
        <v>0</v>
      </c>
      <c r="P38" s="140">
        <f t="shared" ref="P38:P47" si="18">N38-K38</f>
        <v>-11.521922510020303</v>
      </c>
      <c r="Q38" s="141">
        <f t="shared" ref="Q38:Q47" si="19">N38/K38</f>
        <v>0.89005799131660013</v>
      </c>
      <c r="R38" s="329"/>
      <c r="S38" s="142">
        <v>0.20833333333333334</v>
      </c>
      <c r="T38" s="143">
        <v>0.5926620370370369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359"/>
      <c r="AB38" s="360"/>
      <c r="AC38" s="179">
        <f>SUM(AC22:AC37)</f>
        <v>10</v>
      </c>
      <c r="AD38" s="180">
        <f>SUM(AD22:AD37)</f>
        <v>0</v>
      </c>
      <c r="AE38" s="168">
        <f t="shared" ref="AE38:AE47" si="20">M38-J38</f>
        <v>-205.74861625036237</v>
      </c>
      <c r="AF38" s="141">
        <f t="shared" ref="AF38:AF47" si="21">M38/J38</f>
        <v>0.89005799131660024</v>
      </c>
      <c r="AG38" s="375"/>
    </row>
    <row r="39" spans="1:33" ht="15.75" customHeight="1">
      <c r="A39" s="322" t="s">
        <v>178</v>
      </c>
      <c r="B39" s="146" t="s">
        <v>173</v>
      </c>
      <c r="C39" s="325" t="s">
        <v>180</v>
      </c>
      <c r="D39" s="326"/>
      <c r="E39" s="147">
        <v>53.76</v>
      </c>
      <c r="F39" s="97">
        <v>2213</v>
      </c>
      <c r="G39" s="148">
        <f t="shared" ref="G39:G47" si="22">E39*F39</f>
        <v>118970.87999999999</v>
      </c>
      <c r="H39" s="149"/>
      <c r="I39" s="150">
        <v>20</v>
      </c>
      <c r="J39" s="151">
        <v>2000</v>
      </c>
      <c r="K39" s="152">
        <f>J39/I39</f>
        <v>100</v>
      </c>
      <c r="L39" s="153">
        <v>20</v>
      </c>
      <c r="M39" s="151">
        <f t="shared" ref="M39:M47" si="23">F39/V39*60</f>
        <v>1789.4629745447669</v>
      </c>
      <c r="N39" s="152">
        <f t="shared" si="16"/>
        <v>89.473148727238339</v>
      </c>
      <c r="O39" s="154">
        <f t="shared" si="17"/>
        <v>0</v>
      </c>
      <c r="P39" s="155">
        <f t="shared" si="18"/>
        <v>-10.526851272761661</v>
      </c>
      <c r="Q39" s="156">
        <f t="shared" si="19"/>
        <v>0.89473148727238339</v>
      </c>
      <c r="R39" s="327">
        <f>Q55</f>
        <v>0.87974601442508726</v>
      </c>
      <c r="S39" s="157">
        <v>0.16666666666666666</v>
      </c>
      <c r="T39" s="158">
        <v>0.21819444444444444</v>
      </c>
      <c r="U39" s="159"/>
      <c r="V39" s="160">
        <v>74.201032314613144</v>
      </c>
      <c r="W39" s="158"/>
      <c r="X39" s="169"/>
      <c r="Y39" s="12"/>
      <c r="Z39" s="198"/>
      <c r="AA39" s="330"/>
      <c r="AB39" s="331"/>
      <c r="AC39" s="12">
        <v>2</v>
      </c>
      <c r="AD39" s="198"/>
      <c r="AE39" s="115">
        <f t="shared" si="20"/>
        <v>-210.53702545523311</v>
      </c>
      <c r="AF39" s="156">
        <f t="shared" si="21"/>
        <v>0.8947314872723835</v>
      </c>
      <c r="AG39" s="332">
        <f>AF55</f>
        <v>0.91583815860662932</v>
      </c>
    </row>
    <row r="40" spans="1:33" ht="15.75" customHeight="1">
      <c r="A40" s="323"/>
      <c r="B40" s="163" t="s">
        <v>173</v>
      </c>
      <c r="C40" s="335" t="s">
        <v>181</v>
      </c>
      <c r="D40" s="336"/>
      <c r="E40" s="101">
        <v>71.55</v>
      </c>
      <c r="F40" s="102">
        <v>1629</v>
      </c>
      <c r="G40" s="103">
        <f t="shared" si="22"/>
        <v>116554.95</v>
      </c>
      <c r="H40" s="26"/>
      <c r="I40" s="104">
        <v>22</v>
      </c>
      <c r="J40" s="105">
        <v>2000</v>
      </c>
      <c r="K40" s="106">
        <f t="shared" si="1"/>
        <v>90.909090909090907</v>
      </c>
      <c r="L40" s="107">
        <v>22</v>
      </c>
      <c r="M40" s="105">
        <f t="shared" si="23"/>
        <v>1790.3511049214376</v>
      </c>
      <c r="N40" s="106">
        <f t="shared" si="16"/>
        <v>81.379595678247156</v>
      </c>
      <c r="O40" s="108">
        <f t="shared" si="17"/>
        <v>0</v>
      </c>
      <c r="P40" s="109">
        <f t="shared" si="18"/>
        <v>-9.5294952308437502</v>
      </c>
      <c r="Q40" s="110">
        <f t="shared" si="19"/>
        <v>0.89517555246071878</v>
      </c>
      <c r="R40" s="328"/>
      <c r="S40" s="47">
        <v>0.22152777777777777</v>
      </c>
      <c r="T40" s="48">
        <v>0.25943287037037038</v>
      </c>
      <c r="U40" s="111">
        <v>4.7999999999999909</v>
      </c>
      <c r="V40" s="112">
        <v>54.592643717383538</v>
      </c>
      <c r="W40" s="113"/>
      <c r="X40" s="116"/>
      <c r="Y40" s="12"/>
      <c r="Z40" s="198"/>
      <c r="AA40" s="337"/>
      <c r="AB40" s="338"/>
      <c r="AC40" s="12">
        <v>1</v>
      </c>
      <c r="AD40" s="198"/>
      <c r="AE40" s="117">
        <f t="shared" si="20"/>
        <v>-209.64889507856242</v>
      </c>
      <c r="AF40" s="110">
        <f t="shared" si="21"/>
        <v>0.89517555246071878</v>
      </c>
      <c r="AG40" s="333"/>
    </row>
    <row r="41" spans="1:33" ht="15.75" customHeight="1">
      <c r="A41" s="323"/>
      <c r="B41" s="163" t="s">
        <v>173</v>
      </c>
      <c r="C41" s="335" t="s">
        <v>231</v>
      </c>
      <c r="D41" s="336"/>
      <c r="E41" s="101">
        <v>63.92</v>
      </c>
      <c r="F41" s="102">
        <v>1897</v>
      </c>
      <c r="G41" s="103">
        <f t="shared" si="22"/>
        <v>121256.24</v>
      </c>
      <c r="H41" s="26"/>
      <c r="I41" s="104">
        <v>24</v>
      </c>
      <c r="J41" s="105">
        <v>2000</v>
      </c>
      <c r="K41" s="106">
        <f t="shared" si="1"/>
        <v>83.333333333333329</v>
      </c>
      <c r="L41" s="107">
        <v>24</v>
      </c>
      <c r="M41" s="105">
        <f t="shared" si="23"/>
        <v>1789.4847746643161</v>
      </c>
      <c r="N41" s="106">
        <f t="shared" si="16"/>
        <v>74.561865611013175</v>
      </c>
      <c r="O41" s="108">
        <f t="shared" si="17"/>
        <v>0</v>
      </c>
      <c r="P41" s="109">
        <f t="shared" si="18"/>
        <v>-8.7714677223201534</v>
      </c>
      <c r="Q41" s="110">
        <f t="shared" si="19"/>
        <v>0.89474238733215816</v>
      </c>
      <c r="R41" s="328"/>
      <c r="S41" s="47">
        <v>0.26249999999999996</v>
      </c>
      <c r="T41" s="48">
        <v>0.30666666666666664</v>
      </c>
      <c r="U41" s="111">
        <v>5</v>
      </c>
      <c r="V41" s="112">
        <v>63.604899919504</v>
      </c>
      <c r="W41" s="113"/>
      <c r="X41" s="116"/>
      <c r="Y41" s="12"/>
      <c r="Z41" s="198"/>
      <c r="AA41" s="337"/>
      <c r="AB41" s="338"/>
      <c r="AC41" s="12">
        <v>1</v>
      </c>
      <c r="AD41" s="198"/>
      <c r="AE41" s="117">
        <f t="shared" si="20"/>
        <v>-210.51522533568391</v>
      </c>
      <c r="AF41" s="110">
        <f t="shared" si="21"/>
        <v>0.89474238733215805</v>
      </c>
      <c r="AG41" s="333"/>
    </row>
    <row r="42" spans="1:33" ht="15.75" customHeight="1">
      <c r="A42" s="323"/>
      <c r="B42" s="163" t="s">
        <v>173</v>
      </c>
      <c r="C42" s="335" t="s">
        <v>175</v>
      </c>
      <c r="D42" s="336"/>
      <c r="E42" s="101">
        <v>58.67</v>
      </c>
      <c r="F42" s="102">
        <v>2771</v>
      </c>
      <c r="G42" s="103">
        <f t="shared" si="22"/>
        <v>162574.57</v>
      </c>
      <c r="H42" s="26"/>
      <c r="I42" s="104">
        <v>23</v>
      </c>
      <c r="J42" s="105">
        <v>2000</v>
      </c>
      <c r="K42" s="106">
        <f t="shared" si="1"/>
        <v>86.956521739130437</v>
      </c>
      <c r="L42" s="107">
        <v>23</v>
      </c>
      <c r="M42" s="105">
        <f t="shared" si="23"/>
        <v>1789.5292935022926</v>
      </c>
      <c r="N42" s="106">
        <f t="shared" si="16"/>
        <v>77.805621456621424</v>
      </c>
      <c r="O42" s="108">
        <f t="shared" si="17"/>
        <v>0</v>
      </c>
      <c r="P42" s="109">
        <f t="shared" si="18"/>
        <v>-9.1509002825090136</v>
      </c>
      <c r="Q42" s="110">
        <f t="shared" si="19"/>
        <v>0.89476464675114631</v>
      </c>
      <c r="R42" s="328"/>
      <c r="S42" s="47">
        <v>0.30972222222222218</v>
      </c>
      <c r="T42" s="48">
        <v>0.37423611111111105</v>
      </c>
      <c r="U42" s="111">
        <v>5</v>
      </c>
      <c r="V42" s="112">
        <v>92.907112838936598</v>
      </c>
      <c r="W42" s="113"/>
      <c r="X42" s="116"/>
      <c r="Y42" s="12"/>
      <c r="Z42" s="198"/>
      <c r="AA42" s="337"/>
      <c r="AB42" s="338"/>
      <c r="AC42" s="12">
        <v>2</v>
      </c>
      <c r="AD42" s="198"/>
      <c r="AE42" s="117">
        <f t="shared" si="20"/>
        <v>-210.4707064977074</v>
      </c>
      <c r="AF42" s="110">
        <f t="shared" si="21"/>
        <v>0.89476464675114631</v>
      </c>
      <c r="AG42" s="333"/>
    </row>
    <row r="43" spans="1:33" ht="15.75" customHeight="1">
      <c r="A43" s="323"/>
      <c r="B43" s="163" t="s">
        <v>173</v>
      </c>
      <c r="C43" s="335" t="s">
        <v>179</v>
      </c>
      <c r="D43" s="336"/>
      <c r="E43" s="101">
        <v>59.54</v>
      </c>
      <c r="F43" s="102">
        <v>2083</v>
      </c>
      <c r="G43" s="103">
        <f t="shared" si="22"/>
        <v>124021.81999999999</v>
      </c>
      <c r="H43" s="13"/>
      <c r="I43" s="104">
        <v>23</v>
      </c>
      <c r="J43" s="105">
        <v>2000</v>
      </c>
      <c r="K43" s="106">
        <f t="shared" si="1"/>
        <v>86.956521739130437</v>
      </c>
      <c r="L43" s="107">
        <v>23</v>
      </c>
      <c r="M43" s="105">
        <f t="shared" si="23"/>
        <v>1795.6576036313945</v>
      </c>
      <c r="N43" s="106">
        <f t="shared" si="16"/>
        <v>78.072069723104107</v>
      </c>
      <c r="O43" s="108">
        <f t="shared" si="17"/>
        <v>0</v>
      </c>
      <c r="P43" s="109">
        <f t="shared" si="18"/>
        <v>-8.8844520160263301</v>
      </c>
      <c r="Q43" s="110">
        <f t="shared" si="19"/>
        <v>0.89782880181569724</v>
      </c>
      <c r="R43" s="328"/>
      <c r="S43" s="47">
        <v>0.37777777777777771</v>
      </c>
      <c r="T43" s="48">
        <v>0.42611111111111105</v>
      </c>
      <c r="U43" s="111">
        <v>5.0999999999999979</v>
      </c>
      <c r="V43" s="112">
        <v>69.601242323286144</v>
      </c>
      <c r="W43" s="113"/>
      <c r="X43" s="116"/>
      <c r="Y43" s="12"/>
      <c r="Z43" s="198"/>
      <c r="AA43" s="337"/>
      <c r="AB43" s="338"/>
      <c r="AC43" s="12">
        <v>2</v>
      </c>
      <c r="AD43" s="198"/>
      <c r="AE43" s="117">
        <f t="shared" si="20"/>
        <v>-204.34239636860548</v>
      </c>
      <c r="AF43" s="110">
        <f t="shared" si="21"/>
        <v>0.89782880181569724</v>
      </c>
      <c r="AG43" s="333"/>
    </row>
    <row r="44" spans="1:33" ht="15.75" customHeight="1">
      <c r="A44" s="323"/>
      <c r="B44" s="163" t="s">
        <v>168</v>
      </c>
      <c r="C44" s="335" t="s">
        <v>169</v>
      </c>
      <c r="D44" s="336"/>
      <c r="E44" s="101">
        <v>29.97</v>
      </c>
      <c r="F44" s="102">
        <v>1652</v>
      </c>
      <c r="G44" s="121">
        <f t="shared" si="22"/>
        <v>49510.439999999995</v>
      </c>
      <c r="H44" s="122"/>
      <c r="I44" s="104">
        <v>21</v>
      </c>
      <c r="J44" s="105">
        <v>2790</v>
      </c>
      <c r="K44" s="106">
        <f t="shared" si="1"/>
        <v>132.85714285714286</v>
      </c>
      <c r="L44" s="107">
        <v>23</v>
      </c>
      <c r="M44" s="105">
        <f t="shared" si="23"/>
        <v>2786.9038461538462</v>
      </c>
      <c r="N44" s="106">
        <f t="shared" si="16"/>
        <v>121.16973244147157</v>
      </c>
      <c r="O44" s="108">
        <f t="shared" si="17"/>
        <v>2</v>
      </c>
      <c r="P44" s="109">
        <f t="shared" si="18"/>
        <v>-11.687410415671295</v>
      </c>
      <c r="Q44" s="110">
        <f t="shared" si="19"/>
        <v>0.91203024418311929</v>
      </c>
      <c r="R44" s="328"/>
      <c r="S44" s="47">
        <v>0.42916666666666659</v>
      </c>
      <c r="T44" s="120">
        <v>0.45385416666666656</v>
      </c>
      <c r="U44" s="111">
        <v>5</v>
      </c>
      <c r="V44" s="112">
        <v>35.56635085806554</v>
      </c>
      <c r="W44" s="113"/>
      <c r="X44" s="116"/>
      <c r="Y44" s="12"/>
      <c r="Z44" s="198"/>
      <c r="AA44" s="337"/>
      <c r="AB44" s="338"/>
      <c r="AC44" s="12">
        <v>1</v>
      </c>
      <c r="AD44" s="198"/>
      <c r="AE44" s="117">
        <f t="shared" si="20"/>
        <v>-3.0961538461538112</v>
      </c>
      <c r="AF44" s="110">
        <f t="shared" si="21"/>
        <v>0.9988902674386545</v>
      </c>
      <c r="AG44" s="333"/>
    </row>
    <row r="45" spans="1:33" ht="15.75" customHeight="1">
      <c r="A45" s="323"/>
      <c r="B45" s="163" t="s">
        <v>168</v>
      </c>
      <c r="C45" s="335" t="s">
        <v>240</v>
      </c>
      <c r="D45" s="336"/>
      <c r="E45" s="101">
        <v>29.23</v>
      </c>
      <c r="F45" s="102">
        <v>2070</v>
      </c>
      <c r="G45" s="121">
        <f t="shared" si="22"/>
        <v>60506.1</v>
      </c>
      <c r="H45" s="62">
        <v>2</v>
      </c>
      <c r="I45" s="104">
        <v>21</v>
      </c>
      <c r="J45" s="105">
        <v>2790</v>
      </c>
      <c r="K45" s="106">
        <f t="shared" si="1"/>
        <v>132.85714285714286</v>
      </c>
      <c r="L45" s="107">
        <v>24</v>
      </c>
      <c r="M45" s="105">
        <f t="shared" si="23"/>
        <v>2556.939727338367</v>
      </c>
      <c r="N45" s="106">
        <f t="shared" si="16"/>
        <v>106.53915530576529</v>
      </c>
      <c r="O45" s="123">
        <f t="shared" si="17"/>
        <v>3</v>
      </c>
      <c r="P45" s="124">
        <f t="shared" si="18"/>
        <v>-26.31798755137757</v>
      </c>
      <c r="Q45" s="125">
        <f t="shared" si="19"/>
        <v>0.80190762058102905</v>
      </c>
      <c r="R45" s="328"/>
      <c r="S45" s="119">
        <v>0.45763888888888882</v>
      </c>
      <c r="T45" s="120">
        <v>0.49136574074074069</v>
      </c>
      <c r="U45" s="111">
        <v>5.4500000000000526</v>
      </c>
      <c r="V45" s="112">
        <v>48.5736909134285</v>
      </c>
      <c r="W45" s="113">
        <v>0.49136574074074069</v>
      </c>
      <c r="X45" s="116">
        <v>0.53124999999999989</v>
      </c>
      <c r="Y45" s="12"/>
      <c r="Z45" s="198"/>
      <c r="AA45" s="337"/>
      <c r="AB45" s="338"/>
      <c r="AC45" s="12">
        <v>1</v>
      </c>
      <c r="AD45" s="198"/>
      <c r="AE45" s="117">
        <f t="shared" si="20"/>
        <v>-233.06027266163301</v>
      </c>
      <c r="AF45" s="110">
        <f t="shared" si="21"/>
        <v>0.91646585209260467</v>
      </c>
      <c r="AG45" s="333"/>
    </row>
    <row r="46" spans="1:33" ht="15.75" customHeight="1">
      <c r="A46" s="323"/>
      <c r="B46" s="163" t="s">
        <v>173</v>
      </c>
      <c r="C46" s="335" t="s">
        <v>212</v>
      </c>
      <c r="D46" s="336"/>
      <c r="E46" s="101">
        <v>61.09</v>
      </c>
      <c r="F46" s="102">
        <v>2357</v>
      </c>
      <c r="G46" s="121">
        <f t="shared" si="22"/>
        <v>143989.13</v>
      </c>
      <c r="H46" s="62"/>
      <c r="I46" s="104">
        <v>20</v>
      </c>
      <c r="J46" s="105">
        <v>2000</v>
      </c>
      <c r="K46" s="106">
        <f t="shared" si="1"/>
        <v>100</v>
      </c>
      <c r="L46" s="107">
        <v>20</v>
      </c>
      <c r="M46" s="105">
        <f t="shared" si="23"/>
        <v>1792.1455858679731</v>
      </c>
      <c r="N46" s="106">
        <f t="shared" si="16"/>
        <v>89.607279293398648</v>
      </c>
      <c r="O46" s="123">
        <f t="shared" si="17"/>
        <v>0</v>
      </c>
      <c r="P46" s="124">
        <f t="shared" si="18"/>
        <v>-10.392720706601352</v>
      </c>
      <c r="Q46" s="125">
        <f t="shared" si="19"/>
        <v>0.89607279293398645</v>
      </c>
      <c r="R46" s="328"/>
      <c r="S46" s="119">
        <v>0.53124999999999989</v>
      </c>
      <c r="T46" s="120">
        <v>0.58604166666666657</v>
      </c>
      <c r="U46" s="111">
        <v>57.433333333333252</v>
      </c>
      <c r="V46" s="112">
        <v>78.910999817856521</v>
      </c>
      <c r="W46" s="120"/>
      <c r="X46" s="189"/>
      <c r="Y46" s="12"/>
      <c r="Z46" s="198"/>
      <c r="AA46" s="337"/>
      <c r="AB46" s="338"/>
      <c r="AC46" s="12">
        <v>2</v>
      </c>
      <c r="AD46" s="198"/>
      <c r="AE46" s="117">
        <f t="shared" si="20"/>
        <v>-207.85441413202693</v>
      </c>
      <c r="AF46" s="110">
        <f t="shared" si="21"/>
        <v>0.89607279293398656</v>
      </c>
      <c r="AG46" s="333"/>
    </row>
    <row r="47" spans="1:33" ht="15.75" customHeight="1">
      <c r="A47" s="323"/>
      <c r="B47" s="163" t="s">
        <v>168</v>
      </c>
      <c r="C47" s="335" t="s">
        <v>240</v>
      </c>
      <c r="D47" s="336"/>
      <c r="E47" s="101">
        <v>29.23</v>
      </c>
      <c r="F47" s="102">
        <v>2495</v>
      </c>
      <c r="G47" s="121">
        <f t="shared" si="22"/>
        <v>72928.850000000006</v>
      </c>
      <c r="H47" s="62"/>
      <c r="I47" s="104">
        <v>21</v>
      </c>
      <c r="J47" s="105">
        <v>2790</v>
      </c>
      <c r="K47" s="106">
        <f t="shared" si="1"/>
        <v>132.85714285714286</v>
      </c>
      <c r="L47" s="107">
        <v>24</v>
      </c>
      <c r="M47" s="105">
        <f t="shared" si="23"/>
        <v>2565.1483801926461</v>
      </c>
      <c r="N47" s="106">
        <f t="shared" si="16"/>
        <v>106.88118250802692</v>
      </c>
      <c r="O47" s="123">
        <f t="shared" si="17"/>
        <v>3</v>
      </c>
      <c r="P47" s="124">
        <f t="shared" si="18"/>
        <v>-25.975960349115937</v>
      </c>
      <c r="Q47" s="125">
        <f t="shared" si="19"/>
        <v>0.80448201887762194</v>
      </c>
      <c r="R47" s="328"/>
      <c r="S47" s="119">
        <v>0.5888888888888888</v>
      </c>
      <c r="T47" s="120">
        <v>0.62940972222222213</v>
      </c>
      <c r="U47" s="111">
        <v>5</v>
      </c>
      <c r="V47" s="112">
        <v>58.359197134926497</v>
      </c>
      <c r="W47" s="120"/>
      <c r="X47" s="189"/>
      <c r="Y47" s="12"/>
      <c r="Z47" s="198"/>
      <c r="AA47" s="337"/>
      <c r="AB47" s="338"/>
      <c r="AC47" s="12">
        <v>1</v>
      </c>
      <c r="AD47" s="198"/>
      <c r="AE47" s="117">
        <f t="shared" si="20"/>
        <v>-224.85161980735393</v>
      </c>
      <c r="AF47" s="110">
        <f t="shared" si="21"/>
        <v>0.91940802157442514</v>
      </c>
      <c r="AG47" s="333"/>
    </row>
    <row r="48" spans="1:33" ht="15.75" customHeight="1">
      <c r="A48" s="323"/>
      <c r="B48" s="163"/>
      <c r="C48" s="335"/>
      <c r="D48" s="336"/>
      <c r="E48" s="101"/>
      <c r="F48" s="102"/>
      <c r="G48" s="121"/>
      <c r="H48" s="62"/>
      <c r="I48" s="104"/>
      <c r="J48" s="105"/>
      <c r="K48" s="106"/>
      <c r="L48" s="107"/>
      <c r="M48" s="105"/>
      <c r="N48" s="106"/>
      <c r="O48" s="123"/>
      <c r="P48" s="124"/>
      <c r="Q48" s="125"/>
      <c r="R48" s="328"/>
      <c r="S48" s="119"/>
      <c r="T48" s="120"/>
      <c r="U48" s="111"/>
      <c r="V48" s="112"/>
      <c r="W48" s="120"/>
      <c r="X48" s="189"/>
      <c r="Y48" s="12"/>
      <c r="Z48" s="198"/>
      <c r="AA48" s="337"/>
      <c r="AB48" s="338"/>
      <c r="AC48" s="12"/>
      <c r="AD48" s="198"/>
      <c r="AE48" s="117"/>
      <c r="AF48" s="110"/>
      <c r="AG48" s="333"/>
    </row>
    <row r="49" spans="1:33" ht="15.75" customHeight="1">
      <c r="A49" s="323"/>
      <c r="B49" s="163"/>
      <c r="C49" s="335"/>
      <c r="D49" s="336"/>
      <c r="E49" s="101"/>
      <c r="F49" s="102"/>
      <c r="G49" s="121"/>
      <c r="H49" s="62"/>
      <c r="I49" s="104"/>
      <c r="J49" s="105"/>
      <c r="K49" s="106"/>
      <c r="L49" s="107"/>
      <c r="M49" s="105"/>
      <c r="N49" s="106"/>
      <c r="O49" s="123"/>
      <c r="P49" s="124"/>
      <c r="Q49" s="125"/>
      <c r="R49" s="328"/>
      <c r="S49" s="119"/>
      <c r="T49" s="120"/>
      <c r="U49" s="111"/>
      <c r="V49" s="112"/>
      <c r="W49" s="120"/>
      <c r="X49" s="189"/>
      <c r="Y49" s="12"/>
      <c r="Z49" s="198"/>
      <c r="AA49" s="337"/>
      <c r="AB49" s="338"/>
      <c r="AC49" s="12"/>
      <c r="AD49" s="198"/>
      <c r="AE49" s="117"/>
      <c r="AF49" s="110"/>
      <c r="AG49" s="333"/>
    </row>
    <row r="50" spans="1:33" ht="15.75" customHeight="1">
      <c r="A50" s="323"/>
      <c r="B50" s="163"/>
      <c r="C50" s="335"/>
      <c r="D50" s="336"/>
      <c r="E50" s="101"/>
      <c r="F50" s="102"/>
      <c r="G50" s="121"/>
      <c r="H50" s="62"/>
      <c r="I50" s="104"/>
      <c r="J50" s="105"/>
      <c r="K50" s="106"/>
      <c r="L50" s="107"/>
      <c r="M50" s="105"/>
      <c r="N50" s="106"/>
      <c r="O50" s="123"/>
      <c r="P50" s="124"/>
      <c r="Q50" s="125"/>
      <c r="R50" s="328"/>
      <c r="S50" s="119"/>
      <c r="T50" s="120"/>
      <c r="U50" s="111"/>
      <c r="V50" s="112"/>
      <c r="W50" s="120"/>
      <c r="X50" s="189"/>
      <c r="Y50" s="12"/>
      <c r="Z50" s="198"/>
      <c r="AA50" s="337"/>
      <c r="AB50" s="338"/>
      <c r="AC50" s="12"/>
      <c r="AD50" s="198"/>
      <c r="AE50" s="117"/>
      <c r="AF50" s="110"/>
      <c r="AG50" s="333"/>
    </row>
    <row r="51" spans="1:33" ht="15.75" customHeight="1">
      <c r="A51" s="323"/>
      <c r="B51" s="163"/>
      <c r="C51" s="335"/>
      <c r="D51" s="336"/>
      <c r="E51" s="101"/>
      <c r="F51" s="102"/>
      <c r="G51" s="121"/>
      <c r="H51" s="62"/>
      <c r="I51" s="104"/>
      <c r="J51" s="105"/>
      <c r="K51" s="106"/>
      <c r="L51" s="107"/>
      <c r="M51" s="105"/>
      <c r="N51" s="106"/>
      <c r="O51" s="123"/>
      <c r="P51" s="124"/>
      <c r="Q51" s="125"/>
      <c r="R51" s="328"/>
      <c r="S51" s="119"/>
      <c r="T51" s="120"/>
      <c r="U51" s="111"/>
      <c r="V51" s="112"/>
      <c r="W51" s="120"/>
      <c r="X51" s="189"/>
      <c r="Y51" s="12"/>
      <c r="Z51" s="198"/>
      <c r="AA51" s="337"/>
      <c r="AB51" s="338"/>
      <c r="AC51" s="12"/>
      <c r="AD51" s="198"/>
      <c r="AE51" s="117"/>
      <c r="AF51" s="110"/>
      <c r="AG51" s="333"/>
    </row>
    <row r="52" spans="1:33" ht="15.75" customHeight="1">
      <c r="A52" s="323"/>
      <c r="B52" s="163"/>
      <c r="C52" s="335"/>
      <c r="D52" s="336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8"/>
      <c r="S52" s="119"/>
      <c r="T52" s="120"/>
      <c r="U52" s="111"/>
      <c r="V52" s="112"/>
      <c r="W52" s="120"/>
      <c r="X52" s="189"/>
      <c r="Y52" s="12"/>
      <c r="Z52" s="198"/>
      <c r="AA52" s="337"/>
      <c r="AB52" s="338"/>
      <c r="AC52" s="12"/>
      <c r="AD52" s="198"/>
      <c r="AE52" s="117"/>
      <c r="AF52" s="110"/>
      <c r="AG52" s="333"/>
    </row>
    <row r="53" spans="1:33" ht="15.75" customHeight="1">
      <c r="A53" s="323"/>
      <c r="B53" s="163"/>
      <c r="C53" s="335"/>
      <c r="D53" s="336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8"/>
      <c r="S53" s="119"/>
      <c r="T53" s="120"/>
      <c r="U53" s="111"/>
      <c r="V53" s="112"/>
      <c r="W53" s="120"/>
      <c r="X53" s="189"/>
      <c r="Y53" s="12"/>
      <c r="Z53" s="198"/>
      <c r="AA53" s="337"/>
      <c r="AB53" s="338"/>
      <c r="AC53" s="12"/>
      <c r="AD53" s="198"/>
      <c r="AE53" s="117"/>
      <c r="AF53" s="110"/>
      <c r="AG53" s="333"/>
    </row>
    <row r="54" spans="1:33" ht="15.75" customHeight="1">
      <c r="A54" s="323"/>
      <c r="B54" s="163"/>
      <c r="C54" s="335"/>
      <c r="D54" s="336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8"/>
      <c r="S54" s="119"/>
      <c r="T54" s="120"/>
      <c r="U54" s="130"/>
      <c r="V54" s="131"/>
      <c r="W54" s="126"/>
      <c r="X54" s="127"/>
      <c r="Y54" s="12"/>
      <c r="Z54" s="198"/>
      <c r="AA54" s="337"/>
      <c r="AB54" s="338"/>
      <c r="AC54" s="12"/>
      <c r="AD54" s="198"/>
      <c r="AE54" s="165"/>
      <c r="AF54" s="125"/>
      <c r="AG54" s="333"/>
    </row>
    <row r="55" spans="1:33" ht="15.75" customHeight="1" thickBot="1">
      <c r="A55" s="324"/>
      <c r="B55" s="133" t="s">
        <v>115</v>
      </c>
      <c r="C55" s="358"/>
      <c r="D55" s="358"/>
      <c r="E55" s="134"/>
      <c r="F55" s="167"/>
      <c r="G55" s="135"/>
      <c r="H55" s="69"/>
      <c r="I55" s="136">
        <f t="shared" ref="I55:J55" si="24">AVERAGE(I39:I54)</f>
        <v>21.666666666666668</v>
      </c>
      <c r="J55" s="137">
        <f t="shared" si="24"/>
        <v>2263.3333333333335</v>
      </c>
      <c r="K55" s="138">
        <f t="shared" ref="K55" si="25">J55/I55</f>
        <v>104.46153846153847</v>
      </c>
      <c r="L55" s="136">
        <f t="shared" ref="L55:M55" si="26">AVERAGE(L39:L54)</f>
        <v>22.555555555555557</v>
      </c>
      <c r="M55" s="137">
        <f t="shared" si="26"/>
        <v>2072.8470323130045</v>
      </c>
      <c r="N55" s="138">
        <f t="shared" ref="N55:N62" si="27">M55/L55</f>
        <v>91.899622122251429</v>
      </c>
      <c r="O55" s="139">
        <f t="shared" ref="O55:O62" si="28">L55-I55</f>
        <v>0.88888888888888928</v>
      </c>
      <c r="P55" s="140">
        <f t="shared" ref="P55:P62" si="29">N55-K55</f>
        <v>-12.561916339287038</v>
      </c>
      <c r="Q55" s="141">
        <f t="shared" ref="Q55:Q62" si="30">N55/K55</f>
        <v>0.87974601442508726</v>
      </c>
      <c r="R55" s="329"/>
      <c r="S55" s="142">
        <v>0.16666666666666666</v>
      </c>
      <c r="T55" s="143">
        <v>0.62940972222222213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359"/>
      <c r="AB55" s="360"/>
      <c r="AC55" s="179">
        <f>SUM(AC39:AC54)</f>
        <v>13</v>
      </c>
      <c r="AD55" s="191">
        <f>SUM(AD39:AD54)</f>
        <v>0</v>
      </c>
      <c r="AE55" s="168">
        <f t="shared" ref="AE55:AE62" si="31">M55-J55</f>
        <v>-190.48630102032894</v>
      </c>
      <c r="AF55" s="141">
        <f t="shared" ref="AF55:AF62" si="32">M55/J55</f>
        <v>0.91583815860662932</v>
      </c>
      <c r="AG55" s="334"/>
    </row>
    <row r="56" spans="1:33" ht="15.75" customHeight="1">
      <c r="A56" s="361" t="s">
        <v>191</v>
      </c>
      <c r="B56" s="114" t="s">
        <v>203</v>
      </c>
      <c r="C56" s="372" t="s">
        <v>204</v>
      </c>
      <c r="D56" s="372"/>
      <c r="E56" s="147">
        <v>28.86</v>
      </c>
      <c r="F56" s="97">
        <v>2122</v>
      </c>
      <c r="G56" s="148">
        <f t="shared" ref="G56:G62" si="33">E56*F56</f>
        <v>61240.92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2" si="34">F56/V56*60</f>
        <v>3190.7579423240068</v>
      </c>
      <c r="N56" s="152">
        <f t="shared" si="27"/>
        <v>167.93462854336877</v>
      </c>
      <c r="O56" s="154">
        <f t="shared" si="28"/>
        <v>0</v>
      </c>
      <c r="P56" s="155">
        <f t="shared" si="29"/>
        <v>-21.539055667157555</v>
      </c>
      <c r="Q56" s="156">
        <f t="shared" si="30"/>
        <v>0.88632165064555735</v>
      </c>
      <c r="R56" s="327">
        <f>Q72</f>
        <v>0.89463171293334298</v>
      </c>
      <c r="S56" s="157">
        <v>0.20833333333333334</v>
      </c>
      <c r="T56" s="158">
        <v>0.23604166666666668</v>
      </c>
      <c r="U56" s="159"/>
      <c r="V56" s="160">
        <v>39.902744834121059</v>
      </c>
      <c r="W56" s="158"/>
      <c r="X56" s="169"/>
      <c r="Y56" s="12"/>
      <c r="Z56" s="198"/>
      <c r="AA56" s="330"/>
      <c r="AB56" s="331"/>
      <c r="AC56" s="12">
        <v>1</v>
      </c>
      <c r="AD56" s="198"/>
      <c r="AE56" s="115">
        <f t="shared" si="31"/>
        <v>-409.24205767599324</v>
      </c>
      <c r="AF56" s="156">
        <f t="shared" si="32"/>
        <v>0.88632165064555746</v>
      </c>
      <c r="AG56" s="332">
        <f>AF72</f>
        <v>0.89463171293334287</v>
      </c>
    </row>
    <row r="57" spans="1:33" ht="15.75" customHeight="1">
      <c r="A57" s="362"/>
      <c r="B57" s="100" t="s">
        <v>203</v>
      </c>
      <c r="C57" s="376" t="s">
        <v>219</v>
      </c>
      <c r="D57" s="376"/>
      <c r="E57" s="101">
        <v>35.89</v>
      </c>
      <c r="F57" s="102">
        <v>3694</v>
      </c>
      <c r="G57" s="103">
        <f t="shared" si="33"/>
        <v>132577.66</v>
      </c>
      <c r="H57" s="26"/>
      <c r="I57" s="104">
        <v>19</v>
      </c>
      <c r="J57" s="105">
        <v>3600</v>
      </c>
      <c r="K57" s="106">
        <f t="shared" ref="K57:K91" si="35">J57/I57</f>
        <v>189.47368421052633</v>
      </c>
      <c r="L57" s="107">
        <v>19</v>
      </c>
      <c r="M57" s="105">
        <f t="shared" si="34"/>
        <v>3188.8900402300455</v>
      </c>
      <c r="N57" s="106">
        <f t="shared" si="27"/>
        <v>167.8363179068445</v>
      </c>
      <c r="O57" s="108">
        <f t="shared" si="28"/>
        <v>0</v>
      </c>
      <c r="P57" s="109">
        <f t="shared" si="29"/>
        <v>-21.63736630368183</v>
      </c>
      <c r="Q57" s="110">
        <f t="shared" si="30"/>
        <v>0.8858027889527903</v>
      </c>
      <c r="R57" s="328"/>
      <c r="S57" s="47">
        <v>0.23888888888888887</v>
      </c>
      <c r="T57" s="48">
        <v>0.28715277777777776</v>
      </c>
      <c r="U57" s="111">
        <v>5</v>
      </c>
      <c r="V57" s="112">
        <v>69.503807658419902</v>
      </c>
      <c r="W57" s="113"/>
      <c r="X57" s="116"/>
      <c r="Y57" s="12"/>
      <c r="Z57" s="198"/>
      <c r="AA57" s="337"/>
      <c r="AB57" s="338"/>
      <c r="AC57" s="12">
        <v>2</v>
      </c>
      <c r="AD57" s="198"/>
      <c r="AE57" s="117">
        <f t="shared" si="31"/>
        <v>-411.10995976995446</v>
      </c>
      <c r="AF57" s="110">
        <f t="shared" si="32"/>
        <v>0.88580278895279041</v>
      </c>
      <c r="AG57" s="333"/>
    </row>
    <row r="58" spans="1:33" ht="15.75" customHeight="1">
      <c r="A58" s="362"/>
      <c r="B58" s="100" t="s">
        <v>203</v>
      </c>
      <c r="C58" s="376" t="s">
        <v>223</v>
      </c>
      <c r="D58" s="376"/>
      <c r="E58" s="101">
        <v>43.96</v>
      </c>
      <c r="F58" s="102">
        <v>1783</v>
      </c>
      <c r="G58" s="103">
        <f t="shared" si="33"/>
        <v>78380.680000000008</v>
      </c>
      <c r="H58" s="26"/>
      <c r="I58" s="104">
        <v>24</v>
      </c>
      <c r="J58" s="105">
        <v>3600</v>
      </c>
      <c r="K58" s="106">
        <f t="shared" si="35"/>
        <v>150</v>
      </c>
      <c r="L58" s="107">
        <v>24</v>
      </c>
      <c r="M58" s="105">
        <f t="shared" si="34"/>
        <v>3264.2248111128142</v>
      </c>
      <c r="N58" s="106">
        <f t="shared" si="27"/>
        <v>136.00936712970059</v>
      </c>
      <c r="O58" s="108">
        <f t="shared" si="28"/>
        <v>0</v>
      </c>
      <c r="P58" s="109">
        <f t="shared" si="29"/>
        <v>-13.990632870299407</v>
      </c>
      <c r="Q58" s="110">
        <f t="shared" si="30"/>
        <v>0.90672911419800395</v>
      </c>
      <c r="R58" s="328"/>
      <c r="S58" s="47">
        <v>0.29097222222222219</v>
      </c>
      <c r="T58" s="48">
        <v>0.31372685185185184</v>
      </c>
      <c r="U58" s="111">
        <v>5.4999999999999805</v>
      </c>
      <c r="V58" s="112">
        <v>32.773477989565677</v>
      </c>
      <c r="W58" s="113"/>
      <c r="X58" s="116"/>
      <c r="Y58" s="12"/>
      <c r="Z58" s="198"/>
      <c r="AA58" s="337"/>
      <c r="AB58" s="338"/>
      <c r="AC58" s="12">
        <v>1</v>
      </c>
      <c r="AD58" s="198"/>
      <c r="AE58" s="117">
        <f t="shared" si="31"/>
        <v>-335.77518888718578</v>
      </c>
      <c r="AF58" s="110">
        <f t="shared" si="32"/>
        <v>0.90672911419800395</v>
      </c>
      <c r="AG58" s="333"/>
    </row>
    <row r="59" spans="1:33" ht="15.75" customHeight="1">
      <c r="A59" s="362"/>
      <c r="B59" s="100" t="s">
        <v>203</v>
      </c>
      <c r="C59" s="376" t="s">
        <v>216</v>
      </c>
      <c r="D59" s="376"/>
      <c r="E59" s="101">
        <v>46.93</v>
      </c>
      <c r="F59" s="102">
        <v>1445</v>
      </c>
      <c r="G59" s="103">
        <f t="shared" si="33"/>
        <v>67813.850000000006</v>
      </c>
      <c r="H59" s="26"/>
      <c r="I59" s="104">
        <v>24</v>
      </c>
      <c r="J59" s="105">
        <v>3600</v>
      </c>
      <c r="K59" s="106">
        <f t="shared" si="35"/>
        <v>150</v>
      </c>
      <c r="L59" s="107">
        <v>24</v>
      </c>
      <c r="M59" s="105">
        <f t="shared" si="34"/>
        <v>3256.260894313481</v>
      </c>
      <c r="N59" s="106">
        <f t="shared" si="27"/>
        <v>135.67753726306171</v>
      </c>
      <c r="O59" s="108">
        <f t="shared" si="28"/>
        <v>0</v>
      </c>
      <c r="P59" s="109">
        <f t="shared" si="29"/>
        <v>-14.322462736938292</v>
      </c>
      <c r="Q59" s="110">
        <f t="shared" si="30"/>
        <v>0.9045169150870781</v>
      </c>
      <c r="R59" s="328"/>
      <c r="S59" s="47">
        <v>0.3166666666666666</v>
      </c>
      <c r="T59" s="48">
        <v>0.33515046296296291</v>
      </c>
      <c r="U59" s="111">
        <v>5</v>
      </c>
      <c r="V59" s="112">
        <v>26.625630689299854</v>
      </c>
      <c r="W59" s="113"/>
      <c r="X59" s="116"/>
      <c r="Y59" s="12"/>
      <c r="Z59" s="198"/>
      <c r="AA59" s="337"/>
      <c r="AB59" s="338"/>
      <c r="AC59" s="12">
        <v>1</v>
      </c>
      <c r="AD59" s="198"/>
      <c r="AE59" s="199">
        <f t="shared" si="31"/>
        <v>-343.739105686519</v>
      </c>
      <c r="AF59" s="200">
        <f t="shared" si="32"/>
        <v>0.9045169150870781</v>
      </c>
      <c r="AG59" s="333"/>
    </row>
    <row r="60" spans="1:33" ht="15.75" customHeight="1">
      <c r="A60" s="363"/>
      <c r="B60" s="100" t="s">
        <v>203</v>
      </c>
      <c r="C60" s="376" t="s">
        <v>242</v>
      </c>
      <c r="D60" s="376"/>
      <c r="E60" s="101">
        <v>36.729999999999997</v>
      </c>
      <c r="F60" s="105">
        <v>3341</v>
      </c>
      <c r="G60" s="103">
        <f t="shared" si="33"/>
        <v>122714.93</v>
      </c>
      <c r="H60" s="13"/>
      <c r="I60" s="104">
        <v>20</v>
      </c>
      <c r="J60" s="105">
        <v>3600</v>
      </c>
      <c r="K60" s="106">
        <f t="shared" si="35"/>
        <v>180</v>
      </c>
      <c r="L60" s="107">
        <v>20</v>
      </c>
      <c r="M60" s="105">
        <f t="shared" si="34"/>
        <v>3123.4940167219193</v>
      </c>
      <c r="N60" s="106">
        <f t="shared" si="27"/>
        <v>156.17470083609595</v>
      </c>
      <c r="O60" s="108">
        <f t="shared" si="28"/>
        <v>0</v>
      </c>
      <c r="P60" s="109">
        <f t="shared" si="29"/>
        <v>-23.825299163904049</v>
      </c>
      <c r="Q60" s="110">
        <f t="shared" si="30"/>
        <v>0.86763722686719968</v>
      </c>
      <c r="R60" s="328"/>
      <c r="S60" s="47">
        <v>0.33819444444444435</v>
      </c>
      <c r="T60" s="48">
        <v>0.38275462962962953</v>
      </c>
      <c r="U60" s="111">
        <v>5</v>
      </c>
      <c r="V60" s="112">
        <v>64.178128380210921</v>
      </c>
      <c r="W60" s="113"/>
      <c r="X60" s="116"/>
      <c r="Y60" s="12"/>
      <c r="Z60" s="198"/>
      <c r="AA60" s="337"/>
      <c r="AB60" s="338"/>
      <c r="AC60" s="12">
        <v>1</v>
      </c>
      <c r="AD60" s="198"/>
      <c r="AE60" s="199">
        <f t="shared" si="31"/>
        <v>-476.50598327808075</v>
      </c>
      <c r="AF60" s="200">
        <f t="shared" si="32"/>
        <v>0.8676372268671998</v>
      </c>
      <c r="AG60" s="333"/>
    </row>
    <row r="61" spans="1:33" ht="15.75" customHeight="1">
      <c r="A61" s="363"/>
      <c r="B61" s="100" t="s">
        <v>203</v>
      </c>
      <c r="C61" s="376" t="s">
        <v>205</v>
      </c>
      <c r="D61" s="376"/>
      <c r="E61" s="101">
        <v>38.479999999999997</v>
      </c>
      <c r="F61" s="105">
        <v>5231</v>
      </c>
      <c r="G61" s="121">
        <f t="shared" si="33"/>
        <v>201288.87999999998</v>
      </c>
      <c r="H61" s="122"/>
      <c r="I61" s="104">
        <v>20</v>
      </c>
      <c r="J61" s="105">
        <v>3600</v>
      </c>
      <c r="K61" s="106">
        <f t="shared" si="35"/>
        <v>180</v>
      </c>
      <c r="L61" s="107">
        <v>20</v>
      </c>
      <c r="M61" s="105">
        <f t="shared" si="34"/>
        <v>3261.6365221447595</v>
      </c>
      <c r="N61" s="106">
        <f t="shared" si="27"/>
        <v>163.08182610723799</v>
      </c>
      <c r="O61" s="108">
        <f t="shared" si="28"/>
        <v>0</v>
      </c>
      <c r="P61" s="109">
        <f t="shared" si="29"/>
        <v>-16.918173892762013</v>
      </c>
      <c r="Q61" s="110">
        <f t="shared" si="30"/>
        <v>0.90601014504021105</v>
      </c>
      <c r="R61" s="328"/>
      <c r="S61" s="47">
        <v>0.38611111111111102</v>
      </c>
      <c r="T61" s="120">
        <v>0.45292824074074067</v>
      </c>
      <c r="U61" s="111">
        <v>4.8333333333333428</v>
      </c>
      <c r="V61" s="112">
        <v>96.227767217180457</v>
      </c>
      <c r="W61" s="113">
        <v>0.45292824074074067</v>
      </c>
      <c r="X61" s="116">
        <v>0.49236111111111097</v>
      </c>
      <c r="Y61" s="12"/>
      <c r="Z61" s="198"/>
      <c r="AA61" s="337"/>
      <c r="AB61" s="338"/>
      <c r="AC61" s="12">
        <v>2</v>
      </c>
      <c r="AD61" s="198"/>
      <c r="AE61" s="199">
        <f t="shared" si="31"/>
        <v>-338.36347785524049</v>
      </c>
      <c r="AF61" s="200">
        <f t="shared" si="32"/>
        <v>0.90601014504021093</v>
      </c>
      <c r="AG61" s="333"/>
    </row>
    <row r="62" spans="1:33" ht="15.75" customHeight="1">
      <c r="A62" s="363"/>
      <c r="B62" s="100" t="s">
        <v>203</v>
      </c>
      <c r="C62" s="376" t="s">
        <v>206</v>
      </c>
      <c r="D62" s="376"/>
      <c r="E62" s="101">
        <v>37.799999999999997</v>
      </c>
      <c r="F62" s="105">
        <v>6716</v>
      </c>
      <c r="G62" s="121">
        <f t="shared" si="33"/>
        <v>253864.8</v>
      </c>
      <c r="H62" s="62"/>
      <c r="I62" s="104">
        <v>21</v>
      </c>
      <c r="J62" s="105">
        <v>3600</v>
      </c>
      <c r="K62" s="106">
        <f t="shared" si="35"/>
        <v>171.42857142857142</v>
      </c>
      <c r="L62" s="107">
        <v>21</v>
      </c>
      <c r="M62" s="105">
        <f t="shared" si="34"/>
        <v>3259.4549390732168</v>
      </c>
      <c r="N62" s="106">
        <f t="shared" si="27"/>
        <v>155.21213995586746</v>
      </c>
      <c r="O62" s="123">
        <f t="shared" si="28"/>
        <v>0</v>
      </c>
      <c r="P62" s="124">
        <f t="shared" si="29"/>
        <v>-16.21643147270396</v>
      </c>
      <c r="Q62" s="125">
        <f t="shared" si="30"/>
        <v>0.90540414974256023</v>
      </c>
      <c r="R62" s="328"/>
      <c r="S62" s="47">
        <v>0.49236111111111097</v>
      </c>
      <c r="T62" s="120">
        <v>0.57820601851851838</v>
      </c>
      <c r="U62" s="111">
        <v>56.783333333333232</v>
      </c>
      <c r="V62" s="112">
        <v>123.62803215023932</v>
      </c>
      <c r="W62" s="113"/>
      <c r="X62" s="116"/>
      <c r="Y62" s="12"/>
      <c r="Z62" s="198"/>
      <c r="AA62" s="337"/>
      <c r="AB62" s="338"/>
      <c r="AC62" s="12">
        <v>3</v>
      </c>
      <c r="AD62" s="198"/>
      <c r="AE62" s="199">
        <f t="shared" si="31"/>
        <v>-340.54506092678321</v>
      </c>
      <c r="AF62" s="200">
        <f t="shared" si="32"/>
        <v>0.90540414974256023</v>
      </c>
      <c r="AG62" s="333"/>
    </row>
    <row r="63" spans="1:33" ht="15.75" customHeight="1">
      <c r="A63" s="363"/>
      <c r="B63" s="100"/>
      <c r="C63" s="376"/>
      <c r="D63" s="376"/>
      <c r="E63" s="101"/>
      <c r="F63" s="105"/>
      <c r="G63" s="121"/>
      <c r="H63" s="62"/>
      <c r="I63" s="104"/>
      <c r="J63" s="105"/>
      <c r="K63" s="106"/>
      <c r="L63" s="107"/>
      <c r="M63" s="105"/>
      <c r="N63" s="106"/>
      <c r="O63" s="123"/>
      <c r="P63" s="124"/>
      <c r="Q63" s="125"/>
      <c r="R63" s="328"/>
      <c r="S63" s="47"/>
      <c r="T63" s="120"/>
      <c r="U63" s="111"/>
      <c r="V63" s="112"/>
      <c r="W63" s="113"/>
      <c r="X63" s="116"/>
      <c r="Y63" s="12"/>
      <c r="Z63" s="198"/>
      <c r="AA63" s="337"/>
      <c r="AB63" s="338"/>
      <c r="AC63" s="12"/>
      <c r="AD63" s="198"/>
      <c r="AE63" s="199"/>
      <c r="AF63" s="200"/>
      <c r="AG63" s="333"/>
    </row>
    <row r="64" spans="1:33" ht="15.75" customHeight="1">
      <c r="A64" s="363"/>
      <c r="B64" s="100"/>
      <c r="C64" s="376"/>
      <c r="D64" s="376"/>
      <c r="E64" s="101"/>
      <c r="F64" s="105"/>
      <c r="G64" s="121"/>
      <c r="H64" s="62"/>
      <c r="I64" s="104"/>
      <c r="J64" s="105"/>
      <c r="K64" s="106"/>
      <c r="L64" s="107"/>
      <c r="M64" s="105"/>
      <c r="N64" s="106"/>
      <c r="O64" s="123"/>
      <c r="P64" s="124"/>
      <c r="Q64" s="125"/>
      <c r="R64" s="328"/>
      <c r="S64" s="47"/>
      <c r="T64" s="120"/>
      <c r="U64" s="111"/>
      <c r="V64" s="112"/>
      <c r="W64" s="113"/>
      <c r="X64" s="116"/>
      <c r="Y64" s="12"/>
      <c r="Z64" s="198"/>
      <c r="AA64" s="337"/>
      <c r="AB64" s="338"/>
      <c r="AC64" s="12"/>
      <c r="AD64" s="198"/>
      <c r="AE64" s="199"/>
      <c r="AF64" s="200"/>
      <c r="AG64" s="333"/>
    </row>
    <row r="65" spans="1:33" ht="15.75" customHeight="1">
      <c r="A65" s="363"/>
      <c r="B65" s="100"/>
      <c r="C65" s="376"/>
      <c r="D65" s="376"/>
      <c r="E65" s="101"/>
      <c r="F65" s="105"/>
      <c r="G65" s="121"/>
      <c r="H65" s="62"/>
      <c r="I65" s="104"/>
      <c r="J65" s="105"/>
      <c r="K65" s="106"/>
      <c r="L65" s="107"/>
      <c r="M65" s="105"/>
      <c r="N65" s="106"/>
      <c r="O65" s="123"/>
      <c r="P65" s="124"/>
      <c r="Q65" s="125"/>
      <c r="R65" s="328"/>
      <c r="S65" s="47"/>
      <c r="T65" s="120"/>
      <c r="U65" s="111"/>
      <c r="V65" s="112"/>
      <c r="W65" s="113"/>
      <c r="X65" s="116"/>
      <c r="Y65" s="12"/>
      <c r="Z65" s="198"/>
      <c r="AA65" s="337"/>
      <c r="AB65" s="338"/>
      <c r="AC65" s="12"/>
      <c r="AD65" s="198"/>
      <c r="AE65" s="199"/>
      <c r="AF65" s="200"/>
      <c r="AG65" s="333"/>
    </row>
    <row r="66" spans="1:33" ht="15.75" customHeight="1">
      <c r="A66" s="363"/>
      <c r="B66" s="100"/>
      <c r="C66" s="376"/>
      <c r="D66" s="376"/>
      <c r="E66" s="101"/>
      <c r="F66" s="105"/>
      <c r="G66" s="121"/>
      <c r="H66" s="62"/>
      <c r="I66" s="104"/>
      <c r="J66" s="105"/>
      <c r="K66" s="106"/>
      <c r="L66" s="107"/>
      <c r="M66" s="105"/>
      <c r="N66" s="106"/>
      <c r="O66" s="123"/>
      <c r="P66" s="124"/>
      <c r="Q66" s="125"/>
      <c r="R66" s="328"/>
      <c r="S66" s="47"/>
      <c r="T66" s="120"/>
      <c r="U66" s="111"/>
      <c r="V66" s="112"/>
      <c r="W66" s="113"/>
      <c r="X66" s="116"/>
      <c r="Y66" s="12"/>
      <c r="Z66" s="198"/>
      <c r="AA66" s="337"/>
      <c r="AB66" s="338"/>
      <c r="AC66" s="12"/>
      <c r="AD66" s="198"/>
      <c r="AE66" s="199"/>
      <c r="AF66" s="200"/>
      <c r="AG66" s="333"/>
    </row>
    <row r="67" spans="1:33" ht="15.75" customHeight="1">
      <c r="A67" s="363"/>
      <c r="B67" s="100"/>
      <c r="C67" s="376"/>
      <c r="D67" s="376"/>
      <c r="E67" s="101"/>
      <c r="F67" s="105"/>
      <c r="G67" s="121"/>
      <c r="H67" s="62"/>
      <c r="I67" s="104"/>
      <c r="J67" s="105"/>
      <c r="K67" s="106"/>
      <c r="L67" s="107"/>
      <c r="M67" s="105"/>
      <c r="N67" s="106"/>
      <c r="O67" s="123"/>
      <c r="P67" s="124"/>
      <c r="Q67" s="125"/>
      <c r="R67" s="328"/>
      <c r="S67" s="47"/>
      <c r="T67" s="120"/>
      <c r="U67" s="111"/>
      <c r="V67" s="112"/>
      <c r="W67" s="113"/>
      <c r="X67" s="116"/>
      <c r="Y67" s="12"/>
      <c r="Z67" s="198"/>
      <c r="AA67" s="337"/>
      <c r="AB67" s="338"/>
      <c r="AC67" s="12"/>
      <c r="AD67" s="198"/>
      <c r="AE67" s="199"/>
      <c r="AF67" s="200"/>
      <c r="AG67" s="333"/>
    </row>
    <row r="68" spans="1:33" ht="15.75" customHeight="1">
      <c r="A68" s="363"/>
      <c r="B68" s="100"/>
      <c r="C68" s="376"/>
      <c r="D68" s="376"/>
      <c r="E68" s="101"/>
      <c r="F68" s="105"/>
      <c r="G68" s="121"/>
      <c r="H68" s="62"/>
      <c r="I68" s="104"/>
      <c r="J68" s="105"/>
      <c r="K68" s="106"/>
      <c r="L68" s="107"/>
      <c r="M68" s="105"/>
      <c r="N68" s="106"/>
      <c r="O68" s="123"/>
      <c r="P68" s="124"/>
      <c r="Q68" s="125"/>
      <c r="R68" s="328"/>
      <c r="S68" s="47"/>
      <c r="T68" s="120"/>
      <c r="U68" s="111"/>
      <c r="V68" s="112"/>
      <c r="W68" s="113"/>
      <c r="X68" s="116"/>
      <c r="Y68" s="12"/>
      <c r="Z68" s="198"/>
      <c r="AA68" s="337"/>
      <c r="AB68" s="338"/>
      <c r="AC68" s="12"/>
      <c r="AD68" s="198"/>
      <c r="AE68" s="199"/>
      <c r="AF68" s="200"/>
      <c r="AG68" s="333"/>
    </row>
    <row r="69" spans="1:33" ht="15.75" customHeight="1">
      <c r="A69" s="363"/>
      <c r="B69" s="100"/>
      <c r="C69" s="376"/>
      <c r="D69" s="376"/>
      <c r="E69" s="101"/>
      <c r="F69" s="105"/>
      <c r="G69" s="121"/>
      <c r="H69" s="62"/>
      <c r="I69" s="104"/>
      <c r="J69" s="105"/>
      <c r="K69" s="106"/>
      <c r="L69" s="107"/>
      <c r="M69" s="105"/>
      <c r="N69" s="106"/>
      <c r="O69" s="123"/>
      <c r="P69" s="124"/>
      <c r="Q69" s="125"/>
      <c r="R69" s="328"/>
      <c r="S69" s="47"/>
      <c r="T69" s="120"/>
      <c r="U69" s="111"/>
      <c r="V69" s="112"/>
      <c r="W69" s="113"/>
      <c r="X69" s="116"/>
      <c r="Y69" s="12"/>
      <c r="Z69" s="198"/>
      <c r="AA69" s="337"/>
      <c r="AB69" s="338"/>
      <c r="AC69" s="12"/>
      <c r="AD69" s="198"/>
      <c r="AE69" s="199"/>
      <c r="AF69" s="200"/>
      <c r="AG69" s="333"/>
    </row>
    <row r="70" spans="1:33" ht="15.75" customHeight="1">
      <c r="A70" s="363"/>
      <c r="B70" s="100"/>
      <c r="C70" s="376"/>
      <c r="D70" s="376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8"/>
      <c r="S70" s="47"/>
      <c r="T70" s="120"/>
      <c r="U70" s="111"/>
      <c r="V70" s="112"/>
      <c r="W70" s="113"/>
      <c r="X70" s="116"/>
      <c r="Y70" s="12"/>
      <c r="Z70" s="198"/>
      <c r="AA70" s="337"/>
      <c r="AB70" s="338"/>
      <c r="AC70" s="12"/>
      <c r="AD70" s="198"/>
      <c r="AE70" s="199"/>
      <c r="AF70" s="200"/>
      <c r="AG70" s="333"/>
    </row>
    <row r="71" spans="1:33" ht="15.75" customHeight="1">
      <c r="A71" s="363"/>
      <c r="B71" s="100"/>
      <c r="C71" s="376"/>
      <c r="D71" s="376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8"/>
      <c r="S71" s="119"/>
      <c r="T71" s="120"/>
      <c r="U71" s="130"/>
      <c r="V71" s="131"/>
      <c r="W71" s="126"/>
      <c r="X71" s="127"/>
      <c r="Y71" s="12"/>
      <c r="Z71" s="198"/>
      <c r="AA71" s="337"/>
      <c r="AB71" s="338"/>
      <c r="AC71" s="12"/>
      <c r="AD71" s="198"/>
      <c r="AE71" s="165"/>
      <c r="AF71" s="125"/>
      <c r="AG71" s="333"/>
    </row>
    <row r="72" spans="1:33" ht="15.75" customHeight="1" thickBot="1">
      <c r="A72" s="364"/>
      <c r="B72" s="133" t="s">
        <v>115</v>
      </c>
      <c r="C72" s="358"/>
      <c r="D72" s="358"/>
      <c r="E72" s="134"/>
      <c r="F72" s="167"/>
      <c r="G72" s="135"/>
      <c r="H72" s="69"/>
      <c r="I72" s="136">
        <f t="shared" ref="I72:J72" si="36">AVERAGE(I56:I71)</f>
        <v>21</v>
      </c>
      <c r="J72" s="137">
        <f t="shared" si="36"/>
        <v>3600</v>
      </c>
      <c r="K72" s="138">
        <f t="shared" ref="K72:K74" si="37">J72/I72</f>
        <v>171.42857142857142</v>
      </c>
      <c r="L72" s="136">
        <f t="shared" ref="L72:M72" si="38">AVERAGE(L56:L71)</f>
        <v>21</v>
      </c>
      <c r="M72" s="137">
        <f t="shared" si="38"/>
        <v>3220.6741665600343</v>
      </c>
      <c r="N72" s="138">
        <f>M72/L72</f>
        <v>153.36543650285878</v>
      </c>
      <c r="O72" s="139">
        <f>L72-I72</f>
        <v>0</v>
      </c>
      <c r="P72" s="140">
        <f>N72-K72</f>
        <v>-18.063134925712632</v>
      </c>
      <c r="Q72" s="141">
        <f>N72/K72</f>
        <v>0.89463171293334298</v>
      </c>
      <c r="R72" s="329"/>
      <c r="S72" s="142">
        <v>0.20833333333333334</v>
      </c>
      <c r="T72" s="143">
        <v>0.57820601851851838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359"/>
      <c r="AB72" s="360"/>
      <c r="AC72" s="179">
        <f>SUM(AC56:AC71)</f>
        <v>11</v>
      </c>
      <c r="AD72" s="191">
        <f>SUM(AD56:AD71)</f>
        <v>0</v>
      </c>
      <c r="AE72" s="168">
        <f>M72-J72</f>
        <v>-379.32583343996566</v>
      </c>
      <c r="AF72" s="141">
        <f>M72/J72</f>
        <v>0.89463171293334287</v>
      </c>
      <c r="AG72" s="334"/>
    </row>
    <row r="73" spans="1:33" ht="15.75" customHeight="1">
      <c r="A73" s="322" t="s">
        <v>116</v>
      </c>
      <c r="B73" s="100" t="s">
        <v>192</v>
      </c>
      <c r="C73" s="335" t="s">
        <v>217</v>
      </c>
      <c r="D73" s="336"/>
      <c r="E73" s="101">
        <v>27.05</v>
      </c>
      <c r="F73" s="102">
        <v>716</v>
      </c>
      <c r="G73" s="103">
        <f t="shared" ref="G73:G74" si="39">E73*F73</f>
        <v>19367.8</v>
      </c>
      <c r="H73" s="13"/>
      <c r="I73" s="104">
        <v>5</v>
      </c>
      <c r="J73" s="105">
        <v>3273</v>
      </c>
      <c r="K73" s="106">
        <f t="shared" si="37"/>
        <v>654.6</v>
      </c>
      <c r="L73" s="107">
        <v>6</v>
      </c>
      <c r="M73" s="105">
        <f>F73/V73*60</f>
        <v>2961.6418775921861</v>
      </c>
      <c r="N73" s="106">
        <f>M73/L73</f>
        <v>493.60697959869771</v>
      </c>
      <c r="O73" s="108">
        <f>L73-I73</f>
        <v>1</v>
      </c>
      <c r="P73" s="109">
        <f>N73-K73</f>
        <v>-160.99302040130232</v>
      </c>
      <c r="Q73" s="110">
        <f>N73/K73</f>
        <v>0.75405893614222075</v>
      </c>
      <c r="R73" s="327">
        <f>Q89</f>
        <v>0.82339492568534201</v>
      </c>
      <c r="S73" s="47">
        <v>0.36319444444444438</v>
      </c>
      <c r="T73" s="48">
        <v>0.37326388888888884</v>
      </c>
      <c r="U73" s="111">
        <v>5</v>
      </c>
      <c r="V73" s="112">
        <v>14.505467499306995</v>
      </c>
      <c r="W73" s="113"/>
      <c r="X73" s="162"/>
      <c r="Y73" s="12"/>
      <c r="Z73" s="198"/>
      <c r="AA73" s="330"/>
      <c r="AB73" s="331"/>
      <c r="AC73" s="12">
        <v>0</v>
      </c>
      <c r="AD73" s="198"/>
      <c r="AE73" s="115">
        <f>M73-J73</f>
        <v>-311.35812240781388</v>
      </c>
      <c r="AF73" s="156">
        <f>M73/J73</f>
        <v>0.90487072337066488</v>
      </c>
      <c r="AG73" s="332">
        <f>AF89</f>
        <v>0.90573441825387624</v>
      </c>
    </row>
    <row r="74" spans="1:33" ht="15.75" customHeight="1">
      <c r="A74" s="323"/>
      <c r="B74" s="100" t="s">
        <v>192</v>
      </c>
      <c r="C74" s="335" t="s">
        <v>224</v>
      </c>
      <c r="D74" s="336"/>
      <c r="E74" s="101">
        <v>27.05</v>
      </c>
      <c r="F74" s="102">
        <v>1150</v>
      </c>
      <c r="G74" s="121">
        <f t="shared" si="39"/>
        <v>31107.5</v>
      </c>
      <c r="H74" s="122"/>
      <c r="I74" s="104">
        <v>5</v>
      </c>
      <c r="J74" s="105">
        <v>3273</v>
      </c>
      <c r="K74" s="106">
        <f t="shared" si="37"/>
        <v>654.6</v>
      </c>
      <c r="L74" s="107">
        <v>5</v>
      </c>
      <c r="M74" s="105">
        <f>F74/V74*60</f>
        <v>2967.2956242976875</v>
      </c>
      <c r="N74" s="106">
        <f>M74/L74</f>
        <v>593.4591248595375</v>
      </c>
      <c r="O74" s="108">
        <f>L74-I74</f>
        <v>0</v>
      </c>
      <c r="P74" s="109">
        <f>N74-K74</f>
        <v>-61.140875140462526</v>
      </c>
      <c r="Q74" s="110">
        <f>N74/K74</f>
        <v>0.90659811313708749</v>
      </c>
      <c r="R74" s="328"/>
      <c r="S74" s="47">
        <v>0.37708333333333327</v>
      </c>
      <c r="T74" s="120">
        <v>0.39322916666666663</v>
      </c>
      <c r="U74" s="111">
        <v>5.4999999999999805</v>
      </c>
      <c r="V74" s="112">
        <v>23.253497034469298</v>
      </c>
      <c r="W74" s="113"/>
      <c r="X74" s="116"/>
      <c r="Y74" s="12"/>
      <c r="Z74" s="198"/>
      <c r="AA74" s="337"/>
      <c r="AB74" s="338"/>
      <c r="AC74" s="12">
        <v>0</v>
      </c>
      <c r="AD74" s="198"/>
      <c r="AE74" s="117">
        <f>M74-J74</f>
        <v>-305.70437570231252</v>
      </c>
      <c r="AF74" s="110">
        <f>M74/J74</f>
        <v>0.90659811313708749</v>
      </c>
      <c r="AG74" s="333"/>
    </row>
    <row r="75" spans="1:33" ht="15.75" customHeight="1">
      <c r="A75" s="323"/>
      <c r="B75" s="100"/>
      <c r="C75" s="335"/>
      <c r="D75" s="336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28"/>
      <c r="S75" s="47"/>
      <c r="T75" s="120"/>
      <c r="U75" s="111"/>
      <c r="V75" s="112"/>
      <c r="W75" s="113"/>
      <c r="X75" s="116"/>
      <c r="Y75" s="12"/>
      <c r="Z75" s="198"/>
      <c r="AA75" s="337"/>
      <c r="AB75" s="338"/>
      <c r="AC75" s="12"/>
      <c r="AD75" s="198"/>
      <c r="AE75" s="117"/>
      <c r="AF75" s="110"/>
      <c r="AG75" s="333"/>
    </row>
    <row r="76" spans="1:33" ht="15.75" customHeight="1">
      <c r="A76" s="323"/>
      <c r="B76" s="100"/>
      <c r="C76" s="335"/>
      <c r="D76" s="336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8"/>
      <c r="S76" s="47"/>
      <c r="T76" s="120"/>
      <c r="U76" s="111"/>
      <c r="V76" s="112"/>
      <c r="W76" s="113"/>
      <c r="X76" s="116"/>
      <c r="Y76" s="12"/>
      <c r="Z76" s="198"/>
      <c r="AA76" s="337"/>
      <c r="AB76" s="338"/>
      <c r="AC76" s="12"/>
      <c r="AD76" s="198"/>
      <c r="AE76" s="117"/>
      <c r="AF76" s="110"/>
      <c r="AG76" s="333"/>
    </row>
    <row r="77" spans="1:33" ht="15.75" customHeight="1">
      <c r="A77" s="323"/>
      <c r="B77" s="100"/>
      <c r="C77" s="335"/>
      <c r="D77" s="336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8"/>
      <c r="S77" s="47"/>
      <c r="T77" s="120"/>
      <c r="U77" s="111"/>
      <c r="V77" s="112"/>
      <c r="W77" s="113"/>
      <c r="X77" s="116"/>
      <c r="Y77" s="12"/>
      <c r="Z77" s="198"/>
      <c r="AA77" s="337"/>
      <c r="AB77" s="338"/>
      <c r="AC77" s="12"/>
      <c r="AD77" s="198"/>
      <c r="AE77" s="117"/>
      <c r="AF77" s="110"/>
      <c r="AG77" s="333"/>
    </row>
    <row r="78" spans="1:33" ht="15.75" customHeight="1">
      <c r="A78" s="323"/>
      <c r="B78" s="100"/>
      <c r="C78" s="335"/>
      <c r="D78" s="336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8"/>
      <c r="S78" s="47"/>
      <c r="T78" s="120"/>
      <c r="U78" s="111"/>
      <c r="V78" s="112"/>
      <c r="W78" s="113"/>
      <c r="X78" s="116"/>
      <c r="Y78" s="12"/>
      <c r="Z78" s="198"/>
      <c r="AA78" s="337"/>
      <c r="AB78" s="338"/>
      <c r="AC78" s="12"/>
      <c r="AD78" s="198"/>
      <c r="AE78" s="117"/>
      <c r="AF78" s="110"/>
      <c r="AG78" s="333"/>
    </row>
    <row r="79" spans="1:33" ht="15.75" customHeight="1">
      <c r="A79" s="323"/>
      <c r="B79" s="100"/>
      <c r="C79" s="335"/>
      <c r="D79" s="336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8"/>
      <c r="S79" s="47"/>
      <c r="T79" s="120"/>
      <c r="U79" s="111"/>
      <c r="V79" s="112"/>
      <c r="W79" s="113"/>
      <c r="X79" s="116"/>
      <c r="Y79" s="12"/>
      <c r="Z79" s="198"/>
      <c r="AA79" s="337"/>
      <c r="AB79" s="338"/>
      <c r="AC79" s="12"/>
      <c r="AD79" s="198"/>
      <c r="AE79" s="117"/>
      <c r="AF79" s="110"/>
      <c r="AG79" s="333"/>
    </row>
    <row r="80" spans="1:33" ht="15.75" customHeight="1">
      <c r="A80" s="323"/>
      <c r="B80" s="100"/>
      <c r="C80" s="335"/>
      <c r="D80" s="336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8"/>
      <c r="S80" s="47"/>
      <c r="T80" s="120"/>
      <c r="U80" s="111"/>
      <c r="V80" s="112"/>
      <c r="W80" s="113"/>
      <c r="X80" s="116"/>
      <c r="Y80" s="12"/>
      <c r="Z80" s="198"/>
      <c r="AA80" s="337"/>
      <c r="AB80" s="338"/>
      <c r="AC80" s="12"/>
      <c r="AD80" s="198"/>
      <c r="AE80" s="117"/>
      <c r="AF80" s="110"/>
      <c r="AG80" s="333"/>
    </row>
    <row r="81" spans="1:33" ht="15.75" customHeight="1">
      <c r="A81" s="323"/>
      <c r="B81" s="100"/>
      <c r="C81" s="335"/>
      <c r="D81" s="336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8"/>
      <c r="S81" s="47"/>
      <c r="T81" s="120"/>
      <c r="U81" s="111"/>
      <c r="V81" s="112"/>
      <c r="W81" s="113"/>
      <c r="X81" s="127"/>
      <c r="Y81" s="12"/>
      <c r="Z81" s="198"/>
      <c r="AA81" s="337"/>
      <c r="AB81" s="338"/>
      <c r="AC81" s="12"/>
      <c r="AD81" s="198"/>
      <c r="AE81" s="117"/>
      <c r="AF81" s="110"/>
      <c r="AG81" s="333"/>
    </row>
    <row r="82" spans="1:33" ht="15.75" customHeight="1">
      <c r="A82" s="323"/>
      <c r="B82" s="100"/>
      <c r="C82" s="335"/>
      <c r="D82" s="336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8"/>
      <c r="S82" s="47"/>
      <c r="T82" s="120"/>
      <c r="U82" s="111"/>
      <c r="V82" s="112"/>
      <c r="W82" s="113"/>
      <c r="X82" s="127"/>
      <c r="Y82" s="12"/>
      <c r="Z82" s="198"/>
      <c r="AA82" s="337"/>
      <c r="AB82" s="338"/>
      <c r="AC82" s="12"/>
      <c r="AD82" s="198"/>
      <c r="AE82" s="117"/>
      <c r="AF82" s="110"/>
      <c r="AG82" s="333"/>
    </row>
    <row r="83" spans="1:33" ht="15.75" customHeight="1">
      <c r="A83" s="323"/>
      <c r="B83" s="100"/>
      <c r="C83" s="335"/>
      <c r="D83" s="336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8"/>
      <c r="S83" s="47"/>
      <c r="T83" s="120"/>
      <c r="U83" s="111"/>
      <c r="V83" s="112"/>
      <c r="W83" s="113"/>
      <c r="X83" s="127"/>
      <c r="Y83" s="12"/>
      <c r="Z83" s="198"/>
      <c r="AA83" s="337"/>
      <c r="AB83" s="338"/>
      <c r="AC83" s="12"/>
      <c r="AD83" s="198"/>
      <c r="AE83" s="117"/>
      <c r="AF83" s="110"/>
      <c r="AG83" s="333"/>
    </row>
    <row r="84" spans="1:33" ht="15.75" customHeight="1">
      <c r="A84" s="323"/>
      <c r="B84" s="100"/>
      <c r="C84" s="335"/>
      <c r="D84" s="336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8"/>
      <c r="S84" s="47"/>
      <c r="T84" s="120"/>
      <c r="U84" s="111"/>
      <c r="V84" s="112"/>
      <c r="W84" s="113"/>
      <c r="X84" s="127"/>
      <c r="Y84" s="12"/>
      <c r="Z84" s="198"/>
      <c r="AA84" s="337"/>
      <c r="AB84" s="338"/>
      <c r="AC84" s="12"/>
      <c r="AD84" s="198"/>
      <c r="AE84" s="117"/>
      <c r="AF84" s="110"/>
      <c r="AG84" s="333"/>
    </row>
    <row r="85" spans="1:33" ht="15.75" customHeight="1">
      <c r="A85" s="323"/>
      <c r="B85" s="100"/>
      <c r="C85" s="335"/>
      <c r="D85" s="336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8"/>
      <c r="S85" s="47"/>
      <c r="T85" s="120"/>
      <c r="U85" s="111"/>
      <c r="V85" s="112"/>
      <c r="W85" s="113"/>
      <c r="X85" s="127"/>
      <c r="Y85" s="12"/>
      <c r="Z85" s="198"/>
      <c r="AA85" s="337"/>
      <c r="AB85" s="338"/>
      <c r="AC85" s="12"/>
      <c r="AD85" s="198"/>
      <c r="AE85" s="117"/>
      <c r="AF85" s="110"/>
      <c r="AG85" s="333"/>
    </row>
    <row r="86" spans="1:33" ht="15.75" customHeight="1">
      <c r="A86" s="323"/>
      <c r="B86" s="100"/>
      <c r="C86" s="335"/>
      <c r="D86" s="336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8"/>
      <c r="S86" s="47"/>
      <c r="T86" s="120"/>
      <c r="U86" s="111"/>
      <c r="V86" s="112"/>
      <c r="W86" s="113"/>
      <c r="X86" s="127"/>
      <c r="Y86" s="12"/>
      <c r="Z86" s="198"/>
      <c r="AA86" s="337"/>
      <c r="AB86" s="338"/>
      <c r="AC86" s="12"/>
      <c r="AD86" s="198"/>
      <c r="AE86" s="117"/>
      <c r="AF86" s="110"/>
      <c r="AG86" s="333"/>
    </row>
    <row r="87" spans="1:33" ht="15.75" customHeight="1">
      <c r="A87" s="323"/>
      <c r="B87" s="100"/>
      <c r="C87" s="335"/>
      <c r="D87" s="336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8"/>
      <c r="S87" s="47"/>
      <c r="T87" s="120"/>
      <c r="U87" s="111"/>
      <c r="V87" s="112"/>
      <c r="W87" s="113"/>
      <c r="X87" s="127"/>
      <c r="Y87" s="12"/>
      <c r="Z87" s="198"/>
      <c r="AA87" s="337"/>
      <c r="AB87" s="338"/>
      <c r="AC87" s="12"/>
      <c r="AD87" s="198"/>
      <c r="AE87" s="117"/>
      <c r="AF87" s="110"/>
      <c r="AG87" s="333"/>
    </row>
    <row r="88" spans="1:33" ht="15.75" customHeight="1">
      <c r="A88" s="323"/>
      <c r="B88" s="163"/>
      <c r="C88" s="335"/>
      <c r="D88" s="336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8"/>
      <c r="S88" s="119"/>
      <c r="T88" s="120"/>
      <c r="U88" s="130"/>
      <c r="V88" s="131"/>
      <c r="W88" s="126"/>
      <c r="X88" s="127"/>
      <c r="Y88" s="12"/>
      <c r="Z88" s="198"/>
      <c r="AA88" s="337"/>
      <c r="AB88" s="338"/>
      <c r="AC88" s="12"/>
      <c r="AD88" s="198"/>
      <c r="AE88" s="165"/>
      <c r="AF88" s="125"/>
      <c r="AG88" s="333"/>
    </row>
    <row r="89" spans="1:33" ht="15.75" customHeight="1" thickBot="1">
      <c r="A89" s="324"/>
      <c r="B89" s="133" t="s">
        <v>115</v>
      </c>
      <c r="C89" s="358"/>
      <c r="D89" s="358"/>
      <c r="E89" s="134"/>
      <c r="F89" s="167"/>
      <c r="G89" s="135"/>
      <c r="H89" s="69"/>
      <c r="I89" s="136">
        <f t="shared" ref="I89:J89" si="40">AVERAGE(I73:I88)</f>
        <v>5</v>
      </c>
      <c r="J89" s="137">
        <f t="shared" si="40"/>
        <v>3273</v>
      </c>
      <c r="K89" s="138">
        <f t="shared" ref="K89" si="41">J89/I89</f>
        <v>654.6</v>
      </c>
      <c r="L89" s="136">
        <f t="shared" ref="L89:M89" si="42">AVERAGE(L73:L88)</f>
        <v>5.5</v>
      </c>
      <c r="M89" s="137">
        <f t="shared" si="42"/>
        <v>2964.4687509449368</v>
      </c>
      <c r="N89" s="138">
        <f>M89/L89</f>
        <v>538.99431835362486</v>
      </c>
      <c r="O89" s="139">
        <f>L89-I89</f>
        <v>0.5</v>
      </c>
      <c r="P89" s="140">
        <f>N89-K89</f>
        <v>-115.60568164637516</v>
      </c>
      <c r="Q89" s="141">
        <f>N89/K89</f>
        <v>0.82339492568534201</v>
      </c>
      <c r="R89" s="329"/>
      <c r="S89" s="142">
        <v>0.25</v>
      </c>
      <c r="T89" s="143">
        <v>0.39322916666666663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359"/>
      <c r="AB89" s="360"/>
      <c r="AC89" s="179">
        <f>SUM(AC73:AC88)</f>
        <v>0</v>
      </c>
      <c r="AD89" s="191">
        <f>SUM(AD73:AD88)</f>
        <v>0</v>
      </c>
      <c r="AE89" s="168">
        <f>M89-J89</f>
        <v>-308.5312490550632</v>
      </c>
      <c r="AF89" s="141">
        <f>M89/J89</f>
        <v>0.90573441825387624</v>
      </c>
      <c r="AG89" s="334"/>
    </row>
    <row r="90" spans="1:33" ht="15.75" customHeight="1">
      <c r="A90" s="361" t="s">
        <v>120</v>
      </c>
      <c r="B90" s="114" t="s">
        <v>192</v>
      </c>
      <c r="C90" s="325" t="s">
        <v>213</v>
      </c>
      <c r="D90" s="326"/>
      <c r="E90" s="147">
        <v>15.51</v>
      </c>
      <c r="F90" s="97">
        <v>1698</v>
      </c>
      <c r="G90" s="148">
        <f t="shared" ref="G90:G91" si="43">E90*F90</f>
        <v>26335.98</v>
      </c>
      <c r="H90" s="149"/>
      <c r="I90" s="150">
        <v>6</v>
      </c>
      <c r="J90" s="151">
        <v>3600</v>
      </c>
      <c r="K90" s="152">
        <f>J90/I90</f>
        <v>600</v>
      </c>
      <c r="L90" s="153">
        <v>6</v>
      </c>
      <c r="M90" s="151">
        <f>F90/V90*60</f>
        <v>3253.914789811161</v>
      </c>
      <c r="N90" s="152">
        <f>M90/L90</f>
        <v>542.31913163519346</v>
      </c>
      <c r="O90" s="154">
        <f>L90-I90</f>
        <v>0</v>
      </c>
      <c r="P90" s="155">
        <f>N90-K90</f>
        <v>-57.680868364806543</v>
      </c>
      <c r="Q90" s="156">
        <f>N90/K90</f>
        <v>0.90386521939198905</v>
      </c>
      <c r="R90" s="327">
        <f>Q106</f>
        <v>0.90369851601652063</v>
      </c>
      <c r="S90" s="157">
        <v>0.25</v>
      </c>
      <c r="T90" s="158">
        <v>0.27173611111111112</v>
      </c>
      <c r="U90" s="159"/>
      <c r="V90" s="160">
        <v>31.309977851605801</v>
      </c>
      <c r="W90" s="158"/>
      <c r="X90" s="169"/>
      <c r="Y90" s="12"/>
      <c r="Z90" s="198"/>
      <c r="AA90" s="330"/>
      <c r="AB90" s="331"/>
      <c r="AC90" s="12">
        <v>0</v>
      </c>
      <c r="AD90" s="198"/>
      <c r="AE90" s="115">
        <f>M90-J90</f>
        <v>-346.08521018883903</v>
      </c>
      <c r="AF90" s="156">
        <f>M90/J90</f>
        <v>0.90386521939198916</v>
      </c>
      <c r="AG90" s="332">
        <f>AF106</f>
        <v>0.90369851601652051</v>
      </c>
    </row>
    <row r="91" spans="1:33" ht="15.75" customHeight="1">
      <c r="A91" s="362"/>
      <c r="B91" s="100" t="s">
        <v>192</v>
      </c>
      <c r="C91" s="335" t="s">
        <v>214</v>
      </c>
      <c r="D91" s="336"/>
      <c r="E91" s="101">
        <v>15.01</v>
      </c>
      <c r="F91" s="102">
        <v>1841</v>
      </c>
      <c r="G91" s="103">
        <f t="shared" si="43"/>
        <v>27633.41</v>
      </c>
      <c r="H91" s="26"/>
      <c r="I91" s="104">
        <v>6</v>
      </c>
      <c r="J91" s="105">
        <v>3600</v>
      </c>
      <c r="K91" s="106">
        <f t="shared" si="35"/>
        <v>600</v>
      </c>
      <c r="L91" s="107">
        <v>6</v>
      </c>
      <c r="M91" s="105">
        <f>F91/V91*60</f>
        <v>3252.7145255077871</v>
      </c>
      <c r="N91" s="106">
        <f>M91/L91</f>
        <v>542.11908758463119</v>
      </c>
      <c r="O91" s="108">
        <f>L91-I91</f>
        <v>0</v>
      </c>
      <c r="P91" s="109">
        <f>N91-K91</f>
        <v>-57.880912415368812</v>
      </c>
      <c r="Q91" s="110">
        <f>N91/K91</f>
        <v>0.90353181264105198</v>
      </c>
      <c r="R91" s="328"/>
      <c r="S91" s="47">
        <v>0.27499999999999997</v>
      </c>
      <c r="T91" s="48">
        <v>0.29857638888888888</v>
      </c>
      <c r="U91" s="111">
        <v>4.6999999999999353</v>
      </c>
      <c r="V91" s="112">
        <v>33.9593281653747</v>
      </c>
      <c r="W91" s="113"/>
      <c r="X91" s="13"/>
      <c r="Y91" s="12"/>
      <c r="Z91" s="198"/>
      <c r="AA91" s="337"/>
      <c r="AB91" s="338"/>
      <c r="AC91" s="12">
        <v>0</v>
      </c>
      <c r="AD91" s="198"/>
      <c r="AE91" s="117">
        <f>M91-J91</f>
        <v>-347.28547449221287</v>
      </c>
      <c r="AF91" s="110">
        <f>M91/J91</f>
        <v>0.90353181264105198</v>
      </c>
      <c r="AG91" s="333"/>
    </row>
    <row r="92" spans="1:33" ht="15.75" customHeight="1">
      <c r="A92" s="362"/>
      <c r="B92" s="100"/>
      <c r="C92" s="335"/>
      <c r="D92" s="336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328"/>
      <c r="S92" s="47"/>
      <c r="T92" s="48"/>
      <c r="U92" s="111"/>
      <c r="V92" s="112"/>
      <c r="W92" s="113"/>
      <c r="X92" s="13"/>
      <c r="Y92" s="12"/>
      <c r="Z92" s="198"/>
      <c r="AA92" s="337"/>
      <c r="AB92" s="338"/>
      <c r="AC92" s="12"/>
      <c r="AD92" s="198"/>
      <c r="AE92" s="117"/>
      <c r="AF92" s="110"/>
      <c r="AG92" s="333"/>
    </row>
    <row r="93" spans="1:33" ht="15.75" customHeight="1">
      <c r="A93" s="362"/>
      <c r="B93" s="100"/>
      <c r="C93" s="335"/>
      <c r="D93" s="336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8"/>
      <c r="S93" s="47"/>
      <c r="T93" s="48"/>
      <c r="U93" s="111"/>
      <c r="V93" s="112"/>
      <c r="W93" s="113"/>
      <c r="X93" s="116"/>
      <c r="Y93" s="12"/>
      <c r="Z93" s="198"/>
      <c r="AA93" s="337"/>
      <c r="AB93" s="338"/>
      <c r="AC93" s="12"/>
      <c r="AD93" s="198"/>
      <c r="AE93" s="117"/>
      <c r="AF93" s="110"/>
      <c r="AG93" s="333"/>
    </row>
    <row r="94" spans="1:33" ht="15.75" customHeight="1">
      <c r="A94" s="363"/>
      <c r="B94" s="100"/>
      <c r="C94" s="335"/>
      <c r="D94" s="336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8"/>
      <c r="S94" s="47"/>
      <c r="T94" s="48"/>
      <c r="U94" s="111"/>
      <c r="V94" s="112"/>
      <c r="W94" s="113"/>
      <c r="X94" s="13"/>
      <c r="Y94" s="12"/>
      <c r="Z94" s="198"/>
      <c r="AA94" s="337"/>
      <c r="AB94" s="338"/>
      <c r="AC94" s="12"/>
      <c r="AD94" s="198"/>
      <c r="AE94" s="117"/>
      <c r="AF94" s="110"/>
      <c r="AG94" s="333"/>
    </row>
    <row r="95" spans="1:33" ht="15.75" customHeight="1">
      <c r="A95" s="363"/>
      <c r="B95" s="100"/>
      <c r="C95" s="335"/>
      <c r="D95" s="336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8"/>
      <c r="S95" s="47"/>
      <c r="T95" s="120"/>
      <c r="U95" s="111"/>
      <c r="V95" s="112"/>
      <c r="W95" s="113"/>
      <c r="X95" s="50"/>
      <c r="Y95" s="12"/>
      <c r="Z95" s="198"/>
      <c r="AA95" s="337"/>
      <c r="AB95" s="338"/>
      <c r="AC95" s="12"/>
      <c r="AD95" s="198"/>
      <c r="AE95" s="117"/>
      <c r="AF95" s="110"/>
      <c r="AG95" s="333"/>
    </row>
    <row r="96" spans="1:33" ht="15.75" customHeight="1">
      <c r="A96" s="363"/>
      <c r="B96" s="100"/>
      <c r="C96" s="335"/>
      <c r="D96" s="336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8"/>
      <c r="S96" s="47"/>
      <c r="T96" s="120"/>
      <c r="U96" s="111"/>
      <c r="V96" s="112"/>
      <c r="W96" s="113"/>
      <c r="X96" s="116"/>
      <c r="Y96" s="12"/>
      <c r="Z96" s="198"/>
      <c r="AA96" s="337"/>
      <c r="AB96" s="338"/>
      <c r="AC96" s="12"/>
      <c r="AD96" s="198"/>
      <c r="AE96" s="117"/>
      <c r="AF96" s="110"/>
      <c r="AG96" s="333"/>
    </row>
    <row r="97" spans="1:33" ht="15.75" customHeight="1">
      <c r="A97" s="363"/>
      <c r="B97" s="100"/>
      <c r="C97" s="335"/>
      <c r="D97" s="336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8"/>
      <c r="S97" s="47"/>
      <c r="T97" s="120"/>
      <c r="U97" s="111"/>
      <c r="V97" s="112"/>
      <c r="W97" s="113"/>
      <c r="X97" s="116"/>
      <c r="Y97" s="12"/>
      <c r="Z97" s="198"/>
      <c r="AA97" s="337"/>
      <c r="AB97" s="338"/>
      <c r="AC97" s="12"/>
      <c r="AD97" s="198"/>
      <c r="AE97" s="117"/>
      <c r="AF97" s="110"/>
      <c r="AG97" s="333"/>
    </row>
    <row r="98" spans="1:33" ht="15.75" customHeight="1">
      <c r="A98" s="363"/>
      <c r="B98" s="100"/>
      <c r="C98" s="335"/>
      <c r="D98" s="336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8"/>
      <c r="S98" s="119"/>
      <c r="T98" s="120"/>
      <c r="U98" s="111"/>
      <c r="V98" s="131"/>
      <c r="W98" s="113"/>
      <c r="X98" s="116"/>
      <c r="Y98" s="12"/>
      <c r="Z98" s="198"/>
      <c r="AA98" s="337"/>
      <c r="AB98" s="338"/>
      <c r="AC98" s="12"/>
      <c r="AD98" s="198"/>
      <c r="AE98" s="117"/>
      <c r="AF98" s="110"/>
      <c r="AG98" s="333"/>
    </row>
    <row r="99" spans="1:33" ht="15.75" customHeight="1">
      <c r="A99" s="363"/>
      <c r="B99" s="100"/>
      <c r="C99" s="335"/>
      <c r="D99" s="336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8"/>
      <c r="S99" s="119"/>
      <c r="T99" s="120"/>
      <c r="U99" s="111"/>
      <c r="V99" s="131"/>
      <c r="W99" s="126"/>
      <c r="X99" s="127"/>
      <c r="Y99" s="12"/>
      <c r="Z99" s="198"/>
      <c r="AA99" s="337"/>
      <c r="AB99" s="338"/>
      <c r="AC99" s="12"/>
      <c r="AD99" s="198"/>
      <c r="AE99" s="117"/>
      <c r="AF99" s="110"/>
      <c r="AG99" s="333"/>
    </row>
    <row r="100" spans="1:33" ht="15.75" customHeight="1">
      <c r="A100" s="363"/>
      <c r="B100" s="100"/>
      <c r="C100" s="335"/>
      <c r="D100" s="336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8"/>
      <c r="S100" s="119"/>
      <c r="T100" s="120"/>
      <c r="U100" s="111"/>
      <c r="V100" s="131"/>
      <c r="W100" s="126"/>
      <c r="X100" s="127"/>
      <c r="Y100" s="12"/>
      <c r="Z100" s="198"/>
      <c r="AA100" s="337"/>
      <c r="AB100" s="338"/>
      <c r="AC100" s="12"/>
      <c r="AD100" s="198"/>
      <c r="AE100" s="117"/>
      <c r="AF100" s="110"/>
      <c r="AG100" s="333"/>
    </row>
    <row r="101" spans="1:33" ht="15.75" customHeight="1">
      <c r="A101" s="363"/>
      <c r="B101" s="100"/>
      <c r="C101" s="335"/>
      <c r="D101" s="336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8"/>
      <c r="S101" s="119"/>
      <c r="T101" s="120"/>
      <c r="U101" s="111"/>
      <c r="V101" s="131"/>
      <c r="W101" s="126"/>
      <c r="X101" s="127"/>
      <c r="Y101" s="12"/>
      <c r="Z101" s="198"/>
      <c r="AA101" s="337"/>
      <c r="AB101" s="338"/>
      <c r="AC101" s="12"/>
      <c r="AD101" s="198"/>
      <c r="AE101" s="117"/>
      <c r="AF101" s="110"/>
      <c r="AG101" s="333"/>
    </row>
    <row r="102" spans="1:33" ht="15.75" customHeight="1">
      <c r="A102" s="363"/>
      <c r="B102" s="100"/>
      <c r="C102" s="335"/>
      <c r="D102" s="336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8"/>
      <c r="S102" s="119"/>
      <c r="T102" s="120"/>
      <c r="U102" s="111"/>
      <c r="V102" s="131"/>
      <c r="W102" s="126"/>
      <c r="X102" s="127"/>
      <c r="Y102" s="12"/>
      <c r="Z102" s="198"/>
      <c r="AA102" s="337"/>
      <c r="AB102" s="338"/>
      <c r="AC102" s="12"/>
      <c r="AD102" s="198"/>
      <c r="AE102" s="117"/>
      <c r="AF102" s="110"/>
      <c r="AG102" s="333"/>
    </row>
    <row r="103" spans="1:33" ht="15.75" customHeight="1">
      <c r="A103" s="363"/>
      <c r="B103" s="100"/>
      <c r="C103" s="335"/>
      <c r="D103" s="336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8"/>
      <c r="S103" s="119"/>
      <c r="T103" s="120"/>
      <c r="U103" s="111"/>
      <c r="V103" s="131"/>
      <c r="W103" s="126"/>
      <c r="X103" s="127"/>
      <c r="Y103" s="12"/>
      <c r="Z103" s="198"/>
      <c r="AA103" s="337"/>
      <c r="AB103" s="338"/>
      <c r="AC103" s="12"/>
      <c r="AD103" s="198"/>
      <c r="AE103" s="117"/>
      <c r="AF103" s="110"/>
      <c r="AG103" s="333"/>
    </row>
    <row r="104" spans="1:33" ht="15.75" customHeight="1">
      <c r="A104" s="363"/>
      <c r="B104" s="100"/>
      <c r="C104" s="335"/>
      <c r="D104" s="336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8"/>
      <c r="S104" s="119"/>
      <c r="T104" s="120"/>
      <c r="U104" s="111"/>
      <c r="V104" s="131"/>
      <c r="W104" s="126"/>
      <c r="X104" s="127"/>
      <c r="Y104" s="12"/>
      <c r="Z104" s="198"/>
      <c r="AA104" s="337"/>
      <c r="AB104" s="338"/>
      <c r="AC104" s="12"/>
      <c r="AD104" s="198"/>
      <c r="AE104" s="117"/>
      <c r="AF104" s="110"/>
      <c r="AG104" s="333"/>
    </row>
    <row r="105" spans="1:33" ht="15.75" customHeight="1">
      <c r="A105" s="363"/>
      <c r="B105" s="100"/>
      <c r="C105" s="335"/>
      <c r="D105" s="336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8"/>
      <c r="S105" s="119"/>
      <c r="T105" s="120"/>
      <c r="U105" s="130"/>
      <c r="V105" s="131"/>
      <c r="W105" s="126"/>
      <c r="X105" s="127"/>
      <c r="Y105" s="12"/>
      <c r="Z105" s="198"/>
      <c r="AA105" s="337"/>
      <c r="AB105" s="338"/>
      <c r="AC105" s="12"/>
      <c r="AD105" s="198"/>
      <c r="AE105" s="165"/>
      <c r="AF105" s="125"/>
      <c r="AG105" s="333"/>
    </row>
    <row r="106" spans="1:33" ht="15.75" customHeight="1" thickBot="1">
      <c r="A106" s="364"/>
      <c r="B106" s="133" t="s">
        <v>115</v>
      </c>
      <c r="C106" s="358"/>
      <c r="D106" s="358"/>
      <c r="E106" s="134"/>
      <c r="F106" s="167"/>
      <c r="G106" s="135"/>
      <c r="H106" s="69"/>
      <c r="I106" s="136">
        <f t="shared" ref="I106:J106" si="44">AVERAGE(I90:I105)</f>
        <v>6</v>
      </c>
      <c r="J106" s="137">
        <f t="shared" si="44"/>
        <v>3600</v>
      </c>
      <c r="K106" s="138">
        <f t="shared" ref="K106" si="45">J106/I106</f>
        <v>600</v>
      </c>
      <c r="L106" s="136">
        <f t="shared" ref="L106:M106" si="46">AVERAGE(L90:L105)</f>
        <v>6</v>
      </c>
      <c r="M106" s="137">
        <f t="shared" si="46"/>
        <v>3253.3146576594741</v>
      </c>
      <c r="N106" s="138">
        <f>M106/L106</f>
        <v>542.21910960991238</v>
      </c>
      <c r="O106" s="139">
        <f>L106-I106</f>
        <v>0</v>
      </c>
      <c r="P106" s="140">
        <f>N106-K106</f>
        <v>-57.78089039008762</v>
      </c>
      <c r="Q106" s="141">
        <f>N106/K106</f>
        <v>0.90369851601652063</v>
      </c>
      <c r="R106" s="329"/>
      <c r="S106" s="142">
        <v>0.25</v>
      </c>
      <c r="T106" s="143">
        <v>0.29857638888888888</v>
      </c>
      <c r="U106" s="144"/>
      <c r="V106" s="166"/>
      <c r="W106" s="167"/>
      <c r="X106" s="138"/>
      <c r="Y106" s="179">
        <f>SUM(Y90:Y105)</f>
        <v>0</v>
      </c>
      <c r="Z106" s="180">
        <f>SUM(Z90:Z105)</f>
        <v>0</v>
      </c>
      <c r="AA106" s="359"/>
      <c r="AB106" s="360"/>
      <c r="AC106" s="179">
        <f>SUM(AC90:AC105)</f>
        <v>0</v>
      </c>
      <c r="AD106" s="191">
        <f>SUM(AD90:AD105)</f>
        <v>0</v>
      </c>
      <c r="AE106" s="168">
        <f>M106-J106</f>
        <v>-346.68534234052595</v>
      </c>
      <c r="AF106" s="141">
        <f>M106/J106</f>
        <v>0.90369851601652051</v>
      </c>
      <c r="AG106" s="334"/>
    </row>
    <row r="107" spans="1:33" ht="15.75" customHeight="1">
      <c r="A107" s="322" t="s">
        <v>193</v>
      </c>
      <c r="B107" s="146" t="s">
        <v>171</v>
      </c>
      <c r="C107" s="325" t="s">
        <v>210</v>
      </c>
      <c r="D107" s="326"/>
      <c r="E107" s="147">
        <v>58.17</v>
      </c>
      <c r="F107" s="97">
        <v>1463</v>
      </c>
      <c r="G107" s="148">
        <f t="shared" ref="G107:G109" si="47">E107*F107</f>
        <v>85102.71</v>
      </c>
      <c r="H107" s="149"/>
      <c r="I107" s="150">
        <v>18</v>
      </c>
      <c r="J107" s="151">
        <v>2000</v>
      </c>
      <c r="K107" s="152">
        <f>J107/I107</f>
        <v>111.11111111111111</v>
      </c>
      <c r="L107" s="153">
        <v>17</v>
      </c>
      <c r="M107" s="151">
        <f>F107/V107*60</f>
        <v>1790.0000000000002</v>
      </c>
      <c r="N107" s="152">
        <f>M107/L107</f>
        <v>105.29411764705884</v>
      </c>
      <c r="O107" s="154">
        <f>L107-I107</f>
        <v>-1</v>
      </c>
      <c r="P107" s="155">
        <f>N107-K107</f>
        <v>-5.816993464052274</v>
      </c>
      <c r="Q107" s="156">
        <f>N107/K107</f>
        <v>0.94764705882352951</v>
      </c>
      <c r="R107" s="327">
        <f>Q123</f>
        <v>0.94294642857142852</v>
      </c>
      <c r="S107" s="157">
        <v>0.70833333333333337</v>
      </c>
      <c r="T107" s="158">
        <v>0.74238425925925933</v>
      </c>
      <c r="U107" s="159"/>
      <c r="V107" s="160">
        <v>49.039106145251395</v>
      </c>
      <c r="W107" s="158"/>
      <c r="X107" s="169"/>
      <c r="Y107" s="196"/>
      <c r="Z107" s="197"/>
      <c r="AA107" s="330"/>
      <c r="AB107" s="331"/>
      <c r="AC107" s="196">
        <v>1</v>
      </c>
      <c r="AD107" s="197"/>
      <c r="AE107" s="115">
        <f>M107-J107</f>
        <v>-209.99999999999977</v>
      </c>
      <c r="AF107" s="156">
        <f>M107/J107</f>
        <v>0.89500000000000013</v>
      </c>
      <c r="AG107" s="332">
        <f>AF123</f>
        <v>0.89500000000000002</v>
      </c>
    </row>
    <row r="108" spans="1:33" ht="15.75" customHeight="1">
      <c r="A108" s="323"/>
      <c r="B108" s="163" t="s">
        <v>171</v>
      </c>
      <c r="C108" s="335" t="s">
        <v>194</v>
      </c>
      <c r="D108" s="336"/>
      <c r="E108" s="101">
        <v>50.67</v>
      </c>
      <c r="F108" s="102">
        <v>1275</v>
      </c>
      <c r="G108" s="103">
        <f t="shared" si="47"/>
        <v>64604.25</v>
      </c>
      <c r="H108" s="26"/>
      <c r="I108" s="104">
        <v>20</v>
      </c>
      <c r="J108" s="105">
        <v>2000</v>
      </c>
      <c r="K108" s="106">
        <f t="shared" ref="K108:K109" si="48">J108/I108</f>
        <v>100</v>
      </c>
      <c r="L108" s="107">
        <v>19</v>
      </c>
      <c r="M108" s="105">
        <f>F108/V108*60</f>
        <v>1790</v>
      </c>
      <c r="N108" s="106">
        <f>M108/L108</f>
        <v>94.21052631578948</v>
      </c>
      <c r="O108" s="108">
        <f>L108-I108</f>
        <v>-1</v>
      </c>
      <c r="P108" s="109">
        <f>N108-K108</f>
        <v>-5.7894736842105203</v>
      </c>
      <c r="Q108" s="110">
        <f>N108/K108</f>
        <v>0.94210526315789478</v>
      </c>
      <c r="R108" s="328"/>
      <c r="S108" s="47">
        <v>0.74652777777777779</v>
      </c>
      <c r="T108" s="48">
        <v>0.77620370370370373</v>
      </c>
      <c r="U108" s="111">
        <v>5.9666666666665868</v>
      </c>
      <c r="V108" s="112">
        <v>42.737430167597765</v>
      </c>
      <c r="W108" s="113"/>
      <c r="X108" s="116"/>
      <c r="Y108" s="12"/>
      <c r="Z108" s="198"/>
      <c r="AA108" s="337"/>
      <c r="AB108" s="338"/>
      <c r="AC108" s="12">
        <v>1</v>
      </c>
      <c r="AD108" s="198"/>
      <c r="AE108" s="117">
        <f>M108-J108</f>
        <v>-210</v>
      </c>
      <c r="AF108" s="110">
        <f>M108/J108</f>
        <v>0.89500000000000002</v>
      </c>
      <c r="AG108" s="333"/>
    </row>
    <row r="109" spans="1:33" ht="15.75" customHeight="1">
      <c r="A109" s="323"/>
      <c r="B109" s="163" t="s">
        <v>171</v>
      </c>
      <c r="C109" s="335" t="s">
        <v>228</v>
      </c>
      <c r="D109" s="336"/>
      <c r="E109" s="101">
        <v>57.3</v>
      </c>
      <c r="F109" s="102">
        <v>1829</v>
      </c>
      <c r="G109" s="103">
        <f t="shared" si="47"/>
        <v>104801.7</v>
      </c>
      <c r="H109" s="26"/>
      <c r="I109" s="104">
        <v>21</v>
      </c>
      <c r="J109" s="105">
        <v>2000</v>
      </c>
      <c r="K109" s="106">
        <f t="shared" si="48"/>
        <v>95.238095238095241</v>
      </c>
      <c r="L109" s="107">
        <v>20</v>
      </c>
      <c r="M109" s="105">
        <f>F109/V109*60</f>
        <v>1790</v>
      </c>
      <c r="N109" s="106">
        <f>M109/L109</f>
        <v>89.5</v>
      </c>
      <c r="O109" s="108">
        <f>L109-I109</f>
        <v>-1</v>
      </c>
      <c r="P109" s="109">
        <f>N109-K109</f>
        <v>-5.7380952380952408</v>
      </c>
      <c r="Q109" s="110">
        <f>N109/K109</f>
        <v>0.93974999999999997</v>
      </c>
      <c r="R109" s="328"/>
      <c r="S109" s="47">
        <v>0.77916666666666667</v>
      </c>
      <c r="T109" s="48">
        <v>0.82173611111111111</v>
      </c>
      <c r="U109" s="111">
        <v>5</v>
      </c>
      <c r="V109" s="112">
        <v>61.307262569832403</v>
      </c>
      <c r="W109" s="113"/>
      <c r="X109" s="116"/>
      <c r="Y109" s="12"/>
      <c r="Z109" s="198"/>
      <c r="AA109" s="337"/>
      <c r="AB109" s="338"/>
      <c r="AC109" s="12">
        <v>1</v>
      </c>
      <c r="AD109" s="198"/>
      <c r="AE109" s="117">
        <f>M109-J109</f>
        <v>-210</v>
      </c>
      <c r="AF109" s="110">
        <f>M109/J109</f>
        <v>0.89500000000000002</v>
      </c>
      <c r="AG109" s="333"/>
    </row>
    <row r="110" spans="1:33" ht="15.75" customHeight="1">
      <c r="A110" s="323"/>
      <c r="B110" s="163"/>
      <c r="C110" s="335"/>
      <c r="D110" s="336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328"/>
      <c r="S110" s="47"/>
      <c r="T110" s="48"/>
      <c r="U110" s="111"/>
      <c r="V110" s="112"/>
      <c r="W110" s="113"/>
      <c r="X110" s="116"/>
      <c r="Y110" s="12"/>
      <c r="Z110" s="198"/>
      <c r="AA110" s="337"/>
      <c r="AB110" s="338"/>
      <c r="AC110" s="12"/>
      <c r="AD110" s="198"/>
      <c r="AE110" s="117"/>
      <c r="AF110" s="110"/>
      <c r="AG110" s="333"/>
    </row>
    <row r="111" spans="1:33" ht="15.75" customHeight="1">
      <c r="A111" s="323"/>
      <c r="B111" s="163"/>
      <c r="C111" s="335"/>
      <c r="D111" s="336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328"/>
      <c r="S111" s="47"/>
      <c r="T111" s="48"/>
      <c r="U111" s="111"/>
      <c r="V111" s="112"/>
      <c r="W111" s="113"/>
      <c r="X111" s="116"/>
      <c r="Y111" s="12"/>
      <c r="Z111" s="198"/>
      <c r="AA111" s="337"/>
      <c r="AB111" s="338"/>
      <c r="AC111" s="12"/>
      <c r="AD111" s="198"/>
      <c r="AE111" s="117"/>
      <c r="AF111" s="110"/>
      <c r="AG111" s="333"/>
    </row>
    <row r="112" spans="1:33" ht="15.75" customHeight="1">
      <c r="A112" s="323"/>
      <c r="B112" s="163"/>
      <c r="C112" s="335"/>
      <c r="D112" s="336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28"/>
      <c r="S112" s="47"/>
      <c r="T112" s="120"/>
      <c r="U112" s="111"/>
      <c r="V112" s="112"/>
      <c r="W112" s="113"/>
      <c r="X112" s="116"/>
      <c r="Y112" s="12"/>
      <c r="Z112" s="198"/>
      <c r="AA112" s="337"/>
      <c r="AB112" s="338"/>
      <c r="AC112" s="12"/>
      <c r="AD112" s="198"/>
      <c r="AE112" s="117"/>
      <c r="AF112" s="110"/>
      <c r="AG112" s="333"/>
    </row>
    <row r="113" spans="1:33" ht="15.75" customHeight="1">
      <c r="A113" s="323"/>
      <c r="B113" s="163"/>
      <c r="C113" s="335"/>
      <c r="D113" s="336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328"/>
      <c r="S113" s="119"/>
      <c r="T113" s="120"/>
      <c r="U113" s="111"/>
      <c r="V113" s="112"/>
      <c r="W113" s="120"/>
      <c r="X113" s="189"/>
      <c r="Y113" s="12"/>
      <c r="Z113" s="198"/>
      <c r="AA113" s="337"/>
      <c r="AB113" s="338"/>
      <c r="AC113" s="12"/>
      <c r="AD113" s="198"/>
      <c r="AE113" s="117"/>
      <c r="AF113" s="110"/>
      <c r="AG113" s="333"/>
    </row>
    <row r="114" spans="1:33" ht="15.75" customHeight="1">
      <c r="A114" s="323"/>
      <c r="B114" s="163"/>
      <c r="C114" s="335"/>
      <c r="D114" s="336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28"/>
      <c r="S114" s="119"/>
      <c r="T114" s="120"/>
      <c r="U114" s="111"/>
      <c r="V114" s="112"/>
      <c r="W114" s="120"/>
      <c r="X114" s="189"/>
      <c r="Y114" s="12"/>
      <c r="Z114" s="198"/>
      <c r="AA114" s="337"/>
      <c r="AB114" s="338"/>
      <c r="AC114" s="12"/>
      <c r="AD114" s="198"/>
      <c r="AE114" s="117"/>
      <c r="AF114" s="110"/>
      <c r="AG114" s="333"/>
    </row>
    <row r="115" spans="1:33" ht="15.75" customHeight="1">
      <c r="A115" s="323"/>
      <c r="B115" s="163"/>
      <c r="C115" s="335"/>
      <c r="D115" s="336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8"/>
      <c r="S115" s="119"/>
      <c r="T115" s="120"/>
      <c r="U115" s="111"/>
      <c r="V115" s="112"/>
      <c r="W115" s="120"/>
      <c r="X115" s="189"/>
      <c r="Y115" s="12"/>
      <c r="Z115" s="198"/>
      <c r="AA115" s="337"/>
      <c r="AB115" s="338"/>
      <c r="AC115" s="12"/>
      <c r="AD115" s="198"/>
      <c r="AE115" s="117"/>
      <c r="AF115" s="110"/>
      <c r="AG115" s="333"/>
    </row>
    <row r="116" spans="1:33" ht="15.75" customHeight="1">
      <c r="A116" s="323"/>
      <c r="B116" s="163"/>
      <c r="C116" s="335"/>
      <c r="D116" s="336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8"/>
      <c r="S116" s="119"/>
      <c r="T116" s="120"/>
      <c r="U116" s="111"/>
      <c r="V116" s="112"/>
      <c r="W116" s="120"/>
      <c r="X116" s="189"/>
      <c r="Y116" s="12"/>
      <c r="Z116" s="198"/>
      <c r="AA116" s="337"/>
      <c r="AB116" s="338"/>
      <c r="AC116" s="12"/>
      <c r="AD116" s="198"/>
      <c r="AE116" s="117"/>
      <c r="AF116" s="110"/>
      <c r="AG116" s="333"/>
    </row>
    <row r="117" spans="1:33" ht="15.75" customHeight="1">
      <c r="A117" s="323"/>
      <c r="B117" s="163"/>
      <c r="C117" s="335"/>
      <c r="D117" s="336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8"/>
      <c r="S117" s="119"/>
      <c r="T117" s="120"/>
      <c r="U117" s="111"/>
      <c r="V117" s="112"/>
      <c r="W117" s="120"/>
      <c r="X117" s="189"/>
      <c r="Y117" s="12"/>
      <c r="Z117" s="198"/>
      <c r="AA117" s="337"/>
      <c r="AB117" s="338"/>
      <c r="AC117" s="12"/>
      <c r="AD117" s="198"/>
      <c r="AE117" s="117"/>
      <c r="AF117" s="110"/>
      <c r="AG117" s="333"/>
    </row>
    <row r="118" spans="1:33" ht="15.75" customHeight="1">
      <c r="A118" s="323"/>
      <c r="B118" s="163"/>
      <c r="C118" s="335"/>
      <c r="D118" s="336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8"/>
      <c r="S118" s="119"/>
      <c r="T118" s="120"/>
      <c r="U118" s="111"/>
      <c r="V118" s="112"/>
      <c r="W118" s="120"/>
      <c r="X118" s="189"/>
      <c r="Y118" s="12"/>
      <c r="Z118" s="198"/>
      <c r="AA118" s="337"/>
      <c r="AB118" s="338"/>
      <c r="AC118" s="12"/>
      <c r="AD118" s="198"/>
      <c r="AE118" s="117"/>
      <c r="AF118" s="110"/>
      <c r="AG118" s="333"/>
    </row>
    <row r="119" spans="1:33" ht="15.75" customHeight="1">
      <c r="A119" s="323"/>
      <c r="B119" s="163"/>
      <c r="C119" s="335"/>
      <c r="D119" s="336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8"/>
      <c r="S119" s="119"/>
      <c r="T119" s="120"/>
      <c r="U119" s="111"/>
      <c r="V119" s="112"/>
      <c r="W119" s="120"/>
      <c r="X119" s="189"/>
      <c r="Y119" s="12"/>
      <c r="Z119" s="198"/>
      <c r="AA119" s="337"/>
      <c r="AB119" s="338"/>
      <c r="AC119" s="12"/>
      <c r="AD119" s="198"/>
      <c r="AE119" s="117"/>
      <c r="AF119" s="110"/>
      <c r="AG119" s="333"/>
    </row>
    <row r="120" spans="1:33" ht="15.75" customHeight="1">
      <c r="A120" s="323"/>
      <c r="B120" s="163"/>
      <c r="C120" s="335"/>
      <c r="D120" s="336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8"/>
      <c r="S120" s="119"/>
      <c r="T120" s="120"/>
      <c r="U120" s="111"/>
      <c r="V120" s="112"/>
      <c r="W120" s="120"/>
      <c r="X120" s="189"/>
      <c r="Y120" s="12"/>
      <c r="Z120" s="198"/>
      <c r="AA120" s="337"/>
      <c r="AB120" s="338"/>
      <c r="AC120" s="12"/>
      <c r="AD120" s="198"/>
      <c r="AE120" s="117"/>
      <c r="AF120" s="110"/>
      <c r="AG120" s="333"/>
    </row>
    <row r="121" spans="1:33" ht="15.75" customHeight="1">
      <c r="A121" s="323"/>
      <c r="B121" s="163"/>
      <c r="C121" s="335"/>
      <c r="D121" s="336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8"/>
      <c r="S121" s="119"/>
      <c r="T121" s="120"/>
      <c r="U121" s="111"/>
      <c r="V121" s="112"/>
      <c r="W121" s="120"/>
      <c r="X121" s="189"/>
      <c r="Y121" s="12"/>
      <c r="Z121" s="198"/>
      <c r="AA121" s="337"/>
      <c r="AB121" s="338"/>
      <c r="AC121" s="12"/>
      <c r="AD121" s="198"/>
      <c r="AE121" s="117"/>
      <c r="AF121" s="110"/>
      <c r="AG121" s="333"/>
    </row>
    <row r="122" spans="1:33" ht="15.75" customHeight="1">
      <c r="A122" s="323"/>
      <c r="B122" s="163"/>
      <c r="C122" s="335"/>
      <c r="D122" s="336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8"/>
      <c r="S122" s="119"/>
      <c r="T122" s="120"/>
      <c r="U122" s="130"/>
      <c r="V122" s="131"/>
      <c r="W122" s="126"/>
      <c r="X122" s="127"/>
      <c r="Y122" s="12"/>
      <c r="Z122" s="198"/>
      <c r="AA122" s="337"/>
      <c r="AB122" s="338"/>
      <c r="AC122" s="12"/>
      <c r="AD122" s="198"/>
      <c r="AE122" s="165"/>
      <c r="AF122" s="125"/>
      <c r="AG122" s="333"/>
    </row>
    <row r="123" spans="1:33" ht="15.75" customHeight="1" thickBot="1">
      <c r="A123" s="324"/>
      <c r="B123" s="133" t="s">
        <v>115</v>
      </c>
      <c r="C123" s="358"/>
      <c r="D123" s="358"/>
      <c r="E123" s="134"/>
      <c r="F123" s="167"/>
      <c r="G123" s="135"/>
      <c r="H123" s="69"/>
      <c r="I123" s="136">
        <f t="shared" ref="I123:J123" si="49">AVERAGE(I107:I122)</f>
        <v>19.666666666666668</v>
      </c>
      <c r="J123" s="137">
        <f t="shared" si="49"/>
        <v>2000</v>
      </c>
      <c r="K123" s="138">
        <f t="shared" ref="K123" si="50">J123/I123</f>
        <v>101.69491525423729</v>
      </c>
      <c r="L123" s="136">
        <f t="shared" ref="L123:M123" si="51">AVERAGE(L107:L122)</f>
        <v>18.666666666666668</v>
      </c>
      <c r="M123" s="137">
        <f t="shared" si="51"/>
        <v>1790</v>
      </c>
      <c r="N123" s="138">
        <f>M123/L123</f>
        <v>95.892857142857139</v>
      </c>
      <c r="O123" s="139">
        <f>L123-I123</f>
        <v>-1</v>
      </c>
      <c r="P123" s="140">
        <f>N123-K123</f>
        <v>-5.8020581113801484</v>
      </c>
      <c r="Q123" s="141">
        <f>N123/K123</f>
        <v>0.94294642857142852</v>
      </c>
      <c r="R123" s="329"/>
      <c r="S123" s="142">
        <v>0.70833333333333337</v>
      </c>
      <c r="T123" s="143">
        <v>0.82173611111111111</v>
      </c>
      <c r="U123" s="144"/>
      <c r="V123" s="166"/>
      <c r="W123" s="167"/>
      <c r="X123" s="138"/>
      <c r="Y123" s="179">
        <f t="shared" ref="Y123:Z123" si="52">SUM(Y107:Y122)</f>
        <v>0</v>
      </c>
      <c r="Z123" s="180">
        <f t="shared" si="52"/>
        <v>0</v>
      </c>
      <c r="AA123" s="359"/>
      <c r="AB123" s="360"/>
      <c r="AC123" s="179">
        <f t="shared" ref="AC123" si="53">SUM(AC107:AC122)</f>
        <v>3</v>
      </c>
      <c r="AD123" s="180">
        <f t="shared" ref="AD123" si="54">SUM(AD107:AD122)</f>
        <v>0</v>
      </c>
      <c r="AE123" s="168">
        <f>M123-J123</f>
        <v>-210</v>
      </c>
      <c r="AF123" s="141">
        <f>M123/J123</f>
        <v>0.89500000000000002</v>
      </c>
      <c r="AG123" s="334"/>
    </row>
    <row r="124" spans="1:33" ht="15.75" customHeight="1">
      <c r="A124" s="361" t="s">
        <v>182</v>
      </c>
      <c r="B124" s="146" t="s">
        <v>171</v>
      </c>
      <c r="C124" s="325" t="s">
        <v>226</v>
      </c>
      <c r="D124" s="326"/>
      <c r="E124" s="147">
        <v>52.21</v>
      </c>
      <c r="F124" s="159">
        <v>1289</v>
      </c>
      <c r="G124" s="148">
        <f t="shared" ref="G124:G127" si="55">E124*F124</f>
        <v>67298.69</v>
      </c>
      <c r="H124" s="149"/>
      <c r="I124" s="150">
        <v>18</v>
      </c>
      <c r="J124" s="151">
        <v>2000</v>
      </c>
      <c r="K124" s="152">
        <f>J124/I124</f>
        <v>111.11111111111111</v>
      </c>
      <c r="L124" s="153">
        <v>18</v>
      </c>
      <c r="M124" s="151">
        <f>F124/V124*60</f>
        <v>1789.1137133238394</v>
      </c>
      <c r="N124" s="152">
        <f>M124/L124</f>
        <v>99.395206295768858</v>
      </c>
      <c r="O124" s="154">
        <f>L124-I124</f>
        <v>0</v>
      </c>
      <c r="P124" s="155">
        <f>N124-K124</f>
        <v>-11.715904815342256</v>
      </c>
      <c r="Q124" s="156">
        <f>N124/K124</f>
        <v>0.89455685666191975</v>
      </c>
      <c r="R124" s="327">
        <f>Q140</f>
        <v>0.89546752014106556</v>
      </c>
      <c r="S124" s="157">
        <v>0.70833333333333337</v>
      </c>
      <c r="T124" s="158">
        <v>0.73834490740740744</v>
      </c>
      <c r="U124" s="159"/>
      <c r="V124" s="160">
        <v>43.228107539523975</v>
      </c>
      <c r="W124" s="97"/>
      <c r="X124" s="98"/>
      <c r="Y124" s="196"/>
      <c r="Z124" s="197"/>
      <c r="AA124" s="330"/>
      <c r="AB124" s="331"/>
      <c r="AC124" s="196">
        <v>1</v>
      </c>
      <c r="AD124" s="197"/>
      <c r="AE124" s="115">
        <f>M124-J124</f>
        <v>-210.88628667616058</v>
      </c>
      <c r="AF124" s="156">
        <f>M124/J124</f>
        <v>0.89455685666191975</v>
      </c>
      <c r="AG124" s="381">
        <f>AF140</f>
        <v>0.89546752014106545</v>
      </c>
    </row>
    <row r="125" spans="1:33" ht="15.75" customHeight="1">
      <c r="A125" s="362"/>
      <c r="B125" s="163" t="s">
        <v>171</v>
      </c>
      <c r="C125" s="335" t="s">
        <v>185</v>
      </c>
      <c r="D125" s="336"/>
      <c r="E125" s="101">
        <v>47.6</v>
      </c>
      <c r="F125" s="111">
        <v>1663</v>
      </c>
      <c r="G125" s="103">
        <f t="shared" si="55"/>
        <v>79158.8</v>
      </c>
      <c r="H125" s="26"/>
      <c r="I125" s="104">
        <v>23</v>
      </c>
      <c r="J125" s="105">
        <v>2000</v>
      </c>
      <c r="K125" s="106">
        <f t="shared" ref="K125:K127" si="56">J125/I125</f>
        <v>86.956521739130437</v>
      </c>
      <c r="L125" s="107">
        <v>23</v>
      </c>
      <c r="M125" s="105">
        <f>F125/V125*60</f>
        <v>1793.8132557002507</v>
      </c>
      <c r="N125" s="106">
        <f>M125/L125</f>
        <v>77.991880682619595</v>
      </c>
      <c r="O125" s="108">
        <f>L125-I125</f>
        <v>0</v>
      </c>
      <c r="P125" s="109">
        <f>N125-K125</f>
        <v>-8.9646410565108425</v>
      </c>
      <c r="Q125" s="110">
        <f>N125/K125</f>
        <v>0.89690662785012532</v>
      </c>
      <c r="R125" s="328"/>
      <c r="S125" s="47">
        <v>0.7416666666666667</v>
      </c>
      <c r="T125" s="48">
        <v>0.78028935185185189</v>
      </c>
      <c r="U125" s="111">
        <v>4.783333333333335</v>
      </c>
      <c r="V125" s="112">
        <v>55.624519265272625</v>
      </c>
      <c r="W125" s="113"/>
      <c r="X125" s="116"/>
      <c r="Y125" s="12"/>
      <c r="Z125" s="198"/>
      <c r="AA125" s="337"/>
      <c r="AB125" s="338"/>
      <c r="AC125" s="12">
        <v>1</v>
      </c>
      <c r="AD125" s="198"/>
      <c r="AE125" s="117">
        <f>M125-J125</f>
        <v>-206.18674429974931</v>
      </c>
      <c r="AF125" s="110">
        <f>M125/J125</f>
        <v>0.89690662785012532</v>
      </c>
      <c r="AG125" s="374"/>
    </row>
    <row r="126" spans="1:33" ht="15.75" customHeight="1">
      <c r="A126" s="362"/>
      <c r="B126" s="163" t="s">
        <v>171</v>
      </c>
      <c r="C126" s="335" t="s">
        <v>184</v>
      </c>
      <c r="D126" s="336"/>
      <c r="E126" s="101">
        <v>56.87</v>
      </c>
      <c r="F126" s="111">
        <v>1423</v>
      </c>
      <c r="G126" s="103">
        <f t="shared" si="55"/>
        <v>80926.009999999995</v>
      </c>
      <c r="H126" s="26"/>
      <c r="I126" s="104">
        <v>23</v>
      </c>
      <c r="J126" s="105">
        <v>2000</v>
      </c>
      <c r="K126" s="106">
        <f t="shared" si="56"/>
        <v>86.956521739130437</v>
      </c>
      <c r="L126" s="107">
        <v>23</v>
      </c>
      <c r="M126" s="105">
        <f>F126/V126*60</f>
        <v>1790.5607611406531</v>
      </c>
      <c r="N126" s="106">
        <f>M126/L126</f>
        <v>77.850467875680565</v>
      </c>
      <c r="O126" s="108">
        <f>L126-I126</f>
        <v>0</v>
      </c>
      <c r="P126" s="109">
        <f>N126-K126</f>
        <v>-9.1060538634498727</v>
      </c>
      <c r="Q126" s="110">
        <f>N126/K126</f>
        <v>0.89528038057032644</v>
      </c>
      <c r="R126" s="328"/>
      <c r="S126" s="47">
        <v>0.78402777777777777</v>
      </c>
      <c r="T126" s="48">
        <v>0.81714120370370369</v>
      </c>
      <c r="U126" s="111">
        <v>5.3833333333332689</v>
      </c>
      <c r="V126" s="112">
        <v>47.683386039136593</v>
      </c>
      <c r="W126" s="113"/>
      <c r="X126" s="116"/>
      <c r="Y126" s="12"/>
      <c r="Z126" s="198"/>
      <c r="AA126" s="337"/>
      <c r="AB126" s="338"/>
      <c r="AC126" s="12">
        <v>1</v>
      </c>
      <c r="AD126" s="198"/>
      <c r="AE126" s="117">
        <f>M126-J126</f>
        <v>-209.43923885934691</v>
      </c>
      <c r="AF126" s="110">
        <f>M126/J126</f>
        <v>0.89528038057032655</v>
      </c>
      <c r="AG126" s="374"/>
    </row>
    <row r="127" spans="1:33" ht="15.75" customHeight="1">
      <c r="A127" s="362"/>
      <c r="B127" s="163" t="s">
        <v>171</v>
      </c>
      <c r="C127" s="335" t="s">
        <v>183</v>
      </c>
      <c r="D127" s="336"/>
      <c r="E127" s="101">
        <v>56.79</v>
      </c>
      <c r="F127" s="111">
        <v>1798</v>
      </c>
      <c r="G127" s="103">
        <f t="shared" si="55"/>
        <v>102108.42</v>
      </c>
      <c r="H127" s="26"/>
      <c r="I127" s="104">
        <v>23</v>
      </c>
      <c r="J127" s="105">
        <v>2000</v>
      </c>
      <c r="K127" s="106">
        <f t="shared" si="56"/>
        <v>86.956521739130437</v>
      </c>
      <c r="L127" s="107">
        <v>23</v>
      </c>
      <c r="M127" s="105">
        <f>F127/V127*60</f>
        <v>1790.2524309637806</v>
      </c>
      <c r="N127" s="106">
        <f>M127/L127</f>
        <v>77.837062215816545</v>
      </c>
      <c r="O127" s="108">
        <f>L127-I127</f>
        <v>0</v>
      </c>
      <c r="P127" s="109">
        <f>N127-K127</f>
        <v>-9.1194595233138926</v>
      </c>
      <c r="Q127" s="110">
        <f>N127/K127</f>
        <v>0.8951262154818902</v>
      </c>
      <c r="R127" s="328"/>
      <c r="S127" s="47">
        <v>0.8208333333333333</v>
      </c>
      <c r="T127" s="48">
        <v>0.86267361111111107</v>
      </c>
      <c r="U127" s="111">
        <v>5.3166666666666451</v>
      </c>
      <c r="V127" s="112">
        <v>60.259658433711998</v>
      </c>
      <c r="W127" s="113"/>
      <c r="X127" s="116"/>
      <c r="Y127" s="12"/>
      <c r="Z127" s="198"/>
      <c r="AA127" s="337"/>
      <c r="AB127" s="338"/>
      <c r="AC127" s="12">
        <v>1</v>
      </c>
      <c r="AD127" s="198"/>
      <c r="AE127" s="117">
        <f>M127-J127</f>
        <v>-209.74756903621937</v>
      </c>
      <c r="AF127" s="110">
        <f>M127/J127</f>
        <v>0.89512621548189031</v>
      </c>
      <c r="AG127" s="374"/>
    </row>
    <row r="128" spans="1:33" ht="15.75" customHeight="1">
      <c r="A128" s="363"/>
      <c r="B128" s="163"/>
      <c r="C128" s="335"/>
      <c r="D128" s="336"/>
      <c r="E128" s="101"/>
      <c r="F128" s="111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328"/>
      <c r="S128" s="47"/>
      <c r="T128" s="48"/>
      <c r="U128" s="111"/>
      <c r="V128" s="112"/>
      <c r="W128" s="113"/>
      <c r="X128" s="116"/>
      <c r="Y128" s="12"/>
      <c r="Z128" s="198"/>
      <c r="AA128" s="337"/>
      <c r="AB128" s="338"/>
      <c r="AC128" s="12"/>
      <c r="AD128" s="198"/>
      <c r="AE128" s="117"/>
      <c r="AF128" s="110"/>
      <c r="AG128" s="374"/>
    </row>
    <row r="129" spans="1:33" ht="15.75" customHeight="1">
      <c r="A129" s="363"/>
      <c r="B129" s="163"/>
      <c r="C129" s="335"/>
      <c r="D129" s="336"/>
      <c r="E129" s="101"/>
      <c r="F129" s="111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28"/>
      <c r="S129" s="47"/>
      <c r="T129" s="120"/>
      <c r="U129" s="111"/>
      <c r="V129" s="112"/>
      <c r="W129" s="113"/>
      <c r="X129" s="116"/>
      <c r="Y129" s="12"/>
      <c r="Z129" s="198"/>
      <c r="AA129" s="337"/>
      <c r="AB129" s="338"/>
      <c r="AC129" s="12"/>
      <c r="AD129" s="198"/>
      <c r="AE129" s="117"/>
      <c r="AF129" s="110"/>
      <c r="AG129" s="374"/>
    </row>
    <row r="130" spans="1:33" ht="15.75" customHeight="1">
      <c r="A130" s="363"/>
      <c r="B130" s="163"/>
      <c r="C130" s="335"/>
      <c r="D130" s="336"/>
      <c r="E130" s="101"/>
      <c r="F130" s="111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328"/>
      <c r="S130" s="47"/>
      <c r="T130" s="120"/>
      <c r="U130" s="111"/>
      <c r="V130" s="112"/>
      <c r="W130" s="113"/>
      <c r="X130" s="116"/>
      <c r="Y130" s="12"/>
      <c r="Z130" s="198"/>
      <c r="AA130" s="337"/>
      <c r="AB130" s="338"/>
      <c r="AC130" s="12"/>
      <c r="AD130" s="198"/>
      <c r="AE130" s="117"/>
      <c r="AF130" s="110"/>
      <c r="AG130" s="374"/>
    </row>
    <row r="131" spans="1:33" ht="15.75" customHeight="1">
      <c r="A131" s="363"/>
      <c r="B131" s="163"/>
      <c r="C131" s="335"/>
      <c r="D131" s="336"/>
      <c r="E131" s="101"/>
      <c r="F131" s="111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28"/>
      <c r="S131" s="47"/>
      <c r="T131" s="120"/>
      <c r="U131" s="111"/>
      <c r="V131" s="112"/>
      <c r="W131" s="113"/>
      <c r="X131" s="116"/>
      <c r="Y131" s="12"/>
      <c r="Z131" s="198"/>
      <c r="AA131" s="337"/>
      <c r="AB131" s="338"/>
      <c r="AC131" s="12"/>
      <c r="AD131" s="198"/>
      <c r="AE131" s="117"/>
      <c r="AF131" s="110"/>
      <c r="AG131" s="374"/>
    </row>
    <row r="132" spans="1:33" ht="15.75" customHeight="1">
      <c r="A132" s="363"/>
      <c r="B132" s="163"/>
      <c r="C132" s="335"/>
      <c r="D132" s="336"/>
      <c r="E132" s="101"/>
      <c r="F132" s="111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28"/>
      <c r="S132" s="47"/>
      <c r="T132" s="120"/>
      <c r="U132" s="111"/>
      <c r="V132" s="112"/>
      <c r="W132" s="113"/>
      <c r="X132" s="116"/>
      <c r="Y132" s="12"/>
      <c r="Z132" s="198"/>
      <c r="AA132" s="337"/>
      <c r="AB132" s="338"/>
      <c r="AC132" s="12"/>
      <c r="AD132" s="198"/>
      <c r="AE132" s="117"/>
      <c r="AF132" s="110"/>
      <c r="AG132" s="374"/>
    </row>
    <row r="133" spans="1:33" ht="15.75" customHeight="1">
      <c r="A133" s="363"/>
      <c r="B133" s="163"/>
      <c r="C133" s="335"/>
      <c r="D133" s="336"/>
      <c r="E133" s="101"/>
      <c r="F133" s="111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28"/>
      <c r="S133" s="47"/>
      <c r="T133" s="120"/>
      <c r="U133" s="111"/>
      <c r="V133" s="112"/>
      <c r="W133" s="113"/>
      <c r="X133" s="116"/>
      <c r="Y133" s="12"/>
      <c r="Z133" s="198"/>
      <c r="AA133" s="337"/>
      <c r="AB133" s="338"/>
      <c r="AC133" s="12"/>
      <c r="AD133" s="198"/>
      <c r="AE133" s="117"/>
      <c r="AF133" s="110"/>
      <c r="AG133" s="374"/>
    </row>
    <row r="134" spans="1:33" ht="15.75" customHeight="1">
      <c r="A134" s="363"/>
      <c r="B134" s="163"/>
      <c r="C134" s="335"/>
      <c r="D134" s="336"/>
      <c r="E134" s="101"/>
      <c r="F134" s="111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28"/>
      <c r="S134" s="47"/>
      <c r="T134" s="120"/>
      <c r="U134" s="111"/>
      <c r="V134" s="112"/>
      <c r="W134" s="113"/>
      <c r="X134" s="116"/>
      <c r="Y134" s="12"/>
      <c r="Z134" s="198"/>
      <c r="AA134" s="337"/>
      <c r="AB134" s="338"/>
      <c r="AC134" s="12"/>
      <c r="AD134" s="198"/>
      <c r="AE134" s="117"/>
      <c r="AF134" s="110"/>
      <c r="AG134" s="374"/>
    </row>
    <row r="135" spans="1:33" ht="15.75" customHeight="1">
      <c r="A135" s="363"/>
      <c r="B135" s="163"/>
      <c r="C135" s="335"/>
      <c r="D135" s="336"/>
      <c r="E135" s="101"/>
      <c r="F135" s="111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28"/>
      <c r="S135" s="47"/>
      <c r="T135" s="120"/>
      <c r="U135" s="111"/>
      <c r="V135" s="112"/>
      <c r="W135" s="113"/>
      <c r="X135" s="116"/>
      <c r="Y135" s="12"/>
      <c r="Z135" s="198"/>
      <c r="AA135" s="337"/>
      <c r="AB135" s="338"/>
      <c r="AC135" s="12"/>
      <c r="AD135" s="198"/>
      <c r="AE135" s="117"/>
      <c r="AF135" s="110"/>
      <c r="AG135" s="374"/>
    </row>
    <row r="136" spans="1:33" ht="15.75" customHeight="1">
      <c r="A136" s="363"/>
      <c r="B136" s="163"/>
      <c r="C136" s="335"/>
      <c r="D136" s="336"/>
      <c r="E136" s="101"/>
      <c r="F136" s="111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8"/>
      <c r="S136" s="47"/>
      <c r="T136" s="120"/>
      <c r="U136" s="111"/>
      <c r="V136" s="112"/>
      <c r="W136" s="113"/>
      <c r="X136" s="116"/>
      <c r="Y136" s="12"/>
      <c r="Z136" s="198"/>
      <c r="AA136" s="337"/>
      <c r="AB136" s="338"/>
      <c r="AC136" s="12"/>
      <c r="AD136" s="198"/>
      <c r="AE136" s="117"/>
      <c r="AF136" s="110"/>
      <c r="AG136" s="374"/>
    </row>
    <row r="137" spans="1:33" ht="15.75" customHeight="1">
      <c r="A137" s="363"/>
      <c r="B137" s="163"/>
      <c r="C137" s="335"/>
      <c r="D137" s="336"/>
      <c r="E137" s="101"/>
      <c r="F137" s="111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8"/>
      <c r="S137" s="47"/>
      <c r="T137" s="120"/>
      <c r="U137" s="111"/>
      <c r="V137" s="112"/>
      <c r="W137" s="183"/>
      <c r="X137" s="184"/>
      <c r="Y137" s="12"/>
      <c r="Z137" s="198"/>
      <c r="AA137" s="337"/>
      <c r="AB137" s="338"/>
      <c r="AC137" s="12"/>
      <c r="AD137" s="198"/>
      <c r="AE137" s="117"/>
      <c r="AF137" s="110"/>
      <c r="AG137" s="374"/>
    </row>
    <row r="138" spans="1:33" ht="15.75" customHeight="1">
      <c r="A138" s="363"/>
      <c r="B138" s="163"/>
      <c r="C138" s="335"/>
      <c r="D138" s="336"/>
      <c r="E138" s="101"/>
      <c r="F138" s="111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8"/>
      <c r="S138" s="47"/>
      <c r="T138" s="120"/>
      <c r="U138" s="111"/>
      <c r="V138" s="112"/>
      <c r="W138" s="185"/>
      <c r="X138" s="186"/>
      <c r="Y138" s="12"/>
      <c r="Z138" s="198"/>
      <c r="AA138" s="337"/>
      <c r="AB138" s="338"/>
      <c r="AC138" s="12"/>
      <c r="AD138" s="198"/>
      <c r="AE138" s="117"/>
      <c r="AF138" s="110"/>
      <c r="AG138" s="374"/>
    </row>
    <row r="139" spans="1:33" ht="15.75" customHeight="1">
      <c r="A139" s="363"/>
      <c r="B139" s="100"/>
      <c r="C139" s="335"/>
      <c r="D139" s="336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8"/>
      <c r="S139" s="47"/>
      <c r="T139" s="120"/>
      <c r="U139" s="130"/>
      <c r="V139" s="112"/>
      <c r="W139" s="185"/>
      <c r="X139" s="186"/>
      <c r="Y139" s="12"/>
      <c r="Z139" s="198"/>
      <c r="AA139" s="337"/>
      <c r="AB139" s="338"/>
      <c r="AC139" s="12"/>
      <c r="AD139" s="198"/>
      <c r="AE139" s="117"/>
      <c r="AF139" s="110"/>
      <c r="AG139" s="374"/>
    </row>
    <row r="140" spans="1:33" ht="15.75" customHeight="1" thickBot="1">
      <c r="A140" s="364"/>
      <c r="B140" s="133" t="s">
        <v>115</v>
      </c>
      <c r="C140" s="358"/>
      <c r="D140" s="358"/>
      <c r="E140" s="134"/>
      <c r="F140" s="167"/>
      <c r="G140" s="135"/>
      <c r="H140" s="69"/>
      <c r="I140" s="136">
        <f t="shared" ref="I140:J140" si="57">AVERAGE(I124:I139)</f>
        <v>21.75</v>
      </c>
      <c r="J140" s="137">
        <f t="shared" si="57"/>
        <v>2000</v>
      </c>
      <c r="K140" s="138">
        <f t="shared" ref="K140" si="58">J140/I140</f>
        <v>91.954022988505741</v>
      </c>
      <c r="L140" s="136">
        <f t="shared" ref="L140:M140" si="59">AVERAGE(L124:L139)</f>
        <v>21.75</v>
      </c>
      <c r="M140" s="137">
        <f t="shared" si="59"/>
        <v>1790.935040282131</v>
      </c>
      <c r="N140" s="138">
        <f>M140/L140</f>
        <v>82.341840932511772</v>
      </c>
      <c r="O140" s="139">
        <f>L140-I140</f>
        <v>0</v>
      </c>
      <c r="P140" s="140">
        <f>N140-K140</f>
        <v>-9.6121820559939692</v>
      </c>
      <c r="Q140" s="141">
        <f>N140/K140</f>
        <v>0.89546752014106556</v>
      </c>
      <c r="R140" s="329"/>
      <c r="S140" s="142">
        <v>0.70833333333333337</v>
      </c>
      <c r="T140" s="143">
        <v>0.86267361111111107</v>
      </c>
      <c r="U140" s="144"/>
      <c r="V140" s="166"/>
      <c r="W140" s="187"/>
      <c r="X140" s="188"/>
      <c r="Y140" s="179">
        <f t="shared" ref="Y140:Z140" si="60">SUM(Y124:Y139)</f>
        <v>0</v>
      </c>
      <c r="Z140" s="180">
        <f t="shared" si="60"/>
        <v>0</v>
      </c>
      <c r="AA140" s="359"/>
      <c r="AB140" s="360"/>
      <c r="AC140" s="179">
        <f t="shared" ref="AC140" si="61">SUM(AC124:AC139)</f>
        <v>4</v>
      </c>
      <c r="AD140" s="180">
        <f t="shared" ref="AD140" si="62">SUM(AD124:AD139)</f>
        <v>0</v>
      </c>
      <c r="AE140" s="168">
        <f>M140-J140</f>
        <v>-209.06495971786899</v>
      </c>
      <c r="AF140" s="141">
        <f>M140/J140</f>
        <v>0.89546752014106545</v>
      </c>
      <c r="AG140" s="375"/>
    </row>
    <row r="142" spans="1:33">
      <c r="AA142" s="365" t="s">
        <v>149</v>
      </c>
      <c r="AB142" s="365"/>
    </row>
    <row r="143" spans="1:33">
      <c r="AA143" s="365" t="s">
        <v>150</v>
      </c>
      <c r="AB143" s="365"/>
    </row>
    <row r="144" spans="1:33">
      <c r="AA144" s="365" t="s">
        <v>151</v>
      </c>
      <c r="AB144" s="365"/>
    </row>
    <row r="145" spans="27:28">
      <c r="AA145" s="365" t="s">
        <v>152</v>
      </c>
      <c r="AB145" s="365"/>
    </row>
    <row r="146" spans="27:28">
      <c r="AA146" s="365" t="s">
        <v>153</v>
      </c>
      <c r="AB146" s="365"/>
    </row>
    <row r="147" spans="27:28">
      <c r="AA147" s="365" t="s">
        <v>154</v>
      </c>
      <c r="AB147" s="365"/>
    </row>
    <row r="148" spans="27:28">
      <c r="AA148" s="365" t="s">
        <v>155</v>
      </c>
      <c r="AB148" s="365"/>
    </row>
    <row r="149" spans="27:28">
      <c r="AA149" s="365" t="s">
        <v>156</v>
      </c>
      <c r="AB149" s="365"/>
    </row>
    <row r="150" spans="27:28">
      <c r="AA150" s="365" t="s">
        <v>157</v>
      </c>
      <c r="AB150" s="365"/>
    </row>
    <row r="151" spans="27:28">
      <c r="AA151" s="365" t="s">
        <v>158</v>
      </c>
      <c r="AB151" s="365"/>
    </row>
    <row r="152" spans="27:28">
      <c r="AA152" s="365" t="s">
        <v>159</v>
      </c>
      <c r="AB152" s="365"/>
    </row>
    <row r="153" spans="27:28">
      <c r="AA153" s="365" t="s">
        <v>160</v>
      </c>
      <c r="AB153" s="365"/>
    </row>
    <row r="154" spans="27:28">
      <c r="AA154" s="365" t="s">
        <v>161</v>
      </c>
      <c r="AB154" s="365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222" priority="2" operator="greaterThan">
      <formula>0</formula>
    </cfRule>
  </conditionalFormatting>
  <conditionalFormatting sqref="P5:P140 AE5:AE140">
    <cfRule type="cellIs" dxfId="221" priority="5" operator="lessThan">
      <formula>0</formula>
    </cfRule>
  </conditionalFormatting>
  <conditionalFormatting sqref="Q5:Q140 AF5:AF140">
    <cfRule type="cellIs" dxfId="220" priority="3" operator="greaterThan">
      <formula>1</formula>
    </cfRule>
    <cfRule type="cellIs" dxfId="219" priority="4" operator="lessThan">
      <formula>0.8</formula>
    </cfRule>
  </conditionalFormatting>
  <conditionalFormatting sqref="AG5 R5:R140 AG107:AG124">
    <cfRule type="cellIs" dxfId="218" priority="6" operator="lessThan">
      <formula>0.8</formula>
    </cfRule>
  </conditionalFormatting>
  <conditionalFormatting sqref="AG22">
    <cfRule type="cellIs" dxfId="217" priority="11" operator="lessThan">
      <formula>0.8</formula>
    </cfRule>
  </conditionalFormatting>
  <conditionalFormatting sqref="AG37">
    <cfRule type="cellIs" dxfId="216" priority="10" operator="lessThan">
      <formula>0.8</formula>
    </cfRule>
  </conditionalFormatting>
  <conditionalFormatting sqref="AG39:AG74">
    <cfRule type="cellIs" dxfId="215" priority="8" operator="lessThan">
      <formula>0.8</formula>
    </cfRule>
  </conditionalFormatting>
  <conditionalFormatting sqref="AG80:AG88">
    <cfRule type="cellIs" dxfId="214" priority="9" operator="lessThan">
      <formula>0.8</formula>
    </cfRule>
  </conditionalFormatting>
  <conditionalFormatting sqref="AG90:AG95">
    <cfRule type="cellIs" dxfId="213" priority="7" operator="lessThan">
      <formula>0.8</formula>
    </cfRule>
  </conditionalFormatting>
  <conditionalFormatting sqref="AG139">
    <cfRule type="cellIs" dxfId="212" priority="1" operator="lessThan">
      <formula>0.8</formula>
    </cfRule>
  </conditionalFormatting>
  <dataValidations count="1">
    <dataValidation type="list" allowBlank="1" showInputMessage="1" showErrorMessage="1" sqref="AA5:AB140" xr:uid="{81562B8C-E7B5-4798-AF5B-246FE0963F71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E1568-232D-409F-B2FF-45BC91A733A0}">
  <sheetPr>
    <tabColor theme="9" tint="0.59999389629810485"/>
  </sheetPr>
  <dimension ref="B1:AR42"/>
  <sheetViews>
    <sheetView zoomScale="70" zoomScaleNormal="70" workbookViewId="0">
      <selection activeCell="N34" sqref="N34:N35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11" t="s">
        <v>0</v>
      </c>
      <c r="C1" s="211"/>
      <c r="D1" s="211"/>
      <c r="E1" s="211"/>
      <c r="F1" s="211"/>
      <c r="G1" s="211"/>
      <c r="H1" s="211"/>
      <c r="I1" s="211"/>
      <c r="J1" s="211"/>
      <c r="K1" s="1"/>
      <c r="L1" s="1"/>
      <c r="M1" s="1"/>
      <c r="N1" s="1"/>
      <c r="O1" s="1"/>
      <c r="P1" s="1"/>
    </row>
    <row r="2" spans="2:34" ht="27.75" customHeight="1">
      <c r="B2" s="212"/>
      <c r="C2" s="212"/>
      <c r="D2" s="212"/>
      <c r="E2" s="212"/>
      <c r="F2" s="212"/>
      <c r="G2" s="212"/>
      <c r="H2" s="212"/>
      <c r="I2" s="212"/>
      <c r="J2" s="212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13" t="s">
        <v>244</v>
      </c>
      <c r="D3" s="214"/>
      <c r="E3" s="3" t="s">
        <v>2</v>
      </c>
      <c r="F3" s="215">
        <f>'0709(18度C)'!D1+'0709(4度C)'!D1</f>
        <v>211372</v>
      </c>
      <c r="G3" s="216"/>
      <c r="H3" s="3" t="s">
        <v>3</v>
      </c>
      <c r="I3" s="217">
        <f>'0709(18度C)'!F1+'0709(4度C)'!F1</f>
        <v>6763681.4199999999</v>
      </c>
      <c r="J3" s="218"/>
      <c r="K3" s="4"/>
      <c r="L3" s="5"/>
      <c r="M3" s="1"/>
      <c r="N3" s="1"/>
      <c r="O3" s="1"/>
      <c r="P3" s="1"/>
    </row>
    <row r="4" spans="2:34" ht="28.5" customHeight="1">
      <c r="B4" s="219" t="s">
        <v>4</v>
      </c>
      <c r="C4" s="222" t="s">
        <v>5</v>
      </c>
      <c r="D4" s="223"/>
      <c r="E4" s="224" t="s">
        <v>6</v>
      </c>
      <c r="F4" s="225"/>
      <c r="G4" s="224" t="s">
        <v>7</v>
      </c>
      <c r="H4" s="225"/>
      <c r="I4" s="224" t="s">
        <v>8</v>
      </c>
      <c r="J4" s="225"/>
      <c r="K4" s="226" t="s">
        <v>9</v>
      </c>
      <c r="L4" s="227"/>
      <c r="M4" s="226" t="s">
        <v>10</v>
      </c>
      <c r="N4" s="227"/>
      <c r="O4" s="228" t="s">
        <v>11</v>
      </c>
      <c r="P4" s="229"/>
      <c r="Q4" s="229" t="s">
        <v>12</v>
      </c>
      <c r="R4" s="229"/>
    </row>
    <row r="5" spans="2:34" ht="28.5" customHeight="1">
      <c r="B5" s="220"/>
      <c r="C5" s="222" t="s">
        <v>13</v>
      </c>
      <c r="D5" s="223"/>
      <c r="E5" s="230" t="s">
        <v>14</v>
      </c>
      <c r="F5" s="231"/>
      <c r="G5" s="232" t="s">
        <v>15</v>
      </c>
      <c r="H5" s="233"/>
      <c r="I5" s="234" t="s">
        <v>16</v>
      </c>
      <c r="J5" s="235"/>
      <c r="K5" s="236" t="s">
        <v>17</v>
      </c>
      <c r="L5" s="237"/>
      <c r="M5" s="238" t="s">
        <v>18</v>
      </c>
      <c r="N5" s="23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20"/>
      <c r="C6" s="222" t="s">
        <v>22</v>
      </c>
      <c r="D6" s="223"/>
      <c r="E6" s="250">
        <f>AVERAGE(D14:O14,D32:X32)</f>
        <v>475.02559334650823</v>
      </c>
      <c r="F6" s="251" t="e">
        <f>AVERAGE(#REF!,D14:K14)</f>
        <v>#REF!</v>
      </c>
      <c r="G6" s="252">
        <f>AVERAGE(D14:K14)</f>
        <v>287.84933296971946</v>
      </c>
      <c r="H6" s="253"/>
      <c r="I6" s="252">
        <f>AVERAGE(L14:O14)</f>
        <v>99.920849368159608</v>
      </c>
      <c r="J6" s="253"/>
      <c r="K6" s="252">
        <f>AVERAGE(D32:O32)</f>
        <v>758.22628458498025</v>
      </c>
      <c r="L6" s="253"/>
      <c r="M6" s="252">
        <f>AVERAGE(P32:X32)</f>
        <v>753.91785065698105</v>
      </c>
      <c r="N6" s="253"/>
      <c r="O6" s="241">
        <f>'0709(4度C)'!Y2</f>
        <v>0</v>
      </c>
      <c r="P6" s="241">
        <f>'0709(4度C)'!Z2</f>
        <v>0</v>
      </c>
      <c r="Q6" s="241">
        <f>'0709(4度C)'!AC2</f>
        <v>64</v>
      </c>
      <c r="R6" s="241">
        <f>'0709(4度C)'!AD2</f>
        <v>0</v>
      </c>
    </row>
    <row r="7" spans="2:34" ht="28.5" customHeight="1">
      <c r="B7" s="220"/>
      <c r="C7" s="244" t="s">
        <v>23</v>
      </c>
      <c r="D7" s="245"/>
      <c r="E7" s="246">
        <f>AVERAGE(D15:O15,D33:X33)</f>
        <v>422.02496212665733</v>
      </c>
      <c r="F7" s="247" t="e">
        <f>AVERAGE(#REF!,D15:K15)</f>
        <v>#REF!</v>
      </c>
      <c r="G7" s="248">
        <f>AVERAGE(D15:K15)</f>
        <v>249.26750435311473</v>
      </c>
      <c r="H7" s="249"/>
      <c r="I7" s="248">
        <f>AVERAGE(L15:O15)</f>
        <v>91.066934266902976</v>
      </c>
      <c r="J7" s="249"/>
      <c r="K7" s="248">
        <f>AVERAGE(D33:O33)</f>
        <v>676.90272096381523</v>
      </c>
      <c r="L7" s="249"/>
      <c r="M7" s="248">
        <f>AVERAGE(P33:X33)</f>
        <v>674.50191084462904</v>
      </c>
      <c r="N7" s="249"/>
      <c r="O7" s="242"/>
      <c r="P7" s="242"/>
      <c r="Q7" s="242"/>
      <c r="R7" s="242"/>
    </row>
    <row r="8" spans="2:34" ht="28.5" customHeight="1">
      <c r="B8" s="221"/>
      <c r="C8" s="244" t="s">
        <v>24</v>
      </c>
      <c r="D8" s="245"/>
      <c r="E8" s="265">
        <f>AVERAGE(D16:O16,D34:X34)</f>
        <v>0.8910558910845241</v>
      </c>
      <c r="F8" s="266" t="e">
        <f>AVERAGE(D16:K16,#REF!)</f>
        <v>#REF!</v>
      </c>
      <c r="G8" s="254">
        <f>AVERAGE(D16:K16)</f>
        <v>0.87811258857617014</v>
      </c>
      <c r="H8" s="255"/>
      <c r="I8" s="254">
        <f>AVERAGE(L16:O16)</f>
        <v>0.91114807744724879</v>
      </c>
      <c r="J8" s="255"/>
      <c r="K8" s="254">
        <f>AVERAGE(D34:O34)</f>
        <v>0.89095206623375833</v>
      </c>
      <c r="L8" s="255"/>
      <c r="M8" s="254">
        <f>AVERAGE(P34:X34)</f>
        <v>0.89550552992577759</v>
      </c>
      <c r="N8" s="255"/>
      <c r="O8" s="243"/>
      <c r="P8" s="243"/>
      <c r="Q8" s="243"/>
      <c r="R8" s="243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6" t="s">
        <v>26</v>
      </c>
      <c r="C11" s="257"/>
      <c r="D11" s="258" t="s">
        <v>27</v>
      </c>
      <c r="E11" s="259"/>
      <c r="F11" s="259"/>
      <c r="G11" s="259"/>
      <c r="H11" s="259"/>
      <c r="I11" s="259"/>
      <c r="J11" s="259"/>
      <c r="K11" s="259"/>
      <c r="L11" s="260" t="s">
        <v>28</v>
      </c>
      <c r="M11" s="261"/>
      <c r="N11" s="261"/>
      <c r="O11" s="262"/>
    </row>
    <row r="12" spans="2:34" ht="17.25" customHeight="1">
      <c r="B12" s="263" t="s">
        <v>29</v>
      </c>
      <c r="C12" s="264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63"/>
      <c r="C13" s="264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0" t="s">
        <v>40</v>
      </c>
      <c r="C14" s="26" t="s">
        <v>41</v>
      </c>
      <c r="D14" s="27" t="s">
        <v>42</v>
      </c>
      <c r="E14" s="28">
        <v>84.403669724770637</v>
      </c>
      <c r="F14" s="28">
        <v>110.25641025641026</v>
      </c>
      <c r="G14" s="28">
        <v>102.61467889908256</v>
      </c>
      <c r="H14" s="28">
        <v>175.22123893805309</v>
      </c>
      <c r="I14" s="28">
        <v>654.6</v>
      </c>
      <c r="J14" s="28">
        <v>600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>
        <v>111.11111111111111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0"/>
      <c r="C15" s="33" t="s">
        <v>43</v>
      </c>
      <c r="D15" s="34" t="s">
        <v>42</v>
      </c>
      <c r="E15" s="35">
        <v>75.735850600438823</v>
      </c>
      <c r="F15" s="35">
        <v>98.162740592764095</v>
      </c>
      <c r="G15" s="35">
        <v>89.210096913851004</v>
      </c>
      <c r="H15" s="35">
        <v>156.53177420346407</v>
      </c>
      <c r="I15" s="35">
        <v>538.96456380817028</v>
      </c>
      <c r="J15" s="35">
        <v>536.99999999999989</v>
      </c>
      <c r="K15" s="36" t="s">
        <v>42</v>
      </c>
      <c r="L15" s="34" t="s">
        <v>42</v>
      </c>
      <c r="M15" s="37">
        <v>95.892857142857125</v>
      </c>
      <c r="N15" s="35">
        <v>77.890517139860719</v>
      </c>
      <c r="O15" s="38">
        <v>99.417428517991084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40"/>
      <c r="C16" s="41" t="s">
        <v>44</v>
      </c>
      <c r="D16" s="42" t="s">
        <v>42</v>
      </c>
      <c r="E16" s="43">
        <f t="shared" ref="E16:J16" si="0">E15/E14</f>
        <v>0.89730518646172086</v>
      </c>
      <c r="F16" s="43">
        <f t="shared" si="0"/>
        <v>0.89031322863204643</v>
      </c>
      <c r="G16" s="43">
        <f t="shared" si="0"/>
        <v>0.86936974194097094</v>
      </c>
      <c r="H16" s="43">
        <f t="shared" si="0"/>
        <v>0.89333790328239593</v>
      </c>
      <c r="I16" s="43">
        <f t="shared" si="0"/>
        <v>0.82334947113988732</v>
      </c>
      <c r="J16" s="43">
        <f t="shared" si="0"/>
        <v>0.8949999999999998</v>
      </c>
      <c r="K16" s="44" t="s">
        <v>42</v>
      </c>
      <c r="L16" s="42" t="s">
        <v>42</v>
      </c>
      <c r="M16" s="45">
        <f t="shared" ref="M16:O16" si="1">M15/M14</f>
        <v>0.94294642857142841</v>
      </c>
      <c r="N16" s="43">
        <f t="shared" si="1"/>
        <v>0.89574094710839824</v>
      </c>
      <c r="O16" s="46">
        <f t="shared" si="1"/>
        <v>0.89475685666191973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7" t="s">
        <v>45</v>
      </c>
      <c r="C17" s="13" t="s">
        <v>46</v>
      </c>
      <c r="D17" s="47" t="s">
        <v>42</v>
      </c>
      <c r="E17" s="48">
        <v>0.16666666666666666</v>
      </c>
      <c r="F17" s="48">
        <v>0.16666666666666666</v>
      </c>
      <c r="G17" s="48">
        <v>0.16666666666666666</v>
      </c>
      <c r="H17" s="48">
        <v>0.16666666666666666</v>
      </c>
      <c r="I17" s="48">
        <v>0.25</v>
      </c>
      <c r="J17" s="48">
        <v>0.25</v>
      </c>
      <c r="K17" s="48" t="s">
        <v>42</v>
      </c>
      <c r="L17" s="47" t="s">
        <v>42</v>
      </c>
      <c r="M17" s="49">
        <v>0.70833333333333337</v>
      </c>
      <c r="N17" s="48">
        <v>0.70833333333333337</v>
      </c>
      <c r="O17" s="50">
        <v>0.74930555555555545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63"/>
      <c r="C18" s="13" t="s">
        <v>47</v>
      </c>
      <c r="D18" s="47" t="s">
        <v>42</v>
      </c>
      <c r="E18" s="48">
        <v>0.62450231481481477</v>
      </c>
      <c r="F18" s="48">
        <v>0.68716435185185165</v>
      </c>
      <c r="G18" s="48">
        <v>0.73115740740740731</v>
      </c>
      <c r="H18" s="48">
        <v>0.67899305555555545</v>
      </c>
      <c r="I18" s="48">
        <v>0.4318634259259258</v>
      </c>
      <c r="J18" s="48">
        <v>0.31435185185185183</v>
      </c>
      <c r="K18" s="48" t="s">
        <v>42</v>
      </c>
      <c r="L18" s="47" t="s">
        <v>42</v>
      </c>
      <c r="M18" s="49">
        <v>0.83384259259259264</v>
      </c>
      <c r="N18" s="48">
        <v>0.8455555555555555</v>
      </c>
      <c r="O18" s="50">
        <v>0.7870717592592591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8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69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68" t="s">
        <v>51</v>
      </c>
      <c r="C21" s="51" t="s">
        <v>49</v>
      </c>
      <c r="D21" s="54"/>
      <c r="E21" s="52">
        <v>13</v>
      </c>
      <c r="F21" s="52">
        <v>9</v>
      </c>
      <c r="G21" s="52">
        <v>17</v>
      </c>
      <c r="H21" s="52">
        <v>16</v>
      </c>
      <c r="I21" s="52">
        <v>0</v>
      </c>
      <c r="J21" s="52">
        <v>0</v>
      </c>
      <c r="K21" s="53"/>
      <c r="L21" s="54"/>
      <c r="M21" s="55">
        <v>4</v>
      </c>
      <c r="N21" s="52">
        <v>4</v>
      </c>
      <c r="O21" s="56">
        <v>1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69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63" t="s">
        <v>53</v>
      </c>
      <c r="C23" s="264"/>
      <c r="D23" s="57" t="s">
        <v>42</v>
      </c>
      <c r="E23" s="58">
        <v>21.8</v>
      </c>
      <c r="F23" s="58">
        <v>17.333333333333332</v>
      </c>
      <c r="G23" s="58">
        <v>22.6</v>
      </c>
      <c r="H23" s="58">
        <v>20.545454545454547</v>
      </c>
      <c r="I23" s="58">
        <v>5.5</v>
      </c>
      <c r="J23" s="58">
        <v>6</v>
      </c>
      <c r="K23" s="59" t="s">
        <v>42</v>
      </c>
      <c r="L23" s="57" t="s">
        <v>42</v>
      </c>
      <c r="M23" s="60">
        <v>18.666666666666668</v>
      </c>
      <c r="N23" s="58">
        <v>23</v>
      </c>
      <c r="O23" s="61">
        <v>18</v>
      </c>
    </row>
    <row r="24" spans="2:44" ht="17.25" customHeight="1">
      <c r="B24" s="270" t="s">
        <v>54</v>
      </c>
      <c r="C24" s="271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70" t="s">
        <v>59</v>
      </c>
      <c r="C25" s="271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72" t="s">
        <v>60</v>
      </c>
      <c r="C26" s="273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56" t="s">
        <v>26</v>
      </c>
      <c r="C29" s="257"/>
      <c r="D29" s="274" t="s">
        <v>64</v>
      </c>
      <c r="E29" s="275"/>
      <c r="F29" s="275"/>
      <c r="G29" s="275"/>
      <c r="H29" s="275"/>
      <c r="I29" s="275"/>
      <c r="J29" s="275"/>
      <c r="K29" s="275"/>
      <c r="L29" s="275"/>
      <c r="M29" s="275"/>
      <c r="N29" s="275"/>
      <c r="O29" s="276"/>
      <c r="P29" s="277" t="s">
        <v>65</v>
      </c>
      <c r="Q29" s="278"/>
      <c r="R29" s="278"/>
      <c r="S29" s="278"/>
      <c r="T29" s="278"/>
      <c r="U29" s="278"/>
      <c r="V29" s="278"/>
      <c r="W29" s="278"/>
      <c r="X29" s="279"/>
    </row>
    <row r="30" spans="2:44" ht="17.25" customHeight="1">
      <c r="B30" s="263" t="s">
        <v>29</v>
      </c>
      <c r="C30" s="264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63"/>
      <c r="C31" s="264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40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954.54545454545462</v>
      </c>
      <c r="O32" s="28">
        <v>926.08695652173913</v>
      </c>
      <c r="P32" s="27">
        <v>389.18918918918916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709.09090909090901</v>
      </c>
      <c r="W32" s="28">
        <v>1017.3913043478261</v>
      </c>
      <c r="X32" s="31">
        <v>900</v>
      </c>
    </row>
    <row r="33" spans="2:24" ht="39.6" customHeight="1">
      <c r="B33" s="240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287.75921613330462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747.31744135391307</v>
      </c>
      <c r="N33" s="35">
        <v>848.57168005329868</v>
      </c>
      <c r="O33" s="35">
        <v>823.96254631474471</v>
      </c>
      <c r="P33" s="34">
        <v>348.77743180594393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642.35307326092027</v>
      </c>
      <c r="W33" s="35">
        <v>909.1274999976406</v>
      </c>
      <c r="X33" s="38">
        <v>797.74963831401158</v>
      </c>
    </row>
    <row r="34" spans="2:24" ht="40.15" customHeight="1">
      <c r="B34" s="240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0.87926427151843078</v>
      </c>
      <c r="H34" s="43" t="s">
        <v>42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0.90583932285322799</v>
      </c>
      <c r="N34" s="43">
        <f>N33/N32</f>
        <v>0.88897985529393186</v>
      </c>
      <c r="O34" s="43">
        <f>O33/O32</f>
        <v>0.88972481526944269</v>
      </c>
      <c r="P34" s="42">
        <f>P33/P32</f>
        <v>0.89616423450138383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0.90588253921411843</v>
      </c>
      <c r="W34" s="43">
        <f>W33/W32</f>
        <v>0.89358685897203982</v>
      </c>
      <c r="X34" s="46">
        <f>X33/X32</f>
        <v>0.88638848701556838</v>
      </c>
    </row>
    <row r="35" spans="2:24" ht="17.25" customHeight="1">
      <c r="B35" s="267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0.25</v>
      </c>
      <c r="H35" s="48" t="s">
        <v>42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0.33124999999999999</v>
      </c>
      <c r="N35" s="48">
        <v>0.25</v>
      </c>
      <c r="O35" s="48">
        <v>0.25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0.74513888888888902</v>
      </c>
      <c r="X35" s="50">
        <v>0.75069444444444455</v>
      </c>
    </row>
    <row r="36" spans="2:24" ht="17.25" customHeight="1">
      <c r="B36" s="263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0.4318634259259258</v>
      </c>
      <c r="H36" s="48" t="s">
        <v>42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0.42849537037037033</v>
      </c>
      <c r="N36" s="48">
        <v>0.51145833333333346</v>
      </c>
      <c r="O36" s="48">
        <v>0.5190393518518519</v>
      </c>
      <c r="P36" s="47">
        <v>0.78538194444444454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0.88063657407407403</v>
      </c>
      <c r="W36" s="48">
        <v>1.0775578703703703</v>
      </c>
      <c r="X36" s="50">
        <v>1.0934027777777773</v>
      </c>
    </row>
    <row r="37" spans="2:24" ht="17.25" customHeight="1">
      <c r="B37" s="263" t="s">
        <v>53</v>
      </c>
      <c r="C37" s="264"/>
      <c r="D37" s="58" t="s">
        <v>42</v>
      </c>
      <c r="E37" s="58" t="s">
        <v>42</v>
      </c>
      <c r="F37" s="58" t="s">
        <v>42</v>
      </c>
      <c r="G37" s="58">
        <v>11</v>
      </c>
      <c r="H37" s="58" t="s">
        <v>42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4</v>
      </c>
      <c r="N37" s="58">
        <v>3.6666666666666665</v>
      </c>
      <c r="O37" s="58">
        <v>3.8333333333333335</v>
      </c>
      <c r="P37" s="57">
        <v>9.25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4.4000000000000004</v>
      </c>
      <c r="W37" s="58">
        <v>3.2857142857142856</v>
      </c>
      <c r="X37" s="61">
        <v>4</v>
      </c>
    </row>
    <row r="38" spans="2:24" ht="17.25" customHeight="1">
      <c r="B38" s="270" t="s">
        <v>54</v>
      </c>
      <c r="C38" s="271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70" t="s">
        <v>59</v>
      </c>
      <c r="C39" s="271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72" t="s">
        <v>60</v>
      </c>
      <c r="C40" s="273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BA646-B6C7-4A27-BCB5-B2ACCE613446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O50" sqref="O50"/>
      <selection pane="bottomLeft" activeCell="O50" sqref="O50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SUM(F5:F140)</f>
        <v>101251</v>
      </c>
      <c r="E1" s="88" t="s">
        <v>3</v>
      </c>
      <c r="F1" s="89">
        <f>SUM(G5:G140)</f>
        <v>1986391.0200000005</v>
      </c>
      <c r="G1" s="90" t="s">
        <v>84</v>
      </c>
      <c r="H1" s="91">
        <f>L21+L38+L55+L72+L89+L106+L123+L140</f>
        <v>43.435714285714283</v>
      </c>
      <c r="I1" s="284" t="s">
        <v>85</v>
      </c>
      <c r="J1" s="280"/>
      <c r="K1" s="309"/>
      <c r="L1" s="313" t="s">
        <v>86</v>
      </c>
      <c r="M1" s="314"/>
      <c r="N1" s="315"/>
      <c r="O1" s="280" t="s">
        <v>87</v>
      </c>
      <c r="P1" s="280"/>
      <c r="Q1" s="280"/>
      <c r="R1" s="281"/>
      <c r="S1" s="284" t="s">
        <v>88</v>
      </c>
      <c r="T1" s="280"/>
      <c r="U1" s="280"/>
      <c r="V1" s="280"/>
      <c r="W1" s="280"/>
      <c r="X1" s="281"/>
      <c r="Y1" s="280" t="s">
        <v>89</v>
      </c>
      <c r="Z1" s="280"/>
      <c r="AA1" s="284" t="s">
        <v>90</v>
      </c>
      <c r="AB1" s="286"/>
      <c r="AC1" s="287"/>
    </row>
    <row r="2" spans="1:29" ht="26.25" customHeight="1" thickBot="1">
      <c r="A2" s="299">
        <v>46212</v>
      </c>
      <c r="B2" s="300"/>
      <c r="C2" s="92" t="s">
        <v>40</v>
      </c>
      <c r="D2" s="93">
        <f>AVERAGE(N21,N38,N55,N72,N89,N106,N123,N140)</f>
        <v>675.70231590422213</v>
      </c>
      <c r="E2" s="93" t="s">
        <v>91</v>
      </c>
      <c r="F2" s="94">
        <f>F1/D1</f>
        <v>19.618482977945902</v>
      </c>
      <c r="G2" s="95" t="s">
        <v>92</v>
      </c>
      <c r="H2" s="96">
        <f>COUNT(H5:H140)</f>
        <v>7</v>
      </c>
      <c r="I2" s="310"/>
      <c r="J2" s="311"/>
      <c r="K2" s="312"/>
      <c r="L2" s="316"/>
      <c r="M2" s="282"/>
      <c r="N2" s="317"/>
      <c r="O2" s="282"/>
      <c r="P2" s="282"/>
      <c r="Q2" s="282"/>
      <c r="R2" s="283"/>
      <c r="S2" s="285"/>
      <c r="T2" s="282"/>
      <c r="U2" s="282"/>
      <c r="V2" s="282"/>
      <c r="W2" s="282"/>
      <c r="X2" s="283"/>
      <c r="Y2" s="282"/>
      <c r="Z2" s="282"/>
      <c r="AA2" s="288"/>
      <c r="AB2" s="289"/>
      <c r="AC2" s="290"/>
    </row>
    <row r="3" spans="1:29" ht="23.25" customHeight="1">
      <c r="A3" s="301" t="s">
        <v>93</v>
      </c>
      <c r="B3" s="303" t="s">
        <v>94</v>
      </c>
      <c r="C3" s="305" t="s">
        <v>95</v>
      </c>
      <c r="D3" s="305"/>
      <c r="E3" s="307" t="s">
        <v>96</v>
      </c>
      <c r="F3" s="305" t="s">
        <v>97</v>
      </c>
      <c r="G3" s="307" t="s">
        <v>98</v>
      </c>
      <c r="H3" s="356" t="s">
        <v>99</v>
      </c>
      <c r="I3" s="291" t="s">
        <v>100</v>
      </c>
      <c r="J3" s="293" t="s">
        <v>101</v>
      </c>
      <c r="K3" s="295" t="s">
        <v>40</v>
      </c>
      <c r="L3" s="297" t="s">
        <v>100</v>
      </c>
      <c r="M3" s="293" t="s">
        <v>101</v>
      </c>
      <c r="N3" s="295" t="s">
        <v>40</v>
      </c>
      <c r="O3" s="291" t="s">
        <v>100</v>
      </c>
      <c r="P3" s="350" t="s">
        <v>40</v>
      </c>
      <c r="Q3" s="352" t="s">
        <v>102</v>
      </c>
      <c r="R3" s="354" t="s">
        <v>103</v>
      </c>
      <c r="S3" s="339" t="s">
        <v>104</v>
      </c>
      <c r="T3" s="340"/>
      <c r="U3" s="341" t="s">
        <v>105</v>
      </c>
      <c r="V3" s="341" t="s">
        <v>106</v>
      </c>
      <c r="W3" s="305" t="s">
        <v>107</v>
      </c>
      <c r="X3" s="343"/>
      <c r="Y3" s="344" t="s">
        <v>108</v>
      </c>
      <c r="Z3" s="345"/>
      <c r="AA3" s="348" t="s">
        <v>101</v>
      </c>
      <c r="AB3" s="318" t="s">
        <v>102</v>
      </c>
      <c r="AC3" s="320" t="s">
        <v>109</v>
      </c>
    </row>
    <row r="4" spans="1:29" ht="17.25" customHeight="1" thickBot="1">
      <c r="A4" s="302"/>
      <c r="B4" s="304"/>
      <c r="C4" s="306"/>
      <c r="D4" s="306"/>
      <c r="E4" s="308"/>
      <c r="F4" s="306"/>
      <c r="G4" s="308"/>
      <c r="H4" s="357"/>
      <c r="I4" s="292"/>
      <c r="J4" s="294"/>
      <c r="K4" s="296"/>
      <c r="L4" s="298"/>
      <c r="M4" s="294"/>
      <c r="N4" s="296"/>
      <c r="O4" s="292"/>
      <c r="P4" s="351"/>
      <c r="Q4" s="353"/>
      <c r="R4" s="355"/>
      <c r="S4" s="203" t="s">
        <v>110</v>
      </c>
      <c r="T4" s="204" t="s">
        <v>111</v>
      </c>
      <c r="U4" s="342"/>
      <c r="V4" s="342"/>
      <c r="W4" s="99" t="s">
        <v>112</v>
      </c>
      <c r="X4" s="69" t="s">
        <v>113</v>
      </c>
      <c r="Y4" s="346"/>
      <c r="Z4" s="347"/>
      <c r="AA4" s="349"/>
      <c r="AB4" s="319"/>
      <c r="AC4" s="321"/>
    </row>
    <row r="5" spans="1:29" ht="15.75" customHeight="1">
      <c r="A5" s="322" t="s">
        <v>116</v>
      </c>
      <c r="B5" s="146" t="s">
        <v>114</v>
      </c>
      <c r="C5" s="325" t="s">
        <v>117</v>
      </c>
      <c r="D5" s="326"/>
      <c r="E5" s="147">
        <v>25.64</v>
      </c>
      <c r="F5" s="97">
        <v>1803</v>
      </c>
      <c r="G5" s="148">
        <f t="shared" ref="G5:G8" si="0">E5*F5</f>
        <v>46228.92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3214.7295511531888</v>
      </c>
      <c r="N5" s="152">
        <f>M5/L5</f>
        <v>321.47295511531888</v>
      </c>
      <c r="O5" s="154">
        <f>L5-I5</f>
        <v>0</v>
      </c>
      <c r="P5" s="155">
        <f>N5-K5</f>
        <v>-38.527044884681118</v>
      </c>
      <c r="Q5" s="156">
        <f>N5/K5</f>
        <v>0.89298043087588574</v>
      </c>
      <c r="R5" s="327">
        <f>Q21</f>
        <v>0.87926427151843078</v>
      </c>
      <c r="S5" s="157">
        <v>0.25</v>
      </c>
      <c r="T5" s="158">
        <v>0.27336805555555554</v>
      </c>
      <c r="U5" s="159"/>
      <c r="V5" s="160">
        <v>33.651353334277729</v>
      </c>
      <c r="W5" s="161"/>
      <c r="X5" s="162"/>
      <c r="Y5" s="330"/>
      <c r="Z5" s="331"/>
      <c r="AA5" s="115">
        <f>M5-J5</f>
        <v>-385.27044884681118</v>
      </c>
      <c r="AB5" s="156">
        <f>M5/J5</f>
        <v>0.89298043087588574</v>
      </c>
      <c r="AC5" s="332">
        <f>AB21</f>
        <v>0.87926427151843078</v>
      </c>
    </row>
    <row r="6" spans="1:29" ht="15.75" customHeight="1">
      <c r="A6" s="323"/>
      <c r="B6" s="100" t="s">
        <v>114</v>
      </c>
      <c r="C6" s="335" t="s">
        <v>198</v>
      </c>
      <c r="D6" s="336"/>
      <c r="E6" s="101">
        <v>29.52</v>
      </c>
      <c r="F6" s="102">
        <v>2853</v>
      </c>
      <c r="G6" s="103">
        <f t="shared" si="0"/>
        <v>84220.56</v>
      </c>
      <c r="H6" s="26"/>
      <c r="I6" s="104">
        <v>11</v>
      </c>
      <c r="J6" s="105">
        <v>3600</v>
      </c>
      <c r="K6" s="106">
        <f t="shared" ref="K6:K8" si="1">J6/I6</f>
        <v>327.27272727272725</v>
      </c>
      <c r="L6" s="107">
        <v>11</v>
      </c>
      <c r="M6" s="105">
        <f>F6/V6*60</f>
        <v>3163.2981134645825</v>
      </c>
      <c r="N6" s="106">
        <f>M6/L6</f>
        <v>287.57255576950752</v>
      </c>
      <c r="O6" s="108">
        <f>L6-I6</f>
        <v>0</v>
      </c>
      <c r="P6" s="109">
        <f>N6-K6</f>
        <v>-39.700171503219735</v>
      </c>
      <c r="Q6" s="110">
        <f>N6/K6</f>
        <v>0.87869392040682859</v>
      </c>
      <c r="R6" s="328"/>
      <c r="S6" s="47">
        <v>0.27708333333333329</v>
      </c>
      <c r="T6" s="48">
        <v>0.31465277777777773</v>
      </c>
      <c r="U6" s="111">
        <v>5.349999999999957</v>
      </c>
      <c r="V6" s="112">
        <v>54.114406502305968</v>
      </c>
      <c r="W6" s="113"/>
      <c r="X6" s="116"/>
      <c r="Y6" s="337"/>
      <c r="Z6" s="338"/>
      <c r="AA6" s="117">
        <f>M6-J6</f>
        <v>-436.70188653541754</v>
      </c>
      <c r="AB6" s="110">
        <f>M6/J6</f>
        <v>0.87869392040682848</v>
      </c>
      <c r="AC6" s="333"/>
    </row>
    <row r="7" spans="1:29" ht="15.75" customHeight="1">
      <c r="A7" s="323"/>
      <c r="B7" s="100" t="s">
        <v>114</v>
      </c>
      <c r="C7" s="335" t="s">
        <v>199</v>
      </c>
      <c r="D7" s="336"/>
      <c r="E7" s="101">
        <v>29.85</v>
      </c>
      <c r="F7" s="102">
        <v>3293</v>
      </c>
      <c r="G7" s="103">
        <f t="shared" si="0"/>
        <v>98296.05</v>
      </c>
      <c r="H7" s="26"/>
      <c r="I7" s="104">
        <v>11</v>
      </c>
      <c r="J7" s="105">
        <v>3600</v>
      </c>
      <c r="K7" s="106">
        <f t="shared" si="1"/>
        <v>327.27272727272725</v>
      </c>
      <c r="L7" s="107">
        <v>11</v>
      </c>
      <c r="M7" s="105">
        <f>F7/V7*60</f>
        <v>3165.7167638953033</v>
      </c>
      <c r="N7" s="106">
        <f>M7/L7</f>
        <v>287.79243308139121</v>
      </c>
      <c r="O7" s="108">
        <f>L7-I7</f>
        <v>0</v>
      </c>
      <c r="P7" s="109">
        <f>N7-K7</f>
        <v>-39.480294191336043</v>
      </c>
      <c r="Q7" s="110">
        <f>N7/K7</f>
        <v>0.87936576774869546</v>
      </c>
      <c r="R7" s="328"/>
      <c r="S7" s="47">
        <v>0.31874999999999992</v>
      </c>
      <c r="T7" s="48">
        <v>0.36208333333333326</v>
      </c>
      <c r="U7" s="111">
        <v>5.8999999999999631</v>
      </c>
      <c r="V7" s="112">
        <v>62.412406016034339</v>
      </c>
      <c r="W7" s="113"/>
      <c r="X7" s="116"/>
      <c r="Y7" s="337"/>
      <c r="Z7" s="338"/>
      <c r="AA7" s="117">
        <f>M7-J7</f>
        <v>-434.2832361046967</v>
      </c>
      <c r="AB7" s="110">
        <f>M7/J7</f>
        <v>0.87936576774869535</v>
      </c>
      <c r="AC7" s="333"/>
    </row>
    <row r="8" spans="1:29" ht="15.75" customHeight="1">
      <c r="A8" s="323"/>
      <c r="B8" s="100" t="s">
        <v>118</v>
      </c>
      <c r="C8" s="335" t="s">
        <v>119</v>
      </c>
      <c r="D8" s="336"/>
      <c r="E8" s="101">
        <v>28.57</v>
      </c>
      <c r="F8" s="102">
        <v>1673</v>
      </c>
      <c r="G8" s="103">
        <f t="shared" si="0"/>
        <v>47797.61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3117.6610813523266</v>
      </c>
      <c r="N8" s="106">
        <f>M8/L8</f>
        <v>259.8050901126939</v>
      </c>
      <c r="O8" s="108">
        <f>L8-I8</f>
        <v>0</v>
      </c>
      <c r="P8" s="109">
        <f>N8-K8</f>
        <v>-40.194909887306096</v>
      </c>
      <c r="Q8" s="110">
        <f>N8/K8</f>
        <v>0.86601696704231301</v>
      </c>
      <c r="R8" s="328"/>
      <c r="S8" s="47">
        <v>0.3652777777777777</v>
      </c>
      <c r="T8" s="48">
        <v>0.38762731481481472</v>
      </c>
      <c r="U8" s="111">
        <v>4.5999999999999996</v>
      </c>
      <c r="V8" s="112">
        <v>32.197213674187715</v>
      </c>
      <c r="W8" s="113"/>
      <c r="X8" s="116"/>
      <c r="Y8" s="337"/>
      <c r="Z8" s="338"/>
      <c r="AA8" s="117">
        <f>M8-J8</f>
        <v>-482.33891864767338</v>
      </c>
      <c r="AB8" s="110">
        <f>M8/J8</f>
        <v>0.8660169670423129</v>
      </c>
      <c r="AC8" s="333"/>
    </row>
    <row r="9" spans="1:29" ht="15.75" customHeight="1">
      <c r="A9" s="323"/>
      <c r="B9" s="100"/>
      <c r="C9" s="335"/>
      <c r="D9" s="336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328"/>
      <c r="S9" s="47"/>
      <c r="T9" s="48"/>
      <c r="U9" s="111"/>
      <c r="V9" s="112"/>
      <c r="W9" s="113"/>
      <c r="X9" s="116"/>
      <c r="Y9" s="337"/>
      <c r="Z9" s="338"/>
      <c r="AA9" s="117"/>
      <c r="AB9" s="110"/>
      <c r="AC9" s="333"/>
    </row>
    <row r="10" spans="1:29" ht="15.75" customHeight="1">
      <c r="A10" s="323"/>
      <c r="B10" s="100"/>
      <c r="C10" s="335"/>
      <c r="D10" s="336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28"/>
      <c r="S10" s="47"/>
      <c r="T10" s="120"/>
      <c r="U10" s="111"/>
      <c r="V10" s="112"/>
      <c r="W10" s="113"/>
      <c r="X10" s="116"/>
      <c r="Y10" s="337"/>
      <c r="Z10" s="338"/>
      <c r="AA10" s="117"/>
      <c r="AB10" s="110"/>
      <c r="AC10" s="333"/>
    </row>
    <row r="11" spans="1:29" ht="15.75" customHeight="1">
      <c r="A11" s="323"/>
      <c r="B11" s="100"/>
      <c r="C11" s="335"/>
      <c r="D11" s="336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8"/>
      <c r="S11" s="47"/>
      <c r="T11" s="120"/>
      <c r="U11" s="111"/>
      <c r="V11" s="112"/>
      <c r="W11" s="113"/>
      <c r="X11" s="116"/>
      <c r="Y11" s="337"/>
      <c r="Z11" s="338"/>
      <c r="AA11" s="117"/>
      <c r="AB11" s="110"/>
      <c r="AC11" s="333"/>
    </row>
    <row r="12" spans="1:29" ht="15.75" customHeight="1">
      <c r="A12" s="323"/>
      <c r="B12" s="100"/>
      <c r="C12" s="335"/>
      <c r="D12" s="33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8"/>
      <c r="S12" s="47"/>
      <c r="T12" s="120"/>
      <c r="U12" s="111"/>
      <c r="V12" s="112"/>
      <c r="W12" s="113"/>
      <c r="X12" s="116"/>
      <c r="Y12" s="337"/>
      <c r="Z12" s="338"/>
      <c r="AA12" s="117"/>
      <c r="AB12" s="110"/>
      <c r="AC12" s="333"/>
    </row>
    <row r="13" spans="1:29" ht="15.75" customHeight="1">
      <c r="A13" s="323"/>
      <c r="B13" s="100"/>
      <c r="C13" s="335"/>
      <c r="D13" s="33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8"/>
      <c r="S13" s="47"/>
      <c r="T13" s="120"/>
      <c r="U13" s="111"/>
      <c r="V13" s="112"/>
      <c r="W13" s="113"/>
      <c r="X13" s="127"/>
      <c r="Y13" s="337"/>
      <c r="Z13" s="338"/>
      <c r="AA13" s="117"/>
      <c r="AB13" s="110"/>
      <c r="AC13" s="333"/>
    </row>
    <row r="14" spans="1:29" ht="15.75" customHeight="1">
      <c r="A14" s="323"/>
      <c r="B14" s="100"/>
      <c r="C14" s="335"/>
      <c r="D14" s="33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8"/>
      <c r="S14" s="47"/>
      <c r="T14" s="120"/>
      <c r="U14" s="111"/>
      <c r="V14" s="112"/>
      <c r="W14" s="113"/>
      <c r="X14" s="127"/>
      <c r="Y14" s="337"/>
      <c r="Z14" s="338"/>
      <c r="AA14" s="117"/>
      <c r="AB14" s="110"/>
      <c r="AC14" s="333"/>
    </row>
    <row r="15" spans="1:29" ht="15.75" customHeight="1">
      <c r="A15" s="323"/>
      <c r="B15" s="100"/>
      <c r="C15" s="335"/>
      <c r="D15" s="33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8"/>
      <c r="S15" s="47"/>
      <c r="T15" s="120"/>
      <c r="U15" s="111"/>
      <c r="V15" s="112"/>
      <c r="W15" s="113"/>
      <c r="X15" s="127"/>
      <c r="Y15" s="337"/>
      <c r="Z15" s="338"/>
      <c r="AA15" s="117"/>
      <c r="AB15" s="110"/>
      <c r="AC15" s="333"/>
    </row>
    <row r="16" spans="1:29" ht="15.75" customHeight="1">
      <c r="A16" s="323"/>
      <c r="B16" s="100"/>
      <c r="C16" s="335"/>
      <c r="D16" s="33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8"/>
      <c r="S16" s="47"/>
      <c r="T16" s="120"/>
      <c r="U16" s="111"/>
      <c r="V16" s="112"/>
      <c r="W16" s="113"/>
      <c r="X16" s="127"/>
      <c r="Y16" s="337"/>
      <c r="Z16" s="338"/>
      <c r="AA16" s="117"/>
      <c r="AB16" s="110"/>
      <c r="AC16" s="333"/>
    </row>
    <row r="17" spans="1:29" ht="15.75" customHeight="1">
      <c r="A17" s="323"/>
      <c r="B17" s="100"/>
      <c r="C17" s="335"/>
      <c r="D17" s="33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8"/>
      <c r="S17" s="47"/>
      <c r="T17" s="120"/>
      <c r="U17" s="111"/>
      <c r="V17" s="112"/>
      <c r="W17" s="113"/>
      <c r="X17" s="127"/>
      <c r="Y17" s="337"/>
      <c r="Z17" s="338"/>
      <c r="AA17" s="117"/>
      <c r="AB17" s="110"/>
      <c r="AC17" s="333"/>
    </row>
    <row r="18" spans="1:29" ht="15.75" customHeight="1">
      <c r="A18" s="323"/>
      <c r="B18" s="100"/>
      <c r="C18" s="335"/>
      <c r="D18" s="33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8"/>
      <c r="S18" s="47"/>
      <c r="T18" s="120"/>
      <c r="U18" s="111"/>
      <c r="V18" s="112"/>
      <c r="W18" s="113"/>
      <c r="X18" s="127"/>
      <c r="Y18" s="337"/>
      <c r="Z18" s="338"/>
      <c r="AA18" s="117"/>
      <c r="AB18" s="110"/>
      <c r="AC18" s="333"/>
    </row>
    <row r="19" spans="1:29" ht="15.75" customHeight="1">
      <c r="A19" s="323"/>
      <c r="B19" s="100"/>
      <c r="C19" s="335"/>
      <c r="D19" s="33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8"/>
      <c r="S19" s="47"/>
      <c r="T19" s="120"/>
      <c r="U19" s="111"/>
      <c r="V19" s="112"/>
      <c r="W19" s="113"/>
      <c r="X19" s="127"/>
      <c r="Y19" s="337"/>
      <c r="Z19" s="338"/>
      <c r="AA19" s="117"/>
      <c r="AB19" s="110"/>
      <c r="AC19" s="333"/>
    </row>
    <row r="20" spans="1:29" ht="15.75" customHeight="1">
      <c r="A20" s="323"/>
      <c r="B20" s="163"/>
      <c r="C20" s="335"/>
      <c r="D20" s="336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8"/>
      <c r="S20" s="119"/>
      <c r="T20" s="120"/>
      <c r="U20" s="130"/>
      <c r="V20" s="131"/>
      <c r="W20" s="126"/>
      <c r="X20" s="127"/>
      <c r="Y20" s="337"/>
      <c r="Z20" s="338"/>
      <c r="AA20" s="165"/>
      <c r="AB20" s="125"/>
      <c r="AC20" s="333"/>
    </row>
    <row r="21" spans="1:29" ht="15.75" customHeight="1" thickBot="1">
      <c r="A21" s="324"/>
      <c r="B21" s="133" t="s">
        <v>115</v>
      </c>
      <c r="C21" s="358"/>
      <c r="D21" s="358"/>
      <c r="E21" s="134"/>
      <c r="F21" s="167"/>
      <c r="G21" s="135"/>
      <c r="H21" s="69"/>
      <c r="I21" s="136">
        <f t="shared" ref="I21:J21" si="2">AVERAGE(I5:I20)</f>
        <v>11</v>
      </c>
      <c r="J21" s="137">
        <f t="shared" si="2"/>
        <v>3600</v>
      </c>
      <c r="K21" s="138">
        <f t="shared" ref="K21" si="3">J21/I21</f>
        <v>327.27272727272725</v>
      </c>
      <c r="L21" s="136">
        <f t="shared" ref="L21:M21" si="4">AVERAGE(L5:L20)</f>
        <v>11</v>
      </c>
      <c r="M21" s="137">
        <f t="shared" si="4"/>
        <v>3165.3513774663506</v>
      </c>
      <c r="N21" s="138">
        <f>M21/L21</f>
        <v>287.75921613330462</v>
      </c>
      <c r="O21" s="139">
        <f>L21-I21</f>
        <v>0</v>
      </c>
      <c r="P21" s="140">
        <f>N21-K21</f>
        <v>-39.513511139422633</v>
      </c>
      <c r="Q21" s="141">
        <f>N21/K21</f>
        <v>0.87926427151843078</v>
      </c>
      <c r="R21" s="329"/>
      <c r="S21" s="142">
        <v>0.25</v>
      </c>
      <c r="T21" s="143">
        <v>0.4318634259259258</v>
      </c>
      <c r="U21" s="144"/>
      <c r="V21" s="166"/>
      <c r="W21" s="167"/>
      <c r="X21" s="138"/>
      <c r="Y21" s="359"/>
      <c r="Z21" s="360"/>
      <c r="AA21" s="168">
        <f>M21-J21</f>
        <v>-434.64862253364936</v>
      </c>
      <c r="AB21" s="141">
        <f>M21/J21</f>
        <v>0.87926427151843078</v>
      </c>
      <c r="AC21" s="334"/>
    </row>
    <row r="22" spans="1:29" ht="15.75" customHeight="1">
      <c r="A22" s="361" t="s">
        <v>121</v>
      </c>
      <c r="B22" s="114" t="s">
        <v>118</v>
      </c>
      <c r="C22" s="325" t="s">
        <v>186</v>
      </c>
      <c r="D22" s="326"/>
      <c r="E22" s="147">
        <v>18.53</v>
      </c>
      <c r="F22" s="97">
        <v>2572</v>
      </c>
      <c r="G22" s="148">
        <f t="shared" ref="G22:G24" si="5">E22*F22</f>
        <v>47659.16</v>
      </c>
      <c r="H22" s="149"/>
      <c r="I22" s="150">
        <v>3</v>
      </c>
      <c r="J22" s="151">
        <v>3300</v>
      </c>
      <c r="K22" s="152">
        <f>J22/I22</f>
        <v>1100</v>
      </c>
      <c r="L22" s="153">
        <v>3</v>
      </c>
      <c r="M22" s="151">
        <f>F22/V22*60</f>
        <v>2988.2092962469569</v>
      </c>
      <c r="N22" s="152">
        <f>M22/L22</f>
        <v>996.06976541565234</v>
      </c>
      <c r="O22" s="154">
        <f>L22-I22</f>
        <v>0</v>
      </c>
      <c r="P22" s="155">
        <f>N22-K22</f>
        <v>-103.93023458434766</v>
      </c>
      <c r="Q22" s="156">
        <f>N22/K22</f>
        <v>0.90551796855968392</v>
      </c>
      <c r="R22" s="327">
        <f>Q38</f>
        <v>0.90583932285322799</v>
      </c>
      <c r="S22" s="157">
        <v>0.33124999999999999</v>
      </c>
      <c r="T22" s="158">
        <v>0.36710648148148145</v>
      </c>
      <c r="U22" s="159"/>
      <c r="V22" s="112">
        <v>51.642968982734338</v>
      </c>
      <c r="W22" s="161"/>
      <c r="X22" s="162"/>
      <c r="Y22" s="330"/>
      <c r="Z22" s="331"/>
      <c r="AA22" s="115">
        <f>M22-J22</f>
        <v>-311.79070375304309</v>
      </c>
      <c r="AB22" s="156">
        <f>M22/J22</f>
        <v>0.90551796855968392</v>
      </c>
      <c r="AC22" s="332">
        <f>AB38</f>
        <v>0.90583932285322799</v>
      </c>
    </row>
    <row r="23" spans="1:29" ht="15.75" customHeight="1">
      <c r="A23" s="362"/>
      <c r="B23" s="100" t="s">
        <v>118</v>
      </c>
      <c r="C23" s="335" t="s">
        <v>122</v>
      </c>
      <c r="D23" s="336"/>
      <c r="E23" s="101">
        <v>22.28</v>
      </c>
      <c r="F23" s="102">
        <v>1028</v>
      </c>
      <c r="G23" s="103">
        <f t="shared" si="5"/>
        <v>22903.84</v>
      </c>
      <c r="H23" s="26"/>
      <c r="I23" s="104">
        <v>5</v>
      </c>
      <c r="J23" s="105">
        <v>3300</v>
      </c>
      <c r="K23" s="106">
        <f t="shared" ref="K23:K24" si="6">J23/I23</f>
        <v>660</v>
      </c>
      <c r="L23" s="107">
        <v>5</v>
      </c>
      <c r="M23" s="105">
        <f>F23/V23*60</f>
        <v>2989.7999999999997</v>
      </c>
      <c r="N23" s="106">
        <f>M23/L23</f>
        <v>597.95999999999992</v>
      </c>
      <c r="O23" s="108">
        <f>L23-I23</f>
        <v>0</v>
      </c>
      <c r="P23" s="109">
        <f>N23-K23</f>
        <v>-62.040000000000077</v>
      </c>
      <c r="Q23" s="110">
        <f>N23/K23</f>
        <v>0.90599999999999992</v>
      </c>
      <c r="R23" s="328"/>
      <c r="S23" s="47">
        <v>0.37013888888888885</v>
      </c>
      <c r="T23" s="48">
        <v>0.38445601851851846</v>
      </c>
      <c r="U23" s="111">
        <v>5</v>
      </c>
      <c r="V23" s="112">
        <v>20.63014248444712</v>
      </c>
      <c r="W23" s="113"/>
      <c r="X23" s="116"/>
      <c r="Y23" s="337"/>
      <c r="Z23" s="338"/>
      <c r="AA23" s="117">
        <f>M23-J23</f>
        <v>-310.20000000000027</v>
      </c>
      <c r="AB23" s="110">
        <f>M23/J23</f>
        <v>0.90599999999999992</v>
      </c>
      <c r="AC23" s="333"/>
    </row>
    <row r="24" spans="1:29" ht="15.75" customHeight="1">
      <c r="A24" s="362"/>
      <c r="B24" s="100" t="s">
        <v>118</v>
      </c>
      <c r="C24" s="335" t="s">
        <v>123</v>
      </c>
      <c r="D24" s="336"/>
      <c r="E24" s="101">
        <v>17.89</v>
      </c>
      <c r="F24" s="102">
        <v>2892</v>
      </c>
      <c r="G24" s="103">
        <f t="shared" si="5"/>
        <v>51737.880000000005</v>
      </c>
      <c r="H24" s="26"/>
      <c r="I24" s="104">
        <v>4</v>
      </c>
      <c r="J24" s="105">
        <v>3300</v>
      </c>
      <c r="K24" s="106">
        <f t="shared" si="6"/>
        <v>825</v>
      </c>
      <c r="L24" s="107">
        <v>4</v>
      </c>
      <c r="M24" s="105">
        <f>F24/V24*60</f>
        <v>2989.8</v>
      </c>
      <c r="N24" s="106">
        <f>M24/L24</f>
        <v>747.45</v>
      </c>
      <c r="O24" s="108">
        <f>L24-I24</f>
        <v>0</v>
      </c>
      <c r="P24" s="109">
        <f>N24-K24</f>
        <v>-77.549999999999955</v>
      </c>
      <c r="Q24" s="110">
        <f>N24/K24</f>
        <v>0.90600000000000003</v>
      </c>
      <c r="R24" s="328"/>
      <c r="S24" s="47">
        <v>0.3881944444444444</v>
      </c>
      <c r="T24" s="48">
        <v>0.42849537037037033</v>
      </c>
      <c r="U24" s="111">
        <v>5.3833333333333488</v>
      </c>
      <c r="V24" s="112">
        <v>58.037326911499093</v>
      </c>
      <c r="W24" s="113"/>
      <c r="X24" s="116"/>
      <c r="Y24" s="337"/>
      <c r="Z24" s="338"/>
      <c r="AA24" s="117">
        <f>M24-J24</f>
        <v>-310.19999999999982</v>
      </c>
      <c r="AB24" s="110">
        <f>M24/J24</f>
        <v>0.90600000000000003</v>
      </c>
      <c r="AC24" s="333"/>
    </row>
    <row r="25" spans="1:29" ht="15.75" customHeight="1">
      <c r="A25" s="362"/>
      <c r="B25" s="100"/>
      <c r="C25" s="335"/>
      <c r="D25" s="336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28"/>
      <c r="S25" s="47"/>
      <c r="T25" s="48"/>
      <c r="U25" s="111"/>
      <c r="V25" s="112"/>
      <c r="W25" s="113"/>
      <c r="X25" s="116"/>
      <c r="Y25" s="337"/>
      <c r="Z25" s="338"/>
      <c r="AA25" s="117"/>
      <c r="AB25" s="110"/>
      <c r="AC25" s="333"/>
    </row>
    <row r="26" spans="1:29" ht="15.75" customHeight="1">
      <c r="A26" s="363"/>
      <c r="B26" s="100"/>
      <c r="C26" s="335"/>
      <c r="D26" s="336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328"/>
      <c r="S26" s="47"/>
      <c r="T26" s="48"/>
      <c r="U26" s="111"/>
      <c r="V26" s="112"/>
      <c r="W26" s="113"/>
      <c r="X26" s="116"/>
      <c r="Y26" s="337"/>
      <c r="Z26" s="338"/>
      <c r="AA26" s="117"/>
      <c r="AB26" s="110"/>
      <c r="AC26" s="333"/>
    </row>
    <row r="27" spans="1:29" ht="15.75" customHeight="1">
      <c r="A27" s="363"/>
      <c r="B27" s="100"/>
      <c r="C27" s="335"/>
      <c r="D27" s="336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28"/>
      <c r="S27" s="47"/>
      <c r="T27" s="120"/>
      <c r="U27" s="111"/>
      <c r="V27" s="112"/>
      <c r="W27" s="113"/>
      <c r="X27" s="116"/>
      <c r="Y27" s="337"/>
      <c r="Z27" s="338"/>
      <c r="AA27" s="117"/>
      <c r="AB27" s="110"/>
      <c r="AC27" s="333"/>
    </row>
    <row r="28" spans="1:29" ht="15.75" customHeight="1">
      <c r="A28" s="363"/>
      <c r="B28" s="100"/>
      <c r="C28" s="335"/>
      <c r="D28" s="336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328"/>
      <c r="S28" s="47"/>
      <c r="T28" s="120"/>
      <c r="U28" s="111"/>
      <c r="V28" s="112"/>
      <c r="W28" s="113"/>
      <c r="X28" s="116"/>
      <c r="Y28" s="337"/>
      <c r="Z28" s="338"/>
      <c r="AA28" s="117"/>
      <c r="AB28" s="110"/>
      <c r="AC28" s="333"/>
    </row>
    <row r="29" spans="1:29" ht="15.75" customHeight="1">
      <c r="A29" s="363"/>
      <c r="B29" s="100"/>
      <c r="C29" s="335"/>
      <c r="D29" s="336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28"/>
      <c r="S29" s="47"/>
      <c r="T29" s="120"/>
      <c r="U29" s="111"/>
      <c r="V29" s="112"/>
      <c r="W29" s="113"/>
      <c r="X29" s="116"/>
      <c r="Y29" s="337"/>
      <c r="Z29" s="338"/>
      <c r="AA29" s="117"/>
      <c r="AB29" s="110"/>
      <c r="AC29" s="333"/>
    </row>
    <row r="30" spans="1:29" ht="15.75" customHeight="1">
      <c r="A30" s="363"/>
      <c r="B30" s="100"/>
      <c r="C30" s="335"/>
      <c r="D30" s="336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28"/>
      <c r="S30" s="47"/>
      <c r="T30" s="120"/>
      <c r="U30" s="111"/>
      <c r="V30" s="112"/>
      <c r="W30" s="113"/>
      <c r="X30" s="116"/>
      <c r="Y30" s="337"/>
      <c r="Z30" s="338"/>
      <c r="AA30" s="117"/>
      <c r="AB30" s="110"/>
      <c r="AC30" s="333"/>
    </row>
    <row r="31" spans="1:29" ht="15.75" customHeight="1">
      <c r="A31" s="363"/>
      <c r="B31" s="100"/>
      <c r="C31" s="335"/>
      <c r="D31" s="336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28"/>
      <c r="S31" s="47"/>
      <c r="T31" s="120"/>
      <c r="U31" s="111"/>
      <c r="V31" s="112"/>
      <c r="W31" s="113"/>
      <c r="X31" s="116"/>
      <c r="Y31" s="337"/>
      <c r="Z31" s="338"/>
      <c r="AA31" s="117"/>
      <c r="AB31" s="110"/>
      <c r="AC31" s="333"/>
    </row>
    <row r="32" spans="1:29" ht="15.75" customHeight="1">
      <c r="A32" s="363"/>
      <c r="B32" s="100"/>
      <c r="C32" s="335"/>
      <c r="D32" s="336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28"/>
      <c r="S32" s="47"/>
      <c r="T32" s="120"/>
      <c r="U32" s="111"/>
      <c r="V32" s="112"/>
      <c r="W32" s="113"/>
      <c r="X32" s="116"/>
      <c r="Y32" s="337"/>
      <c r="Z32" s="338"/>
      <c r="AA32" s="117"/>
      <c r="AB32" s="110"/>
      <c r="AC32" s="333"/>
    </row>
    <row r="33" spans="1:29" ht="15.75" customHeight="1">
      <c r="A33" s="363"/>
      <c r="B33" s="100"/>
      <c r="C33" s="335"/>
      <c r="D33" s="336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28"/>
      <c r="S33" s="47"/>
      <c r="T33" s="120"/>
      <c r="U33" s="111"/>
      <c r="V33" s="112"/>
      <c r="W33" s="113"/>
      <c r="X33" s="116"/>
      <c r="Y33" s="337"/>
      <c r="Z33" s="338"/>
      <c r="AA33" s="117"/>
      <c r="AB33" s="110"/>
      <c r="AC33" s="333"/>
    </row>
    <row r="34" spans="1:29" ht="15.75" customHeight="1">
      <c r="A34" s="363"/>
      <c r="B34" s="100"/>
      <c r="C34" s="335"/>
      <c r="D34" s="336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28"/>
      <c r="S34" s="47"/>
      <c r="T34" s="120"/>
      <c r="U34" s="111"/>
      <c r="V34" s="112"/>
      <c r="W34" s="113"/>
      <c r="X34" s="116"/>
      <c r="Y34" s="337"/>
      <c r="Z34" s="338"/>
      <c r="AA34" s="117"/>
      <c r="AB34" s="110"/>
      <c r="AC34" s="333"/>
    </row>
    <row r="35" spans="1:29" ht="15.75" customHeight="1">
      <c r="A35" s="363"/>
      <c r="B35" s="100"/>
      <c r="C35" s="335"/>
      <c r="D35" s="336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28"/>
      <c r="S35" s="47"/>
      <c r="T35" s="120"/>
      <c r="U35" s="111"/>
      <c r="V35" s="112"/>
      <c r="W35" s="113"/>
      <c r="X35" s="116"/>
      <c r="Y35" s="337"/>
      <c r="Z35" s="338"/>
      <c r="AA35" s="117"/>
      <c r="AB35" s="110"/>
      <c r="AC35" s="333"/>
    </row>
    <row r="36" spans="1:29" ht="15.75" customHeight="1">
      <c r="A36" s="363"/>
      <c r="B36" s="100"/>
      <c r="C36" s="335"/>
      <c r="D36" s="336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28"/>
      <c r="S36" s="47"/>
      <c r="T36" s="120"/>
      <c r="U36" s="111"/>
      <c r="V36" s="112"/>
      <c r="W36" s="113"/>
      <c r="X36" s="116"/>
      <c r="Y36" s="337"/>
      <c r="Z36" s="338"/>
      <c r="AA36" s="117"/>
      <c r="AB36" s="110"/>
      <c r="AC36" s="333"/>
    </row>
    <row r="37" spans="1:29" ht="15.75" customHeight="1">
      <c r="A37" s="363"/>
      <c r="B37" s="100"/>
      <c r="C37" s="335"/>
      <c r="D37" s="336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28"/>
      <c r="S37" s="119"/>
      <c r="T37" s="120"/>
      <c r="U37" s="130"/>
      <c r="V37" s="131"/>
      <c r="W37" s="126"/>
      <c r="X37" s="127"/>
      <c r="Y37" s="337"/>
      <c r="Z37" s="338"/>
      <c r="AA37" s="165"/>
      <c r="AB37" s="125"/>
      <c r="AC37" s="333"/>
    </row>
    <row r="38" spans="1:29" ht="15.75" customHeight="1" thickBot="1">
      <c r="A38" s="364"/>
      <c r="B38" s="133" t="s">
        <v>115</v>
      </c>
      <c r="C38" s="358"/>
      <c r="D38" s="358"/>
      <c r="E38" s="134"/>
      <c r="F38" s="99"/>
      <c r="G38" s="135"/>
      <c r="H38" s="69"/>
      <c r="I38" s="136">
        <f t="shared" ref="I38:J38" si="7">AVERAGE(I22:I37)</f>
        <v>4</v>
      </c>
      <c r="J38" s="137">
        <f t="shared" si="7"/>
        <v>3300</v>
      </c>
      <c r="K38" s="138">
        <f t="shared" ref="K38" si="8">J38/I38</f>
        <v>825</v>
      </c>
      <c r="L38" s="136">
        <f t="shared" ref="L38:M38" si="9">AVERAGE(L22:L37)</f>
        <v>4</v>
      </c>
      <c r="M38" s="137">
        <f t="shared" si="9"/>
        <v>2989.2697654156523</v>
      </c>
      <c r="N38" s="138">
        <f t="shared" ref="N38:N44" si="10">M38/L38</f>
        <v>747.31744135391307</v>
      </c>
      <c r="O38" s="139">
        <f t="shared" ref="O38:O44" si="11">L38-I38</f>
        <v>0</v>
      </c>
      <c r="P38" s="140">
        <f t="shared" ref="P38:P44" si="12">N38-K38</f>
        <v>-77.682558646086932</v>
      </c>
      <c r="Q38" s="141">
        <f t="shared" ref="Q38:Q44" si="13">N38/K38</f>
        <v>0.90583932285322799</v>
      </c>
      <c r="R38" s="329"/>
      <c r="S38" s="142">
        <v>0.33124999999999999</v>
      </c>
      <c r="T38" s="143">
        <v>0.42849537037037033</v>
      </c>
      <c r="U38" s="144"/>
      <c r="V38" s="166"/>
      <c r="W38" s="99"/>
      <c r="X38" s="69"/>
      <c r="Y38" s="359"/>
      <c r="Z38" s="360"/>
      <c r="AA38" s="168">
        <f t="shared" ref="AA38:AA44" si="14">M38-J38</f>
        <v>-310.73023458434773</v>
      </c>
      <c r="AB38" s="141">
        <f t="shared" ref="AB38:AB44" si="15">M38/J38</f>
        <v>0.90583932285322799</v>
      </c>
      <c r="AC38" s="334"/>
    </row>
    <row r="39" spans="1:29" ht="15.75" customHeight="1">
      <c r="A39" s="322" t="s">
        <v>71</v>
      </c>
      <c r="B39" s="114" t="s">
        <v>118</v>
      </c>
      <c r="C39" s="325" t="s">
        <v>207</v>
      </c>
      <c r="D39" s="326"/>
      <c r="E39" s="147">
        <v>25.2</v>
      </c>
      <c r="F39" s="97">
        <v>1213</v>
      </c>
      <c r="G39" s="148">
        <f t="shared" ref="G39:G44" si="16">E39*F39</f>
        <v>30567.599999999999</v>
      </c>
      <c r="H39" s="149"/>
      <c r="I39" s="150">
        <v>3</v>
      </c>
      <c r="J39" s="151">
        <v>3600</v>
      </c>
      <c r="K39" s="152">
        <f>J39/I39</f>
        <v>1200</v>
      </c>
      <c r="L39" s="153">
        <v>3</v>
      </c>
      <c r="M39" s="151">
        <f t="shared" ref="M39:M44" si="17">F39/V39*60</f>
        <v>3189.3274787416176</v>
      </c>
      <c r="N39" s="152">
        <f t="shared" si="10"/>
        <v>1063.1091595805392</v>
      </c>
      <c r="O39" s="154">
        <f t="shared" si="11"/>
        <v>0</v>
      </c>
      <c r="P39" s="155">
        <f t="shared" si="12"/>
        <v>-136.8908404194608</v>
      </c>
      <c r="Q39" s="156">
        <f t="shared" si="13"/>
        <v>0.88592429965044939</v>
      </c>
      <c r="R39" s="327">
        <f>Q55</f>
        <v>0.88897985529393186</v>
      </c>
      <c r="S39" s="157">
        <v>0.25</v>
      </c>
      <c r="T39" s="158">
        <v>0.2658449074074074</v>
      </c>
      <c r="U39" s="159"/>
      <c r="V39" s="160">
        <v>22.819857943442077</v>
      </c>
      <c r="W39" s="161"/>
      <c r="X39" s="162"/>
      <c r="Y39" s="330"/>
      <c r="Z39" s="331"/>
      <c r="AA39" s="115">
        <f t="shared" si="14"/>
        <v>-410.6725212583824</v>
      </c>
      <c r="AB39" s="156">
        <f t="shared" si="15"/>
        <v>0.88592429965044939</v>
      </c>
      <c r="AC39" s="332">
        <f>AB55</f>
        <v>0.88897985529393186</v>
      </c>
    </row>
    <row r="40" spans="1:29" ht="15.75" customHeight="1">
      <c r="A40" s="323"/>
      <c r="B40" s="100" t="s">
        <v>118</v>
      </c>
      <c r="C40" s="335" t="s">
        <v>129</v>
      </c>
      <c r="D40" s="336"/>
      <c r="E40" s="101">
        <v>25.03</v>
      </c>
      <c r="F40" s="102">
        <v>1229</v>
      </c>
      <c r="G40" s="103">
        <f t="shared" si="16"/>
        <v>30761.870000000003</v>
      </c>
      <c r="H40" s="26"/>
      <c r="I40" s="104">
        <v>5</v>
      </c>
      <c r="J40" s="105">
        <v>3600</v>
      </c>
      <c r="K40" s="106">
        <f t="shared" ref="K40:K76" si="18">J40/I40</f>
        <v>720</v>
      </c>
      <c r="L40" s="107">
        <v>5</v>
      </c>
      <c r="M40" s="105">
        <f t="shared" si="17"/>
        <v>3192.4161676975395</v>
      </c>
      <c r="N40" s="106">
        <f t="shared" si="10"/>
        <v>638.48323353950786</v>
      </c>
      <c r="O40" s="108">
        <f t="shared" si="11"/>
        <v>0</v>
      </c>
      <c r="P40" s="109">
        <f t="shared" si="12"/>
        <v>-81.516766460492136</v>
      </c>
      <c r="Q40" s="110">
        <f t="shared" si="13"/>
        <v>0.88678226880487199</v>
      </c>
      <c r="R40" s="328"/>
      <c r="S40" s="47">
        <v>0.27569444444444446</v>
      </c>
      <c r="T40" s="48">
        <v>0.29172453703703705</v>
      </c>
      <c r="U40" s="111">
        <v>15</v>
      </c>
      <c r="V40" s="112">
        <v>23.098492216064475</v>
      </c>
      <c r="W40" s="113"/>
      <c r="X40" s="116"/>
      <c r="Y40" s="337"/>
      <c r="Z40" s="338"/>
      <c r="AA40" s="117">
        <f t="shared" si="14"/>
        <v>-407.58383230246045</v>
      </c>
      <c r="AB40" s="110">
        <f t="shared" si="15"/>
        <v>0.8867822688048721</v>
      </c>
      <c r="AC40" s="333"/>
    </row>
    <row r="41" spans="1:29" ht="15.75" customHeight="1">
      <c r="A41" s="323"/>
      <c r="B41" s="100" t="s">
        <v>118</v>
      </c>
      <c r="C41" s="335" t="s">
        <v>125</v>
      </c>
      <c r="D41" s="336"/>
      <c r="E41" s="101">
        <v>18.18</v>
      </c>
      <c r="F41" s="102">
        <v>1195</v>
      </c>
      <c r="G41" s="103">
        <f t="shared" si="16"/>
        <v>21725.1</v>
      </c>
      <c r="H41" s="26"/>
      <c r="I41" s="104">
        <v>3</v>
      </c>
      <c r="J41" s="105">
        <v>3600</v>
      </c>
      <c r="K41" s="106">
        <f t="shared" si="18"/>
        <v>1200</v>
      </c>
      <c r="L41" s="107">
        <v>3</v>
      </c>
      <c r="M41" s="105">
        <f t="shared" si="17"/>
        <v>3185.9059073571757</v>
      </c>
      <c r="N41" s="106">
        <f t="shared" si="10"/>
        <v>1061.9686357857252</v>
      </c>
      <c r="O41" s="108">
        <f t="shared" si="11"/>
        <v>0</v>
      </c>
      <c r="P41" s="109">
        <f t="shared" si="12"/>
        <v>-138.03136421427484</v>
      </c>
      <c r="Q41" s="110">
        <f t="shared" si="13"/>
        <v>0.884973863154771</v>
      </c>
      <c r="R41" s="328"/>
      <c r="S41" s="47">
        <v>0.30208333333333337</v>
      </c>
      <c r="T41" s="48">
        <v>0.31770833333333337</v>
      </c>
      <c r="U41" s="111">
        <v>14.916666666666707</v>
      </c>
      <c r="V41" s="112">
        <v>22.505372752667938</v>
      </c>
      <c r="W41" s="113"/>
      <c r="X41" s="116"/>
      <c r="Y41" s="337"/>
      <c r="Z41" s="338"/>
      <c r="AA41" s="117">
        <f t="shared" si="14"/>
        <v>-414.09409264282431</v>
      </c>
      <c r="AB41" s="110">
        <f t="shared" si="15"/>
        <v>0.884973863154771</v>
      </c>
      <c r="AC41" s="333"/>
    </row>
    <row r="42" spans="1:29" ht="15.75" customHeight="1">
      <c r="A42" s="323"/>
      <c r="B42" s="100" t="s">
        <v>118</v>
      </c>
      <c r="C42" s="335" t="s">
        <v>202</v>
      </c>
      <c r="D42" s="336"/>
      <c r="E42" s="101">
        <v>23.72</v>
      </c>
      <c r="F42" s="102">
        <v>1221</v>
      </c>
      <c r="G42" s="103">
        <f t="shared" si="16"/>
        <v>28962.12</v>
      </c>
      <c r="H42" s="26"/>
      <c r="I42" s="104">
        <v>5</v>
      </c>
      <c r="J42" s="105">
        <v>3600</v>
      </c>
      <c r="K42" s="106">
        <f t="shared" si="18"/>
        <v>720</v>
      </c>
      <c r="L42" s="107">
        <v>5</v>
      </c>
      <c r="M42" s="105">
        <f t="shared" si="17"/>
        <v>3197.3511494849404</v>
      </c>
      <c r="N42" s="106">
        <f t="shared" si="10"/>
        <v>639.47022989698803</v>
      </c>
      <c r="O42" s="108">
        <f t="shared" si="11"/>
        <v>0</v>
      </c>
      <c r="P42" s="109">
        <f t="shared" si="12"/>
        <v>-80.52977010301197</v>
      </c>
      <c r="Q42" s="110">
        <f t="shared" si="13"/>
        <v>0.88815309707915002</v>
      </c>
      <c r="R42" s="328"/>
      <c r="S42" s="47">
        <v>0.32777777777777783</v>
      </c>
      <c r="T42" s="48">
        <v>0.3436805555555556</v>
      </c>
      <c r="U42" s="111">
        <v>14.500000000000028</v>
      </c>
      <c r="V42" s="112">
        <v>22.912716362668334</v>
      </c>
      <c r="W42" s="113"/>
      <c r="X42" s="116"/>
      <c r="Y42" s="337"/>
      <c r="Z42" s="338"/>
      <c r="AA42" s="117">
        <f t="shared" si="14"/>
        <v>-402.64885051505962</v>
      </c>
      <c r="AB42" s="110">
        <f t="shared" si="15"/>
        <v>0.88815309707915013</v>
      </c>
      <c r="AC42" s="333"/>
    </row>
    <row r="43" spans="1:29" ht="15.75" customHeight="1">
      <c r="A43" s="323"/>
      <c r="B43" s="100" t="s">
        <v>118</v>
      </c>
      <c r="C43" s="335" t="s">
        <v>128</v>
      </c>
      <c r="D43" s="336"/>
      <c r="E43" s="101">
        <v>14.28</v>
      </c>
      <c r="F43" s="102">
        <v>6178</v>
      </c>
      <c r="G43" s="103">
        <f t="shared" si="16"/>
        <v>88221.84</v>
      </c>
      <c r="H43" s="13"/>
      <c r="I43" s="104">
        <v>3</v>
      </c>
      <c r="J43" s="105">
        <v>3600</v>
      </c>
      <c r="K43" s="106">
        <f t="shared" si="18"/>
        <v>1200</v>
      </c>
      <c r="L43" s="107">
        <v>3</v>
      </c>
      <c r="M43" s="105">
        <f t="shared" si="17"/>
        <v>3184.6840921512025</v>
      </c>
      <c r="N43" s="106">
        <f t="shared" si="10"/>
        <v>1061.5613640504009</v>
      </c>
      <c r="O43" s="108">
        <f t="shared" si="11"/>
        <v>0</v>
      </c>
      <c r="P43" s="109">
        <f t="shared" si="12"/>
        <v>-138.43863594959907</v>
      </c>
      <c r="Q43" s="110">
        <f t="shared" si="13"/>
        <v>0.8846344700420008</v>
      </c>
      <c r="R43" s="328"/>
      <c r="S43" s="47">
        <v>0.3534722222222223</v>
      </c>
      <c r="T43" s="48">
        <v>0.43429398148148157</v>
      </c>
      <c r="U43" s="111">
        <v>15</v>
      </c>
      <c r="V43" s="112">
        <v>116.39459025576745</v>
      </c>
      <c r="W43" s="113"/>
      <c r="X43" s="116"/>
      <c r="Y43" s="337"/>
      <c r="Z43" s="338"/>
      <c r="AA43" s="117">
        <f t="shared" si="14"/>
        <v>-415.31590784879745</v>
      </c>
      <c r="AB43" s="110">
        <f t="shared" si="15"/>
        <v>0.88463447004200069</v>
      </c>
      <c r="AC43" s="333"/>
    </row>
    <row r="44" spans="1:29" ht="15.75" customHeight="1">
      <c r="A44" s="323"/>
      <c r="B44" s="100" t="s">
        <v>118</v>
      </c>
      <c r="C44" s="335" t="s">
        <v>126</v>
      </c>
      <c r="D44" s="336"/>
      <c r="E44" s="101">
        <v>14.03</v>
      </c>
      <c r="F44" s="102">
        <v>4373</v>
      </c>
      <c r="G44" s="121">
        <f t="shared" si="16"/>
        <v>61353.189999999995</v>
      </c>
      <c r="H44" s="122"/>
      <c r="I44" s="104">
        <v>3</v>
      </c>
      <c r="J44" s="105">
        <v>3000</v>
      </c>
      <c r="K44" s="106">
        <f t="shared" si="18"/>
        <v>1000</v>
      </c>
      <c r="L44" s="107">
        <v>3</v>
      </c>
      <c r="M44" s="105">
        <f t="shared" si="17"/>
        <v>2718.8921657400947</v>
      </c>
      <c r="N44" s="106">
        <f t="shared" si="10"/>
        <v>906.29738858003157</v>
      </c>
      <c r="O44" s="108">
        <f t="shared" si="11"/>
        <v>0</v>
      </c>
      <c r="P44" s="109">
        <f t="shared" si="12"/>
        <v>-93.702611419968434</v>
      </c>
      <c r="Q44" s="110">
        <f t="shared" si="13"/>
        <v>0.90629738858003162</v>
      </c>
      <c r="R44" s="328"/>
      <c r="S44" s="47">
        <v>0.44444444444444453</v>
      </c>
      <c r="T44" s="120">
        <v>0.51145833333333346</v>
      </c>
      <c r="U44" s="111">
        <v>14.61666666666666</v>
      </c>
      <c r="V44" s="112">
        <v>96.502540007348543</v>
      </c>
      <c r="W44" s="113"/>
      <c r="X44" s="116"/>
      <c r="Y44" s="337"/>
      <c r="Z44" s="338"/>
      <c r="AA44" s="117">
        <f t="shared" si="14"/>
        <v>-281.1078342599053</v>
      </c>
      <c r="AB44" s="110">
        <f t="shared" si="15"/>
        <v>0.90629738858003162</v>
      </c>
      <c r="AC44" s="333"/>
    </row>
    <row r="45" spans="1:29" ht="15.75" customHeight="1">
      <c r="A45" s="323"/>
      <c r="B45" s="100"/>
      <c r="C45" s="335"/>
      <c r="D45" s="336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328"/>
      <c r="S45" s="47"/>
      <c r="T45" s="120"/>
      <c r="U45" s="111"/>
      <c r="V45" s="112"/>
      <c r="W45" s="113"/>
      <c r="X45" s="116"/>
      <c r="Y45" s="337"/>
      <c r="Z45" s="338"/>
      <c r="AA45" s="117"/>
      <c r="AB45" s="110"/>
      <c r="AC45" s="333"/>
    </row>
    <row r="46" spans="1:29" ht="15.75" customHeight="1">
      <c r="A46" s="323"/>
      <c r="B46" s="100"/>
      <c r="C46" s="335"/>
      <c r="D46" s="336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28"/>
      <c r="S46" s="47"/>
      <c r="T46" s="120"/>
      <c r="U46" s="111"/>
      <c r="V46" s="112"/>
      <c r="W46" s="113"/>
      <c r="X46" s="116"/>
      <c r="Y46" s="337"/>
      <c r="Z46" s="338"/>
      <c r="AA46" s="117"/>
      <c r="AB46" s="110"/>
      <c r="AC46" s="333"/>
    </row>
    <row r="47" spans="1:29" ht="15.75" customHeight="1">
      <c r="A47" s="323"/>
      <c r="B47" s="100"/>
      <c r="C47" s="335"/>
      <c r="D47" s="336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8"/>
      <c r="S47" s="47"/>
      <c r="T47" s="120"/>
      <c r="U47" s="111"/>
      <c r="V47" s="112"/>
      <c r="W47" s="113"/>
      <c r="X47" s="116"/>
      <c r="Y47" s="337"/>
      <c r="Z47" s="338"/>
      <c r="AA47" s="117"/>
      <c r="AB47" s="110"/>
      <c r="AC47" s="333"/>
    </row>
    <row r="48" spans="1:29" ht="15.75" customHeight="1">
      <c r="A48" s="323"/>
      <c r="B48" s="100"/>
      <c r="C48" s="335"/>
      <c r="D48" s="336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8"/>
      <c r="S48" s="47"/>
      <c r="T48" s="120"/>
      <c r="U48" s="111"/>
      <c r="V48" s="112"/>
      <c r="W48" s="113"/>
      <c r="X48" s="116"/>
      <c r="Y48" s="337"/>
      <c r="Z48" s="338"/>
      <c r="AA48" s="117"/>
      <c r="AB48" s="110"/>
      <c r="AC48" s="333"/>
    </row>
    <row r="49" spans="1:29" ht="15.75" customHeight="1">
      <c r="A49" s="323"/>
      <c r="B49" s="100"/>
      <c r="C49" s="335"/>
      <c r="D49" s="336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8"/>
      <c r="S49" s="47"/>
      <c r="T49" s="120"/>
      <c r="U49" s="111"/>
      <c r="V49" s="112"/>
      <c r="W49" s="126"/>
      <c r="X49" s="127"/>
      <c r="Y49" s="337"/>
      <c r="Z49" s="338"/>
      <c r="AA49" s="117"/>
      <c r="AB49" s="110"/>
      <c r="AC49" s="333"/>
    </row>
    <row r="50" spans="1:29" ht="15.75" customHeight="1">
      <c r="A50" s="323"/>
      <c r="B50" s="100"/>
      <c r="C50" s="335"/>
      <c r="D50" s="336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8"/>
      <c r="S50" s="47"/>
      <c r="T50" s="120"/>
      <c r="U50" s="111"/>
      <c r="V50" s="112"/>
      <c r="W50" s="126"/>
      <c r="X50" s="127"/>
      <c r="Y50" s="337"/>
      <c r="Z50" s="338"/>
      <c r="AA50" s="117"/>
      <c r="AB50" s="110"/>
      <c r="AC50" s="333"/>
    </row>
    <row r="51" spans="1:29" ht="15.75" customHeight="1">
      <c r="A51" s="323"/>
      <c r="B51" s="100"/>
      <c r="C51" s="335"/>
      <c r="D51" s="336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8"/>
      <c r="S51" s="47"/>
      <c r="T51" s="120"/>
      <c r="U51" s="111"/>
      <c r="V51" s="112"/>
      <c r="W51" s="126"/>
      <c r="X51" s="127"/>
      <c r="Y51" s="337"/>
      <c r="Z51" s="338"/>
      <c r="AA51" s="117"/>
      <c r="AB51" s="110"/>
      <c r="AC51" s="333"/>
    </row>
    <row r="52" spans="1:29" ht="15.75" customHeight="1">
      <c r="A52" s="323"/>
      <c r="B52" s="100"/>
      <c r="C52" s="335"/>
      <c r="D52" s="336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8"/>
      <c r="S52" s="47"/>
      <c r="T52" s="120"/>
      <c r="U52" s="111"/>
      <c r="V52" s="112"/>
      <c r="W52" s="126"/>
      <c r="X52" s="127"/>
      <c r="Y52" s="337"/>
      <c r="Z52" s="338"/>
      <c r="AA52" s="117"/>
      <c r="AB52" s="110"/>
      <c r="AC52" s="333"/>
    </row>
    <row r="53" spans="1:29" ht="15.75" customHeight="1">
      <c r="A53" s="323"/>
      <c r="B53" s="100"/>
      <c r="C53" s="335"/>
      <c r="D53" s="336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8"/>
      <c r="S53" s="47"/>
      <c r="T53" s="120"/>
      <c r="U53" s="111"/>
      <c r="V53" s="112"/>
      <c r="W53" s="126"/>
      <c r="X53" s="127"/>
      <c r="Y53" s="337"/>
      <c r="Z53" s="338"/>
      <c r="AA53" s="117"/>
      <c r="AB53" s="110"/>
      <c r="AC53" s="333"/>
    </row>
    <row r="54" spans="1:29" ht="15.75" customHeight="1">
      <c r="A54" s="323"/>
      <c r="B54" s="100"/>
      <c r="C54" s="335"/>
      <c r="D54" s="336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8"/>
      <c r="S54" s="119"/>
      <c r="T54" s="120"/>
      <c r="U54" s="130"/>
      <c r="V54" s="131"/>
      <c r="W54" s="126"/>
      <c r="X54" s="127"/>
      <c r="Y54" s="337"/>
      <c r="Z54" s="338"/>
      <c r="AA54" s="165"/>
      <c r="AB54" s="125"/>
      <c r="AC54" s="333"/>
    </row>
    <row r="55" spans="1:29" ht="15.75" customHeight="1" thickBot="1">
      <c r="A55" s="324"/>
      <c r="B55" s="133" t="s">
        <v>115</v>
      </c>
      <c r="C55" s="358"/>
      <c r="D55" s="358"/>
      <c r="E55" s="134"/>
      <c r="F55" s="99"/>
      <c r="G55" s="135"/>
      <c r="H55" s="69"/>
      <c r="I55" s="136">
        <f t="shared" ref="I55:J55" si="19">AVERAGE(I39:I54)</f>
        <v>3.6666666666666665</v>
      </c>
      <c r="J55" s="137">
        <f t="shared" si="19"/>
        <v>3500</v>
      </c>
      <c r="K55" s="138">
        <f t="shared" ref="K55" si="20">J55/I55</f>
        <v>954.54545454545462</v>
      </c>
      <c r="L55" s="136">
        <f t="shared" ref="L55:M55" si="21">AVERAGE(L39:L54)</f>
        <v>3.6666666666666665</v>
      </c>
      <c r="M55" s="137">
        <f t="shared" si="21"/>
        <v>3111.4294935287617</v>
      </c>
      <c r="N55" s="138">
        <f t="shared" ref="N55:N61" si="22">M55/L55</f>
        <v>848.57168005329868</v>
      </c>
      <c r="O55" s="139">
        <f t="shared" ref="O55:O61" si="23">L55-I55</f>
        <v>0</v>
      </c>
      <c r="P55" s="140">
        <f t="shared" ref="P55:P61" si="24">N55-K55</f>
        <v>-105.97377449215594</v>
      </c>
      <c r="Q55" s="141">
        <f t="shared" ref="Q55:Q61" si="25">N55/K55</f>
        <v>0.88897985529393186</v>
      </c>
      <c r="R55" s="329"/>
      <c r="S55" s="142">
        <v>0.25</v>
      </c>
      <c r="T55" s="143">
        <v>0.51145833333333346</v>
      </c>
      <c r="U55" s="144"/>
      <c r="V55" s="166"/>
      <c r="W55" s="99"/>
      <c r="X55" s="69"/>
      <c r="Y55" s="359"/>
      <c r="Z55" s="360"/>
      <c r="AA55" s="168">
        <f t="shared" ref="AA55:AA61" si="26">M55-J55</f>
        <v>-388.57050647123833</v>
      </c>
      <c r="AB55" s="141">
        <f t="shared" ref="AB55:AB61" si="27">M55/J55</f>
        <v>0.88897985529393186</v>
      </c>
      <c r="AC55" s="334"/>
    </row>
    <row r="56" spans="1:29" ht="15.75" customHeight="1">
      <c r="A56" s="361" t="s">
        <v>78</v>
      </c>
      <c r="B56" s="114" t="s">
        <v>118</v>
      </c>
      <c r="C56" s="325" t="s">
        <v>211</v>
      </c>
      <c r="D56" s="326"/>
      <c r="E56" s="147">
        <v>17.07</v>
      </c>
      <c r="F56" s="97">
        <v>2626</v>
      </c>
      <c r="G56" s="148">
        <f t="shared" ref="G56:G61" si="28">E56*F56</f>
        <v>44825.82</v>
      </c>
      <c r="H56" s="149"/>
      <c r="I56" s="150">
        <v>3</v>
      </c>
      <c r="J56" s="151">
        <v>3300</v>
      </c>
      <c r="K56" s="152">
        <f>J56/I56</f>
        <v>1100</v>
      </c>
      <c r="L56" s="153">
        <v>3</v>
      </c>
      <c r="M56" s="151">
        <f t="shared" ref="M56:M61" si="29">F56/V56*60</f>
        <v>2973.1588102369724</v>
      </c>
      <c r="N56" s="152">
        <f t="shared" si="22"/>
        <v>991.05293674565746</v>
      </c>
      <c r="O56" s="154">
        <f t="shared" si="23"/>
        <v>0</v>
      </c>
      <c r="P56" s="155">
        <f t="shared" si="24"/>
        <v>-108.94706325434254</v>
      </c>
      <c r="Q56" s="156">
        <f t="shared" si="25"/>
        <v>0.90095721522332495</v>
      </c>
      <c r="R56" s="327">
        <f>Q72</f>
        <v>0.88972481526944269</v>
      </c>
      <c r="S56" s="157">
        <v>0.25</v>
      </c>
      <c r="T56" s="158">
        <v>0.2867939814814815</v>
      </c>
      <c r="U56" s="159"/>
      <c r="V56" s="160">
        <v>52.994141940047207</v>
      </c>
      <c r="W56" s="158"/>
      <c r="X56" s="169"/>
      <c r="Y56" s="330"/>
      <c r="Z56" s="331"/>
      <c r="AA56" s="115">
        <f t="shared" si="26"/>
        <v>-326.84118976302761</v>
      </c>
      <c r="AB56" s="156">
        <f t="shared" si="27"/>
        <v>0.90095721522332495</v>
      </c>
      <c r="AC56" s="332">
        <f>AB72</f>
        <v>0.88972481526944269</v>
      </c>
    </row>
    <row r="57" spans="1:29" ht="15.75" customHeight="1">
      <c r="A57" s="362"/>
      <c r="B57" s="100" t="s">
        <v>118</v>
      </c>
      <c r="C57" s="335" t="s">
        <v>215</v>
      </c>
      <c r="D57" s="336"/>
      <c r="E57" s="101">
        <v>20.72</v>
      </c>
      <c r="F57" s="102">
        <v>2419</v>
      </c>
      <c r="G57" s="103">
        <f t="shared" si="28"/>
        <v>50121.68</v>
      </c>
      <c r="H57" s="26"/>
      <c r="I57" s="104">
        <v>3</v>
      </c>
      <c r="J57" s="105">
        <v>3600</v>
      </c>
      <c r="K57" s="106">
        <f t="shared" si="18"/>
        <v>1200</v>
      </c>
      <c r="L57" s="107">
        <v>3</v>
      </c>
      <c r="M57" s="105">
        <f t="shared" si="29"/>
        <v>3195.037982169385</v>
      </c>
      <c r="N57" s="106">
        <f t="shared" si="22"/>
        <v>1065.0126607231284</v>
      </c>
      <c r="O57" s="108">
        <f t="shared" si="23"/>
        <v>0</v>
      </c>
      <c r="P57" s="109">
        <f t="shared" si="24"/>
        <v>-134.98733927687158</v>
      </c>
      <c r="Q57" s="110">
        <f t="shared" si="25"/>
        <v>0.88751055060260697</v>
      </c>
      <c r="R57" s="328"/>
      <c r="S57" s="47">
        <v>0.29652777777777778</v>
      </c>
      <c r="T57" s="48">
        <v>0.32806712962962964</v>
      </c>
      <c r="U57" s="111">
        <v>15</v>
      </c>
      <c r="V57" s="112">
        <v>45.426690014324031</v>
      </c>
      <c r="W57" s="113"/>
      <c r="X57" s="13"/>
      <c r="Y57" s="337"/>
      <c r="Z57" s="338"/>
      <c r="AA57" s="117">
        <f t="shared" si="26"/>
        <v>-404.96201783061497</v>
      </c>
      <c r="AB57" s="110">
        <f t="shared" si="27"/>
        <v>0.88751055060260697</v>
      </c>
      <c r="AC57" s="333"/>
    </row>
    <row r="58" spans="1:29" ht="15.75" customHeight="1">
      <c r="A58" s="362"/>
      <c r="B58" s="100" t="s">
        <v>118</v>
      </c>
      <c r="C58" s="335" t="s">
        <v>130</v>
      </c>
      <c r="D58" s="336"/>
      <c r="E58" s="101">
        <v>24.82</v>
      </c>
      <c r="F58" s="102">
        <v>1616</v>
      </c>
      <c r="G58" s="103">
        <f t="shared" si="28"/>
        <v>40109.120000000003</v>
      </c>
      <c r="H58" s="26"/>
      <c r="I58" s="104">
        <v>5</v>
      </c>
      <c r="J58" s="105">
        <v>3600</v>
      </c>
      <c r="K58" s="106">
        <f t="shared" si="18"/>
        <v>720</v>
      </c>
      <c r="L58" s="107">
        <v>5</v>
      </c>
      <c r="M58" s="105">
        <f t="shared" si="29"/>
        <v>3199.0076587174331</v>
      </c>
      <c r="N58" s="106">
        <f t="shared" si="22"/>
        <v>639.80153174348663</v>
      </c>
      <c r="O58" s="108">
        <f t="shared" si="23"/>
        <v>0</v>
      </c>
      <c r="P58" s="109">
        <f t="shared" si="24"/>
        <v>-80.198468256513365</v>
      </c>
      <c r="Q58" s="110">
        <f t="shared" si="25"/>
        <v>0.88861323853262031</v>
      </c>
      <c r="R58" s="328"/>
      <c r="S58" s="47">
        <v>0.33819444444444446</v>
      </c>
      <c r="T58" s="48">
        <v>0.35923611111111114</v>
      </c>
      <c r="U58" s="111">
        <v>14.583333333333348</v>
      </c>
      <c r="V58" s="112">
        <v>30.309399146257071</v>
      </c>
      <c r="W58" s="113"/>
      <c r="X58" s="13"/>
      <c r="Y58" s="337"/>
      <c r="Z58" s="338"/>
      <c r="AA58" s="117">
        <f t="shared" si="26"/>
        <v>-400.99234128256694</v>
      </c>
      <c r="AB58" s="110">
        <f t="shared" si="27"/>
        <v>0.88861323853262031</v>
      </c>
      <c r="AC58" s="333"/>
    </row>
    <row r="59" spans="1:29" ht="15.75" customHeight="1">
      <c r="A59" s="362"/>
      <c r="B59" s="100" t="s">
        <v>118</v>
      </c>
      <c r="C59" s="335" t="s">
        <v>127</v>
      </c>
      <c r="D59" s="336"/>
      <c r="E59" s="101">
        <v>18.18</v>
      </c>
      <c r="F59" s="102">
        <v>2430</v>
      </c>
      <c r="G59" s="103">
        <f t="shared" si="28"/>
        <v>44177.4</v>
      </c>
      <c r="H59" s="26"/>
      <c r="I59" s="104">
        <v>3</v>
      </c>
      <c r="J59" s="105">
        <v>3600</v>
      </c>
      <c r="K59" s="106">
        <f t="shared" si="18"/>
        <v>1200</v>
      </c>
      <c r="L59" s="107">
        <v>3</v>
      </c>
      <c r="M59" s="105">
        <f t="shared" si="29"/>
        <v>3196.6782864460001</v>
      </c>
      <c r="N59" s="106">
        <f t="shared" si="22"/>
        <v>1065.5594288153334</v>
      </c>
      <c r="O59" s="108">
        <f t="shared" si="23"/>
        <v>0</v>
      </c>
      <c r="P59" s="109">
        <f t="shared" si="24"/>
        <v>-134.44057118466662</v>
      </c>
      <c r="Q59" s="110">
        <f t="shared" si="25"/>
        <v>0.88796619067944449</v>
      </c>
      <c r="R59" s="328"/>
      <c r="S59" s="47">
        <v>0.36944444444444446</v>
      </c>
      <c r="T59" s="48">
        <v>0.40111111111111114</v>
      </c>
      <c r="U59" s="111">
        <v>14.69999999999998</v>
      </c>
      <c r="V59" s="112">
        <v>45.609844637227283</v>
      </c>
      <c r="W59" s="113"/>
      <c r="X59" s="116"/>
      <c r="Y59" s="337"/>
      <c r="Z59" s="338"/>
      <c r="AA59" s="117">
        <f t="shared" si="26"/>
        <v>-403.32171355399987</v>
      </c>
      <c r="AB59" s="110">
        <f t="shared" si="27"/>
        <v>0.88796619067944449</v>
      </c>
      <c r="AC59" s="333"/>
    </row>
    <row r="60" spans="1:29" ht="15.75" customHeight="1">
      <c r="A60" s="363"/>
      <c r="B60" s="100" t="s">
        <v>118</v>
      </c>
      <c r="C60" s="335" t="s">
        <v>131</v>
      </c>
      <c r="D60" s="336"/>
      <c r="E60" s="101">
        <v>30</v>
      </c>
      <c r="F60" s="102">
        <v>2203</v>
      </c>
      <c r="G60" s="103">
        <f t="shared" si="28"/>
        <v>66090</v>
      </c>
      <c r="H60" s="13"/>
      <c r="I60" s="104">
        <v>4</v>
      </c>
      <c r="J60" s="105">
        <v>3600</v>
      </c>
      <c r="K60" s="106">
        <f t="shared" si="18"/>
        <v>900</v>
      </c>
      <c r="L60" s="107">
        <v>4</v>
      </c>
      <c r="M60" s="105">
        <f t="shared" si="29"/>
        <v>3192.1200000000017</v>
      </c>
      <c r="N60" s="106">
        <f t="shared" si="22"/>
        <v>798.03000000000043</v>
      </c>
      <c r="O60" s="108">
        <f t="shared" si="23"/>
        <v>0</v>
      </c>
      <c r="P60" s="109">
        <f t="shared" si="24"/>
        <v>-101.96999999999957</v>
      </c>
      <c r="Q60" s="110">
        <f t="shared" si="25"/>
        <v>0.88670000000000049</v>
      </c>
      <c r="R60" s="328"/>
      <c r="S60" s="47">
        <v>0.41111111111111115</v>
      </c>
      <c r="T60" s="48">
        <v>0.43986111111111115</v>
      </c>
      <c r="U60" s="111">
        <v>15</v>
      </c>
      <c r="V60" s="112">
        <v>41.40821773617531</v>
      </c>
      <c r="W60" s="113"/>
      <c r="X60" s="116"/>
      <c r="Y60" s="337"/>
      <c r="Z60" s="338"/>
      <c r="AA60" s="117">
        <f t="shared" si="26"/>
        <v>-407.87999999999829</v>
      </c>
      <c r="AB60" s="110">
        <f t="shared" si="27"/>
        <v>0.88670000000000049</v>
      </c>
      <c r="AC60" s="333"/>
    </row>
    <row r="61" spans="1:29" ht="15.75" customHeight="1">
      <c r="A61" s="363"/>
      <c r="B61" s="100" t="s">
        <v>118</v>
      </c>
      <c r="C61" s="335" t="s">
        <v>124</v>
      </c>
      <c r="D61" s="336"/>
      <c r="E61" s="101">
        <v>16.66</v>
      </c>
      <c r="F61" s="102">
        <v>5295</v>
      </c>
      <c r="G61" s="121">
        <f t="shared" si="28"/>
        <v>88214.7</v>
      </c>
      <c r="H61" s="122"/>
      <c r="I61" s="104">
        <v>5</v>
      </c>
      <c r="J61" s="105">
        <v>3600</v>
      </c>
      <c r="K61" s="106">
        <f t="shared" si="18"/>
        <v>720</v>
      </c>
      <c r="L61" s="107">
        <v>5</v>
      </c>
      <c r="M61" s="105">
        <f t="shared" si="29"/>
        <v>3195.1358276693345</v>
      </c>
      <c r="N61" s="106">
        <f t="shared" si="22"/>
        <v>639.02716553386688</v>
      </c>
      <c r="O61" s="108">
        <f t="shared" si="23"/>
        <v>0</v>
      </c>
      <c r="P61" s="109">
        <f t="shared" si="24"/>
        <v>-80.972834466133122</v>
      </c>
      <c r="Q61" s="110">
        <f t="shared" si="25"/>
        <v>0.88753772990814839</v>
      </c>
      <c r="R61" s="328"/>
      <c r="S61" s="47">
        <v>0.45000000000000007</v>
      </c>
      <c r="T61" s="120">
        <v>0.5190393518518519</v>
      </c>
      <c r="U61" s="111">
        <v>14.600000000000044</v>
      </c>
      <c r="V61" s="112">
        <v>99.432392591504822</v>
      </c>
      <c r="W61" s="113"/>
      <c r="X61" s="50"/>
      <c r="Y61" s="337"/>
      <c r="Z61" s="338"/>
      <c r="AA61" s="117">
        <f t="shared" si="26"/>
        <v>-404.8641723306655</v>
      </c>
      <c r="AB61" s="110">
        <f t="shared" si="27"/>
        <v>0.8875377299081485</v>
      </c>
      <c r="AC61" s="333"/>
    </row>
    <row r="62" spans="1:29" ht="15.75" customHeight="1">
      <c r="A62" s="363"/>
      <c r="B62" s="100"/>
      <c r="C62" s="335"/>
      <c r="D62" s="336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328"/>
      <c r="S62" s="47"/>
      <c r="T62" s="120"/>
      <c r="U62" s="111"/>
      <c r="V62" s="112"/>
      <c r="W62" s="113"/>
      <c r="X62" s="116"/>
      <c r="Y62" s="337"/>
      <c r="Z62" s="338"/>
      <c r="AA62" s="117"/>
      <c r="AB62" s="110"/>
      <c r="AC62" s="333"/>
    </row>
    <row r="63" spans="1:29" ht="15.75" customHeight="1">
      <c r="A63" s="363"/>
      <c r="B63" s="100"/>
      <c r="C63" s="335"/>
      <c r="D63" s="336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28"/>
      <c r="S63" s="47"/>
      <c r="T63" s="120"/>
      <c r="U63" s="111"/>
      <c r="V63" s="112"/>
      <c r="W63" s="113"/>
      <c r="X63" s="116"/>
      <c r="Y63" s="337"/>
      <c r="Z63" s="338"/>
      <c r="AA63" s="117"/>
      <c r="AB63" s="110"/>
      <c r="AC63" s="333"/>
    </row>
    <row r="64" spans="1:29" ht="15.75" customHeight="1">
      <c r="A64" s="363"/>
      <c r="B64" s="100"/>
      <c r="C64" s="335"/>
      <c r="D64" s="336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28"/>
      <c r="S64" s="47"/>
      <c r="T64" s="120"/>
      <c r="U64" s="111"/>
      <c r="V64" s="112"/>
      <c r="W64" s="126"/>
      <c r="X64" s="127"/>
      <c r="Y64" s="337"/>
      <c r="Z64" s="338"/>
      <c r="AA64" s="117"/>
      <c r="AB64" s="110"/>
      <c r="AC64" s="333"/>
    </row>
    <row r="65" spans="1:29" ht="15.75" customHeight="1">
      <c r="A65" s="363"/>
      <c r="B65" s="100"/>
      <c r="C65" s="335"/>
      <c r="D65" s="336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28"/>
      <c r="S65" s="47"/>
      <c r="T65" s="120"/>
      <c r="U65" s="111"/>
      <c r="V65" s="112"/>
      <c r="W65" s="126"/>
      <c r="X65" s="127"/>
      <c r="Y65" s="337"/>
      <c r="Z65" s="338"/>
      <c r="AA65" s="117"/>
      <c r="AB65" s="110"/>
      <c r="AC65" s="333"/>
    </row>
    <row r="66" spans="1:29" ht="15.75" customHeight="1">
      <c r="A66" s="363"/>
      <c r="B66" s="100"/>
      <c r="C66" s="335"/>
      <c r="D66" s="336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28"/>
      <c r="S66" s="47"/>
      <c r="T66" s="120"/>
      <c r="U66" s="111"/>
      <c r="V66" s="112"/>
      <c r="W66" s="126"/>
      <c r="X66" s="127"/>
      <c r="Y66" s="337"/>
      <c r="Z66" s="338"/>
      <c r="AA66" s="117"/>
      <c r="AB66" s="110"/>
      <c r="AC66" s="333"/>
    </row>
    <row r="67" spans="1:29" ht="15.75" customHeight="1">
      <c r="A67" s="363"/>
      <c r="B67" s="100"/>
      <c r="C67" s="335"/>
      <c r="D67" s="336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28"/>
      <c r="S67" s="47"/>
      <c r="T67" s="120"/>
      <c r="U67" s="111"/>
      <c r="V67" s="112"/>
      <c r="W67" s="126"/>
      <c r="X67" s="127"/>
      <c r="Y67" s="337"/>
      <c r="Z67" s="338"/>
      <c r="AA67" s="117"/>
      <c r="AB67" s="110"/>
      <c r="AC67" s="333"/>
    </row>
    <row r="68" spans="1:29" ht="15.75" customHeight="1">
      <c r="A68" s="363"/>
      <c r="B68" s="100"/>
      <c r="C68" s="335"/>
      <c r="D68" s="336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28"/>
      <c r="S68" s="47"/>
      <c r="T68" s="120"/>
      <c r="U68" s="111"/>
      <c r="V68" s="112"/>
      <c r="W68" s="126"/>
      <c r="X68" s="127"/>
      <c r="Y68" s="337"/>
      <c r="Z68" s="338"/>
      <c r="AA68" s="117"/>
      <c r="AB68" s="110"/>
      <c r="AC68" s="333"/>
    </row>
    <row r="69" spans="1:29" ht="15.75" customHeight="1">
      <c r="A69" s="363"/>
      <c r="B69" s="100"/>
      <c r="C69" s="335"/>
      <c r="D69" s="336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28"/>
      <c r="S69" s="47"/>
      <c r="T69" s="120"/>
      <c r="U69" s="111"/>
      <c r="V69" s="112"/>
      <c r="W69" s="126"/>
      <c r="X69" s="127"/>
      <c r="Y69" s="337"/>
      <c r="Z69" s="338"/>
      <c r="AA69" s="117"/>
      <c r="AB69" s="110"/>
      <c r="AC69" s="333"/>
    </row>
    <row r="70" spans="1:29" ht="15.75" customHeight="1">
      <c r="A70" s="363"/>
      <c r="B70" s="100"/>
      <c r="C70" s="335"/>
      <c r="D70" s="336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8"/>
      <c r="S70" s="47"/>
      <c r="T70" s="120"/>
      <c r="U70" s="111"/>
      <c r="V70" s="112"/>
      <c r="W70" s="126"/>
      <c r="X70" s="127"/>
      <c r="Y70" s="337"/>
      <c r="Z70" s="338"/>
      <c r="AA70" s="117"/>
      <c r="AB70" s="110"/>
      <c r="AC70" s="333"/>
    </row>
    <row r="71" spans="1:29" ht="15.75" customHeight="1">
      <c r="A71" s="363"/>
      <c r="B71" s="100"/>
      <c r="C71" s="335"/>
      <c r="D71" s="336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8"/>
      <c r="S71" s="119"/>
      <c r="T71" s="120"/>
      <c r="U71" s="130"/>
      <c r="V71" s="131"/>
      <c r="W71" s="126"/>
      <c r="X71" s="127"/>
      <c r="Y71" s="337"/>
      <c r="Z71" s="338"/>
      <c r="AA71" s="165"/>
      <c r="AB71" s="125"/>
      <c r="AC71" s="333"/>
    </row>
    <row r="72" spans="1:29" ht="15.75" customHeight="1" thickBot="1">
      <c r="A72" s="364"/>
      <c r="B72" s="133" t="s">
        <v>115</v>
      </c>
      <c r="C72" s="358"/>
      <c r="D72" s="358"/>
      <c r="E72" s="134"/>
      <c r="F72" s="167"/>
      <c r="G72" s="135"/>
      <c r="H72" s="69"/>
      <c r="I72" s="136">
        <f t="shared" ref="I72:J72" si="30">AVERAGE(I56:I71)</f>
        <v>3.8333333333333335</v>
      </c>
      <c r="J72" s="137">
        <f t="shared" si="30"/>
        <v>3550</v>
      </c>
      <c r="K72" s="138">
        <f t="shared" ref="K72" si="31">J72/I72</f>
        <v>926.08695652173913</v>
      </c>
      <c r="L72" s="136">
        <f t="shared" ref="L72:M72" si="32">AVERAGE(L56:L71)</f>
        <v>3.8333333333333335</v>
      </c>
      <c r="M72" s="137">
        <f t="shared" si="32"/>
        <v>3158.5230942065214</v>
      </c>
      <c r="N72" s="138">
        <f>M72/L72</f>
        <v>823.96254631474471</v>
      </c>
      <c r="O72" s="139">
        <f>L72-I72</f>
        <v>0</v>
      </c>
      <c r="P72" s="140">
        <f>N72-K72</f>
        <v>-102.12441020699441</v>
      </c>
      <c r="Q72" s="141">
        <f>N72/K72</f>
        <v>0.88972481526944269</v>
      </c>
      <c r="R72" s="329"/>
      <c r="S72" s="142">
        <v>0.25</v>
      </c>
      <c r="T72" s="143">
        <v>0.5190393518518519</v>
      </c>
      <c r="U72" s="144"/>
      <c r="V72" s="166"/>
      <c r="W72" s="167"/>
      <c r="X72" s="138"/>
      <c r="Y72" s="359"/>
      <c r="Z72" s="360"/>
      <c r="AA72" s="168">
        <f>M72-J72</f>
        <v>-391.47690579347864</v>
      </c>
      <c r="AB72" s="141">
        <f>M72/J72</f>
        <v>0.88972481526944269</v>
      </c>
      <c r="AC72" s="334"/>
    </row>
    <row r="73" spans="1:29" ht="15.75" customHeight="1">
      <c r="A73" s="322" t="s">
        <v>132</v>
      </c>
      <c r="B73" s="114" t="s">
        <v>118</v>
      </c>
      <c r="C73" s="325" t="s">
        <v>133</v>
      </c>
      <c r="D73" s="326"/>
      <c r="E73" s="147">
        <v>28.57</v>
      </c>
      <c r="F73" s="97">
        <v>1387</v>
      </c>
      <c r="G73" s="148">
        <f t="shared" ref="G73:G76" si="33">E73*F73</f>
        <v>39626.590000000004</v>
      </c>
      <c r="H73" s="149"/>
      <c r="I73" s="150">
        <v>12</v>
      </c>
      <c r="J73" s="151">
        <v>3600</v>
      </c>
      <c r="K73" s="152">
        <f>J73/I73</f>
        <v>300</v>
      </c>
      <c r="L73" s="153">
        <v>12</v>
      </c>
      <c r="M73" s="151">
        <f>F73/V73*60</f>
        <v>3119.9712706954074</v>
      </c>
      <c r="N73" s="152">
        <f>M73/L73</f>
        <v>259.99760589128397</v>
      </c>
      <c r="O73" s="154">
        <f>L73-I73</f>
        <v>0</v>
      </c>
      <c r="P73" s="155">
        <f>N73-K73</f>
        <v>-40.002394108716032</v>
      </c>
      <c r="Q73" s="156">
        <f>N73/K73</f>
        <v>0.86665868630427989</v>
      </c>
      <c r="R73" s="327">
        <f>Q89</f>
        <v>0.89616423450138383</v>
      </c>
      <c r="S73" s="157">
        <v>0.70833333333333337</v>
      </c>
      <c r="T73" s="158">
        <v>0.72685185185185186</v>
      </c>
      <c r="U73" s="159"/>
      <c r="V73" s="160">
        <v>26.673322533976787</v>
      </c>
      <c r="W73" s="158"/>
      <c r="X73" s="169"/>
      <c r="Y73" s="330"/>
      <c r="Z73" s="331"/>
      <c r="AA73" s="115">
        <f>M73-J73</f>
        <v>-480.02872930459262</v>
      </c>
      <c r="AB73" s="156">
        <f>M73/J73</f>
        <v>0.86665868630427978</v>
      </c>
      <c r="AC73" s="332">
        <f>AB89</f>
        <v>0.89616423450138372</v>
      </c>
    </row>
    <row r="74" spans="1:29" ht="15.75" customHeight="1">
      <c r="A74" s="323"/>
      <c r="B74" s="100" t="s">
        <v>118</v>
      </c>
      <c r="C74" s="335" t="s">
        <v>195</v>
      </c>
      <c r="D74" s="336"/>
      <c r="E74" s="101">
        <v>20.420000000000002</v>
      </c>
      <c r="F74" s="102">
        <v>459</v>
      </c>
      <c r="G74" s="103">
        <f t="shared" si="33"/>
        <v>9372.7800000000007</v>
      </c>
      <c r="H74" s="26"/>
      <c r="I74" s="104">
        <v>13</v>
      </c>
      <c r="J74" s="105">
        <v>3600</v>
      </c>
      <c r="K74" s="106">
        <f t="shared" si="18"/>
        <v>276.92307692307691</v>
      </c>
      <c r="L74" s="107">
        <v>13</v>
      </c>
      <c r="M74" s="105">
        <f>F74/V74*60</f>
        <v>3262.3837684264067</v>
      </c>
      <c r="N74" s="106">
        <f>M74/L74</f>
        <v>250.95259757126206</v>
      </c>
      <c r="O74" s="108">
        <f>L74-I74</f>
        <v>0</v>
      </c>
      <c r="P74" s="109">
        <f>N74-K74</f>
        <v>-25.970479351814845</v>
      </c>
      <c r="Q74" s="110">
        <f>N74/K74</f>
        <v>0.90621771345177971</v>
      </c>
      <c r="R74" s="328"/>
      <c r="S74" s="47">
        <v>0.72986111111111118</v>
      </c>
      <c r="T74" s="48">
        <v>0.73571759259259262</v>
      </c>
      <c r="U74" s="111">
        <v>5</v>
      </c>
      <c r="V74" s="112">
        <v>8.441680058163044</v>
      </c>
      <c r="W74" s="113"/>
      <c r="X74" s="13"/>
      <c r="Y74" s="337"/>
      <c r="Z74" s="338"/>
      <c r="AA74" s="117">
        <f>M74-J74</f>
        <v>-337.61623157359327</v>
      </c>
      <c r="AB74" s="110">
        <f>M74/J74</f>
        <v>0.90621771345177959</v>
      </c>
      <c r="AC74" s="333"/>
    </row>
    <row r="75" spans="1:29" ht="15.75" customHeight="1">
      <c r="A75" s="323"/>
      <c r="B75" s="100" t="s">
        <v>118</v>
      </c>
      <c r="C75" s="335" t="s">
        <v>229</v>
      </c>
      <c r="D75" s="336"/>
      <c r="E75" s="101">
        <v>17.71</v>
      </c>
      <c r="F75" s="102">
        <v>1388</v>
      </c>
      <c r="G75" s="103">
        <f t="shared" si="33"/>
        <v>24581.48</v>
      </c>
      <c r="H75" s="26"/>
      <c r="I75" s="104">
        <v>6</v>
      </c>
      <c r="J75" s="105">
        <v>3600</v>
      </c>
      <c r="K75" s="106">
        <f t="shared" si="18"/>
        <v>600</v>
      </c>
      <c r="L75" s="107">
        <v>6</v>
      </c>
      <c r="M75" s="105">
        <f>F75/V75*60</f>
        <v>3260.7682635466836</v>
      </c>
      <c r="N75" s="106">
        <f>M75/L75</f>
        <v>543.46137725778055</v>
      </c>
      <c r="O75" s="108">
        <f>L75-I75</f>
        <v>0</v>
      </c>
      <c r="P75" s="109">
        <f>N75-K75</f>
        <v>-56.538622742219445</v>
      </c>
      <c r="Q75" s="110">
        <f>N75/K75</f>
        <v>0.90576896209630098</v>
      </c>
      <c r="R75" s="328"/>
      <c r="S75" s="47">
        <v>0.73958333333333337</v>
      </c>
      <c r="T75" s="48">
        <v>0.75731481481481489</v>
      </c>
      <c r="U75" s="111">
        <v>5.5666666666666842</v>
      </c>
      <c r="V75" s="112">
        <v>25.539993421494398</v>
      </c>
      <c r="W75" s="113"/>
      <c r="X75" s="13"/>
      <c r="Y75" s="337"/>
      <c r="Z75" s="338"/>
      <c r="AA75" s="117">
        <f>M75-J75</f>
        <v>-339.23173645331644</v>
      </c>
      <c r="AB75" s="110">
        <f>M75/J75</f>
        <v>0.90576896209630098</v>
      </c>
      <c r="AC75" s="333"/>
    </row>
    <row r="76" spans="1:29" ht="15.75" customHeight="1">
      <c r="A76" s="323"/>
      <c r="B76" s="100" t="s">
        <v>118</v>
      </c>
      <c r="C76" s="335" t="s">
        <v>227</v>
      </c>
      <c r="D76" s="336"/>
      <c r="E76" s="101">
        <v>18.920000000000002</v>
      </c>
      <c r="F76" s="102">
        <v>1900</v>
      </c>
      <c r="G76" s="103">
        <f t="shared" si="33"/>
        <v>35948</v>
      </c>
      <c r="H76" s="26"/>
      <c r="I76" s="104">
        <v>6</v>
      </c>
      <c r="J76" s="105">
        <v>3600</v>
      </c>
      <c r="K76" s="106">
        <f t="shared" si="18"/>
        <v>600</v>
      </c>
      <c r="L76" s="107">
        <v>6</v>
      </c>
      <c r="M76" s="105">
        <f>F76/V76*60</f>
        <v>3261.6416741514286</v>
      </c>
      <c r="N76" s="106">
        <f>M76/L76</f>
        <v>543.6069456919048</v>
      </c>
      <c r="O76" s="108">
        <f>L76-I76</f>
        <v>0</v>
      </c>
      <c r="P76" s="109">
        <f>N76-K76</f>
        <v>-56.393054308095202</v>
      </c>
      <c r="Q76" s="110">
        <f>N76/K76</f>
        <v>0.90601157615317462</v>
      </c>
      <c r="R76" s="328"/>
      <c r="S76" s="47">
        <v>0.76111111111111118</v>
      </c>
      <c r="T76" s="48">
        <v>0.78538194444444454</v>
      </c>
      <c r="U76" s="111">
        <v>5.4666666666666686</v>
      </c>
      <c r="V76" s="112">
        <v>34.951724128205782</v>
      </c>
      <c r="W76" s="113"/>
      <c r="X76" s="116"/>
      <c r="Y76" s="337"/>
      <c r="Z76" s="338"/>
      <c r="AA76" s="117">
        <f>M76-J76</f>
        <v>-338.35832584857144</v>
      </c>
      <c r="AB76" s="110">
        <f>M76/J76</f>
        <v>0.90601157615317462</v>
      </c>
      <c r="AC76" s="333"/>
    </row>
    <row r="77" spans="1:29" ht="15.75" customHeight="1">
      <c r="A77" s="323"/>
      <c r="B77" s="100"/>
      <c r="C77" s="335"/>
      <c r="D77" s="336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8"/>
      <c r="S77" s="47"/>
      <c r="T77" s="48"/>
      <c r="U77" s="111"/>
      <c r="V77" s="112"/>
      <c r="W77" s="113"/>
      <c r="X77" s="116"/>
      <c r="Y77" s="337"/>
      <c r="Z77" s="338"/>
      <c r="AA77" s="117"/>
      <c r="AB77" s="110"/>
      <c r="AC77" s="333"/>
    </row>
    <row r="78" spans="1:29" ht="15.75" customHeight="1">
      <c r="A78" s="323"/>
      <c r="B78" s="100"/>
      <c r="C78" s="335"/>
      <c r="D78" s="336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8"/>
      <c r="S78" s="47"/>
      <c r="T78" s="120"/>
      <c r="U78" s="111"/>
      <c r="V78" s="112"/>
      <c r="W78" s="113"/>
      <c r="X78" s="50"/>
      <c r="Y78" s="337"/>
      <c r="Z78" s="338"/>
      <c r="AA78" s="117"/>
      <c r="AB78" s="110"/>
      <c r="AC78" s="333"/>
    </row>
    <row r="79" spans="1:29" ht="15.75" customHeight="1">
      <c r="A79" s="323"/>
      <c r="B79" s="100"/>
      <c r="C79" s="335"/>
      <c r="D79" s="336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8"/>
      <c r="S79" s="47"/>
      <c r="T79" s="120"/>
      <c r="U79" s="111"/>
      <c r="V79" s="112"/>
      <c r="W79" s="113"/>
      <c r="X79" s="116"/>
      <c r="Y79" s="337"/>
      <c r="Z79" s="338"/>
      <c r="AA79" s="117"/>
      <c r="AB79" s="110"/>
      <c r="AC79" s="333"/>
    </row>
    <row r="80" spans="1:29" ht="15.75" customHeight="1">
      <c r="A80" s="323"/>
      <c r="B80" s="100"/>
      <c r="C80" s="335"/>
      <c r="D80" s="336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8"/>
      <c r="S80" s="47"/>
      <c r="T80" s="120"/>
      <c r="U80" s="111"/>
      <c r="V80" s="112"/>
      <c r="W80" s="113"/>
      <c r="X80" s="116"/>
      <c r="Y80" s="337"/>
      <c r="Z80" s="338"/>
      <c r="AA80" s="117"/>
      <c r="AB80" s="110"/>
      <c r="AC80" s="333"/>
    </row>
    <row r="81" spans="1:29" ht="15.75" customHeight="1">
      <c r="A81" s="323"/>
      <c r="B81" s="100"/>
      <c r="C81" s="335"/>
      <c r="D81" s="336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8"/>
      <c r="S81" s="47"/>
      <c r="T81" s="120"/>
      <c r="U81" s="111"/>
      <c r="V81" s="112"/>
      <c r="W81" s="126"/>
      <c r="X81" s="127"/>
      <c r="Y81" s="337"/>
      <c r="Z81" s="338"/>
      <c r="AA81" s="117"/>
      <c r="AB81" s="110"/>
      <c r="AC81" s="333"/>
    </row>
    <row r="82" spans="1:29" ht="15.75" customHeight="1">
      <c r="A82" s="323"/>
      <c r="B82" s="100"/>
      <c r="C82" s="335"/>
      <c r="D82" s="336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8"/>
      <c r="S82" s="47"/>
      <c r="T82" s="120"/>
      <c r="U82" s="111"/>
      <c r="V82" s="112"/>
      <c r="W82" s="126"/>
      <c r="X82" s="127"/>
      <c r="Y82" s="337"/>
      <c r="Z82" s="338"/>
      <c r="AA82" s="117"/>
      <c r="AB82" s="110"/>
      <c r="AC82" s="333"/>
    </row>
    <row r="83" spans="1:29" ht="15.75" customHeight="1">
      <c r="A83" s="323"/>
      <c r="B83" s="100"/>
      <c r="C83" s="335"/>
      <c r="D83" s="336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8"/>
      <c r="S83" s="47"/>
      <c r="T83" s="120"/>
      <c r="U83" s="111"/>
      <c r="V83" s="112"/>
      <c r="W83" s="126"/>
      <c r="X83" s="127"/>
      <c r="Y83" s="337"/>
      <c r="Z83" s="338"/>
      <c r="AA83" s="117"/>
      <c r="AB83" s="110"/>
      <c r="AC83" s="333"/>
    </row>
    <row r="84" spans="1:29" ht="15.75" customHeight="1">
      <c r="A84" s="323"/>
      <c r="B84" s="100"/>
      <c r="C84" s="335"/>
      <c r="D84" s="336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8"/>
      <c r="S84" s="47"/>
      <c r="T84" s="120"/>
      <c r="U84" s="111"/>
      <c r="V84" s="112"/>
      <c r="W84" s="126"/>
      <c r="X84" s="127"/>
      <c r="Y84" s="337"/>
      <c r="Z84" s="338"/>
      <c r="AA84" s="117"/>
      <c r="AB84" s="110"/>
      <c r="AC84" s="333"/>
    </row>
    <row r="85" spans="1:29" ht="15.75" customHeight="1">
      <c r="A85" s="323"/>
      <c r="B85" s="100"/>
      <c r="C85" s="335"/>
      <c r="D85" s="336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8"/>
      <c r="S85" s="47"/>
      <c r="T85" s="120"/>
      <c r="U85" s="111"/>
      <c r="V85" s="112"/>
      <c r="W85" s="126"/>
      <c r="X85" s="127"/>
      <c r="Y85" s="337"/>
      <c r="Z85" s="338"/>
      <c r="AA85" s="117"/>
      <c r="AB85" s="110"/>
      <c r="AC85" s="333"/>
    </row>
    <row r="86" spans="1:29" ht="15.75" customHeight="1">
      <c r="A86" s="323"/>
      <c r="B86" s="100"/>
      <c r="C86" s="335"/>
      <c r="D86" s="336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8"/>
      <c r="S86" s="47"/>
      <c r="T86" s="120"/>
      <c r="U86" s="111"/>
      <c r="V86" s="112"/>
      <c r="W86" s="126"/>
      <c r="X86" s="127"/>
      <c r="Y86" s="337"/>
      <c r="Z86" s="338"/>
      <c r="AA86" s="117"/>
      <c r="AB86" s="110"/>
      <c r="AC86" s="333"/>
    </row>
    <row r="87" spans="1:29" ht="15.75" customHeight="1">
      <c r="A87" s="323"/>
      <c r="B87" s="100"/>
      <c r="C87" s="335"/>
      <c r="D87" s="336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8"/>
      <c r="S87" s="47"/>
      <c r="T87" s="120"/>
      <c r="U87" s="111"/>
      <c r="V87" s="112"/>
      <c r="W87" s="126"/>
      <c r="X87" s="127"/>
      <c r="Y87" s="337"/>
      <c r="Z87" s="338"/>
      <c r="AA87" s="117"/>
      <c r="AB87" s="110"/>
      <c r="AC87" s="333"/>
    </row>
    <row r="88" spans="1:29" ht="15.75" customHeight="1">
      <c r="A88" s="323"/>
      <c r="B88" s="100"/>
      <c r="C88" s="335"/>
      <c r="D88" s="336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8"/>
      <c r="S88" s="119"/>
      <c r="T88" s="120"/>
      <c r="U88" s="130"/>
      <c r="V88" s="131"/>
      <c r="W88" s="126"/>
      <c r="X88" s="127"/>
      <c r="Y88" s="337"/>
      <c r="Z88" s="338"/>
      <c r="AA88" s="165"/>
      <c r="AB88" s="125"/>
      <c r="AC88" s="333"/>
    </row>
    <row r="89" spans="1:29" ht="15.75" customHeight="1" thickBot="1">
      <c r="A89" s="324"/>
      <c r="B89" s="133" t="s">
        <v>115</v>
      </c>
      <c r="C89" s="358"/>
      <c r="D89" s="358"/>
      <c r="E89" s="134"/>
      <c r="F89" s="167"/>
      <c r="G89" s="135"/>
      <c r="H89" s="69"/>
      <c r="I89" s="136">
        <f t="shared" ref="I89:J89" si="34">AVERAGE(I73:I88)</f>
        <v>9.25</v>
      </c>
      <c r="J89" s="137">
        <f t="shared" si="34"/>
        <v>3600</v>
      </c>
      <c r="K89" s="138">
        <f t="shared" ref="K89" si="35">J89/I89</f>
        <v>389.18918918918916</v>
      </c>
      <c r="L89" s="136">
        <f t="shared" ref="L89:M89" si="36">AVERAGE(L73:L88)</f>
        <v>9.25</v>
      </c>
      <c r="M89" s="137">
        <f t="shared" si="36"/>
        <v>3226.1912442049816</v>
      </c>
      <c r="N89" s="138">
        <f t="shared" ref="N89:N94" si="37">M89/L89</f>
        <v>348.77743180594393</v>
      </c>
      <c r="O89" s="139">
        <f t="shared" ref="O89:O94" si="38">L89-I89</f>
        <v>0</v>
      </c>
      <c r="P89" s="140">
        <f t="shared" ref="P89:P94" si="39">N89-K89</f>
        <v>-40.411757383245231</v>
      </c>
      <c r="Q89" s="141">
        <f t="shared" ref="Q89:Q94" si="40">N89/K89</f>
        <v>0.89616423450138383</v>
      </c>
      <c r="R89" s="329"/>
      <c r="S89" s="142">
        <v>0.70833333333333337</v>
      </c>
      <c r="T89" s="143">
        <v>0.78538194444444454</v>
      </c>
      <c r="U89" s="144"/>
      <c r="V89" s="166"/>
      <c r="W89" s="167"/>
      <c r="X89" s="138"/>
      <c r="Y89" s="359"/>
      <c r="Z89" s="360"/>
      <c r="AA89" s="168">
        <f t="shared" ref="AA89:AA94" si="41">M89-J89</f>
        <v>-373.80875579501844</v>
      </c>
      <c r="AB89" s="141">
        <f t="shared" ref="AB89:AB94" si="42">M89/J89</f>
        <v>0.89616423450138372</v>
      </c>
      <c r="AC89" s="334"/>
    </row>
    <row r="90" spans="1:29" ht="15.75" customHeight="1">
      <c r="A90" s="361" t="s">
        <v>137</v>
      </c>
      <c r="B90" s="114" t="s">
        <v>118</v>
      </c>
      <c r="C90" s="325" t="s">
        <v>136</v>
      </c>
      <c r="D90" s="326"/>
      <c r="E90" s="147">
        <v>24.54</v>
      </c>
      <c r="F90" s="97">
        <v>1440</v>
      </c>
      <c r="G90" s="148">
        <f t="shared" ref="G90:G94" si="43">E90*F90</f>
        <v>35337.599999999999</v>
      </c>
      <c r="H90" s="149"/>
      <c r="I90" s="150">
        <v>4</v>
      </c>
      <c r="J90" s="151">
        <v>3000</v>
      </c>
      <c r="K90" s="152">
        <f>J90/I90</f>
        <v>750</v>
      </c>
      <c r="L90" s="153">
        <v>4</v>
      </c>
      <c r="M90" s="151">
        <f>F90/V90*60</f>
        <v>2718.2043717482197</v>
      </c>
      <c r="N90" s="152">
        <f t="shared" si="37"/>
        <v>679.55109293705493</v>
      </c>
      <c r="O90" s="154">
        <f t="shared" si="38"/>
        <v>0</v>
      </c>
      <c r="P90" s="155">
        <f t="shared" si="39"/>
        <v>-70.448907062945068</v>
      </c>
      <c r="Q90" s="156">
        <f t="shared" si="40"/>
        <v>0.90606812391607328</v>
      </c>
      <c r="R90" s="327">
        <f>Q106</f>
        <v>0.90588253921411843</v>
      </c>
      <c r="S90" s="157">
        <v>0.70833333333333337</v>
      </c>
      <c r="T90" s="158">
        <v>0.73040509259259268</v>
      </c>
      <c r="U90" s="159"/>
      <c r="V90" s="160">
        <v>31.785689441898601</v>
      </c>
      <c r="W90" s="161"/>
      <c r="X90" s="162"/>
      <c r="Y90" s="330"/>
      <c r="Z90" s="331"/>
      <c r="AA90" s="115">
        <f t="shared" si="41"/>
        <v>-281.79562825178027</v>
      </c>
      <c r="AB90" s="156">
        <f t="shared" si="42"/>
        <v>0.90606812391607328</v>
      </c>
      <c r="AC90" s="332">
        <f>AB106</f>
        <v>0.90588253921411843</v>
      </c>
    </row>
    <row r="91" spans="1:29" ht="15.75" customHeight="1">
      <c r="A91" s="362"/>
      <c r="B91" s="100" t="s">
        <v>118</v>
      </c>
      <c r="C91" s="335" t="s">
        <v>197</v>
      </c>
      <c r="D91" s="336"/>
      <c r="E91" s="101">
        <v>23.27</v>
      </c>
      <c r="F91" s="102">
        <v>752</v>
      </c>
      <c r="G91" s="103">
        <f t="shared" si="43"/>
        <v>17499.04</v>
      </c>
      <c r="H91" s="26"/>
      <c r="I91" s="104">
        <v>5</v>
      </c>
      <c r="J91" s="105">
        <v>3000</v>
      </c>
      <c r="K91" s="106">
        <f t="shared" ref="K91:K135" si="44">J91/I91</f>
        <v>600</v>
      </c>
      <c r="L91" s="107">
        <v>5</v>
      </c>
      <c r="M91" s="105">
        <f>F91/V91*60</f>
        <v>2714.6204651947946</v>
      </c>
      <c r="N91" s="106">
        <f t="shared" si="37"/>
        <v>542.92409303895897</v>
      </c>
      <c r="O91" s="108">
        <f t="shared" si="38"/>
        <v>0</v>
      </c>
      <c r="P91" s="109">
        <f t="shared" si="39"/>
        <v>-57.075906961041028</v>
      </c>
      <c r="Q91" s="110">
        <f t="shared" si="40"/>
        <v>0.90487348839826498</v>
      </c>
      <c r="R91" s="328"/>
      <c r="S91" s="47">
        <v>0.73333333333333339</v>
      </c>
      <c r="T91" s="48">
        <v>0.74487268518518523</v>
      </c>
      <c r="U91" s="111">
        <v>5</v>
      </c>
      <c r="V91" s="112">
        <v>16.621108025413157</v>
      </c>
      <c r="W91" s="113"/>
      <c r="X91" s="116"/>
      <c r="Y91" s="337"/>
      <c r="Z91" s="338"/>
      <c r="AA91" s="117">
        <f t="shared" si="41"/>
        <v>-285.37953480520537</v>
      </c>
      <c r="AB91" s="110">
        <f t="shared" si="42"/>
        <v>0.90487348839826487</v>
      </c>
      <c r="AC91" s="333"/>
    </row>
    <row r="92" spans="1:29" ht="15.75" customHeight="1">
      <c r="A92" s="362"/>
      <c r="B92" s="100" t="s">
        <v>118</v>
      </c>
      <c r="C92" s="335" t="s">
        <v>230</v>
      </c>
      <c r="D92" s="336"/>
      <c r="E92" s="101">
        <v>24.33</v>
      </c>
      <c r="F92" s="102">
        <v>2493</v>
      </c>
      <c r="G92" s="103">
        <f t="shared" si="43"/>
        <v>60654.689999999995</v>
      </c>
      <c r="H92" s="26"/>
      <c r="I92" s="104">
        <v>4</v>
      </c>
      <c r="J92" s="105">
        <v>3000</v>
      </c>
      <c r="K92" s="106">
        <f t="shared" si="44"/>
        <v>750</v>
      </c>
      <c r="L92" s="107">
        <v>4</v>
      </c>
      <c r="M92" s="105">
        <f>F92/V92*60</f>
        <v>2719.3427747972323</v>
      </c>
      <c r="N92" s="106">
        <f t="shared" si="37"/>
        <v>679.83569369930808</v>
      </c>
      <c r="O92" s="108">
        <f t="shared" si="38"/>
        <v>0</v>
      </c>
      <c r="P92" s="109">
        <f t="shared" si="39"/>
        <v>-70.164306300691919</v>
      </c>
      <c r="Q92" s="110">
        <f t="shared" si="40"/>
        <v>0.9064475915990774</v>
      </c>
      <c r="R92" s="328"/>
      <c r="S92" s="47">
        <v>0.74791666666666667</v>
      </c>
      <c r="T92" s="48">
        <v>0.78611111111111109</v>
      </c>
      <c r="U92" s="111">
        <v>5</v>
      </c>
      <c r="V92" s="112">
        <v>55.005937973800826</v>
      </c>
      <c r="W92" s="113"/>
      <c r="X92" s="116"/>
      <c r="Y92" s="337"/>
      <c r="Z92" s="338"/>
      <c r="AA92" s="117">
        <f t="shared" si="41"/>
        <v>-280.65722520276768</v>
      </c>
      <c r="AB92" s="110">
        <f t="shared" si="42"/>
        <v>0.9064475915990774</v>
      </c>
      <c r="AC92" s="333"/>
    </row>
    <row r="93" spans="1:29" ht="15.75" customHeight="1">
      <c r="A93" s="362"/>
      <c r="B93" s="100" t="s">
        <v>118</v>
      </c>
      <c r="C93" s="335" t="s">
        <v>135</v>
      </c>
      <c r="D93" s="336"/>
      <c r="E93" s="101">
        <v>22.28</v>
      </c>
      <c r="F93" s="102">
        <v>1616</v>
      </c>
      <c r="G93" s="103">
        <f t="shared" si="43"/>
        <v>36004.480000000003</v>
      </c>
      <c r="H93" s="26"/>
      <c r="I93" s="104">
        <v>5</v>
      </c>
      <c r="J93" s="105">
        <v>3300</v>
      </c>
      <c r="K93" s="106">
        <f t="shared" si="44"/>
        <v>660</v>
      </c>
      <c r="L93" s="107">
        <v>5</v>
      </c>
      <c r="M93" s="105">
        <f>F93/V93*60</f>
        <v>2989.8</v>
      </c>
      <c r="N93" s="106">
        <f t="shared" si="37"/>
        <v>597.96</v>
      </c>
      <c r="O93" s="108">
        <f t="shared" si="38"/>
        <v>0</v>
      </c>
      <c r="P93" s="109">
        <f t="shared" si="39"/>
        <v>-62.039999999999964</v>
      </c>
      <c r="Q93" s="110">
        <f t="shared" si="40"/>
        <v>0.90600000000000003</v>
      </c>
      <c r="R93" s="328"/>
      <c r="S93" s="47">
        <v>0.7895833333333333</v>
      </c>
      <c r="T93" s="48">
        <v>0.81209490740740742</v>
      </c>
      <c r="U93" s="111">
        <v>4.9999999999999822</v>
      </c>
      <c r="V93" s="112">
        <v>32.43026289383905</v>
      </c>
      <c r="W93" s="113"/>
      <c r="X93" s="116"/>
      <c r="Y93" s="337"/>
      <c r="Z93" s="338"/>
      <c r="AA93" s="117">
        <f t="shared" si="41"/>
        <v>-310.19999999999982</v>
      </c>
      <c r="AB93" s="110">
        <f t="shared" si="42"/>
        <v>0.90600000000000003</v>
      </c>
      <c r="AC93" s="333"/>
    </row>
    <row r="94" spans="1:29" ht="15.75" customHeight="1">
      <c r="A94" s="363"/>
      <c r="B94" s="100" t="s">
        <v>118</v>
      </c>
      <c r="C94" s="335" t="s">
        <v>138</v>
      </c>
      <c r="D94" s="336"/>
      <c r="E94" s="101">
        <v>17.89</v>
      </c>
      <c r="F94" s="102">
        <v>4690</v>
      </c>
      <c r="G94" s="103">
        <f t="shared" si="43"/>
        <v>83904.1</v>
      </c>
      <c r="H94" s="13"/>
      <c r="I94" s="104">
        <v>4</v>
      </c>
      <c r="J94" s="105">
        <v>3300</v>
      </c>
      <c r="K94" s="106">
        <f t="shared" si="44"/>
        <v>825</v>
      </c>
      <c r="L94" s="107">
        <v>4</v>
      </c>
      <c r="M94" s="105">
        <f>F94/V94*60</f>
        <v>2989.8</v>
      </c>
      <c r="N94" s="106">
        <f t="shared" si="37"/>
        <v>747.45</v>
      </c>
      <c r="O94" s="108">
        <f t="shared" si="38"/>
        <v>0</v>
      </c>
      <c r="P94" s="109">
        <f t="shared" si="39"/>
        <v>-77.549999999999955</v>
      </c>
      <c r="Q94" s="110">
        <f t="shared" si="40"/>
        <v>0.90600000000000003</v>
      </c>
      <c r="R94" s="328"/>
      <c r="S94" s="47">
        <v>0.81527777777777777</v>
      </c>
      <c r="T94" s="48">
        <v>0.88063657407407403</v>
      </c>
      <c r="U94" s="111">
        <v>4.5833333333333037</v>
      </c>
      <c r="V94" s="112">
        <v>94.120008027292783</v>
      </c>
      <c r="W94" s="113"/>
      <c r="X94" s="116"/>
      <c r="Y94" s="337"/>
      <c r="Z94" s="338"/>
      <c r="AA94" s="117">
        <f t="shared" si="41"/>
        <v>-310.19999999999982</v>
      </c>
      <c r="AB94" s="110">
        <f t="shared" si="42"/>
        <v>0.90600000000000003</v>
      </c>
      <c r="AC94" s="333"/>
    </row>
    <row r="95" spans="1:29" ht="15.75" customHeight="1">
      <c r="A95" s="363"/>
      <c r="B95" s="100"/>
      <c r="C95" s="335"/>
      <c r="D95" s="336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8"/>
      <c r="S95" s="47"/>
      <c r="T95" s="120"/>
      <c r="U95" s="111"/>
      <c r="V95" s="112"/>
      <c r="W95" s="113"/>
      <c r="X95" s="116"/>
      <c r="Y95" s="337"/>
      <c r="Z95" s="338"/>
      <c r="AA95" s="117"/>
      <c r="AB95" s="110"/>
      <c r="AC95" s="333"/>
    </row>
    <row r="96" spans="1:29" ht="15.75" customHeight="1">
      <c r="A96" s="363"/>
      <c r="B96" s="100"/>
      <c r="C96" s="335"/>
      <c r="D96" s="336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8"/>
      <c r="S96" s="47"/>
      <c r="T96" s="120"/>
      <c r="U96" s="111"/>
      <c r="V96" s="112"/>
      <c r="W96" s="113"/>
      <c r="X96" s="116"/>
      <c r="Y96" s="337"/>
      <c r="Z96" s="338"/>
      <c r="AA96" s="117"/>
      <c r="AB96" s="110"/>
      <c r="AC96" s="333"/>
    </row>
    <row r="97" spans="1:29" ht="15.75" customHeight="1">
      <c r="A97" s="363"/>
      <c r="B97" s="100"/>
      <c r="C97" s="335"/>
      <c r="D97" s="336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8"/>
      <c r="S97" s="47"/>
      <c r="T97" s="120"/>
      <c r="U97" s="111"/>
      <c r="V97" s="112"/>
      <c r="W97" s="113"/>
      <c r="X97" s="116"/>
      <c r="Y97" s="337"/>
      <c r="Z97" s="338"/>
      <c r="AA97" s="117"/>
      <c r="AB97" s="110"/>
      <c r="AC97" s="333"/>
    </row>
    <row r="98" spans="1:29" ht="15.75" customHeight="1">
      <c r="A98" s="363"/>
      <c r="B98" s="100"/>
      <c r="C98" s="335"/>
      <c r="D98" s="336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8"/>
      <c r="S98" s="47"/>
      <c r="T98" s="120"/>
      <c r="U98" s="111"/>
      <c r="V98" s="112"/>
      <c r="W98" s="113"/>
      <c r="X98" s="116"/>
      <c r="Y98" s="337"/>
      <c r="Z98" s="338"/>
      <c r="AA98" s="117"/>
      <c r="AB98" s="110"/>
      <c r="AC98" s="333"/>
    </row>
    <row r="99" spans="1:29" ht="15.75" customHeight="1">
      <c r="A99" s="363"/>
      <c r="B99" s="100"/>
      <c r="C99" s="335"/>
      <c r="D99" s="336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8"/>
      <c r="S99" s="47"/>
      <c r="T99" s="120"/>
      <c r="U99" s="111"/>
      <c r="V99" s="112"/>
      <c r="W99" s="113"/>
      <c r="X99" s="116"/>
      <c r="Y99" s="337"/>
      <c r="Z99" s="338"/>
      <c r="AA99" s="117"/>
      <c r="AB99" s="110"/>
      <c r="AC99" s="333"/>
    </row>
    <row r="100" spans="1:29" ht="15.75" customHeight="1">
      <c r="A100" s="363"/>
      <c r="B100" s="100"/>
      <c r="C100" s="335"/>
      <c r="D100" s="336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8"/>
      <c r="S100" s="47"/>
      <c r="T100" s="120"/>
      <c r="U100" s="111"/>
      <c r="V100" s="112"/>
      <c r="W100" s="126"/>
      <c r="X100" s="127"/>
      <c r="Y100" s="337"/>
      <c r="Z100" s="338"/>
      <c r="AA100" s="117"/>
      <c r="AB100" s="110"/>
      <c r="AC100" s="333"/>
    </row>
    <row r="101" spans="1:29" ht="15.75" customHeight="1">
      <c r="A101" s="363"/>
      <c r="B101" s="100"/>
      <c r="C101" s="335"/>
      <c r="D101" s="336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8"/>
      <c r="S101" s="47"/>
      <c r="T101" s="120"/>
      <c r="U101" s="111"/>
      <c r="V101" s="112"/>
      <c r="W101" s="126"/>
      <c r="X101" s="127"/>
      <c r="Y101" s="337"/>
      <c r="Z101" s="338"/>
      <c r="AA101" s="117"/>
      <c r="AB101" s="110"/>
      <c r="AC101" s="333"/>
    </row>
    <row r="102" spans="1:29" ht="15.75" customHeight="1">
      <c r="A102" s="363"/>
      <c r="B102" s="100"/>
      <c r="C102" s="335"/>
      <c r="D102" s="336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8"/>
      <c r="S102" s="47"/>
      <c r="T102" s="120"/>
      <c r="U102" s="111"/>
      <c r="V102" s="112"/>
      <c r="W102" s="126"/>
      <c r="X102" s="127"/>
      <c r="Y102" s="337"/>
      <c r="Z102" s="338"/>
      <c r="AA102" s="117"/>
      <c r="AB102" s="110"/>
      <c r="AC102" s="333"/>
    </row>
    <row r="103" spans="1:29" ht="15.75" customHeight="1">
      <c r="A103" s="363"/>
      <c r="B103" s="100"/>
      <c r="C103" s="335"/>
      <c r="D103" s="336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8"/>
      <c r="S103" s="47"/>
      <c r="T103" s="120"/>
      <c r="U103" s="111"/>
      <c r="V103" s="112"/>
      <c r="W103" s="126"/>
      <c r="X103" s="127"/>
      <c r="Y103" s="337"/>
      <c r="Z103" s="338"/>
      <c r="AA103" s="117"/>
      <c r="AB103" s="110"/>
      <c r="AC103" s="333"/>
    </row>
    <row r="104" spans="1:29" ht="15.75" customHeight="1">
      <c r="A104" s="363"/>
      <c r="B104" s="100"/>
      <c r="C104" s="335"/>
      <c r="D104" s="336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8"/>
      <c r="S104" s="47"/>
      <c r="T104" s="120"/>
      <c r="U104" s="111"/>
      <c r="V104" s="112"/>
      <c r="W104" s="126"/>
      <c r="X104" s="127"/>
      <c r="Y104" s="337"/>
      <c r="Z104" s="338"/>
      <c r="AA104" s="117"/>
      <c r="AB104" s="110"/>
      <c r="AC104" s="333"/>
    </row>
    <row r="105" spans="1:29" ht="15.75" customHeight="1">
      <c r="A105" s="363"/>
      <c r="B105" s="100"/>
      <c r="C105" s="335"/>
      <c r="D105" s="336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8"/>
      <c r="S105" s="119"/>
      <c r="T105" s="120"/>
      <c r="U105" s="130"/>
      <c r="V105" s="131"/>
      <c r="W105" s="126"/>
      <c r="X105" s="127"/>
      <c r="Y105" s="337"/>
      <c r="Z105" s="338"/>
      <c r="AA105" s="165"/>
      <c r="AB105" s="125"/>
      <c r="AC105" s="333"/>
    </row>
    <row r="106" spans="1:29" ht="15.75" customHeight="1" thickBot="1">
      <c r="A106" s="364"/>
      <c r="B106" s="133" t="s">
        <v>115</v>
      </c>
      <c r="C106" s="358"/>
      <c r="D106" s="358"/>
      <c r="E106" s="134"/>
      <c r="F106" s="99"/>
      <c r="G106" s="135"/>
      <c r="H106" s="69"/>
      <c r="I106" s="136">
        <f t="shared" ref="I106:J106" si="45">AVERAGE(I90:I105)</f>
        <v>4.4000000000000004</v>
      </c>
      <c r="J106" s="137">
        <f t="shared" si="45"/>
        <v>3120</v>
      </c>
      <c r="K106" s="138">
        <f t="shared" ref="K106" si="46">J106/I106</f>
        <v>709.09090909090901</v>
      </c>
      <c r="L106" s="136">
        <f t="shared" ref="L106:M106" si="47">AVERAGE(L90:L105)</f>
        <v>4.4000000000000004</v>
      </c>
      <c r="M106" s="137">
        <f t="shared" si="47"/>
        <v>2826.3535223480494</v>
      </c>
      <c r="N106" s="138">
        <f t="shared" ref="N106:N113" si="48">M106/L106</f>
        <v>642.35307326092027</v>
      </c>
      <c r="O106" s="139">
        <f t="shared" ref="O106:O113" si="49">L106-I106</f>
        <v>0</v>
      </c>
      <c r="P106" s="140">
        <f t="shared" ref="P106:P113" si="50">N106-K106</f>
        <v>-66.73783582998874</v>
      </c>
      <c r="Q106" s="141">
        <f t="shared" ref="Q106:Q113" si="51">N106/K106</f>
        <v>0.90588253921411843</v>
      </c>
      <c r="R106" s="329"/>
      <c r="S106" s="142">
        <v>0.70833333333333337</v>
      </c>
      <c r="T106" s="143">
        <v>0.88063657407407403</v>
      </c>
      <c r="U106" s="144"/>
      <c r="V106" s="166"/>
      <c r="W106" s="99"/>
      <c r="X106" s="69"/>
      <c r="Y106" s="359"/>
      <c r="Z106" s="360"/>
      <c r="AA106" s="168">
        <f t="shared" ref="AA106:AA113" si="52">M106-J106</f>
        <v>-293.64647765195059</v>
      </c>
      <c r="AB106" s="141">
        <f t="shared" ref="AB106:AB113" si="53">M106/J106</f>
        <v>0.90588253921411843</v>
      </c>
      <c r="AC106" s="334"/>
    </row>
    <row r="107" spans="1:29" ht="15.75" customHeight="1">
      <c r="A107" s="322" t="s">
        <v>140</v>
      </c>
      <c r="B107" s="114" t="s">
        <v>118</v>
      </c>
      <c r="C107" s="325" t="s">
        <v>143</v>
      </c>
      <c r="D107" s="326"/>
      <c r="E107" s="147">
        <v>14.28</v>
      </c>
      <c r="F107" s="97">
        <v>320</v>
      </c>
      <c r="G107" s="148">
        <f t="shared" ref="G107:G113" si="54">E107*F107</f>
        <v>4569.5999999999995</v>
      </c>
      <c r="H107" s="149">
        <v>3</v>
      </c>
      <c r="I107" s="150">
        <v>3</v>
      </c>
      <c r="J107" s="151">
        <v>3600</v>
      </c>
      <c r="K107" s="152">
        <f>J107/I107</f>
        <v>1200</v>
      </c>
      <c r="L107" s="153">
        <v>3</v>
      </c>
      <c r="M107" s="151">
        <f t="shared" ref="M107:M113" si="55">F107/V107*60</f>
        <v>3185.4482678776435</v>
      </c>
      <c r="N107" s="152">
        <f t="shared" si="48"/>
        <v>1061.8160892925478</v>
      </c>
      <c r="O107" s="154">
        <f t="shared" si="49"/>
        <v>0</v>
      </c>
      <c r="P107" s="155">
        <f t="shared" si="50"/>
        <v>-138.18391070745224</v>
      </c>
      <c r="Q107" s="156">
        <f t="shared" si="51"/>
        <v>0.88484674107712313</v>
      </c>
      <c r="R107" s="327">
        <f>Q123</f>
        <v>0.89358685897203982</v>
      </c>
      <c r="S107" s="157">
        <v>0.74513888888888902</v>
      </c>
      <c r="T107" s="158">
        <v>0.74931712962962971</v>
      </c>
      <c r="U107" s="159"/>
      <c r="V107" s="160">
        <v>6.0274091384922448</v>
      </c>
      <c r="W107" s="161"/>
      <c r="X107" s="162"/>
      <c r="Y107" s="330"/>
      <c r="Z107" s="331"/>
      <c r="AA107" s="115">
        <f t="shared" si="52"/>
        <v>-414.5517321223565</v>
      </c>
      <c r="AB107" s="156">
        <f t="shared" si="53"/>
        <v>0.88484674107712324</v>
      </c>
      <c r="AC107" s="332">
        <f>AB123</f>
        <v>0.89358685897203993</v>
      </c>
    </row>
    <row r="108" spans="1:29" ht="15.75" customHeight="1">
      <c r="A108" s="323"/>
      <c r="B108" s="100" t="s">
        <v>118</v>
      </c>
      <c r="C108" s="335" t="s">
        <v>142</v>
      </c>
      <c r="D108" s="336"/>
      <c r="E108" s="101">
        <v>18.18</v>
      </c>
      <c r="F108" s="102">
        <v>1795</v>
      </c>
      <c r="G108" s="103">
        <f t="shared" si="54"/>
        <v>32633.1</v>
      </c>
      <c r="H108" s="26"/>
      <c r="I108" s="104">
        <v>3</v>
      </c>
      <c r="J108" s="105">
        <v>3000</v>
      </c>
      <c r="K108" s="106">
        <f t="shared" si="44"/>
        <v>1000</v>
      </c>
      <c r="L108" s="107">
        <v>3</v>
      </c>
      <c r="M108" s="105">
        <f t="shared" si="55"/>
        <v>2718.1088803998246</v>
      </c>
      <c r="N108" s="106">
        <f t="shared" si="48"/>
        <v>906.03629346660819</v>
      </c>
      <c r="O108" s="108">
        <f t="shared" si="49"/>
        <v>0</v>
      </c>
      <c r="P108" s="109">
        <f t="shared" si="50"/>
        <v>-93.963706533391814</v>
      </c>
      <c r="Q108" s="110">
        <f t="shared" si="51"/>
        <v>0.90603629346660819</v>
      </c>
      <c r="R108" s="328"/>
      <c r="S108" s="47">
        <v>0.7597222222222223</v>
      </c>
      <c r="T108" s="48">
        <v>0.78723379629629642</v>
      </c>
      <c r="U108" s="111">
        <v>14.983333333333331</v>
      </c>
      <c r="V108" s="112">
        <v>39.623136798021754</v>
      </c>
      <c r="W108" s="113"/>
      <c r="X108" s="116"/>
      <c r="Y108" s="337"/>
      <c r="Z108" s="338"/>
      <c r="AA108" s="117">
        <f t="shared" si="52"/>
        <v>-281.89111960017544</v>
      </c>
      <c r="AB108" s="110">
        <f t="shared" si="53"/>
        <v>0.90603629346660819</v>
      </c>
      <c r="AC108" s="333"/>
    </row>
    <row r="109" spans="1:29" ht="15.75" customHeight="1">
      <c r="A109" s="323"/>
      <c r="B109" s="100" t="s">
        <v>118</v>
      </c>
      <c r="C109" s="335" t="s">
        <v>148</v>
      </c>
      <c r="D109" s="336"/>
      <c r="E109" s="101">
        <v>25.03</v>
      </c>
      <c r="F109" s="102">
        <v>1493</v>
      </c>
      <c r="G109" s="103">
        <f t="shared" si="54"/>
        <v>37369.79</v>
      </c>
      <c r="H109" s="26"/>
      <c r="I109" s="104">
        <v>5</v>
      </c>
      <c r="J109" s="105">
        <v>3600</v>
      </c>
      <c r="K109" s="106">
        <f t="shared" si="44"/>
        <v>720</v>
      </c>
      <c r="L109" s="107">
        <v>5</v>
      </c>
      <c r="M109" s="105">
        <f t="shared" si="55"/>
        <v>3197.6287436999596</v>
      </c>
      <c r="N109" s="106">
        <f t="shared" si="48"/>
        <v>639.52574873999197</v>
      </c>
      <c r="O109" s="108">
        <f t="shared" si="49"/>
        <v>0</v>
      </c>
      <c r="P109" s="109">
        <f t="shared" si="50"/>
        <v>-80.474251260008032</v>
      </c>
      <c r="Q109" s="110">
        <f t="shared" si="51"/>
        <v>0.88823020658332219</v>
      </c>
      <c r="R109" s="328"/>
      <c r="S109" s="47">
        <v>0.79722222222222228</v>
      </c>
      <c r="T109" s="48">
        <v>0.81666666666666676</v>
      </c>
      <c r="U109" s="111">
        <v>15</v>
      </c>
      <c r="V109" s="112">
        <v>28.014509244230599</v>
      </c>
      <c r="W109" s="113"/>
      <c r="X109" s="116"/>
      <c r="Y109" s="337"/>
      <c r="Z109" s="338"/>
      <c r="AA109" s="117">
        <f t="shared" si="52"/>
        <v>-402.37125630004039</v>
      </c>
      <c r="AB109" s="110">
        <f t="shared" si="53"/>
        <v>0.88823020658332208</v>
      </c>
      <c r="AC109" s="333"/>
    </row>
    <row r="110" spans="1:29" ht="15.75" customHeight="1">
      <c r="A110" s="323"/>
      <c r="B110" s="100" t="s">
        <v>118</v>
      </c>
      <c r="C110" s="335" t="s">
        <v>141</v>
      </c>
      <c r="D110" s="336"/>
      <c r="E110" s="101">
        <v>14.03</v>
      </c>
      <c r="F110" s="102">
        <v>1913</v>
      </c>
      <c r="G110" s="103">
        <f t="shared" si="54"/>
        <v>26839.39</v>
      </c>
      <c r="H110" s="26">
        <v>2</v>
      </c>
      <c r="I110" s="104">
        <v>3</v>
      </c>
      <c r="J110" s="105">
        <v>3000</v>
      </c>
      <c r="K110" s="106">
        <f t="shared" si="44"/>
        <v>1000</v>
      </c>
      <c r="L110" s="107">
        <v>3</v>
      </c>
      <c r="M110" s="105">
        <f t="shared" si="55"/>
        <v>2718.9250361065097</v>
      </c>
      <c r="N110" s="106">
        <f t="shared" si="48"/>
        <v>906.30834536883651</v>
      </c>
      <c r="O110" s="108">
        <f t="shared" si="49"/>
        <v>0</v>
      </c>
      <c r="P110" s="109">
        <f t="shared" si="50"/>
        <v>-93.691654631163487</v>
      </c>
      <c r="Q110" s="110">
        <f t="shared" si="51"/>
        <v>0.90630834536883653</v>
      </c>
      <c r="R110" s="328"/>
      <c r="S110" s="47">
        <v>0.82708333333333339</v>
      </c>
      <c r="T110" s="48">
        <v>0.85638888888888898</v>
      </c>
      <c r="U110" s="111">
        <v>14.999999999999947</v>
      </c>
      <c r="V110" s="112">
        <v>42.215213172763498</v>
      </c>
      <c r="W110" s="113"/>
      <c r="X110" s="116"/>
      <c r="Y110" s="337"/>
      <c r="Z110" s="338"/>
      <c r="AA110" s="117">
        <f t="shared" si="52"/>
        <v>-281.07496389349035</v>
      </c>
      <c r="AB110" s="110">
        <f t="shared" si="53"/>
        <v>0.90630834536883653</v>
      </c>
      <c r="AC110" s="333"/>
    </row>
    <row r="111" spans="1:29" ht="15.75" customHeight="1">
      <c r="A111" s="323"/>
      <c r="B111" s="100" t="s">
        <v>118</v>
      </c>
      <c r="C111" s="335" t="s">
        <v>143</v>
      </c>
      <c r="D111" s="336"/>
      <c r="E111" s="101">
        <v>14.28</v>
      </c>
      <c r="F111" s="102">
        <v>1984</v>
      </c>
      <c r="G111" s="103">
        <f t="shared" si="54"/>
        <v>28331.52</v>
      </c>
      <c r="H111" s="13"/>
      <c r="I111" s="104">
        <v>3</v>
      </c>
      <c r="J111" s="105">
        <v>3600</v>
      </c>
      <c r="K111" s="106">
        <f t="shared" si="44"/>
        <v>1200</v>
      </c>
      <c r="L111" s="107">
        <v>3</v>
      </c>
      <c r="M111" s="105">
        <f t="shared" si="55"/>
        <v>3185.4482678776435</v>
      </c>
      <c r="N111" s="106">
        <f t="shared" si="48"/>
        <v>1061.8160892925478</v>
      </c>
      <c r="O111" s="108">
        <f t="shared" si="49"/>
        <v>0</v>
      </c>
      <c r="P111" s="109">
        <f t="shared" si="50"/>
        <v>-138.18391070745224</v>
      </c>
      <c r="Q111" s="110">
        <f t="shared" si="51"/>
        <v>0.88484674107712313</v>
      </c>
      <c r="R111" s="328"/>
      <c r="S111" s="47">
        <v>0.8666666666666667</v>
      </c>
      <c r="T111" s="48">
        <v>0.89261574074074079</v>
      </c>
      <c r="U111" s="111">
        <v>14.799999999999915</v>
      </c>
      <c r="V111" s="112">
        <v>37.369936658651916</v>
      </c>
      <c r="W111" s="113"/>
      <c r="X111" s="116"/>
      <c r="Y111" s="337"/>
      <c r="Z111" s="338"/>
      <c r="AA111" s="117">
        <f t="shared" si="52"/>
        <v>-414.5517321223565</v>
      </c>
      <c r="AB111" s="110">
        <f t="shared" si="53"/>
        <v>0.88484674107712324</v>
      </c>
      <c r="AC111" s="333"/>
    </row>
    <row r="112" spans="1:29" ht="15.75" customHeight="1">
      <c r="A112" s="323"/>
      <c r="B112" s="100" t="s">
        <v>118</v>
      </c>
      <c r="C112" s="335" t="s">
        <v>141</v>
      </c>
      <c r="D112" s="336"/>
      <c r="E112" s="101">
        <v>14.03</v>
      </c>
      <c r="F112" s="102">
        <v>5120</v>
      </c>
      <c r="G112" s="121">
        <f t="shared" si="54"/>
        <v>71833.599999999991</v>
      </c>
      <c r="H112" s="122"/>
      <c r="I112" s="104">
        <v>3</v>
      </c>
      <c r="J112" s="105">
        <v>3000</v>
      </c>
      <c r="K112" s="106">
        <f t="shared" si="44"/>
        <v>1000</v>
      </c>
      <c r="L112" s="107">
        <v>3</v>
      </c>
      <c r="M112" s="105">
        <f t="shared" si="55"/>
        <v>2718.9250361065101</v>
      </c>
      <c r="N112" s="106">
        <f t="shared" si="48"/>
        <v>906.30834536883674</v>
      </c>
      <c r="O112" s="108">
        <f t="shared" si="49"/>
        <v>0</v>
      </c>
      <c r="P112" s="109">
        <f t="shared" si="50"/>
        <v>-93.69165463116326</v>
      </c>
      <c r="Q112" s="110">
        <f t="shared" si="51"/>
        <v>0.90630834536883675</v>
      </c>
      <c r="R112" s="328"/>
      <c r="S112" s="47">
        <v>0.90277777777777779</v>
      </c>
      <c r="T112" s="120">
        <v>0.98123842592592592</v>
      </c>
      <c r="U112" s="111">
        <v>14.633333333333276</v>
      </c>
      <c r="V112" s="112">
        <v>112.98582929668012</v>
      </c>
      <c r="W112" s="113"/>
      <c r="X112" s="116"/>
      <c r="Y112" s="337"/>
      <c r="Z112" s="338"/>
      <c r="AA112" s="117">
        <f t="shared" si="52"/>
        <v>-281.07496389348989</v>
      </c>
      <c r="AB112" s="110">
        <f t="shared" si="53"/>
        <v>0.90630834536883675</v>
      </c>
      <c r="AC112" s="333"/>
    </row>
    <row r="113" spans="1:29" ht="15.75" customHeight="1">
      <c r="A113" s="323"/>
      <c r="B113" s="100" t="s">
        <v>118</v>
      </c>
      <c r="C113" s="335" t="s">
        <v>143</v>
      </c>
      <c r="D113" s="336"/>
      <c r="E113" s="101">
        <v>14.28</v>
      </c>
      <c r="F113" s="102">
        <v>6620</v>
      </c>
      <c r="G113" s="121">
        <f t="shared" si="54"/>
        <v>94533.599999999991</v>
      </c>
      <c r="H113" s="62"/>
      <c r="I113" s="104">
        <v>3</v>
      </c>
      <c r="J113" s="105">
        <v>3600</v>
      </c>
      <c r="K113" s="106">
        <f t="shared" si="44"/>
        <v>1200</v>
      </c>
      <c r="L113" s="107">
        <v>3</v>
      </c>
      <c r="M113" s="105">
        <f t="shared" si="55"/>
        <v>3185.448267877644</v>
      </c>
      <c r="N113" s="106">
        <f t="shared" si="48"/>
        <v>1061.816089292548</v>
      </c>
      <c r="O113" s="123">
        <f t="shared" si="49"/>
        <v>0</v>
      </c>
      <c r="P113" s="124">
        <f t="shared" si="50"/>
        <v>-138.18391070745201</v>
      </c>
      <c r="Q113" s="125">
        <f t="shared" si="51"/>
        <v>0.88484674107712336</v>
      </c>
      <c r="R113" s="328"/>
      <c r="S113" s="47">
        <v>0.99097222222222225</v>
      </c>
      <c r="T113" s="120">
        <v>1.0775578703703703</v>
      </c>
      <c r="U113" s="111">
        <v>15</v>
      </c>
      <c r="V113" s="112">
        <v>124.6920265525583</v>
      </c>
      <c r="W113" s="113"/>
      <c r="X113" s="116"/>
      <c r="Y113" s="337"/>
      <c r="Z113" s="338"/>
      <c r="AA113" s="117">
        <f t="shared" si="52"/>
        <v>-414.55173212235604</v>
      </c>
      <c r="AB113" s="110">
        <f t="shared" si="53"/>
        <v>0.88484674107712336</v>
      </c>
      <c r="AC113" s="333"/>
    </row>
    <row r="114" spans="1:29" ht="15.75" customHeight="1">
      <c r="A114" s="323"/>
      <c r="B114" s="100"/>
      <c r="C114" s="335"/>
      <c r="D114" s="336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28"/>
      <c r="S114" s="47"/>
      <c r="T114" s="120"/>
      <c r="U114" s="111"/>
      <c r="V114" s="112"/>
      <c r="W114" s="113"/>
      <c r="X114" s="116"/>
      <c r="Y114" s="337"/>
      <c r="Z114" s="338"/>
      <c r="AA114" s="117"/>
      <c r="AB114" s="110"/>
      <c r="AC114" s="333"/>
    </row>
    <row r="115" spans="1:29" ht="15.75" customHeight="1">
      <c r="A115" s="323"/>
      <c r="B115" s="100"/>
      <c r="C115" s="335"/>
      <c r="D115" s="336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8"/>
      <c r="S115" s="47"/>
      <c r="T115" s="120"/>
      <c r="U115" s="111"/>
      <c r="V115" s="112"/>
      <c r="W115" s="113"/>
      <c r="X115" s="116"/>
      <c r="Y115" s="337"/>
      <c r="Z115" s="338"/>
      <c r="AA115" s="117"/>
      <c r="AB115" s="110"/>
      <c r="AC115" s="333"/>
    </row>
    <row r="116" spans="1:29" ht="15.75" customHeight="1">
      <c r="A116" s="323"/>
      <c r="B116" s="100"/>
      <c r="C116" s="335"/>
      <c r="D116" s="336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8"/>
      <c r="S116" s="47"/>
      <c r="T116" s="120"/>
      <c r="U116" s="111"/>
      <c r="V116" s="112"/>
      <c r="W116" s="113"/>
      <c r="X116" s="116"/>
      <c r="Y116" s="337"/>
      <c r="Z116" s="338"/>
      <c r="AA116" s="117"/>
      <c r="AB116" s="110"/>
      <c r="AC116" s="333"/>
    </row>
    <row r="117" spans="1:29" ht="15.75" customHeight="1">
      <c r="A117" s="323"/>
      <c r="B117" s="100"/>
      <c r="C117" s="335"/>
      <c r="D117" s="336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8"/>
      <c r="S117" s="47"/>
      <c r="T117" s="120"/>
      <c r="U117" s="111"/>
      <c r="V117" s="112"/>
      <c r="W117" s="126"/>
      <c r="X117" s="127"/>
      <c r="Y117" s="337"/>
      <c r="Z117" s="338"/>
      <c r="AA117" s="117"/>
      <c r="AB117" s="110"/>
      <c r="AC117" s="333"/>
    </row>
    <row r="118" spans="1:29" ht="15.75" customHeight="1">
      <c r="A118" s="323"/>
      <c r="B118" s="100"/>
      <c r="C118" s="335"/>
      <c r="D118" s="336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8"/>
      <c r="S118" s="47"/>
      <c r="T118" s="120"/>
      <c r="U118" s="111"/>
      <c r="V118" s="112"/>
      <c r="W118" s="126"/>
      <c r="X118" s="127"/>
      <c r="Y118" s="337"/>
      <c r="Z118" s="338"/>
      <c r="AA118" s="117"/>
      <c r="AB118" s="110"/>
      <c r="AC118" s="333"/>
    </row>
    <row r="119" spans="1:29" ht="15.75" customHeight="1">
      <c r="A119" s="323"/>
      <c r="B119" s="100"/>
      <c r="C119" s="335"/>
      <c r="D119" s="336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8"/>
      <c r="S119" s="47"/>
      <c r="T119" s="120"/>
      <c r="U119" s="111"/>
      <c r="V119" s="112"/>
      <c r="W119" s="126"/>
      <c r="X119" s="127"/>
      <c r="Y119" s="337"/>
      <c r="Z119" s="338"/>
      <c r="AA119" s="117"/>
      <c r="AB119" s="110"/>
      <c r="AC119" s="333"/>
    </row>
    <row r="120" spans="1:29" ht="15.75" customHeight="1">
      <c r="A120" s="323"/>
      <c r="B120" s="100"/>
      <c r="C120" s="335"/>
      <c r="D120" s="336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8"/>
      <c r="S120" s="47"/>
      <c r="T120" s="120"/>
      <c r="U120" s="111"/>
      <c r="V120" s="112"/>
      <c r="W120" s="126"/>
      <c r="X120" s="127"/>
      <c r="Y120" s="337"/>
      <c r="Z120" s="338"/>
      <c r="AA120" s="117"/>
      <c r="AB120" s="110"/>
      <c r="AC120" s="333"/>
    </row>
    <row r="121" spans="1:29" ht="15.75" customHeight="1">
      <c r="A121" s="323"/>
      <c r="B121" s="100"/>
      <c r="C121" s="335"/>
      <c r="D121" s="336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8"/>
      <c r="S121" s="47"/>
      <c r="T121" s="120"/>
      <c r="U121" s="111"/>
      <c r="V121" s="112"/>
      <c r="W121" s="126"/>
      <c r="X121" s="127"/>
      <c r="Y121" s="337"/>
      <c r="Z121" s="338"/>
      <c r="AA121" s="117"/>
      <c r="AB121" s="110"/>
      <c r="AC121" s="333"/>
    </row>
    <row r="122" spans="1:29" ht="15.75" customHeight="1">
      <c r="A122" s="323"/>
      <c r="B122" s="100"/>
      <c r="C122" s="335"/>
      <c r="D122" s="336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8"/>
      <c r="S122" s="119"/>
      <c r="T122" s="120"/>
      <c r="U122" s="130"/>
      <c r="V122" s="131"/>
      <c r="W122" s="126"/>
      <c r="X122" s="127"/>
      <c r="Y122" s="337"/>
      <c r="Z122" s="338"/>
      <c r="AA122" s="165"/>
      <c r="AB122" s="125"/>
      <c r="AC122" s="333"/>
    </row>
    <row r="123" spans="1:29" ht="15.75" customHeight="1" thickBot="1">
      <c r="A123" s="324"/>
      <c r="B123" s="133" t="s">
        <v>115</v>
      </c>
      <c r="C123" s="358"/>
      <c r="D123" s="358"/>
      <c r="E123" s="134"/>
      <c r="F123" s="99"/>
      <c r="G123" s="135"/>
      <c r="H123" s="69"/>
      <c r="I123" s="136">
        <f t="shared" ref="I123:J123" si="56">AVERAGE(I107:I122)</f>
        <v>3.2857142857142856</v>
      </c>
      <c r="J123" s="137">
        <f t="shared" si="56"/>
        <v>3342.8571428571427</v>
      </c>
      <c r="K123" s="138">
        <f t="shared" ref="K123" si="57">J123/I123</f>
        <v>1017.3913043478261</v>
      </c>
      <c r="L123" s="136">
        <f t="shared" ref="L123:M123" si="58">AVERAGE(L107:L122)</f>
        <v>3.2857142857142856</v>
      </c>
      <c r="M123" s="137">
        <f t="shared" si="58"/>
        <v>2987.133214277962</v>
      </c>
      <c r="N123" s="138">
        <f t="shared" ref="N123:N135" si="59">M123/L123</f>
        <v>909.1274999976406</v>
      </c>
      <c r="O123" s="139">
        <f t="shared" ref="O123:O135" si="60">L123-I123</f>
        <v>0</v>
      </c>
      <c r="P123" s="140">
        <f t="shared" ref="P123:P135" si="61">N123-K123</f>
        <v>-108.26380435018552</v>
      </c>
      <c r="Q123" s="141">
        <f t="shared" ref="Q123:Q135" si="62">N123/K123</f>
        <v>0.89358685897203982</v>
      </c>
      <c r="R123" s="329"/>
      <c r="S123" s="142">
        <v>0.74513888888888902</v>
      </c>
      <c r="T123" s="143">
        <v>1.0775578703703703</v>
      </c>
      <c r="U123" s="144"/>
      <c r="V123" s="166"/>
      <c r="W123" s="99"/>
      <c r="X123" s="69"/>
      <c r="Y123" s="359"/>
      <c r="Z123" s="360"/>
      <c r="AA123" s="168">
        <f t="shared" ref="AA123:AA135" si="63">M123-J123</f>
        <v>-355.72392857918067</v>
      </c>
      <c r="AB123" s="141">
        <f t="shared" ref="AB123:AB135" si="64">M123/J123</f>
        <v>0.89358685897203993</v>
      </c>
      <c r="AC123" s="334"/>
    </row>
    <row r="124" spans="1:29" ht="15.75" customHeight="1">
      <c r="A124" s="361" t="s">
        <v>144</v>
      </c>
      <c r="B124" s="114" t="s">
        <v>118</v>
      </c>
      <c r="C124" s="325" t="s">
        <v>139</v>
      </c>
      <c r="D124" s="326"/>
      <c r="E124" s="147">
        <v>16.66</v>
      </c>
      <c r="F124" s="97">
        <v>251</v>
      </c>
      <c r="G124" s="148">
        <f t="shared" ref="G124:G135" si="65">E124*F124</f>
        <v>4181.66</v>
      </c>
      <c r="H124" s="149">
        <v>3</v>
      </c>
      <c r="I124" s="150">
        <v>5</v>
      </c>
      <c r="J124" s="151">
        <v>3600</v>
      </c>
      <c r="K124" s="152">
        <f>J124/I124</f>
        <v>720</v>
      </c>
      <c r="L124" s="153">
        <v>5</v>
      </c>
      <c r="M124" s="151">
        <f t="shared" ref="M124:M135" si="66">F124/V124*60</f>
        <v>3191.7078973714533</v>
      </c>
      <c r="N124" s="152">
        <f t="shared" si="59"/>
        <v>638.34157947429071</v>
      </c>
      <c r="O124" s="154">
        <f t="shared" si="60"/>
        <v>0</v>
      </c>
      <c r="P124" s="155">
        <f t="shared" si="61"/>
        <v>-81.658420525709289</v>
      </c>
      <c r="Q124" s="156">
        <f t="shared" si="62"/>
        <v>0.88658552704762594</v>
      </c>
      <c r="R124" s="327">
        <f>Q140</f>
        <v>0.88638848701556838</v>
      </c>
      <c r="S124" s="157">
        <v>0.75069444444444455</v>
      </c>
      <c r="T124" s="158">
        <v>0.75396990740740755</v>
      </c>
      <c r="U124" s="159"/>
      <c r="V124" s="160">
        <v>4.7184769046073223</v>
      </c>
      <c r="W124" s="158"/>
      <c r="X124" s="169"/>
      <c r="Y124" s="330"/>
      <c r="Z124" s="331"/>
      <c r="AA124" s="171">
        <f t="shared" si="63"/>
        <v>-408.29210262854667</v>
      </c>
      <c r="AB124" s="156">
        <f t="shared" si="64"/>
        <v>0.88658552704762594</v>
      </c>
      <c r="AC124" s="332">
        <f>AB140</f>
        <v>0.88638848701556838</v>
      </c>
    </row>
    <row r="125" spans="1:29" ht="15.75" customHeight="1">
      <c r="A125" s="362"/>
      <c r="B125" s="100" t="s">
        <v>118</v>
      </c>
      <c r="C125" s="335" t="s">
        <v>134</v>
      </c>
      <c r="D125" s="336"/>
      <c r="E125" s="101">
        <v>16.7</v>
      </c>
      <c r="F125" s="102">
        <v>447</v>
      </c>
      <c r="G125" s="103">
        <f t="shared" si="65"/>
        <v>7464.9</v>
      </c>
      <c r="H125" s="26">
        <v>2</v>
      </c>
      <c r="I125" s="104">
        <v>3</v>
      </c>
      <c r="J125" s="105">
        <v>3600</v>
      </c>
      <c r="K125" s="106">
        <f t="shared" si="44"/>
        <v>1200</v>
      </c>
      <c r="L125" s="107">
        <v>3</v>
      </c>
      <c r="M125" s="105">
        <f t="shared" si="66"/>
        <v>3186.2853565367632</v>
      </c>
      <c r="N125" s="106">
        <f t="shared" si="59"/>
        <v>1062.0951188455876</v>
      </c>
      <c r="O125" s="108">
        <f t="shared" si="60"/>
        <v>0</v>
      </c>
      <c r="P125" s="109">
        <f t="shared" si="61"/>
        <v>-137.90488115441235</v>
      </c>
      <c r="Q125" s="110">
        <f t="shared" si="62"/>
        <v>0.88507926570465634</v>
      </c>
      <c r="R125" s="328"/>
      <c r="S125" s="47">
        <v>0.76388888888888895</v>
      </c>
      <c r="T125" s="48">
        <v>0.76973379629629635</v>
      </c>
      <c r="U125" s="111">
        <v>15</v>
      </c>
      <c r="V125" s="112">
        <v>8.4173251918501091</v>
      </c>
      <c r="W125" s="113"/>
      <c r="X125" s="13"/>
      <c r="Y125" s="337"/>
      <c r="Z125" s="338"/>
      <c r="AA125" s="172">
        <f t="shared" si="63"/>
        <v>-413.71464346323683</v>
      </c>
      <c r="AB125" s="110">
        <f t="shared" si="64"/>
        <v>0.88507926570465645</v>
      </c>
      <c r="AC125" s="333"/>
    </row>
    <row r="126" spans="1:29" ht="15.75" customHeight="1">
      <c r="A126" s="362"/>
      <c r="B126" s="100" t="s">
        <v>118</v>
      </c>
      <c r="C126" s="335" t="s">
        <v>201</v>
      </c>
      <c r="D126" s="336"/>
      <c r="E126" s="101">
        <v>30</v>
      </c>
      <c r="F126" s="102">
        <v>679</v>
      </c>
      <c r="G126" s="103">
        <f t="shared" si="65"/>
        <v>20370</v>
      </c>
      <c r="H126" s="26">
        <v>2</v>
      </c>
      <c r="I126" s="104">
        <v>4</v>
      </c>
      <c r="J126" s="105">
        <v>3600</v>
      </c>
      <c r="K126" s="106">
        <f t="shared" si="44"/>
        <v>900</v>
      </c>
      <c r="L126" s="107">
        <v>4</v>
      </c>
      <c r="M126" s="105">
        <f t="shared" si="66"/>
        <v>3191.7599999999989</v>
      </c>
      <c r="N126" s="106">
        <f t="shared" si="59"/>
        <v>797.93999999999971</v>
      </c>
      <c r="O126" s="108">
        <f t="shared" si="60"/>
        <v>0</v>
      </c>
      <c r="P126" s="109">
        <f t="shared" si="61"/>
        <v>-102.06000000000029</v>
      </c>
      <c r="Q126" s="110">
        <f t="shared" si="62"/>
        <v>0.88659999999999972</v>
      </c>
      <c r="R126" s="328"/>
      <c r="S126" s="47">
        <v>0.77986111111111112</v>
      </c>
      <c r="T126" s="48">
        <v>0.78871527777777783</v>
      </c>
      <c r="U126" s="111">
        <v>14.583333333333268</v>
      </c>
      <c r="V126" s="112">
        <v>12.764117602827284</v>
      </c>
      <c r="W126" s="113"/>
      <c r="X126" s="13"/>
      <c r="Y126" s="337"/>
      <c r="Z126" s="338"/>
      <c r="AA126" s="172">
        <f t="shared" si="63"/>
        <v>-408.24000000000115</v>
      </c>
      <c r="AB126" s="110">
        <f t="shared" si="64"/>
        <v>0.88659999999999972</v>
      </c>
      <c r="AC126" s="333"/>
    </row>
    <row r="127" spans="1:29" ht="15.75" customHeight="1">
      <c r="A127" s="362"/>
      <c r="B127" s="100" t="s">
        <v>118</v>
      </c>
      <c r="C127" s="335" t="s">
        <v>147</v>
      </c>
      <c r="D127" s="336"/>
      <c r="E127" s="101">
        <v>24.82</v>
      </c>
      <c r="F127" s="102">
        <v>650</v>
      </c>
      <c r="G127" s="103">
        <f t="shared" si="65"/>
        <v>16133</v>
      </c>
      <c r="H127" s="26">
        <v>2</v>
      </c>
      <c r="I127" s="104">
        <v>5</v>
      </c>
      <c r="J127" s="105">
        <v>3600</v>
      </c>
      <c r="K127" s="106">
        <f t="shared" si="44"/>
        <v>720</v>
      </c>
      <c r="L127" s="107">
        <v>5</v>
      </c>
      <c r="M127" s="105">
        <f t="shared" si="66"/>
        <v>3190.328288371295</v>
      </c>
      <c r="N127" s="106">
        <f t="shared" si="59"/>
        <v>638.065657674259</v>
      </c>
      <c r="O127" s="108">
        <f t="shared" si="60"/>
        <v>0</v>
      </c>
      <c r="P127" s="109">
        <f t="shared" si="61"/>
        <v>-81.934342325741</v>
      </c>
      <c r="Q127" s="110">
        <f t="shared" si="62"/>
        <v>0.88620230232535968</v>
      </c>
      <c r="R127" s="328"/>
      <c r="S127" s="47">
        <v>0.79861111111111105</v>
      </c>
      <c r="T127" s="48">
        <v>0.8070949074074073</v>
      </c>
      <c r="U127" s="111">
        <v>15</v>
      </c>
      <c r="V127" s="112">
        <v>12.224447290316325</v>
      </c>
      <c r="W127" s="113"/>
      <c r="X127" s="13"/>
      <c r="Y127" s="337"/>
      <c r="Z127" s="338"/>
      <c r="AA127" s="172">
        <f t="shared" si="63"/>
        <v>-409.671711628705</v>
      </c>
      <c r="AB127" s="110">
        <f t="shared" si="64"/>
        <v>0.88620230232535968</v>
      </c>
      <c r="AC127" s="333"/>
    </row>
    <row r="128" spans="1:29" ht="15.75" customHeight="1">
      <c r="A128" s="363"/>
      <c r="B128" s="100" t="s">
        <v>118</v>
      </c>
      <c r="C128" s="335" t="s">
        <v>145</v>
      </c>
      <c r="D128" s="336"/>
      <c r="E128" s="101">
        <v>18.18</v>
      </c>
      <c r="F128" s="102">
        <v>895</v>
      </c>
      <c r="G128" s="103">
        <f t="shared" si="65"/>
        <v>16271.1</v>
      </c>
      <c r="H128" s="26">
        <v>2</v>
      </c>
      <c r="I128" s="104">
        <v>3</v>
      </c>
      <c r="J128" s="105">
        <v>3600</v>
      </c>
      <c r="K128" s="106">
        <f t="shared" si="44"/>
        <v>1200</v>
      </c>
      <c r="L128" s="107">
        <v>3</v>
      </c>
      <c r="M128" s="105">
        <f t="shared" si="66"/>
        <v>3190.8177986702826</v>
      </c>
      <c r="N128" s="106">
        <f t="shared" si="59"/>
        <v>1063.6059328900942</v>
      </c>
      <c r="O128" s="108">
        <f t="shared" si="60"/>
        <v>0</v>
      </c>
      <c r="P128" s="109">
        <f t="shared" si="61"/>
        <v>-136.39406710990579</v>
      </c>
      <c r="Q128" s="110">
        <f t="shared" si="62"/>
        <v>0.88633827740841187</v>
      </c>
      <c r="R128" s="328"/>
      <c r="S128" s="47">
        <v>0.81736111111111098</v>
      </c>
      <c r="T128" s="48">
        <v>0.82903935185185174</v>
      </c>
      <c r="U128" s="111">
        <v>14.783333333333299</v>
      </c>
      <c r="V128" s="112">
        <v>16.829541323976109</v>
      </c>
      <c r="W128" s="113"/>
      <c r="X128" s="116"/>
      <c r="Y128" s="337"/>
      <c r="Z128" s="338"/>
      <c r="AA128" s="172">
        <f t="shared" si="63"/>
        <v>-409.18220132971737</v>
      </c>
      <c r="AB128" s="110">
        <f t="shared" si="64"/>
        <v>0.88633827740841187</v>
      </c>
      <c r="AC128" s="333"/>
    </row>
    <row r="129" spans="1:29" ht="15.75" customHeight="1">
      <c r="A129" s="363"/>
      <c r="B129" s="100" t="s">
        <v>118</v>
      </c>
      <c r="C129" s="335" t="s">
        <v>146</v>
      </c>
      <c r="D129" s="336"/>
      <c r="E129" s="101">
        <v>18.18</v>
      </c>
      <c r="F129" s="102">
        <v>1155</v>
      </c>
      <c r="G129" s="121">
        <f t="shared" si="65"/>
        <v>20997.9</v>
      </c>
      <c r="H129" s="26"/>
      <c r="I129" s="104">
        <v>3</v>
      </c>
      <c r="J129" s="105">
        <v>3600</v>
      </c>
      <c r="K129" s="106">
        <f t="shared" si="44"/>
        <v>1200</v>
      </c>
      <c r="L129" s="107">
        <v>3</v>
      </c>
      <c r="M129" s="105">
        <f t="shared" si="66"/>
        <v>3198.4760598015241</v>
      </c>
      <c r="N129" s="106">
        <f t="shared" si="59"/>
        <v>1066.158686600508</v>
      </c>
      <c r="O129" s="108">
        <f t="shared" si="60"/>
        <v>0</v>
      </c>
      <c r="P129" s="109">
        <f t="shared" si="61"/>
        <v>-133.84131339949204</v>
      </c>
      <c r="Q129" s="110">
        <f t="shared" si="62"/>
        <v>0.88846557216708999</v>
      </c>
      <c r="R129" s="328"/>
      <c r="S129" s="47">
        <v>0.83888888888888868</v>
      </c>
      <c r="T129" s="120">
        <v>0.85392361111111093</v>
      </c>
      <c r="U129" s="111">
        <v>15</v>
      </c>
      <c r="V129" s="112">
        <v>21.666568298247725</v>
      </c>
      <c r="W129" s="113"/>
      <c r="X129" s="50"/>
      <c r="Y129" s="337"/>
      <c r="Z129" s="338"/>
      <c r="AA129" s="172">
        <f t="shared" si="63"/>
        <v>-401.52394019847588</v>
      </c>
      <c r="AB129" s="110">
        <f t="shared" si="64"/>
        <v>0.88846557216708999</v>
      </c>
      <c r="AC129" s="333"/>
    </row>
    <row r="130" spans="1:29" ht="15.75" customHeight="1">
      <c r="A130" s="363"/>
      <c r="B130" s="100" t="s">
        <v>118</v>
      </c>
      <c r="C130" s="335" t="s">
        <v>139</v>
      </c>
      <c r="D130" s="336"/>
      <c r="E130" s="101">
        <v>16.66</v>
      </c>
      <c r="F130" s="102">
        <v>1728</v>
      </c>
      <c r="G130" s="121">
        <f t="shared" si="65"/>
        <v>28788.48</v>
      </c>
      <c r="H130" s="26"/>
      <c r="I130" s="104">
        <v>5</v>
      </c>
      <c r="J130" s="105">
        <v>3600</v>
      </c>
      <c r="K130" s="106">
        <f t="shared" si="44"/>
        <v>720</v>
      </c>
      <c r="L130" s="107">
        <v>5</v>
      </c>
      <c r="M130" s="105">
        <f t="shared" si="66"/>
        <v>3191.7078973714533</v>
      </c>
      <c r="N130" s="106">
        <f t="shared" si="59"/>
        <v>638.34157947429071</v>
      </c>
      <c r="O130" s="123">
        <f t="shared" si="60"/>
        <v>0</v>
      </c>
      <c r="P130" s="124">
        <f t="shared" si="61"/>
        <v>-81.658420525709289</v>
      </c>
      <c r="Q130" s="125">
        <f t="shared" si="62"/>
        <v>0.88658552704762594</v>
      </c>
      <c r="R130" s="328"/>
      <c r="S130" s="47">
        <v>0.8638888888888886</v>
      </c>
      <c r="T130" s="120">
        <v>0.88644675925925898</v>
      </c>
      <c r="U130" s="111">
        <v>15</v>
      </c>
      <c r="V130" s="112">
        <v>32.484175661997824</v>
      </c>
      <c r="W130" s="113"/>
      <c r="X130" s="116"/>
      <c r="Y130" s="337"/>
      <c r="Z130" s="338"/>
      <c r="AA130" s="172">
        <f t="shared" si="63"/>
        <v>-408.29210262854667</v>
      </c>
      <c r="AB130" s="110">
        <f t="shared" si="64"/>
        <v>0.88658552704762594</v>
      </c>
      <c r="AC130" s="333"/>
    </row>
    <row r="131" spans="1:29" ht="15.75" customHeight="1">
      <c r="A131" s="363"/>
      <c r="B131" s="100" t="s">
        <v>118</v>
      </c>
      <c r="C131" s="335" t="s">
        <v>134</v>
      </c>
      <c r="D131" s="336"/>
      <c r="E131" s="101">
        <v>16.7</v>
      </c>
      <c r="F131" s="102">
        <v>965</v>
      </c>
      <c r="G131" s="121">
        <f t="shared" si="65"/>
        <v>16115.5</v>
      </c>
      <c r="H131" s="26"/>
      <c r="I131" s="104">
        <v>3</v>
      </c>
      <c r="J131" s="105">
        <v>3600</v>
      </c>
      <c r="K131" s="106">
        <f t="shared" si="44"/>
        <v>1200</v>
      </c>
      <c r="L131" s="118">
        <v>3</v>
      </c>
      <c r="M131" s="105">
        <f t="shared" si="66"/>
        <v>3186.2853565367627</v>
      </c>
      <c r="N131" s="106">
        <f t="shared" si="59"/>
        <v>1062.0951188455876</v>
      </c>
      <c r="O131" s="123">
        <f t="shared" si="60"/>
        <v>0</v>
      </c>
      <c r="P131" s="124">
        <f t="shared" si="61"/>
        <v>-137.90488115441235</v>
      </c>
      <c r="Q131" s="125">
        <f t="shared" si="62"/>
        <v>0.88507926570465634</v>
      </c>
      <c r="R131" s="328"/>
      <c r="S131" s="47">
        <v>0.89652777777777748</v>
      </c>
      <c r="T131" s="120">
        <v>0.90914351851851827</v>
      </c>
      <c r="U131" s="111">
        <v>14.516666666666644</v>
      </c>
      <c r="V131" s="112">
        <v>18.171630447730102</v>
      </c>
      <c r="W131" s="113"/>
      <c r="X131" s="116"/>
      <c r="Y131" s="337"/>
      <c r="Z131" s="338"/>
      <c r="AA131" s="172">
        <f t="shared" si="63"/>
        <v>-413.71464346323728</v>
      </c>
      <c r="AB131" s="110">
        <f t="shared" si="64"/>
        <v>0.88507926570465634</v>
      </c>
      <c r="AC131" s="333"/>
    </row>
    <row r="132" spans="1:29" ht="15.75" customHeight="1">
      <c r="A132" s="363"/>
      <c r="B132" s="100" t="s">
        <v>118</v>
      </c>
      <c r="C132" s="335" t="s">
        <v>201</v>
      </c>
      <c r="D132" s="336"/>
      <c r="E132" s="101">
        <v>30</v>
      </c>
      <c r="F132" s="102">
        <v>1726</v>
      </c>
      <c r="G132" s="121">
        <f t="shared" si="65"/>
        <v>51780</v>
      </c>
      <c r="H132" s="26"/>
      <c r="I132" s="104">
        <v>4</v>
      </c>
      <c r="J132" s="105">
        <v>3600</v>
      </c>
      <c r="K132" s="106">
        <f t="shared" si="44"/>
        <v>900</v>
      </c>
      <c r="L132" s="118">
        <v>4</v>
      </c>
      <c r="M132" s="105">
        <f t="shared" si="66"/>
        <v>3191.7599999999984</v>
      </c>
      <c r="N132" s="106">
        <f t="shared" si="59"/>
        <v>797.9399999999996</v>
      </c>
      <c r="O132" s="123">
        <f t="shared" si="60"/>
        <v>0</v>
      </c>
      <c r="P132" s="124">
        <f t="shared" si="61"/>
        <v>-102.0600000000004</v>
      </c>
      <c r="Q132" s="125">
        <f t="shared" si="62"/>
        <v>0.88659999999999961</v>
      </c>
      <c r="R132" s="328"/>
      <c r="S132" s="47">
        <v>0.91944444444444406</v>
      </c>
      <c r="T132" s="120">
        <v>0.94196759259259222</v>
      </c>
      <c r="U132" s="111">
        <v>14.833333333333147</v>
      </c>
      <c r="V132" s="112">
        <v>32.446048575080852</v>
      </c>
      <c r="W132" s="126"/>
      <c r="X132" s="127"/>
      <c r="Y132" s="337"/>
      <c r="Z132" s="338"/>
      <c r="AA132" s="172">
        <f t="shared" si="63"/>
        <v>-408.2400000000016</v>
      </c>
      <c r="AB132" s="110">
        <f t="shared" si="64"/>
        <v>0.88659999999999961</v>
      </c>
      <c r="AC132" s="333"/>
    </row>
    <row r="133" spans="1:29" ht="15.75" customHeight="1">
      <c r="A133" s="363"/>
      <c r="B133" s="100" t="s">
        <v>118</v>
      </c>
      <c r="C133" s="335" t="s">
        <v>147</v>
      </c>
      <c r="D133" s="336"/>
      <c r="E133" s="101">
        <v>24.82</v>
      </c>
      <c r="F133" s="102">
        <v>1617</v>
      </c>
      <c r="G133" s="121">
        <f t="shared" si="65"/>
        <v>40133.94</v>
      </c>
      <c r="H133" s="62"/>
      <c r="I133" s="104">
        <v>5</v>
      </c>
      <c r="J133" s="105">
        <v>3600</v>
      </c>
      <c r="K133" s="106">
        <f t="shared" si="44"/>
        <v>720</v>
      </c>
      <c r="L133" s="118">
        <v>5</v>
      </c>
      <c r="M133" s="105">
        <f t="shared" si="66"/>
        <v>3190.3282883712955</v>
      </c>
      <c r="N133" s="106">
        <f t="shared" si="59"/>
        <v>638.06565767425911</v>
      </c>
      <c r="O133" s="123">
        <f t="shared" si="60"/>
        <v>0</v>
      </c>
      <c r="P133" s="124">
        <f t="shared" si="61"/>
        <v>-81.934342325740886</v>
      </c>
      <c r="Q133" s="125">
        <f t="shared" si="62"/>
        <v>0.8862023023253599</v>
      </c>
      <c r="R133" s="328"/>
      <c r="S133" s="47">
        <v>0.95208333333333295</v>
      </c>
      <c r="T133" s="120">
        <v>0.97319444444444403</v>
      </c>
      <c r="U133" s="111">
        <v>14.566666666666652</v>
      </c>
      <c r="V133" s="112">
        <v>30.410663489909993</v>
      </c>
      <c r="W133" s="126"/>
      <c r="X133" s="127"/>
      <c r="Y133" s="337"/>
      <c r="Z133" s="338"/>
      <c r="AA133" s="172">
        <f t="shared" si="63"/>
        <v>-409.67171162870454</v>
      </c>
      <c r="AB133" s="110">
        <f t="shared" si="64"/>
        <v>0.8862023023253599</v>
      </c>
      <c r="AC133" s="333"/>
    </row>
    <row r="134" spans="1:29" ht="15.75" customHeight="1">
      <c r="A134" s="363"/>
      <c r="B134" s="100" t="s">
        <v>118</v>
      </c>
      <c r="C134" s="335" t="s">
        <v>145</v>
      </c>
      <c r="D134" s="336"/>
      <c r="E134" s="101">
        <v>18.18</v>
      </c>
      <c r="F134" s="102">
        <v>2363</v>
      </c>
      <c r="G134" s="121">
        <f t="shared" si="65"/>
        <v>42959.34</v>
      </c>
      <c r="H134" s="62"/>
      <c r="I134" s="104">
        <v>3</v>
      </c>
      <c r="J134" s="105">
        <v>3600</v>
      </c>
      <c r="K134" s="106">
        <f t="shared" si="44"/>
        <v>1200</v>
      </c>
      <c r="L134" s="118">
        <v>3</v>
      </c>
      <c r="M134" s="105">
        <f t="shared" si="66"/>
        <v>3190.8177986702822</v>
      </c>
      <c r="N134" s="106">
        <f t="shared" si="59"/>
        <v>1063.605932890094</v>
      </c>
      <c r="O134" s="123">
        <f t="shared" si="60"/>
        <v>0</v>
      </c>
      <c r="P134" s="124">
        <f t="shared" si="61"/>
        <v>-136.39406710990602</v>
      </c>
      <c r="Q134" s="125">
        <f t="shared" si="62"/>
        <v>0.88633827740841165</v>
      </c>
      <c r="R134" s="328"/>
      <c r="S134" s="47">
        <v>0.98333333333333295</v>
      </c>
      <c r="T134" s="120">
        <v>1.0141898148148145</v>
      </c>
      <c r="U134" s="111">
        <v>14.600000000000044</v>
      </c>
      <c r="V134" s="112">
        <v>44.433749886654248</v>
      </c>
      <c r="W134" s="126"/>
      <c r="X134" s="127"/>
      <c r="Y134" s="337"/>
      <c r="Z134" s="338"/>
      <c r="AA134" s="172">
        <f t="shared" si="63"/>
        <v>-409.18220132971783</v>
      </c>
      <c r="AB134" s="110">
        <f t="shared" si="64"/>
        <v>0.88633827740841176</v>
      </c>
      <c r="AC134" s="333"/>
    </row>
    <row r="135" spans="1:29" ht="15.75" customHeight="1">
      <c r="A135" s="363"/>
      <c r="B135" s="100" t="s">
        <v>118</v>
      </c>
      <c r="C135" s="335" t="s">
        <v>139</v>
      </c>
      <c r="D135" s="336"/>
      <c r="E135" s="101">
        <v>16.66</v>
      </c>
      <c r="F135" s="102">
        <v>5293</v>
      </c>
      <c r="G135" s="121">
        <f t="shared" si="65"/>
        <v>88181.38</v>
      </c>
      <c r="H135" s="62"/>
      <c r="I135" s="104">
        <v>5</v>
      </c>
      <c r="J135" s="105">
        <v>3600</v>
      </c>
      <c r="K135" s="106">
        <f t="shared" si="44"/>
        <v>720</v>
      </c>
      <c r="L135" s="118">
        <v>5</v>
      </c>
      <c r="M135" s="105">
        <f t="shared" si="66"/>
        <v>3191.7078973714533</v>
      </c>
      <c r="N135" s="106">
        <f t="shared" si="59"/>
        <v>638.34157947429071</v>
      </c>
      <c r="O135" s="123">
        <f t="shared" si="60"/>
        <v>0</v>
      </c>
      <c r="P135" s="124">
        <f t="shared" si="61"/>
        <v>-81.658420525709289</v>
      </c>
      <c r="Q135" s="125">
        <f t="shared" si="62"/>
        <v>0.88658552704762594</v>
      </c>
      <c r="R135" s="328"/>
      <c r="S135" s="47">
        <v>1.0243055555555551</v>
      </c>
      <c r="T135" s="120">
        <v>1.0934027777777773</v>
      </c>
      <c r="U135" s="111">
        <v>14.566666666666492</v>
      </c>
      <c r="V135" s="112">
        <v>99.501586677635686</v>
      </c>
      <c r="W135" s="126"/>
      <c r="X135" s="127"/>
      <c r="Y135" s="337"/>
      <c r="Z135" s="338"/>
      <c r="AA135" s="172">
        <f t="shared" si="63"/>
        <v>-408.29210262854667</v>
      </c>
      <c r="AB135" s="110">
        <f t="shared" si="64"/>
        <v>0.88658552704762594</v>
      </c>
      <c r="AC135" s="333"/>
    </row>
    <row r="136" spans="1:29" ht="15.75" customHeight="1">
      <c r="A136" s="363"/>
      <c r="B136" s="100"/>
      <c r="C136" s="335"/>
      <c r="D136" s="336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8"/>
      <c r="S136" s="47"/>
      <c r="T136" s="120"/>
      <c r="U136" s="111"/>
      <c r="V136" s="112"/>
      <c r="W136" s="126"/>
      <c r="X136" s="127"/>
      <c r="Y136" s="337"/>
      <c r="Z136" s="338"/>
      <c r="AA136" s="172"/>
      <c r="AB136" s="110"/>
      <c r="AC136" s="333"/>
    </row>
    <row r="137" spans="1:29" ht="15.75" customHeight="1">
      <c r="A137" s="363"/>
      <c r="B137" s="100"/>
      <c r="C137" s="335"/>
      <c r="D137" s="336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8"/>
      <c r="S137" s="47"/>
      <c r="T137" s="120"/>
      <c r="U137" s="111"/>
      <c r="V137" s="112"/>
      <c r="W137" s="113"/>
      <c r="X137" s="116"/>
      <c r="Y137" s="337"/>
      <c r="Z137" s="338"/>
      <c r="AA137" s="172"/>
      <c r="AB137" s="110"/>
      <c r="AC137" s="333"/>
    </row>
    <row r="138" spans="1:29" ht="15.75" customHeight="1">
      <c r="A138" s="363"/>
      <c r="B138" s="100"/>
      <c r="C138" s="335"/>
      <c r="D138" s="336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8"/>
      <c r="S138" s="47"/>
      <c r="T138" s="120"/>
      <c r="U138" s="111"/>
      <c r="V138" s="112"/>
      <c r="W138" s="126"/>
      <c r="X138" s="127"/>
      <c r="Y138" s="337"/>
      <c r="Z138" s="338"/>
      <c r="AA138" s="172"/>
      <c r="AB138" s="110"/>
      <c r="AC138" s="333"/>
    </row>
    <row r="139" spans="1:29" ht="15.75" customHeight="1">
      <c r="A139" s="363"/>
      <c r="B139" s="100"/>
      <c r="C139" s="335"/>
      <c r="D139" s="336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8"/>
      <c r="S139" s="119"/>
      <c r="T139" s="120"/>
      <c r="U139" s="130"/>
      <c r="V139" s="131"/>
      <c r="W139" s="126"/>
      <c r="X139" s="127"/>
      <c r="Y139" s="337"/>
      <c r="Z139" s="338"/>
      <c r="AA139" s="173"/>
      <c r="AB139" s="125"/>
      <c r="AC139" s="333"/>
    </row>
    <row r="140" spans="1:29" ht="15.75" customHeight="1" thickBot="1">
      <c r="A140" s="364"/>
      <c r="B140" s="133" t="s">
        <v>115</v>
      </c>
      <c r="C140" s="358"/>
      <c r="D140" s="358"/>
      <c r="E140" s="134"/>
      <c r="F140" s="167"/>
      <c r="G140" s="135"/>
      <c r="H140" s="69"/>
      <c r="I140" s="136">
        <f t="shared" ref="I140:J140" si="67">AVERAGE(I124:I139)</f>
        <v>4</v>
      </c>
      <c r="J140" s="137">
        <f t="shared" si="67"/>
        <v>3600</v>
      </c>
      <c r="K140" s="138">
        <f t="shared" ref="K140" si="68">J140/I140</f>
        <v>900</v>
      </c>
      <c r="L140" s="136">
        <f t="shared" ref="L140:M140" si="69">AVERAGE(L124:L139)</f>
        <v>4</v>
      </c>
      <c r="M140" s="137">
        <f t="shared" si="69"/>
        <v>3190.9985532560463</v>
      </c>
      <c r="N140" s="138">
        <f>M140/L140</f>
        <v>797.74963831401158</v>
      </c>
      <c r="O140" s="139">
        <f>L140-I140</f>
        <v>0</v>
      </c>
      <c r="P140" s="140">
        <f>N140-K140</f>
        <v>-102.25036168598842</v>
      </c>
      <c r="Q140" s="141">
        <f>N140/K140</f>
        <v>0.88638848701556838</v>
      </c>
      <c r="R140" s="329"/>
      <c r="S140" s="142">
        <v>0.75069444444444455</v>
      </c>
      <c r="T140" s="143">
        <v>1.0934027777777773</v>
      </c>
      <c r="U140" s="144"/>
      <c r="V140" s="166"/>
      <c r="W140" s="167"/>
      <c r="X140" s="138"/>
      <c r="Y140" s="359"/>
      <c r="Z140" s="360"/>
      <c r="AA140" s="174">
        <f>M140-J140</f>
        <v>-409.00144674395369</v>
      </c>
      <c r="AB140" s="141">
        <f>M140/J140</f>
        <v>0.88638848701556838</v>
      </c>
      <c r="AC140" s="334"/>
    </row>
    <row r="142" spans="1:29">
      <c r="Y142" s="365" t="s">
        <v>149</v>
      </c>
      <c r="Z142" s="365"/>
    </row>
    <row r="143" spans="1:29">
      <c r="Y143" s="365" t="s">
        <v>150</v>
      </c>
      <c r="Z143" s="365"/>
    </row>
    <row r="144" spans="1:29">
      <c r="Y144" s="365" t="s">
        <v>151</v>
      </c>
      <c r="Z144" s="365"/>
    </row>
    <row r="145" spans="25:26">
      <c r="Y145" s="365" t="s">
        <v>152</v>
      </c>
      <c r="Z145" s="365"/>
    </row>
    <row r="146" spans="25:26">
      <c r="Y146" s="365" t="s">
        <v>153</v>
      </c>
      <c r="Z146" s="365"/>
    </row>
    <row r="147" spans="25:26">
      <c r="Y147" s="365" t="s">
        <v>154</v>
      </c>
      <c r="Z147" s="365"/>
    </row>
    <row r="148" spans="25:26">
      <c r="Y148" s="365" t="s">
        <v>155</v>
      </c>
      <c r="Z148" s="365"/>
    </row>
    <row r="149" spans="25:26">
      <c r="Y149" s="365" t="s">
        <v>156</v>
      </c>
      <c r="Z149" s="365"/>
    </row>
    <row r="150" spans="25:26">
      <c r="Y150" s="365" t="s">
        <v>157</v>
      </c>
      <c r="Z150" s="365"/>
    </row>
    <row r="151" spans="25:26">
      <c r="Y151" s="365" t="s">
        <v>158</v>
      </c>
      <c r="Z151" s="365"/>
    </row>
    <row r="152" spans="25:26">
      <c r="Y152" s="365" t="s">
        <v>159</v>
      </c>
      <c r="Z152" s="365"/>
    </row>
    <row r="153" spans="25:26">
      <c r="Y153" s="365" t="s">
        <v>160</v>
      </c>
      <c r="Z153" s="365"/>
    </row>
    <row r="154" spans="25:26">
      <c r="Y154" s="365" t="s">
        <v>161</v>
      </c>
      <c r="Z154" s="365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211" priority="1" operator="greaterThan">
      <formula>0</formula>
    </cfRule>
  </conditionalFormatting>
  <conditionalFormatting sqref="P5:P140 AA5:AA140">
    <cfRule type="cellIs" dxfId="210" priority="4" operator="lessThan">
      <formula>0</formula>
    </cfRule>
  </conditionalFormatting>
  <conditionalFormatting sqref="Q5:Q140 AB5:AB140">
    <cfRule type="cellIs" dxfId="209" priority="2" operator="greaterThan">
      <formula>1</formula>
    </cfRule>
    <cfRule type="cellIs" dxfId="208" priority="3" operator="lessThan">
      <formula>0.8</formula>
    </cfRule>
  </conditionalFormatting>
  <conditionalFormatting sqref="AC5:AC6 R5:R140 AC73:AC78">
    <cfRule type="cellIs" dxfId="207" priority="5" operator="lessThan">
      <formula>0.8</formula>
    </cfRule>
  </conditionalFormatting>
  <conditionalFormatting sqref="AC12:AC20">
    <cfRule type="cellIs" dxfId="206" priority="12" operator="lessThan">
      <formula>0.8</formula>
    </cfRule>
  </conditionalFormatting>
  <conditionalFormatting sqref="AC22">
    <cfRule type="cellIs" dxfId="205" priority="11" operator="lessThan">
      <formula>0.8</formula>
    </cfRule>
  </conditionalFormatting>
  <conditionalFormatting sqref="AC39">
    <cfRule type="cellIs" dxfId="204" priority="7" operator="lessThan">
      <formula>0.8</formula>
    </cfRule>
  </conditionalFormatting>
  <conditionalFormatting sqref="AC56:AC61">
    <cfRule type="cellIs" dxfId="203" priority="6" operator="lessThan">
      <formula>0.8</formula>
    </cfRule>
  </conditionalFormatting>
  <conditionalFormatting sqref="AC90">
    <cfRule type="cellIs" dxfId="202" priority="10" operator="lessThan">
      <formula>0.8</formula>
    </cfRule>
  </conditionalFormatting>
  <conditionalFormatting sqref="AC107">
    <cfRule type="cellIs" dxfId="201" priority="9" operator="lessThan">
      <formula>0.8</formula>
    </cfRule>
  </conditionalFormatting>
  <conditionalFormatting sqref="AC124:AC129">
    <cfRule type="cellIs" dxfId="200" priority="8" operator="lessThan">
      <formula>0.8</formula>
    </cfRule>
  </conditionalFormatting>
  <dataValidations count="1">
    <dataValidation type="list" allowBlank="1" showInputMessage="1" showErrorMessage="1" sqref="Y5:Z140" xr:uid="{00315FB7-67D4-42E8-888C-004013274AB6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E9ADD-A1E4-4E10-8CCF-2B45F8EDDC9A}">
  <sheetPr>
    <tabColor theme="9" tint="0.59999389629810485"/>
    <pageSetUpPr fitToPage="1"/>
  </sheetPr>
  <dimension ref="A1:AG171"/>
  <sheetViews>
    <sheetView zoomScale="85" zoomScaleNormal="85" workbookViewId="0">
      <pane ySplit="4" topLeftCell="A5" activePane="bottomLeft" state="frozen"/>
      <selection activeCell="O50" sqref="O50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SUM(F5:F157)</f>
        <v>110121</v>
      </c>
      <c r="E1" s="88" t="s">
        <v>3</v>
      </c>
      <c r="F1" s="89">
        <f>SUM(G5:G157)</f>
        <v>4777290.3999999994</v>
      </c>
      <c r="G1" s="90" t="s">
        <v>84</v>
      </c>
      <c r="H1" s="91">
        <f>L21+L38+L55+L72+L89+L106+L123+L140+L157</f>
        <v>153.44545454545454</v>
      </c>
      <c r="I1" s="284" t="s">
        <v>85</v>
      </c>
      <c r="J1" s="280"/>
      <c r="K1" s="309"/>
      <c r="L1" s="313" t="s">
        <v>86</v>
      </c>
      <c r="M1" s="314"/>
      <c r="N1" s="315"/>
      <c r="O1" s="280" t="s">
        <v>87</v>
      </c>
      <c r="P1" s="280"/>
      <c r="Q1" s="280"/>
      <c r="R1" s="281"/>
      <c r="S1" s="284" t="s">
        <v>88</v>
      </c>
      <c r="T1" s="280"/>
      <c r="U1" s="280"/>
      <c r="V1" s="280"/>
      <c r="W1" s="280"/>
      <c r="X1" s="281"/>
      <c r="Y1" s="192" t="s">
        <v>187</v>
      </c>
      <c r="Z1" s="192" t="s">
        <v>188</v>
      </c>
      <c r="AA1" s="366" t="s">
        <v>163</v>
      </c>
      <c r="AB1" s="367"/>
      <c r="AC1" s="176" t="s">
        <v>19</v>
      </c>
      <c r="AD1" s="177" t="s">
        <v>162</v>
      </c>
      <c r="AE1" s="284" t="s">
        <v>90</v>
      </c>
      <c r="AF1" s="286"/>
      <c r="AG1" s="287"/>
    </row>
    <row r="2" spans="1:33" ht="26.25" customHeight="1" thickBot="1">
      <c r="A2" s="299">
        <v>46212</v>
      </c>
      <c r="B2" s="300"/>
      <c r="C2" s="92" t="s">
        <v>40</v>
      </c>
      <c r="D2" s="93">
        <f>AVERAGE(N21,N38,N55,N72,N89,N106,N123,N140,N157)</f>
        <v>196.53398099104413</v>
      </c>
      <c r="E2" s="93" t="s">
        <v>91</v>
      </c>
      <c r="F2" s="94">
        <f>F1/D1</f>
        <v>43.382192315725426</v>
      </c>
      <c r="G2" s="95" t="s">
        <v>92</v>
      </c>
      <c r="H2" s="96">
        <f>COUNT(H5:H157)</f>
        <v>7</v>
      </c>
      <c r="I2" s="310"/>
      <c r="J2" s="311"/>
      <c r="K2" s="312"/>
      <c r="L2" s="316"/>
      <c r="M2" s="282"/>
      <c r="N2" s="317"/>
      <c r="O2" s="282"/>
      <c r="P2" s="282"/>
      <c r="Q2" s="282"/>
      <c r="R2" s="283"/>
      <c r="S2" s="285"/>
      <c r="T2" s="282"/>
      <c r="U2" s="282"/>
      <c r="V2" s="282"/>
      <c r="W2" s="282"/>
      <c r="X2" s="283"/>
      <c r="Y2" s="193">
        <f>SUM(Y21,Y38,Y55,Y72,Y89,Y106,Y123,Y140,Y157)</f>
        <v>0</v>
      </c>
      <c r="Z2" s="193">
        <f>SUM(Z21,Z38,Z55,Z72,Z89,Z106,Z123,Z140,Z157)</f>
        <v>0</v>
      </c>
      <c r="AA2" s="368"/>
      <c r="AB2" s="369"/>
      <c r="AC2" s="201">
        <f>SUM(AC21,AC38,AC55,AC72,AC89,AC106,AC123,AC140,AC157)</f>
        <v>64</v>
      </c>
      <c r="AD2" s="202">
        <f>SUM(AD21,AD38,AD55,AD72,AD89,AD106,AD123,AD140,AD157)</f>
        <v>0</v>
      </c>
      <c r="AE2" s="288"/>
      <c r="AF2" s="289"/>
      <c r="AG2" s="290"/>
    </row>
    <row r="3" spans="1:33" ht="23.25" customHeight="1">
      <c r="A3" s="301" t="s">
        <v>93</v>
      </c>
      <c r="B3" s="303" t="s">
        <v>94</v>
      </c>
      <c r="C3" s="305" t="s">
        <v>95</v>
      </c>
      <c r="D3" s="305"/>
      <c r="E3" s="307" t="s">
        <v>96</v>
      </c>
      <c r="F3" s="305" t="s">
        <v>97</v>
      </c>
      <c r="G3" s="307" t="s">
        <v>98</v>
      </c>
      <c r="H3" s="356" t="s">
        <v>99</v>
      </c>
      <c r="I3" s="291" t="s">
        <v>100</v>
      </c>
      <c r="J3" s="293" t="s">
        <v>101</v>
      </c>
      <c r="K3" s="295" t="s">
        <v>40</v>
      </c>
      <c r="L3" s="297" t="s">
        <v>100</v>
      </c>
      <c r="M3" s="293" t="s">
        <v>101</v>
      </c>
      <c r="N3" s="295" t="s">
        <v>40</v>
      </c>
      <c r="O3" s="291" t="s">
        <v>100</v>
      </c>
      <c r="P3" s="350" t="s">
        <v>40</v>
      </c>
      <c r="Q3" s="352" t="s">
        <v>102</v>
      </c>
      <c r="R3" s="354" t="s">
        <v>103</v>
      </c>
      <c r="S3" s="339" t="s">
        <v>104</v>
      </c>
      <c r="T3" s="340"/>
      <c r="U3" s="341" t="s">
        <v>105</v>
      </c>
      <c r="V3" s="341" t="s">
        <v>106</v>
      </c>
      <c r="W3" s="305" t="s">
        <v>107</v>
      </c>
      <c r="X3" s="343"/>
      <c r="Y3" s="370" t="s">
        <v>189</v>
      </c>
      <c r="Z3" s="371"/>
      <c r="AA3" s="377" t="s">
        <v>108</v>
      </c>
      <c r="AB3" s="378"/>
      <c r="AC3" s="370" t="s">
        <v>190</v>
      </c>
      <c r="AD3" s="371"/>
      <c r="AE3" s="348" t="s">
        <v>101</v>
      </c>
      <c r="AF3" s="318" t="s">
        <v>102</v>
      </c>
      <c r="AG3" s="320" t="s">
        <v>109</v>
      </c>
    </row>
    <row r="4" spans="1:33" ht="17.25" customHeight="1" thickBot="1">
      <c r="A4" s="302"/>
      <c r="B4" s="304"/>
      <c r="C4" s="306"/>
      <c r="D4" s="306"/>
      <c r="E4" s="308"/>
      <c r="F4" s="306"/>
      <c r="G4" s="308"/>
      <c r="H4" s="357"/>
      <c r="I4" s="292"/>
      <c r="J4" s="294"/>
      <c r="K4" s="296"/>
      <c r="L4" s="298"/>
      <c r="M4" s="294"/>
      <c r="N4" s="296"/>
      <c r="O4" s="292"/>
      <c r="P4" s="351"/>
      <c r="Q4" s="353"/>
      <c r="R4" s="355"/>
      <c r="S4" s="203" t="s">
        <v>110</v>
      </c>
      <c r="T4" s="204" t="s">
        <v>111</v>
      </c>
      <c r="U4" s="342"/>
      <c r="V4" s="342"/>
      <c r="W4" s="99" t="s">
        <v>112</v>
      </c>
      <c r="X4" s="69" t="s">
        <v>113</v>
      </c>
      <c r="Y4" s="194" t="s">
        <v>49</v>
      </c>
      <c r="Z4" s="195" t="s">
        <v>50</v>
      </c>
      <c r="AA4" s="379"/>
      <c r="AB4" s="380"/>
      <c r="AC4" s="194" t="s">
        <v>164</v>
      </c>
      <c r="AD4" s="195" t="s">
        <v>165</v>
      </c>
      <c r="AE4" s="349"/>
      <c r="AF4" s="319"/>
      <c r="AG4" s="321"/>
    </row>
    <row r="5" spans="1:33" ht="15.75" customHeight="1">
      <c r="A5" s="322" t="s">
        <v>170</v>
      </c>
      <c r="B5" s="114" t="s">
        <v>166</v>
      </c>
      <c r="C5" s="372" t="s">
        <v>167</v>
      </c>
      <c r="D5" s="372"/>
      <c r="E5" s="147">
        <v>19.7</v>
      </c>
      <c r="F5" s="151">
        <v>3657</v>
      </c>
      <c r="G5" s="148">
        <f t="shared" ref="G5:G9" si="0">E5*F5</f>
        <v>72042.899999999994</v>
      </c>
      <c r="H5" s="149"/>
      <c r="I5" s="150">
        <v>13</v>
      </c>
      <c r="J5" s="151">
        <v>1200</v>
      </c>
      <c r="K5" s="152">
        <f>J5/I5</f>
        <v>92.307692307692307</v>
      </c>
      <c r="L5" s="107">
        <v>13</v>
      </c>
      <c r="M5" s="151">
        <f>F5/V5*60</f>
        <v>1082.4504896674566</v>
      </c>
      <c r="N5" s="152">
        <f>M5/L5</f>
        <v>83.265422282112041</v>
      </c>
      <c r="O5" s="154">
        <f>L5-I5</f>
        <v>0</v>
      </c>
      <c r="P5" s="155">
        <f>N5-K5</f>
        <v>-9.0422700255802653</v>
      </c>
      <c r="Q5" s="156">
        <f>N5/K5</f>
        <v>0.90204207472288045</v>
      </c>
      <c r="R5" s="327">
        <f>Q21</f>
        <v>0.89730518646172086</v>
      </c>
      <c r="S5" s="157">
        <v>0.16666666666666666</v>
      </c>
      <c r="T5" s="158">
        <v>0.30743055555555554</v>
      </c>
      <c r="U5" s="159"/>
      <c r="V5" s="160">
        <v>202.70673078766751</v>
      </c>
      <c r="W5" s="181"/>
      <c r="X5" s="152"/>
      <c r="Y5" s="12"/>
      <c r="Z5" s="198"/>
      <c r="AA5" s="330"/>
      <c r="AB5" s="331"/>
      <c r="AC5" s="12">
        <v>4</v>
      </c>
      <c r="AD5" s="198"/>
      <c r="AE5" s="178">
        <f>M5-J5</f>
        <v>-117.54951033254338</v>
      </c>
      <c r="AF5" s="132">
        <f>M5/J5</f>
        <v>0.90204207472288056</v>
      </c>
      <c r="AG5" s="373">
        <f>AF21</f>
        <v>0.89730518646172086</v>
      </c>
    </row>
    <row r="6" spans="1:33" ht="15.75" customHeight="1">
      <c r="A6" s="323"/>
      <c r="B6" s="100" t="s">
        <v>171</v>
      </c>
      <c r="C6" s="376" t="s">
        <v>172</v>
      </c>
      <c r="D6" s="376"/>
      <c r="E6" s="101">
        <v>56.43</v>
      </c>
      <c r="F6" s="102">
        <v>4526</v>
      </c>
      <c r="G6" s="103">
        <f t="shared" si="0"/>
        <v>255402.18</v>
      </c>
      <c r="H6" s="26"/>
      <c r="I6" s="104">
        <v>24</v>
      </c>
      <c r="J6" s="105">
        <v>2000</v>
      </c>
      <c r="K6" s="106">
        <f t="shared" ref="K6:K48" si="1">J6/I6</f>
        <v>83.333333333333329</v>
      </c>
      <c r="L6" s="107">
        <v>24</v>
      </c>
      <c r="M6" s="105">
        <f>F6/V6*60</f>
        <v>1790.1403014463872</v>
      </c>
      <c r="N6" s="106">
        <f>M6/L6</f>
        <v>74.589179226932799</v>
      </c>
      <c r="O6" s="108">
        <f>L6-I6</f>
        <v>0</v>
      </c>
      <c r="P6" s="109">
        <f>N6-K6</f>
        <v>-8.7441541064005293</v>
      </c>
      <c r="Q6" s="110">
        <f>N6/K6</f>
        <v>0.89507015072319362</v>
      </c>
      <c r="R6" s="328"/>
      <c r="S6" s="47">
        <v>0.31041666666666667</v>
      </c>
      <c r="T6" s="48">
        <v>0.41575231481481484</v>
      </c>
      <c r="U6" s="111">
        <v>5</v>
      </c>
      <c r="V6" s="112">
        <v>151.69760704263601</v>
      </c>
      <c r="W6" s="113"/>
      <c r="X6" s="116"/>
      <c r="Y6" s="12"/>
      <c r="Z6" s="198"/>
      <c r="AA6" s="337"/>
      <c r="AB6" s="338"/>
      <c r="AC6" s="12">
        <v>4</v>
      </c>
      <c r="AD6" s="198"/>
      <c r="AE6" s="117">
        <f>M6-J6</f>
        <v>-209.85969855361282</v>
      </c>
      <c r="AF6" s="110">
        <f>M6/J6</f>
        <v>0.89507015072319362</v>
      </c>
      <c r="AG6" s="374"/>
    </row>
    <row r="7" spans="1:33" ht="15.75" customHeight="1">
      <c r="A7" s="323"/>
      <c r="B7" s="100" t="s">
        <v>173</v>
      </c>
      <c r="C7" s="376" t="s">
        <v>196</v>
      </c>
      <c r="D7" s="376"/>
      <c r="E7" s="101">
        <v>77.349999999999994</v>
      </c>
      <c r="F7" s="102">
        <v>858</v>
      </c>
      <c r="G7" s="103">
        <f t="shared" si="0"/>
        <v>66366.299999999988</v>
      </c>
      <c r="H7" s="26"/>
      <c r="I7" s="104">
        <v>25</v>
      </c>
      <c r="J7" s="105">
        <v>2000</v>
      </c>
      <c r="K7" s="106">
        <f t="shared" si="1"/>
        <v>80</v>
      </c>
      <c r="L7" s="107">
        <v>25</v>
      </c>
      <c r="M7" s="105">
        <f>F7/V7*60</f>
        <v>1791.5860221195553</v>
      </c>
      <c r="N7" s="106">
        <f>M7/L7</f>
        <v>71.663440884782219</v>
      </c>
      <c r="O7" s="108">
        <f>L7-I7</f>
        <v>0</v>
      </c>
      <c r="P7" s="109">
        <f>N7-K7</f>
        <v>-8.3365591152177814</v>
      </c>
      <c r="Q7" s="110">
        <f>N7/K7</f>
        <v>0.89579301105977771</v>
      </c>
      <c r="R7" s="328"/>
      <c r="S7" s="47">
        <v>0.41944444444444445</v>
      </c>
      <c r="T7" s="48">
        <v>0.43939814814814815</v>
      </c>
      <c r="U7" s="111">
        <v>5.3166666666666451</v>
      </c>
      <c r="V7" s="112">
        <v>28.734316613553407</v>
      </c>
      <c r="W7" s="113"/>
      <c r="X7" s="116"/>
      <c r="Y7" s="12"/>
      <c r="Z7" s="198"/>
      <c r="AA7" s="337"/>
      <c r="AB7" s="338"/>
      <c r="AC7" s="12">
        <v>1</v>
      </c>
      <c r="AD7" s="198"/>
      <c r="AE7" s="117">
        <f>M7-J7</f>
        <v>-208.41397788044469</v>
      </c>
      <c r="AF7" s="110">
        <f>M7/J7</f>
        <v>0.8957930110597776</v>
      </c>
      <c r="AG7" s="374"/>
    </row>
    <row r="8" spans="1:33" ht="15.75" customHeight="1">
      <c r="A8" s="323"/>
      <c r="B8" s="100" t="s">
        <v>173</v>
      </c>
      <c r="C8" s="376" t="s">
        <v>174</v>
      </c>
      <c r="D8" s="376"/>
      <c r="E8" s="101">
        <v>77.34</v>
      </c>
      <c r="F8" s="102">
        <v>1945</v>
      </c>
      <c r="G8" s="103">
        <f t="shared" si="0"/>
        <v>150426.30000000002</v>
      </c>
      <c r="H8" s="26"/>
      <c r="I8" s="104">
        <v>23</v>
      </c>
      <c r="J8" s="105">
        <v>2000</v>
      </c>
      <c r="K8" s="106">
        <f t="shared" si="1"/>
        <v>86.956521739130437</v>
      </c>
      <c r="L8" s="118">
        <v>23</v>
      </c>
      <c r="M8" s="105">
        <f>F8/V8*60</f>
        <v>1793.4192297084635</v>
      </c>
      <c r="N8" s="106">
        <f>M8/L8</f>
        <v>77.974749117759288</v>
      </c>
      <c r="O8" s="108">
        <f>L8-I8</f>
        <v>0</v>
      </c>
      <c r="P8" s="109">
        <f>N8-K8</f>
        <v>-8.9817726213711495</v>
      </c>
      <c r="Q8" s="110">
        <f>N8/K8</f>
        <v>0.89670961485423173</v>
      </c>
      <c r="R8" s="328"/>
      <c r="S8" s="47">
        <v>0.44236111111111109</v>
      </c>
      <c r="T8" s="48">
        <v>0.48754629629629626</v>
      </c>
      <c r="U8" s="111">
        <v>5</v>
      </c>
      <c r="V8" s="112">
        <v>65.071232686052241</v>
      </c>
      <c r="W8" s="113">
        <v>0.48754629629629626</v>
      </c>
      <c r="X8" s="116">
        <v>0.5263888888888888</v>
      </c>
      <c r="Y8" s="12"/>
      <c r="Z8" s="198"/>
      <c r="AA8" s="337"/>
      <c r="AB8" s="338"/>
      <c r="AC8" s="12">
        <v>1</v>
      </c>
      <c r="AD8" s="198"/>
      <c r="AE8" s="117">
        <f>M8-J8</f>
        <v>-206.58077029153651</v>
      </c>
      <c r="AF8" s="110">
        <f>M8/J8</f>
        <v>0.89670961485423173</v>
      </c>
      <c r="AG8" s="374"/>
    </row>
    <row r="9" spans="1:33" ht="15.75" customHeight="1">
      <c r="A9" s="323"/>
      <c r="B9" s="100" t="s">
        <v>173</v>
      </c>
      <c r="C9" s="376" t="s">
        <v>176</v>
      </c>
      <c r="D9" s="376"/>
      <c r="E9" s="101">
        <v>59.52</v>
      </c>
      <c r="F9" s="102">
        <v>4233</v>
      </c>
      <c r="G9" s="103">
        <f t="shared" si="0"/>
        <v>251948.16</v>
      </c>
      <c r="H9" s="13"/>
      <c r="I9" s="104">
        <v>24</v>
      </c>
      <c r="J9" s="105">
        <v>2000</v>
      </c>
      <c r="K9" s="106">
        <f t="shared" si="1"/>
        <v>83.333333333333329</v>
      </c>
      <c r="L9" s="118">
        <v>24</v>
      </c>
      <c r="M9" s="105">
        <f>F9/V9*60</f>
        <v>1797.6116725059696</v>
      </c>
      <c r="N9" s="106">
        <f>M9/L9</f>
        <v>74.900486354415406</v>
      </c>
      <c r="O9" s="108">
        <f>L9-I9</f>
        <v>0</v>
      </c>
      <c r="P9" s="109">
        <f>N9-K9</f>
        <v>-8.4328469789179223</v>
      </c>
      <c r="Q9" s="110">
        <f>N9/K9</f>
        <v>0.89880583625298494</v>
      </c>
      <c r="R9" s="328"/>
      <c r="S9" s="47">
        <v>0.5263888888888888</v>
      </c>
      <c r="T9" s="48">
        <v>0.62450231481481477</v>
      </c>
      <c r="U9" s="111">
        <v>55.933333333333259</v>
      </c>
      <c r="V9" s="112">
        <v>141.28746707899259</v>
      </c>
      <c r="W9" s="113"/>
      <c r="X9" s="116"/>
      <c r="Y9" s="12"/>
      <c r="Z9" s="198"/>
      <c r="AA9" s="337"/>
      <c r="AB9" s="338"/>
      <c r="AC9" s="12">
        <v>3</v>
      </c>
      <c r="AD9" s="198"/>
      <c r="AE9" s="117">
        <f>M9-J9</f>
        <v>-202.38832749403036</v>
      </c>
      <c r="AF9" s="110">
        <f>M9/J9</f>
        <v>0.89880583625298482</v>
      </c>
      <c r="AG9" s="374"/>
    </row>
    <row r="10" spans="1:33" ht="15.75" customHeight="1">
      <c r="A10" s="323"/>
      <c r="B10" s="100"/>
      <c r="C10" s="376"/>
      <c r="D10" s="376"/>
      <c r="E10" s="101"/>
      <c r="F10" s="102"/>
      <c r="G10" s="121"/>
      <c r="H10" s="122"/>
      <c r="I10" s="104"/>
      <c r="J10" s="105"/>
      <c r="K10" s="106"/>
      <c r="L10" s="118"/>
      <c r="M10" s="105"/>
      <c r="N10" s="106"/>
      <c r="O10" s="108"/>
      <c r="P10" s="109"/>
      <c r="Q10" s="110"/>
      <c r="R10" s="328"/>
      <c r="S10" s="47"/>
      <c r="T10" s="120"/>
      <c r="U10" s="111"/>
      <c r="V10" s="112"/>
      <c r="W10" s="113"/>
      <c r="X10" s="116"/>
      <c r="Y10" s="12"/>
      <c r="Z10" s="198"/>
      <c r="AA10" s="337"/>
      <c r="AB10" s="338"/>
      <c r="AC10" s="12"/>
      <c r="AD10" s="198"/>
      <c r="AE10" s="117"/>
      <c r="AF10" s="110"/>
      <c r="AG10" s="374"/>
    </row>
    <row r="11" spans="1:33" ht="15.75" customHeight="1">
      <c r="A11" s="323"/>
      <c r="B11" s="100"/>
      <c r="C11" s="376"/>
      <c r="D11" s="376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28"/>
      <c r="S11" s="47"/>
      <c r="T11" s="120"/>
      <c r="U11" s="111"/>
      <c r="V11" s="112"/>
      <c r="W11" s="113"/>
      <c r="X11" s="116"/>
      <c r="Y11" s="12"/>
      <c r="Z11" s="198"/>
      <c r="AA11" s="337"/>
      <c r="AB11" s="338"/>
      <c r="AC11" s="12"/>
      <c r="AD11" s="198"/>
      <c r="AE11" s="117"/>
      <c r="AF11" s="110"/>
      <c r="AG11" s="374"/>
    </row>
    <row r="12" spans="1:33" ht="15.75" customHeight="1">
      <c r="A12" s="323"/>
      <c r="B12" s="100"/>
      <c r="C12" s="376"/>
      <c r="D12" s="37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8"/>
      <c r="S12" s="47"/>
      <c r="T12" s="120"/>
      <c r="U12" s="111"/>
      <c r="V12" s="112"/>
      <c r="W12" s="113"/>
      <c r="X12" s="116"/>
      <c r="Y12" s="12"/>
      <c r="Z12" s="198"/>
      <c r="AA12" s="337"/>
      <c r="AB12" s="338"/>
      <c r="AC12" s="12"/>
      <c r="AD12" s="198"/>
      <c r="AE12" s="117"/>
      <c r="AF12" s="110"/>
      <c r="AG12" s="374"/>
    </row>
    <row r="13" spans="1:33" ht="15.75" customHeight="1">
      <c r="A13" s="323"/>
      <c r="B13" s="100"/>
      <c r="C13" s="376"/>
      <c r="D13" s="37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8"/>
      <c r="S13" s="47"/>
      <c r="T13" s="120"/>
      <c r="U13" s="111"/>
      <c r="V13" s="112"/>
      <c r="W13" s="113"/>
      <c r="X13" s="116"/>
      <c r="Y13" s="12"/>
      <c r="Z13" s="198"/>
      <c r="AA13" s="337"/>
      <c r="AB13" s="338"/>
      <c r="AC13" s="12"/>
      <c r="AD13" s="198"/>
      <c r="AE13" s="117"/>
      <c r="AF13" s="110"/>
      <c r="AG13" s="374"/>
    </row>
    <row r="14" spans="1:33" ht="15.75" customHeight="1">
      <c r="A14" s="323"/>
      <c r="B14" s="100"/>
      <c r="C14" s="376"/>
      <c r="D14" s="37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8"/>
      <c r="S14" s="47"/>
      <c r="T14" s="120"/>
      <c r="U14" s="111"/>
      <c r="V14" s="112"/>
      <c r="W14" s="113"/>
      <c r="X14" s="116"/>
      <c r="Y14" s="12"/>
      <c r="Z14" s="198"/>
      <c r="AA14" s="337"/>
      <c r="AB14" s="338"/>
      <c r="AC14" s="12"/>
      <c r="AD14" s="198"/>
      <c r="AE14" s="117"/>
      <c r="AF14" s="110"/>
      <c r="AG14" s="374"/>
    </row>
    <row r="15" spans="1:33" ht="15.75" customHeight="1">
      <c r="A15" s="323"/>
      <c r="B15" s="100"/>
      <c r="C15" s="376"/>
      <c r="D15" s="37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8"/>
      <c r="S15" s="47"/>
      <c r="T15" s="120"/>
      <c r="U15" s="111"/>
      <c r="V15" s="112"/>
      <c r="W15" s="113"/>
      <c r="X15" s="116"/>
      <c r="Y15" s="12"/>
      <c r="Z15" s="198"/>
      <c r="AA15" s="337"/>
      <c r="AB15" s="338"/>
      <c r="AC15" s="12"/>
      <c r="AD15" s="198"/>
      <c r="AE15" s="117"/>
      <c r="AF15" s="110"/>
      <c r="AG15" s="374"/>
    </row>
    <row r="16" spans="1:33" ht="15.75" customHeight="1">
      <c r="A16" s="323"/>
      <c r="B16" s="100"/>
      <c r="C16" s="376"/>
      <c r="D16" s="37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8"/>
      <c r="S16" s="47"/>
      <c r="T16" s="120"/>
      <c r="U16" s="111"/>
      <c r="V16" s="112"/>
      <c r="W16" s="113"/>
      <c r="X16" s="116"/>
      <c r="Y16" s="12"/>
      <c r="Z16" s="198"/>
      <c r="AA16" s="337"/>
      <c r="AB16" s="338"/>
      <c r="AC16" s="12"/>
      <c r="AD16" s="198"/>
      <c r="AE16" s="117"/>
      <c r="AF16" s="110"/>
      <c r="AG16" s="374"/>
    </row>
    <row r="17" spans="1:33" ht="15.75" customHeight="1">
      <c r="A17" s="323"/>
      <c r="B17" s="100"/>
      <c r="C17" s="376"/>
      <c r="D17" s="37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8"/>
      <c r="S17" s="47"/>
      <c r="T17" s="120"/>
      <c r="U17" s="111"/>
      <c r="V17" s="112"/>
      <c r="W17" s="113"/>
      <c r="X17" s="116"/>
      <c r="Y17" s="12"/>
      <c r="Z17" s="198"/>
      <c r="AA17" s="337"/>
      <c r="AB17" s="338"/>
      <c r="AC17" s="12"/>
      <c r="AD17" s="198"/>
      <c r="AE17" s="117"/>
      <c r="AF17" s="110"/>
      <c r="AG17" s="374"/>
    </row>
    <row r="18" spans="1:33" ht="15.75" customHeight="1">
      <c r="A18" s="323"/>
      <c r="B18" s="100"/>
      <c r="C18" s="376"/>
      <c r="D18" s="37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8"/>
      <c r="S18" s="47"/>
      <c r="T18" s="120"/>
      <c r="U18" s="111"/>
      <c r="V18" s="112"/>
      <c r="W18" s="113"/>
      <c r="X18" s="116"/>
      <c r="Y18" s="12"/>
      <c r="Z18" s="198"/>
      <c r="AA18" s="337"/>
      <c r="AB18" s="338"/>
      <c r="AC18" s="12"/>
      <c r="AD18" s="198"/>
      <c r="AE18" s="117"/>
      <c r="AF18" s="110"/>
      <c r="AG18" s="374"/>
    </row>
    <row r="19" spans="1:33" ht="15.75" customHeight="1">
      <c r="A19" s="323"/>
      <c r="B19" s="100"/>
      <c r="C19" s="376"/>
      <c r="D19" s="37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8"/>
      <c r="S19" s="47"/>
      <c r="T19" s="120"/>
      <c r="U19" s="111"/>
      <c r="V19" s="112"/>
      <c r="W19" s="113"/>
      <c r="X19" s="116"/>
      <c r="Y19" s="12"/>
      <c r="Z19" s="198"/>
      <c r="AA19" s="337"/>
      <c r="AB19" s="338"/>
      <c r="AC19" s="12"/>
      <c r="AD19" s="198"/>
      <c r="AE19" s="117"/>
      <c r="AF19" s="110"/>
      <c r="AG19" s="374"/>
    </row>
    <row r="20" spans="1:33" ht="15.75" customHeight="1">
      <c r="A20" s="323"/>
      <c r="B20" s="100"/>
      <c r="C20" s="376"/>
      <c r="D20" s="376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8"/>
      <c r="S20" s="47"/>
      <c r="T20" s="120"/>
      <c r="U20" s="130"/>
      <c r="V20" s="112"/>
      <c r="W20" s="113"/>
      <c r="X20" s="116"/>
      <c r="Y20" s="12"/>
      <c r="Z20" s="198"/>
      <c r="AA20" s="337"/>
      <c r="AB20" s="338"/>
      <c r="AC20" s="12"/>
      <c r="AD20" s="198"/>
      <c r="AE20" s="117"/>
      <c r="AF20" s="110"/>
      <c r="AG20" s="374"/>
    </row>
    <row r="21" spans="1:33" ht="15.75" customHeight="1" thickBot="1">
      <c r="A21" s="324"/>
      <c r="B21" s="133" t="s">
        <v>115</v>
      </c>
      <c r="C21" s="358"/>
      <c r="D21" s="358"/>
      <c r="E21" s="134"/>
      <c r="F21" s="167"/>
      <c r="G21" s="135"/>
      <c r="H21" s="69"/>
      <c r="I21" s="136">
        <f t="shared" ref="I21:J21" si="2">AVERAGE(I5:I20)</f>
        <v>21.8</v>
      </c>
      <c r="J21" s="137">
        <f t="shared" si="2"/>
        <v>1840</v>
      </c>
      <c r="K21" s="138">
        <f t="shared" ref="K21" si="3">J21/I21</f>
        <v>84.403669724770637</v>
      </c>
      <c r="L21" s="136">
        <f t="shared" ref="L21:M21" si="4">AVERAGE(L5:L20)</f>
        <v>21.8</v>
      </c>
      <c r="M21" s="137">
        <f t="shared" si="4"/>
        <v>1651.0415430895664</v>
      </c>
      <c r="N21" s="138">
        <f t="shared" ref="N21:N30" si="5">M21/L21</f>
        <v>75.735850600438823</v>
      </c>
      <c r="O21" s="139">
        <f t="shared" ref="O21:O30" si="6">L21-I21</f>
        <v>0</v>
      </c>
      <c r="P21" s="140">
        <f t="shared" ref="P21:P30" si="7">N21-K21</f>
        <v>-8.6678191243318139</v>
      </c>
      <c r="Q21" s="141">
        <f t="shared" ref="Q21:Q30" si="8">N21/K21</f>
        <v>0.89730518646172086</v>
      </c>
      <c r="R21" s="329"/>
      <c r="S21" s="142">
        <v>0.16666666666666666</v>
      </c>
      <c r="T21" s="143">
        <v>0.62450231481481477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359"/>
      <c r="AB21" s="360"/>
      <c r="AC21" s="179">
        <f>SUM(AC5:AC20)</f>
        <v>13</v>
      </c>
      <c r="AD21" s="180">
        <f>SUM(AD5:AD20)</f>
        <v>0</v>
      </c>
      <c r="AE21" s="168">
        <f t="shared" ref="AE21:AE30" si="9">M21-J21</f>
        <v>-188.9584569104336</v>
      </c>
      <c r="AF21" s="141">
        <f t="shared" ref="AF21:AF30" si="10">M21/J21</f>
        <v>0.89730518646172086</v>
      </c>
      <c r="AG21" s="375"/>
    </row>
    <row r="22" spans="1:33" ht="15.75" customHeight="1">
      <c r="A22" s="361" t="s">
        <v>177</v>
      </c>
      <c r="B22" s="146" t="s">
        <v>192</v>
      </c>
      <c r="C22" s="325" t="s">
        <v>218</v>
      </c>
      <c r="D22" s="326"/>
      <c r="E22" s="147">
        <v>36.450000000000003</v>
      </c>
      <c r="F22" s="159">
        <v>1285</v>
      </c>
      <c r="G22" s="148">
        <f t="shared" ref="G22:G30" si="11">E22*F22</f>
        <v>46838.250000000007</v>
      </c>
      <c r="H22" s="149">
        <v>2</v>
      </c>
      <c r="I22" s="153">
        <v>20</v>
      </c>
      <c r="J22" s="151">
        <v>2100</v>
      </c>
      <c r="K22" s="152">
        <f>J22/I22</f>
        <v>105</v>
      </c>
      <c r="L22" s="153">
        <v>20</v>
      </c>
      <c r="M22" s="151">
        <f t="shared" ref="M22:M30" si="12">F22/V22*60</f>
        <v>1897.0583422374978</v>
      </c>
      <c r="N22" s="152">
        <f t="shared" si="5"/>
        <v>94.852917111874888</v>
      </c>
      <c r="O22" s="154">
        <f t="shared" si="6"/>
        <v>0</v>
      </c>
      <c r="P22" s="155">
        <f t="shared" si="7"/>
        <v>-10.147082888125112</v>
      </c>
      <c r="Q22" s="156">
        <f t="shared" si="8"/>
        <v>0.90336111535118946</v>
      </c>
      <c r="R22" s="327">
        <f>Q38</f>
        <v>0.89031322863204643</v>
      </c>
      <c r="S22" s="157">
        <v>0.16666666666666666</v>
      </c>
      <c r="T22" s="158">
        <v>0.19488425925925926</v>
      </c>
      <c r="U22" s="159"/>
      <c r="V22" s="160">
        <v>40.641870776132222</v>
      </c>
      <c r="W22" s="97"/>
      <c r="X22" s="98"/>
      <c r="Y22" s="12"/>
      <c r="Z22" s="198"/>
      <c r="AA22" s="330"/>
      <c r="AB22" s="331"/>
      <c r="AC22" s="12">
        <v>0</v>
      </c>
      <c r="AD22" s="198"/>
      <c r="AE22" s="115">
        <f t="shared" si="9"/>
        <v>-202.94165776250225</v>
      </c>
      <c r="AF22" s="156">
        <f t="shared" si="10"/>
        <v>0.90336111535118946</v>
      </c>
      <c r="AG22" s="381">
        <f>AF38</f>
        <v>0.89031322863204643</v>
      </c>
    </row>
    <row r="23" spans="1:33" ht="15.75" customHeight="1">
      <c r="A23" s="362"/>
      <c r="B23" s="163" t="s">
        <v>166</v>
      </c>
      <c r="C23" s="335" t="s">
        <v>221</v>
      </c>
      <c r="D23" s="336"/>
      <c r="E23" s="101">
        <v>31.72</v>
      </c>
      <c r="F23" s="111">
        <v>1996</v>
      </c>
      <c r="G23" s="103">
        <f t="shared" si="11"/>
        <v>63313.119999999995</v>
      </c>
      <c r="H23" s="26"/>
      <c r="I23" s="107">
        <v>22</v>
      </c>
      <c r="J23" s="105">
        <v>2000</v>
      </c>
      <c r="K23" s="106">
        <f t="shared" si="1"/>
        <v>90.909090909090907</v>
      </c>
      <c r="L23" s="107">
        <v>22</v>
      </c>
      <c r="M23" s="105">
        <f t="shared" si="12"/>
        <v>1799.6072198559161</v>
      </c>
      <c r="N23" s="106">
        <f t="shared" si="5"/>
        <v>81.800328175268916</v>
      </c>
      <c r="O23" s="108">
        <f t="shared" si="6"/>
        <v>0</v>
      </c>
      <c r="P23" s="109">
        <f t="shared" si="7"/>
        <v>-9.1087627338219903</v>
      </c>
      <c r="Q23" s="110">
        <f t="shared" si="8"/>
        <v>0.89980360992795816</v>
      </c>
      <c r="R23" s="328"/>
      <c r="S23" s="47">
        <v>0.19791666666666663</v>
      </c>
      <c r="T23" s="48">
        <v>0.24412037037037032</v>
      </c>
      <c r="U23" s="111">
        <v>5</v>
      </c>
      <c r="V23" s="112">
        <v>66.547854820002598</v>
      </c>
      <c r="W23" s="113"/>
      <c r="X23" s="116"/>
      <c r="Y23" s="12"/>
      <c r="Z23" s="198"/>
      <c r="AA23" s="337"/>
      <c r="AB23" s="338"/>
      <c r="AC23" s="12">
        <v>1</v>
      </c>
      <c r="AD23" s="198"/>
      <c r="AE23" s="117">
        <f t="shared" si="9"/>
        <v>-200.39278014408387</v>
      </c>
      <c r="AF23" s="110">
        <f t="shared" si="10"/>
        <v>0.89980360992795805</v>
      </c>
      <c r="AG23" s="374"/>
    </row>
    <row r="24" spans="1:33" ht="15.75" customHeight="1">
      <c r="A24" s="362"/>
      <c r="B24" s="163" t="s">
        <v>166</v>
      </c>
      <c r="C24" s="335" t="s">
        <v>222</v>
      </c>
      <c r="D24" s="336"/>
      <c r="E24" s="101">
        <v>34.79</v>
      </c>
      <c r="F24" s="111">
        <v>2088</v>
      </c>
      <c r="G24" s="103">
        <f t="shared" si="11"/>
        <v>72641.52</v>
      </c>
      <c r="H24" s="26"/>
      <c r="I24" s="107">
        <v>11</v>
      </c>
      <c r="J24" s="105">
        <v>2000</v>
      </c>
      <c r="K24" s="106">
        <f t="shared" si="1"/>
        <v>181.81818181818181</v>
      </c>
      <c r="L24" s="107">
        <v>11</v>
      </c>
      <c r="M24" s="105">
        <f t="shared" si="12"/>
        <v>1806.0749008060193</v>
      </c>
      <c r="N24" s="106">
        <f t="shared" si="5"/>
        <v>164.18862734600177</v>
      </c>
      <c r="O24" s="108">
        <f t="shared" si="6"/>
        <v>0</v>
      </c>
      <c r="P24" s="109">
        <f t="shared" si="7"/>
        <v>-17.629554472180047</v>
      </c>
      <c r="Q24" s="110">
        <f t="shared" si="8"/>
        <v>0.90303745040300976</v>
      </c>
      <c r="R24" s="328"/>
      <c r="S24" s="47">
        <v>0.24722222222222218</v>
      </c>
      <c r="T24" s="48">
        <v>0.29538194444444438</v>
      </c>
      <c r="U24" s="111">
        <v>5</v>
      </c>
      <c r="V24" s="112">
        <v>69.365893930583809</v>
      </c>
      <c r="W24" s="113"/>
      <c r="X24" s="116"/>
      <c r="Y24" s="12"/>
      <c r="Z24" s="198"/>
      <c r="AA24" s="337"/>
      <c r="AB24" s="338"/>
      <c r="AC24" s="12">
        <v>0</v>
      </c>
      <c r="AD24" s="198"/>
      <c r="AE24" s="117">
        <f t="shared" si="9"/>
        <v>-193.92509919398071</v>
      </c>
      <c r="AF24" s="110">
        <f t="shared" si="10"/>
        <v>0.90303745040300964</v>
      </c>
      <c r="AG24" s="374"/>
    </row>
    <row r="25" spans="1:33" ht="15.75" customHeight="1">
      <c r="A25" s="362"/>
      <c r="B25" s="163" t="s">
        <v>166</v>
      </c>
      <c r="C25" s="335" t="s">
        <v>220</v>
      </c>
      <c r="D25" s="336"/>
      <c r="E25" s="101">
        <v>33.200000000000003</v>
      </c>
      <c r="F25" s="111">
        <v>1380</v>
      </c>
      <c r="G25" s="103">
        <f t="shared" si="11"/>
        <v>45816.000000000007</v>
      </c>
      <c r="H25" s="26">
        <v>2</v>
      </c>
      <c r="I25" s="107">
        <v>11</v>
      </c>
      <c r="J25" s="105">
        <v>2000</v>
      </c>
      <c r="K25" s="106">
        <f t="shared" si="1"/>
        <v>181.81818181818181</v>
      </c>
      <c r="L25" s="107">
        <v>11</v>
      </c>
      <c r="M25" s="105">
        <f t="shared" si="12"/>
        <v>1804.785634446941</v>
      </c>
      <c r="N25" s="106">
        <f t="shared" si="5"/>
        <v>164.07142131335829</v>
      </c>
      <c r="O25" s="108">
        <f t="shared" si="6"/>
        <v>0</v>
      </c>
      <c r="P25" s="109">
        <f t="shared" si="7"/>
        <v>-17.746760504823527</v>
      </c>
      <c r="Q25" s="110">
        <f t="shared" si="8"/>
        <v>0.90239281722347064</v>
      </c>
      <c r="R25" s="328"/>
      <c r="S25" s="47">
        <v>0.29861111111111105</v>
      </c>
      <c r="T25" s="48">
        <v>0.3304629629629629</v>
      </c>
      <c r="U25" s="111">
        <v>4.6500000000000075</v>
      </c>
      <c r="V25" s="112">
        <v>45.878024746896465</v>
      </c>
      <c r="W25" s="113"/>
      <c r="X25" s="116"/>
      <c r="Y25" s="12"/>
      <c r="Z25" s="198"/>
      <c r="AA25" s="337"/>
      <c r="AB25" s="338"/>
      <c r="AC25" s="12">
        <v>0</v>
      </c>
      <c r="AD25" s="198"/>
      <c r="AE25" s="117">
        <f t="shared" si="9"/>
        <v>-195.214365553059</v>
      </c>
      <c r="AF25" s="110">
        <f t="shared" si="10"/>
        <v>0.90239281722347053</v>
      </c>
      <c r="AG25" s="374"/>
    </row>
    <row r="26" spans="1:33" ht="15.75" customHeight="1">
      <c r="A26" s="363"/>
      <c r="B26" s="163" t="s">
        <v>166</v>
      </c>
      <c r="C26" s="335" t="s">
        <v>225</v>
      </c>
      <c r="D26" s="336"/>
      <c r="E26" s="101">
        <v>51.44</v>
      </c>
      <c r="F26" s="111">
        <v>2551</v>
      </c>
      <c r="G26" s="103">
        <f t="shared" si="11"/>
        <v>131223.44</v>
      </c>
      <c r="H26" s="13"/>
      <c r="I26" s="118">
        <v>19</v>
      </c>
      <c r="J26" s="105">
        <v>2000</v>
      </c>
      <c r="K26" s="106">
        <f t="shared" si="1"/>
        <v>105.26315789473684</v>
      </c>
      <c r="L26" s="107">
        <v>19</v>
      </c>
      <c r="M26" s="105">
        <f t="shared" si="12"/>
        <v>1790.5152450743365</v>
      </c>
      <c r="N26" s="106">
        <f t="shared" si="5"/>
        <v>94.23764447759666</v>
      </c>
      <c r="O26" s="108">
        <f t="shared" si="6"/>
        <v>0</v>
      </c>
      <c r="P26" s="109">
        <f t="shared" si="7"/>
        <v>-11.025513417140175</v>
      </c>
      <c r="Q26" s="110">
        <f t="shared" si="8"/>
        <v>0.89525762253716834</v>
      </c>
      <c r="R26" s="328"/>
      <c r="S26" s="47">
        <v>0.33333333333333326</v>
      </c>
      <c r="T26" s="48">
        <v>0.39269675925925918</v>
      </c>
      <c r="U26" s="111">
        <v>5</v>
      </c>
      <c r="V26" s="112">
        <v>85.483773690877143</v>
      </c>
      <c r="W26" s="113"/>
      <c r="X26" s="116"/>
      <c r="Y26" s="12"/>
      <c r="Z26" s="198"/>
      <c r="AA26" s="337"/>
      <c r="AB26" s="338"/>
      <c r="AC26" s="12">
        <v>2</v>
      </c>
      <c r="AD26" s="198"/>
      <c r="AE26" s="117">
        <f t="shared" si="9"/>
        <v>-209.48475492566354</v>
      </c>
      <c r="AF26" s="110">
        <f t="shared" si="10"/>
        <v>0.89525762253716823</v>
      </c>
      <c r="AG26" s="374"/>
    </row>
    <row r="27" spans="1:33" ht="15.75" customHeight="1">
      <c r="A27" s="363"/>
      <c r="B27" s="163" t="s">
        <v>171</v>
      </c>
      <c r="C27" s="335" t="s">
        <v>241</v>
      </c>
      <c r="D27" s="336"/>
      <c r="E27" s="101">
        <v>46.34</v>
      </c>
      <c r="F27" s="111">
        <v>2291</v>
      </c>
      <c r="G27" s="121">
        <f t="shared" si="11"/>
        <v>106164.94</v>
      </c>
      <c r="H27" s="122">
        <v>2</v>
      </c>
      <c r="I27" s="107">
        <v>21</v>
      </c>
      <c r="J27" s="105">
        <v>1500</v>
      </c>
      <c r="K27" s="106">
        <f t="shared" si="1"/>
        <v>71.428571428571431</v>
      </c>
      <c r="L27" s="107">
        <v>21</v>
      </c>
      <c r="M27" s="105">
        <f t="shared" si="12"/>
        <v>1254.8512580414931</v>
      </c>
      <c r="N27" s="106">
        <f t="shared" si="5"/>
        <v>59.754821811499674</v>
      </c>
      <c r="O27" s="108">
        <f t="shared" si="6"/>
        <v>0</v>
      </c>
      <c r="P27" s="109">
        <f t="shared" si="7"/>
        <v>-11.673749617071756</v>
      </c>
      <c r="Q27" s="110">
        <f t="shared" si="8"/>
        <v>0.83656750536099544</v>
      </c>
      <c r="R27" s="328"/>
      <c r="S27" s="47">
        <v>0.39583333333333326</v>
      </c>
      <c r="T27" s="120">
        <v>0.47189814814814807</v>
      </c>
      <c r="U27" s="111">
        <v>4.5166666666666799</v>
      </c>
      <c r="V27" s="112">
        <v>109.54286344227</v>
      </c>
      <c r="W27" s="113">
        <v>0.47189814814814807</v>
      </c>
      <c r="X27" s="116">
        <v>0.50972222222222208</v>
      </c>
      <c r="Y27" s="12"/>
      <c r="Z27" s="198"/>
      <c r="AA27" s="337"/>
      <c r="AB27" s="338"/>
      <c r="AC27" s="12">
        <v>3</v>
      </c>
      <c r="AD27" s="198"/>
      <c r="AE27" s="117">
        <f t="shared" si="9"/>
        <v>-245.14874195850689</v>
      </c>
      <c r="AF27" s="110">
        <f t="shared" si="10"/>
        <v>0.83656750536099544</v>
      </c>
      <c r="AG27" s="374"/>
    </row>
    <row r="28" spans="1:33" ht="15.75" customHeight="1">
      <c r="A28" s="363"/>
      <c r="B28" s="163" t="s">
        <v>192</v>
      </c>
      <c r="C28" s="335" t="s">
        <v>218</v>
      </c>
      <c r="D28" s="336"/>
      <c r="E28" s="101">
        <v>36.450000000000003</v>
      </c>
      <c r="F28" s="111">
        <v>1499</v>
      </c>
      <c r="G28" s="121">
        <f t="shared" si="11"/>
        <v>54638.55</v>
      </c>
      <c r="H28" s="62"/>
      <c r="I28" s="118">
        <v>20</v>
      </c>
      <c r="J28" s="105">
        <v>2100</v>
      </c>
      <c r="K28" s="106">
        <f t="shared" si="1"/>
        <v>105</v>
      </c>
      <c r="L28" s="107">
        <v>20</v>
      </c>
      <c r="M28" s="105">
        <f t="shared" si="12"/>
        <v>1897.0583422374978</v>
      </c>
      <c r="N28" s="106">
        <f t="shared" si="5"/>
        <v>94.852917111874888</v>
      </c>
      <c r="O28" s="123">
        <f t="shared" si="6"/>
        <v>0</v>
      </c>
      <c r="P28" s="124">
        <f t="shared" si="7"/>
        <v>-10.147082888125112</v>
      </c>
      <c r="Q28" s="125">
        <f t="shared" si="8"/>
        <v>0.90336111535118946</v>
      </c>
      <c r="R28" s="328"/>
      <c r="S28" s="47">
        <v>0.50972222222222208</v>
      </c>
      <c r="T28" s="120">
        <v>0.54263888888888878</v>
      </c>
      <c r="U28" s="111">
        <v>55</v>
      </c>
      <c r="V28" s="112">
        <v>47.410244586320779</v>
      </c>
      <c r="W28" s="113"/>
      <c r="X28" s="116"/>
      <c r="Y28" s="12"/>
      <c r="Z28" s="198"/>
      <c r="AA28" s="337"/>
      <c r="AB28" s="338"/>
      <c r="AC28" s="12">
        <v>0</v>
      </c>
      <c r="AD28" s="198"/>
      <c r="AE28" s="117">
        <f t="shared" si="9"/>
        <v>-202.94165776250225</v>
      </c>
      <c r="AF28" s="110">
        <f t="shared" si="10"/>
        <v>0.90336111535118946</v>
      </c>
      <c r="AG28" s="374"/>
    </row>
    <row r="29" spans="1:33" ht="15.75" customHeight="1">
      <c r="A29" s="363"/>
      <c r="B29" s="163" t="s">
        <v>166</v>
      </c>
      <c r="C29" s="335" t="s">
        <v>220</v>
      </c>
      <c r="D29" s="336"/>
      <c r="E29" s="101">
        <v>33.200000000000003</v>
      </c>
      <c r="F29" s="111">
        <v>1812</v>
      </c>
      <c r="G29" s="121">
        <f t="shared" si="11"/>
        <v>60158.400000000009</v>
      </c>
      <c r="H29" s="62"/>
      <c r="I29" s="118">
        <v>11</v>
      </c>
      <c r="J29" s="105">
        <v>2000</v>
      </c>
      <c r="K29" s="106">
        <f t="shared" si="1"/>
        <v>181.81818181818181</v>
      </c>
      <c r="L29" s="107">
        <v>11</v>
      </c>
      <c r="M29" s="105">
        <f t="shared" si="12"/>
        <v>1804.7856344469412</v>
      </c>
      <c r="N29" s="106">
        <f t="shared" si="5"/>
        <v>164.07142131335829</v>
      </c>
      <c r="O29" s="123">
        <f t="shared" si="6"/>
        <v>0</v>
      </c>
      <c r="P29" s="124">
        <f t="shared" si="7"/>
        <v>-17.746760504823527</v>
      </c>
      <c r="Q29" s="125">
        <f t="shared" si="8"/>
        <v>0.90239281722347064</v>
      </c>
      <c r="R29" s="328"/>
      <c r="S29" s="47">
        <v>0.54583333333333317</v>
      </c>
      <c r="T29" s="120">
        <v>0.5876620370370369</v>
      </c>
      <c r="U29" s="111">
        <v>4.5999999999999197</v>
      </c>
      <c r="V29" s="112">
        <v>60.23984118940318</v>
      </c>
      <c r="W29" s="113"/>
      <c r="X29" s="116"/>
      <c r="Y29" s="12"/>
      <c r="Z29" s="198"/>
      <c r="AA29" s="337"/>
      <c r="AB29" s="338"/>
      <c r="AC29" s="12">
        <v>0</v>
      </c>
      <c r="AD29" s="198"/>
      <c r="AE29" s="117">
        <f t="shared" si="9"/>
        <v>-195.21436555305877</v>
      </c>
      <c r="AF29" s="110">
        <f t="shared" si="10"/>
        <v>0.90239281722347064</v>
      </c>
      <c r="AG29" s="374"/>
    </row>
    <row r="30" spans="1:33" ht="15.75" customHeight="1">
      <c r="A30" s="363"/>
      <c r="B30" s="163" t="s">
        <v>171</v>
      </c>
      <c r="C30" s="335" t="s">
        <v>241</v>
      </c>
      <c r="D30" s="336"/>
      <c r="E30" s="101">
        <v>46.34</v>
      </c>
      <c r="F30" s="111">
        <v>2906</v>
      </c>
      <c r="G30" s="121">
        <f t="shared" si="11"/>
        <v>134664.04</v>
      </c>
      <c r="H30" s="62"/>
      <c r="I30" s="118">
        <v>21</v>
      </c>
      <c r="J30" s="105">
        <v>1500</v>
      </c>
      <c r="K30" s="106">
        <f t="shared" si="1"/>
        <v>71.428571428571431</v>
      </c>
      <c r="L30" s="107">
        <v>21</v>
      </c>
      <c r="M30" s="105">
        <f t="shared" si="12"/>
        <v>1258.650955324553</v>
      </c>
      <c r="N30" s="106">
        <f t="shared" si="5"/>
        <v>59.935759777359671</v>
      </c>
      <c r="O30" s="123">
        <f t="shared" si="6"/>
        <v>0</v>
      </c>
      <c r="P30" s="124">
        <f t="shared" si="7"/>
        <v>-11.49281165121176</v>
      </c>
      <c r="Q30" s="125">
        <f t="shared" si="8"/>
        <v>0.83910063688303538</v>
      </c>
      <c r="R30" s="328"/>
      <c r="S30" s="47">
        <v>0.59097222222222201</v>
      </c>
      <c r="T30" s="120">
        <v>0.68716435185185165</v>
      </c>
      <c r="U30" s="111">
        <v>4.7666666666665591</v>
      </c>
      <c r="V30" s="112">
        <v>138.529271568415</v>
      </c>
      <c r="W30" s="113"/>
      <c r="X30" s="116"/>
      <c r="Y30" s="12"/>
      <c r="Z30" s="198"/>
      <c r="AA30" s="337"/>
      <c r="AB30" s="338"/>
      <c r="AC30" s="12">
        <v>3</v>
      </c>
      <c r="AD30" s="198"/>
      <c r="AE30" s="117">
        <f t="shared" si="9"/>
        <v>-241.34904467544698</v>
      </c>
      <c r="AF30" s="110">
        <f t="shared" si="10"/>
        <v>0.83910063688303538</v>
      </c>
      <c r="AG30" s="374"/>
    </row>
    <row r="31" spans="1:33" ht="15.75" customHeight="1">
      <c r="A31" s="363"/>
      <c r="B31" s="163"/>
      <c r="C31" s="335"/>
      <c r="D31" s="336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328"/>
      <c r="S31" s="47"/>
      <c r="T31" s="120"/>
      <c r="U31" s="111"/>
      <c r="V31" s="112"/>
      <c r="W31" s="113"/>
      <c r="X31" s="116"/>
      <c r="Y31" s="12"/>
      <c r="Z31" s="198"/>
      <c r="AA31" s="337"/>
      <c r="AB31" s="338"/>
      <c r="AC31" s="12"/>
      <c r="AD31" s="198"/>
      <c r="AE31" s="117"/>
      <c r="AF31" s="110"/>
      <c r="AG31" s="374"/>
    </row>
    <row r="32" spans="1:33" ht="15.75" customHeight="1">
      <c r="A32" s="363"/>
      <c r="B32" s="163"/>
      <c r="C32" s="335"/>
      <c r="D32" s="336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328"/>
      <c r="S32" s="47"/>
      <c r="T32" s="120"/>
      <c r="U32" s="111"/>
      <c r="V32" s="112"/>
      <c r="W32" s="113"/>
      <c r="X32" s="116"/>
      <c r="Y32" s="12"/>
      <c r="Z32" s="198"/>
      <c r="AA32" s="337"/>
      <c r="AB32" s="338"/>
      <c r="AC32" s="12"/>
      <c r="AD32" s="198"/>
      <c r="AE32" s="117"/>
      <c r="AF32" s="110"/>
      <c r="AG32" s="374"/>
    </row>
    <row r="33" spans="1:33" ht="15.75" customHeight="1">
      <c r="A33" s="363"/>
      <c r="B33" s="163"/>
      <c r="C33" s="335"/>
      <c r="D33" s="336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328"/>
      <c r="S33" s="47"/>
      <c r="T33" s="120"/>
      <c r="U33" s="111"/>
      <c r="V33" s="112"/>
      <c r="W33" s="113"/>
      <c r="X33" s="116"/>
      <c r="Y33" s="12"/>
      <c r="Z33" s="198"/>
      <c r="AA33" s="337"/>
      <c r="AB33" s="338"/>
      <c r="AC33" s="12"/>
      <c r="AD33" s="198"/>
      <c r="AE33" s="117"/>
      <c r="AF33" s="110"/>
      <c r="AG33" s="374"/>
    </row>
    <row r="34" spans="1:33" ht="15.75" customHeight="1">
      <c r="A34" s="363"/>
      <c r="B34" s="163"/>
      <c r="C34" s="335"/>
      <c r="D34" s="336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28"/>
      <c r="S34" s="47"/>
      <c r="T34" s="120"/>
      <c r="U34" s="111"/>
      <c r="V34" s="112"/>
      <c r="W34" s="113"/>
      <c r="X34" s="116"/>
      <c r="Y34" s="12"/>
      <c r="Z34" s="198"/>
      <c r="AA34" s="337"/>
      <c r="AB34" s="338"/>
      <c r="AC34" s="12"/>
      <c r="AD34" s="198"/>
      <c r="AE34" s="117"/>
      <c r="AF34" s="110"/>
      <c r="AG34" s="374"/>
    </row>
    <row r="35" spans="1:33" ht="15.75" customHeight="1">
      <c r="A35" s="363"/>
      <c r="B35" s="163"/>
      <c r="C35" s="335"/>
      <c r="D35" s="336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28"/>
      <c r="S35" s="47"/>
      <c r="T35" s="120"/>
      <c r="U35" s="111"/>
      <c r="V35" s="112"/>
      <c r="W35" s="183"/>
      <c r="X35" s="184"/>
      <c r="Y35" s="12"/>
      <c r="Z35" s="198"/>
      <c r="AA35" s="337"/>
      <c r="AB35" s="338"/>
      <c r="AC35" s="12"/>
      <c r="AD35" s="198"/>
      <c r="AE35" s="117"/>
      <c r="AF35" s="110"/>
      <c r="AG35" s="374"/>
    </row>
    <row r="36" spans="1:33" ht="15.75" customHeight="1">
      <c r="A36" s="363"/>
      <c r="B36" s="163"/>
      <c r="C36" s="335"/>
      <c r="D36" s="336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28"/>
      <c r="S36" s="47"/>
      <c r="T36" s="120"/>
      <c r="U36" s="111"/>
      <c r="V36" s="112"/>
      <c r="W36" s="185"/>
      <c r="X36" s="186"/>
      <c r="Y36" s="12"/>
      <c r="Z36" s="198"/>
      <c r="AA36" s="337"/>
      <c r="AB36" s="338"/>
      <c r="AC36" s="12"/>
      <c r="AD36" s="198"/>
      <c r="AE36" s="117"/>
      <c r="AF36" s="110"/>
      <c r="AG36" s="374"/>
    </row>
    <row r="37" spans="1:33" ht="15.75" customHeight="1">
      <c r="A37" s="363"/>
      <c r="B37" s="100"/>
      <c r="C37" s="335"/>
      <c r="D37" s="336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28"/>
      <c r="S37" s="47"/>
      <c r="T37" s="120"/>
      <c r="U37" s="130"/>
      <c r="V37" s="112"/>
      <c r="W37" s="185"/>
      <c r="X37" s="186"/>
      <c r="Y37" s="12"/>
      <c r="Z37" s="198"/>
      <c r="AA37" s="337"/>
      <c r="AB37" s="338"/>
      <c r="AC37" s="12"/>
      <c r="AD37" s="198"/>
      <c r="AE37" s="117"/>
      <c r="AF37" s="110"/>
      <c r="AG37" s="374"/>
    </row>
    <row r="38" spans="1:33" ht="15.75" customHeight="1" thickBot="1">
      <c r="A38" s="364"/>
      <c r="B38" s="133" t="s">
        <v>115</v>
      </c>
      <c r="C38" s="358"/>
      <c r="D38" s="358"/>
      <c r="E38" s="134"/>
      <c r="F38" s="167"/>
      <c r="G38" s="135"/>
      <c r="H38" s="69"/>
      <c r="I38" s="136">
        <f t="shared" ref="I38:J38" si="13">AVERAGE(I22:I37)</f>
        <v>17.333333333333332</v>
      </c>
      <c r="J38" s="137">
        <f t="shared" si="13"/>
        <v>1911.1111111111111</v>
      </c>
      <c r="K38" s="138">
        <f t="shared" ref="K38" si="14">J38/I38</f>
        <v>110.25641025641026</v>
      </c>
      <c r="L38" s="136">
        <f t="shared" ref="L38:M38" si="15">AVERAGE(L22:L37)</f>
        <v>17.333333333333332</v>
      </c>
      <c r="M38" s="137">
        <f t="shared" si="15"/>
        <v>1701.4875036079109</v>
      </c>
      <c r="N38" s="138">
        <f t="shared" ref="N38:N48" si="16">M38/L38</f>
        <v>98.162740592764095</v>
      </c>
      <c r="O38" s="139">
        <f t="shared" ref="O38:O48" si="17">L38-I38</f>
        <v>0</v>
      </c>
      <c r="P38" s="140">
        <f t="shared" ref="P38:P48" si="18">N38-K38</f>
        <v>-12.093669663646168</v>
      </c>
      <c r="Q38" s="141">
        <f t="shared" ref="Q38:Q48" si="19">N38/K38</f>
        <v>0.89031322863204643</v>
      </c>
      <c r="R38" s="329"/>
      <c r="S38" s="142">
        <v>0.16666666666666666</v>
      </c>
      <c r="T38" s="143">
        <v>0.68716435185185165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359"/>
      <c r="AB38" s="360"/>
      <c r="AC38" s="179">
        <f>SUM(AC22:AC37)</f>
        <v>9</v>
      </c>
      <c r="AD38" s="180">
        <f>SUM(AD22:AD37)</f>
        <v>0</v>
      </c>
      <c r="AE38" s="168">
        <f t="shared" ref="AE38:AE48" si="20">M38-J38</f>
        <v>-209.62360750320022</v>
      </c>
      <c r="AF38" s="141">
        <f t="shared" ref="AF38:AF48" si="21">M38/J38</f>
        <v>0.89031322863204643</v>
      </c>
      <c r="AG38" s="375"/>
    </row>
    <row r="39" spans="1:33" ht="15.75" customHeight="1">
      <c r="A39" s="322" t="s">
        <v>178</v>
      </c>
      <c r="B39" s="146" t="s">
        <v>173</v>
      </c>
      <c r="C39" s="325" t="s">
        <v>180</v>
      </c>
      <c r="D39" s="326"/>
      <c r="E39" s="147">
        <v>53.76</v>
      </c>
      <c r="F39" s="97">
        <v>2337</v>
      </c>
      <c r="G39" s="148">
        <f t="shared" ref="G39:G48" si="22">E39*F39</f>
        <v>125637.12</v>
      </c>
      <c r="H39" s="149"/>
      <c r="I39" s="150">
        <v>20</v>
      </c>
      <c r="J39" s="151">
        <v>2000</v>
      </c>
      <c r="K39" s="152">
        <f>J39/I39</f>
        <v>100</v>
      </c>
      <c r="L39" s="153">
        <v>20</v>
      </c>
      <c r="M39" s="151">
        <f t="shared" ref="M39:M48" si="23">F39/V39*60</f>
        <v>1789.862974544767</v>
      </c>
      <c r="N39" s="152">
        <f t="shared" si="16"/>
        <v>89.493148727238349</v>
      </c>
      <c r="O39" s="154">
        <f t="shared" si="17"/>
        <v>0</v>
      </c>
      <c r="P39" s="155">
        <f t="shared" si="18"/>
        <v>-10.506851272761651</v>
      </c>
      <c r="Q39" s="156">
        <f t="shared" si="19"/>
        <v>0.89493148727238347</v>
      </c>
      <c r="R39" s="327">
        <f>Q55</f>
        <v>0.86936974194097094</v>
      </c>
      <c r="S39" s="157">
        <v>0.16666666666666666</v>
      </c>
      <c r="T39" s="158">
        <v>0.2210648148148148</v>
      </c>
      <c r="U39" s="159"/>
      <c r="V39" s="160">
        <v>78.341192590825841</v>
      </c>
      <c r="W39" s="158"/>
      <c r="X39" s="169"/>
      <c r="Y39" s="12"/>
      <c r="Z39" s="198"/>
      <c r="AA39" s="330"/>
      <c r="AB39" s="331"/>
      <c r="AC39" s="12">
        <v>2</v>
      </c>
      <c r="AD39" s="198"/>
      <c r="AE39" s="115">
        <f t="shared" si="20"/>
        <v>-210.13702545523302</v>
      </c>
      <c r="AF39" s="156">
        <f t="shared" si="21"/>
        <v>0.89493148727238347</v>
      </c>
      <c r="AG39" s="332">
        <f>AF55</f>
        <v>0.90127321870944699</v>
      </c>
    </row>
    <row r="40" spans="1:33" ht="15.75" customHeight="1">
      <c r="A40" s="323"/>
      <c r="B40" s="163" t="s">
        <v>173</v>
      </c>
      <c r="C40" s="335" t="s">
        <v>181</v>
      </c>
      <c r="D40" s="336"/>
      <c r="E40" s="101">
        <v>71.55</v>
      </c>
      <c r="F40" s="102">
        <v>1960</v>
      </c>
      <c r="G40" s="103">
        <f t="shared" si="22"/>
        <v>140238</v>
      </c>
      <c r="H40" s="26"/>
      <c r="I40" s="104">
        <v>22</v>
      </c>
      <c r="J40" s="105">
        <v>2000</v>
      </c>
      <c r="K40" s="106">
        <f t="shared" si="1"/>
        <v>90.909090909090907</v>
      </c>
      <c r="L40" s="107">
        <v>22</v>
      </c>
      <c r="M40" s="105">
        <f t="shared" si="23"/>
        <v>1789.7511049214377</v>
      </c>
      <c r="N40" s="106">
        <f t="shared" si="16"/>
        <v>81.35232295097444</v>
      </c>
      <c r="O40" s="108">
        <f t="shared" si="17"/>
        <v>0</v>
      </c>
      <c r="P40" s="109">
        <f t="shared" si="18"/>
        <v>-9.5567679581164668</v>
      </c>
      <c r="Q40" s="110">
        <f t="shared" si="19"/>
        <v>0.89487555246071881</v>
      </c>
      <c r="R40" s="328"/>
      <c r="S40" s="47">
        <v>0.22430555555555554</v>
      </c>
      <c r="T40" s="48">
        <v>0.26993055555555556</v>
      </c>
      <c r="U40" s="111">
        <v>4.6666666666666634</v>
      </c>
      <c r="V40" s="112">
        <v>65.707460482423969</v>
      </c>
      <c r="W40" s="113"/>
      <c r="X40" s="116"/>
      <c r="Y40" s="12"/>
      <c r="Z40" s="198"/>
      <c r="AA40" s="337"/>
      <c r="AB40" s="338"/>
      <c r="AC40" s="12">
        <v>1</v>
      </c>
      <c r="AD40" s="198"/>
      <c r="AE40" s="117">
        <f t="shared" si="20"/>
        <v>-210.24889507856233</v>
      </c>
      <c r="AF40" s="110">
        <f t="shared" si="21"/>
        <v>0.89487555246071881</v>
      </c>
      <c r="AG40" s="333"/>
    </row>
    <row r="41" spans="1:33" ht="15.75" customHeight="1">
      <c r="A41" s="323"/>
      <c r="B41" s="163" t="s">
        <v>173</v>
      </c>
      <c r="C41" s="335" t="s">
        <v>231</v>
      </c>
      <c r="D41" s="336"/>
      <c r="E41" s="101">
        <v>63.92</v>
      </c>
      <c r="F41" s="102">
        <v>2114</v>
      </c>
      <c r="G41" s="103">
        <f t="shared" si="22"/>
        <v>135126.88</v>
      </c>
      <c r="H41" s="26"/>
      <c r="I41" s="104">
        <v>24</v>
      </c>
      <c r="J41" s="105">
        <v>2000</v>
      </c>
      <c r="K41" s="106">
        <f t="shared" si="1"/>
        <v>83.333333333333329</v>
      </c>
      <c r="L41" s="107">
        <v>24</v>
      </c>
      <c r="M41" s="105">
        <f t="shared" si="23"/>
        <v>1788.160106527873</v>
      </c>
      <c r="N41" s="106">
        <f t="shared" si="16"/>
        <v>74.506671105328039</v>
      </c>
      <c r="O41" s="108">
        <f t="shared" si="17"/>
        <v>0</v>
      </c>
      <c r="P41" s="109">
        <f t="shared" si="18"/>
        <v>-8.82666222800529</v>
      </c>
      <c r="Q41" s="110">
        <f t="shared" si="19"/>
        <v>0.89408005326393647</v>
      </c>
      <c r="R41" s="328"/>
      <c r="S41" s="47">
        <v>0.27361111111111108</v>
      </c>
      <c r="T41" s="48">
        <v>0.32285879629629627</v>
      </c>
      <c r="U41" s="111">
        <v>5.2999999999999492</v>
      </c>
      <c r="V41" s="112">
        <v>70.933245595266769</v>
      </c>
      <c r="W41" s="113"/>
      <c r="X41" s="116"/>
      <c r="Y41" s="12"/>
      <c r="Z41" s="198"/>
      <c r="AA41" s="337"/>
      <c r="AB41" s="338"/>
      <c r="AC41" s="12">
        <v>2</v>
      </c>
      <c r="AD41" s="198"/>
      <c r="AE41" s="117">
        <f t="shared" si="20"/>
        <v>-211.83989347212696</v>
      </c>
      <c r="AF41" s="110">
        <f t="shared" si="21"/>
        <v>0.89408005326393647</v>
      </c>
      <c r="AG41" s="333"/>
    </row>
    <row r="42" spans="1:33" ht="15.75" customHeight="1">
      <c r="A42" s="323"/>
      <c r="B42" s="163" t="s">
        <v>173</v>
      </c>
      <c r="C42" s="335" t="s">
        <v>175</v>
      </c>
      <c r="D42" s="336"/>
      <c r="E42" s="101">
        <v>58.67</v>
      </c>
      <c r="F42" s="102">
        <v>992</v>
      </c>
      <c r="G42" s="103">
        <f t="shared" si="22"/>
        <v>58200.639999999999</v>
      </c>
      <c r="H42" s="26">
        <v>2</v>
      </c>
      <c r="I42" s="104">
        <v>23</v>
      </c>
      <c r="J42" s="105">
        <v>2000</v>
      </c>
      <c r="K42" s="106">
        <f t="shared" si="1"/>
        <v>86.956521739130437</v>
      </c>
      <c r="L42" s="107">
        <v>23</v>
      </c>
      <c r="M42" s="105">
        <f t="shared" si="23"/>
        <v>1788.9743500569039</v>
      </c>
      <c r="N42" s="106">
        <f t="shared" si="16"/>
        <v>77.781493480734952</v>
      </c>
      <c r="O42" s="108">
        <f t="shared" si="17"/>
        <v>0</v>
      </c>
      <c r="P42" s="109">
        <f t="shared" si="18"/>
        <v>-9.1750282583954856</v>
      </c>
      <c r="Q42" s="110">
        <f t="shared" si="19"/>
        <v>0.89448717502845188</v>
      </c>
      <c r="R42" s="328"/>
      <c r="S42" s="47">
        <v>0.32638888888888884</v>
      </c>
      <c r="T42" s="48">
        <v>0.34949074074074071</v>
      </c>
      <c r="U42" s="111">
        <v>5.083333333333302</v>
      </c>
      <c r="V42" s="112">
        <v>33.270460248972704</v>
      </c>
      <c r="W42" s="113"/>
      <c r="X42" s="116"/>
      <c r="Y42" s="12"/>
      <c r="Z42" s="198"/>
      <c r="AA42" s="337"/>
      <c r="AB42" s="338"/>
      <c r="AC42" s="12">
        <v>1</v>
      </c>
      <c r="AD42" s="198"/>
      <c r="AE42" s="117">
        <f t="shared" si="20"/>
        <v>-211.02564994309614</v>
      </c>
      <c r="AF42" s="110">
        <f t="shared" si="21"/>
        <v>0.89448717502845188</v>
      </c>
      <c r="AG42" s="333"/>
    </row>
    <row r="43" spans="1:33" ht="15.75" customHeight="1">
      <c r="A43" s="323"/>
      <c r="B43" s="163" t="s">
        <v>173</v>
      </c>
      <c r="C43" s="335" t="s">
        <v>179</v>
      </c>
      <c r="D43" s="336"/>
      <c r="E43" s="101">
        <v>59.54</v>
      </c>
      <c r="F43" s="102">
        <v>2998</v>
      </c>
      <c r="G43" s="103">
        <f t="shared" si="22"/>
        <v>178500.91999999998</v>
      </c>
      <c r="H43" s="13"/>
      <c r="I43" s="104">
        <v>23</v>
      </c>
      <c r="J43" s="105">
        <v>2000</v>
      </c>
      <c r="K43" s="106">
        <f t="shared" si="1"/>
        <v>86.956521739130437</v>
      </c>
      <c r="L43" s="107">
        <v>23</v>
      </c>
      <c r="M43" s="105">
        <f t="shared" si="23"/>
        <v>1795.8576036313948</v>
      </c>
      <c r="N43" s="106">
        <f t="shared" si="16"/>
        <v>78.080765375278034</v>
      </c>
      <c r="O43" s="108">
        <f t="shared" si="17"/>
        <v>0</v>
      </c>
      <c r="P43" s="109">
        <f t="shared" si="18"/>
        <v>-8.8757563638524033</v>
      </c>
      <c r="Q43" s="110">
        <f t="shared" si="19"/>
        <v>0.89792880181569734</v>
      </c>
      <c r="R43" s="328"/>
      <c r="S43" s="47">
        <v>0.35277777777777769</v>
      </c>
      <c r="T43" s="48">
        <v>0.42232638888888879</v>
      </c>
      <c r="U43" s="111">
        <v>4.7333333333332472</v>
      </c>
      <c r="V43" s="112">
        <v>100.16384352315325</v>
      </c>
      <c r="W43" s="113"/>
      <c r="X43" s="116"/>
      <c r="Y43" s="12"/>
      <c r="Z43" s="198"/>
      <c r="AA43" s="337"/>
      <c r="AB43" s="338"/>
      <c r="AC43" s="12">
        <v>3</v>
      </c>
      <c r="AD43" s="198"/>
      <c r="AE43" s="117">
        <f t="shared" si="20"/>
        <v>-204.1423963686052</v>
      </c>
      <c r="AF43" s="110">
        <f t="shared" si="21"/>
        <v>0.89792880181569745</v>
      </c>
      <c r="AG43" s="333"/>
    </row>
    <row r="44" spans="1:33" ht="15.75" customHeight="1">
      <c r="A44" s="323"/>
      <c r="B44" s="163" t="s">
        <v>168</v>
      </c>
      <c r="C44" s="335" t="s">
        <v>169</v>
      </c>
      <c r="D44" s="336"/>
      <c r="E44" s="101">
        <v>29.97</v>
      </c>
      <c r="F44" s="102">
        <v>1848</v>
      </c>
      <c r="G44" s="121">
        <f t="shared" si="22"/>
        <v>55384.56</v>
      </c>
      <c r="H44" s="122"/>
      <c r="I44" s="104">
        <v>21</v>
      </c>
      <c r="J44" s="105">
        <v>2790</v>
      </c>
      <c r="K44" s="106">
        <f t="shared" si="1"/>
        <v>132.85714285714286</v>
      </c>
      <c r="L44" s="107">
        <v>23</v>
      </c>
      <c r="M44" s="105">
        <f t="shared" si="23"/>
        <v>2786.9038461538462</v>
      </c>
      <c r="N44" s="106">
        <f t="shared" si="16"/>
        <v>121.16973244147157</v>
      </c>
      <c r="O44" s="108">
        <f t="shared" si="17"/>
        <v>2</v>
      </c>
      <c r="P44" s="109">
        <f t="shared" si="18"/>
        <v>-11.687410415671295</v>
      </c>
      <c r="Q44" s="110">
        <f t="shared" si="19"/>
        <v>0.91203024418311929</v>
      </c>
      <c r="R44" s="328"/>
      <c r="S44" s="47">
        <v>0.42638888888888882</v>
      </c>
      <c r="T44" s="120">
        <v>0.45401620370370366</v>
      </c>
      <c r="U44" s="111">
        <v>5.8500000000000352</v>
      </c>
      <c r="V44" s="112">
        <v>39.786087400547892</v>
      </c>
      <c r="W44" s="113"/>
      <c r="X44" s="116"/>
      <c r="Y44" s="12"/>
      <c r="Z44" s="198"/>
      <c r="AA44" s="337"/>
      <c r="AB44" s="338"/>
      <c r="AC44" s="12">
        <v>1</v>
      </c>
      <c r="AD44" s="198"/>
      <c r="AE44" s="117">
        <f t="shared" si="20"/>
        <v>-3.0961538461538112</v>
      </c>
      <c r="AF44" s="110">
        <f t="shared" si="21"/>
        <v>0.9988902674386545</v>
      </c>
      <c r="AG44" s="333"/>
    </row>
    <row r="45" spans="1:33" ht="15.75" customHeight="1">
      <c r="A45" s="323"/>
      <c r="B45" s="163" t="s">
        <v>168</v>
      </c>
      <c r="C45" s="335" t="s">
        <v>240</v>
      </c>
      <c r="D45" s="336"/>
      <c r="E45" s="101">
        <v>29.23</v>
      </c>
      <c r="F45" s="102">
        <v>2358</v>
      </c>
      <c r="G45" s="121">
        <f t="shared" si="22"/>
        <v>68924.34</v>
      </c>
      <c r="H45" s="62">
        <v>2</v>
      </c>
      <c r="I45" s="104">
        <v>21</v>
      </c>
      <c r="J45" s="105">
        <v>2790</v>
      </c>
      <c r="K45" s="106">
        <f t="shared" si="1"/>
        <v>132.85714285714286</v>
      </c>
      <c r="L45" s="107">
        <v>24</v>
      </c>
      <c r="M45" s="105">
        <f t="shared" si="23"/>
        <v>2416.2456346153845</v>
      </c>
      <c r="N45" s="106">
        <f t="shared" si="16"/>
        <v>100.67690144230768</v>
      </c>
      <c r="O45" s="123">
        <f t="shared" si="17"/>
        <v>3</v>
      </c>
      <c r="P45" s="124">
        <f t="shared" si="18"/>
        <v>-32.18024141483518</v>
      </c>
      <c r="Q45" s="125">
        <f t="shared" si="19"/>
        <v>0.75778312913564916</v>
      </c>
      <c r="R45" s="328"/>
      <c r="S45" s="119">
        <v>0.45763888888888882</v>
      </c>
      <c r="T45" s="120">
        <v>0.49829861111111107</v>
      </c>
      <c r="U45" s="111">
        <v>5.2166666666666295</v>
      </c>
      <c r="V45" s="112">
        <v>58.553649501997192</v>
      </c>
      <c r="W45" s="113">
        <v>0.49829861111111107</v>
      </c>
      <c r="X45" s="116">
        <v>0.53680555555555554</v>
      </c>
      <c r="Y45" s="12"/>
      <c r="Z45" s="198"/>
      <c r="AA45" s="337"/>
      <c r="AB45" s="338"/>
      <c r="AC45" s="12">
        <v>1</v>
      </c>
      <c r="AD45" s="198"/>
      <c r="AE45" s="117">
        <f t="shared" si="20"/>
        <v>-373.75436538461554</v>
      </c>
      <c r="AF45" s="110">
        <f t="shared" si="21"/>
        <v>0.86603786186931342</v>
      </c>
      <c r="AG45" s="333"/>
    </row>
    <row r="46" spans="1:33" ht="15.75" customHeight="1">
      <c r="A46" s="323"/>
      <c r="B46" s="163" t="s">
        <v>173</v>
      </c>
      <c r="C46" s="335" t="s">
        <v>212</v>
      </c>
      <c r="D46" s="336"/>
      <c r="E46" s="101">
        <v>61.09</v>
      </c>
      <c r="F46" s="102">
        <v>3085</v>
      </c>
      <c r="G46" s="121">
        <f t="shared" si="22"/>
        <v>188462.65000000002</v>
      </c>
      <c r="H46" s="62"/>
      <c r="I46" s="104">
        <v>20</v>
      </c>
      <c r="J46" s="105">
        <v>2000</v>
      </c>
      <c r="K46" s="106">
        <f t="shared" si="1"/>
        <v>100</v>
      </c>
      <c r="L46" s="107">
        <v>20</v>
      </c>
      <c r="M46" s="105">
        <f t="shared" si="23"/>
        <v>1792.1455858679733</v>
      </c>
      <c r="N46" s="106">
        <f t="shared" si="16"/>
        <v>89.607279293398662</v>
      </c>
      <c r="O46" s="123">
        <f t="shared" si="17"/>
        <v>0</v>
      </c>
      <c r="P46" s="124">
        <f t="shared" si="18"/>
        <v>-10.392720706601338</v>
      </c>
      <c r="Q46" s="125">
        <f t="shared" si="19"/>
        <v>0.89607279293398667</v>
      </c>
      <c r="R46" s="328"/>
      <c r="S46" s="119">
        <v>0.53680555555555554</v>
      </c>
      <c r="T46" s="120">
        <v>0.60853009259259261</v>
      </c>
      <c r="U46" s="111">
        <v>55.450000000000031</v>
      </c>
      <c r="V46" s="112">
        <v>103.28401970220082</v>
      </c>
      <c r="W46" s="120"/>
      <c r="X46" s="189"/>
      <c r="Y46" s="12"/>
      <c r="Z46" s="198"/>
      <c r="AA46" s="337"/>
      <c r="AB46" s="338"/>
      <c r="AC46" s="12">
        <v>2</v>
      </c>
      <c r="AD46" s="198"/>
      <c r="AE46" s="117">
        <f t="shared" si="20"/>
        <v>-207.8544141320267</v>
      </c>
      <c r="AF46" s="110">
        <f t="shared" si="21"/>
        <v>0.89607279293398667</v>
      </c>
      <c r="AG46" s="333"/>
    </row>
    <row r="47" spans="1:33" ht="15.75" customHeight="1">
      <c r="A47" s="323"/>
      <c r="B47" s="163" t="s">
        <v>173</v>
      </c>
      <c r="C47" s="335" t="s">
        <v>175</v>
      </c>
      <c r="D47" s="336"/>
      <c r="E47" s="101">
        <v>58.67</v>
      </c>
      <c r="F47" s="102">
        <v>2751</v>
      </c>
      <c r="G47" s="121">
        <f t="shared" si="22"/>
        <v>161401.17000000001</v>
      </c>
      <c r="H47" s="62"/>
      <c r="I47" s="104">
        <v>23</v>
      </c>
      <c r="J47" s="105">
        <v>2000</v>
      </c>
      <c r="K47" s="106">
        <f t="shared" si="1"/>
        <v>86.956521739130437</v>
      </c>
      <c r="L47" s="107">
        <v>23</v>
      </c>
      <c r="M47" s="105">
        <f t="shared" si="23"/>
        <v>1788.9743500569036</v>
      </c>
      <c r="N47" s="106">
        <f t="shared" si="16"/>
        <v>77.781493480734937</v>
      </c>
      <c r="O47" s="123">
        <f t="shared" si="17"/>
        <v>0</v>
      </c>
      <c r="P47" s="124">
        <f t="shared" si="18"/>
        <v>-9.1750282583954998</v>
      </c>
      <c r="Q47" s="125">
        <f t="shared" si="19"/>
        <v>0.89448717502845176</v>
      </c>
      <c r="R47" s="328"/>
      <c r="S47" s="119">
        <v>0.61180555555555549</v>
      </c>
      <c r="T47" s="120">
        <v>0.67586805555555551</v>
      </c>
      <c r="U47" s="111">
        <v>4.7166666666665513</v>
      </c>
      <c r="V47" s="112">
        <v>92.265157404157179</v>
      </c>
      <c r="W47" s="120"/>
      <c r="X47" s="189"/>
      <c r="Y47" s="12"/>
      <c r="Z47" s="198"/>
      <c r="AA47" s="337"/>
      <c r="AB47" s="338"/>
      <c r="AC47" s="12">
        <v>2</v>
      </c>
      <c r="AD47" s="198"/>
      <c r="AE47" s="117">
        <f t="shared" si="20"/>
        <v>-211.02564994309637</v>
      </c>
      <c r="AF47" s="110">
        <f t="shared" si="21"/>
        <v>0.89448717502845176</v>
      </c>
      <c r="AG47" s="333"/>
    </row>
    <row r="48" spans="1:33" ht="15.75" customHeight="1">
      <c r="A48" s="323"/>
      <c r="B48" s="163" t="s">
        <v>168</v>
      </c>
      <c r="C48" s="335" t="s">
        <v>240</v>
      </c>
      <c r="D48" s="336"/>
      <c r="E48" s="101">
        <v>29.23</v>
      </c>
      <c r="F48" s="102">
        <v>3026</v>
      </c>
      <c r="G48" s="121">
        <f t="shared" si="22"/>
        <v>88449.98</v>
      </c>
      <c r="H48" s="62"/>
      <c r="I48" s="104">
        <v>21</v>
      </c>
      <c r="J48" s="105">
        <v>2790</v>
      </c>
      <c r="K48" s="106">
        <f t="shared" si="1"/>
        <v>132.85714285714286</v>
      </c>
      <c r="L48" s="107">
        <v>24</v>
      </c>
      <c r="M48" s="105">
        <f t="shared" si="23"/>
        <v>2424.6063461538461</v>
      </c>
      <c r="N48" s="106">
        <f t="shared" si="16"/>
        <v>101.02526442307692</v>
      </c>
      <c r="O48" s="123">
        <f t="shared" si="17"/>
        <v>3</v>
      </c>
      <c r="P48" s="124">
        <f t="shared" si="18"/>
        <v>-31.831878434065942</v>
      </c>
      <c r="Q48" s="125">
        <f t="shared" si="19"/>
        <v>0.76040521608767575</v>
      </c>
      <c r="R48" s="328"/>
      <c r="S48" s="119">
        <v>0.67916666666666659</v>
      </c>
      <c r="T48" s="120">
        <v>0.73115740740740731</v>
      </c>
      <c r="U48" s="111">
        <v>4.7499999999999432</v>
      </c>
      <c r="V48" s="112">
        <v>74.882258840907795</v>
      </c>
      <c r="W48" s="120"/>
      <c r="X48" s="189"/>
      <c r="Y48" s="12"/>
      <c r="Z48" s="198"/>
      <c r="AA48" s="337"/>
      <c r="AB48" s="338"/>
      <c r="AC48" s="12">
        <v>2</v>
      </c>
      <c r="AD48" s="198"/>
      <c r="AE48" s="117">
        <f t="shared" si="20"/>
        <v>-365.39365384615394</v>
      </c>
      <c r="AF48" s="110">
        <f t="shared" si="21"/>
        <v>0.86903453267162944</v>
      </c>
      <c r="AG48" s="333"/>
    </row>
    <row r="49" spans="1:33" ht="15.75" customHeight="1">
      <c r="A49" s="323"/>
      <c r="B49" s="163"/>
      <c r="C49" s="335"/>
      <c r="D49" s="336"/>
      <c r="E49" s="101"/>
      <c r="F49" s="102"/>
      <c r="G49" s="121"/>
      <c r="H49" s="62"/>
      <c r="I49" s="104"/>
      <c r="J49" s="105"/>
      <c r="K49" s="106"/>
      <c r="L49" s="107"/>
      <c r="M49" s="105"/>
      <c r="N49" s="106"/>
      <c r="O49" s="123"/>
      <c r="P49" s="124"/>
      <c r="Q49" s="125"/>
      <c r="R49" s="328"/>
      <c r="S49" s="119"/>
      <c r="T49" s="120"/>
      <c r="U49" s="111"/>
      <c r="V49" s="112"/>
      <c r="W49" s="120"/>
      <c r="X49" s="189"/>
      <c r="Y49" s="12"/>
      <c r="Z49" s="198"/>
      <c r="AA49" s="337"/>
      <c r="AB49" s="338"/>
      <c r="AC49" s="12"/>
      <c r="AD49" s="198"/>
      <c r="AE49" s="117"/>
      <c r="AF49" s="110"/>
      <c r="AG49" s="333"/>
    </row>
    <row r="50" spans="1:33" ht="15.75" customHeight="1">
      <c r="A50" s="323"/>
      <c r="B50" s="163"/>
      <c r="C50" s="335"/>
      <c r="D50" s="336"/>
      <c r="E50" s="101"/>
      <c r="F50" s="102"/>
      <c r="G50" s="121"/>
      <c r="H50" s="62"/>
      <c r="I50" s="104"/>
      <c r="J50" s="105"/>
      <c r="K50" s="106"/>
      <c r="L50" s="107"/>
      <c r="M50" s="105"/>
      <c r="N50" s="106"/>
      <c r="O50" s="123"/>
      <c r="P50" s="124"/>
      <c r="Q50" s="125"/>
      <c r="R50" s="328"/>
      <c r="S50" s="119"/>
      <c r="T50" s="120"/>
      <c r="U50" s="111"/>
      <c r="V50" s="112"/>
      <c r="W50" s="120"/>
      <c r="X50" s="189"/>
      <c r="Y50" s="12"/>
      <c r="Z50" s="198"/>
      <c r="AA50" s="337"/>
      <c r="AB50" s="338"/>
      <c r="AC50" s="12"/>
      <c r="AD50" s="198"/>
      <c r="AE50" s="117"/>
      <c r="AF50" s="110"/>
      <c r="AG50" s="333"/>
    </row>
    <row r="51" spans="1:33" ht="15.75" customHeight="1">
      <c r="A51" s="323"/>
      <c r="B51" s="163"/>
      <c r="C51" s="335"/>
      <c r="D51" s="336"/>
      <c r="E51" s="101"/>
      <c r="F51" s="102"/>
      <c r="G51" s="121"/>
      <c r="H51" s="62"/>
      <c r="I51" s="104"/>
      <c r="J51" s="105"/>
      <c r="K51" s="106"/>
      <c r="L51" s="107"/>
      <c r="M51" s="105"/>
      <c r="N51" s="106"/>
      <c r="O51" s="123"/>
      <c r="P51" s="124"/>
      <c r="Q51" s="125"/>
      <c r="R51" s="328"/>
      <c r="S51" s="119"/>
      <c r="T51" s="120"/>
      <c r="U51" s="111"/>
      <c r="V51" s="112"/>
      <c r="W51" s="120"/>
      <c r="X51" s="189"/>
      <c r="Y51" s="12"/>
      <c r="Z51" s="198"/>
      <c r="AA51" s="337"/>
      <c r="AB51" s="338"/>
      <c r="AC51" s="12"/>
      <c r="AD51" s="198"/>
      <c r="AE51" s="117"/>
      <c r="AF51" s="110"/>
      <c r="AG51" s="333"/>
    </row>
    <row r="52" spans="1:33" ht="15.75" customHeight="1">
      <c r="A52" s="323"/>
      <c r="B52" s="163"/>
      <c r="C52" s="335"/>
      <c r="D52" s="336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8"/>
      <c r="S52" s="119"/>
      <c r="T52" s="120"/>
      <c r="U52" s="111"/>
      <c r="V52" s="112"/>
      <c r="W52" s="120"/>
      <c r="X52" s="189"/>
      <c r="Y52" s="12"/>
      <c r="Z52" s="198"/>
      <c r="AA52" s="337"/>
      <c r="AB52" s="338"/>
      <c r="AC52" s="12"/>
      <c r="AD52" s="198"/>
      <c r="AE52" s="117"/>
      <c r="AF52" s="110"/>
      <c r="AG52" s="333"/>
    </row>
    <row r="53" spans="1:33" ht="15.75" customHeight="1">
      <c r="A53" s="323"/>
      <c r="B53" s="163"/>
      <c r="C53" s="335"/>
      <c r="D53" s="336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8"/>
      <c r="S53" s="119"/>
      <c r="T53" s="120"/>
      <c r="U53" s="111"/>
      <c r="V53" s="112"/>
      <c r="W53" s="120"/>
      <c r="X53" s="189"/>
      <c r="Y53" s="12"/>
      <c r="Z53" s="198"/>
      <c r="AA53" s="337"/>
      <c r="AB53" s="338"/>
      <c r="AC53" s="12"/>
      <c r="AD53" s="198"/>
      <c r="AE53" s="117"/>
      <c r="AF53" s="110"/>
      <c r="AG53" s="333"/>
    </row>
    <row r="54" spans="1:33" ht="15.75" customHeight="1">
      <c r="A54" s="323"/>
      <c r="B54" s="163"/>
      <c r="C54" s="335"/>
      <c r="D54" s="336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8"/>
      <c r="S54" s="119"/>
      <c r="T54" s="120"/>
      <c r="U54" s="130"/>
      <c r="V54" s="131"/>
      <c r="W54" s="126"/>
      <c r="X54" s="127"/>
      <c r="Y54" s="12"/>
      <c r="Z54" s="198"/>
      <c r="AA54" s="337"/>
      <c r="AB54" s="338"/>
      <c r="AC54" s="12"/>
      <c r="AD54" s="198"/>
      <c r="AE54" s="165"/>
      <c r="AF54" s="125"/>
      <c r="AG54" s="333"/>
    </row>
    <row r="55" spans="1:33" ht="15.75" customHeight="1" thickBot="1">
      <c r="A55" s="324"/>
      <c r="B55" s="133" t="s">
        <v>115</v>
      </c>
      <c r="C55" s="358"/>
      <c r="D55" s="358"/>
      <c r="E55" s="134"/>
      <c r="F55" s="167"/>
      <c r="G55" s="135"/>
      <c r="H55" s="69"/>
      <c r="I55" s="136">
        <f t="shared" ref="I55:J55" si="24">AVERAGE(I39:I54)</f>
        <v>21.8</v>
      </c>
      <c r="J55" s="137">
        <f t="shared" si="24"/>
        <v>2237</v>
      </c>
      <c r="K55" s="138">
        <f t="shared" ref="K55" si="25">J55/I55</f>
        <v>102.61467889908256</v>
      </c>
      <c r="L55" s="136">
        <f t="shared" ref="L55:M55" si="26">AVERAGE(L39:L54)</f>
        <v>22.6</v>
      </c>
      <c r="M55" s="137">
        <f t="shared" si="26"/>
        <v>2016.1481902530329</v>
      </c>
      <c r="N55" s="138">
        <f t="shared" ref="N55:N66" si="27">M55/L55</f>
        <v>89.210096913851004</v>
      </c>
      <c r="O55" s="139">
        <f t="shared" ref="O55:O66" si="28">L55-I55</f>
        <v>0.80000000000000071</v>
      </c>
      <c r="P55" s="140">
        <f t="shared" ref="P55:P66" si="29">N55-K55</f>
        <v>-13.404581985231559</v>
      </c>
      <c r="Q55" s="141">
        <f t="shared" ref="Q55:Q66" si="30">N55/K55</f>
        <v>0.86936974194097094</v>
      </c>
      <c r="R55" s="329"/>
      <c r="S55" s="142">
        <v>0.16666666666666666</v>
      </c>
      <c r="T55" s="143">
        <v>0.73115740740740731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359"/>
      <c r="AB55" s="360"/>
      <c r="AC55" s="179">
        <f>SUM(AC39:AC54)</f>
        <v>17</v>
      </c>
      <c r="AD55" s="191">
        <f>SUM(AD39:AD54)</f>
        <v>0</v>
      </c>
      <c r="AE55" s="168">
        <f t="shared" ref="AE55:AE66" si="31">M55-J55</f>
        <v>-220.85180974696709</v>
      </c>
      <c r="AF55" s="141">
        <f t="shared" ref="AF55:AF66" si="32">M55/J55</f>
        <v>0.90127321870944699</v>
      </c>
      <c r="AG55" s="334"/>
    </row>
    <row r="56" spans="1:33" ht="15.75" customHeight="1">
      <c r="A56" s="361" t="s">
        <v>191</v>
      </c>
      <c r="B56" s="114" t="s">
        <v>203</v>
      </c>
      <c r="C56" s="372" t="s">
        <v>204</v>
      </c>
      <c r="D56" s="372"/>
      <c r="E56" s="147">
        <v>28.86</v>
      </c>
      <c r="F56" s="97">
        <v>2607</v>
      </c>
      <c r="G56" s="148">
        <f t="shared" ref="G56:G66" si="33">E56*F56</f>
        <v>75238.02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6" si="34">F56/V56*60</f>
        <v>3190.7579423240072</v>
      </c>
      <c r="N56" s="152">
        <f t="shared" si="27"/>
        <v>167.9346285433688</v>
      </c>
      <c r="O56" s="154">
        <f t="shared" si="28"/>
        <v>0</v>
      </c>
      <c r="P56" s="155">
        <f t="shared" si="29"/>
        <v>-21.539055667157527</v>
      </c>
      <c r="Q56" s="156">
        <f t="shared" si="30"/>
        <v>0.88632165064555746</v>
      </c>
      <c r="R56" s="327">
        <f>Q72</f>
        <v>0.89333790328239593</v>
      </c>
      <c r="S56" s="157">
        <v>0.16666666666666666</v>
      </c>
      <c r="T56" s="158">
        <v>0.20070601851851849</v>
      </c>
      <c r="U56" s="159"/>
      <c r="V56" s="160">
        <v>49.022834958790568</v>
      </c>
      <c r="W56" s="158"/>
      <c r="X56" s="169"/>
      <c r="Y56" s="12"/>
      <c r="Z56" s="198"/>
      <c r="AA56" s="330"/>
      <c r="AB56" s="331"/>
      <c r="AC56" s="12">
        <v>1</v>
      </c>
      <c r="AD56" s="198"/>
      <c r="AE56" s="115">
        <f t="shared" si="31"/>
        <v>-409.24205767599278</v>
      </c>
      <c r="AF56" s="156">
        <f t="shared" si="32"/>
        <v>0.88632165064555757</v>
      </c>
      <c r="AG56" s="332">
        <f>AF72</f>
        <v>0.89333790328239604</v>
      </c>
    </row>
    <row r="57" spans="1:33" ht="15.75" customHeight="1">
      <c r="A57" s="362"/>
      <c r="B57" s="100" t="s">
        <v>203</v>
      </c>
      <c r="C57" s="376" t="s">
        <v>208</v>
      </c>
      <c r="D57" s="376"/>
      <c r="E57" s="101">
        <v>31.11</v>
      </c>
      <c r="F57" s="102">
        <v>3938</v>
      </c>
      <c r="G57" s="103">
        <f t="shared" si="33"/>
        <v>122511.18</v>
      </c>
      <c r="H57" s="26"/>
      <c r="I57" s="104">
        <v>19</v>
      </c>
      <c r="J57" s="105">
        <v>3600</v>
      </c>
      <c r="K57" s="106">
        <f t="shared" ref="K57:K91" si="35">J57/I57</f>
        <v>189.47368421052633</v>
      </c>
      <c r="L57" s="107">
        <v>19</v>
      </c>
      <c r="M57" s="105">
        <f t="shared" si="34"/>
        <v>3188.4016259245554</v>
      </c>
      <c r="N57" s="106">
        <f t="shared" si="27"/>
        <v>167.81061189076607</v>
      </c>
      <c r="O57" s="108">
        <f t="shared" si="28"/>
        <v>0</v>
      </c>
      <c r="P57" s="109">
        <f t="shared" si="29"/>
        <v>-21.663072319760261</v>
      </c>
      <c r="Q57" s="110">
        <f t="shared" si="30"/>
        <v>0.88566711831237643</v>
      </c>
      <c r="R57" s="328"/>
      <c r="S57" s="47">
        <v>0.2048611111111111</v>
      </c>
      <c r="T57" s="48">
        <v>0.25631944444444443</v>
      </c>
      <c r="U57" s="111">
        <v>5.9833333333333627</v>
      </c>
      <c r="V57" s="112">
        <v>74.106096948023222</v>
      </c>
      <c r="W57" s="113"/>
      <c r="X57" s="116"/>
      <c r="Y57" s="12"/>
      <c r="Z57" s="198"/>
      <c r="AA57" s="337"/>
      <c r="AB57" s="338"/>
      <c r="AC57" s="12">
        <v>2</v>
      </c>
      <c r="AD57" s="198"/>
      <c r="AE57" s="117">
        <f t="shared" si="31"/>
        <v>-411.59837407544455</v>
      </c>
      <c r="AF57" s="110">
        <f t="shared" si="32"/>
        <v>0.88566711831237654</v>
      </c>
      <c r="AG57" s="333"/>
    </row>
    <row r="58" spans="1:33" ht="15.75" customHeight="1">
      <c r="A58" s="362"/>
      <c r="B58" s="100" t="s">
        <v>203</v>
      </c>
      <c r="C58" s="376" t="s">
        <v>209</v>
      </c>
      <c r="D58" s="376"/>
      <c r="E58" s="101">
        <v>38.99</v>
      </c>
      <c r="F58" s="102">
        <v>1538</v>
      </c>
      <c r="G58" s="103">
        <f t="shared" si="33"/>
        <v>59966.62</v>
      </c>
      <c r="H58" s="26"/>
      <c r="I58" s="104">
        <v>19</v>
      </c>
      <c r="J58" s="105">
        <v>3600</v>
      </c>
      <c r="K58" s="106">
        <f t="shared" si="35"/>
        <v>189.47368421052633</v>
      </c>
      <c r="L58" s="107">
        <v>19</v>
      </c>
      <c r="M58" s="105">
        <f t="shared" si="34"/>
        <v>3188.2434355198266</v>
      </c>
      <c r="N58" s="106">
        <f t="shared" si="27"/>
        <v>167.80228607999086</v>
      </c>
      <c r="O58" s="108">
        <f t="shared" si="28"/>
        <v>0</v>
      </c>
      <c r="P58" s="109">
        <f t="shared" si="29"/>
        <v>-21.671398130535465</v>
      </c>
      <c r="Q58" s="110">
        <f t="shared" si="30"/>
        <v>0.88562317653328504</v>
      </c>
      <c r="R58" s="328"/>
      <c r="S58" s="47">
        <v>0.26041666666666663</v>
      </c>
      <c r="T58" s="48">
        <v>0.28050925925925924</v>
      </c>
      <c r="U58" s="111">
        <v>5.8999999999999631</v>
      </c>
      <c r="V58" s="112">
        <v>28.943837528815997</v>
      </c>
      <c r="W58" s="113"/>
      <c r="X58" s="116"/>
      <c r="Y58" s="12"/>
      <c r="Z58" s="198"/>
      <c r="AA58" s="337"/>
      <c r="AB58" s="338"/>
      <c r="AC58" s="12">
        <v>1</v>
      </c>
      <c r="AD58" s="198"/>
      <c r="AE58" s="117">
        <f t="shared" si="31"/>
        <v>-411.75656448017344</v>
      </c>
      <c r="AF58" s="110">
        <f t="shared" si="32"/>
        <v>0.88562317653328515</v>
      </c>
      <c r="AG58" s="333"/>
    </row>
    <row r="59" spans="1:33" ht="15.75" customHeight="1">
      <c r="A59" s="362"/>
      <c r="B59" s="100" t="s">
        <v>203</v>
      </c>
      <c r="C59" s="376" t="s">
        <v>219</v>
      </c>
      <c r="D59" s="376"/>
      <c r="E59" s="101">
        <v>35.89</v>
      </c>
      <c r="F59" s="102">
        <v>4620</v>
      </c>
      <c r="G59" s="103">
        <f t="shared" si="33"/>
        <v>165811.79999999999</v>
      </c>
      <c r="H59" s="26"/>
      <c r="I59" s="104">
        <v>19</v>
      </c>
      <c r="J59" s="105">
        <v>3600</v>
      </c>
      <c r="K59" s="106">
        <f t="shared" si="35"/>
        <v>189.47368421052633</v>
      </c>
      <c r="L59" s="107">
        <v>19</v>
      </c>
      <c r="M59" s="105">
        <f t="shared" si="34"/>
        <v>3185.779566832251</v>
      </c>
      <c r="N59" s="106">
        <f t="shared" si="27"/>
        <v>167.67260878064479</v>
      </c>
      <c r="O59" s="108">
        <f t="shared" si="28"/>
        <v>0</v>
      </c>
      <c r="P59" s="109">
        <f t="shared" si="29"/>
        <v>-21.801075429881536</v>
      </c>
      <c r="Q59" s="110">
        <f t="shared" si="30"/>
        <v>0.88493876856451414</v>
      </c>
      <c r="R59" s="328"/>
      <c r="S59" s="47">
        <v>0.28402777777777771</v>
      </c>
      <c r="T59" s="48">
        <v>0.34444444444444439</v>
      </c>
      <c r="U59" s="111">
        <v>5.066666666666606</v>
      </c>
      <c r="V59" s="112">
        <v>87.011669886385491</v>
      </c>
      <c r="W59" s="113"/>
      <c r="X59" s="116"/>
      <c r="Y59" s="12"/>
      <c r="Z59" s="198"/>
      <c r="AA59" s="337"/>
      <c r="AB59" s="338"/>
      <c r="AC59" s="12">
        <v>2</v>
      </c>
      <c r="AD59" s="198"/>
      <c r="AE59" s="199">
        <f t="shared" si="31"/>
        <v>-414.22043316774898</v>
      </c>
      <c r="AF59" s="200">
        <f t="shared" si="32"/>
        <v>0.88493876856451414</v>
      </c>
      <c r="AG59" s="333"/>
    </row>
    <row r="60" spans="1:33" ht="15.75" customHeight="1">
      <c r="A60" s="363"/>
      <c r="B60" s="100" t="s">
        <v>203</v>
      </c>
      <c r="C60" s="376" t="s">
        <v>223</v>
      </c>
      <c r="D60" s="376"/>
      <c r="E60" s="101">
        <v>43.96</v>
      </c>
      <c r="F60" s="105">
        <v>2028</v>
      </c>
      <c r="G60" s="103">
        <f t="shared" si="33"/>
        <v>89150.88</v>
      </c>
      <c r="H60" s="13"/>
      <c r="I60" s="104">
        <v>24</v>
      </c>
      <c r="J60" s="105">
        <v>3600</v>
      </c>
      <c r="K60" s="106">
        <f t="shared" si="35"/>
        <v>150</v>
      </c>
      <c r="L60" s="107">
        <v>24</v>
      </c>
      <c r="M60" s="105">
        <f t="shared" si="34"/>
        <v>3264.5848111128148</v>
      </c>
      <c r="N60" s="106">
        <f t="shared" si="27"/>
        <v>136.02436712970061</v>
      </c>
      <c r="O60" s="108">
        <f t="shared" si="28"/>
        <v>0</v>
      </c>
      <c r="P60" s="109">
        <f t="shared" si="29"/>
        <v>-13.975632870299393</v>
      </c>
      <c r="Q60" s="110">
        <f t="shared" si="30"/>
        <v>0.90682911419800405</v>
      </c>
      <c r="R60" s="328"/>
      <c r="S60" s="47">
        <v>0.3479166666666666</v>
      </c>
      <c r="T60" s="48">
        <v>0.37379629629629624</v>
      </c>
      <c r="U60" s="111">
        <v>4.9999999999999822</v>
      </c>
      <c r="V60" s="112">
        <v>37.272733606367034</v>
      </c>
      <c r="W60" s="113"/>
      <c r="X60" s="116"/>
      <c r="Y60" s="12"/>
      <c r="Z60" s="198"/>
      <c r="AA60" s="337"/>
      <c r="AB60" s="338"/>
      <c r="AC60" s="12">
        <v>1</v>
      </c>
      <c r="AD60" s="198"/>
      <c r="AE60" s="199">
        <f t="shared" si="31"/>
        <v>-335.4151888871852</v>
      </c>
      <c r="AF60" s="200">
        <f t="shared" si="32"/>
        <v>0.90682911419800416</v>
      </c>
      <c r="AG60" s="333"/>
    </row>
    <row r="61" spans="1:33" ht="15.75" customHeight="1">
      <c r="A61" s="363"/>
      <c r="B61" s="100" t="s">
        <v>203</v>
      </c>
      <c r="C61" s="376" t="s">
        <v>216</v>
      </c>
      <c r="D61" s="376"/>
      <c r="E61" s="101">
        <v>46.93</v>
      </c>
      <c r="F61" s="105">
        <v>1690</v>
      </c>
      <c r="G61" s="121">
        <f t="shared" si="33"/>
        <v>79311.7</v>
      </c>
      <c r="H61" s="122"/>
      <c r="I61" s="104">
        <v>24</v>
      </c>
      <c r="J61" s="105">
        <v>3600</v>
      </c>
      <c r="K61" s="106">
        <f t="shared" si="35"/>
        <v>150</v>
      </c>
      <c r="L61" s="107">
        <v>24</v>
      </c>
      <c r="M61" s="105">
        <f t="shared" si="34"/>
        <v>3258.0608943134798</v>
      </c>
      <c r="N61" s="106">
        <f t="shared" si="27"/>
        <v>135.75253726306167</v>
      </c>
      <c r="O61" s="108">
        <f t="shared" si="28"/>
        <v>0</v>
      </c>
      <c r="P61" s="109">
        <f t="shared" si="29"/>
        <v>-14.247462736938331</v>
      </c>
      <c r="Q61" s="110">
        <f t="shared" si="30"/>
        <v>0.90501691508707782</v>
      </c>
      <c r="R61" s="328"/>
      <c r="S61" s="47">
        <v>0.37777777777777771</v>
      </c>
      <c r="T61" s="120">
        <v>0.39938657407407402</v>
      </c>
      <c r="U61" s="111">
        <v>5.7333333333333236</v>
      </c>
      <c r="V61" s="112">
        <v>31.122806874782626</v>
      </c>
      <c r="W61" s="113"/>
      <c r="X61" s="116"/>
      <c r="Y61" s="12"/>
      <c r="Z61" s="198"/>
      <c r="AA61" s="337"/>
      <c r="AB61" s="338"/>
      <c r="AC61" s="12">
        <v>1</v>
      </c>
      <c r="AD61" s="198"/>
      <c r="AE61" s="199">
        <f t="shared" si="31"/>
        <v>-341.93910568652018</v>
      </c>
      <c r="AF61" s="200">
        <f t="shared" si="32"/>
        <v>0.90501691508707771</v>
      </c>
      <c r="AG61" s="333"/>
    </row>
    <row r="62" spans="1:33" ht="15.75" customHeight="1">
      <c r="A62" s="363"/>
      <c r="B62" s="100" t="s">
        <v>203</v>
      </c>
      <c r="C62" s="376" t="s">
        <v>205</v>
      </c>
      <c r="D62" s="376"/>
      <c r="E62" s="101">
        <v>38.479999999999997</v>
      </c>
      <c r="F62" s="105">
        <v>1647</v>
      </c>
      <c r="G62" s="121">
        <f t="shared" si="33"/>
        <v>63376.56</v>
      </c>
      <c r="H62" s="62">
        <v>2</v>
      </c>
      <c r="I62" s="104">
        <v>20</v>
      </c>
      <c r="J62" s="105">
        <v>3600</v>
      </c>
      <c r="K62" s="106">
        <f t="shared" si="35"/>
        <v>180</v>
      </c>
      <c r="L62" s="107">
        <v>20</v>
      </c>
      <c r="M62" s="105">
        <f t="shared" si="34"/>
        <v>3261.6365221447595</v>
      </c>
      <c r="N62" s="106">
        <f t="shared" si="27"/>
        <v>163.08182610723799</v>
      </c>
      <c r="O62" s="123">
        <f t="shared" si="28"/>
        <v>0</v>
      </c>
      <c r="P62" s="124">
        <f t="shared" si="29"/>
        <v>-16.918173892762013</v>
      </c>
      <c r="Q62" s="125">
        <f t="shared" si="30"/>
        <v>0.90601014504021105</v>
      </c>
      <c r="R62" s="328"/>
      <c r="S62" s="47">
        <v>0.40277777777777768</v>
      </c>
      <c r="T62" s="120">
        <v>0.42380787037037027</v>
      </c>
      <c r="U62" s="111">
        <v>4.8833333333332707</v>
      </c>
      <c r="V62" s="112">
        <v>30.297673983310311</v>
      </c>
      <c r="W62" s="113"/>
      <c r="X62" s="116"/>
      <c r="Y62" s="12"/>
      <c r="Z62" s="198"/>
      <c r="AA62" s="337"/>
      <c r="AB62" s="338"/>
      <c r="AC62" s="12">
        <v>1</v>
      </c>
      <c r="AD62" s="198"/>
      <c r="AE62" s="199">
        <f t="shared" si="31"/>
        <v>-338.36347785524049</v>
      </c>
      <c r="AF62" s="200">
        <f t="shared" si="32"/>
        <v>0.90601014504021093</v>
      </c>
      <c r="AG62" s="333"/>
    </row>
    <row r="63" spans="1:33" ht="15.75" customHeight="1">
      <c r="A63" s="363"/>
      <c r="B63" s="100" t="s">
        <v>203</v>
      </c>
      <c r="C63" s="376" t="s">
        <v>206</v>
      </c>
      <c r="D63" s="376"/>
      <c r="E63" s="101">
        <v>37.799999999999997</v>
      </c>
      <c r="F63" s="105">
        <v>2026</v>
      </c>
      <c r="G63" s="121">
        <f t="shared" si="33"/>
        <v>76582.799999999988</v>
      </c>
      <c r="H63" s="62">
        <v>2</v>
      </c>
      <c r="I63" s="104">
        <v>21</v>
      </c>
      <c r="J63" s="105">
        <v>3600</v>
      </c>
      <c r="K63" s="106">
        <f t="shared" si="35"/>
        <v>171.42857142857142</v>
      </c>
      <c r="L63" s="107">
        <v>21</v>
      </c>
      <c r="M63" s="105">
        <f t="shared" si="34"/>
        <v>3259.4549390732163</v>
      </c>
      <c r="N63" s="106">
        <f t="shared" si="27"/>
        <v>155.21213995586746</v>
      </c>
      <c r="O63" s="123">
        <f t="shared" si="28"/>
        <v>0</v>
      </c>
      <c r="P63" s="124">
        <f t="shared" si="29"/>
        <v>-16.21643147270396</v>
      </c>
      <c r="Q63" s="125">
        <f t="shared" si="30"/>
        <v>0.90540414974256023</v>
      </c>
      <c r="R63" s="328"/>
      <c r="S63" s="47">
        <v>0.42777777777777765</v>
      </c>
      <c r="T63" s="120">
        <v>0.45366898148148133</v>
      </c>
      <c r="U63" s="111">
        <v>5.7166666666666277</v>
      </c>
      <c r="V63" s="112">
        <v>37.294579085227056</v>
      </c>
      <c r="W63" s="113">
        <v>0.45366898148148133</v>
      </c>
      <c r="X63" s="116">
        <v>0.49305555555555541</v>
      </c>
      <c r="Y63" s="12"/>
      <c r="Z63" s="198"/>
      <c r="AA63" s="337"/>
      <c r="AB63" s="338"/>
      <c r="AC63" s="12">
        <v>1</v>
      </c>
      <c r="AD63" s="198"/>
      <c r="AE63" s="199">
        <f t="shared" si="31"/>
        <v>-340.54506092678366</v>
      </c>
      <c r="AF63" s="200">
        <f t="shared" si="32"/>
        <v>0.90540414974256012</v>
      </c>
      <c r="AG63" s="333"/>
    </row>
    <row r="64" spans="1:33" ht="15.75" customHeight="1">
      <c r="A64" s="363"/>
      <c r="B64" s="100" t="s">
        <v>203</v>
      </c>
      <c r="C64" s="376" t="s">
        <v>242</v>
      </c>
      <c r="D64" s="376"/>
      <c r="E64" s="101">
        <v>36.729999999999997</v>
      </c>
      <c r="F64" s="105">
        <v>4115</v>
      </c>
      <c r="G64" s="121">
        <f t="shared" si="33"/>
        <v>151143.94999999998</v>
      </c>
      <c r="H64" s="62"/>
      <c r="I64" s="104">
        <v>20</v>
      </c>
      <c r="J64" s="105">
        <v>3600</v>
      </c>
      <c r="K64" s="106">
        <f t="shared" si="35"/>
        <v>180</v>
      </c>
      <c r="L64" s="107">
        <v>20</v>
      </c>
      <c r="M64" s="105">
        <f t="shared" si="34"/>
        <v>3058.1697715199994</v>
      </c>
      <c r="N64" s="106">
        <f t="shared" si="27"/>
        <v>152.90848857599997</v>
      </c>
      <c r="O64" s="123">
        <f t="shared" si="28"/>
        <v>0</v>
      </c>
      <c r="P64" s="124">
        <f t="shared" si="29"/>
        <v>-27.091511424000032</v>
      </c>
      <c r="Q64" s="125">
        <f t="shared" si="30"/>
        <v>0.84949160319999983</v>
      </c>
      <c r="R64" s="328"/>
      <c r="S64" s="47">
        <v>0.49305555555555541</v>
      </c>
      <c r="T64" s="120">
        <v>0.5491203703703702</v>
      </c>
      <c r="U64" s="111">
        <v>56.716666666666683</v>
      </c>
      <c r="V64" s="112">
        <v>80.734562972703614</v>
      </c>
      <c r="W64" s="113"/>
      <c r="X64" s="116"/>
      <c r="Y64" s="12"/>
      <c r="Z64" s="198"/>
      <c r="AA64" s="337"/>
      <c r="AB64" s="338"/>
      <c r="AC64" s="12">
        <v>2</v>
      </c>
      <c r="AD64" s="198"/>
      <c r="AE64" s="199">
        <f t="shared" si="31"/>
        <v>-541.83022848000064</v>
      </c>
      <c r="AF64" s="200">
        <f t="shared" si="32"/>
        <v>0.84949160319999983</v>
      </c>
      <c r="AG64" s="333"/>
    </row>
    <row r="65" spans="1:33" ht="15.75" customHeight="1">
      <c r="A65" s="363"/>
      <c r="B65" s="100" t="s">
        <v>203</v>
      </c>
      <c r="C65" s="376" t="s">
        <v>205</v>
      </c>
      <c r="D65" s="376"/>
      <c r="E65" s="101">
        <v>38.479999999999997</v>
      </c>
      <c r="F65" s="105">
        <v>4183</v>
      </c>
      <c r="G65" s="121">
        <f t="shared" si="33"/>
        <v>160961.84</v>
      </c>
      <c r="H65" s="62"/>
      <c r="I65" s="104">
        <v>20</v>
      </c>
      <c r="J65" s="105">
        <v>3600</v>
      </c>
      <c r="K65" s="106">
        <f t="shared" si="35"/>
        <v>180</v>
      </c>
      <c r="L65" s="107">
        <v>20</v>
      </c>
      <c r="M65" s="105">
        <f t="shared" si="34"/>
        <v>3261.6365221447595</v>
      </c>
      <c r="N65" s="106">
        <f t="shared" si="27"/>
        <v>163.08182610723799</v>
      </c>
      <c r="O65" s="123">
        <f t="shared" si="28"/>
        <v>0</v>
      </c>
      <c r="P65" s="124">
        <f t="shared" si="29"/>
        <v>-16.918173892762013</v>
      </c>
      <c r="Q65" s="125">
        <f t="shared" si="30"/>
        <v>0.90601014504021105</v>
      </c>
      <c r="R65" s="328"/>
      <c r="S65" s="47">
        <v>0.55208333333333315</v>
      </c>
      <c r="T65" s="120">
        <v>0.60550925925925903</v>
      </c>
      <c r="U65" s="111">
        <v>5</v>
      </c>
      <c r="V65" s="112">
        <v>76.949101561740761</v>
      </c>
      <c r="W65" s="113"/>
      <c r="X65" s="116"/>
      <c r="Y65" s="12"/>
      <c r="Z65" s="198"/>
      <c r="AA65" s="337"/>
      <c r="AB65" s="338"/>
      <c r="AC65" s="12">
        <v>2</v>
      </c>
      <c r="AD65" s="198"/>
      <c r="AE65" s="199">
        <f t="shared" si="31"/>
        <v>-338.36347785524049</v>
      </c>
      <c r="AF65" s="200">
        <f t="shared" si="32"/>
        <v>0.90601014504021093</v>
      </c>
      <c r="AG65" s="333"/>
    </row>
    <row r="66" spans="1:33" ht="15.75" customHeight="1">
      <c r="A66" s="363"/>
      <c r="B66" s="100" t="s">
        <v>203</v>
      </c>
      <c r="C66" s="376" t="s">
        <v>206</v>
      </c>
      <c r="D66" s="376"/>
      <c r="E66" s="101">
        <v>37.799999999999997</v>
      </c>
      <c r="F66" s="105">
        <v>5474</v>
      </c>
      <c r="G66" s="121">
        <f t="shared" si="33"/>
        <v>206917.19999999998</v>
      </c>
      <c r="H66" s="62"/>
      <c r="I66" s="104">
        <v>21</v>
      </c>
      <c r="J66" s="105">
        <v>3600</v>
      </c>
      <c r="K66" s="106">
        <f t="shared" si="35"/>
        <v>171.42857142857142</v>
      </c>
      <c r="L66" s="107">
        <v>21</v>
      </c>
      <c r="M66" s="105">
        <f t="shared" si="34"/>
        <v>3259.4549390732163</v>
      </c>
      <c r="N66" s="106">
        <f t="shared" si="27"/>
        <v>155.21213995586746</v>
      </c>
      <c r="O66" s="123">
        <f t="shared" si="28"/>
        <v>0</v>
      </c>
      <c r="P66" s="124">
        <f t="shared" si="29"/>
        <v>-16.21643147270396</v>
      </c>
      <c r="Q66" s="125">
        <f t="shared" si="30"/>
        <v>0.90540414974256023</v>
      </c>
      <c r="R66" s="328"/>
      <c r="S66" s="47">
        <v>0.60902777777777761</v>
      </c>
      <c r="T66" s="120">
        <v>0.67899305555555545</v>
      </c>
      <c r="U66" s="111">
        <v>5.0666666666667659</v>
      </c>
      <c r="V66" s="112">
        <v>100.76531387588001</v>
      </c>
      <c r="W66" s="113"/>
      <c r="X66" s="116"/>
      <c r="Y66" s="12"/>
      <c r="Z66" s="198"/>
      <c r="AA66" s="337"/>
      <c r="AB66" s="338"/>
      <c r="AC66" s="12">
        <v>2</v>
      </c>
      <c r="AD66" s="198"/>
      <c r="AE66" s="199">
        <f t="shared" si="31"/>
        <v>-340.54506092678366</v>
      </c>
      <c r="AF66" s="200">
        <f t="shared" si="32"/>
        <v>0.90540414974256012</v>
      </c>
      <c r="AG66" s="333"/>
    </row>
    <row r="67" spans="1:33" ht="15.75" customHeight="1">
      <c r="A67" s="363"/>
      <c r="B67" s="100"/>
      <c r="C67" s="376"/>
      <c r="D67" s="376"/>
      <c r="E67" s="101"/>
      <c r="F67" s="105"/>
      <c r="G67" s="121"/>
      <c r="H67" s="62"/>
      <c r="I67" s="104"/>
      <c r="J67" s="105"/>
      <c r="K67" s="106"/>
      <c r="L67" s="107"/>
      <c r="M67" s="105"/>
      <c r="N67" s="106"/>
      <c r="O67" s="123"/>
      <c r="P67" s="124"/>
      <c r="Q67" s="125"/>
      <c r="R67" s="328"/>
      <c r="S67" s="47"/>
      <c r="T67" s="120"/>
      <c r="U67" s="111"/>
      <c r="V67" s="112"/>
      <c r="W67" s="113"/>
      <c r="X67" s="116"/>
      <c r="Y67" s="12"/>
      <c r="Z67" s="198"/>
      <c r="AA67" s="337"/>
      <c r="AB67" s="338"/>
      <c r="AC67" s="12"/>
      <c r="AD67" s="198"/>
      <c r="AE67" s="199"/>
      <c r="AF67" s="200"/>
      <c r="AG67" s="333"/>
    </row>
    <row r="68" spans="1:33" ht="15.75" customHeight="1">
      <c r="A68" s="363"/>
      <c r="B68" s="100"/>
      <c r="C68" s="376"/>
      <c r="D68" s="376"/>
      <c r="E68" s="101"/>
      <c r="F68" s="105"/>
      <c r="G68" s="121"/>
      <c r="H68" s="62"/>
      <c r="I68" s="104"/>
      <c r="J68" s="105"/>
      <c r="K68" s="106"/>
      <c r="L68" s="107"/>
      <c r="M68" s="105"/>
      <c r="N68" s="106"/>
      <c r="O68" s="123"/>
      <c r="P68" s="124"/>
      <c r="Q68" s="125"/>
      <c r="R68" s="328"/>
      <c r="S68" s="47"/>
      <c r="T68" s="120"/>
      <c r="U68" s="111"/>
      <c r="V68" s="112"/>
      <c r="W68" s="113"/>
      <c r="X68" s="116"/>
      <c r="Y68" s="12"/>
      <c r="Z68" s="198"/>
      <c r="AA68" s="337"/>
      <c r="AB68" s="338"/>
      <c r="AC68" s="12"/>
      <c r="AD68" s="198"/>
      <c r="AE68" s="199"/>
      <c r="AF68" s="200"/>
      <c r="AG68" s="333"/>
    </row>
    <row r="69" spans="1:33" ht="15.75" customHeight="1">
      <c r="A69" s="363"/>
      <c r="B69" s="100"/>
      <c r="C69" s="376"/>
      <c r="D69" s="376"/>
      <c r="E69" s="101"/>
      <c r="F69" s="105"/>
      <c r="G69" s="121"/>
      <c r="H69" s="62"/>
      <c r="I69" s="104"/>
      <c r="J69" s="105"/>
      <c r="K69" s="106"/>
      <c r="L69" s="107"/>
      <c r="M69" s="105"/>
      <c r="N69" s="106"/>
      <c r="O69" s="123"/>
      <c r="P69" s="124"/>
      <c r="Q69" s="125"/>
      <c r="R69" s="328"/>
      <c r="S69" s="47"/>
      <c r="T69" s="120"/>
      <c r="U69" s="111"/>
      <c r="V69" s="112"/>
      <c r="W69" s="113"/>
      <c r="X69" s="116"/>
      <c r="Y69" s="12"/>
      <c r="Z69" s="198"/>
      <c r="AA69" s="337"/>
      <c r="AB69" s="338"/>
      <c r="AC69" s="12"/>
      <c r="AD69" s="198"/>
      <c r="AE69" s="199"/>
      <c r="AF69" s="200"/>
      <c r="AG69" s="333"/>
    </row>
    <row r="70" spans="1:33" ht="15.75" customHeight="1">
      <c r="A70" s="363"/>
      <c r="B70" s="100"/>
      <c r="C70" s="376"/>
      <c r="D70" s="376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8"/>
      <c r="S70" s="47"/>
      <c r="T70" s="120"/>
      <c r="U70" s="111"/>
      <c r="V70" s="112"/>
      <c r="W70" s="113"/>
      <c r="X70" s="116"/>
      <c r="Y70" s="12"/>
      <c r="Z70" s="198"/>
      <c r="AA70" s="337"/>
      <c r="AB70" s="338"/>
      <c r="AC70" s="12"/>
      <c r="AD70" s="198"/>
      <c r="AE70" s="199"/>
      <c r="AF70" s="200"/>
      <c r="AG70" s="333"/>
    </row>
    <row r="71" spans="1:33" ht="15.75" customHeight="1">
      <c r="A71" s="363"/>
      <c r="B71" s="100"/>
      <c r="C71" s="376"/>
      <c r="D71" s="376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8"/>
      <c r="S71" s="119"/>
      <c r="T71" s="120"/>
      <c r="U71" s="130"/>
      <c r="V71" s="131"/>
      <c r="W71" s="126"/>
      <c r="X71" s="127"/>
      <c r="Y71" s="12"/>
      <c r="Z71" s="198"/>
      <c r="AA71" s="337"/>
      <c r="AB71" s="338"/>
      <c r="AC71" s="12"/>
      <c r="AD71" s="198"/>
      <c r="AE71" s="165"/>
      <c r="AF71" s="125"/>
      <c r="AG71" s="333"/>
    </row>
    <row r="72" spans="1:33" ht="15.75" customHeight="1" thickBot="1">
      <c r="A72" s="364"/>
      <c r="B72" s="133" t="s">
        <v>115</v>
      </c>
      <c r="C72" s="358"/>
      <c r="D72" s="358"/>
      <c r="E72" s="134"/>
      <c r="F72" s="167"/>
      <c r="G72" s="135"/>
      <c r="H72" s="69"/>
      <c r="I72" s="136">
        <f t="shared" ref="I72:J72" si="36">AVERAGE(I56:I71)</f>
        <v>20.545454545454547</v>
      </c>
      <c r="J72" s="137">
        <f t="shared" si="36"/>
        <v>3600</v>
      </c>
      <c r="K72" s="138">
        <f t="shared" ref="K72:K74" si="37">J72/I72</f>
        <v>175.22123893805309</v>
      </c>
      <c r="L72" s="136">
        <f t="shared" ref="L72:M72" si="38">AVERAGE(L56:L71)</f>
        <v>20.545454545454547</v>
      </c>
      <c r="M72" s="137">
        <f t="shared" si="38"/>
        <v>3216.0164518166257</v>
      </c>
      <c r="N72" s="138">
        <f>M72/L72</f>
        <v>156.53177420346407</v>
      </c>
      <c r="O72" s="139">
        <f>L72-I72</f>
        <v>0</v>
      </c>
      <c r="P72" s="140">
        <f>N72-K72</f>
        <v>-18.689464734589023</v>
      </c>
      <c r="Q72" s="141">
        <f>N72/K72</f>
        <v>0.89333790328239593</v>
      </c>
      <c r="R72" s="329"/>
      <c r="S72" s="142">
        <v>0.16666666666666666</v>
      </c>
      <c r="T72" s="143">
        <v>0.67899305555555545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359"/>
      <c r="AB72" s="360"/>
      <c r="AC72" s="179">
        <f>SUM(AC56:AC71)</f>
        <v>16</v>
      </c>
      <c r="AD72" s="191">
        <f>SUM(AD56:AD71)</f>
        <v>0</v>
      </c>
      <c r="AE72" s="168">
        <f>M72-J72</f>
        <v>-383.9835481833743</v>
      </c>
      <c r="AF72" s="141">
        <f>M72/J72</f>
        <v>0.89333790328239604</v>
      </c>
      <c r="AG72" s="334"/>
    </row>
    <row r="73" spans="1:33" ht="15.75" customHeight="1">
      <c r="A73" s="322" t="s">
        <v>116</v>
      </c>
      <c r="B73" s="100" t="s">
        <v>192</v>
      </c>
      <c r="C73" s="335" t="s">
        <v>217</v>
      </c>
      <c r="D73" s="336"/>
      <c r="E73" s="101">
        <v>27.05</v>
      </c>
      <c r="F73" s="102">
        <v>1124</v>
      </c>
      <c r="G73" s="103">
        <f t="shared" ref="G73:G74" si="39">E73*F73</f>
        <v>30404.2</v>
      </c>
      <c r="H73" s="13"/>
      <c r="I73" s="104">
        <v>5</v>
      </c>
      <c r="J73" s="105">
        <v>3273</v>
      </c>
      <c r="K73" s="106">
        <f t="shared" si="37"/>
        <v>654.6</v>
      </c>
      <c r="L73" s="107">
        <v>6</v>
      </c>
      <c r="M73" s="105">
        <f>F73/V73*60</f>
        <v>2961.6418775921861</v>
      </c>
      <c r="N73" s="106">
        <f>M73/L73</f>
        <v>493.60697959869771</v>
      </c>
      <c r="O73" s="108">
        <f>L73-I73</f>
        <v>1</v>
      </c>
      <c r="P73" s="109">
        <f>N73-K73</f>
        <v>-160.99302040130232</v>
      </c>
      <c r="Q73" s="110">
        <f>N73/K73</f>
        <v>0.75405893614222075</v>
      </c>
      <c r="R73" s="327">
        <f>Q89</f>
        <v>0.82334947113988732</v>
      </c>
      <c r="S73" s="47">
        <v>0.39097222222222211</v>
      </c>
      <c r="T73" s="48">
        <v>0.40678240740740729</v>
      </c>
      <c r="U73" s="111">
        <v>4.8166666666666469</v>
      </c>
      <c r="V73" s="112">
        <v>22.77115288997355</v>
      </c>
      <c r="W73" s="161"/>
      <c r="X73" s="162"/>
      <c r="Y73" s="12"/>
      <c r="Z73" s="198"/>
      <c r="AA73" s="330"/>
      <c r="AB73" s="331"/>
      <c r="AC73" s="12">
        <v>0</v>
      </c>
      <c r="AD73" s="198"/>
      <c r="AE73" s="115">
        <f>M73-J73</f>
        <v>-311.35812240781388</v>
      </c>
      <c r="AF73" s="156">
        <f>M73/J73</f>
        <v>0.90487072337066488</v>
      </c>
      <c r="AG73" s="332">
        <f>AF89</f>
        <v>0.90568441825387624</v>
      </c>
    </row>
    <row r="74" spans="1:33" ht="15.75" customHeight="1">
      <c r="A74" s="323"/>
      <c r="B74" s="100" t="s">
        <v>192</v>
      </c>
      <c r="C74" s="335" t="s">
        <v>224</v>
      </c>
      <c r="D74" s="336"/>
      <c r="E74" s="101">
        <v>27.05</v>
      </c>
      <c r="F74" s="102">
        <v>1577</v>
      </c>
      <c r="G74" s="121">
        <f t="shared" si="39"/>
        <v>42657.85</v>
      </c>
      <c r="H74" s="122"/>
      <c r="I74" s="104">
        <v>5</v>
      </c>
      <c r="J74" s="105">
        <v>3273</v>
      </c>
      <c r="K74" s="106">
        <f t="shared" si="37"/>
        <v>654.6</v>
      </c>
      <c r="L74" s="107">
        <v>5</v>
      </c>
      <c r="M74" s="105">
        <f>F74/V74*60</f>
        <v>2966.9683242976876</v>
      </c>
      <c r="N74" s="106">
        <f>M74/L74</f>
        <v>593.39366485953747</v>
      </c>
      <c r="O74" s="108">
        <f>L74-I74</f>
        <v>0</v>
      </c>
      <c r="P74" s="109">
        <f>N74-K74</f>
        <v>-61.206335140462556</v>
      </c>
      <c r="Q74" s="110">
        <f>N74/K74</f>
        <v>0.9064981131370875</v>
      </c>
      <c r="R74" s="328"/>
      <c r="S74" s="47">
        <v>0.4097222222222221</v>
      </c>
      <c r="T74" s="120">
        <v>0.4318634259259258</v>
      </c>
      <c r="U74" s="111">
        <v>5</v>
      </c>
      <c r="V74" s="112">
        <v>31.891139256566731</v>
      </c>
      <c r="W74" s="113"/>
      <c r="X74" s="116"/>
      <c r="Y74" s="12"/>
      <c r="Z74" s="198"/>
      <c r="AA74" s="337"/>
      <c r="AB74" s="338"/>
      <c r="AC74" s="12">
        <v>0</v>
      </c>
      <c r="AD74" s="198"/>
      <c r="AE74" s="117">
        <f>M74-J74</f>
        <v>-306.03167570231244</v>
      </c>
      <c r="AF74" s="110">
        <f>M74/J74</f>
        <v>0.9064981131370875</v>
      </c>
      <c r="AG74" s="333"/>
    </row>
    <row r="75" spans="1:33" ht="15.75" customHeight="1">
      <c r="A75" s="323"/>
      <c r="B75" s="100"/>
      <c r="C75" s="335"/>
      <c r="D75" s="336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28"/>
      <c r="S75" s="47"/>
      <c r="T75" s="48"/>
      <c r="U75" s="111"/>
      <c r="V75" s="112"/>
      <c r="W75" s="113"/>
      <c r="X75" s="116"/>
      <c r="Y75" s="12"/>
      <c r="Z75" s="198"/>
      <c r="AA75" s="337"/>
      <c r="AB75" s="338"/>
      <c r="AC75" s="12"/>
      <c r="AD75" s="198"/>
      <c r="AE75" s="117"/>
      <c r="AF75" s="110"/>
      <c r="AG75" s="333"/>
    </row>
    <row r="76" spans="1:33" ht="15.75" customHeight="1">
      <c r="A76" s="323"/>
      <c r="B76" s="100"/>
      <c r="C76" s="335"/>
      <c r="D76" s="336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8"/>
      <c r="S76" s="47"/>
      <c r="T76" s="48"/>
      <c r="U76" s="111"/>
      <c r="V76" s="112"/>
      <c r="W76" s="113"/>
      <c r="X76" s="116"/>
      <c r="Y76" s="12"/>
      <c r="Z76" s="198"/>
      <c r="AA76" s="337"/>
      <c r="AB76" s="338"/>
      <c r="AC76" s="12"/>
      <c r="AD76" s="198"/>
      <c r="AE76" s="117"/>
      <c r="AF76" s="110"/>
      <c r="AG76" s="333"/>
    </row>
    <row r="77" spans="1:33" ht="15.75" customHeight="1">
      <c r="A77" s="323"/>
      <c r="B77" s="100"/>
      <c r="C77" s="335"/>
      <c r="D77" s="336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8"/>
      <c r="S77" s="47"/>
      <c r="T77" s="48"/>
      <c r="U77" s="111"/>
      <c r="V77" s="112"/>
      <c r="W77" s="113"/>
      <c r="X77" s="116"/>
      <c r="Y77" s="12"/>
      <c r="Z77" s="198"/>
      <c r="AA77" s="337"/>
      <c r="AB77" s="338"/>
      <c r="AC77" s="12"/>
      <c r="AD77" s="198"/>
      <c r="AE77" s="117"/>
      <c r="AF77" s="110"/>
      <c r="AG77" s="333"/>
    </row>
    <row r="78" spans="1:33" ht="15.75" customHeight="1">
      <c r="A78" s="323"/>
      <c r="B78" s="100"/>
      <c r="C78" s="335"/>
      <c r="D78" s="336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8"/>
      <c r="S78" s="47"/>
      <c r="T78" s="120"/>
      <c r="U78" s="111"/>
      <c r="V78" s="112"/>
      <c r="W78" s="113"/>
      <c r="X78" s="116"/>
      <c r="Y78" s="12"/>
      <c r="Z78" s="198"/>
      <c r="AA78" s="337"/>
      <c r="AB78" s="338"/>
      <c r="AC78" s="12"/>
      <c r="AD78" s="198"/>
      <c r="AE78" s="117"/>
      <c r="AF78" s="110"/>
      <c r="AG78" s="333"/>
    </row>
    <row r="79" spans="1:33" ht="15.75" customHeight="1">
      <c r="A79" s="323"/>
      <c r="B79" s="100"/>
      <c r="C79" s="335"/>
      <c r="D79" s="336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8"/>
      <c r="S79" s="47"/>
      <c r="T79" s="120"/>
      <c r="U79" s="111"/>
      <c r="V79" s="112"/>
      <c r="W79" s="113"/>
      <c r="X79" s="116"/>
      <c r="Y79" s="12"/>
      <c r="Z79" s="198"/>
      <c r="AA79" s="337"/>
      <c r="AB79" s="338"/>
      <c r="AC79" s="12"/>
      <c r="AD79" s="198"/>
      <c r="AE79" s="117"/>
      <c r="AF79" s="110"/>
      <c r="AG79" s="333"/>
    </row>
    <row r="80" spans="1:33" ht="15.75" customHeight="1">
      <c r="A80" s="323"/>
      <c r="B80" s="100"/>
      <c r="C80" s="335"/>
      <c r="D80" s="336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8"/>
      <c r="S80" s="47"/>
      <c r="T80" s="120"/>
      <c r="U80" s="111"/>
      <c r="V80" s="112"/>
      <c r="W80" s="113"/>
      <c r="X80" s="116"/>
      <c r="Y80" s="12"/>
      <c r="Z80" s="198"/>
      <c r="AA80" s="337"/>
      <c r="AB80" s="338"/>
      <c r="AC80" s="12"/>
      <c r="AD80" s="198"/>
      <c r="AE80" s="117"/>
      <c r="AF80" s="110"/>
      <c r="AG80" s="333"/>
    </row>
    <row r="81" spans="1:33" ht="15.75" customHeight="1">
      <c r="A81" s="323"/>
      <c r="B81" s="100"/>
      <c r="C81" s="335"/>
      <c r="D81" s="336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8"/>
      <c r="S81" s="47"/>
      <c r="T81" s="120"/>
      <c r="U81" s="111"/>
      <c r="V81" s="112"/>
      <c r="W81" s="113"/>
      <c r="X81" s="127"/>
      <c r="Y81" s="12"/>
      <c r="Z81" s="198"/>
      <c r="AA81" s="337"/>
      <c r="AB81" s="338"/>
      <c r="AC81" s="12"/>
      <c r="AD81" s="198"/>
      <c r="AE81" s="117"/>
      <c r="AF81" s="110"/>
      <c r="AG81" s="333"/>
    </row>
    <row r="82" spans="1:33" ht="15.75" customHeight="1">
      <c r="A82" s="323"/>
      <c r="B82" s="100"/>
      <c r="C82" s="335"/>
      <c r="D82" s="336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8"/>
      <c r="S82" s="47"/>
      <c r="T82" s="120"/>
      <c r="U82" s="111"/>
      <c r="V82" s="112"/>
      <c r="W82" s="113"/>
      <c r="X82" s="127"/>
      <c r="Y82" s="12"/>
      <c r="Z82" s="198"/>
      <c r="AA82" s="337"/>
      <c r="AB82" s="338"/>
      <c r="AC82" s="12"/>
      <c r="AD82" s="198"/>
      <c r="AE82" s="117"/>
      <c r="AF82" s="110"/>
      <c r="AG82" s="333"/>
    </row>
    <row r="83" spans="1:33" ht="15.75" customHeight="1">
      <c r="A83" s="323"/>
      <c r="B83" s="100"/>
      <c r="C83" s="335"/>
      <c r="D83" s="336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8"/>
      <c r="S83" s="47"/>
      <c r="T83" s="120"/>
      <c r="U83" s="111"/>
      <c r="V83" s="112"/>
      <c r="W83" s="113"/>
      <c r="X83" s="127"/>
      <c r="Y83" s="12"/>
      <c r="Z83" s="198"/>
      <c r="AA83" s="337"/>
      <c r="AB83" s="338"/>
      <c r="AC83" s="12"/>
      <c r="AD83" s="198"/>
      <c r="AE83" s="117"/>
      <c r="AF83" s="110"/>
      <c r="AG83" s="333"/>
    </row>
    <row r="84" spans="1:33" ht="15.75" customHeight="1">
      <c r="A84" s="323"/>
      <c r="B84" s="100"/>
      <c r="C84" s="335"/>
      <c r="D84" s="336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8"/>
      <c r="S84" s="47"/>
      <c r="T84" s="120"/>
      <c r="U84" s="111"/>
      <c r="V84" s="112"/>
      <c r="W84" s="113"/>
      <c r="X84" s="127"/>
      <c r="Y84" s="12"/>
      <c r="Z84" s="198"/>
      <c r="AA84" s="337"/>
      <c r="AB84" s="338"/>
      <c r="AC84" s="12"/>
      <c r="AD84" s="198"/>
      <c r="AE84" s="117"/>
      <c r="AF84" s="110"/>
      <c r="AG84" s="333"/>
    </row>
    <row r="85" spans="1:33" ht="15.75" customHeight="1">
      <c r="A85" s="323"/>
      <c r="B85" s="100"/>
      <c r="C85" s="335"/>
      <c r="D85" s="336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8"/>
      <c r="S85" s="47"/>
      <c r="T85" s="120"/>
      <c r="U85" s="111"/>
      <c r="V85" s="112"/>
      <c r="W85" s="113"/>
      <c r="X85" s="127"/>
      <c r="Y85" s="12"/>
      <c r="Z85" s="198"/>
      <c r="AA85" s="337"/>
      <c r="AB85" s="338"/>
      <c r="AC85" s="12"/>
      <c r="AD85" s="198"/>
      <c r="AE85" s="117"/>
      <c r="AF85" s="110"/>
      <c r="AG85" s="333"/>
    </row>
    <row r="86" spans="1:33" ht="15.75" customHeight="1">
      <c r="A86" s="323"/>
      <c r="B86" s="100"/>
      <c r="C86" s="335"/>
      <c r="D86" s="336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8"/>
      <c r="S86" s="47"/>
      <c r="T86" s="120"/>
      <c r="U86" s="111"/>
      <c r="V86" s="112"/>
      <c r="W86" s="113"/>
      <c r="X86" s="127"/>
      <c r="Y86" s="12"/>
      <c r="Z86" s="198"/>
      <c r="AA86" s="337"/>
      <c r="AB86" s="338"/>
      <c r="AC86" s="12"/>
      <c r="AD86" s="198"/>
      <c r="AE86" s="117"/>
      <c r="AF86" s="110"/>
      <c r="AG86" s="333"/>
    </row>
    <row r="87" spans="1:33" ht="15.75" customHeight="1">
      <c r="A87" s="323"/>
      <c r="B87" s="100"/>
      <c r="C87" s="335"/>
      <c r="D87" s="336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8"/>
      <c r="S87" s="47"/>
      <c r="T87" s="120"/>
      <c r="U87" s="111"/>
      <c r="V87" s="112"/>
      <c r="W87" s="113"/>
      <c r="X87" s="127"/>
      <c r="Y87" s="12"/>
      <c r="Z87" s="198"/>
      <c r="AA87" s="337"/>
      <c r="AB87" s="338"/>
      <c r="AC87" s="12"/>
      <c r="AD87" s="198"/>
      <c r="AE87" s="117"/>
      <c r="AF87" s="110"/>
      <c r="AG87" s="333"/>
    </row>
    <row r="88" spans="1:33" ht="15.75" customHeight="1">
      <c r="A88" s="323"/>
      <c r="B88" s="163"/>
      <c r="C88" s="335"/>
      <c r="D88" s="336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8"/>
      <c r="S88" s="119"/>
      <c r="T88" s="120"/>
      <c r="U88" s="130"/>
      <c r="V88" s="131"/>
      <c r="W88" s="126"/>
      <c r="X88" s="127"/>
      <c r="Y88" s="12"/>
      <c r="Z88" s="198"/>
      <c r="AA88" s="337"/>
      <c r="AB88" s="338"/>
      <c r="AC88" s="12"/>
      <c r="AD88" s="198"/>
      <c r="AE88" s="165"/>
      <c r="AF88" s="125"/>
      <c r="AG88" s="333"/>
    </row>
    <row r="89" spans="1:33" ht="15.75" customHeight="1" thickBot="1">
      <c r="A89" s="324"/>
      <c r="B89" s="133" t="s">
        <v>115</v>
      </c>
      <c r="C89" s="358"/>
      <c r="D89" s="358"/>
      <c r="E89" s="134"/>
      <c r="F89" s="167"/>
      <c r="G89" s="135"/>
      <c r="H89" s="69"/>
      <c r="I89" s="136">
        <f t="shared" ref="I89:J89" si="40">AVERAGE(I73:I88)</f>
        <v>5</v>
      </c>
      <c r="J89" s="137">
        <f t="shared" si="40"/>
        <v>3273</v>
      </c>
      <c r="K89" s="138">
        <f t="shared" ref="K89" si="41">J89/I89</f>
        <v>654.6</v>
      </c>
      <c r="L89" s="136">
        <f t="shared" ref="L89:M89" si="42">AVERAGE(L73:L88)</f>
        <v>5.5</v>
      </c>
      <c r="M89" s="137">
        <f t="shared" si="42"/>
        <v>2964.3051009449368</v>
      </c>
      <c r="N89" s="138">
        <f>M89/L89</f>
        <v>538.96456380817028</v>
      </c>
      <c r="O89" s="139">
        <f>L89-I89</f>
        <v>0.5</v>
      </c>
      <c r="P89" s="140">
        <f>N89-K89</f>
        <v>-115.63543619182974</v>
      </c>
      <c r="Q89" s="141">
        <f>N89/K89</f>
        <v>0.82334947113988732</v>
      </c>
      <c r="R89" s="329"/>
      <c r="S89" s="142">
        <v>0.25</v>
      </c>
      <c r="T89" s="143">
        <v>0.4318634259259258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359"/>
      <c r="AB89" s="360"/>
      <c r="AC89" s="179">
        <f>SUM(AC73:AC88)</f>
        <v>0</v>
      </c>
      <c r="AD89" s="191">
        <f>SUM(AD73:AD88)</f>
        <v>0</v>
      </c>
      <c r="AE89" s="168">
        <f>M89-J89</f>
        <v>-308.69489905506316</v>
      </c>
      <c r="AF89" s="141">
        <f>M89/J89</f>
        <v>0.90568441825387624</v>
      </c>
      <c r="AG89" s="334"/>
    </row>
    <row r="90" spans="1:33" ht="15.75" customHeight="1">
      <c r="A90" s="361" t="s">
        <v>120</v>
      </c>
      <c r="B90" s="114" t="s">
        <v>192</v>
      </c>
      <c r="C90" s="325" t="s">
        <v>213</v>
      </c>
      <c r="D90" s="326"/>
      <c r="E90" s="147">
        <v>15.51</v>
      </c>
      <c r="F90" s="97">
        <v>2299</v>
      </c>
      <c r="G90" s="148">
        <f t="shared" ref="G90:G91" si="43">E90*F90</f>
        <v>35657.49</v>
      </c>
      <c r="H90" s="149"/>
      <c r="I90" s="150">
        <v>6</v>
      </c>
      <c r="J90" s="151">
        <v>3600</v>
      </c>
      <c r="K90" s="152">
        <f>J90/I90</f>
        <v>600</v>
      </c>
      <c r="L90" s="153">
        <v>6</v>
      </c>
      <c r="M90" s="151">
        <f>F90/V90*60</f>
        <v>3221.9999999999995</v>
      </c>
      <c r="N90" s="152">
        <f>M90/L90</f>
        <v>536.99999999999989</v>
      </c>
      <c r="O90" s="154">
        <f>L90-I90</f>
        <v>0</v>
      </c>
      <c r="P90" s="155">
        <f>N90-K90</f>
        <v>-63.000000000000114</v>
      </c>
      <c r="Q90" s="156">
        <f>N90/K90</f>
        <v>0.8949999999999998</v>
      </c>
      <c r="R90" s="327">
        <f>Q106</f>
        <v>0.8949999999999998</v>
      </c>
      <c r="S90" s="157">
        <v>0.25</v>
      </c>
      <c r="T90" s="158">
        <v>0.27972222222222221</v>
      </c>
      <c r="U90" s="159"/>
      <c r="V90" s="160">
        <v>42.811918063314714</v>
      </c>
      <c r="W90" s="158"/>
      <c r="X90" s="169"/>
      <c r="Y90" s="12"/>
      <c r="Z90" s="198"/>
      <c r="AA90" s="330"/>
      <c r="AB90" s="331"/>
      <c r="AC90" s="12">
        <v>0</v>
      </c>
      <c r="AD90" s="198"/>
      <c r="AE90" s="115">
        <f>M90-J90</f>
        <v>-378.00000000000045</v>
      </c>
      <c r="AF90" s="156">
        <f>M90/J90</f>
        <v>0.89499999999999991</v>
      </c>
      <c r="AG90" s="332">
        <f>AF106</f>
        <v>0.89499999999999991</v>
      </c>
    </row>
    <row r="91" spans="1:33" ht="15.75" customHeight="1">
      <c r="A91" s="362"/>
      <c r="B91" s="100" t="s">
        <v>192</v>
      </c>
      <c r="C91" s="335" t="s">
        <v>214</v>
      </c>
      <c r="D91" s="336"/>
      <c r="E91" s="101">
        <v>15.01</v>
      </c>
      <c r="F91" s="102">
        <v>2453</v>
      </c>
      <c r="G91" s="103">
        <f t="shared" si="43"/>
        <v>36819.53</v>
      </c>
      <c r="H91" s="26"/>
      <c r="I91" s="104">
        <v>6</v>
      </c>
      <c r="J91" s="105">
        <v>3600</v>
      </c>
      <c r="K91" s="106">
        <f t="shared" si="35"/>
        <v>600</v>
      </c>
      <c r="L91" s="107">
        <v>6</v>
      </c>
      <c r="M91" s="105">
        <f>F91/V91*60</f>
        <v>3221.9999999999995</v>
      </c>
      <c r="N91" s="106">
        <f>M91/L91</f>
        <v>536.99999999999989</v>
      </c>
      <c r="O91" s="108">
        <f>L91-I91</f>
        <v>0</v>
      </c>
      <c r="P91" s="109">
        <f>N91-K91</f>
        <v>-63.000000000000114</v>
      </c>
      <c r="Q91" s="110">
        <f>N91/K91</f>
        <v>0.8949999999999998</v>
      </c>
      <c r="R91" s="328"/>
      <c r="S91" s="47">
        <v>0.28263888888888888</v>
      </c>
      <c r="T91" s="48">
        <v>0.31435185185185183</v>
      </c>
      <c r="U91" s="111">
        <v>5</v>
      </c>
      <c r="V91" s="112">
        <v>45.679702048417134</v>
      </c>
      <c r="W91" s="113"/>
      <c r="X91" s="13"/>
      <c r="Y91" s="12"/>
      <c r="Z91" s="198"/>
      <c r="AA91" s="337"/>
      <c r="AB91" s="338"/>
      <c r="AC91" s="12">
        <v>0</v>
      </c>
      <c r="AD91" s="198"/>
      <c r="AE91" s="117">
        <f>M91-J91</f>
        <v>-378.00000000000045</v>
      </c>
      <c r="AF91" s="110">
        <f>M91/J91</f>
        <v>0.89499999999999991</v>
      </c>
      <c r="AG91" s="333"/>
    </row>
    <row r="92" spans="1:33" ht="15.75" customHeight="1">
      <c r="A92" s="362"/>
      <c r="B92" s="100"/>
      <c r="C92" s="335"/>
      <c r="D92" s="336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328"/>
      <c r="S92" s="47"/>
      <c r="T92" s="48"/>
      <c r="U92" s="111"/>
      <c r="V92" s="112"/>
      <c r="W92" s="113"/>
      <c r="X92" s="13"/>
      <c r="Y92" s="12"/>
      <c r="Z92" s="198"/>
      <c r="AA92" s="337"/>
      <c r="AB92" s="338"/>
      <c r="AC92" s="12"/>
      <c r="AD92" s="198"/>
      <c r="AE92" s="117"/>
      <c r="AF92" s="110"/>
      <c r="AG92" s="333"/>
    </row>
    <row r="93" spans="1:33" ht="15.75" customHeight="1">
      <c r="A93" s="362"/>
      <c r="B93" s="100"/>
      <c r="C93" s="335"/>
      <c r="D93" s="336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8"/>
      <c r="S93" s="47"/>
      <c r="T93" s="48"/>
      <c r="U93" s="111"/>
      <c r="V93" s="112"/>
      <c r="W93" s="113"/>
      <c r="X93" s="116"/>
      <c r="Y93" s="12"/>
      <c r="Z93" s="198"/>
      <c r="AA93" s="337"/>
      <c r="AB93" s="338"/>
      <c r="AC93" s="12"/>
      <c r="AD93" s="198"/>
      <c r="AE93" s="117"/>
      <c r="AF93" s="110"/>
      <c r="AG93" s="333"/>
    </row>
    <row r="94" spans="1:33" ht="15.75" customHeight="1">
      <c r="A94" s="363"/>
      <c r="B94" s="100"/>
      <c r="C94" s="335"/>
      <c r="D94" s="336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8"/>
      <c r="S94" s="47"/>
      <c r="T94" s="48"/>
      <c r="U94" s="111"/>
      <c r="V94" s="112"/>
      <c r="W94" s="113"/>
      <c r="X94" s="13"/>
      <c r="Y94" s="12"/>
      <c r="Z94" s="198"/>
      <c r="AA94" s="337"/>
      <c r="AB94" s="338"/>
      <c r="AC94" s="12"/>
      <c r="AD94" s="198"/>
      <c r="AE94" s="117"/>
      <c r="AF94" s="110"/>
      <c r="AG94" s="333"/>
    </row>
    <row r="95" spans="1:33" ht="15.75" customHeight="1">
      <c r="A95" s="363"/>
      <c r="B95" s="100"/>
      <c r="C95" s="335"/>
      <c r="D95" s="336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8"/>
      <c r="S95" s="47"/>
      <c r="T95" s="120"/>
      <c r="U95" s="111"/>
      <c r="V95" s="112"/>
      <c r="W95" s="113"/>
      <c r="X95" s="50"/>
      <c r="Y95" s="12"/>
      <c r="Z95" s="198"/>
      <c r="AA95" s="337"/>
      <c r="AB95" s="338"/>
      <c r="AC95" s="12"/>
      <c r="AD95" s="198"/>
      <c r="AE95" s="117"/>
      <c r="AF95" s="110"/>
      <c r="AG95" s="333"/>
    </row>
    <row r="96" spans="1:33" ht="15.75" customHeight="1">
      <c r="A96" s="363"/>
      <c r="B96" s="100"/>
      <c r="C96" s="335"/>
      <c r="D96" s="336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8"/>
      <c r="S96" s="47"/>
      <c r="T96" s="120"/>
      <c r="U96" s="111"/>
      <c r="V96" s="112"/>
      <c r="W96" s="113"/>
      <c r="X96" s="116"/>
      <c r="Y96" s="12"/>
      <c r="Z96" s="198"/>
      <c r="AA96" s="337"/>
      <c r="AB96" s="338"/>
      <c r="AC96" s="12"/>
      <c r="AD96" s="198"/>
      <c r="AE96" s="117"/>
      <c r="AF96" s="110"/>
      <c r="AG96" s="333"/>
    </row>
    <row r="97" spans="1:33" ht="15.75" customHeight="1">
      <c r="A97" s="363"/>
      <c r="B97" s="100"/>
      <c r="C97" s="335"/>
      <c r="D97" s="336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8"/>
      <c r="S97" s="47"/>
      <c r="T97" s="120"/>
      <c r="U97" s="111"/>
      <c r="V97" s="112"/>
      <c r="W97" s="113"/>
      <c r="X97" s="116"/>
      <c r="Y97" s="12"/>
      <c r="Z97" s="198"/>
      <c r="AA97" s="337"/>
      <c r="AB97" s="338"/>
      <c r="AC97" s="12"/>
      <c r="AD97" s="198"/>
      <c r="AE97" s="117"/>
      <c r="AF97" s="110"/>
      <c r="AG97" s="333"/>
    </row>
    <row r="98" spans="1:33" ht="15.75" customHeight="1">
      <c r="A98" s="363"/>
      <c r="B98" s="100"/>
      <c r="C98" s="335"/>
      <c r="D98" s="336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8"/>
      <c r="S98" s="119"/>
      <c r="T98" s="120"/>
      <c r="U98" s="111"/>
      <c r="V98" s="131"/>
      <c r="W98" s="113"/>
      <c r="X98" s="116"/>
      <c r="Y98" s="12"/>
      <c r="Z98" s="198"/>
      <c r="AA98" s="337"/>
      <c r="AB98" s="338"/>
      <c r="AC98" s="12"/>
      <c r="AD98" s="198"/>
      <c r="AE98" s="117"/>
      <c r="AF98" s="110"/>
      <c r="AG98" s="333"/>
    </row>
    <row r="99" spans="1:33" ht="15.75" customHeight="1">
      <c r="A99" s="363"/>
      <c r="B99" s="100"/>
      <c r="C99" s="335"/>
      <c r="D99" s="336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8"/>
      <c r="S99" s="119"/>
      <c r="T99" s="120"/>
      <c r="U99" s="111"/>
      <c r="V99" s="131"/>
      <c r="W99" s="126"/>
      <c r="X99" s="127"/>
      <c r="Y99" s="12"/>
      <c r="Z99" s="198"/>
      <c r="AA99" s="337"/>
      <c r="AB99" s="338"/>
      <c r="AC99" s="12"/>
      <c r="AD99" s="198"/>
      <c r="AE99" s="117"/>
      <c r="AF99" s="110"/>
      <c r="AG99" s="333"/>
    </row>
    <row r="100" spans="1:33" ht="15.75" customHeight="1">
      <c r="A100" s="363"/>
      <c r="B100" s="100"/>
      <c r="C100" s="335"/>
      <c r="D100" s="336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8"/>
      <c r="S100" s="119"/>
      <c r="T100" s="120"/>
      <c r="U100" s="111"/>
      <c r="V100" s="131"/>
      <c r="W100" s="126"/>
      <c r="X100" s="127"/>
      <c r="Y100" s="12"/>
      <c r="Z100" s="198"/>
      <c r="AA100" s="337"/>
      <c r="AB100" s="338"/>
      <c r="AC100" s="12"/>
      <c r="AD100" s="198"/>
      <c r="AE100" s="117"/>
      <c r="AF100" s="110"/>
      <c r="AG100" s="333"/>
    </row>
    <row r="101" spans="1:33" ht="15.75" customHeight="1">
      <c r="A101" s="363"/>
      <c r="B101" s="100"/>
      <c r="C101" s="335"/>
      <c r="D101" s="336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8"/>
      <c r="S101" s="119"/>
      <c r="T101" s="120"/>
      <c r="U101" s="111"/>
      <c r="V101" s="131"/>
      <c r="W101" s="126"/>
      <c r="X101" s="127"/>
      <c r="Y101" s="12"/>
      <c r="Z101" s="198"/>
      <c r="AA101" s="337"/>
      <c r="AB101" s="338"/>
      <c r="AC101" s="12"/>
      <c r="AD101" s="198"/>
      <c r="AE101" s="117"/>
      <c r="AF101" s="110"/>
      <c r="AG101" s="333"/>
    </row>
    <row r="102" spans="1:33" ht="15.75" customHeight="1">
      <c r="A102" s="363"/>
      <c r="B102" s="100"/>
      <c r="C102" s="335"/>
      <c r="D102" s="336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8"/>
      <c r="S102" s="119"/>
      <c r="T102" s="120"/>
      <c r="U102" s="111"/>
      <c r="V102" s="131"/>
      <c r="W102" s="126"/>
      <c r="X102" s="127"/>
      <c r="Y102" s="12"/>
      <c r="Z102" s="198"/>
      <c r="AA102" s="337"/>
      <c r="AB102" s="338"/>
      <c r="AC102" s="12"/>
      <c r="AD102" s="198"/>
      <c r="AE102" s="117"/>
      <c r="AF102" s="110"/>
      <c r="AG102" s="333"/>
    </row>
    <row r="103" spans="1:33" ht="15.75" customHeight="1">
      <c r="A103" s="363"/>
      <c r="B103" s="100"/>
      <c r="C103" s="335"/>
      <c r="D103" s="336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8"/>
      <c r="S103" s="119"/>
      <c r="T103" s="120"/>
      <c r="U103" s="111"/>
      <c r="V103" s="131"/>
      <c r="W103" s="126"/>
      <c r="X103" s="127"/>
      <c r="Y103" s="12"/>
      <c r="Z103" s="198"/>
      <c r="AA103" s="337"/>
      <c r="AB103" s="338"/>
      <c r="AC103" s="12"/>
      <c r="AD103" s="198"/>
      <c r="AE103" s="117"/>
      <c r="AF103" s="110"/>
      <c r="AG103" s="333"/>
    </row>
    <row r="104" spans="1:33" ht="15.75" customHeight="1">
      <c r="A104" s="363"/>
      <c r="B104" s="100"/>
      <c r="C104" s="335"/>
      <c r="D104" s="336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8"/>
      <c r="S104" s="119"/>
      <c r="T104" s="120"/>
      <c r="U104" s="111"/>
      <c r="V104" s="131"/>
      <c r="W104" s="126"/>
      <c r="X104" s="127"/>
      <c r="Y104" s="12"/>
      <c r="Z104" s="198"/>
      <c r="AA104" s="337"/>
      <c r="AB104" s="338"/>
      <c r="AC104" s="12"/>
      <c r="AD104" s="198"/>
      <c r="AE104" s="117"/>
      <c r="AF104" s="110"/>
      <c r="AG104" s="333"/>
    </row>
    <row r="105" spans="1:33" ht="15.75" customHeight="1">
      <c r="A105" s="363"/>
      <c r="B105" s="100"/>
      <c r="C105" s="335"/>
      <c r="D105" s="336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8"/>
      <c r="S105" s="119"/>
      <c r="T105" s="120"/>
      <c r="U105" s="130"/>
      <c r="V105" s="131"/>
      <c r="W105" s="126"/>
      <c r="X105" s="127"/>
      <c r="Y105" s="12"/>
      <c r="Z105" s="198"/>
      <c r="AA105" s="337"/>
      <c r="AB105" s="338"/>
      <c r="AC105" s="12"/>
      <c r="AD105" s="198"/>
      <c r="AE105" s="165"/>
      <c r="AF105" s="125"/>
      <c r="AG105" s="333"/>
    </row>
    <row r="106" spans="1:33" ht="15.75" customHeight="1" thickBot="1">
      <c r="A106" s="364"/>
      <c r="B106" s="133" t="s">
        <v>115</v>
      </c>
      <c r="C106" s="358"/>
      <c r="D106" s="358"/>
      <c r="E106" s="134"/>
      <c r="F106" s="167"/>
      <c r="G106" s="135"/>
      <c r="H106" s="69"/>
      <c r="I106" s="136">
        <f t="shared" ref="I106:J106" si="44">AVERAGE(I90:I105)</f>
        <v>6</v>
      </c>
      <c r="J106" s="137">
        <f t="shared" si="44"/>
        <v>3600</v>
      </c>
      <c r="K106" s="138">
        <f t="shared" ref="K106" si="45">J106/I106</f>
        <v>600</v>
      </c>
      <c r="L106" s="136">
        <f t="shared" ref="L106:M106" si="46">AVERAGE(L90:L105)</f>
        <v>6</v>
      </c>
      <c r="M106" s="137">
        <f t="shared" si="46"/>
        <v>3221.9999999999995</v>
      </c>
      <c r="N106" s="138">
        <f>M106/L106</f>
        <v>536.99999999999989</v>
      </c>
      <c r="O106" s="139">
        <f>L106-I106</f>
        <v>0</v>
      </c>
      <c r="P106" s="140">
        <f>N106-K106</f>
        <v>-63.000000000000114</v>
      </c>
      <c r="Q106" s="141">
        <f>N106/K106</f>
        <v>0.8949999999999998</v>
      </c>
      <c r="R106" s="329"/>
      <c r="S106" s="142">
        <v>0.25</v>
      </c>
      <c r="T106" s="143">
        <v>0.31435185185185183</v>
      </c>
      <c r="U106" s="144"/>
      <c r="V106" s="166"/>
      <c r="W106" s="167"/>
      <c r="X106" s="138"/>
      <c r="Y106" s="179">
        <f>SUM(Y90:Y105)</f>
        <v>0</v>
      </c>
      <c r="Z106" s="180">
        <f>SUM(Z90:Z105)</f>
        <v>0</v>
      </c>
      <c r="AA106" s="359"/>
      <c r="AB106" s="360"/>
      <c r="AC106" s="179">
        <f>SUM(AC90:AC105)</f>
        <v>0</v>
      </c>
      <c r="AD106" s="191">
        <f>SUM(AD90:AD105)</f>
        <v>0</v>
      </c>
      <c r="AE106" s="168">
        <f>M106-J106</f>
        <v>-378.00000000000045</v>
      </c>
      <c r="AF106" s="141">
        <f>M106/J106</f>
        <v>0.89499999999999991</v>
      </c>
      <c r="AG106" s="334"/>
    </row>
    <row r="107" spans="1:33" ht="15.75" customHeight="1">
      <c r="A107" s="322" t="s">
        <v>193</v>
      </c>
      <c r="B107" s="146" t="s">
        <v>171</v>
      </c>
      <c r="C107" s="325" t="s">
        <v>210</v>
      </c>
      <c r="D107" s="326"/>
      <c r="E107" s="147">
        <v>58.17</v>
      </c>
      <c r="F107" s="97">
        <v>1522</v>
      </c>
      <c r="G107" s="148">
        <f t="shared" ref="G107:G109" si="47">E107*F107</f>
        <v>88534.74</v>
      </c>
      <c r="H107" s="149"/>
      <c r="I107" s="150">
        <v>18</v>
      </c>
      <c r="J107" s="151">
        <v>2000</v>
      </c>
      <c r="K107" s="152">
        <f>J107/I107</f>
        <v>111.11111111111111</v>
      </c>
      <c r="L107" s="153">
        <v>17</v>
      </c>
      <c r="M107" s="151">
        <f>F107/V107*60</f>
        <v>1789.9999999999998</v>
      </c>
      <c r="N107" s="152">
        <f>M107/L107</f>
        <v>105.29411764705881</v>
      </c>
      <c r="O107" s="154">
        <f>L107-I107</f>
        <v>-1</v>
      </c>
      <c r="P107" s="155">
        <f>N107-K107</f>
        <v>-5.8169934640523024</v>
      </c>
      <c r="Q107" s="156">
        <f>N107/K107</f>
        <v>0.94764705882352929</v>
      </c>
      <c r="R107" s="327">
        <f>Q123</f>
        <v>0.94294642857142841</v>
      </c>
      <c r="S107" s="157">
        <v>0.70833333333333337</v>
      </c>
      <c r="T107" s="158">
        <v>0.74376157407407406</v>
      </c>
      <c r="U107" s="159"/>
      <c r="V107" s="160">
        <v>51.016759776536318</v>
      </c>
      <c r="W107" s="158"/>
      <c r="X107" s="169"/>
      <c r="Y107" s="196"/>
      <c r="Z107" s="197"/>
      <c r="AA107" s="330"/>
      <c r="AB107" s="331"/>
      <c r="AC107" s="196">
        <v>1</v>
      </c>
      <c r="AD107" s="197"/>
      <c r="AE107" s="115">
        <f>M107-J107</f>
        <v>-210.00000000000023</v>
      </c>
      <c r="AF107" s="156">
        <f>M107/J107</f>
        <v>0.89499999999999991</v>
      </c>
      <c r="AG107" s="332">
        <f>AF123</f>
        <v>0.89499999999999991</v>
      </c>
    </row>
    <row r="108" spans="1:33" ht="15.75" customHeight="1">
      <c r="A108" s="323"/>
      <c r="B108" s="163" t="s">
        <v>171</v>
      </c>
      <c r="C108" s="335" t="s">
        <v>194</v>
      </c>
      <c r="D108" s="336"/>
      <c r="E108" s="101">
        <v>50.67</v>
      </c>
      <c r="F108" s="102">
        <v>1391</v>
      </c>
      <c r="G108" s="103">
        <f t="shared" si="47"/>
        <v>70481.97</v>
      </c>
      <c r="H108" s="26"/>
      <c r="I108" s="104">
        <v>20</v>
      </c>
      <c r="J108" s="105">
        <v>2000</v>
      </c>
      <c r="K108" s="106">
        <f t="shared" ref="K108:K109" si="48">J108/I108</f>
        <v>100</v>
      </c>
      <c r="L108" s="107">
        <v>19</v>
      </c>
      <c r="M108" s="105">
        <f>F108/V108*60</f>
        <v>1789.9999999999998</v>
      </c>
      <c r="N108" s="106">
        <f>M108/L108</f>
        <v>94.210526315789465</v>
      </c>
      <c r="O108" s="108">
        <f>L108-I108</f>
        <v>-1</v>
      </c>
      <c r="P108" s="109">
        <f>N108-K108</f>
        <v>-5.7894736842105345</v>
      </c>
      <c r="Q108" s="110">
        <f>N108/K108</f>
        <v>0.94210526315789467</v>
      </c>
      <c r="R108" s="328"/>
      <c r="S108" s="47">
        <v>0.74722222222222223</v>
      </c>
      <c r="T108" s="48">
        <v>0.77959490740740744</v>
      </c>
      <c r="U108" s="111">
        <v>4.9833333333333663</v>
      </c>
      <c r="V108" s="112">
        <v>46.625698324022352</v>
      </c>
      <c r="W108" s="113"/>
      <c r="X108" s="116"/>
      <c r="Y108" s="12"/>
      <c r="Z108" s="198"/>
      <c r="AA108" s="337"/>
      <c r="AB108" s="338"/>
      <c r="AC108" s="12">
        <v>1</v>
      </c>
      <c r="AD108" s="198"/>
      <c r="AE108" s="117">
        <f>M108-J108</f>
        <v>-210.00000000000023</v>
      </c>
      <c r="AF108" s="110">
        <f>M108/J108</f>
        <v>0.89499999999999991</v>
      </c>
      <c r="AG108" s="333"/>
    </row>
    <row r="109" spans="1:33" ht="15.75" customHeight="1">
      <c r="A109" s="323"/>
      <c r="B109" s="163" t="s">
        <v>171</v>
      </c>
      <c r="C109" s="335" t="s">
        <v>228</v>
      </c>
      <c r="D109" s="336"/>
      <c r="E109" s="101">
        <v>57.3</v>
      </c>
      <c r="F109" s="102">
        <v>2170</v>
      </c>
      <c r="G109" s="103">
        <f t="shared" si="47"/>
        <v>124341</v>
      </c>
      <c r="H109" s="26"/>
      <c r="I109" s="104">
        <v>21</v>
      </c>
      <c r="J109" s="105">
        <v>2000</v>
      </c>
      <c r="K109" s="106">
        <f t="shared" si="48"/>
        <v>95.238095238095241</v>
      </c>
      <c r="L109" s="107">
        <v>20</v>
      </c>
      <c r="M109" s="105">
        <f>F109/V109*60</f>
        <v>1789.9999999999998</v>
      </c>
      <c r="N109" s="106">
        <f>M109/L109</f>
        <v>89.499999999999986</v>
      </c>
      <c r="O109" s="108">
        <f>L109-I109</f>
        <v>-1</v>
      </c>
      <c r="P109" s="109">
        <f>N109-K109</f>
        <v>-5.738095238095255</v>
      </c>
      <c r="Q109" s="110">
        <f>N109/K109</f>
        <v>0.93974999999999986</v>
      </c>
      <c r="R109" s="328"/>
      <c r="S109" s="47">
        <v>0.78333333333333333</v>
      </c>
      <c r="T109" s="48">
        <v>0.83384259259259264</v>
      </c>
      <c r="U109" s="111">
        <v>5.3833333333332689</v>
      </c>
      <c r="V109" s="112">
        <v>72.737430167597779</v>
      </c>
      <c r="W109" s="113"/>
      <c r="X109" s="116"/>
      <c r="Y109" s="12"/>
      <c r="Z109" s="198"/>
      <c r="AA109" s="337"/>
      <c r="AB109" s="338"/>
      <c r="AC109" s="12">
        <v>2</v>
      </c>
      <c r="AD109" s="198"/>
      <c r="AE109" s="117">
        <f>M109-J109</f>
        <v>-210.00000000000023</v>
      </c>
      <c r="AF109" s="110">
        <f>M109/J109</f>
        <v>0.89499999999999991</v>
      </c>
      <c r="AG109" s="333"/>
    </row>
    <row r="110" spans="1:33" ht="15.75" customHeight="1">
      <c r="A110" s="323"/>
      <c r="B110" s="163"/>
      <c r="C110" s="335"/>
      <c r="D110" s="336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328"/>
      <c r="S110" s="47"/>
      <c r="T110" s="48"/>
      <c r="U110" s="111"/>
      <c r="V110" s="112"/>
      <c r="W110" s="113"/>
      <c r="X110" s="116"/>
      <c r="Y110" s="12"/>
      <c r="Z110" s="198"/>
      <c r="AA110" s="337"/>
      <c r="AB110" s="338"/>
      <c r="AC110" s="12"/>
      <c r="AD110" s="198"/>
      <c r="AE110" s="117"/>
      <c r="AF110" s="110"/>
      <c r="AG110" s="333"/>
    </row>
    <row r="111" spans="1:33" ht="15.75" customHeight="1">
      <c r="A111" s="323"/>
      <c r="B111" s="163"/>
      <c r="C111" s="335"/>
      <c r="D111" s="336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328"/>
      <c r="S111" s="47"/>
      <c r="T111" s="48"/>
      <c r="U111" s="111"/>
      <c r="V111" s="112"/>
      <c r="W111" s="113"/>
      <c r="X111" s="116"/>
      <c r="Y111" s="12"/>
      <c r="Z111" s="198"/>
      <c r="AA111" s="337"/>
      <c r="AB111" s="338"/>
      <c r="AC111" s="12"/>
      <c r="AD111" s="198"/>
      <c r="AE111" s="117"/>
      <c r="AF111" s="110"/>
      <c r="AG111" s="333"/>
    </row>
    <row r="112" spans="1:33" ht="15.75" customHeight="1">
      <c r="A112" s="323"/>
      <c r="B112" s="163"/>
      <c r="C112" s="335"/>
      <c r="D112" s="336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28"/>
      <c r="S112" s="47"/>
      <c r="T112" s="120"/>
      <c r="U112" s="111"/>
      <c r="V112" s="112"/>
      <c r="W112" s="113"/>
      <c r="X112" s="116"/>
      <c r="Y112" s="12"/>
      <c r="Z112" s="198"/>
      <c r="AA112" s="337"/>
      <c r="AB112" s="338"/>
      <c r="AC112" s="12"/>
      <c r="AD112" s="198"/>
      <c r="AE112" s="117"/>
      <c r="AF112" s="110"/>
      <c r="AG112" s="333"/>
    </row>
    <row r="113" spans="1:33" ht="15.75" customHeight="1">
      <c r="A113" s="323"/>
      <c r="B113" s="163"/>
      <c r="C113" s="335"/>
      <c r="D113" s="336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328"/>
      <c r="S113" s="119"/>
      <c r="T113" s="120"/>
      <c r="U113" s="111"/>
      <c r="V113" s="112"/>
      <c r="W113" s="120"/>
      <c r="X113" s="189"/>
      <c r="Y113" s="12"/>
      <c r="Z113" s="198"/>
      <c r="AA113" s="337"/>
      <c r="AB113" s="338"/>
      <c r="AC113" s="12"/>
      <c r="AD113" s="198"/>
      <c r="AE113" s="117"/>
      <c r="AF113" s="110"/>
      <c r="AG113" s="333"/>
    </row>
    <row r="114" spans="1:33" ht="15.75" customHeight="1">
      <c r="A114" s="323"/>
      <c r="B114" s="163"/>
      <c r="C114" s="335"/>
      <c r="D114" s="336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28"/>
      <c r="S114" s="119"/>
      <c r="T114" s="120"/>
      <c r="U114" s="111"/>
      <c r="V114" s="112"/>
      <c r="W114" s="120"/>
      <c r="X114" s="189"/>
      <c r="Y114" s="12"/>
      <c r="Z114" s="198"/>
      <c r="AA114" s="337"/>
      <c r="AB114" s="338"/>
      <c r="AC114" s="12"/>
      <c r="AD114" s="198"/>
      <c r="AE114" s="117"/>
      <c r="AF114" s="110"/>
      <c r="AG114" s="333"/>
    </row>
    <row r="115" spans="1:33" ht="15.75" customHeight="1">
      <c r="A115" s="323"/>
      <c r="B115" s="163"/>
      <c r="C115" s="335"/>
      <c r="D115" s="336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8"/>
      <c r="S115" s="119"/>
      <c r="T115" s="120"/>
      <c r="U115" s="111"/>
      <c r="V115" s="112"/>
      <c r="W115" s="120"/>
      <c r="X115" s="189"/>
      <c r="Y115" s="12"/>
      <c r="Z115" s="198"/>
      <c r="AA115" s="337"/>
      <c r="AB115" s="338"/>
      <c r="AC115" s="12"/>
      <c r="AD115" s="198"/>
      <c r="AE115" s="117"/>
      <c r="AF115" s="110"/>
      <c r="AG115" s="333"/>
    </row>
    <row r="116" spans="1:33" ht="15.75" customHeight="1">
      <c r="A116" s="323"/>
      <c r="B116" s="163"/>
      <c r="C116" s="335"/>
      <c r="D116" s="336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8"/>
      <c r="S116" s="119"/>
      <c r="T116" s="120"/>
      <c r="U116" s="111"/>
      <c r="V116" s="112"/>
      <c r="W116" s="120"/>
      <c r="X116" s="189"/>
      <c r="Y116" s="12"/>
      <c r="Z116" s="198"/>
      <c r="AA116" s="337"/>
      <c r="AB116" s="338"/>
      <c r="AC116" s="12"/>
      <c r="AD116" s="198"/>
      <c r="AE116" s="117"/>
      <c r="AF116" s="110"/>
      <c r="AG116" s="333"/>
    </row>
    <row r="117" spans="1:33" ht="15.75" customHeight="1">
      <c r="A117" s="323"/>
      <c r="B117" s="163"/>
      <c r="C117" s="335"/>
      <c r="D117" s="336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8"/>
      <c r="S117" s="119"/>
      <c r="T117" s="120"/>
      <c r="U117" s="111"/>
      <c r="V117" s="112"/>
      <c r="W117" s="120"/>
      <c r="X117" s="189"/>
      <c r="Y117" s="12"/>
      <c r="Z117" s="198"/>
      <c r="AA117" s="337"/>
      <c r="AB117" s="338"/>
      <c r="AC117" s="12"/>
      <c r="AD117" s="198"/>
      <c r="AE117" s="117"/>
      <c r="AF117" s="110"/>
      <c r="AG117" s="333"/>
    </row>
    <row r="118" spans="1:33" ht="15.75" customHeight="1">
      <c r="A118" s="323"/>
      <c r="B118" s="163"/>
      <c r="C118" s="335"/>
      <c r="D118" s="336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8"/>
      <c r="S118" s="119"/>
      <c r="T118" s="120"/>
      <c r="U118" s="111"/>
      <c r="V118" s="112"/>
      <c r="W118" s="120"/>
      <c r="X118" s="189"/>
      <c r="Y118" s="12"/>
      <c r="Z118" s="198"/>
      <c r="AA118" s="337"/>
      <c r="AB118" s="338"/>
      <c r="AC118" s="12"/>
      <c r="AD118" s="198"/>
      <c r="AE118" s="117"/>
      <c r="AF118" s="110"/>
      <c r="AG118" s="333"/>
    </row>
    <row r="119" spans="1:33" ht="15.75" customHeight="1">
      <c r="A119" s="323"/>
      <c r="B119" s="163"/>
      <c r="C119" s="335"/>
      <c r="D119" s="336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8"/>
      <c r="S119" s="119"/>
      <c r="T119" s="120"/>
      <c r="U119" s="111"/>
      <c r="V119" s="112"/>
      <c r="W119" s="120"/>
      <c r="X119" s="189"/>
      <c r="Y119" s="12"/>
      <c r="Z119" s="198"/>
      <c r="AA119" s="337"/>
      <c r="AB119" s="338"/>
      <c r="AC119" s="12"/>
      <c r="AD119" s="198"/>
      <c r="AE119" s="117"/>
      <c r="AF119" s="110"/>
      <c r="AG119" s="333"/>
    </row>
    <row r="120" spans="1:33" ht="15.75" customHeight="1">
      <c r="A120" s="323"/>
      <c r="B120" s="163"/>
      <c r="C120" s="335"/>
      <c r="D120" s="336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8"/>
      <c r="S120" s="119"/>
      <c r="T120" s="120"/>
      <c r="U120" s="111"/>
      <c r="V120" s="112"/>
      <c r="W120" s="120"/>
      <c r="X120" s="189"/>
      <c r="Y120" s="12"/>
      <c r="Z120" s="198"/>
      <c r="AA120" s="337"/>
      <c r="AB120" s="338"/>
      <c r="AC120" s="12"/>
      <c r="AD120" s="198"/>
      <c r="AE120" s="117"/>
      <c r="AF120" s="110"/>
      <c r="AG120" s="333"/>
    </row>
    <row r="121" spans="1:33" ht="15.75" customHeight="1">
      <c r="A121" s="323"/>
      <c r="B121" s="163"/>
      <c r="C121" s="335"/>
      <c r="D121" s="336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8"/>
      <c r="S121" s="119"/>
      <c r="T121" s="120"/>
      <c r="U121" s="111"/>
      <c r="V121" s="112"/>
      <c r="W121" s="120"/>
      <c r="X121" s="189"/>
      <c r="Y121" s="12"/>
      <c r="Z121" s="198"/>
      <c r="AA121" s="337"/>
      <c r="AB121" s="338"/>
      <c r="AC121" s="12"/>
      <c r="AD121" s="198"/>
      <c r="AE121" s="117"/>
      <c r="AF121" s="110"/>
      <c r="AG121" s="333"/>
    </row>
    <row r="122" spans="1:33" ht="15.75" customHeight="1">
      <c r="A122" s="323"/>
      <c r="B122" s="163"/>
      <c r="C122" s="335"/>
      <c r="D122" s="336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8"/>
      <c r="S122" s="119"/>
      <c r="T122" s="120"/>
      <c r="U122" s="130"/>
      <c r="V122" s="131"/>
      <c r="W122" s="126"/>
      <c r="X122" s="127"/>
      <c r="Y122" s="12"/>
      <c r="Z122" s="198"/>
      <c r="AA122" s="337"/>
      <c r="AB122" s="338"/>
      <c r="AC122" s="12"/>
      <c r="AD122" s="198"/>
      <c r="AE122" s="165"/>
      <c r="AF122" s="125"/>
      <c r="AG122" s="333"/>
    </row>
    <row r="123" spans="1:33" ht="15.75" customHeight="1" thickBot="1">
      <c r="A123" s="324"/>
      <c r="B123" s="133" t="s">
        <v>115</v>
      </c>
      <c r="C123" s="358"/>
      <c r="D123" s="358"/>
      <c r="E123" s="134"/>
      <c r="F123" s="167"/>
      <c r="G123" s="135"/>
      <c r="H123" s="69"/>
      <c r="I123" s="136">
        <f t="shared" ref="I123:J123" si="49">AVERAGE(I107:I122)</f>
        <v>19.666666666666668</v>
      </c>
      <c r="J123" s="137">
        <f t="shared" si="49"/>
        <v>2000</v>
      </c>
      <c r="K123" s="138">
        <f t="shared" ref="K123" si="50">J123/I123</f>
        <v>101.69491525423729</v>
      </c>
      <c r="L123" s="136">
        <f t="shared" ref="L123:M123" si="51">AVERAGE(L107:L122)</f>
        <v>18.666666666666668</v>
      </c>
      <c r="M123" s="137">
        <f t="shared" si="51"/>
        <v>1789.9999999999998</v>
      </c>
      <c r="N123" s="138">
        <f>M123/L123</f>
        <v>95.892857142857125</v>
      </c>
      <c r="O123" s="139">
        <f>L123-I123</f>
        <v>-1</v>
      </c>
      <c r="P123" s="140">
        <f>N123-K123</f>
        <v>-5.8020581113801626</v>
      </c>
      <c r="Q123" s="141">
        <f>N123/K123</f>
        <v>0.94294642857142841</v>
      </c>
      <c r="R123" s="329"/>
      <c r="S123" s="142">
        <v>0.70833333333333337</v>
      </c>
      <c r="T123" s="143">
        <v>0.83384259259259264</v>
      </c>
      <c r="U123" s="144"/>
      <c r="V123" s="166"/>
      <c r="W123" s="167"/>
      <c r="X123" s="138"/>
      <c r="Y123" s="179">
        <f t="shared" ref="Y123:Z123" si="52">SUM(Y107:Y122)</f>
        <v>0</v>
      </c>
      <c r="Z123" s="180">
        <f t="shared" si="52"/>
        <v>0</v>
      </c>
      <c r="AA123" s="359"/>
      <c r="AB123" s="360"/>
      <c r="AC123" s="179">
        <f t="shared" ref="AC123" si="53">SUM(AC107:AC122)</f>
        <v>4</v>
      </c>
      <c r="AD123" s="180">
        <f t="shared" ref="AD123" si="54">SUM(AD107:AD122)</f>
        <v>0</v>
      </c>
      <c r="AE123" s="168">
        <f>M123-J123</f>
        <v>-210.00000000000023</v>
      </c>
      <c r="AF123" s="141">
        <f>M123/J123</f>
        <v>0.89499999999999991</v>
      </c>
      <c r="AG123" s="334"/>
    </row>
    <row r="124" spans="1:33" ht="15.75" customHeight="1">
      <c r="A124" s="361" t="s">
        <v>182</v>
      </c>
      <c r="B124" s="146" t="s">
        <v>171</v>
      </c>
      <c r="C124" s="325" t="s">
        <v>185</v>
      </c>
      <c r="D124" s="326"/>
      <c r="E124" s="147">
        <v>47.6</v>
      </c>
      <c r="F124" s="159">
        <v>1898</v>
      </c>
      <c r="G124" s="148">
        <f t="shared" ref="G124:G126" si="55">E124*F124</f>
        <v>90344.8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1794.8132557002505</v>
      </c>
      <c r="N124" s="152">
        <f>M124/L124</f>
        <v>78.035358943489157</v>
      </c>
      <c r="O124" s="154">
        <f>L124-I124</f>
        <v>0</v>
      </c>
      <c r="P124" s="155">
        <f>N124-K124</f>
        <v>-8.9211627956412798</v>
      </c>
      <c r="Q124" s="156">
        <f>N124/K124</f>
        <v>0.89740662785012526</v>
      </c>
      <c r="R124" s="327">
        <f>Q140</f>
        <v>0.89574094710839824</v>
      </c>
      <c r="S124" s="157">
        <v>0.70833333333333337</v>
      </c>
      <c r="T124" s="158">
        <v>0.75238425925925934</v>
      </c>
      <c r="U124" s="159"/>
      <c r="V124" s="160">
        <v>63.44949795658237</v>
      </c>
      <c r="W124" s="97"/>
      <c r="X124" s="98"/>
      <c r="Y124" s="196"/>
      <c r="Z124" s="197"/>
      <c r="AA124" s="330"/>
      <c r="AB124" s="331"/>
      <c r="AC124" s="196">
        <v>1</v>
      </c>
      <c r="AD124" s="197"/>
      <c r="AE124" s="115">
        <f>M124-J124</f>
        <v>-205.18674429974953</v>
      </c>
      <c r="AF124" s="156">
        <f>M124/J124</f>
        <v>0.89740662785012526</v>
      </c>
      <c r="AG124" s="381">
        <f>AF140</f>
        <v>0.89574094710839824</v>
      </c>
    </row>
    <row r="125" spans="1:33" ht="15.75" customHeight="1">
      <c r="A125" s="362"/>
      <c r="B125" s="163" t="s">
        <v>171</v>
      </c>
      <c r="C125" s="335" t="s">
        <v>184</v>
      </c>
      <c r="D125" s="336"/>
      <c r="E125" s="101">
        <v>56.87</v>
      </c>
      <c r="F125" s="111">
        <v>1599</v>
      </c>
      <c r="G125" s="103">
        <f t="shared" si="55"/>
        <v>90935.12999999999</v>
      </c>
      <c r="H125" s="26"/>
      <c r="I125" s="104">
        <v>23</v>
      </c>
      <c r="J125" s="105">
        <v>2000</v>
      </c>
      <c r="K125" s="106">
        <f t="shared" ref="K125:K126" si="56">J125/I125</f>
        <v>86.956521739130437</v>
      </c>
      <c r="L125" s="107">
        <v>23</v>
      </c>
      <c r="M125" s="105">
        <f>F125/V125*60</f>
        <v>1791.5607611406529</v>
      </c>
      <c r="N125" s="106">
        <f>M125/L125</f>
        <v>77.893946136550127</v>
      </c>
      <c r="O125" s="108">
        <f>L125-I125</f>
        <v>0</v>
      </c>
      <c r="P125" s="109">
        <f>N125-K125</f>
        <v>-9.0625756025803099</v>
      </c>
      <c r="Q125" s="110">
        <f>N125/K125</f>
        <v>0.89578038057032638</v>
      </c>
      <c r="R125" s="328"/>
      <c r="S125" s="47">
        <v>0.75555555555555554</v>
      </c>
      <c r="T125" s="48">
        <v>0.79274305555555558</v>
      </c>
      <c r="U125" s="111">
        <v>4.5666666666665279</v>
      </c>
      <c r="V125" s="112">
        <v>53.551072383901072</v>
      </c>
      <c r="W125" s="113"/>
      <c r="X125" s="116"/>
      <c r="Y125" s="12"/>
      <c r="Z125" s="198"/>
      <c r="AA125" s="337"/>
      <c r="AB125" s="338"/>
      <c r="AC125" s="12">
        <v>1</v>
      </c>
      <c r="AD125" s="198"/>
      <c r="AE125" s="117">
        <f>M125-J125</f>
        <v>-208.43923885934714</v>
      </c>
      <c r="AF125" s="110">
        <f>M125/J125</f>
        <v>0.89578038057032638</v>
      </c>
      <c r="AG125" s="374"/>
    </row>
    <row r="126" spans="1:33" ht="15.75" customHeight="1">
      <c r="A126" s="362"/>
      <c r="B126" s="163" t="s">
        <v>171</v>
      </c>
      <c r="C126" s="335" t="s">
        <v>183</v>
      </c>
      <c r="D126" s="336"/>
      <c r="E126" s="101">
        <v>56.79</v>
      </c>
      <c r="F126" s="111">
        <v>2104</v>
      </c>
      <c r="G126" s="103">
        <f t="shared" si="55"/>
        <v>119486.16</v>
      </c>
      <c r="H126" s="26"/>
      <c r="I126" s="104">
        <v>23</v>
      </c>
      <c r="J126" s="105">
        <v>2000</v>
      </c>
      <c r="K126" s="106">
        <f t="shared" si="56"/>
        <v>86.956521739130437</v>
      </c>
      <c r="L126" s="107">
        <v>23</v>
      </c>
      <c r="M126" s="105">
        <f>F126/V126*60</f>
        <v>1788.0716658094859</v>
      </c>
      <c r="N126" s="106">
        <f>M126/L126</f>
        <v>77.742246339542859</v>
      </c>
      <c r="O126" s="108">
        <f>L126-I126</f>
        <v>0</v>
      </c>
      <c r="P126" s="109">
        <f>N126-K126</f>
        <v>-9.2142753995875779</v>
      </c>
      <c r="Q126" s="110">
        <f>N126/K126</f>
        <v>0.89403583290474287</v>
      </c>
      <c r="R126" s="328"/>
      <c r="S126" s="47">
        <v>0.79652777777777772</v>
      </c>
      <c r="T126" s="48">
        <v>0.8455555555555555</v>
      </c>
      <c r="U126" s="111">
        <v>5.4499999999998927</v>
      </c>
      <c r="V126" s="112">
        <v>70.60119704030393</v>
      </c>
      <c r="W126" s="113"/>
      <c r="X126" s="116"/>
      <c r="Y126" s="12"/>
      <c r="Z126" s="198"/>
      <c r="AA126" s="337"/>
      <c r="AB126" s="338"/>
      <c r="AC126" s="12">
        <v>2</v>
      </c>
      <c r="AD126" s="198"/>
      <c r="AE126" s="117">
        <f>M126-J126</f>
        <v>-211.92833419051408</v>
      </c>
      <c r="AF126" s="110">
        <f>M126/J126</f>
        <v>0.89403583290474298</v>
      </c>
      <c r="AG126" s="374"/>
    </row>
    <row r="127" spans="1:33" ht="15.75" customHeight="1">
      <c r="A127" s="362"/>
      <c r="B127" s="163"/>
      <c r="C127" s="335"/>
      <c r="D127" s="336"/>
      <c r="E127" s="101"/>
      <c r="F127" s="111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328"/>
      <c r="S127" s="47"/>
      <c r="T127" s="48"/>
      <c r="U127" s="111"/>
      <c r="V127" s="112"/>
      <c r="W127" s="113"/>
      <c r="X127" s="116"/>
      <c r="Y127" s="12"/>
      <c r="Z127" s="198"/>
      <c r="AA127" s="337"/>
      <c r="AB127" s="338"/>
      <c r="AC127" s="12"/>
      <c r="AD127" s="198"/>
      <c r="AE127" s="117"/>
      <c r="AF127" s="110"/>
      <c r="AG127" s="374"/>
    </row>
    <row r="128" spans="1:33" ht="15.75" customHeight="1">
      <c r="A128" s="363"/>
      <c r="B128" s="163"/>
      <c r="C128" s="335"/>
      <c r="D128" s="336"/>
      <c r="E128" s="101"/>
      <c r="F128" s="111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328"/>
      <c r="S128" s="47"/>
      <c r="T128" s="48"/>
      <c r="U128" s="111"/>
      <c r="V128" s="112"/>
      <c r="W128" s="113"/>
      <c r="X128" s="116"/>
      <c r="Y128" s="12"/>
      <c r="Z128" s="198"/>
      <c r="AA128" s="337"/>
      <c r="AB128" s="338"/>
      <c r="AC128" s="12"/>
      <c r="AD128" s="198"/>
      <c r="AE128" s="117"/>
      <c r="AF128" s="110"/>
      <c r="AG128" s="374"/>
    </row>
    <row r="129" spans="1:33" ht="15.75" customHeight="1">
      <c r="A129" s="363"/>
      <c r="B129" s="163"/>
      <c r="C129" s="335"/>
      <c r="D129" s="336"/>
      <c r="E129" s="101"/>
      <c r="F129" s="111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28"/>
      <c r="S129" s="47"/>
      <c r="T129" s="120"/>
      <c r="U129" s="111"/>
      <c r="V129" s="112"/>
      <c r="W129" s="113"/>
      <c r="X129" s="116"/>
      <c r="Y129" s="12"/>
      <c r="Z129" s="198"/>
      <c r="AA129" s="337"/>
      <c r="AB129" s="338"/>
      <c r="AC129" s="12"/>
      <c r="AD129" s="198"/>
      <c r="AE129" s="117"/>
      <c r="AF129" s="110"/>
      <c r="AG129" s="374"/>
    </row>
    <row r="130" spans="1:33" ht="15.75" customHeight="1">
      <c r="A130" s="363"/>
      <c r="B130" s="163"/>
      <c r="C130" s="335"/>
      <c r="D130" s="336"/>
      <c r="E130" s="101"/>
      <c r="F130" s="111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328"/>
      <c r="S130" s="47"/>
      <c r="T130" s="120"/>
      <c r="U130" s="111"/>
      <c r="V130" s="112"/>
      <c r="W130" s="113"/>
      <c r="X130" s="116"/>
      <c r="Y130" s="12"/>
      <c r="Z130" s="198"/>
      <c r="AA130" s="337"/>
      <c r="AB130" s="338"/>
      <c r="AC130" s="12"/>
      <c r="AD130" s="198"/>
      <c r="AE130" s="117"/>
      <c r="AF130" s="110"/>
      <c r="AG130" s="374"/>
    </row>
    <row r="131" spans="1:33" ht="15.75" customHeight="1">
      <c r="A131" s="363"/>
      <c r="B131" s="163"/>
      <c r="C131" s="335"/>
      <c r="D131" s="336"/>
      <c r="E131" s="101"/>
      <c r="F131" s="111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28"/>
      <c r="S131" s="47"/>
      <c r="T131" s="120"/>
      <c r="U131" s="111"/>
      <c r="V131" s="112"/>
      <c r="W131" s="113"/>
      <c r="X131" s="116"/>
      <c r="Y131" s="12"/>
      <c r="Z131" s="198"/>
      <c r="AA131" s="337"/>
      <c r="AB131" s="338"/>
      <c r="AC131" s="12"/>
      <c r="AD131" s="198"/>
      <c r="AE131" s="117"/>
      <c r="AF131" s="110"/>
      <c r="AG131" s="374"/>
    </row>
    <row r="132" spans="1:33" ht="15.75" customHeight="1">
      <c r="A132" s="363"/>
      <c r="B132" s="163"/>
      <c r="C132" s="335"/>
      <c r="D132" s="336"/>
      <c r="E132" s="101"/>
      <c r="F132" s="111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28"/>
      <c r="S132" s="47"/>
      <c r="T132" s="120"/>
      <c r="U132" s="111"/>
      <c r="V132" s="112"/>
      <c r="W132" s="113"/>
      <c r="X132" s="116"/>
      <c r="Y132" s="12"/>
      <c r="Z132" s="198"/>
      <c r="AA132" s="337"/>
      <c r="AB132" s="338"/>
      <c r="AC132" s="12"/>
      <c r="AD132" s="198"/>
      <c r="AE132" s="117"/>
      <c r="AF132" s="110"/>
      <c r="AG132" s="374"/>
    </row>
    <row r="133" spans="1:33" ht="15.75" customHeight="1">
      <c r="A133" s="363"/>
      <c r="B133" s="163"/>
      <c r="C133" s="335"/>
      <c r="D133" s="336"/>
      <c r="E133" s="101"/>
      <c r="F133" s="111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28"/>
      <c r="S133" s="47"/>
      <c r="T133" s="120"/>
      <c r="U133" s="111"/>
      <c r="V133" s="112"/>
      <c r="W133" s="113"/>
      <c r="X133" s="116"/>
      <c r="Y133" s="12"/>
      <c r="Z133" s="198"/>
      <c r="AA133" s="337"/>
      <c r="AB133" s="338"/>
      <c r="AC133" s="12"/>
      <c r="AD133" s="198"/>
      <c r="AE133" s="117"/>
      <c r="AF133" s="110"/>
      <c r="AG133" s="374"/>
    </row>
    <row r="134" spans="1:33" ht="15.75" customHeight="1">
      <c r="A134" s="363"/>
      <c r="B134" s="163"/>
      <c r="C134" s="335"/>
      <c r="D134" s="336"/>
      <c r="E134" s="101"/>
      <c r="F134" s="111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28"/>
      <c r="S134" s="47"/>
      <c r="T134" s="120"/>
      <c r="U134" s="111"/>
      <c r="V134" s="112"/>
      <c r="W134" s="113"/>
      <c r="X134" s="116"/>
      <c r="Y134" s="12"/>
      <c r="Z134" s="198"/>
      <c r="AA134" s="337"/>
      <c r="AB134" s="338"/>
      <c r="AC134" s="12"/>
      <c r="AD134" s="198"/>
      <c r="AE134" s="117"/>
      <c r="AF134" s="110"/>
      <c r="AG134" s="374"/>
    </row>
    <row r="135" spans="1:33" ht="15.75" customHeight="1">
      <c r="A135" s="363"/>
      <c r="B135" s="163"/>
      <c r="C135" s="335"/>
      <c r="D135" s="336"/>
      <c r="E135" s="101"/>
      <c r="F135" s="111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28"/>
      <c r="S135" s="47"/>
      <c r="T135" s="120"/>
      <c r="U135" s="111"/>
      <c r="V135" s="112"/>
      <c r="W135" s="113"/>
      <c r="X135" s="116"/>
      <c r="Y135" s="12"/>
      <c r="Z135" s="198"/>
      <c r="AA135" s="337"/>
      <c r="AB135" s="338"/>
      <c r="AC135" s="12"/>
      <c r="AD135" s="198"/>
      <c r="AE135" s="117"/>
      <c r="AF135" s="110"/>
      <c r="AG135" s="374"/>
    </row>
    <row r="136" spans="1:33" ht="15.75" customHeight="1">
      <c r="A136" s="363"/>
      <c r="B136" s="163"/>
      <c r="C136" s="335"/>
      <c r="D136" s="336"/>
      <c r="E136" s="101"/>
      <c r="F136" s="111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8"/>
      <c r="S136" s="47"/>
      <c r="T136" s="120"/>
      <c r="U136" s="111"/>
      <c r="V136" s="112"/>
      <c r="W136" s="113"/>
      <c r="X136" s="116"/>
      <c r="Y136" s="12"/>
      <c r="Z136" s="198"/>
      <c r="AA136" s="337"/>
      <c r="AB136" s="338"/>
      <c r="AC136" s="12"/>
      <c r="AD136" s="198"/>
      <c r="AE136" s="117"/>
      <c r="AF136" s="110"/>
      <c r="AG136" s="374"/>
    </row>
    <row r="137" spans="1:33" ht="15.75" customHeight="1">
      <c r="A137" s="363"/>
      <c r="B137" s="163"/>
      <c r="C137" s="335"/>
      <c r="D137" s="336"/>
      <c r="E137" s="101"/>
      <c r="F137" s="111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8"/>
      <c r="S137" s="47"/>
      <c r="T137" s="120"/>
      <c r="U137" s="111"/>
      <c r="V137" s="112"/>
      <c r="W137" s="183"/>
      <c r="X137" s="184"/>
      <c r="Y137" s="12"/>
      <c r="Z137" s="198"/>
      <c r="AA137" s="337"/>
      <c r="AB137" s="338"/>
      <c r="AC137" s="12"/>
      <c r="AD137" s="198"/>
      <c r="AE137" s="117"/>
      <c r="AF137" s="110"/>
      <c r="AG137" s="374"/>
    </row>
    <row r="138" spans="1:33" ht="15.75" customHeight="1">
      <c r="A138" s="363"/>
      <c r="B138" s="163"/>
      <c r="C138" s="335"/>
      <c r="D138" s="336"/>
      <c r="E138" s="101"/>
      <c r="F138" s="111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8"/>
      <c r="S138" s="47"/>
      <c r="T138" s="120"/>
      <c r="U138" s="111"/>
      <c r="V138" s="112"/>
      <c r="W138" s="185"/>
      <c r="X138" s="186"/>
      <c r="Y138" s="12"/>
      <c r="Z138" s="198"/>
      <c r="AA138" s="337"/>
      <c r="AB138" s="338"/>
      <c r="AC138" s="12"/>
      <c r="AD138" s="198"/>
      <c r="AE138" s="117"/>
      <c r="AF138" s="110"/>
      <c r="AG138" s="374"/>
    </row>
    <row r="139" spans="1:33" ht="15.75" customHeight="1">
      <c r="A139" s="363"/>
      <c r="B139" s="100"/>
      <c r="C139" s="335"/>
      <c r="D139" s="336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8"/>
      <c r="S139" s="47"/>
      <c r="T139" s="120"/>
      <c r="U139" s="130"/>
      <c r="V139" s="112"/>
      <c r="W139" s="185"/>
      <c r="X139" s="186"/>
      <c r="Y139" s="12"/>
      <c r="Z139" s="198"/>
      <c r="AA139" s="337"/>
      <c r="AB139" s="338"/>
      <c r="AC139" s="12"/>
      <c r="AD139" s="198"/>
      <c r="AE139" s="117"/>
      <c r="AF139" s="110"/>
      <c r="AG139" s="374"/>
    </row>
    <row r="140" spans="1:33" ht="15.75" customHeight="1" thickBot="1">
      <c r="A140" s="364"/>
      <c r="B140" s="133" t="s">
        <v>115</v>
      </c>
      <c r="C140" s="358"/>
      <c r="D140" s="358"/>
      <c r="E140" s="134"/>
      <c r="F140" s="167"/>
      <c r="G140" s="135"/>
      <c r="H140" s="69"/>
      <c r="I140" s="136">
        <f t="shared" ref="I140:J140" si="57">AVERAGE(I124:I139)</f>
        <v>23</v>
      </c>
      <c r="J140" s="137">
        <f t="shared" si="57"/>
        <v>2000</v>
      </c>
      <c r="K140" s="138">
        <f t="shared" ref="K140" si="58">J140/I140</f>
        <v>86.956521739130437</v>
      </c>
      <c r="L140" s="136">
        <f t="shared" ref="L140:M140" si="59">AVERAGE(L124:L139)</f>
        <v>23</v>
      </c>
      <c r="M140" s="137">
        <f t="shared" si="59"/>
        <v>1791.4818942167965</v>
      </c>
      <c r="N140" s="138">
        <f>M140/L140</f>
        <v>77.890517139860719</v>
      </c>
      <c r="O140" s="139">
        <f>L140-I140</f>
        <v>0</v>
      </c>
      <c r="P140" s="140">
        <f>N140-K140</f>
        <v>-9.0660045992697178</v>
      </c>
      <c r="Q140" s="141">
        <f>N140/K140</f>
        <v>0.89574094710839824</v>
      </c>
      <c r="R140" s="329"/>
      <c r="S140" s="142">
        <v>0.70833333333333337</v>
      </c>
      <c r="T140" s="143">
        <v>0.8455555555555555</v>
      </c>
      <c r="U140" s="144"/>
      <c r="V140" s="166"/>
      <c r="W140" s="187"/>
      <c r="X140" s="188"/>
      <c r="Y140" s="179">
        <f t="shared" ref="Y140:Z140" si="60">SUM(Y124:Y139)</f>
        <v>0</v>
      </c>
      <c r="Z140" s="180">
        <f t="shared" si="60"/>
        <v>0</v>
      </c>
      <c r="AA140" s="359"/>
      <c r="AB140" s="360"/>
      <c r="AC140" s="179">
        <f t="shared" ref="AC140" si="61">SUM(AC124:AC139)</f>
        <v>4</v>
      </c>
      <c r="AD140" s="180">
        <f t="shared" ref="AD140" si="62">SUM(AD124:AD139)</f>
        <v>0</v>
      </c>
      <c r="AE140" s="168">
        <f>M140-J140</f>
        <v>-208.51810578320351</v>
      </c>
      <c r="AF140" s="141">
        <f>M140/J140</f>
        <v>0.89574094710839824</v>
      </c>
      <c r="AG140" s="375"/>
    </row>
    <row r="141" spans="1:33" ht="15.75" customHeight="1">
      <c r="A141" s="322" t="s">
        <v>237</v>
      </c>
      <c r="B141" s="146" t="s">
        <v>171</v>
      </c>
      <c r="C141" s="325" t="s">
        <v>226</v>
      </c>
      <c r="D141" s="326"/>
      <c r="E141" s="147">
        <v>52.21</v>
      </c>
      <c r="F141" s="97">
        <v>1622</v>
      </c>
      <c r="G141" s="148">
        <f t="shared" ref="G141" si="63">E141*F141</f>
        <v>84684.62</v>
      </c>
      <c r="H141" s="149"/>
      <c r="I141" s="150">
        <v>18</v>
      </c>
      <c r="J141" s="151">
        <v>2000</v>
      </c>
      <c r="K141" s="152">
        <f>J141/I141</f>
        <v>111.11111111111111</v>
      </c>
      <c r="L141" s="153">
        <v>18</v>
      </c>
      <c r="M141" s="151">
        <f>F141/V141*60</f>
        <v>1789.5137133238395</v>
      </c>
      <c r="N141" s="152">
        <f>M141/L141</f>
        <v>99.417428517991084</v>
      </c>
      <c r="O141" s="154">
        <f>L141-I141</f>
        <v>0</v>
      </c>
      <c r="P141" s="155">
        <f>N141-K141</f>
        <v>-11.69368259312003</v>
      </c>
      <c r="Q141" s="156">
        <f>N141/K141</f>
        <v>0.89475685666191973</v>
      </c>
      <c r="R141" s="327">
        <f>Q157</f>
        <v>0.89475685666191973</v>
      </c>
      <c r="S141" s="157">
        <v>0.74930555555555545</v>
      </c>
      <c r="T141" s="158">
        <v>0.7870717592592591</v>
      </c>
      <c r="U141" s="159"/>
      <c r="V141" s="160">
        <v>54.383489366638052</v>
      </c>
      <c r="W141" s="158"/>
      <c r="X141" s="169"/>
      <c r="Y141" s="196"/>
      <c r="Z141" s="197"/>
      <c r="AA141" s="330"/>
      <c r="AB141" s="331"/>
      <c r="AC141" s="196">
        <v>1</v>
      </c>
      <c r="AD141" s="197"/>
      <c r="AE141" s="115">
        <f>M141-J141</f>
        <v>-210.48628667616049</v>
      </c>
      <c r="AF141" s="156">
        <f>M141/J141</f>
        <v>0.89475685666191973</v>
      </c>
      <c r="AG141" s="332">
        <f>AF157</f>
        <v>0.89475685666191973</v>
      </c>
    </row>
    <row r="142" spans="1:33" ht="15.75" customHeight="1">
      <c r="A142" s="323"/>
      <c r="B142" s="163"/>
      <c r="C142" s="335"/>
      <c r="D142" s="336"/>
      <c r="E142" s="101"/>
      <c r="F142" s="102"/>
      <c r="G142" s="103"/>
      <c r="H142" s="26"/>
      <c r="I142" s="104"/>
      <c r="J142" s="105"/>
      <c r="K142" s="106"/>
      <c r="L142" s="107"/>
      <c r="M142" s="105"/>
      <c r="N142" s="106"/>
      <c r="O142" s="108"/>
      <c r="P142" s="109"/>
      <c r="Q142" s="110"/>
      <c r="R142" s="328"/>
      <c r="S142" s="47"/>
      <c r="T142" s="48"/>
      <c r="U142" s="111"/>
      <c r="V142" s="112"/>
      <c r="W142" s="113"/>
      <c r="X142" s="116"/>
      <c r="Y142" s="12"/>
      <c r="Z142" s="198"/>
      <c r="AA142" s="337"/>
      <c r="AB142" s="338"/>
      <c r="AC142" s="12"/>
      <c r="AD142" s="198"/>
      <c r="AE142" s="117"/>
      <c r="AF142" s="110"/>
      <c r="AG142" s="333"/>
    </row>
    <row r="143" spans="1:33" ht="15.75" customHeight="1">
      <c r="A143" s="323"/>
      <c r="B143" s="163"/>
      <c r="C143" s="335"/>
      <c r="D143" s="336"/>
      <c r="E143" s="101"/>
      <c r="F143" s="102"/>
      <c r="G143" s="103"/>
      <c r="H143" s="26"/>
      <c r="I143" s="104"/>
      <c r="J143" s="105"/>
      <c r="K143" s="106"/>
      <c r="L143" s="107"/>
      <c r="M143" s="105"/>
      <c r="N143" s="106"/>
      <c r="O143" s="108"/>
      <c r="P143" s="109"/>
      <c r="Q143" s="110"/>
      <c r="R143" s="328"/>
      <c r="S143" s="47"/>
      <c r="T143" s="48"/>
      <c r="U143" s="111"/>
      <c r="V143" s="112"/>
      <c r="W143" s="113"/>
      <c r="X143" s="116"/>
      <c r="Y143" s="12"/>
      <c r="Z143" s="198"/>
      <c r="AA143" s="337"/>
      <c r="AB143" s="338"/>
      <c r="AC143" s="12"/>
      <c r="AD143" s="198"/>
      <c r="AE143" s="117"/>
      <c r="AF143" s="110"/>
      <c r="AG143" s="333"/>
    </row>
    <row r="144" spans="1:33" ht="15.75" customHeight="1">
      <c r="A144" s="323"/>
      <c r="B144" s="163"/>
      <c r="C144" s="335"/>
      <c r="D144" s="336"/>
      <c r="E144" s="101"/>
      <c r="F144" s="102"/>
      <c r="G144" s="103"/>
      <c r="H144" s="26"/>
      <c r="I144" s="104"/>
      <c r="J144" s="105"/>
      <c r="K144" s="106"/>
      <c r="L144" s="107"/>
      <c r="M144" s="105"/>
      <c r="N144" s="106"/>
      <c r="O144" s="108"/>
      <c r="P144" s="109"/>
      <c r="Q144" s="110"/>
      <c r="R144" s="328"/>
      <c r="S144" s="47"/>
      <c r="T144" s="48"/>
      <c r="U144" s="111"/>
      <c r="V144" s="112"/>
      <c r="W144" s="113"/>
      <c r="X144" s="116"/>
      <c r="Y144" s="12"/>
      <c r="Z144" s="198"/>
      <c r="AA144" s="337"/>
      <c r="AB144" s="338"/>
      <c r="AC144" s="12"/>
      <c r="AD144" s="198"/>
      <c r="AE144" s="117"/>
      <c r="AF144" s="110"/>
      <c r="AG144" s="333"/>
    </row>
    <row r="145" spans="1:33" ht="15.75" customHeight="1">
      <c r="A145" s="323"/>
      <c r="B145" s="163"/>
      <c r="C145" s="335"/>
      <c r="D145" s="336"/>
      <c r="E145" s="101"/>
      <c r="F145" s="102"/>
      <c r="G145" s="103"/>
      <c r="H145" s="13"/>
      <c r="I145" s="104"/>
      <c r="J145" s="105"/>
      <c r="K145" s="106"/>
      <c r="L145" s="107"/>
      <c r="M145" s="105"/>
      <c r="N145" s="106"/>
      <c r="O145" s="108"/>
      <c r="P145" s="109"/>
      <c r="Q145" s="110"/>
      <c r="R145" s="328"/>
      <c r="S145" s="47"/>
      <c r="T145" s="48"/>
      <c r="U145" s="111"/>
      <c r="V145" s="112"/>
      <c r="W145" s="113"/>
      <c r="X145" s="116"/>
      <c r="Y145" s="12"/>
      <c r="Z145" s="198"/>
      <c r="AA145" s="337"/>
      <c r="AB145" s="338"/>
      <c r="AC145" s="12"/>
      <c r="AD145" s="198"/>
      <c r="AE145" s="117"/>
      <c r="AF145" s="110"/>
      <c r="AG145" s="333"/>
    </row>
    <row r="146" spans="1:33" ht="15.75" customHeight="1">
      <c r="A146" s="323"/>
      <c r="B146" s="163"/>
      <c r="C146" s="335"/>
      <c r="D146" s="336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328"/>
      <c r="S146" s="47"/>
      <c r="T146" s="120"/>
      <c r="U146" s="111"/>
      <c r="V146" s="112"/>
      <c r="W146" s="113"/>
      <c r="X146" s="116"/>
      <c r="Y146" s="12"/>
      <c r="Z146" s="198"/>
      <c r="AA146" s="337"/>
      <c r="AB146" s="338"/>
      <c r="AC146" s="12"/>
      <c r="AD146" s="198"/>
      <c r="AE146" s="117"/>
      <c r="AF146" s="110"/>
      <c r="AG146" s="333"/>
    </row>
    <row r="147" spans="1:33" ht="15.75" customHeight="1">
      <c r="A147" s="323"/>
      <c r="B147" s="163"/>
      <c r="C147" s="335"/>
      <c r="D147" s="336"/>
      <c r="E147" s="101"/>
      <c r="F147" s="102"/>
      <c r="G147" s="121"/>
      <c r="H147" s="62"/>
      <c r="I147" s="104"/>
      <c r="J147" s="105"/>
      <c r="K147" s="106"/>
      <c r="L147" s="107"/>
      <c r="M147" s="105"/>
      <c r="N147" s="106"/>
      <c r="O147" s="123"/>
      <c r="P147" s="124"/>
      <c r="Q147" s="125"/>
      <c r="R147" s="328"/>
      <c r="S147" s="119"/>
      <c r="T147" s="120"/>
      <c r="U147" s="111"/>
      <c r="V147" s="112"/>
      <c r="W147" s="120"/>
      <c r="X147" s="189"/>
      <c r="Y147" s="12"/>
      <c r="Z147" s="198"/>
      <c r="AA147" s="337"/>
      <c r="AB147" s="338"/>
      <c r="AC147" s="12"/>
      <c r="AD147" s="198"/>
      <c r="AE147" s="117"/>
      <c r="AF147" s="110"/>
      <c r="AG147" s="333"/>
    </row>
    <row r="148" spans="1:33" ht="15.75" customHeight="1">
      <c r="A148" s="323"/>
      <c r="B148" s="163"/>
      <c r="C148" s="335"/>
      <c r="D148" s="336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328"/>
      <c r="S148" s="119"/>
      <c r="T148" s="120"/>
      <c r="U148" s="111"/>
      <c r="V148" s="112"/>
      <c r="W148" s="120"/>
      <c r="X148" s="189"/>
      <c r="Y148" s="12"/>
      <c r="Z148" s="198"/>
      <c r="AA148" s="337"/>
      <c r="AB148" s="338"/>
      <c r="AC148" s="12"/>
      <c r="AD148" s="198"/>
      <c r="AE148" s="117"/>
      <c r="AF148" s="110"/>
      <c r="AG148" s="333"/>
    </row>
    <row r="149" spans="1:33" ht="15.75" customHeight="1">
      <c r="A149" s="323"/>
      <c r="B149" s="163"/>
      <c r="C149" s="335"/>
      <c r="D149" s="336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328"/>
      <c r="S149" s="119"/>
      <c r="T149" s="120"/>
      <c r="U149" s="111"/>
      <c r="V149" s="112"/>
      <c r="W149" s="120"/>
      <c r="X149" s="189"/>
      <c r="Y149" s="12"/>
      <c r="Z149" s="198"/>
      <c r="AA149" s="337"/>
      <c r="AB149" s="338"/>
      <c r="AC149" s="12"/>
      <c r="AD149" s="198"/>
      <c r="AE149" s="117"/>
      <c r="AF149" s="110"/>
      <c r="AG149" s="333"/>
    </row>
    <row r="150" spans="1:33" ht="15.75" customHeight="1">
      <c r="A150" s="323"/>
      <c r="B150" s="163"/>
      <c r="C150" s="335"/>
      <c r="D150" s="336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328"/>
      <c r="S150" s="119"/>
      <c r="T150" s="120"/>
      <c r="U150" s="111"/>
      <c r="V150" s="112"/>
      <c r="W150" s="120"/>
      <c r="X150" s="189"/>
      <c r="Y150" s="12"/>
      <c r="Z150" s="198"/>
      <c r="AA150" s="337"/>
      <c r="AB150" s="338"/>
      <c r="AC150" s="12"/>
      <c r="AD150" s="198"/>
      <c r="AE150" s="117"/>
      <c r="AF150" s="110"/>
      <c r="AG150" s="333"/>
    </row>
    <row r="151" spans="1:33" ht="15.75" customHeight="1">
      <c r="A151" s="323"/>
      <c r="B151" s="163"/>
      <c r="C151" s="335"/>
      <c r="D151" s="336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328"/>
      <c r="S151" s="119"/>
      <c r="T151" s="120"/>
      <c r="U151" s="111"/>
      <c r="V151" s="112"/>
      <c r="W151" s="120"/>
      <c r="X151" s="189"/>
      <c r="Y151" s="12"/>
      <c r="Z151" s="198"/>
      <c r="AA151" s="337"/>
      <c r="AB151" s="338"/>
      <c r="AC151" s="12"/>
      <c r="AD151" s="198"/>
      <c r="AE151" s="117"/>
      <c r="AF151" s="110"/>
      <c r="AG151" s="333"/>
    </row>
    <row r="152" spans="1:33" ht="15.75" customHeight="1">
      <c r="A152" s="323"/>
      <c r="B152" s="163"/>
      <c r="C152" s="335"/>
      <c r="D152" s="336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328"/>
      <c r="S152" s="119"/>
      <c r="T152" s="120"/>
      <c r="U152" s="111"/>
      <c r="V152" s="112"/>
      <c r="W152" s="120"/>
      <c r="X152" s="189"/>
      <c r="Y152" s="12"/>
      <c r="Z152" s="198"/>
      <c r="AA152" s="337"/>
      <c r="AB152" s="338"/>
      <c r="AC152" s="12"/>
      <c r="AD152" s="198"/>
      <c r="AE152" s="117"/>
      <c r="AF152" s="110"/>
      <c r="AG152" s="333"/>
    </row>
    <row r="153" spans="1:33" ht="15.75" customHeight="1">
      <c r="A153" s="323"/>
      <c r="B153" s="163"/>
      <c r="C153" s="335"/>
      <c r="D153" s="336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328"/>
      <c r="S153" s="119"/>
      <c r="T153" s="120"/>
      <c r="U153" s="111"/>
      <c r="V153" s="112"/>
      <c r="W153" s="120"/>
      <c r="X153" s="189"/>
      <c r="Y153" s="12"/>
      <c r="Z153" s="198"/>
      <c r="AA153" s="337"/>
      <c r="AB153" s="338"/>
      <c r="AC153" s="12"/>
      <c r="AD153" s="198"/>
      <c r="AE153" s="117"/>
      <c r="AF153" s="110"/>
      <c r="AG153" s="333"/>
    </row>
    <row r="154" spans="1:33" ht="15.75" customHeight="1">
      <c r="A154" s="323"/>
      <c r="B154" s="163"/>
      <c r="C154" s="335"/>
      <c r="D154" s="336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328"/>
      <c r="S154" s="119"/>
      <c r="T154" s="120"/>
      <c r="U154" s="111"/>
      <c r="V154" s="112"/>
      <c r="W154" s="120"/>
      <c r="X154" s="189"/>
      <c r="Y154" s="12"/>
      <c r="Z154" s="198"/>
      <c r="AA154" s="337"/>
      <c r="AB154" s="338"/>
      <c r="AC154" s="12"/>
      <c r="AD154" s="198"/>
      <c r="AE154" s="117"/>
      <c r="AF154" s="110"/>
      <c r="AG154" s="333"/>
    </row>
    <row r="155" spans="1:33" ht="15.75" customHeight="1">
      <c r="A155" s="323"/>
      <c r="B155" s="163"/>
      <c r="C155" s="335"/>
      <c r="D155" s="336"/>
      <c r="E155" s="101"/>
      <c r="F155" s="128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328"/>
      <c r="S155" s="119"/>
      <c r="T155" s="120"/>
      <c r="U155" s="111"/>
      <c r="V155" s="112"/>
      <c r="W155" s="120"/>
      <c r="X155" s="189"/>
      <c r="Y155" s="12"/>
      <c r="Z155" s="198"/>
      <c r="AA155" s="337"/>
      <c r="AB155" s="338"/>
      <c r="AC155" s="12"/>
      <c r="AD155" s="198"/>
      <c r="AE155" s="117"/>
      <c r="AF155" s="110"/>
      <c r="AG155" s="333"/>
    </row>
    <row r="156" spans="1:33" ht="15.75" customHeight="1">
      <c r="A156" s="323"/>
      <c r="B156" s="163"/>
      <c r="C156" s="335"/>
      <c r="D156" s="336"/>
      <c r="E156" s="164"/>
      <c r="F156" s="128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328"/>
      <c r="S156" s="119"/>
      <c r="T156" s="120"/>
      <c r="U156" s="130"/>
      <c r="V156" s="131"/>
      <c r="W156" s="126"/>
      <c r="X156" s="127"/>
      <c r="Y156" s="12"/>
      <c r="Z156" s="198"/>
      <c r="AA156" s="337"/>
      <c r="AB156" s="338"/>
      <c r="AC156" s="12"/>
      <c r="AD156" s="198"/>
      <c r="AE156" s="165"/>
      <c r="AF156" s="125"/>
      <c r="AG156" s="333"/>
    </row>
    <row r="157" spans="1:33" ht="15.75" customHeight="1" thickBot="1">
      <c r="A157" s="324"/>
      <c r="B157" s="133" t="s">
        <v>115</v>
      </c>
      <c r="C157" s="358"/>
      <c r="D157" s="358"/>
      <c r="E157" s="134"/>
      <c r="F157" s="167"/>
      <c r="G157" s="135"/>
      <c r="H157" s="69"/>
      <c r="I157" s="136">
        <f t="shared" ref="I157:J157" si="64">AVERAGE(I141:I156)</f>
        <v>18</v>
      </c>
      <c r="J157" s="137">
        <f t="shared" si="64"/>
        <v>2000</v>
      </c>
      <c r="K157" s="138">
        <f t="shared" ref="K157" si="65">J157/I157</f>
        <v>111.11111111111111</v>
      </c>
      <c r="L157" s="136">
        <f t="shared" ref="L157:M157" si="66">AVERAGE(L141:L156)</f>
        <v>18</v>
      </c>
      <c r="M157" s="137">
        <f t="shared" si="66"/>
        <v>1789.5137133238395</v>
      </c>
      <c r="N157" s="138">
        <f>M157/L157</f>
        <v>99.417428517991084</v>
      </c>
      <c r="O157" s="139">
        <f>L157-I157</f>
        <v>0</v>
      </c>
      <c r="P157" s="140">
        <f>N157-K157</f>
        <v>-11.69368259312003</v>
      </c>
      <c r="Q157" s="141">
        <f>N157/K157</f>
        <v>0.89475685666191973</v>
      </c>
      <c r="R157" s="329"/>
      <c r="S157" s="142">
        <v>0.74930555555555545</v>
      </c>
      <c r="T157" s="143">
        <v>0.7870717592592591</v>
      </c>
      <c r="U157" s="144"/>
      <c r="V157" s="166"/>
      <c r="W157" s="167"/>
      <c r="X157" s="138"/>
      <c r="Y157" s="179">
        <f t="shared" ref="Y157:Z157" si="67">SUM(Y141:Y156)</f>
        <v>0</v>
      </c>
      <c r="Z157" s="180">
        <f t="shared" si="67"/>
        <v>0</v>
      </c>
      <c r="AA157" s="359"/>
      <c r="AB157" s="360"/>
      <c r="AC157" s="179">
        <f t="shared" ref="AC157" si="68">SUM(AC141:AC156)</f>
        <v>1</v>
      </c>
      <c r="AD157" s="180">
        <f t="shared" ref="AD157" si="69">SUM(AD141:AD156)</f>
        <v>0</v>
      </c>
      <c r="AE157" s="168">
        <f>M157-J157</f>
        <v>-210.48628667616049</v>
      </c>
      <c r="AF157" s="141">
        <f>M157/J157</f>
        <v>0.89475685666191973</v>
      </c>
      <c r="AG157" s="334"/>
    </row>
    <row r="159" spans="1:33">
      <c r="AA159" s="365" t="s">
        <v>149</v>
      </c>
      <c r="AB159" s="365"/>
    </row>
    <row r="160" spans="1:33">
      <c r="AA160" s="365" t="s">
        <v>150</v>
      </c>
      <c r="AB160" s="365"/>
    </row>
    <row r="161" spans="27:28">
      <c r="AA161" s="365" t="s">
        <v>151</v>
      </c>
      <c r="AB161" s="365"/>
    </row>
    <row r="162" spans="27:28">
      <c r="AA162" s="365" t="s">
        <v>152</v>
      </c>
      <c r="AB162" s="365"/>
    </row>
    <row r="163" spans="27:28">
      <c r="AA163" s="365" t="s">
        <v>153</v>
      </c>
      <c r="AB163" s="365"/>
    </row>
    <row r="164" spans="27:28">
      <c r="AA164" s="365" t="s">
        <v>154</v>
      </c>
      <c r="AB164" s="365"/>
    </row>
    <row r="165" spans="27:28">
      <c r="AA165" s="365" t="s">
        <v>155</v>
      </c>
      <c r="AB165" s="365"/>
    </row>
    <row r="166" spans="27:28">
      <c r="AA166" s="365" t="s">
        <v>156</v>
      </c>
      <c r="AB166" s="365"/>
    </row>
    <row r="167" spans="27:28">
      <c r="AA167" s="365" t="s">
        <v>157</v>
      </c>
      <c r="AB167" s="365"/>
    </row>
    <row r="168" spans="27:28">
      <c r="AA168" s="365" t="s">
        <v>158</v>
      </c>
      <c r="AB168" s="365"/>
    </row>
    <row r="169" spans="27:28">
      <c r="AA169" s="365" t="s">
        <v>159</v>
      </c>
      <c r="AB169" s="365"/>
    </row>
    <row r="170" spans="27:28">
      <c r="AA170" s="365" t="s">
        <v>160</v>
      </c>
      <c r="AB170" s="365"/>
    </row>
    <row r="171" spans="27:28">
      <c r="AA171" s="365" t="s">
        <v>161</v>
      </c>
      <c r="AB171" s="365"/>
    </row>
  </sheetData>
  <mergeCells count="380">
    <mergeCell ref="AA171:AB171"/>
    <mergeCell ref="AA165:AB165"/>
    <mergeCell ref="AA166:AB166"/>
    <mergeCell ref="AA167:AB167"/>
    <mergeCell ref="AA168:AB168"/>
    <mergeCell ref="AA169:AB169"/>
    <mergeCell ref="AA170:AB170"/>
    <mergeCell ref="AA159:AB159"/>
    <mergeCell ref="AA160:AB160"/>
    <mergeCell ref="AA161:AB161"/>
    <mergeCell ref="AA162:AB162"/>
    <mergeCell ref="AA163:AB163"/>
    <mergeCell ref="AA164:AB164"/>
    <mergeCell ref="AG141:AG157"/>
    <mergeCell ref="C142:D142"/>
    <mergeCell ref="AA142:AB142"/>
    <mergeCell ref="C143:D143"/>
    <mergeCell ref="AA143:AB143"/>
    <mergeCell ref="C144:D144"/>
    <mergeCell ref="AA144:AB144"/>
    <mergeCell ref="C145:D145"/>
    <mergeCell ref="AA145:AB145"/>
    <mergeCell ref="C146:D146"/>
    <mergeCell ref="C155:D155"/>
    <mergeCell ref="AA155:AB155"/>
    <mergeCell ref="C156:D156"/>
    <mergeCell ref="AA156:AB156"/>
    <mergeCell ref="C157:D157"/>
    <mergeCell ref="AA157:AB157"/>
    <mergeCell ref="C152:D152"/>
    <mergeCell ref="AA152:AB152"/>
    <mergeCell ref="C153:D153"/>
    <mergeCell ref="AA153:AB153"/>
    <mergeCell ref="C154:D154"/>
    <mergeCell ref="AA154:AB154"/>
    <mergeCell ref="AA134:AB134"/>
    <mergeCell ref="C135:D135"/>
    <mergeCell ref="AA135:AB135"/>
    <mergeCell ref="C136:D136"/>
    <mergeCell ref="AA136:AB136"/>
    <mergeCell ref="C140:D140"/>
    <mergeCell ref="AA140:AB140"/>
    <mergeCell ref="A141:A157"/>
    <mergeCell ref="C141:D141"/>
    <mergeCell ref="R141:R157"/>
    <mergeCell ref="AA141:AB141"/>
    <mergeCell ref="AA146:AB146"/>
    <mergeCell ref="C147:D147"/>
    <mergeCell ref="AA147:AB147"/>
    <mergeCell ref="C148:D148"/>
    <mergeCell ref="A124:A140"/>
    <mergeCell ref="C124:D124"/>
    <mergeCell ref="AA148:AB148"/>
    <mergeCell ref="C149:D149"/>
    <mergeCell ref="AA149:AB149"/>
    <mergeCell ref="C150:D150"/>
    <mergeCell ref="AA150:AB150"/>
    <mergeCell ref="C151:D151"/>
    <mergeCell ref="AA151:AB151"/>
    <mergeCell ref="AA111:AB111"/>
    <mergeCell ref="C112:D112"/>
    <mergeCell ref="C131:D131"/>
    <mergeCell ref="AA131:AB131"/>
    <mergeCell ref="C132:D132"/>
    <mergeCell ref="AA132:AB132"/>
    <mergeCell ref="C133:D133"/>
    <mergeCell ref="AA133:AB133"/>
    <mergeCell ref="AA127:AB127"/>
    <mergeCell ref="C128:D128"/>
    <mergeCell ref="AA128:AB128"/>
    <mergeCell ref="C129:D129"/>
    <mergeCell ref="AA129:AB129"/>
    <mergeCell ref="C130:D130"/>
    <mergeCell ref="AA130:AB130"/>
    <mergeCell ref="R124:R140"/>
    <mergeCell ref="AA124:AB124"/>
    <mergeCell ref="C137:D137"/>
    <mergeCell ref="AA137:AB137"/>
    <mergeCell ref="C138:D138"/>
    <mergeCell ref="AA138:AB138"/>
    <mergeCell ref="C139:D139"/>
    <mergeCell ref="AA139:AB139"/>
    <mergeCell ref="C134:D134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57">
    <cfRule type="cellIs" dxfId="199" priority="3" operator="greaterThan">
      <formula>0</formula>
    </cfRule>
  </conditionalFormatting>
  <conditionalFormatting sqref="P5:P157 AE5:AE157">
    <cfRule type="cellIs" dxfId="198" priority="6" operator="lessThan">
      <formula>0</formula>
    </cfRule>
  </conditionalFormatting>
  <conditionalFormatting sqref="Q5:Q157 AF5:AF157">
    <cfRule type="cellIs" dxfId="197" priority="4" operator="greaterThan">
      <formula>1</formula>
    </cfRule>
    <cfRule type="cellIs" dxfId="196" priority="5" operator="lessThan">
      <formula>0.8</formula>
    </cfRule>
  </conditionalFormatting>
  <conditionalFormatting sqref="AG5 R5:R157 AG107:AG124">
    <cfRule type="cellIs" dxfId="195" priority="7" operator="lessThan">
      <formula>0.8</formula>
    </cfRule>
  </conditionalFormatting>
  <conditionalFormatting sqref="AG22">
    <cfRule type="cellIs" dxfId="194" priority="12" operator="lessThan">
      <formula>0.8</formula>
    </cfRule>
  </conditionalFormatting>
  <conditionalFormatting sqref="AG37">
    <cfRule type="cellIs" dxfId="193" priority="11" operator="lessThan">
      <formula>0.8</formula>
    </cfRule>
  </conditionalFormatting>
  <conditionalFormatting sqref="AG39:AG74">
    <cfRule type="cellIs" dxfId="192" priority="9" operator="lessThan">
      <formula>0.8</formula>
    </cfRule>
  </conditionalFormatting>
  <conditionalFormatting sqref="AG80:AG88">
    <cfRule type="cellIs" dxfId="191" priority="10" operator="lessThan">
      <formula>0.8</formula>
    </cfRule>
  </conditionalFormatting>
  <conditionalFormatting sqref="AG90:AG95">
    <cfRule type="cellIs" dxfId="190" priority="8" operator="lessThan">
      <formula>0.8</formula>
    </cfRule>
  </conditionalFormatting>
  <conditionalFormatting sqref="AG139">
    <cfRule type="cellIs" dxfId="189" priority="2" operator="lessThan">
      <formula>0.8</formula>
    </cfRule>
  </conditionalFormatting>
  <conditionalFormatting sqref="AG141:AG157">
    <cfRule type="cellIs" dxfId="188" priority="1" operator="lessThan">
      <formula>0.8</formula>
    </cfRule>
  </conditionalFormatting>
  <dataValidations count="1">
    <dataValidation type="list" allowBlank="1" showInputMessage="1" showErrorMessage="1" sqref="AA5:AB157" xr:uid="{D2992EFF-B1AB-4B77-BB4A-3CCB7ECD7CCD}">
      <formula1>$AA$159:$AA$171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C818B-AF2A-4AD0-825E-B545111F7C43}">
  <sheetPr>
    <tabColor theme="8" tint="0.59999389629810485"/>
  </sheetPr>
  <dimension ref="B1:AR42"/>
  <sheetViews>
    <sheetView zoomScale="70" zoomScaleNormal="70" workbookViewId="0">
      <selection activeCell="M37" sqref="M37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11" t="s">
        <v>0</v>
      </c>
      <c r="C1" s="211"/>
      <c r="D1" s="211"/>
      <c r="E1" s="211"/>
      <c r="F1" s="211"/>
      <c r="G1" s="211"/>
      <c r="H1" s="211"/>
      <c r="I1" s="211"/>
      <c r="J1" s="211"/>
      <c r="K1" s="1"/>
      <c r="L1" s="1"/>
      <c r="M1" s="1"/>
      <c r="N1" s="1"/>
      <c r="O1" s="1"/>
      <c r="P1" s="1"/>
    </row>
    <row r="2" spans="2:34" ht="27.75" customHeight="1">
      <c r="B2" s="212"/>
      <c r="C2" s="212"/>
      <c r="D2" s="212"/>
      <c r="E2" s="212"/>
      <c r="F2" s="212"/>
      <c r="G2" s="212"/>
      <c r="H2" s="212"/>
      <c r="I2" s="212"/>
      <c r="J2" s="212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13" t="s">
        <v>243</v>
      </c>
      <c r="D3" s="214"/>
      <c r="E3" s="3" t="s">
        <v>2</v>
      </c>
      <c r="F3" s="215">
        <f>'0708(18度C)'!D1+'0708(4度C)'!D1</f>
        <v>230160</v>
      </c>
      <c r="G3" s="216"/>
      <c r="H3" s="3" t="s">
        <v>3</v>
      </c>
      <c r="I3" s="217">
        <f>'0708(18度C)'!F1+'0708(4度C)'!F1</f>
        <v>7229874.9699999969</v>
      </c>
      <c r="J3" s="218"/>
      <c r="K3" s="4"/>
      <c r="L3" s="5"/>
      <c r="M3" s="1"/>
      <c r="N3" s="1"/>
      <c r="O3" s="1"/>
      <c r="P3" s="1"/>
    </row>
    <row r="4" spans="2:34" ht="28.5" customHeight="1">
      <c r="B4" s="219" t="s">
        <v>4</v>
      </c>
      <c r="C4" s="222" t="s">
        <v>5</v>
      </c>
      <c r="D4" s="223"/>
      <c r="E4" s="224" t="s">
        <v>6</v>
      </c>
      <c r="F4" s="225"/>
      <c r="G4" s="224" t="s">
        <v>7</v>
      </c>
      <c r="H4" s="225"/>
      <c r="I4" s="224" t="s">
        <v>8</v>
      </c>
      <c r="J4" s="225"/>
      <c r="K4" s="226" t="s">
        <v>9</v>
      </c>
      <c r="L4" s="227"/>
      <c r="M4" s="226" t="s">
        <v>10</v>
      </c>
      <c r="N4" s="227"/>
      <c r="O4" s="228" t="s">
        <v>11</v>
      </c>
      <c r="P4" s="229"/>
      <c r="Q4" s="229" t="s">
        <v>12</v>
      </c>
      <c r="R4" s="229"/>
    </row>
    <row r="5" spans="2:34" ht="28.5" customHeight="1">
      <c r="B5" s="220"/>
      <c r="C5" s="222" t="s">
        <v>13</v>
      </c>
      <c r="D5" s="223"/>
      <c r="E5" s="230" t="s">
        <v>14</v>
      </c>
      <c r="F5" s="231"/>
      <c r="G5" s="232" t="s">
        <v>15</v>
      </c>
      <c r="H5" s="233"/>
      <c r="I5" s="234" t="s">
        <v>16</v>
      </c>
      <c r="J5" s="235"/>
      <c r="K5" s="236" t="s">
        <v>17</v>
      </c>
      <c r="L5" s="237"/>
      <c r="M5" s="238" t="s">
        <v>18</v>
      </c>
      <c r="N5" s="23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20"/>
      <c r="C6" s="222" t="s">
        <v>22</v>
      </c>
      <c r="D6" s="223"/>
      <c r="E6" s="250">
        <f>AVERAGE(D14:O14,D32:X32)</f>
        <v>477.04410920574713</v>
      </c>
      <c r="F6" s="251" t="e">
        <f>AVERAGE(#REF!,D14:K14)</f>
        <v>#REF!</v>
      </c>
      <c r="G6" s="252">
        <f>AVERAGE(D14:K14)</f>
        <v>287.98970495548173</v>
      </c>
      <c r="H6" s="253"/>
      <c r="I6" s="252">
        <f>AVERAGE(L14:O14)</f>
        <v>99.920849368159608</v>
      </c>
      <c r="J6" s="253"/>
      <c r="K6" s="252">
        <f>AVERAGE(D32:O32)</f>
        <v>758.22628458498025</v>
      </c>
      <c r="L6" s="253"/>
      <c r="M6" s="252">
        <f>AVERAGE(P32:X32)</f>
        <v>762.28598508010282</v>
      </c>
      <c r="N6" s="253"/>
      <c r="O6" s="241">
        <f>'0708(4度C)'!Y2</f>
        <v>0</v>
      </c>
      <c r="P6" s="241">
        <f>'0708(4度C)'!Z2</f>
        <v>0</v>
      </c>
      <c r="Q6" s="241">
        <f>'0708(4度C)'!AC2</f>
        <v>62</v>
      </c>
      <c r="R6" s="241">
        <f>'0708(4度C)'!AD2</f>
        <v>0</v>
      </c>
    </row>
    <row r="7" spans="2:34" ht="28.5" customHeight="1">
      <c r="B7" s="220"/>
      <c r="C7" s="244" t="s">
        <v>23</v>
      </c>
      <c r="D7" s="245"/>
      <c r="E7" s="246">
        <f>AVERAGE(D15:O15,D33:X33)</f>
        <v>423.43805459690589</v>
      </c>
      <c r="F7" s="247" t="e">
        <f>AVERAGE(#REF!,D15:K15)</f>
        <v>#REF!</v>
      </c>
      <c r="G7" s="248">
        <f>AVERAGE(D15:K15)</f>
        <v>248.10198749257006</v>
      </c>
      <c r="H7" s="249"/>
      <c r="I7" s="248">
        <f>AVERAGE(L15:O15)</f>
        <v>91.082071142909413</v>
      </c>
      <c r="J7" s="249"/>
      <c r="K7" s="248">
        <f>AVERAGE(D33:O33)</f>
        <v>676.83523331559388</v>
      </c>
      <c r="L7" s="249"/>
      <c r="M7" s="248">
        <f>AVERAGE(P33:X33)</f>
        <v>682.31196412521922</v>
      </c>
      <c r="N7" s="249"/>
      <c r="O7" s="242"/>
      <c r="P7" s="242"/>
      <c r="Q7" s="242"/>
      <c r="R7" s="242"/>
    </row>
    <row r="8" spans="2:34" ht="28.5" customHeight="1">
      <c r="B8" s="221"/>
      <c r="C8" s="244" t="s">
        <v>24</v>
      </c>
      <c r="D8" s="245"/>
      <c r="E8" s="265">
        <f>AVERAGE(D16:O16,D34:X34)</f>
        <v>0.88998414840476481</v>
      </c>
      <c r="F8" s="266" t="e">
        <f>AVERAGE(D16:K16,#REF!)</f>
        <v>#REF!</v>
      </c>
      <c r="G8" s="254">
        <f>AVERAGE(D16:K16)</f>
        <v>0.87486592667843077</v>
      </c>
      <c r="H8" s="255"/>
      <c r="I8" s="254">
        <f>AVERAGE(L16:O16)</f>
        <v>0.91130363300280448</v>
      </c>
      <c r="J8" s="255"/>
      <c r="K8" s="254">
        <f>AVERAGE(D34:O34)</f>
        <v>0.89085109876226265</v>
      </c>
      <c r="L8" s="255"/>
      <c r="M8" s="254">
        <f>AVERAGE(P34:X34)</f>
        <v>0.89580491718823774</v>
      </c>
      <c r="N8" s="255"/>
      <c r="O8" s="243"/>
      <c r="P8" s="243"/>
      <c r="Q8" s="243"/>
      <c r="R8" s="243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6" t="s">
        <v>26</v>
      </c>
      <c r="C11" s="257"/>
      <c r="D11" s="258" t="s">
        <v>27</v>
      </c>
      <c r="E11" s="259"/>
      <c r="F11" s="259"/>
      <c r="G11" s="259"/>
      <c r="H11" s="259"/>
      <c r="I11" s="259"/>
      <c r="J11" s="259"/>
      <c r="K11" s="259"/>
      <c r="L11" s="260" t="s">
        <v>28</v>
      </c>
      <c r="M11" s="261"/>
      <c r="N11" s="261"/>
      <c r="O11" s="262"/>
    </row>
    <row r="12" spans="2:34" ht="17.25" customHeight="1">
      <c r="B12" s="263" t="s">
        <v>29</v>
      </c>
      <c r="C12" s="264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63"/>
      <c r="C13" s="264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0" t="s">
        <v>40</v>
      </c>
      <c r="C14" s="26" t="s">
        <v>41</v>
      </c>
      <c r="D14" s="27" t="s">
        <v>42</v>
      </c>
      <c r="E14" s="28">
        <v>85.245901639344268</v>
      </c>
      <c r="F14" s="28">
        <v>110.25641025641026</v>
      </c>
      <c r="G14" s="28">
        <v>102.61467889908256</v>
      </c>
      <c r="H14" s="28">
        <v>175.22123893805309</v>
      </c>
      <c r="I14" s="28">
        <v>654.6</v>
      </c>
      <c r="J14" s="28">
        <v>600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>
        <v>111.11111111111111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0"/>
      <c r="C15" s="33" t="s">
        <v>43</v>
      </c>
      <c r="D15" s="34" t="s">
        <v>42</v>
      </c>
      <c r="E15" s="35">
        <v>76.529657418977777</v>
      </c>
      <c r="F15" s="35">
        <v>97.85175304747419</v>
      </c>
      <c r="G15" s="35">
        <v>88.781978636111063</v>
      </c>
      <c r="H15" s="35">
        <v>156.23274477195966</v>
      </c>
      <c r="I15" s="35">
        <v>538.81579108089761</v>
      </c>
      <c r="J15" s="35">
        <v>530.40000000000009</v>
      </c>
      <c r="K15" s="36" t="s">
        <v>42</v>
      </c>
      <c r="L15" s="34" t="s">
        <v>42</v>
      </c>
      <c r="M15" s="37">
        <v>95.892857142857139</v>
      </c>
      <c r="N15" s="35">
        <v>77.91370554565782</v>
      </c>
      <c r="O15" s="38">
        <v>99.43965074021331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40"/>
      <c r="C16" s="41" t="s">
        <v>44</v>
      </c>
      <c r="D16" s="42" t="s">
        <v>42</v>
      </c>
      <c r="E16" s="43">
        <f t="shared" ref="E16:J16" si="0">E15/E14</f>
        <v>0.89775175049185463</v>
      </c>
      <c r="F16" s="43">
        <f t="shared" si="0"/>
        <v>0.88749264391895188</v>
      </c>
      <c r="G16" s="43">
        <f t="shared" si="0"/>
        <v>0.86519764607385841</v>
      </c>
      <c r="H16" s="43">
        <f t="shared" si="0"/>
        <v>0.89163132117330512</v>
      </c>
      <c r="I16" s="43">
        <f t="shared" si="0"/>
        <v>0.82312219841261469</v>
      </c>
      <c r="J16" s="43">
        <f t="shared" si="0"/>
        <v>0.88400000000000012</v>
      </c>
      <c r="K16" s="44" t="s">
        <v>42</v>
      </c>
      <c r="L16" s="42" t="s">
        <v>42</v>
      </c>
      <c r="M16" s="45">
        <f t="shared" ref="M16:O16" si="1">M15/M14</f>
        <v>0.94294642857142852</v>
      </c>
      <c r="N16" s="43">
        <f t="shared" si="1"/>
        <v>0.89600761377506488</v>
      </c>
      <c r="O16" s="46">
        <f t="shared" si="1"/>
        <v>0.89495685666191971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7" t="s">
        <v>45</v>
      </c>
      <c r="C17" s="13" t="s">
        <v>46</v>
      </c>
      <c r="D17" s="47" t="s">
        <v>42</v>
      </c>
      <c r="E17" s="48">
        <v>0.16666666666666666</v>
      </c>
      <c r="F17" s="48">
        <v>0.16666666666666666</v>
      </c>
      <c r="G17" s="48">
        <v>0.16666666666666666</v>
      </c>
      <c r="H17" s="48">
        <v>0.16666666666666666</v>
      </c>
      <c r="I17" s="48">
        <v>0.25</v>
      </c>
      <c r="J17" s="48">
        <v>0.25</v>
      </c>
      <c r="K17" s="48" t="s">
        <v>42</v>
      </c>
      <c r="L17" s="47" t="s">
        <v>42</v>
      </c>
      <c r="M17" s="49">
        <v>0.70833333333333337</v>
      </c>
      <c r="N17" s="48">
        <v>0.71805555555555545</v>
      </c>
      <c r="O17" s="50">
        <v>0.76041666666666641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63"/>
      <c r="C18" s="13" t="s">
        <v>47</v>
      </c>
      <c r="D18" s="47" t="s">
        <v>42</v>
      </c>
      <c r="E18" s="48">
        <v>0.64738425925925913</v>
      </c>
      <c r="F18" s="48">
        <v>0.70015046296296291</v>
      </c>
      <c r="G18" s="48">
        <v>0.74369212962962938</v>
      </c>
      <c r="H18" s="48">
        <v>0.71369212962962947</v>
      </c>
      <c r="I18" s="48">
        <v>0.44186342592592592</v>
      </c>
      <c r="J18" s="48">
        <v>0.31989583333333332</v>
      </c>
      <c r="K18" s="48" t="s">
        <v>42</v>
      </c>
      <c r="L18" s="47" t="s">
        <v>42</v>
      </c>
      <c r="M18" s="49">
        <v>0.84997685185185179</v>
      </c>
      <c r="N18" s="48">
        <v>0.85535879629629608</v>
      </c>
      <c r="O18" s="50">
        <v>0.80314814814814794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8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69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68" t="s">
        <v>51</v>
      </c>
      <c r="C21" s="51" t="s">
        <v>49</v>
      </c>
      <c r="D21" s="54"/>
      <c r="E21" s="52">
        <v>12</v>
      </c>
      <c r="F21" s="52">
        <v>10</v>
      </c>
      <c r="G21" s="52">
        <v>15</v>
      </c>
      <c r="H21" s="52">
        <v>16</v>
      </c>
      <c r="I21" s="52">
        <v>0</v>
      </c>
      <c r="J21" s="52">
        <v>0</v>
      </c>
      <c r="K21" s="53"/>
      <c r="L21" s="54"/>
      <c r="M21" s="55">
        <v>4</v>
      </c>
      <c r="N21" s="52">
        <v>4</v>
      </c>
      <c r="O21" s="56">
        <v>1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69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63" t="s">
        <v>53</v>
      </c>
      <c r="C23" s="264"/>
      <c r="D23" s="57" t="s">
        <v>42</v>
      </c>
      <c r="E23" s="58">
        <v>20.333333333333332</v>
      </c>
      <c r="F23" s="58">
        <v>17.333333333333332</v>
      </c>
      <c r="G23" s="58">
        <v>22.6</v>
      </c>
      <c r="H23" s="58">
        <v>20.545454545454547</v>
      </c>
      <c r="I23" s="58">
        <v>5.5</v>
      </c>
      <c r="J23" s="58">
        <v>6</v>
      </c>
      <c r="K23" s="59" t="s">
        <v>42</v>
      </c>
      <c r="L23" s="57" t="s">
        <v>42</v>
      </c>
      <c r="M23" s="60">
        <v>18.666666666666668</v>
      </c>
      <c r="N23" s="58">
        <v>23</v>
      </c>
      <c r="O23" s="61">
        <v>18</v>
      </c>
    </row>
    <row r="24" spans="2:44" ht="17.25" customHeight="1">
      <c r="B24" s="270" t="s">
        <v>54</v>
      </c>
      <c r="C24" s="271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70" t="s">
        <v>59</v>
      </c>
      <c r="C25" s="271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72" t="s">
        <v>60</v>
      </c>
      <c r="C26" s="273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56" t="s">
        <v>26</v>
      </c>
      <c r="C29" s="257"/>
      <c r="D29" s="274" t="s">
        <v>64</v>
      </c>
      <c r="E29" s="275"/>
      <c r="F29" s="275"/>
      <c r="G29" s="275"/>
      <c r="H29" s="275"/>
      <c r="I29" s="275"/>
      <c r="J29" s="275"/>
      <c r="K29" s="275"/>
      <c r="L29" s="275"/>
      <c r="M29" s="275"/>
      <c r="N29" s="275"/>
      <c r="O29" s="276"/>
      <c r="P29" s="277" t="s">
        <v>65</v>
      </c>
      <c r="Q29" s="278"/>
      <c r="R29" s="278"/>
      <c r="S29" s="278"/>
      <c r="T29" s="278"/>
      <c r="U29" s="278"/>
      <c r="V29" s="278"/>
      <c r="W29" s="278"/>
      <c r="X29" s="279"/>
    </row>
    <row r="30" spans="2:44" ht="17.25" customHeight="1">
      <c r="B30" s="263" t="s">
        <v>29</v>
      </c>
      <c r="C30" s="264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63"/>
      <c r="C31" s="264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40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954.54545454545462</v>
      </c>
      <c r="O32" s="28">
        <v>926.08695652173913</v>
      </c>
      <c r="P32" s="27">
        <v>389.18918918918916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726.92307692307702</v>
      </c>
      <c r="W32" s="28">
        <v>1015.3846153846154</v>
      </c>
      <c r="X32" s="31">
        <v>917.64705882352951</v>
      </c>
    </row>
    <row r="33" spans="2:24" ht="39.6" customHeight="1">
      <c r="B33" s="240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287.71012522421364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747.17994135391302</v>
      </c>
      <c r="N33" s="35">
        <v>848.48440732602592</v>
      </c>
      <c r="O33" s="35">
        <v>823.96645935822301</v>
      </c>
      <c r="P33" s="34">
        <v>348.76770207621422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658.48721583616339</v>
      </c>
      <c r="W33" s="35">
        <v>908.58159155175235</v>
      </c>
      <c r="X33" s="38">
        <v>813.41134703674675</v>
      </c>
    </row>
    <row r="34" spans="2:24" ht="40.15" customHeight="1">
      <c r="B34" s="240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0.87911427151843058</v>
      </c>
      <c r="H34" s="43" t="s">
        <v>42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0.90567265618656123</v>
      </c>
      <c r="N34" s="43">
        <f>N33/N32</f>
        <v>0.88888842672250323</v>
      </c>
      <c r="O34" s="43">
        <f>O33/O32</f>
        <v>0.88972904062155533</v>
      </c>
      <c r="P34" s="42">
        <f>P33/P32</f>
        <v>0.89613923450138377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0.90585542919260564</v>
      </c>
      <c r="W34" s="43">
        <f>W33/W32</f>
        <v>0.89481520380096824</v>
      </c>
      <c r="X34" s="46">
        <f>X33/X32</f>
        <v>0.88640980125799318</v>
      </c>
    </row>
    <row r="35" spans="2:24" ht="17.25" customHeight="1">
      <c r="B35" s="267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0.25</v>
      </c>
      <c r="H35" s="48" t="s">
        <v>42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0.33680555555555552</v>
      </c>
      <c r="N35" s="48">
        <v>0.25</v>
      </c>
      <c r="O35" s="48">
        <v>0.25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0.74791666666666667</v>
      </c>
      <c r="X35" s="50">
        <v>0.75486111111111109</v>
      </c>
    </row>
    <row r="36" spans="2:24" ht="17.25" customHeight="1">
      <c r="B36" s="263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0.44186342592592592</v>
      </c>
      <c r="H36" s="48" t="s">
        <v>42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0.44445601851851846</v>
      </c>
      <c r="N36" s="48">
        <v>0.54131944444444446</v>
      </c>
      <c r="O36" s="48">
        <v>0.5408101851851852</v>
      </c>
      <c r="P36" s="47">
        <v>0.79789351851851853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0.94409722222222214</v>
      </c>
      <c r="W36" s="48">
        <v>1.132222222222222</v>
      </c>
      <c r="X36" s="50">
        <v>1.1415393518518515</v>
      </c>
    </row>
    <row r="37" spans="2:24" ht="17.25" customHeight="1">
      <c r="B37" s="263" t="s">
        <v>53</v>
      </c>
      <c r="C37" s="264"/>
      <c r="D37" s="58" t="s">
        <v>42</v>
      </c>
      <c r="E37" s="58" t="s">
        <v>42</v>
      </c>
      <c r="F37" s="58" t="s">
        <v>42</v>
      </c>
      <c r="G37" s="58">
        <v>11</v>
      </c>
      <c r="H37" s="58" t="s">
        <v>42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4</v>
      </c>
      <c r="N37" s="58">
        <v>3.6666666666666665</v>
      </c>
      <c r="O37" s="58">
        <v>3.8333333333333335</v>
      </c>
      <c r="P37" s="57">
        <v>9.25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4.333333333333333</v>
      </c>
      <c r="W37" s="58">
        <v>3.25</v>
      </c>
      <c r="X37" s="61">
        <v>3.9230769230769229</v>
      </c>
    </row>
    <row r="38" spans="2:24" ht="17.25" customHeight="1">
      <c r="B38" s="270" t="s">
        <v>54</v>
      </c>
      <c r="C38" s="271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70" t="s">
        <v>59</v>
      </c>
      <c r="C39" s="271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72" t="s">
        <v>60</v>
      </c>
      <c r="C40" s="273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38C4D-0A6E-4F91-B506-F97FC9C8CCFA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M43" sqref="M43"/>
      <selection pane="bottomLeft" activeCell="M43" sqref="M43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SUM(F5:F140)</f>
        <v>114732</v>
      </c>
      <c r="E1" s="88" t="s">
        <v>3</v>
      </c>
      <c r="F1" s="89">
        <f>SUM(G5:G140)</f>
        <v>2245279.9299999988</v>
      </c>
      <c r="G1" s="90" t="s">
        <v>84</v>
      </c>
      <c r="H1" s="91">
        <f>L21+L38+L55+L72+L89+L106+L123+L140</f>
        <v>43.256410256410255</v>
      </c>
      <c r="I1" s="284" t="s">
        <v>85</v>
      </c>
      <c r="J1" s="280"/>
      <c r="K1" s="309"/>
      <c r="L1" s="313" t="s">
        <v>86</v>
      </c>
      <c r="M1" s="314"/>
      <c r="N1" s="315"/>
      <c r="O1" s="280" t="s">
        <v>87</v>
      </c>
      <c r="P1" s="280"/>
      <c r="Q1" s="280"/>
      <c r="R1" s="281"/>
      <c r="S1" s="284" t="s">
        <v>88</v>
      </c>
      <c r="T1" s="280"/>
      <c r="U1" s="280"/>
      <c r="V1" s="280"/>
      <c r="W1" s="280"/>
      <c r="X1" s="281"/>
      <c r="Y1" s="280" t="s">
        <v>89</v>
      </c>
      <c r="Z1" s="280"/>
      <c r="AA1" s="284" t="s">
        <v>90</v>
      </c>
      <c r="AB1" s="286"/>
      <c r="AC1" s="287"/>
    </row>
    <row r="2" spans="1:29" ht="26.25" customHeight="1" thickBot="1">
      <c r="A2" s="299">
        <v>46211</v>
      </c>
      <c r="B2" s="300"/>
      <c r="C2" s="92" t="s">
        <v>40</v>
      </c>
      <c r="D2" s="93">
        <f>AVERAGE(N21,N38,N55,N72,N89,N106,N123,N140)</f>
        <v>679.57359872040649</v>
      </c>
      <c r="E2" s="93" t="s">
        <v>91</v>
      </c>
      <c r="F2" s="94">
        <f>F1/D1</f>
        <v>19.569779398947102</v>
      </c>
      <c r="G2" s="95" t="s">
        <v>92</v>
      </c>
      <c r="H2" s="96">
        <f>COUNT(H5:H140)</f>
        <v>10</v>
      </c>
      <c r="I2" s="310"/>
      <c r="J2" s="311"/>
      <c r="K2" s="312"/>
      <c r="L2" s="316"/>
      <c r="M2" s="282"/>
      <c r="N2" s="317"/>
      <c r="O2" s="282"/>
      <c r="P2" s="282"/>
      <c r="Q2" s="282"/>
      <c r="R2" s="283"/>
      <c r="S2" s="285"/>
      <c r="T2" s="282"/>
      <c r="U2" s="282"/>
      <c r="V2" s="282"/>
      <c r="W2" s="282"/>
      <c r="X2" s="283"/>
      <c r="Y2" s="282"/>
      <c r="Z2" s="282"/>
      <c r="AA2" s="288"/>
      <c r="AB2" s="289"/>
      <c r="AC2" s="290"/>
    </row>
    <row r="3" spans="1:29" ht="23.25" customHeight="1">
      <c r="A3" s="301" t="s">
        <v>93</v>
      </c>
      <c r="B3" s="303" t="s">
        <v>94</v>
      </c>
      <c r="C3" s="305" t="s">
        <v>95</v>
      </c>
      <c r="D3" s="305"/>
      <c r="E3" s="307" t="s">
        <v>96</v>
      </c>
      <c r="F3" s="305" t="s">
        <v>97</v>
      </c>
      <c r="G3" s="307" t="s">
        <v>98</v>
      </c>
      <c r="H3" s="356" t="s">
        <v>99</v>
      </c>
      <c r="I3" s="291" t="s">
        <v>100</v>
      </c>
      <c r="J3" s="293" t="s">
        <v>101</v>
      </c>
      <c r="K3" s="295" t="s">
        <v>40</v>
      </c>
      <c r="L3" s="297" t="s">
        <v>100</v>
      </c>
      <c r="M3" s="293" t="s">
        <v>101</v>
      </c>
      <c r="N3" s="295" t="s">
        <v>40</v>
      </c>
      <c r="O3" s="291" t="s">
        <v>100</v>
      </c>
      <c r="P3" s="350" t="s">
        <v>40</v>
      </c>
      <c r="Q3" s="352" t="s">
        <v>102</v>
      </c>
      <c r="R3" s="354" t="s">
        <v>103</v>
      </c>
      <c r="S3" s="339" t="s">
        <v>104</v>
      </c>
      <c r="T3" s="340"/>
      <c r="U3" s="341" t="s">
        <v>105</v>
      </c>
      <c r="V3" s="341" t="s">
        <v>106</v>
      </c>
      <c r="W3" s="305" t="s">
        <v>107</v>
      </c>
      <c r="X3" s="343"/>
      <c r="Y3" s="344" t="s">
        <v>108</v>
      </c>
      <c r="Z3" s="345"/>
      <c r="AA3" s="348" t="s">
        <v>101</v>
      </c>
      <c r="AB3" s="318" t="s">
        <v>102</v>
      </c>
      <c r="AC3" s="320" t="s">
        <v>109</v>
      </c>
    </row>
    <row r="4" spans="1:29" ht="17.25" customHeight="1" thickBot="1">
      <c r="A4" s="302"/>
      <c r="B4" s="304"/>
      <c r="C4" s="306"/>
      <c r="D4" s="306"/>
      <c r="E4" s="308"/>
      <c r="F4" s="306"/>
      <c r="G4" s="308"/>
      <c r="H4" s="357"/>
      <c r="I4" s="292"/>
      <c r="J4" s="294"/>
      <c r="K4" s="296"/>
      <c r="L4" s="298"/>
      <c r="M4" s="294"/>
      <c r="N4" s="296"/>
      <c r="O4" s="292"/>
      <c r="P4" s="351"/>
      <c r="Q4" s="353"/>
      <c r="R4" s="355"/>
      <c r="S4" s="203" t="s">
        <v>110</v>
      </c>
      <c r="T4" s="204" t="s">
        <v>111</v>
      </c>
      <c r="U4" s="342"/>
      <c r="V4" s="342"/>
      <c r="W4" s="99" t="s">
        <v>112</v>
      </c>
      <c r="X4" s="69" t="s">
        <v>113</v>
      </c>
      <c r="Y4" s="346"/>
      <c r="Z4" s="347"/>
      <c r="AA4" s="349"/>
      <c r="AB4" s="319"/>
      <c r="AC4" s="321"/>
    </row>
    <row r="5" spans="1:29" ht="15.75" customHeight="1">
      <c r="A5" s="322" t="s">
        <v>116</v>
      </c>
      <c r="B5" s="146" t="s">
        <v>114</v>
      </c>
      <c r="C5" s="325" t="s">
        <v>117</v>
      </c>
      <c r="D5" s="326"/>
      <c r="E5" s="147">
        <v>25.64</v>
      </c>
      <c r="F5" s="97">
        <v>1890</v>
      </c>
      <c r="G5" s="148">
        <f t="shared" ref="G5:G8" si="0">E5*F5</f>
        <v>48459.6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3213.2895511531888</v>
      </c>
      <c r="N5" s="152">
        <f>M5/L5</f>
        <v>321.32895511531888</v>
      </c>
      <c r="O5" s="154">
        <f>L5-I5</f>
        <v>0</v>
      </c>
      <c r="P5" s="155">
        <f>N5-K5</f>
        <v>-38.671044884681123</v>
      </c>
      <c r="Q5" s="156">
        <f>N5/K5</f>
        <v>0.89258043087588579</v>
      </c>
      <c r="R5" s="327">
        <f>Q21</f>
        <v>0.87911427151843058</v>
      </c>
      <c r="S5" s="157">
        <v>0.25</v>
      </c>
      <c r="T5" s="158">
        <v>0.2745023148148148</v>
      </c>
      <c r="U5" s="159"/>
      <c r="V5" s="160">
        <v>35.29093727619501</v>
      </c>
      <c r="W5" s="161"/>
      <c r="X5" s="162"/>
      <c r="Y5" s="330"/>
      <c r="Z5" s="331"/>
      <c r="AA5" s="115">
        <f>M5-J5</f>
        <v>-386.71044884681123</v>
      </c>
      <c r="AB5" s="156">
        <f>M5/J5</f>
        <v>0.89258043087588579</v>
      </c>
      <c r="AC5" s="332">
        <f>AB21</f>
        <v>0.87911427151843058</v>
      </c>
    </row>
    <row r="6" spans="1:29" ht="15.75" customHeight="1">
      <c r="A6" s="323"/>
      <c r="B6" s="100" t="s">
        <v>114</v>
      </c>
      <c r="C6" s="335" t="s">
        <v>198</v>
      </c>
      <c r="D6" s="336"/>
      <c r="E6" s="101">
        <v>29.52</v>
      </c>
      <c r="F6" s="102">
        <v>3084</v>
      </c>
      <c r="G6" s="103">
        <f t="shared" si="0"/>
        <v>91039.679999999993</v>
      </c>
      <c r="H6" s="26"/>
      <c r="I6" s="104">
        <v>11</v>
      </c>
      <c r="J6" s="105">
        <v>3600</v>
      </c>
      <c r="K6" s="106">
        <f t="shared" ref="K6:K8" si="1">J6/I6</f>
        <v>327.27272727272725</v>
      </c>
      <c r="L6" s="107">
        <v>11</v>
      </c>
      <c r="M6" s="105">
        <f>F6/V6*60</f>
        <v>3161.8581134645819</v>
      </c>
      <c r="N6" s="106">
        <f>M6/L6</f>
        <v>287.44164667859837</v>
      </c>
      <c r="O6" s="108">
        <f>L6-I6</f>
        <v>0</v>
      </c>
      <c r="P6" s="109">
        <f>N6-K6</f>
        <v>-39.831080594128878</v>
      </c>
      <c r="Q6" s="110">
        <f>N6/K6</f>
        <v>0.87829392040682841</v>
      </c>
      <c r="R6" s="328"/>
      <c r="S6" s="47">
        <v>0.27847222222222223</v>
      </c>
      <c r="T6" s="48">
        <v>0.31910879629629629</v>
      </c>
      <c r="U6" s="111">
        <v>5.7166666666667076</v>
      </c>
      <c r="V6" s="112">
        <v>58.522550146073385</v>
      </c>
      <c r="W6" s="113"/>
      <c r="X6" s="116"/>
      <c r="Y6" s="337"/>
      <c r="Z6" s="338"/>
      <c r="AA6" s="117">
        <f>M6-J6</f>
        <v>-438.14188653541805</v>
      </c>
      <c r="AB6" s="110">
        <f>M6/J6</f>
        <v>0.8782939204068283</v>
      </c>
      <c r="AC6" s="333"/>
    </row>
    <row r="7" spans="1:29" ht="15.75" customHeight="1">
      <c r="A7" s="323"/>
      <c r="B7" s="100" t="s">
        <v>114</v>
      </c>
      <c r="C7" s="335" t="s">
        <v>199</v>
      </c>
      <c r="D7" s="336"/>
      <c r="E7" s="101">
        <v>29.85</v>
      </c>
      <c r="F7" s="102">
        <v>3578</v>
      </c>
      <c r="G7" s="103">
        <f t="shared" si="0"/>
        <v>106803.3</v>
      </c>
      <c r="H7" s="26"/>
      <c r="I7" s="104">
        <v>11</v>
      </c>
      <c r="J7" s="105">
        <v>3600</v>
      </c>
      <c r="K7" s="106">
        <f t="shared" si="1"/>
        <v>327.27272727272725</v>
      </c>
      <c r="L7" s="107">
        <v>11</v>
      </c>
      <c r="M7" s="105">
        <f>F7/V7*60</f>
        <v>3164.9967638953035</v>
      </c>
      <c r="N7" s="106">
        <f>M7/L7</f>
        <v>287.72697853593667</v>
      </c>
      <c r="O7" s="108">
        <f>L7-I7</f>
        <v>0</v>
      </c>
      <c r="P7" s="109">
        <f>N7-K7</f>
        <v>-39.545748736790586</v>
      </c>
      <c r="Q7" s="110">
        <f>N7/K7</f>
        <v>0.87916576774869537</v>
      </c>
      <c r="R7" s="328"/>
      <c r="S7" s="47">
        <v>0.32291666666666669</v>
      </c>
      <c r="T7" s="48">
        <v>0.37001157407407409</v>
      </c>
      <c r="U7" s="111">
        <v>5.4833333333333645</v>
      </c>
      <c r="V7" s="112">
        <v>67.829453239561516</v>
      </c>
      <c r="W7" s="113"/>
      <c r="X7" s="116"/>
      <c r="Y7" s="337"/>
      <c r="Z7" s="338"/>
      <c r="AA7" s="117">
        <f>M7-J7</f>
        <v>-435.0032361046965</v>
      </c>
      <c r="AB7" s="110">
        <f>M7/J7</f>
        <v>0.87916576774869537</v>
      </c>
      <c r="AC7" s="333"/>
    </row>
    <row r="8" spans="1:29" ht="15.75" customHeight="1">
      <c r="A8" s="323"/>
      <c r="B8" s="100" t="s">
        <v>118</v>
      </c>
      <c r="C8" s="335" t="s">
        <v>119</v>
      </c>
      <c r="D8" s="336"/>
      <c r="E8" s="101">
        <v>28.57</v>
      </c>
      <c r="F8" s="102">
        <v>1852</v>
      </c>
      <c r="G8" s="103">
        <f t="shared" si="0"/>
        <v>52911.64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3119.1010813523267</v>
      </c>
      <c r="N8" s="106">
        <f>M8/L8</f>
        <v>259.92509011269391</v>
      </c>
      <c r="O8" s="108">
        <f>L8-I8</f>
        <v>0</v>
      </c>
      <c r="P8" s="109">
        <f>N8-K8</f>
        <v>-40.074909887306092</v>
      </c>
      <c r="Q8" s="110">
        <f>N8/K8</f>
        <v>0.86641696704231308</v>
      </c>
      <c r="R8" s="328"/>
      <c r="S8" s="47">
        <v>0.37291666666666667</v>
      </c>
      <c r="T8" s="48">
        <v>0.39765046296296297</v>
      </c>
      <c r="U8" s="111">
        <v>5</v>
      </c>
      <c r="V8" s="112">
        <v>35.625648897477376</v>
      </c>
      <c r="W8" s="113"/>
      <c r="X8" s="116"/>
      <c r="Y8" s="337"/>
      <c r="Z8" s="338"/>
      <c r="AA8" s="117">
        <f>M8-J8</f>
        <v>-480.89891864767333</v>
      </c>
      <c r="AB8" s="110">
        <f>M8/J8</f>
        <v>0.86641696704231297</v>
      </c>
      <c r="AC8" s="333"/>
    </row>
    <row r="9" spans="1:29" ht="15.75" customHeight="1">
      <c r="A9" s="323"/>
      <c r="B9" s="100"/>
      <c r="C9" s="335"/>
      <c r="D9" s="336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328"/>
      <c r="S9" s="47"/>
      <c r="T9" s="48"/>
      <c r="U9" s="111"/>
      <c r="V9" s="112"/>
      <c r="W9" s="113"/>
      <c r="X9" s="116"/>
      <c r="Y9" s="337"/>
      <c r="Z9" s="338"/>
      <c r="AA9" s="117"/>
      <c r="AB9" s="110"/>
      <c r="AC9" s="333"/>
    </row>
    <row r="10" spans="1:29" ht="15.75" customHeight="1">
      <c r="A10" s="323"/>
      <c r="B10" s="100"/>
      <c r="C10" s="335"/>
      <c r="D10" s="336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28"/>
      <c r="S10" s="47"/>
      <c r="T10" s="120"/>
      <c r="U10" s="111"/>
      <c r="V10" s="112"/>
      <c r="W10" s="113"/>
      <c r="X10" s="116"/>
      <c r="Y10" s="337"/>
      <c r="Z10" s="338"/>
      <c r="AA10" s="117"/>
      <c r="AB10" s="110"/>
      <c r="AC10" s="333"/>
    </row>
    <row r="11" spans="1:29" ht="15.75" customHeight="1">
      <c r="A11" s="323"/>
      <c r="B11" s="100"/>
      <c r="C11" s="335"/>
      <c r="D11" s="336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8"/>
      <c r="S11" s="47"/>
      <c r="T11" s="120"/>
      <c r="U11" s="111"/>
      <c r="V11" s="112"/>
      <c r="W11" s="113"/>
      <c r="X11" s="116"/>
      <c r="Y11" s="337"/>
      <c r="Z11" s="338"/>
      <c r="AA11" s="117"/>
      <c r="AB11" s="110"/>
      <c r="AC11" s="333"/>
    </row>
    <row r="12" spans="1:29" ht="15.75" customHeight="1">
      <c r="A12" s="323"/>
      <c r="B12" s="100"/>
      <c r="C12" s="335"/>
      <c r="D12" s="33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8"/>
      <c r="S12" s="47"/>
      <c r="T12" s="120"/>
      <c r="U12" s="111"/>
      <c r="V12" s="112"/>
      <c r="W12" s="113"/>
      <c r="X12" s="116"/>
      <c r="Y12" s="337"/>
      <c r="Z12" s="338"/>
      <c r="AA12" s="117"/>
      <c r="AB12" s="110"/>
      <c r="AC12" s="333"/>
    </row>
    <row r="13" spans="1:29" ht="15.75" customHeight="1">
      <c r="A13" s="323"/>
      <c r="B13" s="100"/>
      <c r="C13" s="335"/>
      <c r="D13" s="33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8"/>
      <c r="S13" s="47"/>
      <c r="T13" s="120"/>
      <c r="U13" s="111"/>
      <c r="V13" s="112"/>
      <c r="W13" s="113"/>
      <c r="X13" s="127"/>
      <c r="Y13" s="337"/>
      <c r="Z13" s="338"/>
      <c r="AA13" s="117"/>
      <c r="AB13" s="110"/>
      <c r="AC13" s="333"/>
    </row>
    <row r="14" spans="1:29" ht="15.75" customHeight="1">
      <c r="A14" s="323"/>
      <c r="B14" s="100"/>
      <c r="C14" s="335"/>
      <c r="D14" s="33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8"/>
      <c r="S14" s="47"/>
      <c r="T14" s="120"/>
      <c r="U14" s="111"/>
      <c r="V14" s="112"/>
      <c r="W14" s="113"/>
      <c r="X14" s="127"/>
      <c r="Y14" s="337"/>
      <c r="Z14" s="338"/>
      <c r="AA14" s="117"/>
      <c r="AB14" s="110"/>
      <c r="AC14" s="333"/>
    </row>
    <row r="15" spans="1:29" ht="15.75" customHeight="1">
      <c r="A15" s="323"/>
      <c r="B15" s="100"/>
      <c r="C15" s="335"/>
      <c r="D15" s="33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8"/>
      <c r="S15" s="47"/>
      <c r="T15" s="120"/>
      <c r="U15" s="111"/>
      <c r="V15" s="112"/>
      <c r="W15" s="113"/>
      <c r="X15" s="127"/>
      <c r="Y15" s="337"/>
      <c r="Z15" s="338"/>
      <c r="AA15" s="117"/>
      <c r="AB15" s="110"/>
      <c r="AC15" s="333"/>
    </row>
    <row r="16" spans="1:29" ht="15.75" customHeight="1">
      <c r="A16" s="323"/>
      <c r="B16" s="100"/>
      <c r="C16" s="335"/>
      <c r="D16" s="33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8"/>
      <c r="S16" s="47"/>
      <c r="T16" s="120"/>
      <c r="U16" s="111"/>
      <c r="V16" s="112"/>
      <c r="W16" s="113"/>
      <c r="X16" s="127"/>
      <c r="Y16" s="337"/>
      <c r="Z16" s="338"/>
      <c r="AA16" s="117"/>
      <c r="AB16" s="110"/>
      <c r="AC16" s="333"/>
    </row>
    <row r="17" spans="1:29" ht="15.75" customHeight="1">
      <c r="A17" s="323"/>
      <c r="B17" s="100"/>
      <c r="C17" s="335"/>
      <c r="D17" s="33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8"/>
      <c r="S17" s="47"/>
      <c r="T17" s="120"/>
      <c r="U17" s="111"/>
      <c r="V17" s="112"/>
      <c r="W17" s="113"/>
      <c r="X17" s="127"/>
      <c r="Y17" s="337"/>
      <c r="Z17" s="338"/>
      <c r="AA17" s="117"/>
      <c r="AB17" s="110"/>
      <c r="AC17" s="333"/>
    </row>
    <row r="18" spans="1:29" ht="15.75" customHeight="1">
      <c r="A18" s="323"/>
      <c r="B18" s="100"/>
      <c r="C18" s="335"/>
      <c r="D18" s="33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8"/>
      <c r="S18" s="47"/>
      <c r="T18" s="120"/>
      <c r="U18" s="111"/>
      <c r="V18" s="112"/>
      <c r="W18" s="113"/>
      <c r="X18" s="127"/>
      <c r="Y18" s="337"/>
      <c r="Z18" s="338"/>
      <c r="AA18" s="117"/>
      <c r="AB18" s="110"/>
      <c r="AC18" s="333"/>
    </row>
    <row r="19" spans="1:29" ht="15.75" customHeight="1">
      <c r="A19" s="323"/>
      <c r="B19" s="100"/>
      <c r="C19" s="335"/>
      <c r="D19" s="33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8"/>
      <c r="S19" s="47"/>
      <c r="T19" s="120"/>
      <c r="U19" s="111"/>
      <c r="V19" s="112"/>
      <c r="W19" s="113"/>
      <c r="X19" s="127"/>
      <c r="Y19" s="337"/>
      <c r="Z19" s="338"/>
      <c r="AA19" s="117"/>
      <c r="AB19" s="110"/>
      <c r="AC19" s="333"/>
    </row>
    <row r="20" spans="1:29" ht="15.75" customHeight="1">
      <c r="A20" s="323"/>
      <c r="B20" s="163"/>
      <c r="C20" s="335"/>
      <c r="D20" s="336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8"/>
      <c r="S20" s="119"/>
      <c r="T20" s="120"/>
      <c r="U20" s="130"/>
      <c r="V20" s="131"/>
      <c r="W20" s="126"/>
      <c r="X20" s="127"/>
      <c r="Y20" s="337"/>
      <c r="Z20" s="338"/>
      <c r="AA20" s="165"/>
      <c r="AB20" s="125"/>
      <c r="AC20" s="333"/>
    </row>
    <row r="21" spans="1:29" ht="15.75" customHeight="1" thickBot="1">
      <c r="A21" s="324"/>
      <c r="B21" s="133" t="s">
        <v>115</v>
      </c>
      <c r="C21" s="358"/>
      <c r="D21" s="358"/>
      <c r="E21" s="134"/>
      <c r="F21" s="167"/>
      <c r="G21" s="135"/>
      <c r="H21" s="69"/>
      <c r="I21" s="136">
        <f t="shared" ref="I21:J21" si="2">AVERAGE(I5:I20)</f>
        <v>11</v>
      </c>
      <c r="J21" s="137">
        <f t="shared" si="2"/>
        <v>3600</v>
      </c>
      <c r="K21" s="138">
        <f t="shared" ref="K21" si="3">J21/I21</f>
        <v>327.27272727272725</v>
      </c>
      <c r="L21" s="136">
        <f t="shared" ref="L21:M21" si="4">AVERAGE(L5:L20)</f>
        <v>11</v>
      </c>
      <c r="M21" s="137">
        <f t="shared" si="4"/>
        <v>3164.8113774663502</v>
      </c>
      <c r="N21" s="138">
        <f>M21/L21</f>
        <v>287.71012522421364</v>
      </c>
      <c r="O21" s="139">
        <f>L21-I21</f>
        <v>0</v>
      </c>
      <c r="P21" s="140">
        <f>N21-K21</f>
        <v>-39.562602048513611</v>
      </c>
      <c r="Q21" s="141">
        <f>N21/K21</f>
        <v>0.87911427151843058</v>
      </c>
      <c r="R21" s="329"/>
      <c r="S21" s="142">
        <v>0.25</v>
      </c>
      <c r="T21" s="143">
        <v>0.44186342592592592</v>
      </c>
      <c r="U21" s="144"/>
      <c r="V21" s="166"/>
      <c r="W21" s="167"/>
      <c r="X21" s="138"/>
      <c r="Y21" s="359"/>
      <c r="Z21" s="360"/>
      <c r="AA21" s="168">
        <f>M21-J21</f>
        <v>-435.18862253364978</v>
      </c>
      <c r="AB21" s="141">
        <f>M21/J21</f>
        <v>0.87911427151843058</v>
      </c>
      <c r="AC21" s="334"/>
    </row>
    <row r="22" spans="1:29" ht="15.75" customHeight="1">
      <c r="A22" s="361" t="s">
        <v>121</v>
      </c>
      <c r="B22" s="114" t="s">
        <v>118</v>
      </c>
      <c r="C22" s="325" t="s">
        <v>186</v>
      </c>
      <c r="D22" s="326"/>
      <c r="E22" s="147">
        <v>18.53</v>
      </c>
      <c r="F22" s="97">
        <v>2865</v>
      </c>
      <c r="G22" s="148">
        <f t="shared" ref="G22:G24" si="5">E22*F22</f>
        <v>53088.450000000004</v>
      </c>
      <c r="H22" s="149"/>
      <c r="I22" s="150">
        <v>3</v>
      </c>
      <c r="J22" s="151">
        <v>3300</v>
      </c>
      <c r="K22" s="152">
        <f>J22/I22</f>
        <v>1100</v>
      </c>
      <c r="L22" s="153">
        <v>3</v>
      </c>
      <c r="M22" s="151">
        <f>F22/V22*60</f>
        <v>2986.5592962469573</v>
      </c>
      <c r="N22" s="152">
        <f>M22/L22</f>
        <v>995.51976541565239</v>
      </c>
      <c r="O22" s="154">
        <f>L22-I22</f>
        <v>0</v>
      </c>
      <c r="P22" s="155">
        <f>N22-K22</f>
        <v>-104.48023458434761</v>
      </c>
      <c r="Q22" s="156">
        <f>N22/K22</f>
        <v>0.90501796855968397</v>
      </c>
      <c r="R22" s="327">
        <f>Q38</f>
        <v>0.90567265618656123</v>
      </c>
      <c r="S22" s="157">
        <v>0.33680555555555552</v>
      </c>
      <c r="T22" s="158">
        <v>0.37677083333333328</v>
      </c>
      <c r="U22" s="159"/>
      <c r="V22" s="112">
        <v>57.557872772195473</v>
      </c>
      <c r="W22" s="161"/>
      <c r="X22" s="162"/>
      <c r="Y22" s="330"/>
      <c r="Z22" s="331"/>
      <c r="AA22" s="115">
        <f>M22-J22</f>
        <v>-313.44070375304273</v>
      </c>
      <c r="AB22" s="156">
        <f>M22/J22</f>
        <v>0.90501796855968397</v>
      </c>
      <c r="AC22" s="332">
        <f>AB38</f>
        <v>0.90567265618656123</v>
      </c>
    </row>
    <row r="23" spans="1:29" ht="15.75" customHeight="1">
      <c r="A23" s="362"/>
      <c r="B23" s="100" t="s">
        <v>118</v>
      </c>
      <c r="C23" s="335" t="s">
        <v>122</v>
      </c>
      <c r="D23" s="336"/>
      <c r="E23" s="101">
        <v>22.28</v>
      </c>
      <c r="F23" s="102">
        <v>1121</v>
      </c>
      <c r="G23" s="103">
        <f t="shared" si="5"/>
        <v>24975.88</v>
      </c>
      <c r="H23" s="26"/>
      <c r="I23" s="104">
        <v>5</v>
      </c>
      <c r="J23" s="105">
        <v>3300</v>
      </c>
      <c r="K23" s="106">
        <f t="shared" ref="K23:K24" si="6">J23/I23</f>
        <v>660</v>
      </c>
      <c r="L23" s="107">
        <v>5</v>
      </c>
      <c r="M23" s="105">
        <f>F23/V23*60</f>
        <v>2989.8</v>
      </c>
      <c r="N23" s="106">
        <f>M23/L23</f>
        <v>597.96</v>
      </c>
      <c r="O23" s="108">
        <f>L23-I23</f>
        <v>0</v>
      </c>
      <c r="P23" s="109">
        <f>N23-K23</f>
        <v>-62.039999999999964</v>
      </c>
      <c r="Q23" s="110">
        <f>N23/K23</f>
        <v>0.90600000000000003</v>
      </c>
      <c r="R23" s="328"/>
      <c r="S23" s="47">
        <v>0.38055555555555554</v>
      </c>
      <c r="T23" s="48">
        <v>0.39616898148148144</v>
      </c>
      <c r="U23" s="111">
        <v>5.4500000000000526</v>
      </c>
      <c r="V23" s="112">
        <v>22.496488059401965</v>
      </c>
      <c r="W23" s="113"/>
      <c r="X23" s="116"/>
      <c r="Y23" s="337"/>
      <c r="Z23" s="338"/>
      <c r="AA23" s="117">
        <f>M23-J23</f>
        <v>-310.19999999999982</v>
      </c>
      <c r="AB23" s="110">
        <f>M23/J23</f>
        <v>0.90600000000000003</v>
      </c>
      <c r="AC23" s="333"/>
    </row>
    <row r="24" spans="1:29" ht="15.75" customHeight="1">
      <c r="A24" s="362"/>
      <c r="B24" s="100" t="s">
        <v>118</v>
      </c>
      <c r="C24" s="335" t="s">
        <v>123</v>
      </c>
      <c r="D24" s="336"/>
      <c r="E24" s="101">
        <v>17.89</v>
      </c>
      <c r="F24" s="102">
        <v>3190</v>
      </c>
      <c r="G24" s="103">
        <f t="shared" si="5"/>
        <v>57069.1</v>
      </c>
      <c r="H24" s="26"/>
      <c r="I24" s="104">
        <v>4</v>
      </c>
      <c r="J24" s="105">
        <v>3300</v>
      </c>
      <c r="K24" s="106">
        <f t="shared" si="6"/>
        <v>825</v>
      </c>
      <c r="L24" s="107">
        <v>4</v>
      </c>
      <c r="M24" s="105">
        <f>F24/V24*60</f>
        <v>2989.7999999999993</v>
      </c>
      <c r="N24" s="106">
        <f>M24/L24</f>
        <v>747.44999999999982</v>
      </c>
      <c r="O24" s="108">
        <f>L24-I24</f>
        <v>0</v>
      </c>
      <c r="P24" s="109">
        <f>N24-K24</f>
        <v>-77.550000000000182</v>
      </c>
      <c r="Q24" s="110">
        <f>N24/K24</f>
        <v>0.90599999999999981</v>
      </c>
      <c r="R24" s="328"/>
      <c r="S24" s="47">
        <v>0.39999999999999997</v>
      </c>
      <c r="T24" s="48">
        <v>0.44445601851851846</v>
      </c>
      <c r="U24" s="111">
        <v>5.5166666666666764</v>
      </c>
      <c r="V24" s="112">
        <v>64.017660044150119</v>
      </c>
      <c r="W24" s="113"/>
      <c r="X24" s="116"/>
      <c r="Y24" s="337"/>
      <c r="Z24" s="338"/>
      <c r="AA24" s="117">
        <f>M24-J24</f>
        <v>-310.20000000000073</v>
      </c>
      <c r="AB24" s="110">
        <f>M24/J24</f>
        <v>0.90599999999999981</v>
      </c>
      <c r="AC24" s="333"/>
    </row>
    <row r="25" spans="1:29" ht="15.75" customHeight="1">
      <c r="A25" s="362"/>
      <c r="B25" s="100"/>
      <c r="C25" s="335"/>
      <c r="D25" s="336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28"/>
      <c r="S25" s="47"/>
      <c r="T25" s="48"/>
      <c r="U25" s="111"/>
      <c r="V25" s="112"/>
      <c r="W25" s="113"/>
      <c r="X25" s="116"/>
      <c r="Y25" s="337"/>
      <c r="Z25" s="338"/>
      <c r="AA25" s="117"/>
      <c r="AB25" s="110"/>
      <c r="AC25" s="333"/>
    </row>
    <row r="26" spans="1:29" ht="15.75" customHeight="1">
      <c r="A26" s="363"/>
      <c r="B26" s="100"/>
      <c r="C26" s="335"/>
      <c r="D26" s="336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328"/>
      <c r="S26" s="47"/>
      <c r="T26" s="48"/>
      <c r="U26" s="111"/>
      <c r="V26" s="112"/>
      <c r="W26" s="113"/>
      <c r="X26" s="116"/>
      <c r="Y26" s="337"/>
      <c r="Z26" s="338"/>
      <c r="AA26" s="117"/>
      <c r="AB26" s="110"/>
      <c r="AC26" s="333"/>
    </row>
    <row r="27" spans="1:29" ht="15.75" customHeight="1">
      <c r="A27" s="363"/>
      <c r="B27" s="100"/>
      <c r="C27" s="335"/>
      <c r="D27" s="336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28"/>
      <c r="S27" s="47"/>
      <c r="T27" s="120"/>
      <c r="U27" s="111"/>
      <c r="V27" s="112"/>
      <c r="W27" s="113"/>
      <c r="X27" s="116"/>
      <c r="Y27" s="337"/>
      <c r="Z27" s="338"/>
      <c r="AA27" s="117"/>
      <c r="AB27" s="110"/>
      <c r="AC27" s="333"/>
    </row>
    <row r="28" spans="1:29" ht="15.75" customHeight="1">
      <c r="A28" s="363"/>
      <c r="B28" s="100"/>
      <c r="C28" s="335"/>
      <c r="D28" s="336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328"/>
      <c r="S28" s="47"/>
      <c r="T28" s="120"/>
      <c r="U28" s="111"/>
      <c r="V28" s="112"/>
      <c r="W28" s="113"/>
      <c r="X28" s="116"/>
      <c r="Y28" s="337"/>
      <c r="Z28" s="338"/>
      <c r="AA28" s="117"/>
      <c r="AB28" s="110"/>
      <c r="AC28" s="333"/>
    </row>
    <row r="29" spans="1:29" ht="15.75" customHeight="1">
      <c r="A29" s="363"/>
      <c r="B29" s="100"/>
      <c r="C29" s="335"/>
      <c r="D29" s="336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28"/>
      <c r="S29" s="47"/>
      <c r="T29" s="120"/>
      <c r="U29" s="111"/>
      <c r="V29" s="112"/>
      <c r="W29" s="113"/>
      <c r="X29" s="116"/>
      <c r="Y29" s="337"/>
      <c r="Z29" s="338"/>
      <c r="AA29" s="117"/>
      <c r="AB29" s="110"/>
      <c r="AC29" s="333"/>
    </row>
    <row r="30" spans="1:29" ht="15.75" customHeight="1">
      <c r="A30" s="363"/>
      <c r="B30" s="100"/>
      <c r="C30" s="335"/>
      <c r="D30" s="336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28"/>
      <c r="S30" s="47"/>
      <c r="T30" s="120"/>
      <c r="U30" s="111"/>
      <c r="V30" s="112"/>
      <c r="W30" s="113"/>
      <c r="X30" s="116"/>
      <c r="Y30" s="337"/>
      <c r="Z30" s="338"/>
      <c r="AA30" s="117"/>
      <c r="AB30" s="110"/>
      <c r="AC30" s="333"/>
    </row>
    <row r="31" spans="1:29" ht="15.75" customHeight="1">
      <c r="A31" s="363"/>
      <c r="B31" s="100"/>
      <c r="C31" s="335"/>
      <c r="D31" s="336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28"/>
      <c r="S31" s="47"/>
      <c r="T31" s="120"/>
      <c r="U31" s="111"/>
      <c r="V31" s="112"/>
      <c r="W31" s="113"/>
      <c r="X31" s="116"/>
      <c r="Y31" s="337"/>
      <c r="Z31" s="338"/>
      <c r="AA31" s="117"/>
      <c r="AB31" s="110"/>
      <c r="AC31" s="333"/>
    </row>
    <row r="32" spans="1:29" ht="15.75" customHeight="1">
      <c r="A32" s="363"/>
      <c r="B32" s="100"/>
      <c r="C32" s="335"/>
      <c r="D32" s="336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28"/>
      <c r="S32" s="47"/>
      <c r="T32" s="120"/>
      <c r="U32" s="111"/>
      <c r="V32" s="112"/>
      <c r="W32" s="113"/>
      <c r="X32" s="116"/>
      <c r="Y32" s="337"/>
      <c r="Z32" s="338"/>
      <c r="AA32" s="117"/>
      <c r="AB32" s="110"/>
      <c r="AC32" s="333"/>
    </row>
    <row r="33" spans="1:29" ht="15.75" customHeight="1">
      <c r="A33" s="363"/>
      <c r="B33" s="100"/>
      <c r="C33" s="335"/>
      <c r="D33" s="336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28"/>
      <c r="S33" s="47"/>
      <c r="T33" s="120"/>
      <c r="U33" s="111"/>
      <c r="V33" s="112"/>
      <c r="W33" s="113"/>
      <c r="X33" s="116"/>
      <c r="Y33" s="337"/>
      <c r="Z33" s="338"/>
      <c r="AA33" s="117"/>
      <c r="AB33" s="110"/>
      <c r="AC33" s="333"/>
    </row>
    <row r="34" spans="1:29" ht="15.75" customHeight="1">
      <c r="A34" s="363"/>
      <c r="B34" s="100"/>
      <c r="C34" s="335"/>
      <c r="D34" s="336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28"/>
      <c r="S34" s="47"/>
      <c r="T34" s="120"/>
      <c r="U34" s="111"/>
      <c r="V34" s="112"/>
      <c r="W34" s="113"/>
      <c r="X34" s="116"/>
      <c r="Y34" s="337"/>
      <c r="Z34" s="338"/>
      <c r="AA34" s="117"/>
      <c r="AB34" s="110"/>
      <c r="AC34" s="333"/>
    </row>
    <row r="35" spans="1:29" ht="15.75" customHeight="1">
      <c r="A35" s="363"/>
      <c r="B35" s="100"/>
      <c r="C35" s="335"/>
      <c r="D35" s="336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28"/>
      <c r="S35" s="47"/>
      <c r="T35" s="120"/>
      <c r="U35" s="111"/>
      <c r="V35" s="112"/>
      <c r="W35" s="113"/>
      <c r="X35" s="116"/>
      <c r="Y35" s="337"/>
      <c r="Z35" s="338"/>
      <c r="AA35" s="117"/>
      <c r="AB35" s="110"/>
      <c r="AC35" s="333"/>
    </row>
    <row r="36" spans="1:29" ht="15.75" customHeight="1">
      <c r="A36" s="363"/>
      <c r="B36" s="100"/>
      <c r="C36" s="335"/>
      <c r="D36" s="336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28"/>
      <c r="S36" s="47"/>
      <c r="T36" s="120"/>
      <c r="U36" s="111"/>
      <c r="V36" s="112"/>
      <c r="W36" s="113"/>
      <c r="X36" s="116"/>
      <c r="Y36" s="337"/>
      <c r="Z36" s="338"/>
      <c r="AA36" s="117"/>
      <c r="AB36" s="110"/>
      <c r="AC36" s="333"/>
    </row>
    <row r="37" spans="1:29" ht="15.75" customHeight="1">
      <c r="A37" s="363"/>
      <c r="B37" s="100"/>
      <c r="C37" s="335"/>
      <c r="D37" s="336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28"/>
      <c r="S37" s="119"/>
      <c r="T37" s="120"/>
      <c r="U37" s="130"/>
      <c r="V37" s="131"/>
      <c r="W37" s="126"/>
      <c r="X37" s="127"/>
      <c r="Y37" s="337"/>
      <c r="Z37" s="338"/>
      <c r="AA37" s="165"/>
      <c r="AB37" s="125"/>
      <c r="AC37" s="333"/>
    </row>
    <row r="38" spans="1:29" ht="15.75" customHeight="1" thickBot="1">
      <c r="A38" s="364"/>
      <c r="B38" s="133" t="s">
        <v>115</v>
      </c>
      <c r="C38" s="358"/>
      <c r="D38" s="358"/>
      <c r="E38" s="134"/>
      <c r="F38" s="99"/>
      <c r="G38" s="135"/>
      <c r="H38" s="69"/>
      <c r="I38" s="136">
        <f t="shared" ref="I38:J38" si="7">AVERAGE(I22:I37)</f>
        <v>4</v>
      </c>
      <c r="J38" s="137">
        <f t="shared" si="7"/>
        <v>3300</v>
      </c>
      <c r="K38" s="138">
        <f t="shared" ref="K38" si="8">J38/I38</f>
        <v>825</v>
      </c>
      <c r="L38" s="136">
        <f t="shared" ref="L38:M38" si="9">AVERAGE(L22:L37)</f>
        <v>4</v>
      </c>
      <c r="M38" s="137">
        <f t="shared" si="9"/>
        <v>2988.7197654156521</v>
      </c>
      <c r="N38" s="138">
        <f t="shared" ref="N38:N44" si="10">M38/L38</f>
        <v>747.17994135391302</v>
      </c>
      <c r="O38" s="139">
        <f t="shared" ref="O38:O44" si="11">L38-I38</f>
        <v>0</v>
      </c>
      <c r="P38" s="140">
        <f t="shared" ref="P38:P44" si="12">N38-K38</f>
        <v>-77.820058646086977</v>
      </c>
      <c r="Q38" s="141">
        <f t="shared" ref="Q38:Q44" si="13">N38/K38</f>
        <v>0.90567265618656123</v>
      </c>
      <c r="R38" s="329"/>
      <c r="S38" s="142">
        <v>0.33680555555555552</v>
      </c>
      <c r="T38" s="143">
        <v>0.44445601851851846</v>
      </c>
      <c r="U38" s="144"/>
      <c r="V38" s="166"/>
      <c r="W38" s="99"/>
      <c r="X38" s="69"/>
      <c r="Y38" s="359"/>
      <c r="Z38" s="360"/>
      <c r="AA38" s="168">
        <f t="shared" ref="AA38:AA44" si="14">M38-J38</f>
        <v>-311.28023458434791</v>
      </c>
      <c r="AB38" s="141">
        <f t="shared" ref="AB38:AB44" si="15">M38/J38</f>
        <v>0.90567265618656123</v>
      </c>
      <c r="AC38" s="334"/>
    </row>
    <row r="39" spans="1:29" ht="15.75" customHeight="1">
      <c r="A39" s="322" t="s">
        <v>71</v>
      </c>
      <c r="B39" s="114" t="s">
        <v>118</v>
      </c>
      <c r="C39" s="325" t="s">
        <v>207</v>
      </c>
      <c r="D39" s="326"/>
      <c r="E39" s="147">
        <v>25.2</v>
      </c>
      <c r="F39" s="97">
        <v>1385</v>
      </c>
      <c r="G39" s="148">
        <f t="shared" ref="G39:G44" si="16">E39*F39</f>
        <v>34902</v>
      </c>
      <c r="H39" s="149"/>
      <c r="I39" s="150">
        <v>3</v>
      </c>
      <c r="J39" s="151">
        <v>3600</v>
      </c>
      <c r="K39" s="152">
        <f>J39/I39</f>
        <v>1200</v>
      </c>
      <c r="L39" s="153">
        <v>3</v>
      </c>
      <c r="M39" s="151">
        <f t="shared" ref="M39:M44" si="17">F39/V39*60</f>
        <v>3190.0474787416174</v>
      </c>
      <c r="N39" s="152">
        <f t="shared" si="10"/>
        <v>1063.3491595805392</v>
      </c>
      <c r="O39" s="154">
        <f t="shared" si="11"/>
        <v>0</v>
      </c>
      <c r="P39" s="155">
        <f t="shared" si="12"/>
        <v>-136.65084041946079</v>
      </c>
      <c r="Q39" s="156">
        <f t="shared" si="13"/>
        <v>0.88612429965044937</v>
      </c>
      <c r="R39" s="327">
        <f>Q55</f>
        <v>0.88888842672250323</v>
      </c>
      <c r="S39" s="157">
        <v>0.25</v>
      </c>
      <c r="T39" s="158">
        <v>0.26807870370370368</v>
      </c>
      <c r="U39" s="159"/>
      <c r="V39" s="160">
        <v>26.049769024999144</v>
      </c>
      <c r="W39" s="161"/>
      <c r="X39" s="162"/>
      <c r="Y39" s="330"/>
      <c r="Z39" s="331"/>
      <c r="AA39" s="115">
        <f t="shared" si="14"/>
        <v>-409.9525212583826</v>
      </c>
      <c r="AB39" s="156">
        <f t="shared" si="15"/>
        <v>0.88612429965044925</v>
      </c>
      <c r="AC39" s="332">
        <f>AB55</f>
        <v>0.88888842672250323</v>
      </c>
    </row>
    <row r="40" spans="1:29" ht="15.75" customHeight="1">
      <c r="A40" s="323"/>
      <c r="B40" s="100" t="s">
        <v>118</v>
      </c>
      <c r="C40" s="335" t="s">
        <v>129</v>
      </c>
      <c r="D40" s="336"/>
      <c r="E40" s="101">
        <v>25.03</v>
      </c>
      <c r="F40" s="102">
        <v>1450</v>
      </c>
      <c r="G40" s="103">
        <f t="shared" si="16"/>
        <v>36293.5</v>
      </c>
      <c r="H40" s="26"/>
      <c r="I40" s="104">
        <v>5</v>
      </c>
      <c r="J40" s="105">
        <v>3600</v>
      </c>
      <c r="K40" s="106">
        <f t="shared" ref="K40:K76" si="18">J40/I40</f>
        <v>720</v>
      </c>
      <c r="L40" s="107">
        <v>5</v>
      </c>
      <c r="M40" s="105">
        <f t="shared" si="17"/>
        <v>3191.3361676975396</v>
      </c>
      <c r="N40" s="106">
        <f t="shared" si="10"/>
        <v>638.26723353950797</v>
      </c>
      <c r="O40" s="108">
        <f t="shared" si="11"/>
        <v>0</v>
      </c>
      <c r="P40" s="109">
        <f t="shared" si="12"/>
        <v>-81.73276646049203</v>
      </c>
      <c r="Q40" s="110">
        <f t="shared" si="13"/>
        <v>0.88648226880487213</v>
      </c>
      <c r="R40" s="328"/>
      <c r="S40" s="47">
        <v>0.27847222222222223</v>
      </c>
      <c r="T40" s="48">
        <v>0.29739583333333336</v>
      </c>
      <c r="U40" s="111">
        <v>14.966666666666715</v>
      </c>
      <c r="V40" s="112">
        <v>27.261308564295838</v>
      </c>
      <c r="W40" s="113"/>
      <c r="X40" s="116"/>
      <c r="Y40" s="337"/>
      <c r="Z40" s="338"/>
      <c r="AA40" s="117">
        <f t="shared" si="14"/>
        <v>-408.66383230246038</v>
      </c>
      <c r="AB40" s="110">
        <f t="shared" si="15"/>
        <v>0.88648226880487213</v>
      </c>
      <c r="AC40" s="333"/>
    </row>
    <row r="41" spans="1:29" ht="15.75" customHeight="1">
      <c r="A41" s="323"/>
      <c r="B41" s="100" t="s">
        <v>118</v>
      </c>
      <c r="C41" s="335" t="s">
        <v>125</v>
      </c>
      <c r="D41" s="336"/>
      <c r="E41" s="101">
        <v>18.18</v>
      </c>
      <c r="F41" s="102">
        <v>1351</v>
      </c>
      <c r="G41" s="103">
        <f t="shared" si="16"/>
        <v>24561.18</v>
      </c>
      <c r="H41" s="26"/>
      <c r="I41" s="104">
        <v>3</v>
      </c>
      <c r="J41" s="105">
        <v>3600</v>
      </c>
      <c r="K41" s="106">
        <f t="shared" si="18"/>
        <v>1200</v>
      </c>
      <c r="L41" s="107">
        <v>3</v>
      </c>
      <c r="M41" s="105">
        <f t="shared" si="17"/>
        <v>3186.2659073571749</v>
      </c>
      <c r="N41" s="106">
        <f t="shared" si="10"/>
        <v>1062.088635785725</v>
      </c>
      <c r="O41" s="108">
        <f t="shared" si="11"/>
        <v>0</v>
      </c>
      <c r="P41" s="109">
        <f t="shared" si="12"/>
        <v>-137.91136421427495</v>
      </c>
      <c r="Q41" s="110">
        <f t="shared" si="13"/>
        <v>0.88507386315477088</v>
      </c>
      <c r="R41" s="328"/>
      <c r="S41" s="47">
        <v>0.30763888888888891</v>
      </c>
      <c r="T41" s="48">
        <v>0.32530092592592597</v>
      </c>
      <c r="U41" s="111">
        <v>14.749999999999988</v>
      </c>
      <c r="V41" s="112">
        <v>25.440437916003884</v>
      </c>
      <c r="W41" s="113"/>
      <c r="X41" s="116"/>
      <c r="Y41" s="337"/>
      <c r="Z41" s="338"/>
      <c r="AA41" s="117">
        <f t="shared" si="14"/>
        <v>-413.73409264282509</v>
      </c>
      <c r="AB41" s="110">
        <f t="shared" si="15"/>
        <v>0.88507386315477077</v>
      </c>
      <c r="AC41" s="333"/>
    </row>
    <row r="42" spans="1:29" ht="15.75" customHeight="1">
      <c r="A42" s="323"/>
      <c r="B42" s="100" t="s">
        <v>118</v>
      </c>
      <c r="C42" s="335" t="s">
        <v>202</v>
      </c>
      <c r="D42" s="336"/>
      <c r="E42" s="101">
        <v>23.72</v>
      </c>
      <c r="F42" s="102">
        <v>1425</v>
      </c>
      <c r="G42" s="103">
        <f t="shared" si="16"/>
        <v>33801</v>
      </c>
      <c r="H42" s="26"/>
      <c r="I42" s="104">
        <v>5</v>
      </c>
      <c r="J42" s="105">
        <v>3600</v>
      </c>
      <c r="K42" s="106">
        <f t="shared" si="18"/>
        <v>720</v>
      </c>
      <c r="L42" s="107">
        <v>5</v>
      </c>
      <c r="M42" s="105">
        <f t="shared" si="17"/>
        <v>3196.2711494849409</v>
      </c>
      <c r="N42" s="106">
        <f t="shared" si="10"/>
        <v>639.25422989698814</v>
      </c>
      <c r="O42" s="108">
        <f t="shared" si="11"/>
        <v>0</v>
      </c>
      <c r="P42" s="109">
        <f t="shared" si="12"/>
        <v>-80.745770103011864</v>
      </c>
      <c r="Q42" s="110">
        <f t="shared" si="13"/>
        <v>0.88785309707915017</v>
      </c>
      <c r="R42" s="328"/>
      <c r="S42" s="47">
        <v>0.3354166666666667</v>
      </c>
      <c r="T42" s="48">
        <v>0.35398148148148151</v>
      </c>
      <c r="U42" s="111">
        <v>14.566666666666652</v>
      </c>
      <c r="V42" s="112">
        <v>26.749920767447339</v>
      </c>
      <c r="W42" s="113"/>
      <c r="X42" s="116"/>
      <c r="Y42" s="337"/>
      <c r="Z42" s="338"/>
      <c r="AA42" s="117">
        <f t="shared" si="14"/>
        <v>-403.72885051505909</v>
      </c>
      <c r="AB42" s="110">
        <f t="shared" si="15"/>
        <v>0.88785309707915028</v>
      </c>
      <c r="AC42" s="333"/>
    </row>
    <row r="43" spans="1:29" ht="15.75" customHeight="1">
      <c r="A43" s="323"/>
      <c r="B43" s="100" t="s">
        <v>118</v>
      </c>
      <c r="C43" s="335" t="s">
        <v>128</v>
      </c>
      <c r="D43" s="336"/>
      <c r="E43" s="101">
        <v>14.28</v>
      </c>
      <c r="F43" s="102">
        <v>7023</v>
      </c>
      <c r="G43" s="103">
        <f t="shared" si="16"/>
        <v>100288.44</v>
      </c>
      <c r="H43" s="13"/>
      <c r="I43" s="104">
        <v>3</v>
      </c>
      <c r="J43" s="105">
        <v>3600</v>
      </c>
      <c r="K43" s="106">
        <f t="shared" si="18"/>
        <v>1200</v>
      </c>
      <c r="L43" s="107">
        <v>3</v>
      </c>
      <c r="M43" s="105">
        <f t="shared" si="17"/>
        <v>3185.0440921512022</v>
      </c>
      <c r="N43" s="106">
        <f t="shared" si="10"/>
        <v>1061.6813640504008</v>
      </c>
      <c r="O43" s="108">
        <f t="shared" si="11"/>
        <v>0</v>
      </c>
      <c r="P43" s="109">
        <f t="shared" si="12"/>
        <v>-138.31863594959918</v>
      </c>
      <c r="Q43" s="110">
        <f t="shared" si="13"/>
        <v>0.88473447004200068</v>
      </c>
      <c r="R43" s="328"/>
      <c r="S43" s="47">
        <v>0.36388888888888893</v>
      </c>
      <c r="T43" s="48">
        <v>0.45575231481481487</v>
      </c>
      <c r="U43" s="111">
        <v>15</v>
      </c>
      <c r="V43" s="112">
        <v>132.29958135851012</v>
      </c>
      <c r="W43" s="113"/>
      <c r="X43" s="116"/>
      <c r="Y43" s="337"/>
      <c r="Z43" s="338"/>
      <c r="AA43" s="117">
        <f t="shared" si="14"/>
        <v>-414.95590784879778</v>
      </c>
      <c r="AB43" s="110">
        <f t="shared" si="15"/>
        <v>0.88473447004200056</v>
      </c>
      <c r="AC43" s="333"/>
    </row>
    <row r="44" spans="1:29" ht="15.75" customHeight="1">
      <c r="A44" s="323"/>
      <c r="B44" s="100" t="s">
        <v>118</v>
      </c>
      <c r="C44" s="335" t="s">
        <v>126</v>
      </c>
      <c r="D44" s="336"/>
      <c r="E44" s="101">
        <v>14.03</v>
      </c>
      <c r="F44" s="102">
        <v>4915</v>
      </c>
      <c r="G44" s="121">
        <f t="shared" si="16"/>
        <v>68957.45</v>
      </c>
      <c r="H44" s="122"/>
      <c r="I44" s="104">
        <v>3</v>
      </c>
      <c r="J44" s="105">
        <v>3000</v>
      </c>
      <c r="K44" s="106">
        <f t="shared" si="18"/>
        <v>1000</v>
      </c>
      <c r="L44" s="107">
        <v>3</v>
      </c>
      <c r="M44" s="105">
        <f t="shared" si="17"/>
        <v>2717.6921657400944</v>
      </c>
      <c r="N44" s="106">
        <f t="shared" si="10"/>
        <v>905.89738858003147</v>
      </c>
      <c r="O44" s="108">
        <f t="shared" si="11"/>
        <v>0</v>
      </c>
      <c r="P44" s="109">
        <f t="shared" si="12"/>
        <v>-94.102611419968525</v>
      </c>
      <c r="Q44" s="110">
        <f t="shared" si="13"/>
        <v>0.90589738858003144</v>
      </c>
      <c r="R44" s="328"/>
      <c r="S44" s="47">
        <v>0.46597222222222229</v>
      </c>
      <c r="T44" s="120">
        <v>0.54131944444444446</v>
      </c>
      <c r="U44" s="111">
        <v>14.716666666666676</v>
      </c>
      <c r="V44" s="112">
        <v>108.5111859678528</v>
      </c>
      <c r="W44" s="113"/>
      <c r="X44" s="116"/>
      <c r="Y44" s="337"/>
      <c r="Z44" s="338"/>
      <c r="AA44" s="117">
        <f t="shared" si="14"/>
        <v>-282.30783425990558</v>
      </c>
      <c r="AB44" s="110">
        <f t="shared" si="15"/>
        <v>0.90589738858003144</v>
      </c>
      <c r="AC44" s="333"/>
    </row>
    <row r="45" spans="1:29" ht="15.75" customHeight="1">
      <c r="A45" s="323"/>
      <c r="B45" s="100"/>
      <c r="C45" s="335"/>
      <c r="D45" s="336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328"/>
      <c r="S45" s="47"/>
      <c r="T45" s="120"/>
      <c r="U45" s="111"/>
      <c r="V45" s="112"/>
      <c r="W45" s="113"/>
      <c r="X45" s="116"/>
      <c r="Y45" s="337"/>
      <c r="Z45" s="338"/>
      <c r="AA45" s="117"/>
      <c r="AB45" s="110"/>
      <c r="AC45" s="333"/>
    </row>
    <row r="46" spans="1:29" ht="15.75" customHeight="1">
      <c r="A46" s="323"/>
      <c r="B46" s="100"/>
      <c r="C46" s="335"/>
      <c r="D46" s="336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28"/>
      <c r="S46" s="47"/>
      <c r="T46" s="120"/>
      <c r="U46" s="111"/>
      <c r="V46" s="112"/>
      <c r="W46" s="113"/>
      <c r="X46" s="116"/>
      <c r="Y46" s="337"/>
      <c r="Z46" s="338"/>
      <c r="AA46" s="117"/>
      <c r="AB46" s="110"/>
      <c r="AC46" s="333"/>
    </row>
    <row r="47" spans="1:29" ht="15.75" customHeight="1">
      <c r="A47" s="323"/>
      <c r="B47" s="100"/>
      <c r="C47" s="335"/>
      <c r="D47" s="336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8"/>
      <c r="S47" s="47"/>
      <c r="T47" s="120"/>
      <c r="U47" s="111"/>
      <c r="V47" s="112"/>
      <c r="W47" s="113"/>
      <c r="X47" s="116"/>
      <c r="Y47" s="337"/>
      <c r="Z47" s="338"/>
      <c r="AA47" s="117"/>
      <c r="AB47" s="110"/>
      <c r="AC47" s="333"/>
    </row>
    <row r="48" spans="1:29" ht="15.75" customHeight="1">
      <c r="A48" s="323"/>
      <c r="B48" s="100"/>
      <c r="C48" s="335"/>
      <c r="D48" s="336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8"/>
      <c r="S48" s="47"/>
      <c r="T48" s="120"/>
      <c r="U48" s="111"/>
      <c r="V48" s="112"/>
      <c r="W48" s="113"/>
      <c r="X48" s="116"/>
      <c r="Y48" s="337"/>
      <c r="Z48" s="338"/>
      <c r="AA48" s="117"/>
      <c r="AB48" s="110"/>
      <c r="AC48" s="333"/>
    </row>
    <row r="49" spans="1:29" ht="15.75" customHeight="1">
      <c r="A49" s="323"/>
      <c r="B49" s="100"/>
      <c r="C49" s="335"/>
      <c r="D49" s="336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8"/>
      <c r="S49" s="47"/>
      <c r="T49" s="120"/>
      <c r="U49" s="111"/>
      <c r="V49" s="112"/>
      <c r="W49" s="126"/>
      <c r="X49" s="127"/>
      <c r="Y49" s="337"/>
      <c r="Z49" s="338"/>
      <c r="AA49" s="117"/>
      <c r="AB49" s="110"/>
      <c r="AC49" s="333"/>
    </row>
    <row r="50" spans="1:29" ht="15.75" customHeight="1">
      <c r="A50" s="323"/>
      <c r="B50" s="100"/>
      <c r="C50" s="335"/>
      <c r="D50" s="336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8"/>
      <c r="S50" s="47"/>
      <c r="T50" s="120"/>
      <c r="U50" s="111"/>
      <c r="V50" s="112"/>
      <c r="W50" s="126"/>
      <c r="X50" s="127"/>
      <c r="Y50" s="337"/>
      <c r="Z50" s="338"/>
      <c r="AA50" s="117"/>
      <c r="AB50" s="110"/>
      <c r="AC50" s="333"/>
    </row>
    <row r="51" spans="1:29" ht="15.75" customHeight="1">
      <c r="A51" s="323"/>
      <c r="B51" s="100"/>
      <c r="C51" s="335"/>
      <c r="D51" s="336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8"/>
      <c r="S51" s="47"/>
      <c r="T51" s="120"/>
      <c r="U51" s="111"/>
      <c r="V51" s="112"/>
      <c r="W51" s="126"/>
      <c r="X51" s="127"/>
      <c r="Y51" s="337"/>
      <c r="Z51" s="338"/>
      <c r="AA51" s="117"/>
      <c r="AB51" s="110"/>
      <c r="AC51" s="333"/>
    </row>
    <row r="52" spans="1:29" ht="15.75" customHeight="1">
      <c r="A52" s="323"/>
      <c r="B52" s="100"/>
      <c r="C52" s="335"/>
      <c r="D52" s="336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8"/>
      <c r="S52" s="47"/>
      <c r="T52" s="120"/>
      <c r="U52" s="111"/>
      <c r="V52" s="112"/>
      <c r="W52" s="126"/>
      <c r="X52" s="127"/>
      <c r="Y52" s="337"/>
      <c r="Z52" s="338"/>
      <c r="AA52" s="117"/>
      <c r="AB52" s="110"/>
      <c r="AC52" s="333"/>
    </row>
    <row r="53" spans="1:29" ht="15.75" customHeight="1">
      <c r="A53" s="323"/>
      <c r="B53" s="100"/>
      <c r="C53" s="335"/>
      <c r="D53" s="336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8"/>
      <c r="S53" s="47"/>
      <c r="T53" s="120"/>
      <c r="U53" s="111"/>
      <c r="V53" s="112"/>
      <c r="W53" s="126"/>
      <c r="X53" s="127"/>
      <c r="Y53" s="337"/>
      <c r="Z53" s="338"/>
      <c r="AA53" s="117"/>
      <c r="AB53" s="110"/>
      <c r="AC53" s="333"/>
    </row>
    <row r="54" spans="1:29" ht="15.75" customHeight="1">
      <c r="A54" s="323"/>
      <c r="B54" s="100"/>
      <c r="C54" s="335"/>
      <c r="D54" s="336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8"/>
      <c r="S54" s="119"/>
      <c r="T54" s="120"/>
      <c r="U54" s="130"/>
      <c r="V54" s="131"/>
      <c r="W54" s="126"/>
      <c r="X54" s="127"/>
      <c r="Y54" s="337"/>
      <c r="Z54" s="338"/>
      <c r="AA54" s="165"/>
      <c r="AB54" s="125"/>
      <c r="AC54" s="333"/>
    </row>
    <row r="55" spans="1:29" ht="15.75" customHeight="1" thickBot="1">
      <c r="A55" s="324"/>
      <c r="B55" s="133" t="s">
        <v>115</v>
      </c>
      <c r="C55" s="358"/>
      <c r="D55" s="358"/>
      <c r="E55" s="134"/>
      <c r="F55" s="99"/>
      <c r="G55" s="135"/>
      <c r="H55" s="69"/>
      <c r="I55" s="136">
        <f t="shared" ref="I55:J55" si="19">AVERAGE(I39:I54)</f>
        <v>3.6666666666666665</v>
      </c>
      <c r="J55" s="137">
        <f t="shared" si="19"/>
        <v>3500</v>
      </c>
      <c r="K55" s="138">
        <f t="shared" ref="K55" si="20">J55/I55</f>
        <v>954.54545454545462</v>
      </c>
      <c r="L55" s="136">
        <f t="shared" ref="L55:M55" si="21">AVERAGE(L39:L54)</f>
        <v>3.6666666666666665</v>
      </c>
      <c r="M55" s="137">
        <f t="shared" si="21"/>
        <v>3111.1094935287615</v>
      </c>
      <c r="N55" s="138">
        <f t="shared" ref="N55:N61" si="22">M55/L55</f>
        <v>848.48440732602592</v>
      </c>
      <c r="O55" s="139">
        <f t="shared" ref="O55:O61" si="23">L55-I55</f>
        <v>0</v>
      </c>
      <c r="P55" s="140">
        <f t="shared" ref="P55:P61" si="24">N55-K55</f>
        <v>-106.0610472194287</v>
      </c>
      <c r="Q55" s="141">
        <f t="shared" ref="Q55:Q61" si="25">N55/K55</f>
        <v>0.88888842672250323</v>
      </c>
      <c r="R55" s="329"/>
      <c r="S55" s="142">
        <v>0.25</v>
      </c>
      <c r="T55" s="143">
        <v>0.54131944444444446</v>
      </c>
      <c r="U55" s="144"/>
      <c r="V55" s="166"/>
      <c r="W55" s="99"/>
      <c r="X55" s="69"/>
      <c r="Y55" s="359"/>
      <c r="Z55" s="360"/>
      <c r="AA55" s="168">
        <f t="shared" ref="AA55:AA61" si="26">M55-J55</f>
        <v>-388.8905064712385</v>
      </c>
      <c r="AB55" s="141">
        <f t="shared" ref="AB55:AB61" si="27">M55/J55</f>
        <v>0.88888842672250323</v>
      </c>
      <c r="AC55" s="334"/>
    </row>
    <row r="56" spans="1:29" ht="15.75" customHeight="1">
      <c r="A56" s="361" t="s">
        <v>78</v>
      </c>
      <c r="B56" s="114" t="s">
        <v>118</v>
      </c>
      <c r="C56" s="325" t="s">
        <v>211</v>
      </c>
      <c r="D56" s="326"/>
      <c r="E56" s="147">
        <v>17.07</v>
      </c>
      <c r="F56" s="97">
        <v>2981</v>
      </c>
      <c r="G56" s="148">
        <f t="shared" ref="G56:G61" si="28">E56*F56</f>
        <v>50885.67</v>
      </c>
      <c r="H56" s="149"/>
      <c r="I56" s="150">
        <v>3</v>
      </c>
      <c r="J56" s="151">
        <v>3300</v>
      </c>
      <c r="K56" s="152">
        <f>J56/I56</f>
        <v>1100</v>
      </c>
      <c r="L56" s="153">
        <v>3</v>
      </c>
      <c r="M56" s="151">
        <f t="shared" ref="M56:M61" si="29">F56/V56*60</f>
        <v>2972.1688102369726</v>
      </c>
      <c r="N56" s="152">
        <f t="shared" si="22"/>
        <v>990.72293674565753</v>
      </c>
      <c r="O56" s="154">
        <f t="shared" si="23"/>
        <v>0</v>
      </c>
      <c r="P56" s="155">
        <f t="shared" si="24"/>
        <v>-109.27706325434247</v>
      </c>
      <c r="Q56" s="156">
        <f t="shared" si="25"/>
        <v>0.90065721522332498</v>
      </c>
      <c r="R56" s="327">
        <f>Q72</f>
        <v>0.88972904062155533</v>
      </c>
      <c r="S56" s="157">
        <v>0.25</v>
      </c>
      <c r="T56" s="158">
        <v>0.29178240740740741</v>
      </c>
      <c r="U56" s="159"/>
      <c r="V56" s="160">
        <v>60.178277688655037</v>
      </c>
      <c r="W56" s="158"/>
      <c r="X56" s="169"/>
      <c r="Y56" s="330"/>
      <c r="Z56" s="331"/>
      <c r="AA56" s="115">
        <f t="shared" si="26"/>
        <v>-327.8311897630274</v>
      </c>
      <c r="AB56" s="156">
        <f t="shared" si="27"/>
        <v>0.90065721522332498</v>
      </c>
      <c r="AC56" s="332">
        <f>AB72</f>
        <v>0.88972904062155544</v>
      </c>
    </row>
    <row r="57" spans="1:29" ht="15.75" customHeight="1">
      <c r="A57" s="362"/>
      <c r="B57" s="100" t="s">
        <v>118</v>
      </c>
      <c r="C57" s="335" t="s">
        <v>215</v>
      </c>
      <c r="D57" s="336"/>
      <c r="E57" s="101">
        <v>20.72</v>
      </c>
      <c r="F57" s="102">
        <v>2756</v>
      </c>
      <c r="G57" s="103">
        <f t="shared" si="28"/>
        <v>57104.32</v>
      </c>
      <c r="H57" s="26"/>
      <c r="I57" s="104">
        <v>3</v>
      </c>
      <c r="J57" s="105">
        <v>3600</v>
      </c>
      <c r="K57" s="106">
        <f t="shared" si="18"/>
        <v>1200</v>
      </c>
      <c r="L57" s="107">
        <v>3</v>
      </c>
      <c r="M57" s="105">
        <f t="shared" si="29"/>
        <v>3196.8379821693852</v>
      </c>
      <c r="N57" s="106">
        <f t="shared" si="22"/>
        <v>1065.6126607231283</v>
      </c>
      <c r="O57" s="108">
        <f t="shared" si="23"/>
        <v>0</v>
      </c>
      <c r="P57" s="109">
        <f t="shared" si="24"/>
        <v>-134.38733927687167</v>
      </c>
      <c r="Q57" s="110">
        <f t="shared" si="25"/>
        <v>0.88801055060260692</v>
      </c>
      <c r="R57" s="328"/>
      <c r="S57" s="47">
        <v>0.30208333333333337</v>
      </c>
      <c r="T57" s="48">
        <v>0.33799768518518525</v>
      </c>
      <c r="U57" s="111">
        <v>14.833333333333387</v>
      </c>
      <c r="V57" s="112">
        <v>51.726112152792354</v>
      </c>
      <c r="W57" s="113"/>
      <c r="X57" s="13"/>
      <c r="Y57" s="337"/>
      <c r="Z57" s="338"/>
      <c r="AA57" s="117">
        <f t="shared" si="26"/>
        <v>-403.16201783061479</v>
      </c>
      <c r="AB57" s="110">
        <f t="shared" si="27"/>
        <v>0.88801055060260703</v>
      </c>
      <c r="AC57" s="333"/>
    </row>
    <row r="58" spans="1:29" ht="15.75" customHeight="1">
      <c r="A58" s="362"/>
      <c r="B58" s="100" t="s">
        <v>118</v>
      </c>
      <c r="C58" s="335" t="s">
        <v>130</v>
      </c>
      <c r="D58" s="336"/>
      <c r="E58" s="101">
        <v>24.82</v>
      </c>
      <c r="F58" s="102">
        <v>1772</v>
      </c>
      <c r="G58" s="103">
        <f t="shared" si="28"/>
        <v>43981.04</v>
      </c>
      <c r="H58" s="26"/>
      <c r="I58" s="104">
        <v>5</v>
      </c>
      <c r="J58" s="105">
        <v>3600</v>
      </c>
      <c r="K58" s="106">
        <f t="shared" si="18"/>
        <v>720</v>
      </c>
      <c r="L58" s="107">
        <v>5</v>
      </c>
      <c r="M58" s="105">
        <f t="shared" si="29"/>
        <v>3198.6476587174329</v>
      </c>
      <c r="N58" s="106">
        <f t="shared" si="22"/>
        <v>639.72953174348663</v>
      </c>
      <c r="O58" s="108">
        <f t="shared" si="23"/>
        <v>0</v>
      </c>
      <c r="P58" s="109">
        <f t="shared" si="24"/>
        <v>-80.270468256513368</v>
      </c>
      <c r="Q58" s="110">
        <f t="shared" si="25"/>
        <v>0.88851323853262032</v>
      </c>
      <c r="R58" s="328"/>
      <c r="S58" s="47">
        <v>0.34791666666666671</v>
      </c>
      <c r="T58" s="48">
        <v>0.37099537037037039</v>
      </c>
      <c r="U58" s="111">
        <v>15</v>
      </c>
      <c r="V58" s="112">
        <v>33.239047042346421</v>
      </c>
      <c r="W58" s="113"/>
      <c r="X58" s="13"/>
      <c r="Y58" s="337"/>
      <c r="Z58" s="338"/>
      <c r="AA58" s="117">
        <f t="shared" si="26"/>
        <v>-401.35234128256707</v>
      </c>
      <c r="AB58" s="110">
        <f t="shared" si="27"/>
        <v>0.88851323853262021</v>
      </c>
      <c r="AC58" s="333"/>
    </row>
    <row r="59" spans="1:29" ht="15.75" customHeight="1">
      <c r="A59" s="362"/>
      <c r="B59" s="100" t="s">
        <v>118</v>
      </c>
      <c r="C59" s="335" t="s">
        <v>127</v>
      </c>
      <c r="D59" s="336"/>
      <c r="E59" s="101">
        <v>18.18</v>
      </c>
      <c r="F59" s="102">
        <v>2450</v>
      </c>
      <c r="G59" s="103">
        <f t="shared" si="28"/>
        <v>44541</v>
      </c>
      <c r="H59" s="26"/>
      <c r="I59" s="104">
        <v>3</v>
      </c>
      <c r="J59" s="105">
        <v>3600</v>
      </c>
      <c r="K59" s="106">
        <f t="shared" si="18"/>
        <v>1200</v>
      </c>
      <c r="L59" s="107">
        <v>3</v>
      </c>
      <c r="M59" s="105">
        <f t="shared" si="29"/>
        <v>3196.6782864460001</v>
      </c>
      <c r="N59" s="106">
        <f t="shared" si="22"/>
        <v>1065.5594288153334</v>
      </c>
      <c r="O59" s="108">
        <f t="shared" si="23"/>
        <v>0</v>
      </c>
      <c r="P59" s="109">
        <f t="shared" si="24"/>
        <v>-134.44057118466662</v>
      </c>
      <c r="Q59" s="110">
        <f t="shared" si="25"/>
        <v>0.88796619067944449</v>
      </c>
      <c r="R59" s="328"/>
      <c r="S59" s="47">
        <v>0.38125000000000003</v>
      </c>
      <c r="T59" s="48">
        <v>0.41318287037037038</v>
      </c>
      <c r="U59" s="111">
        <v>14.766666666666683</v>
      </c>
      <c r="V59" s="112">
        <v>45.98523430502339</v>
      </c>
      <c r="W59" s="113"/>
      <c r="X59" s="116"/>
      <c r="Y59" s="337"/>
      <c r="Z59" s="338"/>
      <c r="AA59" s="117">
        <f t="shared" si="26"/>
        <v>-403.32171355399987</v>
      </c>
      <c r="AB59" s="110">
        <f t="shared" si="27"/>
        <v>0.88796619067944449</v>
      </c>
      <c r="AC59" s="333"/>
    </row>
    <row r="60" spans="1:29" ht="15.75" customHeight="1">
      <c r="A60" s="363"/>
      <c r="B60" s="100" t="s">
        <v>118</v>
      </c>
      <c r="C60" s="335" t="s">
        <v>131</v>
      </c>
      <c r="D60" s="336"/>
      <c r="E60" s="101">
        <v>30</v>
      </c>
      <c r="F60" s="102">
        <v>2477</v>
      </c>
      <c r="G60" s="103">
        <f t="shared" si="28"/>
        <v>74310</v>
      </c>
      <c r="H60" s="13"/>
      <c r="I60" s="104">
        <v>4</v>
      </c>
      <c r="J60" s="105">
        <v>3600</v>
      </c>
      <c r="K60" s="106">
        <f t="shared" si="18"/>
        <v>900</v>
      </c>
      <c r="L60" s="107">
        <v>4</v>
      </c>
      <c r="M60" s="105">
        <f t="shared" si="29"/>
        <v>3192.1200000000013</v>
      </c>
      <c r="N60" s="106">
        <f t="shared" si="22"/>
        <v>798.03000000000031</v>
      </c>
      <c r="O60" s="108">
        <f t="shared" si="23"/>
        <v>0</v>
      </c>
      <c r="P60" s="109">
        <f t="shared" si="24"/>
        <v>-101.96999999999969</v>
      </c>
      <c r="Q60" s="110">
        <f t="shared" si="25"/>
        <v>0.88670000000000038</v>
      </c>
      <c r="R60" s="328"/>
      <c r="S60" s="47">
        <v>0.42291666666666672</v>
      </c>
      <c r="T60" s="48">
        <v>0.45524305555555561</v>
      </c>
      <c r="U60" s="111">
        <v>15</v>
      </c>
      <c r="V60" s="112">
        <v>46.558400060148095</v>
      </c>
      <c r="W60" s="113"/>
      <c r="X60" s="116"/>
      <c r="Y60" s="337"/>
      <c r="Z60" s="338"/>
      <c r="AA60" s="117">
        <f t="shared" si="26"/>
        <v>-407.87999999999874</v>
      </c>
      <c r="AB60" s="110">
        <f t="shared" si="27"/>
        <v>0.88670000000000038</v>
      </c>
      <c r="AC60" s="333"/>
    </row>
    <row r="61" spans="1:29" ht="15.75" customHeight="1">
      <c r="A61" s="363"/>
      <c r="B61" s="100" t="s">
        <v>118</v>
      </c>
      <c r="C61" s="335" t="s">
        <v>124</v>
      </c>
      <c r="D61" s="336"/>
      <c r="E61" s="101">
        <v>16.66</v>
      </c>
      <c r="F61" s="102">
        <v>5792</v>
      </c>
      <c r="G61" s="121">
        <f t="shared" si="28"/>
        <v>96494.720000000001</v>
      </c>
      <c r="H61" s="122"/>
      <c r="I61" s="104">
        <v>5</v>
      </c>
      <c r="J61" s="105">
        <v>3600</v>
      </c>
      <c r="K61" s="106">
        <f t="shared" si="18"/>
        <v>720</v>
      </c>
      <c r="L61" s="107">
        <v>5</v>
      </c>
      <c r="M61" s="105">
        <f t="shared" si="29"/>
        <v>3194.7758276693348</v>
      </c>
      <c r="N61" s="106">
        <f t="shared" si="22"/>
        <v>638.95516553386699</v>
      </c>
      <c r="O61" s="108">
        <f t="shared" si="23"/>
        <v>0</v>
      </c>
      <c r="P61" s="109">
        <f t="shared" si="24"/>
        <v>-81.044834466133011</v>
      </c>
      <c r="Q61" s="110">
        <f t="shared" si="25"/>
        <v>0.88743772990814862</v>
      </c>
      <c r="R61" s="328"/>
      <c r="S61" s="47">
        <v>0.46527777777777785</v>
      </c>
      <c r="T61" s="120">
        <v>0.5408101851851852</v>
      </c>
      <c r="U61" s="111">
        <v>15</v>
      </c>
      <c r="V61" s="112">
        <v>108.77758526598222</v>
      </c>
      <c r="W61" s="113"/>
      <c r="X61" s="50"/>
      <c r="Y61" s="337"/>
      <c r="Z61" s="338"/>
      <c r="AA61" s="117">
        <f t="shared" si="26"/>
        <v>-405.22417233066517</v>
      </c>
      <c r="AB61" s="110">
        <f t="shared" si="27"/>
        <v>0.88743772990814851</v>
      </c>
      <c r="AC61" s="333"/>
    </row>
    <row r="62" spans="1:29" ht="15.75" customHeight="1">
      <c r="A62" s="363"/>
      <c r="B62" s="100"/>
      <c r="C62" s="335"/>
      <c r="D62" s="336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328"/>
      <c r="S62" s="47"/>
      <c r="T62" s="120"/>
      <c r="U62" s="111"/>
      <c r="V62" s="112"/>
      <c r="W62" s="113"/>
      <c r="X62" s="116"/>
      <c r="Y62" s="337"/>
      <c r="Z62" s="338"/>
      <c r="AA62" s="117"/>
      <c r="AB62" s="110"/>
      <c r="AC62" s="333"/>
    </row>
    <row r="63" spans="1:29" ht="15.75" customHeight="1">
      <c r="A63" s="363"/>
      <c r="B63" s="100"/>
      <c r="C63" s="335"/>
      <c r="D63" s="336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28"/>
      <c r="S63" s="47"/>
      <c r="T63" s="120"/>
      <c r="U63" s="111"/>
      <c r="V63" s="112"/>
      <c r="W63" s="113"/>
      <c r="X63" s="116"/>
      <c r="Y63" s="337"/>
      <c r="Z63" s="338"/>
      <c r="AA63" s="117"/>
      <c r="AB63" s="110"/>
      <c r="AC63" s="333"/>
    </row>
    <row r="64" spans="1:29" ht="15.75" customHeight="1">
      <c r="A64" s="363"/>
      <c r="B64" s="100"/>
      <c r="C64" s="335"/>
      <c r="D64" s="336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28"/>
      <c r="S64" s="47"/>
      <c r="T64" s="120"/>
      <c r="U64" s="111"/>
      <c r="V64" s="112"/>
      <c r="W64" s="126"/>
      <c r="X64" s="127"/>
      <c r="Y64" s="337"/>
      <c r="Z64" s="338"/>
      <c r="AA64" s="117"/>
      <c r="AB64" s="110"/>
      <c r="AC64" s="333"/>
    </row>
    <row r="65" spans="1:29" ht="15.75" customHeight="1">
      <c r="A65" s="363"/>
      <c r="B65" s="100"/>
      <c r="C65" s="335"/>
      <c r="D65" s="336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28"/>
      <c r="S65" s="47"/>
      <c r="T65" s="120"/>
      <c r="U65" s="111"/>
      <c r="V65" s="112"/>
      <c r="W65" s="126"/>
      <c r="X65" s="127"/>
      <c r="Y65" s="337"/>
      <c r="Z65" s="338"/>
      <c r="AA65" s="117"/>
      <c r="AB65" s="110"/>
      <c r="AC65" s="333"/>
    </row>
    <row r="66" spans="1:29" ht="15.75" customHeight="1">
      <c r="A66" s="363"/>
      <c r="B66" s="100"/>
      <c r="C66" s="335"/>
      <c r="D66" s="336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28"/>
      <c r="S66" s="47"/>
      <c r="T66" s="120"/>
      <c r="U66" s="111"/>
      <c r="V66" s="112"/>
      <c r="W66" s="126"/>
      <c r="X66" s="127"/>
      <c r="Y66" s="337"/>
      <c r="Z66" s="338"/>
      <c r="AA66" s="117"/>
      <c r="AB66" s="110"/>
      <c r="AC66" s="333"/>
    </row>
    <row r="67" spans="1:29" ht="15.75" customHeight="1">
      <c r="A67" s="363"/>
      <c r="B67" s="100"/>
      <c r="C67" s="335"/>
      <c r="D67" s="336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28"/>
      <c r="S67" s="47"/>
      <c r="T67" s="120"/>
      <c r="U67" s="111"/>
      <c r="V67" s="112"/>
      <c r="W67" s="126"/>
      <c r="X67" s="127"/>
      <c r="Y67" s="337"/>
      <c r="Z67" s="338"/>
      <c r="AA67" s="117"/>
      <c r="AB67" s="110"/>
      <c r="AC67" s="333"/>
    </row>
    <row r="68" spans="1:29" ht="15.75" customHeight="1">
      <c r="A68" s="363"/>
      <c r="B68" s="100"/>
      <c r="C68" s="335"/>
      <c r="D68" s="336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28"/>
      <c r="S68" s="47"/>
      <c r="T68" s="120"/>
      <c r="U68" s="111"/>
      <c r="V68" s="112"/>
      <c r="W68" s="126"/>
      <c r="X68" s="127"/>
      <c r="Y68" s="337"/>
      <c r="Z68" s="338"/>
      <c r="AA68" s="117"/>
      <c r="AB68" s="110"/>
      <c r="AC68" s="333"/>
    </row>
    <row r="69" spans="1:29" ht="15.75" customHeight="1">
      <c r="A69" s="363"/>
      <c r="B69" s="100"/>
      <c r="C69" s="335"/>
      <c r="D69" s="336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28"/>
      <c r="S69" s="47"/>
      <c r="T69" s="120"/>
      <c r="U69" s="111"/>
      <c r="V69" s="112"/>
      <c r="W69" s="126"/>
      <c r="X69" s="127"/>
      <c r="Y69" s="337"/>
      <c r="Z69" s="338"/>
      <c r="AA69" s="117"/>
      <c r="AB69" s="110"/>
      <c r="AC69" s="333"/>
    </row>
    <row r="70" spans="1:29" ht="15.75" customHeight="1">
      <c r="A70" s="363"/>
      <c r="B70" s="100"/>
      <c r="C70" s="335"/>
      <c r="D70" s="336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8"/>
      <c r="S70" s="47"/>
      <c r="T70" s="120"/>
      <c r="U70" s="111"/>
      <c r="V70" s="112"/>
      <c r="W70" s="126"/>
      <c r="X70" s="127"/>
      <c r="Y70" s="337"/>
      <c r="Z70" s="338"/>
      <c r="AA70" s="117"/>
      <c r="AB70" s="110"/>
      <c r="AC70" s="333"/>
    </row>
    <row r="71" spans="1:29" ht="15.75" customHeight="1">
      <c r="A71" s="363"/>
      <c r="B71" s="100"/>
      <c r="C71" s="335"/>
      <c r="D71" s="336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8"/>
      <c r="S71" s="119"/>
      <c r="T71" s="120"/>
      <c r="U71" s="130"/>
      <c r="V71" s="131"/>
      <c r="W71" s="126"/>
      <c r="X71" s="127"/>
      <c r="Y71" s="337"/>
      <c r="Z71" s="338"/>
      <c r="AA71" s="165"/>
      <c r="AB71" s="125"/>
      <c r="AC71" s="333"/>
    </row>
    <row r="72" spans="1:29" ht="15.75" customHeight="1" thickBot="1">
      <c r="A72" s="364"/>
      <c r="B72" s="133" t="s">
        <v>115</v>
      </c>
      <c r="C72" s="358"/>
      <c r="D72" s="358"/>
      <c r="E72" s="134"/>
      <c r="F72" s="167"/>
      <c r="G72" s="135"/>
      <c r="H72" s="69"/>
      <c r="I72" s="136">
        <f t="shared" ref="I72:J72" si="30">AVERAGE(I56:I71)</f>
        <v>3.8333333333333335</v>
      </c>
      <c r="J72" s="137">
        <f t="shared" si="30"/>
        <v>3550</v>
      </c>
      <c r="K72" s="138">
        <f t="shared" ref="K72" si="31">J72/I72</f>
        <v>926.08695652173913</v>
      </c>
      <c r="L72" s="136">
        <f t="shared" ref="L72:M72" si="32">AVERAGE(L56:L71)</f>
        <v>3.8333333333333335</v>
      </c>
      <c r="M72" s="137">
        <f t="shared" si="32"/>
        <v>3158.5380942065217</v>
      </c>
      <c r="N72" s="138">
        <f>M72/L72</f>
        <v>823.96645935822301</v>
      </c>
      <c r="O72" s="139">
        <f>L72-I72</f>
        <v>0</v>
      </c>
      <c r="P72" s="140">
        <f>N72-K72</f>
        <v>-102.12049716351612</v>
      </c>
      <c r="Q72" s="141">
        <f>N72/K72</f>
        <v>0.88972904062155533</v>
      </c>
      <c r="R72" s="329"/>
      <c r="S72" s="142">
        <v>0.25</v>
      </c>
      <c r="T72" s="143">
        <v>0.5408101851851852</v>
      </c>
      <c r="U72" s="144"/>
      <c r="V72" s="166"/>
      <c r="W72" s="167"/>
      <c r="X72" s="138"/>
      <c r="Y72" s="359"/>
      <c r="Z72" s="360"/>
      <c r="AA72" s="168">
        <f>M72-J72</f>
        <v>-391.46190579347831</v>
      </c>
      <c r="AB72" s="141">
        <f>M72/J72</f>
        <v>0.88972904062155544</v>
      </c>
      <c r="AC72" s="334"/>
    </row>
    <row r="73" spans="1:29" ht="15.75" customHeight="1">
      <c r="A73" s="322" t="s">
        <v>132</v>
      </c>
      <c r="B73" s="114" t="s">
        <v>118</v>
      </c>
      <c r="C73" s="325" t="s">
        <v>133</v>
      </c>
      <c r="D73" s="326"/>
      <c r="E73" s="147">
        <v>28.57</v>
      </c>
      <c r="F73" s="97">
        <v>1547</v>
      </c>
      <c r="G73" s="148">
        <f t="shared" ref="G73:G76" si="33">E73*F73</f>
        <v>44197.79</v>
      </c>
      <c r="H73" s="149"/>
      <c r="I73" s="150">
        <v>12</v>
      </c>
      <c r="J73" s="151">
        <v>3600</v>
      </c>
      <c r="K73" s="152">
        <f>J73/I73</f>
        <v>300</v>
      </c>
      <c r="L73" s="153">
        <v>12</v>
      </c>
      <c r="M73" s="151">
        <f>F73/V73*60</f>
        <v>3120.3312706954075</v>
      </c>
      <c r="N73" s="152">
        <f>M73/L73</f>
        <v>260.02760589128394</v>
      </c>
      <c r="O73" s="154">
        <f>L73-I73</f>
        <v>0</v>
      </c>
      <c r="P73" s="155">
        <f>N73-K73</f>
        <v>-39.97239410871606</v>
      </c>
      <c r="Q73" s="156">
        <f>N73/K73</f>
        <v>0.86675868630427977</v>
      </c>
      <c r="R73" s="327">
        <f>Q89</f>
        <v>0.89613923450138377</v>
      </c>
      <c r="S73" s="157">
        <v>0.70833333333333337</v>
      </c>
      <c r="T73" s="158">
        <v>0.72898148148148156</v>
      </c>
      <c r="U73" s="159"/>
      <c r="V73" s="160">
        <v>29.746841584327623</v>
      </c>
      <c r="W73" s="158"/>
      <c r="X73" s="169"/>
      <c r="Y73" s="330"/>
      <c r="Z73" s="331"/>
      <c r="AA73" s="115">
        <f>M73-J73</f>
        <v>-479.66872930459249</v>
      </c>
      <c r="AB73" s="156">
        <f>M73/J73</f>
        <v>0.86675868630427988</v>
      </c>
      <c r="AC73" s="332">
        <f>AB89</f>
        <v>0.89613923450138377</v>
      </c>
    </row>
    <row r="74" spans="1:29" ht="15.75" customHeight="1">
      <c r="A74" s="323"/>
      <c r="B74" s="100" t="s">
        <v>118</v>
      </c>
      <c r="C74" s="335" t="s">
        <v>195</v>
      </c>
      <c r="D74" s="336"/>
      <c r="E74" s="101">
        <v>20.420000000000002</v>
      </c>
      <c r="F74" s="102">
        <v>557</v>
      </c>
      <c r="G74" s="103">
        <f t="shared" si="33"/>
        <v>11373.94</v>
      </c>
      <c r="H74" s="26"/>
      <c r="I74" s="104">
        <v>13</v>
      </c>
      <c r="J74" s="105">
        <v>3600</v>
      </c>
      <c r="K74" s="106">
        <f t="shared" si="18"/>
        <v>276.92307692307691</v>
      </c>
      <c r="L74" s="107">
        <v>13</v>
      </c>
      <c r="M74" s="105">
        <f>F74/V74*60</f>
        <v>3261.3037684264064</v>
      </c>
      <c r="N74" s="106">
        <f>M74/L74</f>
        <v>250.8695206481851</v>
      </c>
      <c r="O74" s="108">
        <f>L74-I74</f>
        <v>0</v>
      </c>
      <c r="P74" s="109">
        <f>N74-K74</f>
        <v>-26.053556274891804</v>
      </c>
      <c r="Q74" s="110">
        <f>N74/K74</f>
        <v>0.90591771345177963</v>
      </c>
      <c r="R74" s="328"/>
      <c r="S74" s="47">
        <v>0.73263888888888895</v>
      </c>
      <c r="T74" s="48">
        <v>0.73974537037037047</v>
      </c>
      <c r="U74" s="111">
        <v>5.2666666666666373</v>
      </c>
      <c r="V74" s="112">
        <v>10.247435496057854</v>
      </c>
      <c r="W74" s="113"/>
      <c r="X74" s="13"/>
      <c r="Y74" s="337"/>
      <c r="Z74" s="338"/>
      <c r="AA74" s="117">
        <f>M74-J74</f>
        <v>-338.69623157359365</v>
      </c>
      <c r="AB74" s="110">
        <f>M74/J74</f>
        <v>0.90591771345177952</v>
      </c>
      <c r="AC74" s="333"/>
    </row>
    <row r="75" spans="1:29" ht="15.75" customHeight="1">
      <c r="A75" s="323"/>
      <c r="B75" s="100" t="s">
        <v>118</v>
      </c>
      <c r="C75" s="335" t="s">
        <v>229</v>
      </c>
      <c r="D75" s="336"/>
      <c r="E75" s="101">
        <v>17.71</v>
      </c>
      <c r="F75" s="102">
        <v>1771</v>
      </c>
      <c r="G75" s="103">
        <f t="shared" si="33"/>
        <v>31364.41</v>
      </c>
      <c r="H75" s="26"/>
      <c r="I75" s="104">
        <v>6</v>
      </c>
      <c r="J75" s="105">
        <v>3600</v>
      </c>
      <c r="K75" s="106">
        <f t="shared" si="18"/>
        <v>600</v>
      </c>
      <c r="L75" s="107">
        <v>6</v>
      </c>
      <c r="M75" s="105">
        <f>F75/V75*60</f>
        <v>3261.1282635466832</v>
      </c>
      <c r="N75" s="106">
        <f>M75/L75</f>
        <v>543.5213772577805</v>
      </c>
      <c r="O75" s="108">
        <f>L75-I75</f>
        <v>0</v>
      </c>
      <c r="P75" s="109">
        <f>N75-K75</f>
        <v>-56.4786227422195</v>
      </c>
      <c r="Q75" s="110">
        <f>N75/K75</f>
        <v>0.90586896209630086</v>
      </c>
      <c r="R75" s="328"/>
      <c r="S75" s="47">
        <v>0.74305555555555558</v>
      </c>
      <c r="T75" s="48">
        <v>0.76568287037037042</v>
      </c>
      <c r="U75" s="111">
        <v>4.7666666666665591</v>
      </c>
      <c r="V75" s="112">
        <v>32.583814990593325</v>
      </c>
      <c r="W75" s="113"/>
      <c r="X75" s="13"/>
      <c r="Y75" s="337"/>
      <c r="Z75" s="338"/>
      <c r="AA75" s="117">
        <f>M75-J75</f>
        <v>-338.87173645331677</v>
      </c>
      <c r="AB75" s="110">
        <f>M75/J75</f>
        <v>0.90586896209630086</v>
      </c>
      <c r="AC75" s="333"/>
    </row>
    <row r="76" spans="1:29" ht="15.75" customHeight="1">
      <c r="A76" s="323"/>
      <c r="B76" s="100" t="s">
        <v>118</v>
      </c>
      <c r="C76" s="335" t="s">
        <v>227</v>
      </c>
      <c r="D76" s="336"/>
      <c r="E76" s="101">
        <v>18.920000000000002</v>
      </c>
      <c r="F76" s="102">
        <v>2282</v>
      </c>
      <c r="G76" s="103">
        <f t="shared" si="33"/>
        <v>43175.44</v>
      </c>
      <c r="H76" s="26"/>
      <c r="I76" s="104">
        <v>6</v>
      </c>
      <c r="J76" s="105">
        <v>3600</v>
      </c>
      <c r="K76" s="106">
        <f t="shared" si="18"/>
        <v>600</v>
      </c>
      <c r="L76" s="107">
        <v>6</v>
      </c>
      <c r="M76" s="105">
        <f>F76/V76*60</f>
        <v>3261.6416741514286</v>
      </c>
      <c r="N76" s="106">
        <f>M76/L76</f>
        <v>543.6069456919048</v>
      </c>
      <c r="O76" s="108">
        <f>L76-I76</f>
        <v>0</v>
      </c>
      <c r="P76" s="109">
        <f>N76-K76</f>
        <v>-56.393054308095202</v>
      </c>
      <c r="Q76" s="110">
        <f>N76/K76</f>
        <v>0.90601157615317462</v>
      </c>
      <c r="R76" s="328"/>
      <c r="S76" s="47">
        <v>0.76875000000000004</v>
      </c>
      <c r="T76" s="48">
        <v>0.79789351851851853</v>
      </c>
      <c r="U76" s="111">
        <v>5</v>
      </c>
      <c r="V76" s="112">
        <v>41.978860242402945</v>
      </c>
      <c r="W76" s="113"/>
      <c r="X76" s="116"/>
      <c r="Y76" s="337"/>
      <c r="Z76" s="338"/>
      <c r="AA76" s="117">
        <f>M76-J76</f>
        <v>-338.35832584857144</v>
      </c>
      <c r="AB76" s="110">
        <f>M76/J76</f>
        <v>0.90601157615317462</v>
      </c>
      <c r="AC76" s="333"/>
    </row>
    <row r="77" spans="1:29" ht="15.75" customHeight="1">
      <c r="A77" s="323"/>
      <c r="B77" s="100"/>
      <c r="C77" s="335"/>
      <c r="D77" s="336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8"/>
      <c r="S77" s="47"/>
      <c r="T77" s="48"/>
      <c r="U77" s="111"/>
      <c r="V77" s="112"/>
      <c r="W77" s="113"/>
      <c r="X77" s="116"/>
      <c r="Y77" s="337"/>
      <c r="Z77" s="338"/>
      <c r="AA77" s="117"/>
      <c r="AB77" s="110"/>
      <c r="AC77" s="333"/>
    </row>
    <row r="78" spans="1:29" ht="15.75" customHeight="1">
      <c r="A78" s="323"/>
      <c r="B78" s="100"/>
      <c r="C78" s="335"/>
      <c r="D78" s="336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8"/>
      <c r="S78" s="47"/>
      <c r="T78" s="120"/>
      <c r="U78" s="111"/>
      <c r="V78" s="112"/>
      <c r="W78" s="113"/>
      <c r="X78" s="50"/>
      <c r="Y78" s="337"/>
      <c r="Z78" s="338"/>
      <c r="AA78" s="117"/>
      <c r="AB78" s="110"/>
      <c r="AC78" s="333"/>
    </row>
    <row r="79" spans="1:29" ht="15.75" customHeight="1">
      <c r="A79" s="323"/>
      <c r="B79" s="100"/>
      <c r="C79" s="335"/>
      <c r="D79" s="336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8"/>
      <c r="S79" s="47"/>
      <c r="T79" s="120"/>
      <c r="U79" s="111"/>
      <c r="V79" s="112"/>
      <c r="W79" s="113"/>
      <c r="X79" s="116"/>
      <c r="Y79" s="337"/>
      <c r="Z79" s="338"/>
      <c r="AA79" s="117"/>
      <c r="AB79" s="110"/>
      <c r="AC79" s="333"/>
    </row>
    <row r="80" spans="1:29" ht="15.75" customHeight="1">
      <c r="A80" s="323"/>
      <c r="B80" s="100"/>
      <c r="C80" s="335"/>
      <c r="D80" s="336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8"/>
      <c r="S80" s="47"/>
      <c r="T80" s="120"/>
      <c r="U80" s="111"/>
      <c r="V80" s="112"/>
      <c r="W80" s="113"/>
      <c r="X80" s="116"/>
      <c r="Y80" s="337"/>
      <c r="Z80" s="338"/>
      <c r="AA80" s="117"/>
      <c r="AB80" s="110"/>
      <c r="AC80" s="333"/>
    </row>
    <row r="81" spans="1:29" ht="15.75" customHeight="1">
      <c r="A81" s="323"/>
      <c r="B81" s="100"/>
      <c r="C81" s="335"/>
      <c r="D81" s="336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8"/>
      <c r="S81" s="47"/>
      <c r="T81" s="120"/>
      <c r="U81" s="111"/>
      <c r="V81" s="112"/>
      <c r="W81" s="126"/>
      <c r="X81" s="127"/>
      <c r="Y81" s="337"/>
      <c r="Z81" s="338"/>
      <c r="AA81" s="117"/>
      <c r="AB81" s="110"/>
      <c r="AC81" s="333"/>
    </row>
    <row r="82" spans="1:29" ht="15.75" customHeight="1">
      <c r="A82" s="323"/>
      <c r="B82" s="100"/>
      <c r="C82" s="335"/>
      <c r="D82" s="336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8"/>
      <c r="S82" s="47"/>
      <c r="T82" s="120"/>
      <c r="U82" s="111"/>
      <c r="V82" s="112"/>
      <c r="W82" s="126"/>
      <c r="X82" s="127"/>
      <c r="Y82" s="337"/>
      <c r="Z82" s="338"/>
      <c r="AA82" s="117"/>
      <c r="AB82" s="110"/>
      <c r="AC82" s="333"/>
    </row>
    <row r="83" spans="1:29" ht="15.75" customHeight="1">
      <c r="A83" s="323"/>
      <c r="B83" s="100"/>
      <c r="C83" s="335"/>
      <c r="D83" s="336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8"/>
      <c r="S83" s="47"/>
      <c r="T83" s="120"/>
      <c r="U83" s="111"/>
      <c r="V83" s="112"/>
      <c r="W83" s="126"/>
      <c r="X83" s="127"/>
      <c r="Y83" s="337"/>
      <c r="Z83" s="338"/>
      <c r="AA83" s="117"/>
      <c r="AB83" s="110"/>
      <c r="AC83" s="333"/>
    </row>
    <row r="84" spans="1:29" ht="15.75" customHeight="1">
      <c r="A84" s="323"/>
      <c r="B84" s="100"/>
      <c r="C84" s="335"/>
      <c r="D84" s="336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8"/>
      <c r="S84" s="47"/>
      <c r="T84" s="120"/>
      <c r="U84" s="111"/>
      <c r="V84" s="112"/>
      <c r="W84" s="126"/>
      <c r="X84" s="127"/>
      <c r="Y84" s="337"/>
      <c r="Z84" s="338"/>
      <c r="AA84" s="117"/>
      <c r="AB84" s="110"/>
      <c r="AC84" s="333"/>
    </row>
    <row r="85" spans="1:29" ht="15.75" customHeight="1">
      <c r="A85" s="323"/>
      <c r="B85" s="100"/>
      <c r="C85" s="335"/>
      <c r="D85" s="336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8"/>
      <c r="S85" s="47"/>
      <c r="T85" s="120"/>
      <c r="U85" s="111"/>
      <c r="V85" s="112"/>
      <c r="W85" s="126"/>
      <c r="X85" s="127"/>
      <c r="Y85" s="337"/>
      <c r="Z85" s="338"/>
      <c r="AA85" s="117"/>
      <c r="AB85" s="110"/>
      <c r="AC85" s="333"/>
    </row>
    <row r="86" spans="1:29" ht="15.75" customHeight="1">
      <c r="A86" s="323"/>
      <c r="B86" s="100"/>
      <c r="C86" s="335"/>
      <c r="D86" s="336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8"/>
      <c r="S86" s="47"/>
      <c r="T86" s="120"/>
      <c r="U86" s="111"/>
      <c r="V86" s="112"/>
      <c r="W86" s="126"/>
      <c r="X86" s="127"/>
      <c r="Y86" s="337"/>
      <c r="Z86" s="338"/>
      <c r="AA86" s="117"/>
      <c r="AB86" s="110"/>
      <c r="AC86" s="333"/>
    </row>
    <row r="87" spans="1:29" ht="15.75" customHeight="1">
      <c r="A87" s="323"/>
      <c r="B87" s="100"/>
      <c r="C87" s="335"/>
      <c r="D87" s="336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8"/>
      <c r="S87" s="47"/>
      <c r="T87" s="120"/>
      <c r="U87" s="111"/>
      <c r="V87" s="112"/>
      <c r="W87" s="126"/>
      <c r="X87" s="127"/>
      <c r="Y87" s="337"/>
      <c r="Z87" s="338"/>
      <c r="AA87" s="117"/>
      <c r="AB87" s="110"/>
      <c r="AC87" s="333"/>
    </row>
    <row r="88" spans="1:29" ht="15.75" customHeight="1">
      <c r="A88" s="323"/>
      <c r="B88" s="100"/>
      <c r="C88" s="335"/>
      <c r="D88" s="336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8"/>
      <c r="S88" s="119"/>
      <c r="T88" s="120"/>
      <c r="U88" s="130"/>
      <c r="V88" s="131"/>
      <c r="W88" s="126"/>
      <c r="X88" s="127"/>
      <c r="Y88" s="337"/>
      <c r="Z88" s="338"/>
      <c r="AA88" s="165"/>
      <c r="AB88" s="125"/>
      <c r="AC88" s="333"/>
    </row>
    <row r="89" spans="1:29" ht="15.75" customHeight="1" thickBot="1">
      <c r="A89" s="324"/>
      <c r="B89" s="133" t="s">
        <v>115</v>
      </c>
      <c r="C89" s="358"/>
      <c r="D89" s="358"/>
      <c r="E89" s="134"/>
      <c r="F89" s="167"/>
      <c r="G89" s="135"/>
      <c r="H89" s="69"/>
      <c r="I89" s="136">
        <f t="shared" ref="I89:J89" si="34">AVERAGE(I73:I88)</f>
        <v>9.25</v>
      </c>
      <c r="J89" s="137">
        <f t="shared" si="34"/>
        <v>3600</v>
      </c>
      <c r="K89" s="138">
        <f t="shared" ref="K89" si="35">J89/I89</f>
        <v>389.18918918918916</v>
      </c>
      <c r="L89" s="136">
        <f t="shared" ref="L89:M89" si="36">AVERAGE(L73:L88)</f>
        <v>9.25</v>
      </c>
      <c r="M89" s="137">
        <f t="shared" si="36"/>
        <v>3226.1012442049814</v>
      </c>
      <c r="N89" s="138">
        <f t="shared" ref="N89:N95" si="37">M89/L89</f>
        <v>348.76770207621422</v>
      </c>
      <c r="O89" s="139">
        <f t="shared" ref="O89:O95" si="38">L89-I89</f>
        <v>0</v>
      </c>
      <c r="P89" s="140">
        <f t="shared" ref="P89:P95" si="39">N89-K89</f>
        <v>-40.421487112974944</v>
      </c>
      <c r="Q89" s="141">
        <f t="shared" ref="Q89:Q95" si="40">N89/K89</f>
        <v>0.89613923450138377</v>
      </c>
      <c r="R89" s="329"/>
      <c r="S89" s="142">
        <v>0.70833333333333337</v>
      </c>
      <c r="T89" s="143">
        <v>0.79789351851851853</v>
      </c>
      <c r="U89" s="144"/>
      <c r="V89" s="166"/>
      <c r="W89" s="167"/>
      <c r="X89" s="138"/>
      <c r="Y89" s="359"/>
      <c r="Z89" s="360"/>
      <c r="AA89" s="168">
        <f t="shared" ref="AA89:AA95" si="41">M89-J89</f>
        <v>-373.89875579501859</v>
      </c>
      <c r="AB89" s="141">
        <f t="shared" ref="AB89:AB95" si="42">M89/J89</f>
        <v>0.89613923450138377</v>
      </c>
      <c r="AC89" s="334"/>
    </row>
    <row r="90" spans="1:29" ht="15.75" customHeight="1">
      <c r="A90" s="361" t="s">
        <v>137</v>
      </c>
      <c r="B90" s="114" t="s">
        <v>118</v>
      </c>
      <c r="C90" s="325" t="s">
        <v>135</v>
      </c>
      <c r="D90" s="326"/>
      <c r="E90" s="147">
        <v>22.28</v>
      </c>
      <c r="F90" s="97">
        <v>1805</v>
      </c>
      <c r="G90" s="148">
        <f t="shared" ref="G90:G95" si="43">E90*F90</f>
        <v>40215.4</v>
      </c>
      <c r="H90" s="149"/>
      <c r="I90" s="150">
        <v>5</v>
      </c>
      <c r="J90" s="151">
        <v>3300</v>
      </c>
      <c r="K90" s="152">
        <f>J90/I90</f>
        <v>660</v>
      </c>
      <c r="L90" s="153">
        <v>5</v>
      </c>
      <c r="M90" s="151">
        <f t="shared" ref="M90:M95" si="44">F90/V90*60</f>
        <v>2989.8</v>
      </c>
      <c r="N90" s="152">
        <f t="shared" si="37"/>
        <v>597.96</v>
      </c>
      <c r="O90" s="154">
        <f t="shared" si="38"/>
        <v>0</v>
      </c>
      <c r="P90" s="155">
        <f t="shared" si="39"/>
        <v>-62.039999999999964</v>
      </c>
      <c r="Q90" s="156">
        <f t="shared" si="40"/>
        <v>0.90600000000000003</v>
      </c>
      <c r="R90" s="327">
        <f>Q106</f>
        <v>0.90585542919260564</v>
      </c>
      <c r="S90" s="157">
        <v>0.70833333333333337</v>
      </c>
      <c r="T90" s="158">
        <v>0.73348379629629634</v>
      </c>
      <c r="U90" s="159"/>
      <c r="V90" s="160">
        <v>36.223158739715025</v>
      </c>
      <c r="W90" s="161"/>
      <c r="X90" s="162"/>
      <c r="Y90" s="330"/>
      <c r="Z90" s="331"/>
      <c r="AA90" s="115">
        <f t="shared" si="41"/>
        <v>-310.19999999999982</v>
      </c>
      <c r="AB90" s="156">
        <f t="shared" si="42"/>
        <v>0.90600000000000003</v>
      </c>
      <c r="AC90" s="332">
        <f>AB106</f>
        <v>0.90585542919260564</v>
      </c>
    </row>
    <row r="91" spans="1:29" ht="15.75" customHeight="1">
      <c r="A91" s="362"/>
      <c r="B91" s="100" t="s">
        <v>118</v>
      </c>
      <c r="C91" s="335" t="s">
        <v>138</v>
      </c>
      <c r="D91" s="336"/>
      <c r="E91" s="101">
        <v>17.89</v>
      </c>
      <c r="F91" s="102">
        <v>1482</v>
      </c>
      <c r="G91" s="103">
        <f t="shared" si="43"/>
        <v>26512.98</v>
      </c>
      <c r="H91" s="26">
        <v>2</v>
      </c>
      <c r="I91" s="104">
        <v>4</v>
      </c>
      <c r="J91" s="105">
        <v>3300</v>
      </c>
      <c r="K91" s="106">
        <f t="shared" ref="K91:K136" si="45">J91/I91</f>
        <v>825</v>
      </c>
      <c r="L91" s="107">
        <v>4</v>
      </c>
      <c r="M91" s="105">
        <f t="shared" si="44"/>
        <v>2989.8</v>
      </c>
      <c r="N91" s="106">
        <f t="shared" si="37"/>
        <v>747.45</v>
      </c>
      <c r="O91" s="108">
        <f t="shared" si="38"/>
        <v>0</v>
      </c>
      <c r="P91" s="109">
        <f t="shared" si="39"/>
        <v>-77.549999999999955</v>
      </c>
      <c r="Q91" s="110">
        <f t="shared" si="40"/>
        <v>0.90600000000000003</v>
      </c>
      <c r="R91" s="328"/>
      <c r="S91" s="47">
        <v>0.7368055555555556</v>
      </c>
      <c r="T91" s="48">
        <v>0.7574537037037038</v>
      </c>
      <c r="U91" s="111">
        <v>4.783333333333335</v>
      </c>
      <c r="V91" s="112">
        <v>29.741119807344969</v>
      </c>
      <c r="W91" s="113"/>
      <c r="X91" s="116"/>
      <c r="Y91" s="337"/>
      <c r="Z91" s="338"/>
      <c r="AA91" s="117">
        <f t="shared" si="41"/>
        <v>-310.19999999999982</v>
      </c>
      <c r="AB91" s="110">
        <f t="shared" si="42"/>
        <v>0.90600000000000003</v>
      </c>
      <c r="AC91" s="333"/>
    </row>
    <row r="92" spans="1:29" ht="15.75" customHeight="1">
      <c r="A92" s="362"/>
      <c r="B92" s="100" t="s">
        <v>118</v>
      </c>
      <c r="C92" s="335" t="s">
        <v>136</v>
      </c>
      <c r="D92" s="336"/>
      <c r="E92" s="101">
        <v>24.54</v>
      </c>
      <c r="F92" s="102">
        <v>1661</v>
      </c>
      <c r="G92" s="103">
        <f t="shared" si="43"/>
        <v>40760.939999999995</v>
      </c>
      <c r="H92" s="26"/>
      <c r="I92" s="104">
        <v>4</v>
      </c>
      <c r="J92" s="105">
        <v>3000</v>
      </c>
      <c r="K92" s="106">
        <f t="shared" si="45"/>
        <v>750</v>
      </c>
      <c r="L92" s="107">
        <v>4</v>
      </c>
      <c r="M92" s="105">
        <f t="shared" si="44"/>
        <v>2717.3043717482201</v>
      </c>
      <c r="N92" s="106">
        <f t="shared" si="37"/>
        <v>679.32609293705502</v>
      </c>
      <c r="O92" s="108">
        <f t="shared" si="38"/>
        <v>0</v>
      </c>
      <c r="P92" s="109">
        <f t="shared" si="39"/>
        <v>-70.673907062944977</v>
      </c>
      <c r="Q92" s="110">
        <f t="shared" si="40"/>
        <v>0.90576812391607331</v>
      </c>
      <c r="R92" s="328"/>
      <c r="S92" s="47">
        <v>0.76111111111111118</v>
      </c>
      <c r="T92" s="48">
        <v>0.78657407407407409</v>
      </c>
      <c r="U92" s="111">
        <v>5.2666666666666373</v>
      </c>
      <c r="V92" s="112">
        <v>36.676053310834</v>
      </c>
      <c r="W92" s="113"/>
      <c r="X92" s="116"/>
      <c r="Y92" s="337"/>
      <c r="Z92" s="338"/>
      <c r="AA92" s="117">
        <f t="shared" si="41"/>
        <v>-282.69562825177991</v>
      </c>
      <c r="AB92" s="110">
        <f t="shared" si="42"/>
        <v>0.90576812391607331</v>
      </c>
      <c r="AC92" s="333"/>
    </row>
    <row r="93" spans="1:29" ht="15.75" customHeight="1">
      <c r="A93" s="362"/>
      <c r="B93" s="100" t="s">
        <v>118</v>
      </c>
      <c r="C93" s="335" t="s">
        <v>197</v>
      </c>
      <c r="D93" s="336"/>
      <c r="E93" s="101">
        <v>23.27</v>
      </c>
      <c r="F93" s="102">
        <v>933</v>
      </c>
      <c r="G93" s="103">
        <f t="shared" si="43"/>
        <v>21710.91</v>
      </c>
      <c r="H93" s="26"/>
      <c r="I93" s="104">
        <v>5</v>
      </c>
      <c r="J93" s="105">
        <v>3000</v>
      </c>
      <c r="K93" s="106">
        <f t="shared" si="45"/>
        <v>600</v>
      </c>
      <c r="L93" s="107">
        <v>5</v>
      </c>
      <c r="M93" s="105">
        <f t="shared" si="44"/>
        <v>2715.5204651947952</v>
      </c>
      <c r="N93" s="106">
        <f t="shared" si="37"/>
        <v>543.10409303895904</v>
      </c>
      <c r="O93" s="108">
        <f t="shared" si="38"/>
        <v>0</v>
      </c>
      <c r="P93" s="109">
        <f t="shared" si="39"/>
        <v>-56.895906961040964</v>
      </c>
      <c r="Q93" s="110">
        <f t="shared" si="40"/>
        <v>0.90517348839826506</v>
      </c>
      <c r="R93" s="328"/>
      <c r="S93" s="47">
        <v>0.78958333333333341</v>
      </c>
      <c r="T93" s="48">
        <v>0.80388888888888899</v>
      </c>
      <c r="U93" s="111">
        <v>5</v>
      </c>
      <c r="V93" s="112">
        <v>20.614832669281441</v>
      </c>
      <c r="W93" s="113"/>
      <c r="X93" s="116"/>
      <c r="Y93" s="337"/>
      <c r="Z93" s="338"/>
      <c r="AA93" s="117">
        <f t="shared" si="41"/>
        <v>-284.47953480520482</v>
      </c>
      <c r="AB93" s="110">
        <f t="shared" si="42"/>
        <v>0.90517348839826506</v>
      </c>
      <c r="AC93" s="333"/>
    </row>
    <row r="94" spans="1:29" ht="15.75" customHeight="1">
      <c r="A94" s="363"/>
      <c r="B94" s="100" t="s">
        <v>118</v>
      </c>
      <c r="C94" s="335" t="s">
        <v>230</v>
      </c>
      <c r="D94" s="336"/>
      <c r="E94" s="101">
        <v>24.33</v>
      </c>
      <c r="F94" s="102">
        <v>2814</v>
      </c>
      <c r="G94" s="103">
        <f t="shared" si="43"/>
        <v>68464.62</v>
      </c>
      <c r="H94" s="13"/>
      <c r="I94" s="104">
        <v>4</v>
      </c>
      <c r="J94" s="105">
        <v>3000</v>
      </c>
      <c r="K94" s="106">
        <f t="shared" si="45"/>
        <v>750</v>
      </c>
      <c r="L94" s="107">
        <v>4</v>
      </c>
      <c r="M94" s="105">
        <f t="shared" si="44"/>
        <v>2718.4427747972322</v>
      </c>
      <c r="N94" s="106">
        <f t="shared" si="37"/>
        <v>679.61069369930806</v>
      </c>
      <c r="O94" s="108">
        <f t="shared" si="38"/>
        <v>0</v>
      </c>
      <c r="P94" s="109">
        <f t="shared" si="39"/>
        <v>-70.389306300691942</v>
      </c>
      <c r="Q94" s="110">
        <f t="shared" si="40"/>
        <v>0.90614759159907743</v>
      </c>
      <c r="R94" s="328"/>
      <c r="S94" s="47">
        <v>0.80763888888888891</v>
      </c>
      <c r="T94" s="48">
        <v>0.85076388888888888</v>
      </c>
      <c r="U94" s="111">
        <v>5.3999999999998849</v>
      </c>
      <c r="V94" s="112">
        <v>62.10908743980962</v>
      </c>
      <c r="W94" s="113">
        <v>0.85076388888888888</v>
      </c>
      <c r="X94" s="116">
        <v>0.88888888888888884</v>
      </c>
      <c r="Y94" s="337"/>
      <c r="Z94" s="338"/>
      <c r="AA94" s="117">
        <f t="shared" si="41"/>
        <v>-281.55722520276777</v>
      </c>
      <c r="AB94" s="110">
        <f t="shared" si="42"/>
        <v>0.90614759159907743</v>
      </c>
      <c r="AC94" s="333"/>
    </row>
    <row r="95" spans="1:29" ht="15.75" customHeight="1">
      <c r="A95" s="363"/>
      <c r="B95" s="100" t="s">
        <v>118</v>
      </c>
      <c r="C95" s="335" t="s">
        <v>138</v>
      </c>
      <c r="D95" s="336"/>
      <c r="E95" s="101">
        <v>17.89</v>
      </c>
      <c r="F95" s="102">
        <v>3962</v>
      </c>
      <c r="G95" s="121">
        <f t="shared" si="43"/>
        <v>70880.180000000008</v>
      </c>
      <c r="H95" s="122"/>
      <c r="I95" s="104">
        <v>4</v>
      </c>
      <c r="J95" s="105">
        <v>3300</v>
      </c>
      <c r="K95" s="106">
        <f t="shared" si="45"/>
        <v>825</v>
      </c>
      <c r="L95" s="107">
        <v>4</v>
      </c>
      <c r="M95" s="105">
        <f t="shared" si="44"/>
        <v>2989.8</v>
      </c>
      <c r="N95" s="106">
        <f t="shared" si="37"/>
        <v>747.45</v>
      </c>
      <c r="O95" s="108">
        <f t="shared" si="38"/>
        <v>0</v>
      </c>
      <c r="P95" s="109">
        <f t="shared" si="39"/>
        <v>-77.549999999999955</v>
      </c>
      <c r="Q95" s="110">
        <f t="shared" si="40"/>
        <v>0.90600000000000003</v>
      </c>
      <c r="R95" s="328"/>
      <c r="S95" s="47">
        <v>0.88888888888888884</v>
      </c>
      <c r="T95" s="120">
        <v>0.94409722222222214</v>
      </c>
      <c r="U95" s="111">
        <v>54.899999999999949</v>
      </c>
      <c r="V95" s="112">
        <v>79.510335139474208</v>
      </c>
      <c r="W95" s="113"/>
      <c r="X95" s="116"/>
      <c r="Y95" s="337"/>
      <c r="Z95" s="338"/>
      <c r="AA95" s="117">
        <f t="shared" si="41"/>
        <v>-310.19999999999982</v>
      </c>
      <c r="AB95" s="110">
        <f t="shared" si="42"/>
        <v>0.90600000000000003</v>
      </c>
      <c r="AC95" s="333"/>
    </row>
    <row r="96" spans="1:29" ht="15.75" customHeight="1">
      <c r="A96" s="363"/>
      <c r="B96" s="100"/>
      <c r="C96" s="335"/>
      <c r="D96" s="336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8"/>
      <c r="S96" s="47"/>
      <c r="T96" s="120"/>
      <c r="U96" s="111"/>
      <c r="V96" s="112"/>
      <c r="W96" s="113"/>
      <c r="X96" s="116"/>
      <c r="Y96" s="337"/>
      <c r="Z96" s="338"/>
      <c r="AA96" s="117"/>
      <c r="AB96" s="110"/>
      <c r="AC96" s="333"/>
    </row>
    <row r="97" spans="1:29" ht="15.75" customHeight="1">
      <c r="A97" s="363"/>
      <c r="B97" s="100"/>
      <c r="C97" s="335"/>
      <c r="D97" s="336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8"/>
      <c r="S97" s="47"/>
      <c r="T97" s="120"/>
      <c r="U97" s="111"/>
      <c r="V97" s="112"/>
      <c r="W97" s="113"/>
      <c r="X97" s="116"/>
      <c r="Y97" s="337"/>
      <c r="Z97" s="338"/>
      <c r="AA97" s="117"/>
      <c r="AB97" s="110"/>
      <c r="AC97" s="333"/>
    </row>
    <row r="98" spans="1:29" ht="15.75" customHeight="1">
      <c r="A98" s="363"/>
      <c r="B98" s="100"/>
      <c r="C98" s="335"/>
      <c r="D98" s="336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8"/>
      <c r="S98" s="47"/>
      <c r="T98" s="120"/>
      <c r="U98" s="111"/>
      <c r="V98" s="112"/>
      <c r="W98" s="113"/>
      <c r="X98" s="116"/>
      <c r="Y98" s="337"/>
      <c r="Z98" s="338"/>
      <c r="AA98" s="117"/>
      <c r="AB98" s="110"/>
      <c r="AC98" s="333"/>
    </row>
    <row r="99" spans="1:29" ht="15.75" customHeight="1">
      <c r="A99" s="363"/>
      <c r="B99" s="100"/>
      <c r="C99" s="335"/>
      <c r="D99" s="336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8"/>
      <c r="S99" s="47"/>
      <c r="T99" s="120"/>
      <c r="U99" s="111"/>
      <c r="V99" s="112"/>
      <c r="W99" s="113"/>
      <c r="X99" s="116"/>
      <c r="Y99" s="337"/>
      <c r="Z99" s="338"/>
      <c r="AA99" s="117"/>
      <c r="AB99" s="110"/>
      <c r="AC99" s="333"/>
    </row>
    <row r="100" spans="1:29" ht="15.75" customHeight="1">
      <c r="A100" s="363"/>
      <c r="B100" s="100"/>
      <c r="C100" s="335"/>
      <c r="D100" s="336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8"/>
      <c r="S100" s="47"/>
      <c r="T100" s="120"/>
      <c r="U100" s="111"/>
      <c r="V100" s="112"/>
      <c r="W100" s="126"/>
      <c r="X100" s="127"/>
      <c r="Y100" s="337"/>
      <c r="Z100" s="338"/>
      <c r="AA100" s="117"/>
      <c r="AB100" s="110"/>
      <c r="AC100" s="333"/>
    </row>
    <row r="101" spans="1:29" ht="15.75" customHeight="1">
      <c r="A101" s="363"/>
      <c r="B101" s="100"/>
      <c r="C101" s="335"/>
      <c r="D101" s="336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8"/>
      <c r="S101" s="47"/>
      <c r="T101" s="120"/>
      <c r="U101" s="111"/>
      <c r="V101" s="112"/>
      <c r="W101" s="126"/>
      <c r="X101" s="127"/>
      <c r="Y101" s="337"/>
      <c r="Z101" s="338"/>
      <c r="AA101" s="117"/>
      <c r="AB101" s="110"/>
      <c r="AC101" s="333"/>
    </row>
    <row r="102" spans="1:29" ht="15.75" customHeight="1">
      <c r="A102" s="363"/>
      <c r="B102" s="100"/>
      <c r="C102" s="335"/>
      <c r="D102" s="336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8"/>
      <c r="S102" s="47"/>
      <c r="T102" s="120"/>
      <c r="U102" s="111"/>
      <c r="V102" s="112"/>
      <c r="W102" s="126"/>
      <c r="X102" s="127"/>
      <c r="Y102" s="337"/>
      <c r="Z102" s="338"/>
      <c r="AA102" s="117"/>
      <c r="AB102" s="110"/>
      <c r="AC102" s="333"/>
    </row>
    <row r="103" spans="1:29" ht="15.75" customHeight="1">
      <c r="A103" s="363"/>
      <c r="B103" s="100"/>
      <c r="C103" s="335"/>
      <c r="D103" s="336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8"/>
      <c r="S103" s="47"/>
      <c r="T103" s="120"/>
      <c r="U103" s="111"/>
      <c r="V103" s="112"/>
      <c r="W103" s="126"/>
      <c r="X103" s="127"/>
      <c r="Y103" s="337"/>
      <c r="Z103" s="338"/>
      <c r="AA103" s="117"/>
      <c r="AB103" s="110"/>
      <c r="AC103" s="333"/>
    </row>
    <row r="104" spans="1:29" ht="15.75" customHeight="1">
      <c r="A104" s="363"/>
      <c r="B104" s="100"/>
      <c r="C104" s="335"/>
      <c r="D104" s="336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8"/>
      <c r="S104" s="47"/>
      <c r="T104" s="120"/>
      <c r="U104" s="111"/>
      <c r="V104" s="112"/>
      <c r="W104" s="126"/>
      <c r="X104" s="127"/>
      <c r="Y104" s="337"/>
      <c r="Z104" s="338"/>
      <c r="AA104" s="117"/>
      <c r="AB104" s="110"/>
      <c r="AC104" s="333"/>
    </row>
    <row r="105" spans="1:29" ht="15.75" customHeight="1">
      <c r="A105" s="363"/>
      <c r="B105" s="100"/>
      <c r="C105" s="335"/>
      <c r="D105" s="336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8"/>
      <c r="S105" s="119"/>
      <c r="T105" s="120"/>
      <c r="U105" s="130"/>
      <c r="V105" s="131"/>
      <c r="W105" s="126"/>
      <c r="X105" s="127"/>
      <c r="Y105" s="337"/>
      <c r="Z105" s="338"/>
      <c r="AA105" s="165"/>
      <c r="AB105" s="125"/>
      <c r="AC105" s="333"/>
    </row>
    <row r="106" spans="1:29" ht="15.75" customHeight="1" thickBot="1">
      <c r="A106" s="364"/>
      <c r="B106" s="133" t="s">
        <v>115</v>
      </c>
      <c r="C106" s="358"/>
      <c r="D106" s="358"/>
      <c r="E106" s="134"/>
      <c r="F106" s="99"/>
      <c r="G106" s="135"/>
      <c r="H106" s="69"/>
      <c r="I106" s="136">
        <f t="shared" ref="I106:J106" si="46">AVERAGE(I90:I105)</f>
        <v>4.333333333333333</v>
      </c>
      <c r="J106" s="137">
        <f t="shared" si="46"/>
        <v>3150</v>
      </c>
      <c r="K106" s="138">
        <f t="shared" ref="K106" si="47">J106/I106</f>
        <v>726.92307692307702</v>
      </c>
      <c r="L106" s="136">
        <f t="shared" ref="L106:M106" si="48">AVERAGE(L90:L105)</f>
        <v>4.333333333333333</v>
      </c>
      <c r="M106" s="137">
        <f t="shared" si="48"/>
        <v>2853.4446019567076</v>
      </c>
      <c r="N106" s="138">
        <f t="shared" ref="N106:N114" si="49">M106/L106</f>
        <v>658.48721583616339</v>
      </c>
      <c r="O106" s="139">
        <f t="shared" ref="O106:O114" si="50">L106-I106</f>
        <v>0</v>
      </c>
      <c r="P106" s="140">
        <f t="shared" ref="P106:P114" si="51">N106-K106</f>
        <v>-68.435861086913633</v>
      </c>
      <c r="Q106" s="141">
        <f t="shared" ref="Q106:Q114" si="52">N106/K106</f>
        <v>0.90585542919260564</v>
      </c>
      <c r="R106" s="329"/>
      <c r="S106" s="142">
        <v>0.70833333333333337</v>
      </c>
      <c r="T106" s="143">
        <v>0.94409722222222214</v>
      </c>
      <c r="U106" s="144"/>
      <c r="V106" s="166"/>
      <c r="W106" s="99"/>
      <c r="X106" s="69"/>
      <c r="Y106" s="359"/>
      <c r="Z106" s="360"/>
      <c r="AA106" s="168">
        <f t="shared" ref="AA106:AA114" si="53">M106-J106</f>
        <v>-296.55539804329237</v>
      </c>
      <c r="AB106" s="141">
        <f t="shared" ref="AB106:AB114" si="54">M106/J106</f>
        <v>0.90585542919260564</v>
      </c>
      <c r="AC106" s="334"/>
    </row>
    <row r="107" spans="1:29" ht="15.75" customHeight="1">
      <c r="A107" s="322" t="s">
        <v>140</v>
      </c>
      <c r="B107" s="114" t="s">
        <v>118</v>
      </c>
      <c r="C107" s="325" t="s">
        <v>143</v>
      </c>
      <c r="D107" s="326"/>
      <c r="E107" s="147">
        <v>14.28</v>
      </c>
      <c r="F107" s="97">
        <v>354</v>
      </c>
      <c r="G107" s="148">
        <f t="shared" ref="G107:G114" si="55">E107*F107</f>
        <v>5055.12</v>
      </c>
      <c r="H107" s="149">
        <v>3</v>
      </c>
      <c r="I107" s="150">
        <v>3</v>
      </c>
      <c r="J107" s="151">
        <v>3600</v>
      </c>
      <c r="K107" s="152">
        <f>J107/I107</f>
        <v>1200</v>
      </c>
      <c r="L107" s="153">
        <v>3</v>
      </c>
      <c r="M107" s="151">
        <f t="shared" ref="M107:M114" si="56">F107/V107*60</f>
        <v>3185.0882678776438</v>
      </c>
      <c r="N107" s="152">
        <f t="shared" si="49"/>
        <v>1061.6960892925479</v>
      </c>
      <c r="O107" s="154">
        <f t="shared" si="50"/>
        <v>0</v>
      </c>
      <c r="P107" s="155">
        <f t="shared" si="51"/>
        <v>-138.30391070745213</v>
      </c>
      <c r="Q107" s="156">
        <f t="shared" si="52"/>
        <v>0.88474674107712326</v>
      </c>
      <c r="R107" s="327">
        <f>Q123</f>
        <v>0.89481520380096824</v>
      </c>
      <c r="S107" s="157">
        <v>0.74791666666666667</v>
      </c>
      <c r="T107" s="158">
        <v>0.75254629629629632</v>
      </c>
      <c r="U107" s="159"/>
      <c r="V107" s="160">
        <v>6.6685750012677332</v>
      </c>
      <c r="W107" s="161"/>
      <c r="X107" s="162"/>
      <c r="Y107" s="330"/>
      <c r="Z107" s="331"/>
      <c r="AA107" s="115">
        <f t="shared" si="53"/>
        <v>-414.91173212235617</v>
      </c>
      <c r="AB107" s="156">
        <f t="shared" si="54"/>
        <v>0.88474674107712326</v>
      </c>
      <c r="AC107" s="332">
        <f>AB123</f>
        <v>0.89481520380096824</v>
      </c>
    </row>
    <row r="108" spans="1:29" ht="15.75" customHeight="1">
      <c r="A108" s="323"/>
      <c r="B108" s="100" t="s">
        <v>118</v>
      </c>
      <c r="C108" s="335" t="s">
        <v>142</v>
      </c>
      <c r="D108" s="336"/>
      <c r="E108" s="101">
        <v>18.18</v>
      </c>
      <c r="F108" s="102">
        <v>637</v>
      </c>
      <c r="G108" s="103">
        <f t="shared" si="55"/>
        <v>11580.66</v>
      </c>
      <c r="H108" s="26">
        <v>2</v>
      </c>
      <c r="I108" s="104">
        <v>3</v>
      </c>
      <c r="J108" s="105">
        <v>3000</v>
      </c>
      <c r="K108" s="106">
        <f t="shared" si="45"/>
        <v>1000</v>
      </c>
      <c r="L108" s="107">
        <v>3</v>
      </c>
      <c r="M108" s="105">
        <f t="shared" si="56"/>
        <v>2716.9088803998247</v>
      </c>
      <c r="N108" s="106">
        <f t="shared" si="49"/>
        <v>905.63629346660821</v>
      </c>
      <c r="O108" s="108">
        <f t="shared" si="50"/>
        <v>0</v>
      </c>
      <c r="P108" s="109">
        <f t="shared" si="51"/>
        <v>-94.363706533391792</v>
      </c>
      <c r="Q108" s="110">
        <f t="shared" si="52"/>
        <v>0.90563629346660823</v>
      </c>
      <c r="R108" s="328"/>
      <c r="S108" s="47">
        <v>0.76249999999999996</v>
      </c>
      <c r="T108" s="48">
        <v>0.77226851851851852</v>
      </c>
      <c r="U108" s="111">
        <v>15</v>
      </c>
      <c r="V108" s="112">
        <v>14.067457424032375</v>
      </c>
      <c r="W108" s="113"/>
      <c r="X108" s="116"/>
      <c r="Y108" s="337"/>
      <c r="Z108" s="338"/>
      <c r="AA108" s="117">
        <f t="shared" si="53"/>
        <v>-283.09111960017526</v>
      </c>
      <c r="AB108" s="110">
        <f t="shared" si="54"/>
        <v>0.90563629346660823</v>
      </c>
      <c r="AC108" s="333"/>
    </row>
    <row r="109" spans="1:29" ht="15.75" customHeight="1">
      <c r="A109" s="323"/>
      <c r="B109" s="100" t="s">
        <v>118</v>
      </c>
      <c r="C109" s="335" t="s">
        <v>148</v>
      </c>
      <c r="D109" s="336"/>
      <c r="E109" s="101">
        <v>25.03</v>
      </c>
      <c r="F109" s="102">
        <v>1768</v>
      </c>
      <c r="G109" s="103">
        <f t="shared" si="55"/>
        <v>44253.04</v>
      </c>
      <c r="H109" s="26">
        <v>2</v>
      </c>
      <c r="I109" s="104">
        <v>5</v>
      </c>
      <c r="J109" s="105">
        <v>3600</v>
      </c>
      <c r="K109" s="106">
        <f t="shared" si="45"/>
        <v>720</v>
      </c>
      <c r="L109" s="107">
        <v>5</v>
      </c>
      <c r="M109" s="105">
        <f t="shared" si="56"/>
        <v>3196.18874369996</v>
      </c>
      <c r="N109" s="106">
        <f t="shared" si="49"/>
        <v>639.23774873999196</v>
      </c>
      <c r="O109" s="108">
        <f t="shared" si="50"/>
        <v>0</v>
      </c>
      <c r="P109" s="109">
        <f t="shared" si="51"/>
        <v>-80.762251260008043</v>
      </c>
      <c r="Q109" s="110">
        <f t="shared" si="52"/>
        <v>0.88783020658332212</v>
      </c>
      <c r="R109" s="328"/>
      <c r="S109" s="47">
        <v>0.78263888888888877</v>
      </c>
      <c r="T109" s="48">
        <v>0.80568287037037023</v>
      </c>
      <c r="U109" s="111">
        <v>14.933333333333163</v>
      </c>
      <c r="V109" s="112">
        <v>33.189529313340884</v>
      </c>
      <c r="W109" s="113"/>
      <c r="X109" s="116"/>
      <c r="Y109" s="337"/>
      <c r="Z109" s="338"/>
      <c r="AA109" s="117">
        <f t="shared" si="53"/>
        <v>-403.81125630003999</v>
      </c>
      <c r="AB109" s="110">
        <f t="shared" si="54"/>
        <v>0.88783020658332223</v>
      </c>
      <c r="AC109" s="333"/>
    </row>
    <row r="110" spans="1:29" ht="15.75" customHeight="1">
      <c r="A110" s="323"/>
      <c r="B110" s="100" t="s">
        <v>118</v>
      </c>
      <c r="C110" s="335" t="s">
        <v>141</v>
      </c>
      <c r="D110" s="336"/>
      <c r="E110" s="101">
        <v>14.03</v>
      </c>
      <c r="F110" s="102">
        <v>2248</v>
      </c>
      <c r="G110" s="103">
        <f t="shared" si="55"/>
        <v>31539.439999999999</v>
      </c>
      <c r="H110" s="26"/>
      <c r="I110" s="104">
        <v>3</v>
      </c>
      <c r="J110" s="105">
        <v>3000</v>
      </c>
      <c r="K110" s="106">
        <f t="shared" si="45"/>
        <v>1000</v>
      </c>
      <c r="L110" s="107">
        <v>3</v>
      </c>
      <c r="M110" s="105">
        <f t="shared" si="56"/>
        <v>2718.9250361065101</v>
      </c>
      <c r="N110" s="106">
        <f t="shared" si="49"/>
        <v>906.30834536883674</v>
      </c>
      <c r="O110" s="108">
        <f t="shared" si="50"/>
        <v>0</v>
      </c>
      <c r="P110" s="109">
        <f t="shared" si="51"/>
        <v>-93.69165463116326</v>
      </c>
      <c r="Q110" s="110">
        <f t="shared" si="52"/>
        <v>0.90630834536883675</v>
      </c>
      <c r="R110" s="328"/>
      <c r="S110" s="47">
        <v>0.8159722222222221</v>
      </c>
      <c r="T110" s="48">
        <v>0.8504166666666666</v>
      </c>
      <c r="U110" s="111">
        <v>14.816666666666691</v>
      </c>
      <c r="V110" s="112">
        <v>49.60784067557362</v>
      </c>
      <c r="W110" s="113"/>
      <c r="X110" s="116"/>
      <c r="Y110" s="337"/>
      <c r="Z110" s="338"/>
      <c r="AA110" s="117">
        <f t="shared" si="53"/>
        <v>-281.07496389348989</v>
      </c>
      <c r="AB110" s="110">
        <f t="shared" si="54"/>
        <v>0.90630834536883675</v>
      </c>
      <c r="AC110" s="333"/>
    </row>
    <row r="111" spans="1:29" ht="15.75" customHeight="1">
      <c r="A111" s="323"/>
      <c r="B111" s="100" t="s">
        <v>118</v>
      </c>
      <c r="C111" s="335" t="s">
        <v>143</v>
      </c>
      <c r="D111" s="336"/>
      <c r="E111" s="101">
        <v>14.28</v>
      </c>
      <c r="F111" s="102">
        <v>2450</v>
      </c>
      <c r="G111" s="103">
        <f t="shared" si="55"/>
        <v>34986</v>
      </c>
      <c r="H111" s="13"/>
      <c r="I111" s="104">
        <v>3</v>
      </c>
      <c r="J111" s="105">
        <v>3600</v>
      </c>
      <c r="K111" s="106">
        <f t="shared" si="45"/>
        <v>1200</v>
      </c>
      <c r="L111" s="107">
        <v>3</v>
      </c>
      <c r="M111" s="105">
        <f t="shared" si="56"/>
        <v>3185.0882678776438</v>
      </c>
      <c r="N111" s="106">
        <f t="shared" si="49"/>
        <v>1061.6960892925479</v>
      </c>
      <c r="O111" s="108">
        <f t="shared" si="50"/>
        <v>0</v>
      </c>
      <c r="P111" s="109">
        <f t="shared" si="51"/>
        <v>-138.30391070745213</v>
      </c>
      <c r="Q111" s="110">
        <f t="shared" si="52"/>
        <v>0.88474674107712326</v>
      </c>
      <c r="R111" s="328"/>
      <c r="S111" s="47">
        <v>0.8604166666666665</v>
      </c>
      <c r="T111" s="48">
        <v>0.89246527777777762</v>
      </c>
      <c r="U111" s="111">
        <v>15</v>
      </c>
      <c r="V111" s="112">
        <v>46.152567099169339</v>
      </c>
      <c r="W111" s="113"/>
      <c r="X111" s="116"/>
      <c r="Y111" s="337"/>
      <c r="Z111" s="338"/>
      <c r="AA111" s="117">
        <f t="shared" si="53"/>
        <v>-414.91173212235617</v>
      </c>
      <c r="AB111" s="110">
        <f t="shared" si="54"/>
        <v>0.88474674107712326</v>
      </c>
      <c r="AC111" s="333"/>
    </row>
    <row r="112" spans="1:29" ht="15.75" customHeight="1">
      <c r="A112" s="323"/>
      <c r="B112" s="100" t="s">
        <v>118</v>
      </c>
      <c r="C112" s="335" t="s">
        <v>142</v>
      </c>
      <c r="D112" s="336"/>
      <c r="E112" s="101">
        <v>18.18</v>
      </c>
      <c r="F112" s="102">
        <v>1390</v>
      </c>
      <c r="G112" s="121">
        <f t="shared" si="55"/>
        <v>25270.2</v>
      </c>
      <c r="H112" s="122"/>
      <c r="I112" s="104">
        <v>3</v>
      </c>
      <c r="J112" s="105">
        <v>3000</v>
      </c>
      <c r="K112" s="106">
        <f t="shared" si="45"/>
        <v>1000</v>
      </c>
      <c r="L112" s="107">
        <v>3</v>
      </c>
      <c r="M112" s="105">
        <f t="shared" si="56"/>
        <v>2716.9088803998247</v>
      </c>
      <c r="N112" s="106">
        <f t="shared" si="49"/>
        <v>905.63629346660821</v>
      </c>
      <c r="O112" s="108">
        <f t="shared" si="50"/>
        <v>0</v>
      </c>
      <c r="P112" s="109">
        <f t="shared" si="51"/>
        <v>-94.363706533391792</v>
      </c>
      <c r="Q112" s="110">
        <f t="shared" si="52"/>
        <v>0.90563629346660823</v>
      </c>
      <c r="R112" s="328"/>
      <c r="S112" s="47">
        <v>0.90277777777777757</v>
      </c>
      <c r="T112" s="120">
        <v>0.92408564814814798</v>
      </c>
      <c r="U112" s="111">
        <v>14.849999999999923</v>
      </c>
      <c r="V112" s="112">
        <v>30.696649637998433</v>
      </c>
      <c r="W112" s="113"/>
      <c r="X112" s="116"/>
      <c r="Y112" s="337"/>
      <c r="Z112" s="338"/>
      <c r="AA112" s="117">
        <f t="shared" si="53"/>
        <v>-283.09111960017526</v>
      </c>
      <c r="AB112" s="110">
        <f t="shared" si="54"/>
        <v>0.90563629346660823</v>
      </c>
      <c r="AC112" s="333"/>
    </row>
    <row r="113" spans="1:29" ht="15.75" customHeight="1">
      <c r="A113" s="323"/>
      <c r="B113" s="100" t="s">
        <v>118</v>
      </c>
      <c r="C113" s="335" t="s">
        <v>141</v>
      </c>
      <c r="D113" s="336"/>
      <c r="E113" s="101">
        <v>14.03</v>
      </c>
      <c r="F113" s="102">
        <v>5805</v>
      </c>
      <c r="G113" s="121">
        <f t="shared" si="55"/>
        <v>81444.149999999994</v>
      </c>
      <c r="H113" s="62"/>
      <c r="I113" s="104">
        <v>3</v>
      </c>
      <c r="J113" s="105">
        <v>3000</v>
      </c>
      <c r="K113" s="106">
        <f t="shared" si="45"/>
        <v>1000</v>
      </c>
      <c r="L113" s="107">
        <v>3</v>
      </c>
      <c r="M113" s="105">
        <f t="shared" si="56"/>
        <v>2718.9250361065101</v>
      </c>
      <c r="N113" s="106">
        <f t="shared" si="49"/>
        <v>906.30834536883674</v>
      </c>
      <c r="O113" s="123">
        <f t="shared" si="50"/>
        <v>0</v>
      </c>
      <c r="P113" s="124">
        <f t="shared" si="51"/>
        <v>-93.69165463116326</v>
      </c>
      <c r="Q113" s="125">
        <f t="shared" si="52"/>
        <v>0.90630834536883675</v>
      </c>
      <c r="R113" s="328"/>
      <c r="S113" s="47">
        <v>0.93402777777777757</v>
      </c>
      <c r="T113" s="120">
        <v>1.0229861111111109</v>
      </c>
      <c r="U113" s="111">
        <v>15</v>
      </c>
      <c r="V113" s="112">
        <v>128.10209747406799</v>
      </c>
      <c r="W113" s="113"/>
      <c r="X113" s="116"/>
      <c r="Y113" s="337"/>
      <c r="Z113" s="338"/>
      <c r="AA113" s="117">
        <f t="shared" si="53"/>
        <v>-281.07496389348989</v>
      </c>
      <c r="AB113" s="110">
        <f t="shared" si="54"/>
        <v>0.90630834536883675</v>
      </c>
      <c r="AC113" s="333"/>
    </row>
    <row r="114" spans="1:29" ht="15.75" customHeight="1">
      <c r="A114" s="323"/>
      <c r="B114" s="100" t="s">
        <v>118</v>
      </c>
      <c r="C114" s="335" t="s">
        <v>143</v>
      </c>
      <c r="D114" s="336"/>
      <c r="E114" s="101">
        <v>14.28</v>
      </c>
      <c r="F114" s="102">
        <v>7560</v>
      </c>
      <c r="G114" s="121">
        <f t="shared" si="55"/>
        <v>107956.79999999999</v>
      </c>
      <c r="H114" s="62"/>
      <c r="I114" s="104">
        <v>3</v>
      </c>
      <c r="J114" s="105">
        <v>3600</v>
      </c>
      <c r="K114" s="106">
        <f t="shared" si="45"/>
        <v>1200</v>
      </c>
      <c r="L114" s="118">
        <v>3</v>
      </c>
      <c r="M114" s="105">
        <f t="shared" si="56"/>
        <v>3185.0882678776434</v>
      </c>
      <c r="N114" s="106">
        <f t="shared" si="49"/>
        <v>1061.6960892925479</v>
      </c>
      <c r="O114" s="123">
        <f t="shared" si="50"/>
        <v>0</v>
      </c>
      <c r="P114" s="124">
        <f t="shared" si="51"/>
        <v>-138.30391070745213</v>
      </c>
      <c r="Q114" s="125">
        <f t="shared" si="52"/>
        <v>0.88474674107712326</v>
      </c>
      <c r="R114" s="328"/>
      <c r="S114" s="47">
        <v>1.0333333333333332</v>
      </c>
      <c r="T114" s="120">
        <v>1.132222222222222</v>
      </c>
      <c r="U114" s="111">
        <v>14.900000000000091</v>
      </c>
      <c r="V114" s="112">
        <v>142.41363562029397</v>
      </c>
      <c r="W114" s="113"/>
      <c r="X114" s="116"/>
      <c r="Y114" s="337"/>
      <c r="Z114" s="338"/>
      <c r="AA114" s="117">
        <f t="shared" si="53"/>
        <v>-414.91173212235663</v>
      </c>
      <c r="AB114" s="110">
        <f t="shared" si="54"/>
        <v>0.88474674107712314</v>
      </c>
      <c r="AC114" s="333"/>
    </row>
    <row r="115" spans="1:29" ht="15.75" customHeight="1">
      <c r="A115" s="323"/>
      <c r="B115" s="100"/>
      <c r="C115" s="335"/>
      <c r="D115" s="336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8"/>
      <c r="S115" s="47"/>
      <c r="T115" s="120"/>
      <c r="U115" s="111"/>
      <c r="V115" s="112"/>
      <c r="W115" s="113"/>
      <c r="X115" s="116"/>
      <c r="Y115" s="337"/>
      <c r="Z115" s="338"/>
      <c r="AA115" s="117"/>
      <c r="AB115" s="110"/>
      <c r="AC115" s="333"/>
    </row>
    <row r="116" spans="1:29" ht="15.75" customHeight="1">
      <c r="A116" s="323"/>
      <c r="B116" s="100"/>
      <c r="C116" s="335"/>
      <c r="D116" s="336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8"/>
      <c r="S116" s="47"/>
      <c r="T116" s="120"/>
      <c r="U116" s="111"/>
      <c r="V116" s="112"/>
      <c r="W116" s="113"/>
      <c r="X116" s="116"/>
      <c r="Y116" s="337"/>
      <c r="Z116" s="338"/>
      <c r="AA116" s="117"/>
      <c r="AB116" s="110"/>
      <c r="AC116" s="333"/>
    </row>
    <row r="117" spans="1:29" ht="15.75" customHeight="1">
      <c r="A117" s="323"/>
      <c r="B117" s="100"/>
      <c r="C117" s="335"/>
      <c r="D117" s="336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8"/>
      <c r="S117" s="47"/>
      <c r="T117" s="120"/>
      <c r="U117" s="111"/>
      <c r="V117" s="112"/>
      <c r="W117" s="126"/>
      <c r="X117" s="127"/>
      <c r="Y117" s="337"/>
      <c r="Z117" s="338"/>
      <c r="AA117" s="117"/>
      <c r="AB117" s="110"/>
      <c r="AC117" s="333"/>
    </row>
    <row r="118" spans="1:29" ht="15.75" customHeight="1">
      <c r="A118" s="323"/>
      <c r="B118" s="100"/>
      <c r="C118" s="335"/>
      <c r="D118" s="336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8"/>
      <c r="S118" s="47"/>
      <c r="T118" s="120"/>
      <c r="U118" s="111"/>
      <c r="V118" s="112"/>
      <c r="W118" s="126"/>
      <c r="X118" s="127"/>
      <c r="Y118" s="337"/>
      <c r="Z118" s="338"/>
      <c r="AA118" s="117"/>
      <c r="AB118" s="110"/>
      <c r="AC118" s="333"/>
    </row>
    <row r="119" spans="1:29" ht="15.75" customHeight="1">
      <c r="A119" s="323"/>
      <c r="B119" s="100"/>
      <c r="C119" s="335"/>
      <c r="D119" s="336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8"/>
      <c r="S119" s="47"/>
      <c r="T119" s="120"/>
      <c r="U119" s="111"/>
      <c r="V119" s="112"/>
      <c r="W119" s="126"/>
      <c r="X119" s="127"/>
      <c r="Y119" s="337"/>
      <c r="Z119" s="338"/>
      <c r="AA119" s="117"/>
      <c r="AB119" s="110"/>
      <c r="AC119" s="333"/>
    </row>
    <row r="120" spans="1:29" ht="15.75" customHeight="1">
      <c r="A120" s="323"/>
      <c r="B120" s="100"/>
      <c r="C120" s="335"/>
      <c r="D120" s="336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8"/>
      <c r="S120" s="47"/>
      <c r="T120" s="120"/>
      <c r="U120" s="111"/>
      <c r="V120" s="112"/>
      <c r="W120" s="126"/>
      <c r="X120" s="127"/>
      <c r="Y120" s="337"/>
      <c r="Z120" s="338"/>
      <c r="AA120" s="117"/>
      <c r="AB120" s="110"/>
      <c r="AC120" s="333"/>
    </row>
    <row r="121" spans="1:29" ht="15.75" customHeight="1">
      <c r="A121" s="323"/>
      <c r="B121" s="100"/>
      <c r="C121" s="335"/>
      <c r="D121" s="336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8"/>
      <c r="S121" s="47"/>
      <c r="T121" s="120"/>
      <c r="U121" s="111"/>
      <c r="V121" s="112"/>
      <c r="W121" s="126"/>
      <c r="X121" s="127"/>
      <c r="Y121" s="337"/>
      <c r="Z121" s="338"/>
      <c r="AA121" s="117"/>
      <c r="AB121" s="110"/>
      <c r="AC121" s="333"/>
    </row>
    <row r="122" spans="1:29" ht="15.75" customHeight="1">
      <c r="A122" s="323"/>
      <c r="B122" s="100"/>
      <c r="C122" s="335"/>
      <c r="D122" s="336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8"/>
      <c r="S122" s="119"/>
      <c r="T122" s="120"/>
      <c r="U122" s="130"/>
      <c r="V122" s="131"/>
      <c r="W122" s="126"/>
      <c r="X122" s="127"/>
      <c r="Y122" s="337"/>
      <c r="Z122" s="338"/>
      <c r="AA122" s="165"/>
      <c r="AB122" s="125"/>
      <c r="AC122" s="333"/>
    </row>
    <row r="123" spans="1:29" ht="15.75" customHeight="1" thickBot="1">
      <c r="A123" s="324"/>
      <c r="B123" s="133" t="s">
        <v>115</v>
      </c>
      <c r="C123" s="358"/>
      <c r="D123" s="358"/>
      <c r="E123" s="134"/>
      <c r="F123" s="99"/>
      <c r="G123" s="135"/>
      <c r="H123" s="69"/>
      <c r="I123" s="136">
        <f t="shared" ref="I123:J123" si="57">AVERAGE(I107:I122)</f>
        <v>3.25</v>
      </c>
      <c r="J123" s="137">
        <f t="shared" si="57"/>
        <v>3300</v>
      </c>
      <c r="K123" s="138">
        <f t="shared" ref="K123" si="58">J123/I123</f>
        <v>1015.3846153846154</v>
      </c>
      <c r="L123" s="136">
        <f t="shared" ref="L123:M123" si="59">AVERAGE(L107:L122)</f>
        <v>3.25</v>
      </c>
      <c r="M123" s="137">
        <f t="shared" si="59"/>
        <v>2952.8901725431951</v>
      </c>
      <c r="N123" s="138">
        <f t="shared" ref="N123:N136" si="60">M123/L123</f>
        <v>908.58159155175235</v>
      </c>
      <c r="O123" s="139">
        <f t="shared" ref="O123:O136" si="61">L123-I123</f>
        <v>0</v>
      </c>
      <c r="P123" s="140">
        <f t="shared" ref="P123:P136" si="62">N123-K123</f>
        <v>-106.803023832863</v>
      </c>
      <c r="Q123" s="141">
        <f t="shared" ref="Q123:Q136" si="63">N123/K123</f>
        <v>0.89481520380096824</v>
      </c>
      <c r="R123" s="329"/>
      <c r="S123" s="142">
        <v>0.74791666666666667</v>
      </c>
      <c r="T123" s="143">
        <v>1.132222222222222</v>
      </c>
      <c r="U123" s="144"/>
      <c r="V123" s="166"/>
      <c r="W123" s="99"/>
      <c r="X123" s="69"/>
      <c r="Y123" s="359"/>
      <c r="Z123" s="360"/>
      <c r="AA123" s="168">
        <f t="shared" ref="AA123:AA136" si="64">M123-J123</f>
        <v>-347.10982745680485</v>
      </c>
      <c r="AB123" s="141">
        <f t="shared" ref="AB123:AB136" si="65">M123/J123</f>
        <v>0.89481520380096824</v>
      </c>
      <c r="AC123" s="334"/>
    </row>
    <row r="124" spans="1:29" ht="15.75" customHeight="1">
      <c r="A124" s="361" t="s">
        <v>144</v>
      </c>
      <c r="B124" s="114" t="s">
        <v>118</v>
      </c>
      <c r="C124" s="325" t="s">
        <v>139</v>
      </c>
      <c r="D124" s="326"/>
      <c r="E124" s="147">
        <v>16.66</v>
      </c>
      <c r="F124" s="97">
        <v>269</v>
      </c>
      <c r="G124" s="148">
        <f t="shared" ref="G124:G136" si="66">E124*F124</f>
        <v>4481.54</v>
      </c>
      <c r="H124" s="149">
        <v>3</v>
      </c>
      <c r="I124" s="150">
        <v>5</v>
      </c>
      <c r="J124" s="151">
        <v>3600</v>
      </c>
      <c r="K124" s="152">
        <f>J124/I124</f>
        <v>720</v>
      </c>
      <c r="L124" s="153">
        <v>5</v>
      </c>
      <c r="M124" s="151">
        <f t="shared" ref="M124:M136" si="67">F124/V124*60</f>
        <v>3190.2678973714537</v>
      </c>
      <c r="N124" s="152">
        <f t="shared" si="60"/>
        <v>638.0535794742907</v>
      </c>
      <c r="O124" s="154">
        <f t="shared" si="61"/>
        <v>0</v>
      </c>
      <c r="P124" s="155">
        <f t="shared" si="62"/>
        <v>-81.9464205257093</v>
      </c>
      <c r="Q124" s="156">
        <f t="shared" si="63"/>
        <v>0.88618552704762599</v>
      </c>
      <c r="R124" s="327">
        <f>Q140</f>
        <v>0.88640980125799318</v>
      </c>
      <c r="S124" s="157">
        <v>0.75486111111111109</v>
      </c>
      <c r="T124" s="158">
        <v>0.75836805555555553</v>
      </c>
      <c r="U124" s="159"/>
      <c r="V124" s="160">
        <v>5.059136260405646</v>
      </c>
      <c r="W124" s="158"/>
      <c r="X124" s="169"/>
      <c r="Y124" s="330"/>
      <c r="Z124" s="331"/>
      <c r="AA124" s="171">
        <f t="shared" si="64"/>
        <v>-409.73210262854627</v>
      </c>
      <c r="AB124" s="156">
        <f t="shared" si="65"/>
        <v>0.88618552704762599</v>
      </c>
      <c r="AC124" s="332">
        <f>AB140</f>
        <v>0.88640980125799329</v>
      </c>
    </row>
    <row r="125" spans="1:29" ht="15.75" customHeight="1">
      <c r="A125" s="362"/>
      <c r="B125" s="100" t="s">
        <v>118</v>
      </c>
      <c r="C125" s="335" t="s">
        <v>146</v>
      </c>
      <c r="D125" s="336"/>
      <c r="E125" s="101">
        <v>18.18</v>
      </c>
      <c r="F125" s="102">
        <v>408</v>
      </c>
      <c r="G125" s="103">
        <f t="shared" si="66"/>
        <v>7417.44</v>
      </c>
      <c r="H125" s="26">
        <v>2</v>
      </c>
      <c r="I125" s="104">
        <v>3</v>
      </c>
      <c r="J125" s="105">
        <v>3600</v>
      </c>
      <c r="K125" s="106">
        <f t="shared" si="45"/>
        <v>1200</v>
      </c>
      <c r="L125" s="107">
        <v>3</v>
      </c>
      <c r="M125" s="105">
        <f t="shared" si="67"/>
        <v>3196.6760598015239</v>
      </c>
      <c r="N125" s="106">
        <f t="shared" si="60"/>
        <v>1065.5586866005081</v>
      </c>
      <c r="O125" s="108">
        <f t="shared" si="61"/>
        <v>0</v>
      </c>
      <c r="P125" s="109">
        <f t="shared" si="62"/>
        <v>-134.44131339949195</v>
      </c>
      <c r="Q125" s="110">
        <f t="shared" si="63"/>
        <v>0.88796557216709004</v>
      </c>
      <c r="R125" s="328"/>
      <c r="S125" s="47">
        <v>0.76874999999999993</v>
      </c>
      <c r="T125" s="48">
        <v>0.77406249999999999</v>
      </c>
      <c r="U125" s="111">
        <v>14.949999999999939</v>
      </c>
      <c r="V125" s="112">
        <v>7.6579545571846035</v>
      </c>
      <c r="W125" s="113"/>
      <c r="X125" s="13"/>
      <c r="Y125" s="337"/>
      <c r="Z125" s="338"/>
      <c r="AA125" s="172">
        <f t="shared" si="64"/>
        <v>-403.32394019847607</v>
      </c>
      <c r="AB125" s="110">
        <f t="shared" si="65"/>
        <v>0.88796557216708993</v>
      </c>
      <c r="AC125" s="333"/>
    </row>
    <row r="126" spans="1:29" ht="15.75" customHeight="1">
      <c r="A126" s="362"/>
      <c r="B126" s="100" t="s">
        <v>118</v>
      </c>
      <c r="C126" s="335" t="s">
        <v>134</v>
      </c>
      <c r="D126" s="336"/>
      <c r="E126" s="101">
        <v>16.7</v>
      </c>
      <c r="F126" s="102">
        <v>507</v>
      </c>
      <c r="G126" s="103">
        <f t="shared" si="66"/>
        <v>8466.9</v>
      </c>
      <c r="H126" s="26">
        <v>2</v>
      </c>
      <c r="I126" s="104">
        <v>3</v>
      </c>
      <c r="J126" s="105">
        <v>3600</v>
      </c>
      <c r="K126" s="106">
        <f t="shared" si="45"/>
        <v>1200</v>
      </c>
      <c r="L126" s="107">
        <v>3</v>
      </c>
      <c r="M126" s="105">
        <f t="shared" si="67"/>
        <v>3184.8453565367631</v>
      </c>
      <c r="N126" s="106">
        <f t="shared" si="60"/>
        <v>1061.6151188455876</v>
      </c>
      <c r="O126" s="108">
        <f t="shared" si="61"/>
        <v>0</v>
      </c>
      <c r="P126" s="109">
        <f t="shared" si="62"/>
        <v>-138.38488115441237</v>
      </c>
      <c r="Q126" s="110">
        <f t="shared" si="63"/>
        <v>0.88467926570465638</v>
      </c>
      <c r="R126" s="328"/>
      <c r="S126" s="47">
        <v>0.78402777777777766</v>
      </c>
      <c r="T126" s="48">
        <v>0.79065972222222214</v>
      </c>
      <c r="U126" s="111">
        <v>15</v>
      </c>
      <c r="V126" s="112">
        <v>9.5514841678463949</v>
      </c>
      <c r="W126" s="113"/>
      <c r="X126" s="13"/>
      <c r="Y126" s="337"/>
      <c r="Z126" s="338"/>
      <c r="AA126" s="172">
        <f t="shared" si="64"/>
        <v>-415.15464346323688</v>
      </c>
      <c r="AB126" s="110">
        <f t="shared" si="65"/>
        <v>0.88467926570465638</v>
      </c>
      <c r="AC126" s="333"/>
    </row>
    <row r="127" spans="1:29" ht="15.75" customHeight="1">
      <c r="A127" s="362"/>
      <c r="B127" s="100" t="s">
        <v>118</v>
      </c>
      <c r="C127" s="335" t="s">
        <v>201</v>
      </c>
      <c r="D127" s="336"/>
      <c r="E127" s="101">
        <v>30</v>
      </c>
      <c r="F127" s="102">
        <v>797</v>
      </c>
      <c r="G127" s="103">
        <f t="shared" si="66"/>
        <v>23910</v>
      </c>
      <c r="H127" s="26">
        <v>2</v>
      </c>
      <c r="I127" s="104">
        <v>4</v>
      </c>
      <c r="J127" s="105">
        <v>3600</v>
      </c>
      <c r="K127" s="106">
        <f t="shared" si="45"/>
        <v>900</v>
      </c>
      <c r="L127" s="107">
        <v>4</v>
      </c>
      <c r="M127" s="105">
        <f t="shared" si="67"/>
        <v>3192.119999999999</v>
      </c>
      <c r="N127" s="106">
        <f t="shared" si="60"/>
        <v>798.02999999999975</v>
      </c>
      <c r="O127" s="108">
        <f t="shared" si="61"/>
        <v>0</v>
      </c>
      <c r="P127" s="109">
        <f t="shared" si="62"/>
        <v>-101.97000000000025</v>
      </c>
      <c r="Q127" s="110">
        <f t="shared" si="63"/>
        <v>0.88669999999999971</v>
      </c>
      <c r="R127" s="328"/>
      <c r="S127" s="47">
        <v>0.80069444444444426</v>
      </c>
      <c r="T127" s="48">
        <v>0.81108796296296282</v>
      </c>
      <c r="U127" s="111">
        <v>15</v>
      </c>
      <c r="V127" s="112">
        <v>14.980639825570472</v>
      </c>
      <c r="W127" s="113"/>
      <c r="X127" s="13"/>
      <c r="Y127" s="337"/>
      <c r="Z127" s="338"/>
      <c r="AA127" s="172">
        <f t="shared" si="64"/>
        <v>-407.88000000000102</v>
      </c>
      <c r="AB127" s="110">
        <f t="shared" si="65"/>
        <v>0.88669999999999971</v>
      </c>
      <c r="AC127" s="333"/>
    </row>
    <row r="128" spans="1:29" ht="15.75" customHeight="1">
      <c r="A128" s="363"/>
      <c r="B128" s="100" t="s">
        <v>118</v>
      </c>
      <c r="C128" s="335" t="s">
        <v>147</v>
      </c>
      <c r="D128" s="336"/>
      <c r="E128" s="101">
        <v>24.82</v>
      </c>
      <c r="F128" s="102">
        <v>728</v>
      </c>
      <c r="G128" s="103">
        <f t="shared" si="66"/>
        <v>18068.96</v>
      </c>
      <c r="H128" s="26">
        <v>2</v>
      </c>
      <c r="I128" s="104">
        <v>5</v>
      </c>
      <c r="J128" s="105">
        <v>3600</v>
      </c>
      <c r="K128" s="106">
        <f t="shared" si="45"/>
        <v>720</v>
      </c>
      <c r="L128" s="107">
        <v>5</v>
      </c>
      <c r="M128" s="105">
        <f t="shared" si="67"/>
        <v>3190.6882883712951</v>
      </c>
      <c r="N128" s="106">
        <f t="shared" si="60"/>
        <v>638.137657674259</v>
      </c>
      <c r="O128" s="108">
        <f t="shared" si="61"/>
        <v>0</v>
      </c>
      <c r="P128" s="109">
        <f t="shared" si="62"/>
        <v>-81.862342325740997</v>
      </c>
      <c r="Q128" s="110">
        <f t="shared" si="63"/>
        <v>0.88630230232535978</v>
      </c>
      <c r="R128" s="328"/>
      <c r="S128" s="47">
        <v>0.82083333333333308</v>
      </c>
      <c r="T128" s="48">
        <v>0.83033564814814786</v>
      </c>
      <c r="U128" s="111">
        <v>15</v>
      </c>
      <c r="V128" s="112">
        <v>13.689836189638163</v>
      </c>
      <c r="W128" s="113"/>
      <c r="X128" s="116"/>
      <c r="Y128" s="337"/>
      <c r="Z128" s="338"/>
      <c r="AA128" s="172">
        <f t="shared" si="64"/>
        <v>-409.31171162870487</v>
      </c>
      <c r="AB128" s="110">
        <f t="shared" si="65"/>
        <v>0.88630230232535978</v>
      </c>
      <c r="AC128" s="333"/>
    </row>
    <row r="129" spans="1:29" ht="15.75" customHeight="1">
      <c r="A129" s="363"/>
      <c r="B129" s="100" t="s">
        <v>118</v>
      </c>
      <c r="C129" s="335" t="s">
        <v>145</v>
      </c>
      <c r="D129" s="336"/>
      <c r="E129" s="101">
        <v>18.18</v>
      </c>
      <c r="F129" s="102">
        <v>1016</v>
      </c>
      <c r="G129" s="121">
        <f t="shared" si="66"/>
        <v>18470.88</v>
      </c>
      <c r="H129" s="26">
        <v>2</v>
      </c>
      <c r="I129" s="104">
        <v>3</v>
      </c>
      <c r="J129" s="105">
        <v>3600</v>
      </c>
      <c r="K129" s="106">
        <f t="shared" si="45"/>
        <v>1200</v>
      </c>
      <c r="L129" s="107">
        <v>3</v>
      </c>
      <c r="M129" s="105">
        <f t="shared" si="67"/>
        <v>3192.2577986702818</v>
      </c>
      <c r="N129" s="106">
        <f t="shared" si="60"/>
        <v>1064.085932890094</v>
      </c>
      <c r="O129" s="108">
        <f t="shared" si="61"/>
        <v>0</v>
      </c>
      <c r="P129" s="109">
        <f t="shared" si="62"/>
        <v>-135.914067109906</v>
      </c>
      <c r="Q129" s="110">
        <f t="shared" si="63"/>
        <v>0.88673827740841171</v>
      </c>
      <c r="R129" s="328"/>
      <c r="S129" s="47">
        <v>0.84027777777777746</v>
      </c>
      <c r="T129" s="120">
        <v>0.85353009259259227</v>
      </c>
      <c r="U129" s="111">
        <v>15</v>
      </c>
      <c r="V129" s="112">
        <v>19.096202075343843</v>
      </c>
      <c r="W129" s="113"/>
      <c r="X129" s="50"/>
      <c r="Y129" s="337"/>
      <c r="Z129" s="338"/>
      <c r="AA129" s="172">
        <f t="shared" si="64"/>
        <v>-407.74220132971823</v>
      </c>
      <c r="AB129" s="110">
        <f t="shared" si="65"/>
        <v>0.8867382774084116</v>
      </c>
      <c r="AC129" s="333"/>
    </row>
    <row r="130" spans="1:29" ht="15.75" customHeight="1">
      <c r="A130" s="363"/>
      <c r="B130" s="100" t="s">
        <v>118</v>
      </c>
      <c r="C130" s="335" t="s">
        <v>139</v>
      </c>
      <c r="D130" s="336"/>
      <c r="E130" s="101">
        <v>16.66</v>
      </c>
      <c r="F130" s="102">
        <v>2095</v>
      </c>
      <c r="G130" s="121">
        <f t="shared" si="66"/>
        <v>34902.699999999997</v>
      </c>
      <c r="H130" s="26"/>
      <c r="I130" s="104">
        <v>5</v>
      </c>
      <c r="J130" s="105">
        <v>3600</v>
      </c>
      <c r="K130" s="106">
        <f t="shared" si="45"/>
        <v>720</v>
      </c>
      <c r="L130" s="107">
        <v>5</v>
      </c>
      <c r="M130" s="105">
        <f t="shared" si="67"/>
        <v>3190.2678973714537</v>
      </c>
      <c r="N130" s="106">
        <f t="shared" si="60"/>
        <v>638.0535794742907</v>
      </c>
      <c r="O130" s="123">
        <f t="shared" si="61"/>
        <v>0</v>
      </c>
      <c r="P130" s="124">
        <f t="shared" si="62"/>
        <v>-81.9464205257093</v>
      </c>
      <c r="Q130" s="125">
        <f t="shared" si="63"/>
        <v>0.88618552704762599</v>
      </c>
      <c r="R130" s="328"/>
      <c r="S130" s="47">
        <v>0.86388888888888848</v>
      </c>
      <c r="T130" s="120">
        <v>0.89124999999999954</v>
      </c>
      <c r="U130" s="111">
        <v>14.916666666666547</v>
      </c>
      <c r="V130" s="112">
        <v>39.401079797583009</v>
      </c>
      <c r="W130" s="113"/>
      <c r="X130" s="116"/>
      <c r="Y130" s="337"/>
      <c r="Z130" s="338"/>
      <c r="AA130" s="172">
        <f t="shared" si="64"/>
        <v>-409.73210262854627</v>
      </c>
      <c r="AB130" s="110">
        <f t="shared" si="65"/>
        <v>0.88618552704762599</v>
      </c>
      <c r="AC130" s="333"/>
    </row>
    <row r="131" spans="1:29" ht="15.75" customHeight="1">
      <c r="A131" s="363"/>
      <c r="B131" s="100" t="s">
        <v>118</v>
      </c>
      <c r="C131" s="335" t="s">
        <v>146</v>
      </c>
      <c r="D131" s="336"/>
      <c r="E131" s="101">
        <v>18.18</v>
      </c>
      <c r="F131" s="102">
        <v>887</v>
      </c>
      <c r="G131" s="121">
        <f t="shared" si="66"/>
        <v>16125.66</v>
      </c>
      <c r="H131" s="26"/>
      <c r="I131" s="104">
        <v>3</v>
      </c>
      <c r="J131" s="105">
        <v>3600</v>
      </c>
      <c r="K131" s="106">
        <f t="shared" si="45"/>
        <v>1200</v>
      </c>
      <c r="L131" s="118">
        <v>3</v>
      </c>
      <c r="M131" s="105">
        <f t="shared" si="67"/>
        <v>3196.6760598015239</v>
      </c>
      <c r="N131" s="106">
        <f t="shared" si="60"/>
        <v>1065.5586866005081</v>
      </c>
      <c r="O131" s="123">
        <f t="shared" si="61"/>
        <v>0</v>
      </c>
      <c r="P131" s="124">
        <f t="shared" si="62"/>
        <v>-134.44131339949195</v>
      </c>
      <c r="Q131" s="125">
        <f t="shared" si="63"/>
        <v>0.88796557216709004</v>
      </c>
      <c r="R131" s="328"/>
      <c r="S131" s="47">
        <v>0.90138888888888846</v>
      </c>
      <c r="T131" s="120">
        <v>0.91293981481481434</v>
      </c>
      <c r="U131" s="111">
        <v>14.600000000000044</v>
      </c>
      <c r="V131" s="112">
        <v>16.648543363291036</v>
      </c>
      <c r="W131" s="113"/>
      <c r="X131" s="116"/>
      <c r="Y131" s="337"/>
      <c r="Z131" s="338"/>
      <c r="AA131" s="172">
        <f t="shared" si="64"/>
        <v>-403.32394019847607</v>
      </c>
      <c r="AB131" s="110">
        <f t="shared" si="65"/>
        <v>0.88796557216708993</v>
      </c>
      <c r="AC131" s="333"/>
    </row>
    <row r="132" spans="1:29" ht="15.75" customHeight="1">
      <c r="A132" s="363"/>
      <c r="B132" s="100" t="s">
        <v>118</v>
      </c>
      <c r="C132" s="335" t="s">
        <v>134</v>
      </c>
      <c r="D132" s="336"/>
      <c r="E132" s="101">
        <v>16.7</v>
      </c>
      <c r="F132" s="102">
        <v>1150</v>
      </c>
      <c r="G132" s="121">
        <f t="shared" si="66"/>
        <v>19205</v>
      </c>
      <c r="H132" s="26"/>
      <c r="I132" s="104">
        <v>3</v>
      </c>
      <c r="J132" s="105">
        <v>3600</v>
      </c>
      <c r="K132" s="106">
        <f t="shared" si="45"/>
        <v>1200</v>
      </c>
      <c r="L132" s="118">
        <v>3</v>
      </c>
      <c r="M132" s="105">
        <f t="shared" si="67"/>
        <v>3184.8453565367636</v>
      </c>
      <c r="N132" s="106">
        <f t="shared" si="60"/>
        <v>1061.6151188455879</v>
      </c>
      <c r="O132" s="123">
        <f t="shared" si="61"/>
        <v>0</v>
      </c>
      <c r="P132" s="124">
        <f t="shared" si="62"/>
        <v>-138.38488115441214</v>
      </c>
      <c r="Q132" s="125">
        <f t="shared" si="63"/>
        <v>0.8846792657046566</v>
      </c>
      <c r="R132" s="328"/>
      <c r="S132" s="47">
        <v>0.92291666666666616</v>
      </c>
      <c r="T132" s="120">
        <v>0.9379513888888884</v>
      </c>
      <c r="U132" s="111">
        <v>15</v>
      </c>
      <c r="V132" s="112">
        <v>21.665102155864599</v>
      </c>
      <c r="W132" s="126"/>
      <c r="X132" s="127"/>
      <c r="Y132" s="337"/>
      <c r="Z132" s="338"/>
      <c r="AA132" s="172">
        <f t="shared" si="64"/>
        <v>-415.15464346323643</v>
      </c>
      <c r="AB132" s="110">
        <f t="shared" si="65"/>
        <v>0.8846792657046566</v>
      </c>
      <c r="AC132" s="333"/>
    </row>
    <row r="133" spans="1:29" ht="15.75" customHeight="1">
      <c r="A133" s="363"/>
      <c r="B133" s="100" t="s">
        <v>118</v>
      </c>
      <c r="C133" s="335" t="s">
        <v>201</v>
      </c>
      <c r="D133" s="336"/>
      <c r="E133" s="101">
        <v>30</v>
      </c>
      <c r="F133" s="102">
        <v>1949</v>
      </c>
      <c r="G133" s="121">
        <f t="shared" si="66"/>
        <v>58470</v>
      </c>
      <c r="H133" s="26"/>
      <c r="I133" s="104">
        <v>4</v>
      </c>
      <c r="J133" s="105">
        <v>3600</v>
      </c>
      <c r="K133" s="106">
        <f t="shared" si="45"/>
        <v>900</v>
      </c>
      <c r="L133" s="118">
        <v>4</v>
      </c>
      <c r="M133" s="105">
        <f t="shared" si="67"/>
        <v>3192.1199999999994</v>
      </c>
      <c r="N133" s="106">
        <f t="shared" si="60"/>
        <v>798.02999999999986</v>
      </c>
      <c r="O133" s="123">
        <f t="shared" si="61"/>
        <v>0</v>
      </c>
      <c r="P133" s="124">
        <f t="shared" si="62"/>
        <v>-101.97000000000014</v>
      </c>
      <c r="Q133" s="125">
        <f t="shared" si="63"/>
        <v>0.88669999999999982</v>
      </c>
      <c r="R133" s="328"/>
      <c r="S133" s="47">
        <v>0.94791666666666607</v>
      </c>
      <c r="T133" s="120">
        <v>0.97335648148148091</v>
      </c>
      <c r="U133" s="111">
        <v>15</v>
      </c>
      <c r="V133" s="112">
        <v>36.633961129280863</v>
      </c>
      <c r="W133" s="126"/>
      <c r="X133" s="127"/>
      <c r="Y133" s="337"/>
      <c r="Z133" s="338"/>
      <c r="AA133" s="172">
        <f t="shared" si="64"/>
        <v>-407.88000000000056</v>
      </c>
      <c r="AB133" s="110">
        <f t="shared" si="65"/>
        <v>0.88669999999999982</v>
      </c>
      <c r="AC133" s="333"/>
    </row>
    <row r="134" spans="1:29" ht="15.75" customHeight="1">
      <c r="A134" s="363"/>
      <c r="B134" s="100" t="s">
        <v>118</v>
      </c>
      <c r="C134" s="335" t="s">
        <v>147</v>
      </c>
      <c r="D134" s="336"/>
      <c r="E134" s="101">
        <v>24.82</v>
      </c>
      <c r="F134" s="102">
        <v>1819</v>
      </c>
      <c r="G134" s="121">
        <f t="shared" si="66"/>
        <v>45147.58</v>
      </c>
      <c r="H134" s="26"/>
      <c r="I134" s="104">
        <v>5</v>
      </c>
      <c r="J134" s="105">
        <v>3600</v>
      </c>
      <c r="K134" s="106">
        <f t="shared" si="45"/>
        <v>720</v>
      </c>
      <c r="L134" s="118">
        <v>5</v>
      </c>
      <c r="M134" s="105">
        <f t="shared" si="67"/>
        <v>3190.6882883712951</v>
      </c>
      <c r="N134" s="106">
        <f t="shared" si="60"/>
        <v>638.137657674259</v>
      </c>
      <c r="O134" s="123">
        <f t="shared" si="61"/>
        <v>0</v>
      </c>
      <c r="P134" s="124">
        <f t="shared" si="62"/>
        <v>-81.862342325740997</v>
      </c>
      <c r="Q134" s="125">
        <f t="shared" si="63"/>
        <v>0.88630230232535978</v>
      </c>
      <c r="R134" s="328"/>
      <c r="S134" s="47">
        <v>0.98333333333333273</v>
      </c>
      <c r="T134" s="120">
        <v>1.0070833333333327</v>
      </c>
      <c r="U134" s="111">
        <v>15</v>
      </c>
      <c r="V134" s="112">
        <v>34.205785754054695</v>
      </c>
      <c r="W134" s="126"/>
      <c r="X134" s="127"/>
      <c r="Y134" s="337"/>
      <c r="Z134" s="338"/>
      <c r="AA134" s="172">
        <f t="shared" si="64"/>
        <v>-409.31171162870487</v>
      </c>
      <c r="AB134" s="110">
        <f t="shared" si="65"/>
        <v>0.88630230232535978</v>
      </c>
      <c r="AC134" s="333"/>
    </row>
    <row r="135" spans="1:29" ht="15.75" customHeight="1">
      <c r="A135" s="363"/>
      <c r="B135" s="100" t="s">
        <v>118</v>
      </c>
      <c r="C135" s="335" t="s">
        <v>145</v>
      </c>
      <c r="D135" s="336"/>
      <c r="E135" s="101">
        <v>18.18</v>
      </c>
      <c r="F135" s="102">
        <v>2672</v>
      </c>
      <c r="G135" s="121">
        <f t="shared" si="66"/>
        <v>48576.959999999999</v>
      </c>
      <c r="H135" s="62"/>
      <c r="I135" s="104">
        <v>3</v>
      </c>
      <c r="J135" s="105">
        <v>3600</v>
      </c>
      <c r="K135" s="106">
        <f t="shared" si="45"/>
        <v>1200</v>
      </c>
      <c r="L135" s="118">
        <v>3</v>
      </c>
      <c r="M135" s="105">
        <f t="shared" si="67"/>
        <v>3192.2577986702818</v>
      </c>
      <c r="N135" s="106">
        <f t="shared" si="60"/>
        <v>1064.085932890094</v>
      </c>
      <c r="O135" s="123">
        <f t="shared" si="61"/>
        <v>0</v>
      </c>
      <c r="P135" s="124">
        <f t="shared" si="62"/>
        <v>-135.914067109906</v>
      </c>
      <c r="Q135" s="125">
        <f t="shared" si="63"/>
        <v>0.88673827740841171</v>
      </c>
      <c r="R135" s="328"/>
      <c r="S135" s="47">
        <v>1.0173611111111105</v>
      </c>
      <c r="T135" s="120">
        <v>1.0522337962962958</v>
      </c>
      <c r="U135" s="111">
        <v>14.800000000000075</v>
      </c>
      <c r="V135" s="112">
        <v>50.221507820195619</v>
      </c>
      <c r="W135" s="126"/>
      <c r="X135" s="127"/>
      <c r="Y135" s="337"/>
      <c r="Z135" s="338"/>
      <c r="AA135" s="172">
        <f t="shared" si="64"/>
        <v>-407.74220132971823</v>
      </c>
      <c r="AB135" s="110">
        <f t="shared" si="65"/>
        <v>0.8867382774084116</v>
      </c>
      <c r="AC135" s="333"/>
    </row>
    <row r="136" spans="1:29" ht="15.75" customHeight="1">
      <c r="A136" s="363"/>
      <c r="B136" s="100" t="s">
        <v>118</v>
      </c>
      <c r="C136" s="335" t="s">
        <v>139</v>
      </c>
      <c r="D136" s="336"/>
      <c r="E136" s="101">
        <v>16.66</v>
      </c>
      <c r="F136" s="102">
        <v>6052</v>
      </c>
      <c r="G136" s="121">
        <f t="shared" si="66"/>
        <v>100826.32</v>
      </c>
      <c r="H136" s="62"/>
      <c r="I136" s="104">
        <v>5</v>
      </c>
      <c r="J136" s="105">
        <v>3600</v>
      </c>
      <c r="K136" s="106">
        <f t="shared" si="45"/>
        <v>720</v>
      </c>
      <c r="L136" s="118">
        <v>5</v>
      </c>
      <c r="M136" s="105">
        <f t="shared" si="67"/>
        <v>3190.2678973714537</v>
      </c>
      <c r="N136" s="106">
        <f t="shared" si="60"/>
        <v>638.0535794742907</v>
      </c>
      <c r="O136" s="123">
        <f t="shared" si="61"/>
        <v>0</v>
      </c>
      <c r="P136" s="124">
        <f t="shared" si="62"/>
        <v>-81.9464205257093</v>
      </c>
      <c r="Q136" s="125">
        <f t="shared" si="63"/>
        <v>0.88618552704762599</v>
      </c>
      <c r="R136" s="328"/>
      <c r="S136" s="47">
        <v>1.0624999999999996</v>
      </c>
      <c r="T136" s="120">
        <v>1.1415393518518515</v>
      </c>
      <c r="U136" s="111">
        <v>14.783333333333459</v>
      </c>
      <c r="V136" s="112">
        <v>113.82116226013001</v>
      </c>
      <c r="W136" s="126"/>
      <c r="X136" s="127"/>
      <c r="Y136" s="337"/>
      <c r="Z136" s="338"/>
      <c r="AA136" s="172">
        <f t="shared" si="64"/>
        <v>-409.73210262854627</v>
      </c>
      <c r="AB136" s="110">
        <f t="shared" si="65"/>
        <v>0.88618552704762599</v>
      </c>
      <c r="AC136" s="333"/>
    </row>
    <row r="137" spans="1:29" ht="15.75" customHeight="1">
      <c r="A137" s="363"/>
      <c r="B137" s="100"/>
      <c r="C137" s="335"/>
      <c r="D137" s="336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8"/>
      <c r="S137" s="47"/>
      <c r="T137" s="120"/>
      <c r="U137" s="111"/>
      <c r="V137" s="112"/>
      <c r="W137" s="113"/>
      <c r="X137" s="116"/>
      <c r="Y137" s="337"/>
      <c r="Z137" s="338"/>
      <c r="AA137" s="172"/>
      <c r="AB137" s="110"/>
      <c r="AC137" s="333"/>
    </row>
    <row r="138" spans="1:29" ht="15.75" customHeight="1">
      <c r="A138" s="363"/>
      <c r="B138" s="100"/>
      <c r="C138" s="335"/>
      <c r="D138" s="336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8"/>
      <c r="S138" s="47"/>
      <c r="T138" s="120"/>
      <c r="U138" s="111"/>
      <c r="V138" s="112"/>
      <c r="W138" s="126"/>
      <c r="X138" s="127"/>
      <c r="Y138" s="337"/>
      <c r="Z138" s="338"/>
      <c r="AA138" s="172"/>
      <c r="AB138" s="110"/>
      <c r="AC138" s="333"/>
    </row>
    <row r="139" spans="1:29" ht="15.75" customHeight="1">
      <c r="A139" s="363"/>
      <c r="B139" s="100"/>
      <c r="C139" s="335"/>
      <c r="D139" s="336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8"/>
      <c r="S139" s="119"/>
      <c r="T139" s="120"/>
      <c r="U139" s="130"/>
      <c r="V139" s="131"/>
      <c r="W139" s="126"/>
      <c r="X139" s="127"/>
      <c r="Y139" s="337"/>
      <c r="Z139" s="338"/>
      <c r="AA139" s="173"/>
      <c r="AB139" s="125"/>
      <c r="AC139" s="333"/>
    </row>
    <row r="140" spans="1:29" ht="15.75" customHeight="1" thickBot="1">
      <c r="A140" s="364"/>
      <c r="B140" s="133" t="s">
        <v>115</v>
      </c>
      <c r="C140" s="358"/>
      <c r="D140" s="358"/>
      <c r="E140" s="134"/>
      <c r="F140" s="167"/>
      <c r="G140" s="135"/>
      <c r="H140" s="69"/>
      <c r="I140" s="136">
        <f t="shared" ref="I140:J140" si="68">AVERAGE(I124:I139)</f>
        <v>3.9230769230769229</v>
      </c>
      <c r="J140" s="137">
        <f t="shared" si="68"/>
        <v>3600</v>
      </c>
      <c r="K140" s="138">
        <f t="shared" ref="K140" si="69">J140/I140</f>
        <v>917.64705882352951</v>
      </c>
      <c r="L140" s="136">
        <f t="shared" ref="L140:M140" si="70">AVERAGE(L124:L139)</f>
        <v>3.9230769230769229</v>
      </c>
      <c r="M140" s="137">
        <f t="shared" si="70"/>
        <v>3191.0752845287757</v>
      </c>
      <c r="N140" s="138">
        <f>M140/L140</f>
        <v>813.41134703674675</v>
      </c>
      <c r="O140" s="139">
        <f>L140-I140</f>
        <v>0</v>
      </c>
      <c r="P140" s="140">
        <f>N140-K140</f>
        <v>-104.23571178678276</v>
      </c>
      <c r="Q140" s="141">
        <f>N140/K140</f>
        <v>0.88640980125799318</v>
      </c>
      <c r="R140" s="329"/>
      <c r="S140" s="142">
        <v>0.75486111111111109</v>
      </c>
      <c r="T140" s="143">
        <v>1.1415393518518515</v>
      </c>
      <c r="U140" s="144"/>
      <c r="V140" s="166"/>
      <c r="W140" s="167"/>
      <c r="X140" s="138"/>
      <c r="Y140" s="359"/>
      <c r="Z140" s="360"/>
      <c r="AA140" s="174">
        <f>M140-J140</f>
        <v>-408.92471547122432</v>
      </c>
      <c r="AB140" s="141">
        <f>M140/J140</f>
        <v>0.88640980125799329</v>
      </c>
      <c r="AC140" s="334"/>
    </row>
    <row r="142" spans="1:29">
      <c r="Y142" s="365" t="s">
        <v>149</v>
      </c>
      <c r="Z142" s="365"/>
    </row>
    <row r="143" spans="1:29">
      <c r="Y143" s="365" t="s">
        <v>150</v>
      </c>
      <c r="Z143" s="365"/>
    </row>
    <row r="144" spans="1:29">
      <c r="Y144" s="365" t="s">
        <v>151</v>
      </c>
      <c r="Z144" s="365"/>
    </row>
    <row r="145" spans="25:26">
      <c r="Y145" s="365" t="s">
        <v>152</v>
      </c>
      <c r="Z145" s="365"/>
    </row>
    <row r="146" spans="25:26">
      <c r="Y146" s="365" t="s">
        <v>153</v>
      </c>
      <c r="Z146" s="365"/>
    </row>
    <row r="147" spans="25:26">
      <c r="Y147" s="365" t="s">
        <v>154</v>
      </c>
      <c r="Z147" s="365"/>
    </row>
    <row r="148" spans="25:26">
      <c r="Y148" s="365" t="s">
        <v>155</v>
      </c>
      <c r="Z148" s="365"/>
    </row>
    <row r="149" spans="25:26">
      <c r="Y149" s="365" t="s">
        <v>156</v>
      </c>
      <c r="Z149" s="365"/>
    </row>
    <row r="150" spans="25:26">
      <c r="Y150" s="365" t="s">
        <v>157</v>
      </c>
      <c r="Z150" s="365"/>
    </row>
    <row r="151" spans="25:26">
      <c r="Y151" s="365" t="s">
        <v>158</v>
      </c>
      <c r="Z151" s="365"/>
    </row>
    <row r="152" spans="25:26">
      <c r="Y152" s="365" t="s">
        <v>159</v>
      </c>
      <c r="Z152" s="365"/>
    </row>
    <row r="153" spans="25:26">
      <c r="Y153" s="365" t="s">
        <v>160</v>
      </c>
      <c r="Z153" s="365"/>
    </row>
    <row r="154" spans="25:26">
      <c r="Y154" s="365" t="s">
        <v>161</v>
      </c>
      <c r="Z154" s="365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187" priority="1" operator="greaterThan">
      <formula>0</formula>
    </cfRule>
  </conditionalFormatting>
  <conditionalFormatting sqref="P5:P140 AA5:AA140">
    <cfRule type="cellIs" dxfId="186" priority="4" operator="lessThan">
      <formula>0</formula>
    </cfRule>
  </conditionalFormatting>
  <conditionalFormatting sqref="Q5:Q140 AB5:AB140">
    <cfRule type="cellIs" dxfId="185" priority="2" operator="greaterThan">
      <formula>1</formula>
    </cfRule>
    <cfRule type="cellIs" dxfId="184" priority="3" operator="lessThan">
      <formula>0.8</formula>
    </cfRule>
  </conditionalFormatting>
  <conditionalFormatting sqref="AC5:AC6 R5:R140 AC73:AC78">
    <cfRule type="cellIs" dxfId="183" priority="5" operator="lessThan">
      <formula>0.8</formula>
    </cfRule>
  </conditionalFormatting>
  <conditionalFormatting sqref="AC12:AC20">
    <cfRule type="cellIs" dxfId="182" priority="12" operator="lessThan">
      <formula>0.8</formula>
    </cfRule>
  </conditionalFormatting>
  <conditionalFormatting sqref="AC22">
    <cfRule type="cellIs" dxfId="181" priority="11" operator="lessThan">
      <formula>0.8</formula>
    </cfRule>
  </conditionalFormatting>
  <conditionalFormatting sqref="AC39">
    <cfRule type="cellIs" dxfId="180" priority="7" operator="lessThan">
      <formula>0.8</formula>
    </cfRule>
  </conditionalFormatting>
  <conditionalFormatting sqref="AC56:AC61">
    <cfRule type="cellIs" dxfId="179" priority="6" operator="lessThan">
      <formula>0.8</formula>
    </cfRule>
  </conditionalFormatting>
  <conditionalFormatting sqref="AC90">
    <cfRule type="cellIs" dxfId="178" priority="10" operator="lessThan">
      <formula>0.8</formula>
    </cfRule>
  </conditionalFormatting>
  <conditionalFormatting sqref="AC107">
    <cfRule type="cellIs" dxfId="177" priority="9" operator="lessThan">
      <formula>0.8</formula>
    </cfRule>
  </conditionalFormatting>
  <conditionalFormatting sqref="AC124:AC129">
    <cfRule type="cellIs" dxfId="176" priority="8" operator="lessThan">
      <formula>0.8</formula>
    </cfRule>
  </conditionalFormatting>
  <dataValidations count="1">
    <dataValidation type="list" allowBlank="1" showInputMessage="1" showErrorMessage="1" sqref="Y5:Z140" xr:uid="{9F9C39C9-37FC-4E62-A77A-7AC148699BA2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53672-6B50-4E06-9DA0-9E11A9522E3A}">
  <sheetPr>
    <tabColor theme="8" tint="0.59999389629810485"/>
    <pageSetUpPr fitToPage="1"/>
  </sheetPr>
  <dimension ref="A1:AG171"/>
  <sheetViews>
    <sheetView zoomScale="85" zoomScaleNormal="85" workbookViewId="0">
      <pane ySplit="4" topLeftCell="A5" activePane="bottomLeft" state="frozen"/>
      <selection activeCell="M43" sqref="M43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SUM(F5:F157)</f>
        <v>115428</v>
      </c>
      <c r="E1" s="88" t="s">
        <v>3</v>
      </c>
      <c r="F1" s="89">
        <f>SUM(G5:G157)</f>
        <v>4984595.0399999982</v>
      </c>
      <c r="G1" s="90" t="s">
        <v>84</v>
      </c>
      <c r="H1" s="91">
        <f>L21+L38+L55+L72+L89+L106+L123+L140+L157</f>
        <v>151.9787878787879</v>
      </c>
      <c r="I1" s="284" t="s">
        <v>85</v>
      </c>
      <c r="J1" s="280"/>
      <c r="K1" s="309"/>
      <c r="L1" s="313" t="s">
        <v>86</v>
      </c>
      <c r="M1" s="314"/>
      <c r="N1" s="315"/>
      <c r="O1" s="280" t="s">
        <v>87</v>
      </c>
      <c r="P1" s="280"/>
      <c r="Q1" s="280"/>
      <c r="R1" s="281"/>
      <c r="S1" s="284" t="s">
        <v>88</v>
      </c>
      <c r="T1" s="280"/>
      <c r="U1" s="280"/>
      <c r="V1" s="280"/>
      <c r="W1" s="280"/>
      <c r="X1" s="281"/>
      <c r="Y1" s="192" t="s">
        <v>187</v>
      </c>
      <c r="Z1" s="192" t="s">
        <v>188</v>
      </c>
      <c r="AA1" s="366" t="s">
        <v>163</v>
      </c>
      <c r="AB1" s="367"/>
      <c r="AC1" s="176" t="s">
        <v>19</v>
      </c>
      <c r="AD1" s="177" t="s">
        <v>162</v>
      </c>
      <c r="AE1" s="284" t="s">
        <v>90</v>
      </c>
      <c r="AF1" s="286"/>
      <c r="AG1" s="287"/>
    </row>
    <row r="2" spans="1:33" ht="26.25" customHeight="1" thickBot="1">
      <c r="A2" s="299">
        <v>46211</v>
      </c>
      <c r="B2" s="300"/>
      <c r="C2" s="92" t="s">
        <v>40</v>
      </c>
      <c r="D2" s="93">
        <f>AVERAGE(N21,N38,N55,N72,N89,N106,N123,N140,N157)</f>
        <v>195.76201537601651</v>
      </c>
      <c r="E2" s="93" t="s">
        <v>91</v>
      </c>
      <c r="F2" s="94">
        <f>F1/D1</f>
        <v>43.183586651419049</v>
      </c>
      <c r="G2" s="95" t="s">
        <v>92</v>
      </c>
      <c r="H2" s="96">
        <f>COUNT(H5:H157)</f>
        <v>8</v>
      </c>
      <c r="I2" s="310"/>
      <c r="J2" s="311"/>
      <c r="K2" s="312"/>
      <c r="L2" s="316"/>
      <c r="M2" s="282"/>
      <c r="N2" s="317"/>
      <c r="O2" s="282"/>
      <c r="P2" s="282"/>
      <c r="Q2" s="282"/>
      <c r="R2" s="283"/>
      <c r="S2" s="285"/>
      <c r="T2" s="282"/>
      <c r="U2" s="282"/>
      <c r="V2" s="282"/>
      <c r="W2" s="282"/>
      <c r="X2" s="283"/>
      <c r="Y2" s="193">
        <f>SUM(Y21,Y38,Y55,Y72,Y89,Y106,Y123,Y140,Y157)</f>
        <v>0</v>
      </c>
      <c r="Z2" s="193">
        <f>SUM(Z21,Z38,Z55,Z72,Z89,Z106,Z123,Z140,Z157)</f>
        <v>0</v>
      </c>
      <c r="AA2" s="368"/>
      <c r="AB2" s="369"/>
      <c r="AC2" s="201">
        <f>SUM(AC21,AC38,AC55,AC72,AC89,AC106,AC123,AC140,AC157)</f>
        <v>62</v>
      </c>
      <c r="AD2" s="202">
        <f>SUM(AD21,AD38,AD55,AD72,AD89,AD106,AD123,AD140,AD157)</f>
        <v>0</v>
      </c>
      <c r="AE2" s="288"/>
      <c r="AF2" s="289"/>
      <c r="AG2" s="290"/>
    </row>
    <row r="3" spans="1:33" ht="23.25" customHeight="1">
      <c r="A3" s="301" t="s">
        <v>93</v>
      </c>
      <c r="B3" s="303" t="s">
        <v>94</v>
      </c>
      <c r="C3" s="305" t="s">
        <v>95</v>
      </c>
      <c r="D3" s="305"/>
      <c r="E3" s="307" t="s">
        <v>96</v>
      </c>
      <c r="F3" s="305" t="s">
        <v>97</v>
      </c>
      <c r="G3" s="307" t="s">
        <v>98</v>
      </c>
      <c r="H3" s="356" t="s">
        <v>99</v>
      </c>
      <c r="I3" s="291" t="s">
        <v>100</v>
      </c>
      <c r="J3" s="293" t="s">
        <v>101</v>
      </c>
      <c r="K3" s="295" t="s">
        <v>40</v>
      </c>
      <c r="L3" s="297" t="s">
        <v>100</v>
      </c>
      <c r="M3" s="293" t="s">
        <v>101</v>
      </c>
      <c r="N3" s="295" t="s">
        <v>40</v>
      </c>
      <c r="O3" s="291" t="s">
        <v>100</v>
      </c>
      <c r="P3" s="350" t="s">
        <v>40</v>
      </c>
      <c r="Q3" s="352" t="s">
        <v>102</v>
      </c>
      <c r="R3" s="354" t="s">
        <v>103</v>
      </c>
      <c r="S3" s="339" t="s">
        <v>104</v>
      </c>
      <c r="T3" s="340"/>
      <c r="U3" s="341" t="s">
        <v>105</v>
      </c>
      <c r="V3" s="341" t="s">
        <v>106</v>
      </c>
      <c r="W3" s="305" t="s">
        <v>107</v>
      </c>
      <c r="X3" s="343"/>
      <c r="Y3" s="370" t="s">
        <v>189</v>
      </c>
      <c r="Z3" s="371"/>
      <c r="AA3" s="377" t="s">
        <v>108</v>
      </c>
      <c r="AB3" s="378"/>
      <c r="AC3" s="370" t="s">
        <v>190</v>
      </c>
      <c r="AD3" s="371"/>
      <c r="AE3" s="348" t="s">
        <v>101</v>
      </c>
      <c r="AF3" s="318" t="s">
        <v>102</v>
      </c>
      <c r="AG3" s="320" t="s">
        <v>109</v>
      </c>
    </row>
    <row r="4" spans="1:33" ht="17.25" customHeight="1" thickBot="1">
      <c r="A4" s="302"/>
      <c r="B4" s="304"/>
      <c r="C4" s="306"/>
      <c r="D4" s="306"/>
      <c r="E4" s="308"/>
      <c r="F4" s="306"/>
      <c r="G4" s="308"/>
      <c r="H4" s="357"/>
      <c r="I4" s="292"/>
      <c r="J4" s="294"/>
      <c r="K4" s="296"/>
      <c r="L4" s="298"/>
      <c r="M4" s="294"/>
      <c r="N4" s="296"/>
      <c r="O4" s="292"/>
      <c r="P4" s="351"/>
      <c r="Q4" s="353"/>
      <c r="R4" s="355"/>
      <c r="S4" s="203" t="s">
        <v>110</v>
      </c>
      <c r="T4" s="204" t="s">
        <v>111</v>
      </c>
      <c r="U4" s="342"/>
      <c r="V4" s="342"/>
      <c r="W4" s="99" t="s">
        <v>112</v>
      </c>
      <c r="X4" s="69" t="s">
        <v>113</v>
      </c>
      <c r="Y4" s="194" t="s">
        <v>49</v>
      </c>
      <c r="Z4" s="195" t="s">
        <v>50</v>
      </c>
      <c r="AA4" s="379"/>
      <c r="AB4" s="380"/>
      <c r="AC4" s="194" t="s">
        <v>164</v>
      </c>
      <c r="AD4" s="195" t="s">
        <v>165</v>
      </c>
      <c r="AE4" s="349"/>
      <c r="AF4" s="319"/>
      <c r="AG4" s="321"/>
    </row>
    <row r="5" spans="1:33" ht="15.75" customHeight="1">
      <c r="A5" s="322" t="s">
        <v>170</v>
      </c>
      <c r="B5" s="114" t="s">
        <v>166</v>
      </c>
      <c r="C5" s="372" t="s">
        <v>167</v>
      </c>
      <c r="D5" s="372"/>
      <c r="E5" s="147">
        <v>19.7</v>
      </c>
      <c r="F5" s="151">
        <v>1764</v>
      </c>
      <c r="G5" s="148">
        <f t="shared" ref="G5:G10" si="0">E5*F5</f>
        <v>34750.799999999996</v>
      </c>
      <c r="H5" s="149">
        <v>2</v>
      </c>
      <c r="I5" s="150">
        <v>13</v>
      </c>
      <c r="J5" s="151">
        <v>1200</v>
      </c>
      <c r="K5" s="152">
        <f>J5/I5</f>
        <v>92.307692307692307</v>
      </c>
      <c r="L5" s="107">
        <v>13</v>
      </c>
      <c r="M5" s="151">
        <f t="shared" ref="M5:M10" si="1">F5/V5*60</f>
        <v>1082.3304896674567</v>
      </c>
      <c r="N5" s="152">
        <f t="shared" ref="N5:N10" si="2">M5/L5</f>
        <v>83.256191512881287</v>
      </c>
      <c r="O5" s="154">
        <f t="shared" ref="O5:O10" si="3">L5-I5</f>
        <v>0</v>
      </c>
      <c r="P5" s="155">
        <f t="shared" ref="P5:P10" si="4">N5-K5</f>
        <v>-9.0515007948110195</v>
      </c>
      <c r="Q5" s="156">
        <f t="shared" ref="Q5:Q10" si="5">N5/K5</f>
        <v>0.90194207472288057</v>
      </c>
      <c r="R5" s="327">
        <f>Q21</f>
        <v>0.89775175049185463</v>
      </c>
      <c r="S5" s="157">
        <v>0.16666666666666666</v>
      </c>
      <c r="T5" s="158">
        <v>0.23457175925925924</v>
      </c>
      <c r="U5" s="159"/>
      <c r="V5" s="160">
        <v>97.788984982321878</v>
      </c>
      <c r="W5" s="181"/>
      <c r="X5" s="152"/>
      <c r="Y5" s="12"/>
      <c r="Z5" s="198"/>
      <c r="AA5" s="330"/>
      <c r="AB5" s="331"/>
      <c r="AC5" s="12">
        <v>2</v>
      </c>
      <c r="AD5" s="198"/>
      <c r="AE5" s="178">
        <f t="shared" ref="AE5:AE10" si="6">M5-J5</f>
        <v>-117.66951033254327</v>
      </c>
      <c r="AF5" s="132">
        <f t="shared" ref="AF5:AF10" si="7">M5/J5</f>
        <v>0.90194207472288057</v>
      </c>
      <c r="AG5" s="373">
        <f>AF21</f>
        <v>0.89775175049185463</v>
      </c>
    </row>
    <row r="6" spans="1:33" ht="15.75" customHeight="1">
      <c r="A6" s="323"/>
      <c r="B6" s="100" t="s">
        <v>171</v>
      </c>
      <c r="C6" s="376" t="s">
        <v>172</v>
      </c>
      <c r="D6" s="376"/>
      <c r="E6" s="101">
        <v>56.43</v>
      </c>
      <c r="F6" s="102">
        <v>4750</v>
      </c>
      <c r="G6" s="103">
        <f t="shared" si="0"/>
        <v>268042.5</v>
      </c>
      <c r="H6" s="26"/>
      <c r="I6" s="104">
        <v>24</v>
      </c>
      <c r="J6" s="105">
        <v>2000</v>
      </c>
      <c r="K6" s="106">
        <f t="shared" ref="K6:K48" si="8">J6/I6</f>
        <v>83.333333333333329</v>
      </c>
      <c r="L6" s="107">
        <v>24</v>
      </c>
      <c r="M6" s="105">
        <f t="shared" si="1"/>
        <v>1790.7403014463871</v>
      </c>
      <c r="N6" s="106">
        <f t="shared" si="2"/>
        <v>74.614179226932791</v>
      </c>
      <c r="O6" s="108">
        <f t="shared" si="3"/>
        <v>0</v>
      </c>
      <c r="P6" s="109">
        <f t="shared" si="4"/>
        <v>-8.7191541064005378</v>
      </c>
      <c r="Q6" s="110">
        <f t="shared" si="5"/>
        <v>0.89537015072319359</v>
      </c>
      <c r="R6" s="328"/>
      <c r="S6" s="47">
        <v>0.23819444444444446</v>
      </c>
      <c r="T6" s="48">
        <v>0.34871527777777778</v>
      </c>
      <c r="U6" s="111">
        <v>5.2166666666667094</v>
      </c>
      <c r="V6" s="112">
        <v>159.15205558829749</v>
      </c>
      <c r="W6" s="113"/>
      <c r="X6" s="116"/>
      <c r="Y6" s="12"/>
      <c r="Z6" s="198"/>
      <c r="AA6" s="337"/>
      <c r="AB6" s="338"/>
      <c r="AC6" s="12">
        <v>4</v>
      </c>
      <c r="AD6" s="198"/>
      <c r="AE6" s="117">
        <f t="shared" si="6"/>
        <v>-209.25969855361291</v>
      </c>
      <c r="AF6" s="110">
        <f t="shared" si="7"/>
        <v>0.89537015072319359</v>
      </c>
      <c r="AG6" s="374"/>
    </row>
    <row r="7" spans="1:33" ht="15.75" customHeight="1">
      <c r="A7" s="323"/>
      <c r="B7" s="100" t="s">
        <v>173</v>
      </c>
      <c r="C7" s="376" t="s">
        <v>196</v>
      </c>
      <c r="D7" s="376"/>
      <c r="E7" s="101">
        <v>77.349999999999994</v>
      </c>
      <c r="F7" s="102">
        <v>899</v>
      </c>
      <c r="G7" s="103">
        <f t="shared" si="0"/>
        <v>69537.649999999994</v>
      </c>
      <c r="H7" s="26"/>
      <c r="I7" s="104">
        <v>25</v>
      </c>
      <c r="J7" s="105">
        <v>2000</v>
      </c>
      <c r="K7" s="106">
        <f t="shared" si="8"/>
        <v>80</v>
      </c>
      <c r="L7" s="107">
        <v>25</v>
      </c>
      <c r="M7" s="105">
        <f t="shared" si="1"/>
        <v>1791.1860221195554</v>
      </c>
      <c r="N7" s="106">
        <f t="shared" si="2"/>
        <v>71.647440884782213</v>
      </c>
      <c r="O7" s="108">
        <f t="shared" si="3"/>
        <v>0</v>
      </c>
      <c r="P7" s="109">
        <f t="shared" si="4"/>
        <v>-8.3525591152177867</v>
      </c>
      <c r="Q7" s="110">
        <f t="shared" si="5"/>
        <v>0.89559301105977762</v>
      </c>
      <c r="R7" s="328"/>
      <c r="S7" s="47">
        <v>0.35277777777777775</v>
      </c>
      <c r="T7" s="48">
        <v>0.37368055555555552</v>
      </c>
      <c r="U7" s="111">
        <v>5.8499999999999552</v>
      </c>
      <c r="V7" s="112">
        <v>30.114125129321543</v>
      </c>
      <c r="W7" s="113"/>
      <c r="X7" s="116"/>
      <c r="Y7" s="12"/>
      <c r="Z7" s="198"/>
      <c r="AA7" s="337"/>
      <c r="AB7" s="338"/>
      <c r="AC7" s="12">
        <v>1</v>
      </c>
      <c r="AD7" s="198"/>
      <c r="AE7" s="117">
        <f t="shared" si="6"/>
        <v>-208.81397788044455</v>
      </c>
      <c r="AF7" s="110">
        <f t="shared" si="7"/>
        <v>0.89559301105977773</v>
      </c>
      <c r="AG7" s="374"/>
    </row>
    <row r="8" spans="1:33" ht="15.75" customHeight="1">
      <c r="A8" s="323"/>
      <c r="B8" s="100" t="s">
        <v>173</v>
      </c>
      <c r="C8" s="376" t="s">
        <v>176</v>
      </c>
      <c r="D8" s="376"/>
      <c r="E8" s="101">
        <v>59.52</v>
      </c>
      <c r="F8" s="102">
        <v>4424</v>
      </c>
      <c r="G8" s="103">
        <f t="shared" si="0"/>
        <v>263316.48000000004</v>
      </c>
      <c r="H8" s="26"/>
      <c r="I8" s="104">
        <v>24</v>
      </c>
      <c r="J8" s="105">
        <v>2000</v>
      </c>
      <c r="K8" s="106">
        <f t="shared" si="8"/>
        <v>83.333333333333329</v>
      </c>
      <c r="L8" s="118">
        <v>24</v>
      </c>
      <c r="M8" s="105">
        <f t="shared" si="1"/>
        <v>1797.0116725059697</v>
      </c>
      <c r="N8" s="106">
        <f t="shared" si="2"/>
        <v>74.875486354415401</v>
      </c>
      <c r="O8" s="108">
        <f t="shared" si="3"/>
        <v>0</v>
      </c>
      <c r="P8" s="109">
        <f t="shared" si="4"/>
        <v>-8.457846978917928</v>
      </c>
      <c r="Q8" s="110">
        <f t="shared" si="5"/>
        <v>0.89850583625298486</v>
      </c>
      <c r="R8" s="328"/>
      <c r="S8" s="47">
        <v>0.37777777777777771</v>
      </c>
      <c r="T8" s="48">
        <v>0.48034722222222215</v>
      </c>
      <c r="U8" s="111">
        <v>5.8999999999999631</v>
      </c>
      <c r="V8" s="112">
        <v>147.71189528771311</v>
      </c>
      <c r="W8" s="113">
        <v>0.48034722222222215</v>
      </c>
      <c r="X8" s="116">
        <v>0.51874999999999993</v>
      </c>
      <c r="Y8" s="12"/>
      <c r="Z8" s="198"/>
      <c r="AA8" s="337"/>
      <c r="AB8" s="338"/>
      <c r="AC8" s="12">
        <v>4</v>
      </c>
      <c r="AD8" s="198"/>
      <c r="AE8" s="117">
        <f t="shared" si="6"/>
        <v>-202.98832749403027</v>
      </c>
      <c r="AF8" s="110">
        <f t="shared" si="7"/>
        <v>0.89850583625298486</v>
      </c>
      <c r="AG8" s="374"/>
    </row>
    <row r="9" spans="1:33" ht="15.75" customHeight="1">
      <c r="A9" s="323"/>
      <c r="B9" s="100" t="s">
        <v>173</v>
      </c>
      <c r="C9" s="376" t="s">
        <v>174</v>
      </c>
      <c r="D9" s="376"/>
      <c r="E9" s="101">
        <v>77.34</v>
      </c>
      <c r="F9" s="102">
        <v>1836</v>
      </c>
      <c r="G9" s="103">
        <f t="shared" si="0"/>
        <v>141996.24000000002</v>
      </c>
      <c r="H9" s="13"/>
      <c r="I9" s="104">
        <v>23</v>
      </c>
      <c r="J9" s="105">
        <v>2000</v>
      </c>
      <c r="K9" s="106">
        <f t="shared" si="8"/>
        <v>86.956521739130437</v>
      </c>
      <c r="L9" s="118">
        <v>23</v>
      </c>
      <c r="M9" s="105">
        <f t="shared" si="1"/>
        <v>1793.0192297084636</v>
      </c>
      <c r="N9" s="106">
        <f t="shared" si="2"/>
        <v>77.957357813411463</v>
      </c>
      <c r="O9" s="108">
        <f t="shared" si="3"/>
        <v>0</v>
      </c>
      <c r="P9" s="109">
        <f t="shared" si="4"/>
        <v>-8.9991639257189746</v>
      </c>
      <c r="Q9" s="110">
        <f t="shared" si="5"/>
        <v>0.89650961485423175</v>
      </c>
      <c r="R9" s="328"/>
      <c r="S9" s="47">
        <v>0.51874999999999993</v>
      </c>
      <c r="T9" s="48">
        <v>0.56141203703703701</v>
      </c>
      <c r="U9" s="111">
        <v>55.300000000000011</v>
      </c>
      <c r="V9" s="112">
        <v>61.438270250961835</v>
      </c>
      <c r="W9" s="113"/>
      <c r="X9" s="116"/>
      <c r="Y9" s="12"/>
      <c r="Z9" s="198"/>
      <c r="AA9" s="337"/>
      <c r="AB9" s="338"/>
      <c r="AC9" s="12">
        <v>1</v>
      </c>
      <c r="AD9" s="198"/>
      <c r="AE9" s="117">
        <f t="shared" si="6"/>
        <v>-206.98077029153637</v>
      </c>
      <c r="AF9" s="110">
        <f t="shared" si="7"/>
        <v>0.89650961485423186</v>
      </c>
      <c r="AG9" s="374"/>
    </row>
    <row r="10" spans="1:33" ht="15.75" customHeight="1">
      <c r="A10" s="323"/>
      <c r="B10" s="100" t="s">
        <v>166</v>
      </c>
      <c r="C10" s="376" t="s">
        <v>167</v>
      </c>
      <c r="D10" s="376"/>
      <c r="E10" s="101">
        <v>19.7</v>
      </c>
      <c r="F10" s="102">
        <v>2151</v>
      </c>
      <c r="G10" s="121">
        <f t="shared" si="0"/>
        <v>42374.7</v>
      </c>
      <c r="H10" s="122"/>
      <c r="I10" s="104">
        <v>13</v>
      </c>
      <c r="J10" s="105">
        <v>1200</v>
      </c>
      <c r="K10" s="106">
        <f t="shared" si="8"/>
        <v>92.307692307692307</v>
      </c>
      <c r="L10" s="118">
        <v>13</v>
      </c>
      <c r="M10" s="105">
        <f t="shared" si="1"/>
        <v>1082.3304896674567</v>
      </c>
      <c r="N10" s="106">
        <f t="shared" si="2"/>
        <v>83.256191512881287</v>
      </c>
      <c r="O10" s="108">
        <f t="shared" si="3"/>
        <v>0</v>
      </c>
      <c r="P10" s="109">
        <f t="shared" si="4"/>
        <v>-9.0515007948110195</v>
      </c>
      <c r="Q10" s="110">
        <f t="shared" si="5"/>
        <v>0.90194207472288057</v>
      </c>
      <c r="R10" s="328"/>
      <c r="S10" s="47">
        <v>0.56458333333333321</v>
      </c>
      <c r="T10" s="120">
        <v>0.64738425925925913</v>
      </c>
      <c r="U10" s="111">
        <v>4.5666666666665279</v>
      </c>
      <c r="V10" s="112">
        <v>119.24269087130065</v>
      </c>
      <c r="W10" s="113"/>
      <c r="X10" s="116"/>
      <c r="Y10" s="12"/>
      <c r="Z10" s="198"/>
      <c r="AA10" s="337"/>
      <c r="AB10" s="338"/>
      <c r="AC10" s="12">
        <v>0</v>
      </c>
      <c r="AD10" s="198"/>
      <c r="AE10" s="117">
        <f t="shared" si="6"/>
        <v>-117.66951033254327</v>
      </c>
      <c r="AF10" s="110">
        <f t="shared" si="7"/>
        <v>0.90194207472288057</v>
      </c>
      <c r="AG10" s="374"/>
    </row>
    <row r="11" spans="1:33" ht="15.75" customHeight="1">
      <c r="A11" s="323"/>
      <c r="B11" s="100"/>
      <c r="C11" s="376"/>
      <c r="D11" s="376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28"/>
      <c r="S11" s="47"/>
      <c r="T11" s="120"/>
      <c r="U11" s="111"/>
      <c r="V11" s="112"/>
      <c r="W11" s="113"/>
      <c r="X11" s="116"/>
      <c r="Y11" s="12"/>
      <c r="Z11" s="198"/>
      <c r="AA11" s="337"/>
      <c r="AB11" s="338"/>
      <c r="AC11" s="12"/>
      <c r="AD11" s="198"/>
      <c r="AE11" s="117"/>
      <c r="AF11" s="110"/>
      <c r="AG11" s="374"/>
    </row>
    <row r="12" spans="1:33" ht="15.75" customHeight="1">
      <c r="A12" s="323"/>
      <c r="B12" s="100"/>
      <c r="C12" s="376"/>
      <c r="D12" s="376"/>
      <c r="E12" s="101"/>
      <c r="F12" s="102"/>
      <c r="G12" s="121"/>
      <c r="H12" s="62"/>
      <c r="I12" s="104"/>
      <c r="J12" s="105"/>
      <c r="K12" s="106"/>
      <c r="L12" s="107"/>
      <c r="M12" s="105"/>
      <c r="N12" s="106"/>
      <c r="O12" s="123"/>
      <c r="P12" s="124"/>
      <c r="Q12" s="125"/>
      <c r="R12" s="328"/>
      <c r="S12" s="47"/>
      <c r="T12" s="120"/>
      <c r="U12" s="111"/>
      <c r="V12" s="112"/>
      <c r="W12" s="113"/>
      <c r="X12" s="116"/>
      <c r="Y12" s="12"/>
      <c r="Z12" s="198"/>
      <c r="AA12" s="337"/>
      <c r="AB12" s="338"/>
      <c r="AC12" s="12"/>
      <c r="AD12" s="198"/>
      <c r="AE12" s="117"/>
      <c r="AF12" s="110"/>
      <c r="AG12" s="374"/>
    </row>
    <row r="13" spans="1:33" ht="15.75" customHeight="1">
      <c r="A13" s="323"/>
      <c r="B13" s="100"/>
      <c r="C13" s="376"/>
      <c r="D13" s="376"/>
      <c r="E13" s="101"/>
      <c r="F13" s="102"/>
      <c r="G13" s="121"/>
      <c r="H13" s="62"/>
      <c r="I13" s="104"/>
      <c r="J13" s="105"/>
      <c r="K13" s="106"/>
      <c r="L13" s="107"/>
      <c r="M13" s="105"/>
      <c r="N13" s="106"/>
      <c r="O13" s="123"/>
      <c r="P13" s="124"/>
      <c r="Q13" s="125"/>
      <c r="R13" s="328"/>
      <c r="S13" s="47"/>
      <c r="T13" s="120"/>
      <c r="U13" s="111"/>
      <c r="V13" s="112"/>
      <c r="W13" s="113"/>
      <c r="X13" s="116"/>
      <c r="Y13" s="12"/>
      <c r="Z13" s="198"/>
      <c r="AA13" s="337"/>
      <c r="AB13" s="338"/>
      <c r="AC13" s="12"/>
      <c r="AD13" s="198"/>
      <c r="AE13" s="117"/>
      <c r="AF13" s="110"/>
      <c r="AG13" s="374"/>
    </row>
    <row r="14" spans="1:33" ht="15.75" customHeight="1">
      <c r="A14" s="323"/>
      <c r="B14" s="100"/>
      <c r="C14" s="376"/>
      <c r="D14" s="376"/>
      <c r="E14" s="101"/>
      <c r="F14" s="102"/>
      <c r="G14" s="121"/>
      <c r="H14" s="62"/>
      <c r="I14" s="104"/>
      <c r="J14" s="105"/>
      <c r="K14" s="106"/>
      <c r="L14" s="107"/>
      <c r="M14" s="105"/>
      <c r="N14" s="106"/>
      <c r="O14" s="123"/>
      <c r="P14" s="124"/>
      <c r="Q14" s="125"/>
      <c r="R14" s="328"/>
      <c r="S14" s="47"/>
      <c r="T14" s="120"/>
      <c r="U14" s="111"/>
      <c r="V14" s="112"/>
      <c r="W14" s="113"/>
      <c r="X14" s="116"/>
      <c r="Y14" s="12"/>
      <c r="Z14" s="198"/>
      <c r="AA14" s="337"/>
      <c r="AB14" s="338"/>
      <c r="AC14" s="12"/>
      <c r="AD14" s="198"/>
      <c r="AE14" s="117"/>
      <c r="AF14" s="110"/>
      <c r="AG14" s="374"/>
    </row>
    <row r="15" spans="1:33" ht="15.75" customHeight="1">
      <c r="A15" s="323"/>
      <c r="B15" s="100"/>
      <c r="C15" s="376"/>
      <c r="D15" s="376"/>
      <c r="E15" s="101"/>
      <c r="F15" s="102"/>
      <c r="G15" s="121"/>
      <c r="H15" s="62"/>
      <c r="I15" s="104"/>
      <c r="J15" s="105"/>
      <c r="K15" s="106"/>
      <c r="L15" s="107"/>
      <c r="M15" s="105"/>
      <c r="N15" s="106"/>
      <c r="O15" s="123"/>
      <c r="P15" s="124"/>
      <c r="Q15" s="125"/>
      <c r="R15" s="328"/>
      <c r="S15" s="47"/>
      <c r="T15" s="120"/>
      <c r="U15" s="111"/>
      <c r="V15" s="112"/>
      <c r="W15" s="113"/>
      <c r="X15" s="116"/>
      <c r="Y15" s="12"/>
      <c r="Z15" s="198"/>
      <c r="AA15" s="337"/>
      <c r="AB15" s="338"/>
      <c r="AC15" s="12"/>
      <c r="AD15" s="198"/>
      <c r="AE15" s="117"/>
      <c r="AF15" s="110"/>
      <c r="AG15" s="374"/>
    </row>
    <row r="16" spans="1:33" ht="15.75" customHeight="1">
      <c r="A16" s="323"/>
      <c r="B16" s="100"/>
      <c r="C16" s="376"/>
      <c r="D16" s="37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8"/>
      <c r="S16" s="47"/>
      <c r="T16" s="120"/>
      <c r="U16" s="111"/>
      <c r="V16" s="112"/>
      <c r="W16" s="113"/>
      <c r="X16" s="116"/>
      <c r="Y16" s="12"/>
      <c r="Z16" s="198"/>
      <c r="AA16" s="337"/>
      <c r="AB16" s="338"/>
      <c r="AC16" s="12"/>
      <c r="AD16" s="198"/>
      <c r="AE16" s="117"/>
      <c r="AF16" s="110"/>
      <c r="AG16" s="374"/>
    </row>
    <row r="17" spans="1:33" ht="15.75" customHeight="1">
      <c r="A17" s="323"/>
      <c r="B17" s="100"/>
      <c r="C17" s="376"/>
      <c r="D17" s="37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8"/>
      <c r="S17" s="47"/>
      <c r="T17" s="120"/>
      <c r="U17" s="111"/>
      <c r="V17" s="112"/>
      <c r="W17" s="113"/>
      <c r="X17" s="116"/>
      <c r="Y17" s="12"/>
      <c r="Z17" s="198"/>
      <c r="AA17" s="337"/>
      <c r="AB17" s="338"/>
      <c r="AC17" s="12"/>
      <c r="AD17" s="198"/>
      <c r="AE17" s="117"/>
      <c r="AF17" s="110"/>
      <c r="AG17" s="374"/>
    </row>
    <row r="18" spans="1:33" ht="15.75" customHeight="1">
      <c r="A18" s="323"/>
      <c r="B18" s="100"/>
      <c r="C18" s="376"/>
      <c r="D18" s="37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8"/>
      <c r="S18" s="47"/>
      <c r="T18" s="120"/>
      <c r="U18" s="111"/>
      <c r="V18" s="112"/>
      <c r="W18" s="113"/>
      <c r="X18" s="116"/>
      <c r="Y18" s="12"/>
      <c r="Z18" s="198"/>
      <c r="AA18" s="337"/>
      <c r="AB18" s="338"/>
      <c r="AC18" s="12"/>
      <c r="AD18" s="198"/>
      <c r="AE18" s="117"/>
      <c r="AF18" s="110"/>
      <c r="AG18" s="374"/>
    </row>
    <row r="19" spans="1:33" ht="15.75" customHeight="1">
      <c r="A19" s="323"/>
      <c r="B19" s="100"/>
      <c r="C19" s="376"/>
      <c r="D19" s="37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8"/>
      <c r="S19" s="47"/>
      <c r="T19" s="120"/>
      <c r="U19" s="111"/>
      <c r="V19" s="112"/>
      <c r="W19" s="113"/>
      <c r="X19" s="116"/>
      <c r="Y19" s="12"/>
      <c r="Z19" s="198"/>
      <c r="AA19" s="337"/>
      <c r="AB19" s="338"/>
      <c r="AC19" s="12"/>
      <c r="AD19" s="198"/>
      <c r="AE19" s="117"/>
      <c r="AF19" s="110"/>
      <c r="AG19" s="374"/>
    </row>
    <row r="20" spans="1:33" ht="15.75" customHeight="1">
      <c r="A20" s="323"/>
      <c r="B20" s="100"/>
      <c r="C20" s="376"/>
      <c r="D20" s="376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8"/>
      <c r="S20" s="47"/>
      <c r="T20" s="120"/>
      <c r="U20" s="130"/>
      <c r="V20" s="112"/>
      <c r="W20" s="113"/>
      <c r="X20" s="116"/>
      <c r="Y20" s="12"/>
      <c r="Z20" s="198"/>
      <c r="AA20" s="337"/>
      <c r="AB20" s="338"/>
      <c r="AC20" s="12"/>
      <c r="AD20" s="198"/>
      <c r="AE20" s="117"/>
      <c r="AF20" s="110"/>
      <c r="AG20" s="374"/>
    </row>
    <row r="21" spans="1:33" ht="15.75" customHeight="1" thickBot="1">
      <c r="A21" s="324"/>
      <c r="B21" s="133" t="s">
        <v>115</v>
      </c>
      <c r="C21" s="358"/>
      <c r="D21" s="358"/>
      <c r="E21" s="134"/>
      <c r="F21" s="167"/>
      <c r="G21" s="135"/>
      <c r="H21" s="69"/>
      <c r="I21" s="136">
        <f t="shared" ref="I21:J21" si="9">AVERAGE(I5:I20)</f>
        <v>20.333333333333332</v>
      </c>
      <c r="J21" s="137">
        <f t="shared" si="9"/>
        <v>1733.3333333333333</v>
      </c>
      <c r="K21" s="138">
        <f t="shared" ref="K21" si="10">J21/I21</f>
        <v>85.245901639344268</v>
      </c>
      <c r="L21" s="136">
        <f t="shared" ref="L21:M21" si="11">AVERAGE(L5:L20)</f>
        <v>20.333333333333332</v>
      </c>
      <c r="M21" s="137">
        <f t="shared" si="11"/>
        <v>1556.1030341858814</v>
      </c>
      <c r="N21" s="138">
        <f t="shared" ref="N21:N30" si="12">M21/L21</f>
        <v>76.529657418977777</v>
      </c>
      <c r="O21" s="139">
        <f t="shared" ref="O21:O30" si="13">L21-I21</f>
        <v>0</v>
      </c>
      <c r="P21" s="140">
        <f t="shared" ref="P21:P30" si="14">N21-K21</f>
        <v>-8.7162442203664909</v>
      </c>
      <c r="Q21" s="141">
        <f t="shared" ref="Q21:Q30" si="15">N21/K21</f>
        <v>0.89775175049185463</v>
      </c>
      <c r="R21" s="329"/>
      <c r="S21" s="142">
        <v>0.16666666666666666</v>
      </c>
      <c r="T21" s="143">
        <v>0.64738425925925913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359"/>
      <c r="AB21" s="360"/>
      <c r="AC21" s="179">
        <f>SUM(AC5:AC20)</f>
        <v>12</v>
      </c>
      <c r="AD21" s="180">
        <f>SUM(AD5:AD20)</f>
        <v>0</v>
      </c>
      <c r="AE21" s="168">
        <f t="shared" ref="AE21:AE30" si="16">M21-J21</f>
        <v>-177.23029914745189</v>
      </c>
      <c r="AF21" s="141">
        <f t="shared" ref="AF21:AF30" si="17">M21/J21</f>
        <v>0.89775175049185463</v>
      </c>
      <c r="AG21" s="375"/>
    </row>
    <row r="22" spans="1:33" ht="15.75" customHeight="1">
      <c r="A22" s="361" t="s">
        <v>177</v>
      </c>
      <c r="B22" s="146" t="s">
        <v>192</v>
      </c>
      <c r="C22" s="325" t="s">
        <v>218</v>
      </c>
      <c r="D22" s="326"/>
      <c r="E22" s="147">
        <v>36.450000000000003</v>
      </c>
      <c r="F22" s="159">
        <v>1325</v>
      </c>
      <c r="G22" s="148">
        <f t="shared" ref="G22:G30" si="18">E22*F22</f>
        <v>48296.250000000007</v>
      </c>
      <c r="H22" s="149">
        <v>2</v>
      </c>
      <c r="I22" s="153">
        <v>20</v>
      </c>
      <c r="J22" s="151">
        <v>2100</v>
      </c>
      <c r="K22" s="152">
        <f>J22/I22</f>
        <v>105</v>
      </c>
      <c r="L22" s="153">
        <v>20</v>
      </c>
      <c r="M22" s="151">
        <f t="shared" ref="M22:M30" si="19">F22/V22*60</f>
        <v>1896.6383422374979</v>
      </c>
      <c r="N22" s="152">
        <f t="shared" si="12"/>
        <v>94.831917111874901</v>
      </c>
      <c r="O22" s="154">
        <f t="shared" si="13"/>
        <v>0</v>
      </c>
      <c r="P22" s="155">
        <f t="shared" si="14"/>
        <v>-10.168082888125099</v>
      </c>
      <c r="Q22" s="156">
        <f t="shared" si="15"/>
        <v>0.90316111535118948</v>
      </c>
      <c r="R22" s="327">
        <f>Q38</f>
        <v>0.88749264391895188</v>
      </c>
      <c r="S22" s="157">
        <v>0.16666666666666666</v>
      </c>
      <c r="T22" s="158">
        <v>0.19576388888888888</v>
      </c>
      <c r="U22" s="159"/>
      <c r="V22" s="160">
        <v>41.916267445174832</v>
      </c>
      <c r="W22" s="97"/>
      <c r="X22" s="98"/>
      <c r="Y22" s="12"/>
      <c r="Z22" s="198"/>
      <c r="AA22" s="330"/>
      <c r="AB22" s="331"/>
      <c r="AC22" s="12">
        <v>0</v>
      </c>
      <c r="AD22" s="198"/>
      <c r="AE22" s="115">
        <f t="shared" si="16"/>
        <v>-203.36165776250209</v>
      </c>
      <c r="AF22" s="156">
        <f t="shared" si="17"/>
        <v>0.90316111535118948</v>
      </c>
      <c r="AG22" s="381">
        <f>AF38</f>
        <v>0.88749264391895188</v>
      </c>
    </row>
    <row r="23" spans="1:33" ht="15.75" customHeight="1">
      <c r="A23" s="362"/>
      <c r="B23" s="163" t="s">
        <v>166</v>
      </c>
      <c r="C23" s="335" t="s">
        <v>221</v>
      </c>
      <c r="D23" s="336"/>
      <c r="E23" s="101">
        <v>31.72</v>
      </c>
      <c r="F23" s="111">
        <v>1822</v>
      </c>
      <c r="G23" s="103">
        <f t="shared" si="18"/>
        <v>57793.84</v>
      </c>
      <c r="H23" s="26"/>
      <c r="I23" s="107">
        <v>22</v>
      </c>
      <c r="J23" s="105">
        <v>2000</v>
      </c>
      <c r="K23" s="106">
        <f t="shared" si="8"/>
        <v>90.909090909090907</v>
      </c>
      <c r="L23" s="107">
        <v>22</v>
      </c>
      <c r="M23" s="105">
        <f t="shared" si="19"/>
        <v>1800.4072198559161</v>
      </c>
      <c r="N23" s="106">
        <f t="shared" si="12"/>
        <v>81.836691811632548</v>
      </c>
      <c r="O23" s="108">
        <f t="shared" si="13"/>
        <v>0</v>
      </c>
      <c r="P23" s="109">
        <f t="shared" si="14"/>
        <v>-9.0723990974583586</v>
      </c>
      <c r="Q23" s="110">
        <f t="shared" si="15"/>
        <v>0.900203609927958</v>
      </c>
      <c r="R23" s="328"/>
      <c r="S23" s="47">
        <v>0.1986111111111111</v>
      </c>
      <c r="T23" s="48">
        <v>0.24077546296296296</v>
      </c>
      <c r="U23" s="111">
        <v>5</v>
      </c>
      <c r="V23" s="112">
        <v>60.7195965414695</v>
      </c>
      <c r="W23" s="113"/>
      <c r="X23" s="116"/>
      <c r="Y23" s="12"/>
      <c r="Z23" s="198"/>
      <c r="AA23" s="337"/>
      <c r="AB23" s="338"/>
      <c r="AC23" s="12">
        <v>1</v>
      </c>
      <c r="AD23" s="198"/>
      <c r="AE23" s="117">
        <f t="shared" si="16"/>
        <v>-199.59278014408392</v>
      </c>
      <c r="AF23" s="110">
        <f t="shared" si="17"/>
        <v>0.900203609927958</v>
      </c>
      <c r="AG23" s="374"/>
    </row>
    <row r="24" spans="1:33" ht="15.75" customHeight="1">
      <c r="A24" s="362"/>
      <c r="B24" s="163" t="s">
        <v>166</v>
      </c>
      <c r="C24" s="335" t="s">
        <v>222</v>
      </c>
      <c r="D24" s="336"/>
      <c r="E24" s="101">
        <v>34.79</v>
      </c>
      <c r="F24" s="111">
        <v>1868</v>
      </c>
      <c r="G24" s="103">
        <f t="shared" si="18"/>
        <v>64987.72</v>
      </c>
      <c r="H24" s="26"/>
      <c r="I24" s="107">
        <v>11</v>
      </c>
      <c r="J24" s="105">
        <v>2000</v>
      </c>
      <c r="K24" s="106">
        <f t="shared" si="8"/>
        <v>181.81818181818181</v>
      </c>
      <c r="L24" s="107">
        <v>11</v>
      </c>
      <c r="M24" s="105">
        <f t="shared" si="19"/>
        <v>1806.2749008060193</v>
      </c>
      <c r="N24" s="106">
        <f t="shared" si="12"/>
        <v>164.20680916418357</v>
      </c>
      <c r="O24" s="108">
        <f t="shared" si="13"/>
        <v>0</v>
      </c>
      <c r="P24" s="109">
        <f t="shared" si="14"/>
        <v>-17.611372653998245</v>
      </c>
      <c r="Q24" s="110">
        <f t="shared" si="15"/>
        <v>0.90313745040300963</v>
      </c>
      <c r="R24" s="328"/>
      <c r="S24" s="47">
        <v>0.24374999999999997</v>
      </c>
      <c r="T24" s="48">
        <v>0.28684027777777776</v>
      </c>
      <c r="U24" s="111">
        <v>5</v>
      </c>
      <c r="V24" s="112">
        <v>62.050355651836952</v>
      </c>
      <c r="W24" s="113"/>
      <c r="X24" s="116"/>
      <c r="Y24" s="12"/>
      <c r="Z24" s="198"/>
      <c r="AA24" s="337"/>
      <c r="AB24" s="338"/>
      <c r="AC24" s="12">
        <v>0</v>
      </c>
      <c r="AD24" s="198"/>
      <c r="AE24" s="117">
        <f t="shared" si="16"/>
        <v>-193.72509919398067</v>
      </c>
      <c r="AF24" s="110">
        <f t="shared" si="17"/>
        <v>0.90313745040300963</v>
      </c>
      <c r="AG24" s="374"/>
    </row>
    <row r="25" spans="1:33" ht="15.75" customHeight="1">
      <c r="A25" s="362"/>
      <c r="B25" s="163" t="s">
        <v>166</v>
      </c>
      <c r="C25" s="335" t="s">
        <v>220</v>
      </c>
      <c r="D25" s="336"/>
      <c r="E25" s="101">
        <v>33.200000000000003</v>
      </c>
      <c r="F25" s="111">
        <v>1480</v>
      </c>
      <c r="G25" s="103">
        <f t="shared" si="18"/>
        <v>49136.000000000007</v>
      </c>
      <c r="H25" s="26">
        <v>2</v>
      </c>
      <c r="I25" s="107">
        <v>11</v>
      </c>
      <c r="J25" s="105">
        <v>2000</v>
      </c>
      <c r="K25" s="106">
        <f t="shared" si="8"/>
        <v>181.81818181818181</v>
      </c>
      <c r="L25" s="107">
        <v>11</v>
      </c>
      <c r="M25" s="105">
        <f t="shared" si="19"/>
        <v>1804.7856344469412</v>
      </c>
      <c r="N25" s="106">
        <f t="shared" si="12"/>
        <v>164.07142131335829</v>
      </c>
      <c r="O25" s="108">
        <f t="shared" si="13"/>
        <v>0</v>
      </c>
      <c r="P25" s="109">
        <f t="shared" si="14"/>
        <v>-17.746760504823527</v>
      </c>
      <c r="Q25" s="110">
        <f t="shared" si="15"/>
        <v>0.90239281722347064</v>
      </c>
      <c r="R25" s="328"/>
      <c r="S25" s="47">
        <v>0.29027777777777775</v>
      </c>
      <c r="T25" s="48">
        <v>0.32444444444444442</v>
      </c>
      <c r="U25" s="111">
        <v>4.9499999999999744</v>
      </c>
      <c r="V25" s="112">
        <v>49.202519293773015</v>
      </c>
      <c r="W25" s="113"/>
      <c r="X25" s="116"/>
      <c r="Y25" s="12"/>
      <c r="Z25" s="198"/>
      <c r="AA25" s="337"/>
      <c r="AB25" s="338"/>
      <c r="AC25" s="12">
        <v>0</v>
      </c>
      <c r="AD25" s="198"/>
      <c r="AE25" s="117">
        <f t="shared" si="16"/>
        <v>-195.21436555305877</v>
      </c>
      <c r="AF25" s="110">
        <f t="shared" si="17"/>
        <v>0.90239281722347064</v>
      </c>
      <c r="AG25" s="374"/>
    </row>
    <row r="26" spans="1:33" ht="15.75" customHeight="1">
      <c r="A26" s="363"/>
      <c r="B26" s="163" t="s">
        <v>166</v>
      </c>
      <c r="C26" s="335" t="s">
        <v>225</v>
      </c>
      <c r="D26" s="336"/>
      <c r="E26" s="101">
        <v>51.44</v>
      </c>
      <c r="F26" s="111">
        <v>2421</v>
      </c>
      <c r="G26" s="103">
        <f t="shared" si="18"/>
        <v>124536.23999999999</v>
      </c>
      <c r="H26" s="13"/>
      <c r="I26" s="118">
        <v>19</v>
      </c>
      <c r="J26" s="105">
        <v>2000</v>
      </c>
      <c r="K26" s="106">
        <f t="shared" si="8"/>
        <v>105.26315789473684</v>
      </c>
      <c r="L26" s="107">
        <v>19</v>
      </c>
      <c r="M26" s="105">
        <f t="shared" si="19"/>
        <v>1790.9152450743361</v>
      </c>
      <c r="N26" s="106">
        <f t="shared" si="12"/>
        <v>94.258697109175586</v>
      </c>
      <c r="O26" s="108">
        <f t="shared" si="13"/>
        <v>0</v>
      </c>
      <c r="P26" s="109">
        <f t="shared" si="14"/>
        <v>-11.00446078556125</v>
      </c>
      <c r="Q26" s="110">
        <f t="shared" si="15"/>
        <v>0.8954576225371681</v>
      </c>
      <c r="R26" s="328"/>
      <c r="S26" s="47">
        <v>0.32777777777777772</v>
      </c>
      <c r="T26" s="48">
        <v>0.38409722222222215</v>
      </c>
      <c r="U26" s="111">
        <v>4.799999999999951</v>
      </c>
      <c r="V26" s="112">
        <v>81.109365951022795</v>
      </c>
      <c r="W26" s="113"/>
      <c r="X26" s="116"/>
      <c r="Y26" s="12"/>
      <c r="Z26" s="198"/>
      <c r="AA26" s="337"/>
      <c r="AB26" s="338"/>
      <c r="AC26" s="12">
        <v>2</v>
      </c>
      <c r="AD26" s="198"/>
      <c r="AE26" s="117">
        <f t="shared" si="16"/>
        <v>-209.0847549256639</v>
      </c>
      <c r="AF26" s="110">
        <f t="shared" si="17"/>
        <v>0.8954576225371681</v>
      </c>
      <c r="AG26" s="374"/>
    </row>
    <row r="27" spans="1:33" ht="15.75" customHeight="1">
      <c r="A27" s="363"/>
      <c r="B27" s="163" t="s">
        <v>171</v>
      </c>
      <c r="C27" s="335" t="s">
        <v>241</v>
      </c>
      <c r="D27" s="336"/>
      <c r="E27" s="101">
        <v>46.34</v>
      </c>
      <c r="F27" s="111">
        <v>2506</v>
      </c>
      <c r="G27" s="121">
        <f t="shared" si="18"/>
        <v>116128.04000000001</v>
      </c>
      <c r="H27" s="122">
        <v>2</v>
      </c>
      <c r="I27" s="107">
        <v>21</v>
      </c>
      <c r="J27" s="105">
        <v>1500</v>
      </c>
      <c r="K27" s="106">
        <f t="shared" si="8"/>
        <v>71.428571428571431</v>
      </c>
      <c r="L27" s="107">
        <v>21</v>
      </c>
      <c r="M27" s="105">
        <f t="shared" si="19"/>
        <v>1229.8966999999998</v>
      </c>
      <c r="N27" s="106">
        <f t="shared" si="12"/>
        <v>58.566509523809515</v>
      </c>
      <c r="O27" s="108">
        <f t="shared" si="13"/>
        <v>0</v>
      </c>
      <c r="P27" s="109">
        <f t="shared" si="14"/>
        <v>-12.862061904761916</v>
      </c>
      <c r="Q27" s="110">
        <f t="shared" si="15"/>
        <v>0.81993113333333323</v>
      </c>
      <c r="R27" s="328"/>
      <c r="S27" s="47">
        <v>0.38749999999999996</v>
      </c>
      <c r="T27" s="120">
        <v>0.47239583333333329</v>
      </c>
      <c r="U27" s="111">
        <v>4.9000000000000465</v>
      </c>
      <c r="V27" s="112">
        <v>122.25416980141505</v>
      </c>
      <c r="W27" s="113">
        <v>0.47239583333333329</v>
      </c>
      <c r="X27" s="116">
        <v>0.51041666666666663</v>
      </c>
      <c r="Y27" s="12"/>
      <c r="Z27" s="198"/>
      <c r="AA27" s="337"/>
      <c r="AB27" s="338"/>
      <c r="AC27" s="12">
        <v>3</v>
      </c>
      <c r="AD27" s="198"/>
      <c r="AE27" s="117">
        <f t="shared" si="16"/>
        <v>-270.10330000000022</v>
      </c>
      <c r="AF27" s="110">
        <f t="shared" si="17"/>
        <v>0.81993113333333323</v>
      </c>
      <c r="AG27" s="374"/>
    </row>
    <row r="28" spans="1:33" ht="15.75" customHeight="1">
      <c r="A28" s="363"/>
      <c r="B28" s="163" t="s">
        <v>192</v>
      </c>
      <c r="C28" s="335" t="s">
        <v>218</v>
      </c>
      <c r="D28" s="336"/>
      <c r="E28" s="101">
        <v>36.450000000000003</v>
      </c>
      <c r="F28" s="111">
        <v>1610</v>
      </c>
      <c r="G28" s="121">
        <f t="shared" si="18"/>
        <v>58684.500000000007</v>
      </c>
      <c r="H28" s="62"/>
      <c r="I28" s="118">
        <v>20</v>
      </c>
      <c r="J28" s="105">
        <v>2100</v>
      </c>
      <c r="K28" s="106">
        <f t="shared" si="8"/>
        <v>105</v>
      </c>
      <c r="L28" s="107">
        <v>20</v>
      </c>
      <c r="M28" s="105">
        <f t="shared" si="19"/>
        <v>1896.6383422374979</v>
      </c>
      <c r="N28" s="106">
        <f t="shared" si="12"/>
        <v>94.831917111874901</v>
      </c>
      <c r="O28" s="123">
        <f t="shared" si="13"/>
        <v>0</v>
      </c>
      <c r="P28" s="124">
        <f t="shared" si="14"/>
        <v>-10.168082888125099</v>
      </c>
      <c r="Q28" s="125">
        <f t="shared" si="15"/>
        <v>0.90316111535118948</v>
      </c>
      <c r="R28" s="328"/>
      <c r="S28" s="47">
        <v>0.51041666666666663</v>
      </c>
      <c r="T28" s="120">
        <v>0.54577546296296298</v>
      </c>
      <c r="U28" s="111">
        <v>54.750000000000007</v>
      </c>
      <c r="V28" s="112">
        <v>50.932219310740741</v>
      </c>
      <c r="W28" s="113"/>
      <c r="X28" s="116"/>
      <c r="Y28" s="12"/>
      <c r="Z28" s="198"/>
      <c r="AA28" s="337"/>
      <c r="AB28" s="338"/>
      <c r="AC28" s="12">
        <v>0</v>
      </c>
      <c r="AD28" s="198"/>
      <c r="AE28" s="117">
        <f t="shared" si="16"/>
        <v>-203.36165776250209</v>
      </c>
      <c r="AF28" s="110">
        <f t="shared" si="17"/>
        <v>0.90316111535118948</v>
      </c>
      <c r="AG28" s="374"/>
    </row>
    <row r="29" spans="1:33" ht="15.75" customHeight="1">
      <c r="A29" s="363"/>
      <c r="B29" s="163" t="s">
        <v>166</v>
      </c>
      <c r="C29" s="335" t="s">
        <v>220</v>
      </c>
      <c r="D29" s="336"/>
      <c r="E29" s="101">
        <v>33.200000000000003</v>
      </c>
      <c r="F29" s="111">
        <v>1626</v>
      </c>
      <c r="G29" s="121">
        <f t="shared" si="18"/>
        <v>53983.200000000004</v>
      </c>
      <c r="H29" s="62"/>
      <c r="I29" s="118">
        <v>11</v>
      </c>
      <c r="J29" s="105">
        <v>2000</v>
      </c>
      <c r="K29" s="106">
        <f t="shared" si="8"/>
        <v>181.81818181818181</v>
      </c>
      <c r="L29" s="107">
        <v>11</v>
      </c>
      <c r="M29" s="105">
        <f t="shared" si="19"/>
        <v>1804.7856344469412</v>
      </c>
      <c r="N29" s="106">
        <f t="shared" si="12"/>
        <v>164.07142131335829</v>
      </c>
      <c r="O29" s="123">
        <f t="shared" si="13"/>
        <v>0</v>
      </c>
      <c r="P29" s="124">
        <f t="shared" si="14"/>
        <v>-17.746760504823527</v>
      </c>
      <c r="Q29" s="125">
        <f t="shared" si="15"/>
        <v>0.90239281722347064</v>
      </c>
      <c r="R29" s="328"/>
      <c r="S29" s="47">
        <v>0.54861111111111105</v>
      </c>
      <c r="T29" s="120">
        <v>0.58614583333333325</v>
      </c>
      <c r="U29" s="111">
        <v>5</v>
      </c>
      <c r="V29" s="112">
        <v>54.056281332212784</v>
      </c>
      <c r="W29" s="113"/>
      <c r="X29" s="116"/>
      <c r="Y29" s="12"/>
      <c r="Z29" s="198"/>
      <c r="AA29" s="337"/>
      <c r="AB29" s="338"/>
      <c r="AC29" s="12">
        <v>0</v>
      </c>
      <c r="AD29" s="198"/>
      <c r="AE29" s="117">
        <f t="shared" si="16"/>
        <v>-195.21436555305877</v>
      </c>
      <c r="AF29" s="110">
        <f t="shared" si="17"/>
        <v>0.90239281722347064</v>
      </c>
      <c r="AG29" s="374"/>
    </row>
    <row r="30" spans="1:33" ht="15.75" customHeight="1">
      <c r="A30" s="363"/>
      <c r="B30" s="163" t="s">
        <v>171</v>
      </c>
      <c r="C30" s="335" t="s">
        <v>241</v>
      </c>
      <c r="D30" s="336"/>
      <c r="E30" s="101">
        <v>46.34</v>
      </c>
      <c r="F30" s="111">
        <v>3276</v>
      </c>
      <c r="G30" s="121">
        <f t="shared" si="18"/>
        <v>151809.84000000003</v>
      </c>
      <c r="H30" s="62"/>
      <c r="I30" s="118">
        <v>21</v>
      </c>
      <c r="J30" s="105">
        <v>1500</v>
      </c>
      <c r="K30" s="106">
        <f t="shared" si="8"/>
        <v>71.428571428571431</v>
      </c>
      <c r="L30" s="107">
        <v>21</v>
      </c>
      <c r="M30" s="105">
        <f t="shared" si="19"/>
        <v>1234.5314563008235</v>
      </c>
      <c r="N30" s="106">
        <f t="shared" si="12"/>
        <v>58.787212204801122</v>
      </c>
      <c r="O30" s="123">
        <f t="shared" si="13"/>
        <v>0</v>
      </c>
      <c r="P30" s="124">
        <f t="shared" si="14"/>
        <v>-12.641359223770309</v>
      </c>
      <c r="Q30" s="125">
        <f t="shared" si="15"/>
        <v>0.82302097086721571</v>
      </c>
      <c r="R30" s="328"/>
      <c r="S30" s="47">
        <v>0.58958333333333324</v>
      </c>
      <c r="T30" s="120">
        <v>0.70015046296296291</v>
      </c>
      <c r="U30" s="111">
        <v>4.9499999999999744</v>
      </c>
      <c r="V30" s="112">
        <v>159.21830018732501</v>
      </c>
      <c r="W30" s="113"/>
      <c r="X30" s="116"/>
      <c r="Y30" s="12"/>
      <c r="Z30" s="198"/>
      <c r="AA30" s="337"/>
      <c r="AB30" s="338"/>
      <c r="AC30" s="12">
        <v>4</v>
      </c>
      <c r="AD30" s="198"/>
      <c r="AE30" s="117">
        <f t="shared" si="16"/>
        <v>-265.46854369917651</v>
      </c>
      <c r="AF30" s="110">
        <f t="shared" si="17"/>
        <v>0.82302097086721571</v>
      </c>
      <c r="AG30" s="374"/>
    </row>
    <row r="31" spans="1:33" ht="15.75" customHeight="1">
      <c r="A31" s="363"/>
      <c r="B31" s="163"/>
      <c r="C31" s="335"/>
      <c r="D31" s="336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328"/>
      <c r="S31" s="47"/>
      <c r="T31" s="120"/>
      <c r="U31" s="111"/>
      <c r="V31" s="112"/>
      <c r="W31" s="113"/>
      <c r="X31" s="116"/>
      <c r="Y31" s="12"/>
      <c r="Z31" s="198"/>
      <c r="AA31" s="337"/>
      <c r="AB31" s="338"/>
      <c r="AC31" s="12"/>
      <c r="AD31" s="198"/>
      <c r="AE31" s="117"/>
      <c r="AF31" s="110"/>
      <c r="AG31" s="374"/>
    </row>
    <row r="32" spans="1:33" ht="15.75" customHeight="1">
      <c r="A32" s="363"/>
      <c r="B32" s="163"/>
      <c r="C32" s="335"/>
      <c r="D32" s="336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328"/>
      <c r="S32" s="47"/>
      <c r="T32" s="120"/>
      <c r="U32" s="111"/>
      <c r="V32" s="112"/>
      <c r="W32" s="113"/>
      <c r="X32" s="116"/>
      <c r="Y32" s="12"/>
      <c r="Z32" s="198"/>
      <c r="AA32" s="337"/>
      <c r="AB32" s="338"/>
      <c r="AC32" s="12"/>
      <c r="AD32" s="198"/>
      <c r="AE32" s="117"/>
      <c r="AF32" s="110"/>
      <c r="AG32" s="374"/>
    </row>
    <row r="33" spans="1:33" ht="15.75" customHeight="1">
      <c r="A33" s="363"/>
      <c r="B33" s="163"/>
      <c r="C33" s="335"/>
      <c r="D33" s="336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328"/>
      <c r="S33" s="47"/>
      <c r="T33" s="120"/>
      <c r="U33" s="111"/>
      <c r="V33" s="112"/>
      <c r="W33" s="113"/>
      <c r="X33" s="116"/>
      <c r="Y33" s="12"/>
      <c r="Z33" s="198"/>
      <c r="AA33" s="337"/>
      <c r="AB33" s="338"/>
      <c r="AC33" s="12"/>
      <c r="AD33" s="198"/>
      <c r="AE33" s="117"/>
      <c r="AF33" s="110"/>
      <c r="AG33" s="374"/>
    </row>
    <row r="34" spans="1:33" ht="15.75" customHeight="1">
      <c r="A34" s="363"/>
      <c r="B34" s="163"/>
      <c r="C34" s="335"/>
      <c r="D34" s="336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28"/>
      <c r="S34" s="47"/>
      <c r="T34" s="120"/>
      <c r="U34" s="111"/>
      <c r="V34" s="112"/>
      <c r="W34" s="113"/>
      <c r="X34" s="116"/>
      <c r="Y34" s="12"/>
      <c r="Z34" s="198"/>
      <c r="AA34" s="337"/>
      <c r="AB34" s="338"/>
      <c r="AC34" s="12"/>
      <c r="AD34" s="198"/>
      <c r="AE34" s="117"/>
      <c r="AF34" s="110"/>
      <c r="AG34" s="374"/>
    </row>
    <row r="35" spans="1:33" ht="15.75" customHeight="1">
      <c r="A35" s="363"/>
      <c r="B35" s="163"/>
      <c r="C35" s="335"/>
      <c r="D35" s="336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28"/>
      <c r="S35" s="47"/>
      <c r="T35" s="120"/>
      <c r="U35" s="111"/>
      <c r="V35" s="112"/>
      <c r="W35" s="183"/>
      <c r="X35" s="184"/>
      <c r="Y35" s="12"/>
      <c r="Z35" s="198"/>
      <c r="AA35" s="337"/>
      <c r="AB35" s="338"/>
      <c r="AC35" s="12"/>
      <c r="AD35" s="198"/>
      <c r="AE35" s="117"/>
      <c r="AF35" s="110"/>
      <c r="AG35" s="374"/>
    </row>
    <row r="36" spans="1:33" ht="15.75" customHeight="1">
      <c r="A36" s="363"/>
      <c r="B36" s="163"/>
      <c r="C36" s="335"/>
      <c r="D36" s="336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28"/>
      <c r="S36" s="47"/>
      <c r="T36" s="120"/>
      <c r="U36" s="111"/>
      <c r="V36" s="112"/>
      <c r="W36" s="185"/>
      <c r="X36" s="186"/>
      <c r="Y36" s="12"/>
      <c r="Z36" s="198"/>
      <c r="AA36" s="337"/>
      <c r="AB36" s="338"/>
      <c r="AC36" s="12"/>
      <c r="AD36" s="198"/>
      <c r="AE36" s="117"/>
      <c r="AF36" s="110"/>
      <c r="AG36" s="374"/>
    </row>
    <row r="37" spans="1:33" ht="15.75" customHeight="1">
      <c r="A37" s="363"/>
      <c r="B37" s="100"/>
      <c r="C37" s="335"/>
      <c r="D37" s="336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28"/>
      <c r="S37" s="47"/>
      <c r="T37" s="120"/>
      <c r="U37" s="130"/>
      <c r="V37" s="112"/>
      <c r="W37" s="185"/>
      <c r="X37" s="186"/>
      <c r="Y37" s="12"/>
      <c r="Z37" s="198"/>
      <c r="AA37" s="337"/>
      <c r="AB37" s="338"/>
      <c r="AC37" s="12"/>
      <c r="AD37" s="198"/>
      <c r="AE37" s="117"/>
      <c r="AF37" s="110"/>
      <c r="AG37" s="374"/>
    </row>
    <row r="38" spans="1:33" ht="15.75" customHeight="1" thickBot="1">
      <c r="A38" s="364"/>
      <c r="B38" s="133" t="s">
        <v>115</v>
      </c>
      <c r="C38" s="358"/>
      <c r="D38" s="358"/>
      <c r="E38" s="134"/>
      <c r="F38" s="167"/>
      <c r="G38" s="135"/>
      <c r="H38" s="69"/>
      <c r="I38" s="136">
        <f t="shared" ref="I38:J38" si="20">AVERAGE(I22:I37)</f>
        <v>17.333333333333332</v>
      </c>
      <c r="J38" s="137">
        <f t="shared" si="20"/>
        <v>1911.1111111111111</v>
      </c>
      <c r="K38" s="138">
        <f t="shared" ref="K38" si="21">J38/I38</f>
        <v>110.25641025641026</v>
      </c>
      <c r="L38" s="136">
        <f t="shared" ref="L38:M38" si="22">AVERAGE(L22:L37)</f>
        <v>17.333333333333332</v>
      </c>
      <c r="M38" s="137">
        <f t="shared" si="22"/>
        <v>1696.0970528228859</v>
      </c>
      <c r="N38" s="138">
        <f t="shared" ref="N38:N48" si="23">M38/L38</f>
        <v>97.85175304747419</v>
      </c>
      <c r="O38" s="139">
        <f t="shared" ref="O38:O48" si="24">L38-I38</f>
        <v>0</v>
      </c>
      <c r="P38" s="140">
        <f t="shared" ref="P38:P48" si="25">N38-K38</f>
        <v>-12.404657208936072</v>
      </c>
      <c r="Q38" s="141">
        <f t="shared" ref="Q38:Q48" si="26">N38/K38</f>
        <v>0.88749264391895188</v>
      </c>
      <c r="R38" s="329"/>
      <c r="S38" s="142">
        <v>0.16666666666666666</v>
      </c>
      <c r="T38" s="143">
        <v>0.70015046296296291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359"/>
      <c r="AB38" s="360"/>
      <c r="AC38" s="179">
        <f>SUM(AC22:AC37)</f>
        <v>10</v>
      </c>
      <c r="AD38" s="180">
        <f>SUM(AD22:AD37)</f>
        <v>0</v>
      </c>
      <c r="AE38" s="168">
        <f t="shared" ref="AE38:AE48" si="27">M38-J38</f>
        <v>-215.01405828822521</v>
      </c>
      <c r="AF38" s="141">
        <f t="shared" ref="AF38:AF48" si="28">M38/J38</f>
        <v>0.88749264391895188</v>
      </c>
      <c r="AG38" s="375"/>
    </row>
    <row r="39" spans="1:33" ht="15.75" customHeight="1">
      <c r="A39" s="322" t="s">
        <v>178</v>
      </c>
      <c r="B39" s="146" t="s">
        <v>173</v>
      </c>
      <c r="C39" s="325" t="s">
        <v>180</v>
      </c>
      <c r="D39" s="326"/>
      <c r="E39" s="147">
        <v>53.76</v>
      </c>
      <c r="F39" s="97">
        <v>3081</v>
      </c>
      <c r="G39" s="148">
        <f t="shared" ref="G39:G48" si="29">E39*F39</f>
        <v>165634.56</v>
      </c>
      <c r="H39" s="149"/>
      <c r="I39" s="150">
        <v>20</v>
      </c>
      <c r="J39" s="151">
        <v>2000</v>
      </c>
      <c r="K39" s="152">
        <f>J39/I39</f>
        <v>100</v>
      </c>
      <c r="L39" s="153">
        <v>20</v>
      </c>
      <c r="M39" s="151">
        <f t="shared" ref="M39:M48" si="30">F39/V39*60</f>
        <v>1789.0629745447673</v>
      </c>
      <c r="N39" s="152">
        <f t="shared" si="23"/>
        <v>89.453148727238357</v>
      </c>
      <c r="O39" s="154">
        <f t="shared" si="24"/>
        <v>0</v>
      </c>
      <c r="P39" s="155">
        <f t="shared" si="25"/>
        <v>-10.546851272761643</v>
      </c>
      <c r="Q39" s="156">
        <f t="shared" si="26"/>
        <v>0.89453148727238352</v>
      </c>
      <c r="R39" s="327">
        <f>Q55</f>
        <v>0.86519764607385841</v>
      </c>
      <c r="S39" s="157">
        <v>0.16666666666666666</v>
      </c>
      <c r="T39" s="158">
        <v>0.23841435185185184</v>
      </c>
      <c r="U39" s="159"/>
      <c r="V39" s="160">
        <v>103.32783285453561</v>
      </c>
      <c r="W39" s="158"/>
      <c r="X39" s="169"/>
      <c r="Y39" s="12"/>
      <c r="Z39" s="198"/>
      <c r="AA39" s="330"/>
      <c r="AB39" s="331"/>
      <c r="AC39" s="12">
        <v>2</v>
      </c>
      <c r="AD39" s="198"/>
      <c r="AE39" s="115">
        <f t="shared" si="27"/>
        <v>-210.93702545523274</v>
      </c>
      <c r="AF39" s="156">
        <f t="shared" si="28"/>
        <v>0.89453148727238363</v>
      </c>
      <c r="AG39" s="332">
        <f>AF55</f>
        <v>0.89694801840684402</v>
      </c>
    </row>
    <row r="40" spans="1:33" ht="15.75" customHeight="1">
      <c r="A40" s="323"/>
      <c r="B40" s="163" t="s">
        <v>173</v>
      </c>
      <c r="C40" s="335" t="s">
        <v>181</v>
      </c>
      <c r="D40" s="336"/>
      <c r="E40" s="101">
        <v>71.55</v>
      </c>
      <c r="F40" s="102">
        <v>1967</v>
      </c>
      <c r="G40" s="103">
        <f t="shared" si="29"/>
        <v>140738.85</v>
      </c>
      <c r="H40" s="26"/>
      <c r="I40" s="104">
        <v>22</v>
      </c>
      <c r="J40" s="105">
        <v>2000</v>
      </c>
      <c r="K40" s="106">
        <f t="shared" si="8"/>
        <v>90.909090909090907</v>
      </c>
      <c r="L40" s="107">
        <v>22</v>
      </c>
      <c r="M40" s="105">
        <f t="shared" si="30"/>
        <v>1790.7511049214374</v>
      </c>
      <c r="N40" s="106">
        <f t="shared" si="23"/>
        <v>81.397777496428972</v>
      </c>
      <c r="O40" s="108">
        <f t="shared" si="24"/>
        <v>0</v>
      </c>
      <c r="P40" s="109">
        <f t="shared" si="25"/>
        <v>-9.5113134126619343</v>
      </c>
      <c r="Q40" s="110">
        <f t="shared" si="26"/>
        <v>0.89537555246071876</v>
      </c>
      <c r="R40" s="328"/>
      <c r="S40" s="47">
        <v>0.24166666666666664</v>
      </c>
      <c r="T40" s="48">
        <v>0.28743055555555552</v>
      </c>
      <c r="U40" s="111">
        <v>4.6833333333333194</v>
      </c>
      <c r="V40" s="112">
        <v>65.905306257051109</v>
      </c>
      <c r="W40" s="113"/>
      <c r="X40" s="116"/>
      <c r="Y40" s="12"/>
      <c r="Z40" s="198"/>
      <c r="AA40" s="337"/>
      <c r="AB40" s="338"/>
      <c r="AC40" s="12">
        <v>1</v>
      </c>
      <c r="AD40" s="198"/>
      <c r="AE40" s="117">
        <f t="shared" si="27"/>
        <v>-209.24889507856255</v>
      </c>
      <c r="AF40" s="110">
        <f t="shared" si="28"/>
        <v>0.89537555246071876</v>
      </c>
      <c r="AG40" s="333"/>
    </row>
    <row r="41" spans="1:33" ht="15.75" customHeight="1">
      <c r="A41" s="323"/>
      <c r="B41" s="163" t="s">
        <v>173</v>
      </c>
      <c r="C41" s="335" t="s">
        <v>231</v>
      </c>
      <c r="D41" s="336"/>
      <c r="E41" s="101">
        <v>63.92</v>
      </c>
      <c r="F41" s="102">
        <v>2038</v>
      </c>
      <c r="G41" s="103">
        <f t="shared" si="29"/>
        <v>130268.96</v>
      </c>
      <c r="H41" s="26"/>
      <c r="I41" s="104">
        <v>24</v>
      </c>
      <c r="J41" s="105">
        <v>2000</v>
      </c>
      <c r="K41" s="106">
        <f t="shared" si="8"/>
        <v>83.333333333333329</v>
      </c>
      <c r="L41" s="107">
        <v>24</v>
      </c>
      <c r="M41" s="105">
        <f t="shared" si="30"/>
        <v>1788.7601065278727</v>
      </c>
      <c r="N41" s="106">
        <f t="shared" si="23"/>
        <v>74.53167110532803</v>
      </c>
      <c r="O41" s="108">
        <f t="shared" si="24"/>
        <v>0</v>
      </c>
      <c r="P41" s="109">
        <f t="shared" si="25"/>
        <v>-8.8016622280052985</v>
      </c>
      <c r="Q41" s="110">
        <f t="shared" si="26"/>
        <v>0.89438005326393644</v>
      </c>
      <c r="R41" s="328"/>
      <c r="S41" s="47">
        <v>0.29097222222222219</v>
      </c>
      <c r="T41" s="48">
        <v>0.33843749999999995</v>
      </c>
      <c r="U41" s="111">
        <v>5.0999999999999979</v>
      </c>
      <c r="V41" s="112">
        <v>68.360200763508374</v>
      </c>
      <c r="W41" s="113"/>
      <c r="X41" s="116"/>
      <c r="Y41" s="12"/>
      <c r="Z41" s="198"/>
      <c r="AA41" s="337"/>
      <c r="AB41" s="338"/>
      <c r="AC41" s="12">
        <v>1</v>
      </c>
      <c r="AD41" s="198"/>
      <c r="AE41" s="117">
        <f t="shared" si="27"/>
        <v>-211.23989347212728</v>
      </c>
      <c r="AF41" s="110">
        <f t="shared" si="28"/>
        <v>0.89438005326393633</v>
      </c>
      <c r="AG41" s="333"/>
    </row>
    <row r="42" spans="1:33" ht="15.75" customHeight="1">
      <c r="A42" s="323"/>
      <c r="B42" s="163" t="s">
        <v>173</v>
      </c>
      <c r="C42" s="335" t="s">
        <v>175</v>
      </c>
      <c r="D42" s="336"/>
      <c r="E42" s="101">
        <v>58.67</v>
      </c>
      <c r="F42" s="102">
        <v>903</v>
      </c>
      <c r="G42" s="103">
        <f t="shared" si="29"/>
        <v>52979.01</v>
      </c>
      <c r="H42" s="26">
        <v>2</v>
      </c>
      <c r="I42" s="104">
        <v>23</v>
      </c>
      <c r="J42" s="105">
        <v>2000</v>
      </c>
      <c r="K42" s="106">
        <f t="shared" si="8"/>
        <v>86.956521739130437</v>
      </c>
      <c r="L42" s="107">
        <v>23</v>
      </c>
      <c r="M42" s="105">
        <f t="shared" si="30"/>
        <v>1788.3743500569037</v>
      </c>
      <c r="N42" s="106">
        <f t="shared" si="23"/>
        <v>77.7554065242132</v>
      </c>
      <c r="O42" s="108">
        <f t="shared" si="24"/>
        <v>0</v>
      </c>
      <c r="P42" s="109">
        <f t="shared" si="25"/>
        <v>-9.2011152149172375</v>
      </c>
      <c r="Q42" s="110">
        <f t="shared" si="26"/>
        <v>0.8941871750284518</v>
      </c>
      <c r="R42" s="328"/>
      <c r="S42" s="47">
        <v>0.34166666666666662</v>
      </c>
      <c r="T42" s="48">
        <v>0.3626967592592592</v>
      </c>
      <c r="U42" s="111">
        <v>4.6500000000000075</v>
      </c>
      <c r="V42" s="112">
        <v>30.295670477646958</v>
      </c>
      <c r="W42" s="113"/>
      <c r="X42" s="116"/>
      <c r="Y42" s="12"/>
      <c r="Z42" s="198"/>
      <c r="AA42" s="337"/>
      <c r="AB42" s="338"/>
      <c r="AC42" s="12">
        <v>1</v>
      </c>
      <c r="AD42" s="198"/>
      <c r="AE42" s="117">
        <f t="shared" si="27"/>
        <v>-211.62564994309628</v>
      </c>
      <c r="AF42" s="110">
        <f t="shared" si="28"/>
        <v>0.89418717502845191</v>
      </c>
      <c r="AG42" s="333"/>
    </row>
    <row r="43" spans="1:33" ht="15.75" customHeight="1">
      <c r="A43" s="323"/>
      <c r="B43" s="163" t="s">
        <v>173</v>
      </c>
      <c r="C43" s="335" t="s">
        <v>179</v>
      </c>
      <c r="D43" s="336"/>
      <c r="E43" s="101">
        <v>59.54</v>
      </c>
      <c r="F43" s="102">
        <v>2593</v>
      </c>
      <c r="G43" s="103">
        <f t="shared" si="29"/>
        <v>154387.22</v>
      </c>
      <c r="H43" s="13"/>
      <c r="I43" s="104">
        <v>23</v>
      </c>
      <c r="J43" s="105">
        <v>2000</v>
      </c>
      <c r="K43" s="106">
        <f t="shared" si="8"/>
        <v>86.956521739130437</v>
      </c>
      <c r="L43" s="107">
        <v>23</v>
      </c>
      <c r="M43" s="105">
        <f t="shared" si="30"/>
        <v>1795.0576036313948</v>
      </c>
      <c r="N43" s="106">
        <f t="shared" si="23"/>
        <v>78.045982766582384</v>
      </c>
      <c r="O43" s="108">
        <f t="shared" si="24"/>
        <v>0</v>
      </c>
      <c r="P43" s="109">
        <f t="shared" si="25"/>
        <v>-8.9105389725480535</v>
      </c>
      <c r="Q43" s="110">
        <f t="shared" si="26"/>
        <v>0.89752880181569739</v>
      </c>
      <c r="R43" s="328"/>
      <c r="S43" s="47">
        <v>0.36597222222222214</v>
      </c>
      <c r="T43" s="48">
        <v>0.42615740740740732</v>
      </c>
      <c r="U43" s="111">
        <v>4.7166666666666313</v>
      </c>
      <c r="V43" s="112">
        <v>86.67131332457646</v>
      </c>
      <c r="W43" s="113"/>
      <c r="X43" s="116"/>
      <c r="Y43" s="12"/>
      <c r="Z43" s="198"/>
      <c r="AA43" s="337"/>
      <c r="AB43" s="338"/>
      <c r="AC43" s="12">
        <v>2</v>
      </c>
      <c r="AD43" s="198"/>
      <c r="AE43" s="117">
        <f t="shared" si="27"/>
        <v>-204.94239636860516</v>
      </c>
      <c r="AF43" s="110">
        <f t="shared" si="28"/>
        <v>0.89752880181569739</v>
      </c>
      <c r="AG43" s="333"/>
    </row>
    <row r="44" spans="1:33" ht="15.75" customHeight="1">
      <c r="A44" s="323"/>
      <c r="B44" s="163" t="s">
        <v>168</v>
      </c>
      <c r="C44" s="335" t="s">
        <v>169</v>
      </c>
      <c r="D44" s="336"/>
      <c r="E44" s="101">
        <v>29.97</v>
      </c>
      <c r="F44" s="102">
        <v>1783</v>
      </c>
      <c r="G44" s="121">
        <f t="shared" si="29"/>
        <v>53436.509999999995</v>
      </c>
      <c r="H44" s="122"/>
      <c r="I44" s="104">
        <v>21</v>
      </c>
      <c r="J44" s="105">
        <v>2790</v>
      </c>
      <c r="K44" s="106">
        <f t="shared" si="8"/>
        <v>132.85714285714286</v>
      </c>
      <c r="L44" s="107">
        <v>23</v>
      </c>
      <c r="M44" s="105">
        <f t="shared" si="30"/>
        <v>2786.9038461538457</v>
      </c>
      <c r="N44" s="106">
        <f t="shared" si="23"/>
        <v>121.16973244147155</v>
      </c>
      <c r="O44" s="108">
        <f t="shared" si="24"/>
        <v>2</v>
      </c>
      <c r="P44" s="109">
        <f t="shared" si="25"/>
        <v>-11.687410415671309</v>
      </c>
      <c r="Q44" s="110">
        <f t="shared" si="26"/>
        <v>0.91203024418311918</v>
      </c>
      <c r="R44" s="328"/>
      <c r="S44" s="47">
        <v>0.42916666666666659</v>
      </c>
      <c r="T44" s="120">
        <v>0.45582175925925916</v>
      </c>
      <c r="U44" s="111">
        <v>5</v>
      </c>
      <c r="V44" s="112">
        <v>38.386684975745077</v>
      </c>
      <c r="W44" s="113"/>
      <c r="X44" s="116"/>
      <c r="Y44" s="12"/>
      <c r="Z44" s="198"/>
      <c r="AA44" s="337"/>
      <c r="AB44" s="338"/>
      <c r="AC44" s="12">
        <v>1</v>
      </c>
      <c r="AD44" s="198"/>
      <c r="AE44" s="117">
        <f t="shared" si="27"/>
        <v>-3.0961538461542659</v>
      </c>
      <c r="AF44" s="110">
        <f t="shared" si="28"/>
        <v>0.99889026743865439</v>
      </c>
      <c r="AG44" s="333"/>
    </row>
    <row r="45" spans="1:33" ht="15.75" customHeight="1">
      <c r="A45" s="323"/>
      <c r="B45" s="163" t="s">
        <v>168</v>
      </c>
      <c r="C45" s="335" t="s">
        <v>240</v>
      </c>
      <c r="D45" s="336"/>
      <c r="E45" s="101">
        <v>29.23</v>
      </c>
      <c r="F45" s="102">
        <v>2581</v>
      </c>
      <c r="G45" s="121">
        <f t="shared" si="29"/>
        <v>75442.63</v>
      </c>
      <c r="H45" s="62">
        <v>2</v>
      </c>
      <c r="I45" s="104">
        <v>21</v>
      </c>
      <c r="J45" s="105">
        <v>2790</v>
      </c>
      <c r="K45" s="106">
        <f t="shared" si="8"/>
        <v>132.85714285714286</v>
      </c>
      <c r="L45" s="107">
        <v>24</v>
      </c>
      <c r="M45" s="105">
        <f t="shared" si="30"/>
        <v>2368.8682692307693</v>
      </c>
      <c r="N45" s="106">
        <f t="shared" si="23"/>
        <v>98.702844551282055</v>
      </c>
      <c r="O45" s="123">
        <f t="shared" si="24"/>
        <v>3</v>
      </c>
      <c r="P45" s="124">
        <f t="shared" si="25"/>
        <v>-34.154298305860806</v>
      </c>
      <c r="Q45" s="125">
        <f t="shared" si="26"/>
        <v>0.74292463640749928</v>
      </c>
      <c r="R45" s="328"/>
      <c r="S45" s="119">
        <v>0.4590277777777777</v>
      </c>
      <c r="T45" s="120">
        <v>0.50442129629629617</v>
      </c>
      <c r="U45" s="111">
        <v>4.6166666666666956</v>
      </c>
      <c r="V45" s="112">
        <v>65.372989292598746</v>
      </c>
      <c r="W45" s="113">
        <v>0.50442129629629617</v>
      </c>
      <c r="X45" s="116">
        <v>0.54374999999999984</v>
      </c>
      <c r="Y45" s="12"/>
      <c r="Z45" s="198"/>
      <c r="AA45" s="337"/>
      <c r="AB45" s="338"/>
      <c r="AC45" s="12">
        <v>2</v>
      </c>
      <c r="AD45" s="198"/>
      <c r="AE45" s="117">
        <f t="shared" si="27"/>
        <v>-421.13173076923067</v>
      </c>
      <c r="AF45" s="110">
        <f t="shared" si="28"/>
        <v>0.84905672732285642</v>
      </c>
      <c r="AG45" s="333"/>
    </row>
    <row r="46" spans="1:33" ht="15.75" customHeight="1">
      <c r="A46" s="323"/>
      <c r="B46" s="163" t="s">
        <v>173</v>
      </c>
      <c r="C46" s="335" t="s">
        <v>212</v>
      </c>
      <c r="D46" s="336"/>
      <c r="E46" s="101">
        <v>61.09</v>
      </c>
      <c r="F46" s="102">
        <v>3135</v>
      </c>
      <c r="G46" s="121">
        <f t="shared" si="29"/>
        <v>191517.15000000002</v>
      </c>
      <c r="H46" s="62"/>
      <c r="I46" s="104">
        <v>20</v>
      </c>
      <c r="J46" s="105">
        <v>2000</v>
      </c>
      <c r="K46" s="106">
        <f t="shared" si="8"/>
        <v>100</v>
      </c>
      <c r="L46" s="107">
        <v>20</v>
      </c>
      <c r="M46" s="105">
        <f t="shared" si="30"/>
        <v>1791.3455858679736</v>
      </c>
      <c r="N46" s="106">
        <f t="shared" si="23"/>
        <v>89.567279293398684</v>
      </c>
      <c r="O46" s="123">
        <f t="shared" si="24"/>
        <v>0</v>
      </c>
      <c r="P46" s="124">
        <f t="shared" si="25"/>
        <v>-10.432720706601316</v>
      </c>
      <c r="Q46" s="125">
        <f t="shared" si="26"/>
        <v>0.89567279293398683</v>
      </c>
      <c r="R46" s="328"/>
      <c r="S46" s="119">
        <v>0.54374999999999984</v>
      </c>
      <c r="T46" s="120">
        <v>0.61666666666666647</v>
      </c>
      <c r="U46" s="111">
        <v>56.633333333333283</v>
      </c>
      <c r="V46" s="112">
        <v>105.00486421153546</v>
      </c>
      <c r="W46" s="120"/>
      <c r="X46" s="189"/>
      <c r="Y46" s="12"/>
      <c r="Z46" s="198"/>
      <c r="AA46" s="337"/>
      <c r="AB46" s="338"/>
      <c r="AC46" s="12">
        <v>2</v>
      </c>
      <c r="AD46" s="198"/>
      <c r="AE46" s="117">
        <f t="shared" si="27"/>
        <v>-208.65441413202643</v>
      </c>
      <c r="AF46" s="110">
        <f t="shared" si="28"/>
        <v>0.89567279293398683</v>
      </c>
      <c r="AG46" s="333"/>
    </row>
    <row r="47" spans="1:33" ht="15.75" customHeight="1">
      <c r="A47" s="323"/>
      <c r="B47" s="163" t="s">
        <v>173</v>
      </c>
      <c r="C47" s="335" t="s">
        <v>175</v>
      </c>
      <c r="D47" s="336"/>
      <c r="E47" s="101">
        <v>58.67</v>
      </c>
      <c r="F47" s="102">
        <v>2504</v>
      </c>
      <c r="G47" s="121">
        <f t="shared" si="29"/>
        <v>146909.68</v>
      </c>
      <c r="H47" s="62"/>
      <c r="I47" s="104">
        <v>23</v>
      </c>
      <c r="J47" s="105">
        <v>2000</v>
      </c>
      <c r="K47" s="106">
        <f t="shared" si="8"/>
        <v>86.956521739130437</v>
      </c>
      <c r="L47" s="107">
        <v>23</v>
      </c>
      <c r="M47" s="105">
        <f t="shared" si="30"/>
        <v>1788.3743500569037</v>
      </c>
      <c r="N47" s="106">
        <f t="shared" si="23"/>
        <v>77.7554065242132</v>
      </c>
      <c r="O47" s="123">
        <f t="shared" si="24"/>
        <v>0</v>
      </c>
      <c r="P47" s="124">
        <f t="shared" si="25"/>
        <v>-9.2011152149172375</v>
      </c>
      <c r="Q47" s="125">
        <f t="shared" si="26"/>
        <v>0.8941871750284518</v>
      </c>
      <c r="R47" s="328"/>
      <c r="S47" s="119">
        <v>0.62083333333333313</v>
      </c>
      <c r="T47" s="120">
        <v>0.67916666666666647</v>
      </c>
      <c r="U47" s="111">
        <v>5.9999999999999787</v>
      </c>
      <c r="V47" s="112">
        <v>84.009256784084144</v>
      </c>
      <c r="W47" s="120"/>
      <c r="X47" s="189"/>
      <c r="Y47" s="12"/>
      <c r="Z47" s="198"/>
      <c r="AA47" s="337"/>
      <c r="AB47" s="338"/>
      <c r="AC47" s="12">
        <v>2</v>
      </c>
      <c r="AD47" s="198"/>
      <c r="AE47" s="117">
        <f t="shared" si="27"/>
        <v>-211.62564994309628</v>
      </c>
      <c r="AF47" s="110">
        <f t="shared" si="28"/>
        <v>0.89418717502845191</v>
      </c>
      <c r="AG47" s="333"/>
    </row>
    <row r="48" spans="1:33" ht="15.75" customHeight="1">
      <c r="A48" s="323"/>
      <c r="B48" s="163" t="s">
        <v>168</v>
      </c>
      <c r="C48" s="335" t="s">
        <v>240</v>
      </c>
      <c r="D48" s="336"/>
      <c r="E48" s="101">
        <v>29.23</v>
      </c>
      <c r="F48" s="102">
        <v>3444</v>
      </c>
      <c r="G48" s="121">
        <f t="shared" si="29"/>
        <v>100668.12</v>
      </c>
      <c r="H48" s="62"/>
      <c r="I48" s="104">
        <v>21</v>
      </c>
      <c r="J48" s="105">
        <v>2790</v>
      </c>
      <c r="K48" s="106">
        <f t="shared" si="8"/>
        <v>132.85714285714286</v>
      </c>
      <c r="L48" s="107">
        <v>24</v>
      </c>
      <c r="M48" s="105">
        <f t="shared" si="30"/>
        <v>2377.2289807692309</v>
      </c>
      <c r="N48" s="106">
        <f t="shared" si="23"/>
        <v>99.051207532051293</v>
      </c>
      <c r="O48" s="123">
        <f t="shared" si="24"/>
        <v>3</v>
      </c>
      <c r="P48" s="124">
        <f t="shared" si="25"/>
        <v>-33.805935325091568</v>
      </c>
      <c r="Q48" s="125">
        <f t="shared" si="26"/>
        <v>0.74554672335952588</v>
      </c>
      <c r="R48" s="328"/>
      <c r="S48" s="119">
        <v>0.68333333333333313</v>
      </c>
      <c r="T48" s="120">
        <v>0.74369212962962938</v>
      </c>
      <c r="U48" s="111">
        <v>5.9999999999999787</v>
      </c>
      <c r="V48" s="112">
        <v>86.924735341706466</v>
      </c>
      <c r="W48" s="120"/>
      <c r="X48" s="189"/>
      <c r="Y48" s="12"/>
      <c r="Z48" s="198"/>
      <c r="AA48" s="337"/>
      <c r="AB48" s="338"/>
      <c r="AC48" s="12">
        <v>1</v>
      </c>
      <c r="AD48" s="198"/>
      <c r="AE48" s="117">
        <f t="shared" si="27"/>
        <v>-412.77101923076907</v>
      </c>
      <c r="AF48" s="110">
        <f t="shared" si="28"/>
        <v>0.85205339812517233</v>
      </c>
      <c r="AG48" s="333"/>
    </row>
    <row r="49" spans="1:33" ht="15.75" customHeight="1">
      <c r="A49" s="323"/>
      <c r="B49" s="163"/>
      <c r="C49" s="335"/>
      <c r="D49" s="336"/>
      <c r="E49" s="101"/>
      <c r="F49" s="102"/>
      <c r="G49" s="121"/>
      <c r="H49" s="62"/>
      <c r="I49" s="104"/>
      <c r="J49" s="105"/>
      <c r="K49" s="106"/>
      <c r="L49" s="107"/>
      <c r="M49" s="105"/>
      <c r="N49" s="106"/>
      <c r="O49" s="123"/>
      <c r="P49" s="124"/>
      <c r="Q49" s="125"/>
      <c r="R49" s="328"/>
      <c r="S49" s="119"/>
      <c r="T49" s="120"/>
      <c r="U49" s="111"/>
      <c r="V49" s="112"/>
      <c r="W49" s="120"/>
      <c r="X49" s="189"/>
      <c r="Y49" s="12"/>
      <c r="Z49" s="198"/>
      <c r="AA49" s="337"/>
      <c r="AB49" s="338"/>
      <c r="AC49" s="12"/>
      <c r="AD49" s="198"/>
      <c r="AE49" s="117"/>
      <c r="AF49" s="110"/>
      <c r="AG49" s="333"/>
    </row>
    <row r="50" spans="1:33" ht="15.75" customHeight="1">
      <c r="A50" s="323"/>
      <c r="B50" s="163"/>
      <c r="C50" s="335"/>
      <c r="D50" s="336"/>
      <c r="E50" s="101"/>
      <c r="F50" s="102"/>
      <c r="G50" s="121"/>
      <c r="H50" s="62"/>
      <c r="I50" s="104"/>
      <c r="J50" s="105"/>
      <c r="K50" s="106"/>
      <c r="L50" s="107"/>
      <c r="M50" s="105"/>
      <c r="N50" s="106"/>
      <c r="O50" s="123"/>
      <c r="P50" s="124"/>
      <c r="Q50" s="125"/>
      <c r="R50" s="328"/>
      <c r="S50" s="119"/>
      <c r="T50" s="120"/>
      <c r="U50" s="111"/>
      <c r="V50" s="112"/>
      <c r="W50" s="120"/>
      <c r="X50" s="189"/>
      <c r="Y50" s="12"/>
      <c r="Z50" s="198"/>
      <c r="AA50" s="337"/>
      <c r="AB50" s="338"/>
      <c r="AC50" s="12"/>
      <c r="AD50" s="198"/>
      <c r="AE50" s="117"/>
      <c r="AF50" s="110"/>
      <c r="AG50" s="333"/>
    </row>
    <row r="51" spans="1:33" ht="15.75" customHeight="1">
      <c r="A51" s="323"/>
      <c r="B51" s="163"/>
      <c r="C51" s="335"/>
      <c r="D51" s="336"/>
      <c r="E51" s="101"/>
      <c r="F51" s="102"/>
      <c r="G51" s="121"/>
      <c r="H51" s="62"/>
      <c r="I51" s="104"/>
      <c r="J51" s="105"/>
      <c r="K51" s="106"/>
      <c r="L51" s="107"/>
      <c r="M51" s="105"/>
      <c r="N51" s="106"/>
      <c r="O51" s="123"/>
      <c r="P51" s="124"/>
      <c r="Q51" s="125"/>
      <c r="R51" s="328"/>
      <c r="S51" s="119"/>
      <c r="T51" s="120"/>
      <c r="U51" s="111"/>
      <c r="V51" s="112"/>
      <c r="W51" s="120"/>
      <c r="X51" s="189"/>
      <c r="Y51" s="12"/>
      <c r="Z51" s="198"/>
      <c r="AA51" s="337"/>
      <c r="AB51" s="338"/>
      <c r="AC51" s="12"/>
      <c r="AD51" s="198"/>
      <c r="AE51" s="117"/>
      <c r="AF51" s="110"/>
      <c r="AG51" s="333"/>
    </row>
    <row r="52" spans="1:33" ht="15.75" customHeight="1">
      <c r="A52" s="323"/>
      <c r="B52" s="163"/>
      <c r="C52" s="335"/>
      <c r="D52" s="336"/>
      <c r="E52" s="101"/>
      <c r="F52" s="102"/>
      <c r="G52" s="121"/>
      <c r="H52" s="62"/>
      <c r="I52" s="104"/>
      <c r="J52" s="105"/>
      <c r="K52" s="106"/>
      <c r="L52" s="107"/>
      <c r="M52" s="105"/>
      <c r="N52" s="106"/>
      <c r="O52" s="123"/>
      <c r="P52" s="124"/>
      <c r="Q52" s="125"/>
      <c r="R52" s="328"/>
      <c r="S52" s="119"/>
      <c r="T52" s="120"/>
      <c r="U52" s="111"/>
      <c r="V52" s="112"/>
      <c r="W52" s="120"/>
      <c r="X52" s="189"/>
      <c r="Y52" s="12"/>
      <c r="Z52" s="198"/>
      <c r="AA52" s="337"/>
      <c r="AB52" s="338"/>
      <c r="AC52" s="12"/>
      <c r="AD52" s="198"/>
      <c r="AE52" s="117"/>
      <c r="AF52" s="110"/>
      <c r="AG52" s="333"/>
    </row>
    <row r="53" spans="1:33" ht="15.75" customHeight="1">
      <c r="A53" s="323"/>
      <c r="B53" s="163"/>
      <c r="C53" s="335"/>
      <c r="D53" s="336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8"/>
      <c r="S53" s="119"/>
      <c r="T53" s="120"/>
      <c r="U53" s="111"/>
      <c r="V53" s="112"/>
      <c r="W53" s="120"/>
      <c r="X53" s="189"/>
      <c r="Y53" s="12"/>
      <c r="Z53" s="198"/>
      <c r="AA53" s="337"/>
      <c r="AB53" s="338"/>
      <c r="AC53" s="12"/>
      <c r="AD53" s="198"/>
      <c r="AE53" s="117"/>
      <c r="AF53" s="110"/>
      <c r="AG53" s="333"/>
    </row>
    <row r="54" spans="1:33" ht="15.75" customHeight="1">
      <c r="A54" s="323"/>
      <c r="B54" s="163"/>
      <c r="C54" s="335"/>
      <c r="D54" s="336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8"/>
      <c r="S54" s="119"/>
      <c r="T54" s="120"/>
      <c r="U54" s="130"/>
      <c r="V54" s="131"/>
      <c r="W54" s="126"/>
      <c r="X54" s="127"/>
      <c r="Y54" s="12"/>
      <c r="Z54" s="198"/>
      <c r="AA54" s="337"/>
      <c r="AB54" s="338"/>
      <c r="AC54" s="12"/>
      <c r="AD54" s="198"/>
      <c r="AE54" s="165"/>
      <c r="AF54" s="125"/>
      <c r="AG54" s="333"/>
    </row>
    <row r="55" spans="1:33" ht="15.75" customHeight="1" thickBot="1">
      <c r="A55" s="324"/>
      <c r="B55" s="133" t="s">
        <v>115</v>
      </c>
      <c r="C55" s="358"/>
      <c r="D55" s="358"/>
      <c r="E55" s="134"/>
      <c r="F55" s="167"/>
      <c r="G55" s="135"/>
      <c r="H55" s="69"/>
      <c r="I55" s="136">
        <f t="shared" ref="I55:J55" si="31">AVERAGE(I39:I54)</f>
        <v>21.8</v>
      </c>
      <c r="J55" s="137">
        <f t="shared" si="31"/>
        <v>2237</v>
      </c>
      <c r="K55" s="138">
        <f t="shared" ref="K55" si="32">J55/I55</f>
        <v>102.61467889908256</v>
      </c>
      <c r="L55" s="136">
        <f t="shared" ref="L55:M55" si="33">AVERAGE(L39:L54)</f>
        <v>22.6</v>
      </c>
      <c r="M55" s="137">
        <f t="shared" si="33"/>
        <v>2006.4727171761101</v>
      </c>
      <c r="N55" s="138">
        <f t="shared" ref="N55:N66" si="34">M55/L55</f>
        <v>88.781978636111063</v>
      </c>
      <c r="O55" s="139">
        <f t="shared" ref="O55:O66" si="35">L55-I55</f>
        <v>0.80000000000000071</v>
      </c>
      <c r="P55" s="140">
        <f t="shared" ref="P55:P66" si="36">N55-K55</f>
        <v>-13.8327002629715</v>
      </c>
      <c r="Q55" s="141">
        <f t="shared" ref="Q55:Q66" si="37">N55/K55</f>
        <v>0.86519764607385841</v>
      </c>
      <c r="R55" s="329"/>
      <c r="S55" s="142">
        <v>0.16666666666666666</v>
      </c>
      <c r="T55" s="143">
        <v>0.74369212962962938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359"/>
      <c r="AB55" s="360"/>
      <c r="AC55" s="179">
        <f>SUM(AC39:AC54)</f>
        <v>15</v>
      </c>
      <c r="AD55" s="191">
        <f>SUM(AD39:AD54)</f>
        <v>0</v>
      </c>
      <c r="AE55" s="168">
        <f t="shared" ref="AE55:AE66" si="38">M55-J55</f>
        <v>-230.52728282388989</v>
      </c>
      <c r="AF55" s="141">
        <f t="shared" ref="AF55:AF66" si="39">M55/J55</f>
        <v>0.89694801840684402</v>
      </c>
      <c r="AG55" s="334"/>
    </row>
    <row r="56" spans="1:33" ht="15.75" customHeight="1">
      <c r="A56" s="361" t="s">
        <v>191</v>
      </c>
      <c r="B56" s="114" t="s">
        <v>203</v>
      </c>
      <c r="C56" s="372" t="s">
        <v>204</v>
      </c>
      <c r="D56" s="372"/>
      <c r="E56" s="147">
        <v>28.86</v>
      </c>
      <c r="F56" s="97">
        <v>2711</v>
      </c>
      <c r="G56" s="148">
        <f t="shared" ref="G56:G66" si="40">E56*F56</f>
        <v>78239.459999999992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6" si="41">F56/V56*60</f>
        <v>3189.3179423240076</v>
      </c>
      <c r="N56" s="152">
        <f t="shared" si="34"/>
        <v>167.85883906968462</v>
      </c>
      <c r="O56" s="154">
        <f t="shared" si="35"/>
        <v>0</v>
      </c>
      <c r="P56" s="155">
        <f t="shared" si="36"/>
        <v>-21.614845140841709</v>
      </c>
      <c r="Q56" s="156">
        <f t="shared" si="37"/>
        <v>0.88592165064555761</v>
      </c>
      <c r="R56" s="327">
        <f>Q72</f>
        <v>0.89163132117330512</v>
      </c>
      <c r="S56" s="157">
        <v>0.16666666666666666</v>
      </c>
      <c r="T56" s="158">
        <v>0.20208333333333334</v>
      </c>
      <c r="U56" s="159"/>
      <c r="V56" s="160">
        <v>51.00150030243524</v>
      </c>
      <c r="W56" s="158"/>
      <c r="X56" s="169"/>
      <c r="Y56" s="12"/>
      <c r="Z56" s="198"/>
      <c r="AA56" s="330"/>
      <c r="AB56" s="331"/>
      <c r="AC56" s="12">
        <v>1</v>
      </c>
      <c r="AD56" s="198"/>
      <c r="AE56" s="115">
        <f t="shared" si="38"/>
        <v>-410.68205767599238</v>
      </c>
      <c r="AF56" s="156">
        <f t="shared" si="39"/>
        <v>0.88592165064555772</v>
      </c>
      <c r="AG56" s="332">
        <f>AF72</f>
        <v>0.89163132117330524</v>
      </c>
    </row>
    <row r="57" spans="1:33" ht="15.75" customHeight="1">
      <c r="A57" s="362"/>
      <c r="B57" s="100" t="s">
        <v>203</v>
      </c>
      <c r="C57" s="376" t="s">
        <v>208</v>
      </c>
      <c r="D57" s="376"/>
      <c r="E57" s="101">
        <v>31.11</v>
      </c>
      <c r="F57" s="102">
        <v>4193</v>
      </c>
      <c r="G57" s="103">
        <f t="shared" si="40"/>
        <v>130444.23</v>
      </c>
      <c r="H57" s="26"/>
      <c r="I57" s="104">
        <v>19</v>
      </c>
      <c r="J57" s="105">
        <v>3600</v>
      </c>
      <c r="K57" s="106">
        <f t="shared" ref="K57:K91" si="42">J57/I57</f>
        <v>189.47368421052633</v>
      </c>
      <c r="L57" s="107">
        <v>19</v>
      </c>
      <c r="M57" s="105">
        <f t="shared" si="41"/>
        <v>3186.9616259245558</v>
      </c>
      <c r="N57" s="106">
        <f t="shared" si="34"/>
        <v>167.73482241708189</v>
      </c>
      <c r="O57" s="108">
        <f t="shared" si="35"/>
        <v>0</v>
      </c>
      <c r="P57" s="109">
        <f t="shared" si="36"/>
        <v>-21.738861793444443</v>
      </c>
      <c r="Q57" s="110">
        <f t="shared" si="37"/>
        <v>0.88526711831237659</v>
      </c>
      <c r="R57" s="328"/>
      <c r="S57" s="47">
        <v>0.20555555555555555</v>
      </c>
      <c r="T57" s="48">
        <v>0.26037037037037036</v>
      </c>
      <c r="U57" s="111">
        <v>4.9999999999999822</v>
      </c>
      <c r="V57" s="112">
        <v>78.940391987624011</v>
      </c>
      <c r="W57" s="113"/>
      <c r="X57" s="116"/>
      <c r="Y57" s="12"/>
      <c r="Z57" s="198"/>
      <c r="AA57" s="337"/>
      <c r="AB57" s="338"/>
      <c r="AC57" s="12">
        <v>2</v>
      </c>
      <c r="AD57" s="198"/>
      <c r="AE57" s="117">
        <f t="shared" si="38"/>
        <v>-413.03837407544415</v>
      </c>
      <c r="AF57" s="110">
        <f t="shared" si="39"/>
        <v>0.88526711831237659</v>
      </c>
      <c r="AG57" s="333"/>
    </row>
    <row r="58" spans="1:33" ht="15.75" customHeight="1">
      <c r="A58" s="362"/>
      <c r="B58" s="100" t="s">
        <v>203</v>
      </c>
      <c r="C58" s="376" t="s">
        <v>209</v>
      </c>
      <c r="D58" s="376"/>
      <c r="E58" s="101">
        <v>38.99</v>
      </c>
      <c r="F58" s="102">
        <v>1606</v>
      </c>
      <c r="G58" s="103">
        <f t="shared" si="40"/>
        <v>62617.94</v>
      </c>
      <c r="H58" s="26"/>
      <c r="I58" s="104">
        <v>19</v>
      </c>
      <c r="J58" s="105">
        <v>3600</v>
      </c>
      <c r="K58" s="106">
        <f t="shared" si="42"/>
        <v>189.47368421052633</v>
      </c>
      <c r="L58" s="107">
        <v>19</v>
      </c>
      <c r="M58" s="105">
        <f t="shared" si="41"/>
        <v>3187.1634355198266</v>
      </c>
      <c r="N58" s="106">
        <f t="shared" si="34"/>
        <v>167.74544397472772</v>
      </c>
      <c r="O58" s="108">
        <f t="shared" si="35"/>
        <v>0</v>
      </c>
      <c r="P58" s="109">
        <f t="shared" si="36"/>
        <v>-21.728240235798609</v>
      </c>
      <c r="Q58" s="110">
        <f t="shared" si="37"/>
        <v>0.88532317653328518</v>
      </c>
      <c r="R58" s="328"/>
      <c r="S58" s="47">
        <v>0.26388888888888884</v>
      </c>
      <c r="T58" s="48">
        <v>0.2848842592592592</v>
      </c>
      <c r="U58" s="111">
        <v>5.066666666666606</v>
      </c>
      <c r="V58" s="112">
        <v>30.233780585614582</v>
      </c>
      <c r="W58" s="113"/>
      <c r="X58" s="116"/>
      <c r="Y58" s="12"/>
      <c r="Z58" s="198"/>
      <c r="AA58" s="337"/>
      <c r="AB58" s="338"/>
      <c r="AC58" s="12">
        <v>1</v>
      </c>
      <c r="AD58" s="198"/>
      <c r="AE58" s="117">
        <f t="shared" si="38"/>
        <v>-412.83656448017337</v>
      </c>
      <c r="AF58" s="110">
        <f t="shared" si="39"/>
        <v>0.88532317653328518</v>
      </c>
      <c r="AG58" s="333"/>
    </row>
    <row r="59" spans="1:33" ht="15.75" customHeight="1">
      <c r="A59" s="362"/>
      <c r="B59" s="100" t="s">
        <v>203</v>
      </c>
      <c r="C59" s="376" t="s">
        <v>219</v>
      </c>
      <c r="D59" s="376"/>
      <c r="E59" s="101">
        <v>35.89</v>
      </c>
      <c r="F59" s="102">
        <v>5214</v>
      </c>
      <c r="G59" s="103">
        <f t="shared" si="40"/>
        <v>187130.46</v>
      </c>
      <c r="H59" s="26"/>
      <c r="I59" s="104">
        <v>19</v>
      </c>
      <c r="J59" s="105">
        <v>3600</v>
      </c>
      <c r="K59" s="106">
        <f t="shared" si="42"/>
        <v>189.47368421052633</v>
      </c>
      <c r="L59" s="107">
        <v>19</v>
      </c>
      <c r="M59" s="105">
        <f t="shared" si="41"/>
        <v>3186.1395668322516</v>
      </c>
      <c r="N59" s="106">
        <f t="shared" si="34"/>
        <v>167.69155614906586</v>
      </c>
      <c r="O59" s="108">
        <f t="shared" si="35"/>
        <v>0</v>
      </c>
      <c r="P59" s="109">
        <f t="shared" si="36"/>
        <v>-21.782128061460469</v>
      </c>
      <c r="Q59" s="110">
        <f t="shared" si="37"/>
        <v>0.88503876856451424</v>
      </c>
      <c r="R59" s="328"/>
      <c r="S59" s="47">
        <v>0.28819444444444436</v>
      </c>
      <c r="T59" s="48">
        <v>0.35637731481481472</v>
      </c>
      <c r="U59" s="111">
        <v>4.7666666666666391</v>
      </c>
      <c r="V59" s="112">
        <v>98.187789152951083</v>
      </c>
      <c r="W59" s="113"/>
      <c r="X59" s="116"/>
      <c r="Y59" s="12"/>
      <c r="Z59" s="198"/>
      <c r="AA59" s="337"/>
      <c r="AB59" s="338"/>
      <c r="AC59" s="12">
        <v>2</v>
      </c>
      <c r="AD59" s="198"/>
      <c r="AE59" s="199">
        <f t="shared" si="38"/>
        <v>-413.8604331677484</v>
      </c>
      <c r="AF59" s="200">
        <f t="shared" si="39"/>
        <v>0.88503876856451436</v>
      </c>
      <c r="AG59" s="333"/>
    </row>
    <row r="60" spans="1:33" ht="15.75" customHeight="1">
      <c r="A60" s="363"/>
      <c r="B60" s="100" t="s">
        <v>203</v>
      </c>
      <c r="C60" s="376" t="s">
        <v>223</v>
      </c>
      <c r="D60" s="376"/>
      <c r="E60" s="101">
        <v>43.96</v>
      </c>
      <c r="F60" s="105">
        <v>2238</v>
      </c>
      <c r="G60" s="103">
        <f t="shared" si="40"/>
        <v>98382.48</v>
      </c>
      <c r="H60" s="13"/>
      <c r="I60" s="104">
        <v>24</v>
      </c>
      <c r="J60" s="105">
        <v>3600</v>
      </c>
      <c r="K60" s="106">
        <f t="shared" si="42"/>
        <v>150</v>
      </c>
      <c r="L60" s="107">
        <v>24</v>
      </c>
      <c r="M60" s="105">
        <f t="shared" si="41"/>
        <v>3263.5048111128158</v>
      </c>
      <c r="N60" s="106">
        <f t="shared" si="34"/>
        <v>135.97936712970065</v>
      </c>
      <c r="O60" s="108">
        <f t="shared" si="35"/>
        <v>0</v>
      </c>
      <c r="P60" s="109">
        <f t="shared" si="36"/>
        <v>-14.020632870299352</v>
      </c>
      <c r="Q60" s="110">
        <f t="shared" si="37"/>
        <v>0.9065291141980043</v>
      </c>
      <c r="R60" s="328"/>
      <c r="S60" s="47">
        <v>0.35972222222222211</v>
      </c>
      <c r="T60" s="48">
        <v>0.38828703703703693</v>
      </c>
      <c r="U60" s="111">
        <v>4.8166666666666469</v>
      </c>
      <c r="V60" s="112">
        <v>41.145948228037739</v>
      </c>
      <c r="W60" s="113"/>
      <c r="X60" s="116"/>
      <c r="Y60" s="12"/>
      <c r="Z60" s="198"/>
      <c r="AA60" s="337"/>
      <c r="AB60" s="338"/>
      <c r="AC60" s="12">
        <v>1</v>
      </c>
      <c r="AD60" s="198"/>
      <c r="AE60" s="199">
        <f t="shared" si="38"/>
        <v>-336.49518888718421</v>
      </c>
      <c r="AF60" s="200">
        <f t="shared" si="39"/>
        <v>0.90652911419800442</v>
      </c>
      <c r="AG60" s="333"/>
    </row>
    <row r="61" spans="1:33" ht="15.75" customHeight="1">
      <c r="A61" s="363"/>
      <c r="B61" s="100" t="s">
        <v>203</v>
      </c>
      <c r="C61" s="376" t="s">
        <v>216</v>
      </c>
      <c r="D61" s="376"/>
      <c r="E61" s="101">
        <v>46.93</v>
      </c>
      <c r="F61" s="105">
        <v>1885</v>
      </c>
      <c r="G61" s="121">
        <f t="shared" si="40"/>
        <v>88463.05</v>
      </c>
      <c r="H61" s="122"/>
      <c r="I61" s="104">
        <v>24</v>
      </c>
      <c r="J61" s="105">
        <v>3600</v>
      </c>
      <c r="K61" s="106">
        <f t="shared" si="42"/>
        <v>150</v>
      </c>
      <c r="L61" s="107">
        <v>24</v>
      </c>
      <c r="M61" s="105">
        <f t="shared" si="41"/>
        <v>3258.4208943134799</v>
      </c>
      <c r="N61" s="106">
        <f t="shared" si="34"/>
        <v>135.76753726306166</v>
      </c>
      <c r="O61" s="108">
        <f t="shared" si="35"/>
        <v>0</v>
      </c>
      <c r="P61" s="109">
        <f t="shared" si="36"/>
        <v>-14.232462736938345</v>
      </c>
      <c r="Q61" s="110">
        <f t="shared" si="37"/>
        <v>0.9051169150870777</v>
      </c>
      <c r="R61" s="328"/>
      <c r="S61" s="47">
        <v>0.39236111111111099</v>
      </c>
      <c r="T61" s="120">
        <v>0.41645833333333321</v>
      </c>
      <c r="U61" s="111">
        <v>5.8666666666666512</v>
      </c>
      <c r="V61" s="112">
        <v>34.710064681140331</v>
      </c>
      <c r="W61" s="113"/>
      <c r="X61" s="116"/>
      <c r="Y61" s="12"/>
      <c r="Z61" s="198"/>
      <c r="AA61" s="337"/>
      <c r="AB61" s="338"/>
      <c r="AC61" s="12">
        <v>1</v>
      </c>
      <c r="AD61" s="198"/>
      <c r="AE61" s="199">
        <f t="shared" si="38"/>
        <v>-341.57910568652005</v>
      </c>
      <c r="AF61" s="200">
        <f t="shared" si="39"/>
        <v>0.90511691508707781</v>
      </c>
      <c r="AG61" s="333"/>
    </row>
    <row r="62" spans="1:33" ht="15.75" customHeight="1">
      <c r="A62" s="363"/>
      <c r="B62" s="100" t="s">
        <v>203</v>
      </c>
      <c r="C62" s="376" t="s">
        <v>205</v>
      </c>
      <c r="D62" s="376"/>
      <c r="E62" s="101">
        <v>38.479999999999997</v>
      </c>
      <c r="F62" s="105">
        <v>1821</v>
      </c>
      <c r="G62" s="121">
        <f t="shared" si="40"/>
        <v>70072.079999999987</v>
      </c>
      <c r="H62" s="62">
        <v>2</v>
      </c>
      <c r="I62" s="104">
        <v>20</v>
      </c>
      <c r="J62" s="105">
        <v>3600</v>
      </c>
      <c r="K62" s="106">
        <f t="shared" si="42"/>
        <v>180</v>
      </c>
      <c r="L62" s="107">
        <v>20</v>
      </c>
      <c r="M62" s="105">
        <f t="shared" si="41"/>
        <v>3262.3565221447593</v>
      </c>
      <c r="N62" s="106">
        <f t="shared" si="34"/>
        <v>163.11782610723796</v>
      </c>
      <c r="O62" s="123">
        <f t="shared" si="35"/>
        <v>0</v>
      </c>
      <c r="P62" s="124">
        <f t="shared" si="36"/>
        <v>-16.88217389276204</v>
      </c>
      <c r="Q62" s="125">
        <f t="shared" si="37"/>
        <v>0.90621014504021091</v>
      </c>
      <c r="R62" s="328"/>
      <c r="S62" s="47">
        <v>0.42013888888888873</v>
      </c>
      <c r="T62" s="120">
        <v>0.44339120370370355</v>
      </c>
      <c r="U62" s="111">
        <v>5.2999999999999492</v>
      </c>
      <c r="V62" s="112">
        <v>33.491128041447041</v>
      </c>
      <c r="W62" s="113"/>
      <c r="X62" s="116"/>
      <c r="Y62" s="12"/>
      <c r="Z62" s="198"/>
      <c r="AA62" s="337"/>
      <c r="AB62" s="338"/>
      <c r="AC62" s="12">
        <v>1</v>
      </c>
      <c r="AD62" s="198"/>
      <c r="AE62" s="199">
        <f t="shared" si="38"/>
        <v>-337.64347785524069</v>
      </c>
      <c r="AF62" s="200">
        <f t="shared" si="39"/>
        <v>0.90621014504021091</v>
      </c>
      <c r="AG62" s="333"/>
    </row>
    <row r="63" spans="1:33" ht="15.75" customHeight="1">
      <c r="A63" s="363"/>
      <c r="B63" s="100" t="s">
        <v>203</v>
      </c>
      <c r="C63" s="376" t="s">
        <v>206</v>
      </c>
      <c r="D63" s="376"/>
      <c r="E63" s="101">
        <v>37.799999999999997</v>
      </c>
      <c r="F63" s="105">
        <v>2223</v>
      </c>
      <c r="G63" s="121">
        <f t="shared" si="40"/>
        <v>84029.4</v>
      </c>
      <c r="H63" s="62">
        <v>2</v>
      </c>
      <c r="I63" s="104">
        <v>21</v>
      </c>
      <c r="J63" s="105">
        <v>3600</v>
      </c>
      <c r="K63" s="106">
        <f t="shared" si="42"/>
        <v>171.42857142857142</v>
      </c>
      <c r="L63" s="107">
        <v>21</v>
      </c>
      <c r="M63" s="105">
        <f t="shared" si="41"/>
        <v>3258.0149390732167</v>
      </c>
      <c r="N63" s="106">
        <f t="shared" si="34"/>
        <v>155.14356852729603</v>
      </c>
      <c r="O63" s="123">
        <f t="shared" si="35"/>
        <v>0</v>
      </c>
      <c r="P63" s="124">
        <f t="shared" si="36"/>
        <v>-16.285002901275391</v>
      </c>
      <c r="Q63" s="125">
        <f t="shared" si="37"/>
        <v>0.90500414974256016</v>
      </c>
      <c r="R63" s="328"/>
      <c r="S63" s="47">
        <v>0.44652777777777758</v>
      </c>
      <c r="T63" s="120">
        <v>0.47495370370370349</v>
      </c>
      <c r="U63" s="111">
        <v>4.5166666666666</v>
      </c>
      <c r="V63" s="112">
        <v>40.939038799478809</v>
      </c>
      <c r="W63" s="113">
        <v>0.47495370370370349</v>
      </c>
      <c r="X63" s="116">
        <v>0.51249999999999984</v>
      </c>
      <c r="Y63" s="12"/>
      <c r="Z63" s="198"/>
      <c r="AA63" s="337"/>
      <c r="AB63" s="338"/>
      <c r="AC63" s="12">
        <v>1</v>
      </c>
      <c r="AD63" s="198"/>
      <c r="AE63" s="199">
        <f t="shared" si="38"/>
        <v>-341.98506092678326</v>
      </c>
      <c r="AF63" s="200">
        <f t="shared" si="39"/>
        <v>0.90500414974256016</v>
      </c>
      <c r="AG63" s="333"/>
    </row>
    <row r="64" spans="1:33" ht="15.75" customHeight="1">
      <c r="A64" s="363"/>
      <c r="B64" s="100" t="s">
        <v>203</v>
      </c>
      <c r="C64" s="376" t="s">
        <v>242</v>
      </c>
      <c r="D64" s="376"/>
      <c r="E64" s="101">
        <v>36.729999999999997</v>
      </c>
      <c r="F64" s="105">
        <v>4551</v>
      </c>
      <c r="G64" s="121">
        <f t="shared" si="40"/>
        <v>167158.22999999998</v>
      </c>
      <c r="H64" s="62"/>
      <c r="I64" s="104">
        <v>20</v>
      </c>
      <c r="J64" s="105">
        <v>3600</v>
      </c>
      <c r="K64" s="106">
        <f t="shared" si="42"/>
        <v>180</v>
      </c>
      <c r="L64" s="107">
        <v>20</v>
      </c>
      <c r="M64" s="105">
        <f t="shared" si="41"/>
        <v>2996.3491199999994</v>
      </c>
      <c r="N64" s="106">
        <f t="shared" si="34"/>
        <v>149.81745599999996</v>
      </c>
      <c r="O64" s="123">
        <f t="shared" si="35"/>
        <v>0</v>
      </c>
      <c r="P64" s="124">
        <f t="shared" si="36"/>
        <v>-30.182544000000036</v>
      </c>
      <c r="Q64" s="125">
        <f t="shared" si="37"/>
        <v>0.83231919999999981</v>
      </c>
      <c r="R64" s="328"/>
      <c r="S64" s="47">
        <v>0.51249999999999984</v>
      </c>
      <c r="T64" s="120">
        <v>0.57577546296296278</v>
      </c>
      <c r="U64" s="111">
        <v>55</v>
      </c>
      <c r="V64" s="112">
        <v>91.13090266330515</v>
      </c>
      <c r="W64" s="113"/>
      <c r="X64" s="116"/>
      <c r="Y64" s="12"/>
      <c r="Z64" s="198"/>
      <c r="AA64" s="337"/>
      <c r="AB64" s="338"/>
      <c r="AC64" s="12">
        <v>2</v>
      </c>
      <c r="AD64" s="198"/>
      <c r="AE64" s="199">
        <f t="shared" si="38"/>
        <v>-603.6508800000006</v>
      </c>
      <c r="AF64" s="200">
        <f t="shared" si="39"/>
        <v>0.83231919999999981</v>
      </c>
      <c r="AG64" s="333"/>
    </row>
    <row r="65" spans="1:33" ht="15.75" customHeight="1">
      <c r="A65" s="363"/>
      <c r="B65" s="100" t="s">
        <v>203</v>
      </c>
      <c r="C65" s="376" t="s">
        <v>205</v>
      </c>
      <c r="D65" s="376"/>
      <c r="E65" s="101">
        <v>38.479999999999997</v>
      </c>
      <c r="F65" s="105">
        <v>4449</v>
      </c>
      <c r="G65" s="121">
        <f t="shared" si="40"/>
        <v>171197.52</v>
      </c>
      <c r="H65" s="62"/>
      <c r="I65" s="104">
        <v>20</v>
      </c>
      <c r="J65" s="105">
        <v>3600</v>
      </c>
      <c r="K65" s="106">
        <f t="shared" si="42"/>
        <v>180</v>
      </c>
      <c r="L65" s="107">
        <v>20</v>
      </c>
      <c r="M65" s="105">
        <f t="shared" si="41"/>
        <v>3262.3565221447598</v>
      </c>
      <c r="N65" s="106">
        <f t="shared" si="34"/>
        <v>163.11782610723799</v>
      </c>
      <c r="O65" s="123">
        <f t="shared" si="35"/>
        <v>0</v>
      </c>
      <c r="P65" s="124">
        <f t="shared" si="36"/>
        <v>-16.882173892762012</v>
      </c>
      <c r="Q65" s="125">
        <f t="shared" si="37"/>
        <v>0.90621014504021102</v>
      </c>
      <c r="R65" s="328"/>
      <c r="S65" s="47">
        <v>0.57986111111111094</v>
      </c>
      <c r="T65" s="120">
        <v>0.63667824074074053</v>
      </c>
      <c r="U65" s="111">
        <v>5.8833333333333471</v>
      </c>
      <c r="V65" s="112">
        <v>81.824288114441444</v>
      </c>
      <c r="W65" s="113"/>
      <c r="X65" s="116"/>
      <c r="Y65" s="12"/>
      <c r="Z65" s="198"/>
      <c r="AA65" s="337"/>
      <c r="AB65" s="338"/>
      <c r="AC65" s="12">
        <v>2</v>
      </c>
      <c r="AD65" s="198"/>
      <c r="AE65" s="199">
        <f t="shared" si="38"/>
        <v>-337.64347785524023</v>
      </c>
      <c r="AF65" s="200">
        <f t="shared" si="39"/>
        <v>0.90621014504021102</v>
      </c>
      <c r="AG65" s="333"/>
    </row>
    <row r="66" spans="1:33" ht="15.75" customHeight="1">
      <c r="A66" s="363"/>
      <c r="B66" s="100" t="s">
        <v>203</v>
      </c>
      <c r="C66" s="376" t="s">
        <v>206</v>
      </c>
      <c r="D66" s="376"/>
      <c r="E66" s="101">
        <v>37.799999999999997</v>
      </c>
      <c r="F66" s="105">
        <v>5795</v>
      </c>
      <c r="G66" s="121">
        <f t="shared" si="40"/>
        <v>219050.99999999997</v>
      </c>
      <c r="H66" s="62"/>
      <c r="I66" s="104">
        <v>21</v>
      </c>
      <c r="J66" s="105">
        <v>3600</v>
      </c>
      <c r="K66" s="106">
        <f t="shared" si="42"/>
        <v>171.42857142857142</v>
      </c>
      <c r="L66" s="107">
        <v>21</v>
      </c>
      <c r="M66" s="105">
        <f t="shared" si="41"/>
        <v>3258.0149390732167</v>
      </c>
      <c r="N66" s="106">
        <f t="shared" si="34"/>
        <v>155.14356852729603</v>
      </c>
      <c r="O66" s="123">
        <f t="shared" si="35"/>
        <v>0</v>
      </c>
      <c r="P66" s="124">
        <f t="shared" si="36"/>
        <v>-16.285002901275391</v>
      </c>
      <c r="Q66" s="125">
        <f t="shared" si="37"/>
        <v>0.90500414974256016</v>
      </c>
      <c r="R66" s="328"/>
      <c r="S66" s="47">
        <v>0.63958333333333317</v>
      </c>
      <c r="T66" s="120">
        <v>0.71369212962962947</v>
      </c>
      <c r="U66" s="111">
        <v>5</v>
      </c>
      <c r="V66" s="112">
        <v>106.72142593026527</v>
      </c>
      <c r="W66" s="113"/>
      <c r="X66" s="116"/>
      <c r="Y66" s="12"/>
      <c r="Z66" s="198"/>
      <c r="AA66" s="337"/>
      <c r="AB66" s="338"/>
      <c r="AC66" s="12">
        <v>2</v>
      </c>
      <c r="AD66" s="198"/>
      <c r="AE66" s="199">
        <f t="shared" si="38"/>
        <v>-341.98506092678326</v>
      </c>
      <c r="AF66" s="200">
        <f t="shared" si="39"/>
        <v>0.90500414974256016</v>
      </c>
      <c r="AG66" s="333"/>
    </row>
    <row r="67" spans="1:33" ht="15.75" customHeight="1">
      <c r="A67" s="363"/>
      <c r="B67" s="100"/>
      <c r="C67" s="376"/>
      <c r="D67" s="376"/>
      <c r="E67" s="101"/>
      <c r="F67" s="105"/>
      <c r="G67" s="121"/>
      <c r="H67" s="62"/>
      <c r="I67" s="104"/>
      <c r="J67" s="105"/>
      <c r="K67" s="106"/>
      <c r="L67" s="107"/>
      <c r="M67" s="105"/>
      <c r="N67" s="106"/>
      <c r="O67" s="123"/>
      <c r="P67" s="124"/>
      <c r="Q67" s="125"/>
      <c r="R67" s="328"/>
      <c r="S67" s="47"/>
      <c r="T67" s="120"/>
      <c r="U67" s="111"/>
      <c r="V67" s="112"/>
      <c r="W67" s="113"/>
      <c r="X67" s="116"/>
      <c r="Y67" s="12"/>
      <c r="Z67" s="198"/>
      <c r="AA67" s="337"/>
      <c r="AB67" s="338"/>
      <c r="AC67" s="12"/>
      <c r="AD67" s="198"/>
      <c r="AE67" s="199"/>
      <c r="AF67" s="200"/>
      <c r="AG67" s="333"/>
    </row>
    <row r="68" spans="1:33" ht="15.75" customHeight="1">
      <c r="A68" s="363"/>
      <c r="B68" s="100"/>
      <c r="C68" s="376"/>
      <c r="D68" s="376"/>
      <c r="E68" s="101"/>
      <c r="F68" s="105"/>
      <c r="G68" s="121"/>
      <c r="H68" s="62"/>
      <c r="I68" s="104"/>
      <c r="J68" s="105"/>
      <c r="K68" s="106"/>
      <c r="L68" s="107"/>
      <c r="M68" s="105"/>
      <c r="N68" s="106"/>
      <c r="O68" s="123"/>
      <c r="P68" s="124"/>
      <c r="Q68" s="125"/>
      <c r="R68" s="328"/>
      <c r="S68" s="47"/>
      <c r="T68" s="120"/>
      <c r="U68" s="111"/>
      <c r="V68" s="112"/>
      <c r="W68" s="113"/>
      <c r="X68" s="116"/>
      <c r="Y68" s="12"/>
      <c r="Z68" s="198"/>
      <c r="AA68" s="337"/>
      <c r="AB68" s="338"/>
      <c r="AC68" s="12"/>
      <c r="AD68" s="198"/>
      <c r="AE68" s="199"/>
      <c r="AF68" s="200"/>
      <c r="AG68" s="333"/>
    </row>
    <row r="69" spans="1:33" ht="15.75" customHeight="1">
      <c r="A69" s="363"/>
      <c r="B69" s="100"/>
      <c r="C69" s="376"/>
      <c r="D69" s="376"/>
      <c r="E69" s="101"/>
      <c r="F69" s="105"/>
      <c r="G69" s="121"/>
      <c r="H69" s="62"/>
      <c r="I69" s="104"/>
      <c r="J69" s="105"/>
      <c r="K69" s="106"/>
      <c r="L69" s="107"/>
      <c r="M69" s="105"/>
      <c r="N69" s="106"/>
      <c r="O69" s="123"/>
      <c r="P69" s="124"/>
      <c r="Q69" s="125"/>
      <c r="R69" s="328"/>
      <c r="S69" s="47"/>
      <c r="T69" s="120"/>
      <c r="U69" s="111"/>
      <c r="V69" s="112"/>
      <c r="W69" s="113"/>
      <c r="X69" s="116"/>
      <c r="Y69" s="12"/>
      <c r="Z69" s="198"/>
      <c r="AA69" s="337"/>
      <c r="AB69" s="338"/>
      <c r="AC69" s="12"/>
      <c r="AD69" s="198"/>
      <c r="AE69" s="199"/>
      <c r="AF69" s="200"/>
      <c r="AG69" s="333"/>
    </row>
    <row r="70" spans="1:33" ht="15.75" customHeight="1">
      <c r="A70" s="363"/>
      <c r="B70" s="100"/>
      <c r="C70" s="376"/>
      <c r="D70" s="376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8"/>
      <c r="S70" s="47"/>
      <c r="T70" s="120"/>
      <c r="U70" s="111"/>
      <c r="V70" s="112"/>
      <c r="W70" s="113"/>
      <c r="X70" s="116"/>
      <c r="Y70" s="12"/>
      <c r="Z70" s="198"/>
      <c r="AA70" s="337"/>
      <c r="AB70" s="338"/>
      <c r="AC70" s="12"/>
      <c r="AD70" s="198"/>
      <c r="AE70" s="199"/>
      <c r="AF70" s="200"/>
      <c r="AG70" s="333"/>
    </row>
    <row r="71" spans="1:33" ht="15.75" customHeight="1">
      <c r="A71" s="363"/>
      <c r="B71" s="100"/>
      <c r="C71" s="376"/>
      <c r="D71" s="376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8"/>
      <c r="S71" s="119"/>
      <c r="T71" s="120"/>
      <c r="U71" s="130"/>
      <c r="V71" s="131"/>
      <c r="W71" s="126"/>
      <c r="X71" s="127"/>
      <c r="Y71" s="12"/>
      <c r="Z71" s="198"/>
      <c r="AA71" s="337"/>
      <c r="AB71" s="338"/>
      <c r="AC71" s="12"/>
      <c r="AD71" s="198"/>
      <c r="AE71" s="165"/>
      <c r="AF71" s="125"/>
      <c r="AG71" s="333"/>
    </row>
    <row r="72" spans="1:33" ht="15.75" customHeight="1" thickBot="1">
      <c r="A72" s="364"/>
      <c r="B72" s="133" t="s">
        <v>115</v>
      </c>
      <c r="C72" s="358"/>
      <c r="D72" s="358"/>
      <c r="E72" s="134"/>
      <c r="F72" s="167"/>
      <c r="G72" s="135"/>
      <c r="H72" s="69"/>
      <c r="I72" s="136">
        <f t="shared" ref="I72:J72" si="43">AVERAGE(I56:I71)</f>
        <v>20.545454545454547</v>
      </c>
      <c r="J72" s="137">
        <f t="shared" si="43"/>
        <v>3600</v>
      </c>
      <c r="K72" s="138">
        <f t="shared" ref="K72:K74" si="44">J72/I72</f>
        <v>175.22123893805309</v>
      </c>
      <c r="L72" s="136">
        <f t="shared" ref="L72:M72" si="45">AVERAGE(L56:L71)</f>
        <v>20.545454545454547</v>
      </c>
      <c r="M72" s="137">
        <f t="shared" si="45"/>
        <v>3209.8727562238987</v>
      </c>
      <c r="N72" s="138">
        <f>M72/L72</f>
        <v>156.23274477195966</v>
      </c>
      <c r="O72" s="139">
        <f>L72-I72</f>
        <v>0</v>
      </c>
      <c r="P72" s="140">
        <f>N72-K72</f>
        <v>-18.988494166093432</v>
      </c>
      <c r="Q72" s="141">
        <f>N72/K72</f>
        <v>0.89163132117330512</v>
      </c>
      <c r="R72" s="329"/>
      <c r="S72" s="142">
        <v>0.16666666666666666</v>
      </c>
      <c r="T72" s="143">
        <v>0.71369212962962947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359"/>
      <c r="AB72" s="360"/>
      <c r="AC72" s="179">
        <f>SUM(AC56:AC71)</f>
        <v>16</v>
      </c>
      <c r="AD72" s="191">
        <f>SUM(AD56:AD71)</f>
        <v>0</v>
      </c>
      <c r="AE72" s="168">
        <f>M72-J72</f>
        <v>-390.1272437761013</v>
      </c>
      <c r="AF72" s="141">
        <f>M72/J72</f>
        <v>0.89163132117330524</v>
      </c>
      <c r="AG72" s="334"/>
    </row>
    <row r="73" spans="1:33" ht="15.75" customHeight="1">
      <c r="A73" s="322" t="s">
        <v>116</v>
      </c>
      <c r="B73" s="100" t="s">
        <v>192</v>
      </c>
      <c r="C73" s="335" t="s">
        <v>217</v>
      </c>
      <c r="D73" s="336"/>
      <c r="E73" s="101">
        <v>27.05</v>
      </c>
      <c r="F73" s="102">
        <v>1049</v>
      </c>
      <c r="G73" s="103">
        <f t="shared" ref="G73:G74" si="46">E73*F73</f>
        <v>28375.45</v>
      </c>
      <c r="H73" s="13"/>
      <c r="I73" s="104">
        <v>5</v>
      </c>
      <c r="J73" s="105">
        <v>3273</v>
      </c>
      <c r="K73" s="106">
        <f t="shared" si="44"/>
        <v>654.6</v>
      </c>
      <c r="L73" s="107">
        <v>6</v>
      </c>
      <c r="M73" s="105">
        <f>F73/V73*60</f>
        <v>2961.6418775921861</v>
      </c>
      <c r="N73" s="106">
        <f>M73/L73</f>
        <v>493.60697959869771</v>
      </c>
      <c r="O73" s="108">
        <f>L73-I73</f>
        <v>1</v>
      </c>
      <c r="P73" s="109">
        <f>N73-K73</f>
        <v>-160.99302040130232</v>
      </c>
      <c r="Q73" s="110">
        <f>N73/K73</f>
        <v>0.75405893614222075</v>
      </c>
      <c r="R73" s="327">
        <f>Q89</f>
        <v>0.82312219841261469</v>
      </c>
      <c r="S73" s="47">
        <v>0.40138888888888891</v>
      </c>
      <c r="T73" s="48">
        <v>0.41614583333333333</v>
      </c>
      <c r="U73" s="111">
        <v>5.3833333333333488</v>
      </c>
      <c r="V73" s="112">
        <v>21.251725428453963</v>
      </c>
      <c r="W73" s="113"/>
      <c r="X73" s="116"/>
      <c r="Y73" s="12"/>
      <c r="Z73" s="198"/>
      <c r="AA73" s="330"/>
      <c r="AB73" s="331"/>
      <c r="AC73" s="12">
        <v>0</v>
      </c>
      <c r="AD73" s="198"/>
      <c r="AE73" s="115">
        <f>M73-J73</f>
        <v>-311.35812240781388</v>
      </c>
      <c r="AF73" s="156">
        <f>M73/J73</f>
        <v>0.90487072337066488</v>
      </c>
      <c r="AG73" s="332">
        <f>AF89</f>
        <v>0.90543441825387627</v>
      </c>
    </row>
    <row r="74" spans="1:33" ht="15.75" customHeight="1">
      <c r="A74" s="323"/>
      <c r="B74" s="100" t="s">
        <v>192</v>
      </c>
      <c r="C74" s="335" t="s">
        <v>224</v>
      </c>
      <c r="D74" s="336"/>
      <c r="E74" s="101">
        <v>27.05</v>
      </c>
      <c r="F74" s="102">
        <v>1596</v>
      </c>
      <c r="G74" s="121">
        <f t="shared" si="46"/>
        <v>43171.8</v>
      </c>
      <c r="H74" s="122"/>
      <c r="I74" s="104">
        <v>5</v>
      </c>
      <c r="J74" s="105">
        <v>3273</v>
      </c>
      <c r="K74" s="106">
        <f t="shared" si="44"/>
        <v>654.6</v>
      </c>
      <c r="L74" s="107">
        <v>5</v>
      </c>
      <c r="M74" s="105">
        <f>F74/V74*60</f>
        <v>2965.3318242976879</v>
      </c>
      <c r="N74" s="106">
        <f>M74/L74</f>
        <v>593.06636485953754</v>
      </c>
      <c r="O74" s="108">
        <f>L74-I74</f>
        <v>0</v>
      </c>
      <c r="P74" s="109">
        <f>N74-K74</f>
        <v>-61.533635140462479</v>
      </c>
      <c r="Q74" s="110">
        <f>N74/K74</f>
        <v>0.90599811313708756</v>
      </c>
      <c r="R74" s="328"/>
      <c r="S74" s="47">
        <v>0.41944444444444445</v>
      </c>
      <c r="T74" s="120">
        <v>0.44186342592592592</v>
      </c>
      <c r="U74" s="111">
        <v>4.7500000000000231</v>
      </c>
      <c r="V74" s="112">
        <v>32.293181901381267</v>
      </c>
      <c r="W74" s="113"/>
      <c r="X74" s="116"/>
      <c r="Y74" s="12"/>
      <c r="Z74" s="198"/>
      <c r="AA74" s="337"/>
      <c r="AB74" s="338"/>
      <c r="AC74" s="12">
        <v>0</v>
      </c>
      <c r="AD74" s="198"/>
      <c r="AE74" s="117">
        <f>M74-J74</f>
        <v>-307.66817570231206</v>
      </c>
      <c r="AF74" s="110">
        <f>M74/J74</f>
        <v>0.90599811313708767</v>
      </c>
      <c r="AG74" s="333"/>
    </row>
    <row r="75" spans="1:33" ht="15.75" customHeight="1">
      <c r="A75" s="323"/>
      <c r="B75" s="100"/>
      <c r="C75" s="335"/>
      <c r="D75" s="336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28"/>
      <c r="S75" s="47"/>
      <c r="T75" s="48"/>
      <c r="U75" s="111"/>
      <c r="V75" s="112"/>
      <c r="W75" s="113"/>
      <c r="X75" s="116"/>
      <c r="Y75" s="12"/>
      <c r="Z75" s="198"/>
      <c r="AA75" s="337"/>
      <c r="AB75" s="338"/>
      <c r="AC75" s="12"/>
      <c r="AD75" s="198"/>
      <c r="AE75" s="117"/>
      <c r="AF75" s="110"/>
      <c r="AG75" s="333"/>
    </row>
    <row r="76" spans="1:33" ht="15.75" customHeight="1">
      <c r="A76" s="323"/>
      <c r="B76" s="100"/>
      <c r="C76" s="335"/>
      <c r="D76" s="336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8"/>
      <c r="S76" s="47"/>
      <c r="T76" s="48"/>
      <c r="U76" s="111"/>
      <c r="V76" s="112"/>
      <c r="W76" s="113"/>
      <c r="X76" s="116"/>
      <c r="Y76" s="12"/>
      <c r="Z76" s="198"/>
      <c r="AA76" s="337"/>
      <c r="AB76" s="338"/>
      <c r="AC76" s="12"/>
      <c r="AD76" s="198"/>
      <c r="AE76" s="117"/>
      <c r="AF76" s="110"/>
      <c r="AG76" s="333"/>
    </row>
    <row r="77" spans="1:33" ht="15.75" customHeight="1">
      <c r="A77" s="323"/>
      <c r="B77" s="100"/>
      <c r="C77" s="335"/>
      <c r="D77" s="336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8"/>
      <c r="S77" s="47"/>
      <c r="T77" s="48"/>
      <c r="U77" s="111"/>
      <c r="V77" s="112"/>
      <c r="W77" s="113"/>
      <c r="X77" s="116"/>
      <c r="Y77" s="12"/>
      <c r="Z77" s="198"/>
      <c r="AA77" s="337"/>
      <c r="AB77" s="338"/>
      <c r="AC77" s="12"/>
      <c r="AD77" s="198"/>
      <c r="AE77" s="117"/>
      <c r="AF77" s="110"/>
      <c r="AG77" s="333"/>
    </row>
    <row r="78" spans="1:33" ht="15.75" customHeight="1">
      <c r="A78" s="323"/>
      <c r="B78" s="100"/>
      <c r="C78" s="335"/>
      <c r="D78" s="336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8"/>
      <c r="S78" s="47"/>
      <c r="T78" s="120"/>
      <c r="U78" s="111"/>
      <c r="V78" s="112"/>
      <c r="W78" s="113"/>
      <c r="X78" s="116"/>
      <c r="Y78" s="12"/>
      <c r="Z78" s="198"/>
      <c r="AA78" s="337"/>
      <c r="AB78" s="338"/>
      <c r="AC78" s="12"/>
      <c r="AD78" s="198"/>
      <c r="AE78" s="117"/>
      <c r="AF78" s="110"/>
      <c r="AG78" s="333"/>
    </row>
    <row r="79" spans="1:33" ht="15.75" customHeight="1">
      <c r="A79" s="323"/>
      <c r="B79" s="100"/>
      <c r="C79" s="335"/>
      <c r="D79" s="336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8"/>
      <c r="S79" s="47"/>
      <c r="T79" s="120"/>
      <c r="U79" s="111"/>
      <c r="V79" s="112"/>
      <c r="W79" s="113"/>
      <c r="X79" s="116"/>
      <c r="Y79" s="12"/>
      <c r="Z79" s="198"/>
      <c r="AA79" s="337"/>
      <c r="AB79" s="338"/>
      <c r="AC79" s="12"/>
      <c r="AD79" s="198"/>
      <c r="AE79" s="117"/>
      <c r="AF79" s="110"/>
      <c r="AG79" s="333"/>
    </row>
    <row r="80" spans="1:33" ht="15.75" customHeight="1">
      <c r="A80" s="323"/>
      <c r="B80" s="100"/>
      <c r="C80" s="335"/>
      <c r="D80" s="336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8"/>
      <c r="S80" s="47"/>
      <c r="T80" s="120"/>
      <c r="U80" s="111"/>
      <c r="V80" s="112"/>
      <c r="W80" s="113"/>
      <c r="X80" s="116"/>
      <c r="Y80" s="12"/>
      <c r="Z80" s="198"/>
      <c r="AA80" s="337"/>
      <c r="AB80" s="338"/>
      <c r="AC80" s="12"/>
      <c r="AD80" s="198"/>
      <c r="AE80" s="117"/>
      <c r="AF80" s="110"/>
      <c r="AG80" s="333"/>
    </row>
    <row r="81" spans="1:33" ht="15.75" customHeight="1">
      <c r="A81" s="323"/>
      <c r="B81" s="100"/>
      <c r="C81" s="335"/>
      <c r="D81" s="336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8"/>
      <c r="S81" s="47"/>
      <c r="T81" s="120"/>
      <c r="U81" s="111"/>
      <c r="V81" s="112"/>
      <c r="W81" s="113"/>
      <c r="X81" s="127"/>
      <c r="Y81" s="12"/>
      <c r="Z81" s="198"/>
      <c r="AA81" s="337"/>
      <c r="AB81" s="338"/>
      <c r="AC81" s="12"/>
      <c r="AD81" s="198"/>
      <c r="AE81" s="117"/>
      <c r="AF81" s="110"/>
      <c r="AG81" s="333"/>
    </row>
    <row r="82" spans="1:33" ht="15.75" customHeight="1">
      <c r="A82" s="323"/>
      <c r="B82" s="100"/>
      <c r="C82" s="335"/>
      <c r="D82" s="336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8"/>
      <c r="S82" s="47"/>
      <c r="T82" s="120"/>
      <c r="U82" s="111"/>
      <c r="V82" s="112"/>
      <c r="W82" s="113"/>
      <c r="X82" s="127"/>
      <c r="Y82" s="12"/>
      <c r="Z82" s="198"/>
      <c r="AA82" s="337"/>
      <c r="AB82" s="338"/>
      <c r="AC82" s="12"/>
      <c r="AD82" s="198"/>
      <c r="AE82" s="117"/>
      <c r="AF82" s="110"/>
      <c r="AG82" s="333"/>
    </row>
    <row r="83" spans="1:33" ht="15.75" customHeight="1">
      <c r="A83" s="323"/>
      <c r="B83" s="100"/>
      <c r="C83" s="335"/>
      <c r="D83" s="336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8"/>
      <c r="S83" s="47"/>
      <c r="T83" s="120"/>
      <c r="U83" s="111"/>
      <c r="V83" s="112"/>
      <c r="W83" s="113"/>
      <c r="X83" s="127"/>
      <c r="Y83" s="12"/>
      <c r="Z83" s="198"/>
      <c r="AA83" s="337"/>
      <c r="AB83" s="338"/>
      <c r="AC83" s="12"/>
      <c r="AD83" s="198"/>
      <c r="AE83" s="117"/>
      <c r="AF83" s="110"/>
      <c r="AG83" s="333"/>
    </row>
    <row r="84" spans="1:33" ht="15.75" customHeight="1">
      <c r="A84" s="323"/>
      <c r="B84" s="100"/>
      <c r="C84" s="335"/>
      <c r="D84" s="336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8"/>
      <c r="S84" s="47"/>
      <c r="T84" s="120"/>
      <c r="U84" s="111"/>
      <c r="V84" s="112"/>
      <c r="W84" s="113"/>
      <c r="X84" s="127"/>
      <c r="Y84" s="12"/>
      <c r="Z84" s="198"/>
      <c r="AA84" s="337"/>
      <c r="AB84" s="338"/>
      <c r="AC84" s="12"/>
      <c r="AD84" s="198"/>
      <c r="AE84" s="117"/>
      <c r="AF84" s="110"/>
      <c r="AG84" s="333"/>
    </row>
    <row r="85" spans="1:33" ht="15.75" customHeight="1">
      <c r="A85" s="323"/>
      <c r="B85" s="100"/>
      <c r="C85" s="335"/>
      <c r="D85" s="336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8"/>
      <c r="S85" s="47"/>
      <c r="T85" s="120"/>
      <c r="U85" s="111"/>
      <c r="V85" s="112"/>
      <c r="W85" s="113"/>
      <c r="X85" s="127"/>
      <c r="Y85" s="12"/>
      <c r="Z85" s="198"/>
      <c r="AA85" s="337"/>
      <c r="AB85" s="338"/>
      <c r="AC85" s="12"/>
      <c r="AD85" s="198"/>
      <c r="AE85" s="117"/>
      <c r="AF85" s="110"/>
      <c r="AG85" s="333"/>
    </row>
    <row r="86" spans="1:33" ht="15.75" customHeight="1">
      <c r="A86" s="323"/>
      <c r="B86" s="100"/>
      <c r="C86" s="335"/>
      <c r="D86" s="336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8"/>
      <c r="S86" s="47"/>
      <c r="T86" s="120"/>
      <c r="U86" s="111"/>
      <c r="V86" s="112"/>
      <c r="W86" s="113"/>
      <c r="X86" s="127"/>
      <c r="Y86" s="12"/>
      <c r="Z86" s="198"/>
      <c r="AA86" s="337"/>
      <c r="AB86" s="338"/>
      <c r="AC86" s="12"/>
      <c r="AD86" s="198"/>
      <c r="AE86" s="117"/>
      <c r="AF86" s="110"/>
      <c r="AG86" s="333"/>
    </row>
    <row r="87" spans="1:33" ht="15.75" customHeight="1">
      <c r="A87" s="323"/>
      <c r="B87" s="100"/>
      <c r="C87" s="335"/>
      <c r="D87" s="336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8"/>
      <c r="S87" s="47"/>
      <c r="T87" s="120"/>
      <c r="U87" s="111"/>
      <c r="V87" s="112"/>
      <c r="W87" s="113"/>
      <c r="X87" s="127"/>
      <c r="Y87" s="12"/>
      <c r="Z87" s="198"/>
      <c r="AA87" s="337"/>
      <c r="AB87" s="338"/>
      <c r="AC87" s="12"/>
      <c r="AD87" s="198"/>
      <c r="AE87" s="117"/>
      <c r="AF87" s="110"/>
      <c r="AG87" s="333"/>
    </row>
    <row r="88" spans="1:33" ht="15.75" customHeight="1">
      <c r="A88" s="323"/>
      <c r="B88" s="163"/>
      <c r="C88" s="335"/>
      <c r="D88" s="336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8"/>
      <c r="S88" s="119"/>
      <c r="T88" s="120"/>
      <c r="U88" s="130"/>
      <c r="V88" s="131"/>
      <c r="W88" s="126"/>
      <c r="X88" s="127"/>
      <c r="Y88" s="12"/>
      <c r="Z88" s="198"/>
      <c r="AA88" s="337"/>
      <c r="AB88" s="338"/>
      <c r="AC88" s="12"/>
      <c r="AD88" s="198"/>
      <c r="AE88" s="165"/>
      <c r="AF88" s="125"/>
      <c r="AG88" s="333"/>
    </row>
    <row r="89" spans="1:33" ht="15.75" customHeight="1" thickBot="1">
      <c r="A89" s="324"/>
      <c r="B89" s="133" t="s">
        <v>115</v>
      </c>
      <c r="C89" s="358"/>
      <c r="D89" s="358"/>
      <c r="E89" s="134"/>
      <c r="F89" s="167"/>
      <c r="G89" s="135"/>
      <c r="H89" s="69"/>
      <c r="I89" s="136">
        <f t="shared" ref="I89:J89" si="47">AVERAGE(I73:I88)</f>
        <v>5</v>
      </c>
      <c r="J89" s="137">
        <f t="shared" si="47"/>
        <v>3273</v>
      </c>
      <c r="K89" s="138">
        <f t="shared" ref="K89" si="48">J89/I89</f>
        <v>654.6</v>
      </c>
      <c r="L89" s="136">
        <f t="shared" ref="L89:M89" si="49">AVERAGE(L73:L88)</f>
        <v>5.5</v>
      </c>
      <c r="M89" s="137">
        <f t="shared" si="49"/>
        <v>2963.486850944937</v>
      </c>
      <c r="N89" s="138">
        <f>M89/L89</f>
        <v>538.81579108089761</v>
      </c>
      <c r="O89" s="139">
        <f>L89-I89</f>
        <v>0.5</v>
      </c>
      <c r="P89" s="140">
        <f>N89-K89</f>
        <v>-115.78420891910241</v>
      </c>
      <c r="Q89" s="141">
        <f>N89/K89</f>
        <v>0.82312219841261469</v>
      </c>
      <c r="R89" s="329"/>
      <c r="S89" s="142">
        <v>0.25</v>
      </c>
      <c r="T89" s="143">
        <v>0.44186342592592592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359"/>
      <c r="AB89" s="360"/>
      <c r="AC89" s="179">
        <f>SUM(AC73:AC88)</f>
        <v>0</v>
      </c>
      <c r="AD89" s="191">
        <f>SUM(AD73:AD88)</f>
        <v>0</v>
      </c>
      <c r="AE89" s="168">
        <f>M89-J89</f>
        <v>-309.51314905506297</v>
      </c>
      <c r="AF89" s="141">
        <f>M89/J89</f>
        <v>0.90543441825387627</v>
      </c>
      <c r="AG89" s="334"/>
    </row>
    <row r="90" spans="1:33" ht="15.75" customHeight="1">
      <c r="A90" s="361" t="s">
        <v>120</v>
      </c>
      <c r="B90" s="114" t="s">
        <v>192</v>
      </c>
      <c r="C90" s="325" t="s">
        <v>213</v>
      </c>
      <c r="D90" s="326"/>
      <c r="E90" s="147">
        <v>15.51</v>
      </c>
      <c r="F90" s="97">
        <v>2453</v>
      </c>
      <c r="G90" s="148">
        <f t="shared" ref="G90:G91" si="50">E90*F90</f>
        <v>38046.03</v>
      </c>
      <c r="H90" s="149"/>
      <c r="I90" s="150">
        <v>6</v>
      </c>
      <c r="J90" s="151">
        <v>3600</v>
      </c>
      <c r="K90" s="152">
        <f>J90/I90</f>
        <v>600</v>
      </c>
      <c r="L90" s="153">
        <v>6</v>
      </c>
      <c r="M90" s="151">
        <f>F90/V90*60</f>
        <v>3182.4000000000005</v>
      </c>
      <c r="N90" s="152">
        <f>M90/L90</f>
        <v>530.40000000000009</v>
      </c>
      <c r="O90" s="154">
        <f>L90-I90</f>
        <v>0</v>
      </c>
      <c r="P90" s="155">
        <f>N90-K90</f>
        <v>-69.599999999999909</v>
      </c>
      <c r="Q90" s="156">
        <f>N90/K90</f>
        <v>0.88400000000000012</v>
      </c>
      <c r="R90" s="327">
        <f>Q106</f>
        <v>0.88400000000000012</v>
      </c>
      <c r="S90" s="157">
        <v>0.25</v>
      </c>
      <c r="T90" s="158">
        <v>0.28210648148148149</v>
      </c>
      <c r="U90" s="159"/>
      <c r="V90" s="160">
        <v>46.248114630467569</v>
      </c>
      <c r="W90" s="158"/>
      <c r="X90" s="169"/>
      <c r="Y90" s="12"/>
      <c r="Z90" s="198"/>
      <c r="AA90" s="330"/>
      <c r="AB90" s="331"/>
      <c r="AC90" s="12">
        <v>0</v>
      </c>
      <c r="AD90" s="198"/>
      <c r="AE90" s="115">
        <f>M90-J90</f>
        <v>-417.59999999999945</v>
      </c>
      <c r="AF90" s="156">
        <f>M90/J90</f>
        <v>0.88400000000000012</v>
      </c>
      <c r="AG90" s="332">
        <f>AF106</f>
        <v>0.88400000000000012</v>
      </c>
    </row>
    <row r="91" spans="1:33" ht="15.75" customHeight="1">
      <c r="A91" s="362"/>
      <c r="B91" s="100" t="s">
        <v>192</v>
      </c>
      <c r="C91" s="335" t="s">
        <v>214</v>
      </c>
      <c r="D91" s="336"/>
      <c r="E91" s="101">
        <v>15.01</v>
      </c>
      <c r="F91" s="102">
        <v>2581</v>
      </c>
      <c r="G91" s="103">
        <f t="shared" si="50"/>
        <v>38740.81</v>
      </c>
      <c r="H91" s="26"/>
      <c r="I91" s="104">
        <v>6</v>
      </c>
      <c r="J91" s="105">
        <v>3600</v>
      </c>
      <c r="K91" s="106">
        <f t="shared" si="42"/>
        <v>600</v>
      </c>
      <c r="L91" s="107">
        <v>6</v>
      </c>
      <c r="M91" s="105">
        <f>F91/V91*60</f>
        <v>3182.4</v>
      </c>
      <c r="N91" s="106">
        <f>M91/L91</f>
        <v>530.4</v>
      </c>
      <c r="O91" s="108">
        <f>L91-I91</f>
        <v>0</v>
      </c>
      <c r="P91" s="109">
        <f>N91-K91</f>
        <v>-69.600000000000023</v>
      </c>
      <c r="Q91" s="110">
        <f>N91/K91</f>
        <v>0.88400000000000001</v>
      </c>
      <c r="R91" s="328"/>
      <c r="S91" s="47">
        <v>0.28611111111111109</v>
      </c>
      <c r="T91" s="48">
        <v>0.31989583333333332</v>
      </c>
      <c r="U91" s="111">
        <v>5.7666666666666355</v>
      </c>
      <c r="V91" s="112">
        <v>48.66138763197587</v>
      </c>
      <c r="W91" s="113"/>
      <c r="X91" s="13"/>
      <c r="Y91" s="12"/>
      <c r="Z91" s="198"/>
      <c r="AA91" s="337"/>
      <c r="AB91" s="338"/>
      <c r="AC91" s="12">
        <v>0</v>
      </c>
      <c r="AD91" s="198"/>
      <c r="AE91" s="117">
        <f>M91-J91</f>
        <v>-417.59999999999991</v>
      </c>
      <c r="AF91" s="110">
        <f>M91/J91</f>
        <v>0.88400000000000001</v>
      </c>
      <c r="AG91" s="333"/>
    </row>
    <row r="92" spans="1:33" ht="15.75" customHeight="1">
      <c r="A92" s="362"/>
      <c r="B92" s="100"/>
      <c r="C92" s="335"/>
      <c r="D92" s="336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328"/>
      <c r="S92" s="47"/>
      <c r="T92" s="48"/>
      <c r="U92" s="111"/>
      <c r="V92" s="112"/>
      <c r="W92" s="113"/>
      <c r="X92" s="13"/>
      <c r="Y92" s="12"/>
      <c r="Z92" s="198"/>
      <c r="AA92" s="337"/>
      <c r="AB92" s="338"/>
      <c r="AC92" s="12"/>
      <c r="AD92" s="198"/>
      <c r="AE92" s="117"/>
      <c r="AF92" s="110"/>
      <c r="AG92" s="333"/>
    </row>
    <row r="93" spans="1:33" ht="15.75" customHeight="1">
      <c r="A93" s="362"/>
      <c r="B93" s="100"/>
      <c r="C93" s="335"/>
      <c r="D93" s="336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8"/>
      <c r="S93" s="47"/>
      <c r="T93" s="48"/>
      <c r="U93" s="111"/>
      <c r="V93" s="112"/>
      <c r="W93" s="113"/>
      <c r="X93" s="116"/>
      <c r="Y93" s="12"/>
      <c r="Z93" s="198"/>
      <c r="AA93" s="337"/>
      <c r="AB93" s="338"/>
      <c r="AC93" s="12"/>
      <c r="AD93" s="198"/>
      <c r="AE93" s="117"/>
      <c r="AF93" s="110"/>
      <c r="AG93" s="333"/>
    </row>
    <row r="94" spans="1:33" ht="15.75" customHeight="1">
      <c r="A94" s="363"/>
      <c r="B94" s="100"/>
      <c r="C94" s="335"/>
      <c r="D94" s="336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8"/>
      <c r="S94" s="47"/>
      <c r="T94" s="48"/>
      <c r="U94" s="111"/>
      <c r="V94" s="112"/>
      <c r="W94" s="113"/>
      <c r="X94" s="13"/>
      <c r="Y94" s="12"/>
      <c r="Z94" s="198"/>
      <c r="AA94" s="337"/>
      <c r="AB94" s="338"/>
      <c r="AC94" s="12"/>
      <c r="AD94" s="198"/>
      <c r="AE94" s="117"/>
      <c r="AF94" s="110"/>
      <c r="AG94" s="333"/>
    </row>
    <row r="95" spans="1:33" ht="15.75" customHeight="1">
      <c r="A95" s="363"/>
      <c r="B95" s="100"/>
      <c r="C95" s="335"/>
      <c r="D95" s="336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8"/>
      <c r="S95" s="47"/>
      <c r="T95" s="120"/>
      <c r="U95" s="111"/>
      <c r="V95" s="112"/>
      <c r="W95" s="113"/>
      <c r="X95" s="50"/>
      <c r="Y95" s="12"/>
      <c r="Z95" s="198"/>
      <c r="AA95" s="337"/>
      <c r="AB95" s="338"/>
      <c r="AC95" s="12"/>
      <c r="AD95" s="198"/>
      <c r="AE95" s="117"/>
      <c r="AF95" s="110"/>
      <c r="AG95" s="333"/>
    </row>
    <row r="96" spans="1:33" ht="15.75" customHeight="1">
      <c r="A96" s="363"/>
      <c r="B96" s="100"/>
      <c r="C96" s="335"/>
      <c r="D96" s="336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8"/>
      <c r="S96" s="47"/>
      <c r="T96" s="120"/>
      <c r="U96" s="111"/>
      <c r="V96" s="112"/>
      <c r="W96" s="113"/>
      <c r="X96" s="116"/>
      <c r="Y96" s="12"/>
      <c r="Z96" s="198"/>
      <c r="AA96" s="337"/>
      <c r="AB96" s="338"/>
      <c r="AC96" s="12"/>
      <c r="AD96" s="198"/>
      <c r="AE96" s="117"/>
      <c r="AF96" s="110"/>
      <c r="AG96" s="333"/>
    </row>
    <row r="97" spans="1:33" ht="15.75" customHeight="1">
      <c r="A97" s="363"/>
      <c r="B97" s="100"/>
      <c r="C97" s="335"/>
      <c r="D97" s="336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8"/>
      <c r="S97" s="47"/>
      <c r="T97" s="120"/>
      <c r="U97" s="111"/>
      <c r="V97" s="112"/>
      <c r="W97" s="113"/>
      <c r="X97" s="116"/>
      <c r="Y97" s="12"/>
      <c r="Z97" s="198"/>
      <c r="AA97" s="337"/>
      <c r="AB97" s="338"/>
      <c r="AC97" s="12"/>
      <c r="AD97" s="198"/>
      <c r="AE97" s="117"/>
      <c r="AF97" s="110"/>
      <c r="AG97" s="333"/>
    </row>
    <row r="98" spans="1:33" ht="15.75" customHeight="1">
      <c r="A98" s="363"/>
      <c r="B98" s="100"/>
      <c r="C98" s="335"/>
      <c r="D98" s="336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8"/>
      <c r="S98" s="119"/>
      <c r="T98" s="120"/>
      <c r="U98" s="111"/>
      <c r="V98" s="131"/>
      <c r="W98" s="113"/>
      <c r="X98" s="116"/>
      <c r="Y98" s="12"/>
      <c r="Z98" s="198"/>
      <c r="AA98" s="337"/>
      <c r="AB98" s="338"/>
      <c r="AC98" s="12"/>
      <c r="AD98" s="198"/>
      <c r="AE98" s="117"/>
      <c r="AF98" s="110"/>
      <c r="AG98" s="333"/>
    </row>
    <row r="99" spans="1:33" ht="15.75" customHeight="1">
      <c r="A99" s="363"/>
      <c r="B99" s="100"/>
      <c r="C99" s="335"/>
      <c r="D99" s="336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8"/>
      <c r="S99" s="119"/>
      <c r="T99" s="120"/>
      <c r="U99" s="111"/>
      <c r="V99" s="131"/>
      <c r="W99" s="126"/>
      <c r="X99" s="127"/>
      <c r="Y99" s="12"/>
      <c r="Z99" s="198"/>
      <c r="AA99" s="337"/>
      <c r="AB99" s="338"/>
      <c r="AC99" s="12"/>
      <c r="AD99" s="198"/>
      <c r="AE99" s="117"/>
      <c r="AF99" s="110"/>
      <c r="AG99" s="333"/>
    </row>
    <row r="100" spans="1:33" ht="15.75" customHeight="1">
      <c r="A100" s="363"/>
      <c r="B100" s="100"/>
      <c r="C100" s="335"/>
      <c r="D100" s="336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8"/>
      <c r="S100" s="119"/>
      <c r="T100" s="120"/>
      <c r="U100" s="111"/>
      <c r="V100" s="131"/>
      <c r="W100" s="126"/>
      <c r="X100" s="127"/>
      <c r="Y100" s="12"/>
      <c r="Z100" s="198"/>
      <c r="AA100" s="337"/>
      <c r="AB100" s="338"/>
      <c r="AC100" s="12"/>
      <c r="AD100" s="198"/>
      <c r="AE100" s="117"/>
      <c r="AF100" s="110"/>
      <c r="AG100" s="333"/>
    </row>
    <row r="101" spans="1:33" ht="15.75" customHeight="1">
      <c r="A101" s="363"/>
      <c r="B101" s="100"/>
      <c r="C101" s="335"/>
      <c r="D101" s="336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8"/>
      <c r="S101" s="119"/>
      <c r="T101" s="120"/>
      <c r="U101" s="111"/>
      <c r="V101" s="131"/>
      <c r="W101" s="126"/>
      <c r="X101" s="127"/>
      <c r="Y101" s="12"/>
      <c r="Z101" s="198"/>
      <c r="AA101" s="337"/>
      <c r="AB101" s="338"/>
      <c r="AC101" s="12"/>
      <c r="AD101" s="198"/>
      <c r="AE101" s="117"/>
      <c r="AF101" s="110"/>
      <c r="AG101" s="333"/>
    </row>
    <row r="102" spans="1:33" ht="15.75" customHeight="1">
      <c r="A102" s="363"/>
      <c r="B102" s="100"/>
      <c r="C102" s="335"/>
      <c r="D102" s="336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8"/>
      <c r="S102" s="119"/>
      <c r="T102" s="120"/>
      <c r="U102" s="111"/>
      <c r="V102" s="131"/>
      <c r="W102" s="126"/>
      <c r="X102" s="127"/>
      <c r="Y102" s="12"/>
      <c r="Z102" s="198"/>
      <c r="AA102" s="337"/>
      <c r="AB102" s="338"/>
      <c r="AC102" s="12"/>
      <c r="AD102" s="198"/>
      <c r="AE102" s="117"/>
      <c r="AF102" s="110"/>
      <c r="AG102" s="333"/>
    </row>
    <row r="103" spans="1:33" ht="15.75" customHeight="1">
      <c r="A103" s="363"/>
      <c r="B103" s="100"/>
      <c r="C103" s="335"/>
      <c r="D103" s="336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8"/>
      <c r="S103" s="119"/>
      <c r="T103" s="120"/>
      <c r="U103" s="111"/>
      <c r="V103" s="131"/>
      <c r="W103" s="126"/>
      <c r="X103" s="127"/>
      <c r="Y103" s="12"/>
      <c r="Z103" s="198"/>
      <c r="AA103" s="337"/>
      <c r="AB103" s="338"/>
      <c r="AC103" s="12"/>
      <c r="AD103" s="198"/>
      <c r="AE103" s="117"/>
      <c r="AF103" s="110"/>
      <c r="AG103" s="333"/>
    </row>
    <row r="104" spans="1:33" ht="15.75" customHeight="1">
      <c r="A104" s="363"/>
      <c r="B104" s="100"/>
      <c r="C104" s="335"/>
      <c r="D104" s="336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8"/>
      <c r="S104" s="119"/>
      <c r="T104" s="120"/>
      <c r="U104" s="111"/>
      <c r="V104" s="131"/>
      <c r="W104" s="126"/>
      <c r="X104" s="127"/>
      <c r="Y104" s="12"/>
      <c r="Z104" s="198"/>
      <c r="AA104" s="337"/>
      <c r="AB104" s="338"/>
      <c r="AC104" s="12"/>
      <c r="AD104" s="198"/>
      <c r="AE104" s="117"/>
      <c r="AF104" s="110"/>
      <c r="AG104" s="333"/>
    </row>
    <row r="105" spans="1:33" ht="15.75" customHeight="1">
      <c r="A105" s="363"/>
      <c r="B105" s="100"/>
      <c r="C105" s="335"/>
      <c r="D105" s="336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8"/>
      <c r="S105" s="119"/>
      <c r="T105" s="120"/>
      <c r="U105" s="130"/>
      <c r="V105" s="131"/>
      <c r="W105" s="126"/>
      <c r="X105" s="127"/>
      <c r="Y105" s="12"/>
      <c r="Z105" s="198"/>
      <c r="AA105" s="337"/>
      <c r="AB105" s="338"/>
      <c r="AC105" s="12"/>
      <c r="AD105" s="198"/>
      <c r="AE105" s="165"/>
      <c r="AF105" s="125"/>
      <c r="AG105" s="333"/>
    </row>
    <row r="106" spans="1:33" ht="15.75" customHeight="1" thickBot="1">
      <c r="A106" s="364"/>
      <c r="B106" s="133" t="s">
        <v>115</v>
      </c>
      <c r="C106" s="358"/>
      <c r="D106" s="358"/>
      <c r="E106" s="134"/>
      <c r="F106" s="167"/>
      <c r="G106" s="135"/>
      <c r="H106" s="69"/>
      <c r="I106" s="136">
        <f t="shared" ref="I106:J106" si="51">AVERAGE(I90:I105)</f>
        <v>6</v>
      </c>
      <c r="J106" s="137">
        <f t="shared" si="51"/>
        <v>3600</v>
      </c>
      <c r="K106" s="138">
        <f t="shared" ref="K106" si="52">J106/I106</f>
        <v>600</v>
      </c>
      <c r="L106" s="136">
        <f t="shared" ref="L106:M106" si="53">AVERAGE(L90:L105)</f>
        <v>6</v>
      </c>
      <c r="M106" s="137">
        <f t="shared" si="53"/>
        <v>3182.4000000000005</v>
      </c>
      <c r="N106" s="138">
        <f>M106/L106</f>
        <v>530.40000000000009</v>
      </c>
      <c r="O106" s="139">
        <f>L106-I106</f>
        <v>0</v>
      </c>
      <c r="P106" s="140">
        <f>N106-K106</f>
        <v>-69.599999999999909</v>
      </c>
      <c r="Q106" s="141">
        <f>N106/K106</f>
        <v>0.88400000000000012</v>
      </c>
      <c r="R106" s="329"/>
      <c r="S106" s="142">
        <v>0.25</v>
      </c>
      <c r="T106" s="143">
        <v>0.31989583333333332</v>
      </c>
      <c r="U106" s="144"/>
      <c r="V106" s="166"/>
      <c r="W106" s="167"/>
      <c r="X106" s="138"/>
      <c r="Y106" s="179">
        <f>SUM(Y90:Y105)</f>
        <v>0</v>
      </c>
      <c r="Z106" s="180">
        <f>SUM(Z90:Z105)</f>
        <v>0</v>
      </c>
      <c r="AA106" s="359"/>
      <c r="AB106" s="360"/>
      <c r="AC106" s="179">
        <f>SUM(AC90:AC105)</f>
        <v>0</v>
      </c>
      <c r="AD106" s="191">
        <f>SUM(AD90:AD105)</f>
        <v>0</v>
      </c>
      <c r="AE106" s="168">
        <f>M106-J106</f>
        <v>-417.59999999999945</v>
      </c>
      <c r="AF106" s="141">
        <f>M106/J106</f>
        <v>0.88400000000000012</v>
      </c>
      <c r="AG106" s="334"/>
    </row>
    <row r="107" spans="1:33" ht="15.75" customHeight="1">
      <c r="A107" s="322" t="s">
        <v>193</v>
      </c>
      <c r="B107" s="146" t="s">
        <v>171</v>
      </c>
      <c r="C107" s="325" t="s">
        <v>210</v>
      </c>
      <c r="D107" s="326"/>
      <c r="E107" s="147">
        <v>58.17</v>
      </c>
      <c r="F107" s="97">
        <v>1862</v>
      </c>
      <c r="G107" s="148">
        <f t="shared" ref="G107:G109" si="54">E107*F107</f>
        <v>108312.54000000001</v>
      </c>
      <c r="H107" s="149"/>
      <c r="I107" s="150">
        <v>18</v>
      </c>
      <c r="J107" s="151">
        <v>2000</v>
      </c>
      <c r="K107" s="152">
        <f>J107/I107</f>
        <v>111.11111111111111</v>
      </c>
      <c r="L107" s="153">
        <v>17</v>
      </c>
      <c r="M107" s="151">
        <f>F107/V107*60</f>
        <v>1790</v>
      </c>
      <c r="N107" s="152">
        <f>M107/L107</f>
        <v>105.29411764705883</v>
      </c>
      <c r="O107" s="154">
        <f>L107-I107</f>
        <v>-1</v>
      </c>
      <c r="P107" s="155">
        <f>N107-K107</f>
        <v>-5.8169934640522882</v>
      </c>
      <c r="Q107" s="156">
        <f>N107/K107</f>
        <v>0.9476470588235294</v>
      </c>
      <c r="R107" s="327">
        <f>Q123</f>
        <v>0.94294642857142852</v>
      </c>
      <c r="S107" s="157">
        <v>0.70833333333333337</v>
      </c>
      <c r="T107" s="158">
        <v>0.75166666666666671</v>
      </c>
      <c r="U107" s="159"/>
      <c r="V107" s="160">
        <v>62.41340782122905</v>
      </c>
      <c r="W107" s="158"/>
      <c r="X107" s="169"/>
      <c r="Y107" s="196"/>
      <c r="Z107" s="197"/>
      <c r="AA107" s="330"/>
      <c r="AB107" s="331"/>
      <c r="AC107" s="196">
        <v>1</v>
      </c>
      <c r="AD107" s="197"/>
      <c r="AE107" s="115">
        <f>M107-J107</f>
        <v>-210</v>
      </c>
      <c r="AF107" s="156">
        <f>M107/J107</f>
        <v>0.89500000000000002</v>
      </c>
      <c r="AG107" s="332">
        <f>AF123</f>
        <v>0.89500000000000002</v>
      </c>
    </row>
    <row r="108" spans="1:33" ht="15.75" customHeight="1">
      <c r="A108" s="323"/>
      <c r="B108" s="163" t="s">
        <v>171</v>
      </c>
      <c r="C108" s="335" t="s">
        <v>194</v>
      </c>
      <c r="D108" s="336"/>
      <c r="E108" s="101">
        <v>50.67</v>
      </c>
      <c r="F108" s="102">
        <v>1578</v>
      </c>
      <c r="G108" s="103">
        <f t="shared" si="54"/>
        <v>79957.260000000009</v>
      </c>
      <c r="H108" s="26"/>
      <c r="I108" s="104">
        <v>20</v>
      </c>
      <c r="J108" s="105">
        <v>2000</v>
      </c>
      <c r="K108" s="106">
        <f t="shared" ref="K108:K109" si="55">J108/I108</f>
        <v>100</v>
      </c>
      <c r="L108" s="107">
        <v>19</v>
      </c>
      <c r="M108" s="105">
        <f>F108/V108*60</f>
        <v>1790</v>
      </c>
      <c r="N108" s="106">
        <f>M108/L108</f>
        <v>94.21052631578948</v>
      </c>
      <c r="O108" s="108">
        <f>L108-I108</f>
        <v>-1</v>
      </c>
      <c r="P108" s="109">
        <f>N108-K108</f>
        <v>-5.7894736842105203</v>
      </c>
      <c r="Q108" s="110">
        <f>N108/K108</f>
        <v>0.94210526315789478</v>
      </c>
      <c r="R108" s="328"/>
      <c r="S108" s="47">
        <v>0.75486111111111109</v>
      </c>
      <c r="T108" s="48">
        <v>0.79158564814814814</v>
      </c>
      <c r="U108" s="111">
        <v>4.5999999999999197</v>
      </c>
      <c r="V108" s="112">
        <v>52.893854748603353</v>
      </c>
      <c r="W108" s="113"/>
      <c r="X108" s="116"/>
      <c r="Y108" s="12"/>
      <c r="Z108" s="198"/>
      <c r="AA108" s="337"/>
      <c r="AB108" s="338"/>
      <c r="AC108" s="12">
        <v>1</v>
      </c>
      <c r="AD108" s="198"/>
      <c r="AE108" s="117">
        <f>M108-J108</f>
        <v>-210</v>
      </c>
      <c r="AF108" s="110">
        <f>M108/J108</f>
        <v>0.89500000000000002</v>
      </c>
      <c r="AG108" s="333"/>
    </row>
    <row r="109" spans="1:33" ht="15.75" customHeight="1">
      <c r="A109" s="323"/>
      <c r="B109" s="163" t="s">
        <v>171</v>
      </c>
      <c r="C109" s="335" t="s">
        <v>228</v>
      </c>
      <c r="D109" s="336"/>
      <c r="E109" s="101">
        <v>57.3</v>
      </c>
      <c r="F109" s="102">
        <v>2386</v>
      </c>
      <c r="G109" s="103">
        <f t="shared" si="54"/>
        <v>136717.79999999999</v>
      </c>
      <c r="H109" s="26"/>
      <c r="I109" s="104">
        <v>21</v>
      </c>
      <c r="J109" s="105">
        <v>2000</v>
      </c>
      <c r="K109" s="106">
        <f t="shared" si="55"/>
        <v>95.238095238095241</v>
      </c>
      <c r="L109" s="107">
        <v>20</v>
      </c>
      <c r="M109" s="105">
        <f>F109/V109*60</f>
        <v>1790.0000000000002</v>
      </c>
      <c r="N109" s="106">
        <f>M109/L109</f>
        <v>89.500000000000014</v>
      </c>
      <c r="O109" s="108">
        <f>L109-I109</f>
        <v>-1</v>
      </c>
      <c r="P109" s="109">
        <f>N109-K109</f>
        <v>-5.7380952380952266</v>
      </c>
      <c r="Q109" s="110">
        <f>N109/K109</f>
        <v>0.93975000000000009</v>
      </c>
      <c r="R109" s="328"/>
      <c r="S109" s="47">
        <v>0.7944444444444444</v>
      </c>
      <c r="T109" s="48">
        <v>0.84997685185185179</v>
      </c>
      <c r="U109" s="111">
        <v>5</v>
      </c>
      <c r="V109" s="112">
        <v>79.977653631284909</v>
      </c>
      <c r="W109" s="113"/>
      <c r="X109" s="116"/>
      <c r="Y109" s="12"/>
      <c r="Z109" s="198"/>
      <c r="AA109" s="337"/>
      <c r="AB109" s="338"/>
      <c r="AC109" s="12">
        <v>2</v>
      </c>
      <c r="AD109" s="198"/>
      <c r="AE109" s="117">
        <f>M109-J109</f>
        <v>-209.99999999999977</v>
      </c>
      <c r="AF109" s="110">
        <f>M109/J109</f>
        <v>0.89500000000000013</v>
      </c>
      <c r="AG109" s="333"/>
    </row>
    <row r="110" spans="1:33" ht="15.75" customHeight="1">
      <c r="A110" s="323"/>
      <c r="B110" s="163"/>
      <c r="C110" s="335"/>
      <c r="D110" s="336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328"/>
      <c r="S110" s="47"/>
      <c r="T110" s="48"/>
      <c r="U110" s="111"/>
      <c r="V110" s="112"/>
      <c r="W110" s="113"/>
      <c r="X110" s="116"/>
      <c r="Y110" s="12"/>
      <c r="Z110" s="198"/>
      <c r="AA110" s="337"/>
      <c r="AB110" s="338"/>
      <c r="AC110" s="12"/>
      <c r="AD110" s="198"/>
      <c r="AE110" s="117"/>
      <c r="AF110" s="110"/>
      <c r="AG110" s="333"/>
    </row>
    <row r="111" spans="1:33" ht="15.75" customHeight="1">
      <c r="A111" s="323"/>
      <c r="B111" s="163"/>
      <c r="C111" s="335"/>
      <c r="D111" s="336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328"/>
      <c r="S111" s="47"/>
      <c r="T111" s="48"/>
      <c r="U111" s="111"/>
      <c r="V111" s="112"/>
      <c r="W111" s="113"/>
      <c r="X111" s="116"/>
      <c r="Y111" s="12"/>
      <c r="Z111" s="198"/>
      <c r="AA111" s="337"/>
      <c r="AB111" s="338"/>
      <c r="AC111" s="12"/>
      <c r="AD111" s="198"/>
      <c r="AE111" s="117"/>
      <c r="AF111" s="110"/>
      <c r="AG111" s="333"/>
    </row>
    <row r="112" spans="1:33" ht="15.75" customHeight="1">
      <c r="A112" s="323"/>
      <c r="B112" s="163"/>
      <c r="C112" s="335"/>
      <c r="D112" s="336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28"/>
      <c r="S112" s="47"/>
      <c r="T112" s="120"/>
      <c r="U112" s="111"/>
      <c r="V112" s="112"/>
      <c r="W112" s="113"/>
      <c r="X112" s="116"/>
      <c r="Y112" s="12"/>
      <c r="Z112" s="198"/>
      <c r="AA112" s="337"/>
      <c r="AB112" s="338"/>
      <c r="AC112" s="12"/>
      <c r="AD112" s="198"/>
      <c r="AE112" s="117"/>
      <c r="AF112" s="110"/>
      <c r="AG112" s="333"/>
    </row>
    <row r="113" spans="1:33" ht="15.75" customHeight="1">
      <c r="A113" s="323"/>
      <c r="B113" s="163"/>
      <c r="C113" s="335"/>
      <c r="D113" s="336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328"/>
      <c r="S113" s="119"/>
      <c r="T113" s="120"/>
      <c r="U113" s="111"/>
      <c r="V113" s="112"/>
      <c r="W113" s="120"/>
      <c r="X113" s="189"/>
      <c r="Y113" s="12"/>
      <c r="Z113" s="198"/>
      <c r="AA113" s="337"/>
      <c r="AB113" s="338"/>
      <c r="AC113" s="12"/>
      <c r="AD113" s="198"/>
      <c r="AE113" s="117"/>
      <c r="AF113" s="110"/>
      <c r="AG113" s="333"/>
    </row>
    <row r="114" spans="1:33" ht="15.75" customHeight="1">
      <c r="A114" s="323"/>
      <c r="B114" s="163"/>
      <c r="C114" s="335"/>
      <c r="D114" s="336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28"/>
      <c r="S114" s="119"/>
      <c r="T114" s="120"/>
      <c r="U114" s="111"/>
      <c r="V114" s="112"/>
      <c r="W114" s="120"/>
      <c r="X114" s="189"/>
      <c r="Y114" s="12"/>
      <c r="Z114" s="198"/>
      <c r="AA114" s="337"/>
      <c r="AB114" s="338"/>
      <c r="AC114" s="12"/>
      <c r="AD114" s="198"/>
      <c r="AE114" s="117"/>
      <c r="AF114" s="110"/>
      <c r="AG114" s="333"/>
    </row>
    <row r="115" spans="1:33" ht="15.75" customHeight="1">
      <c r="A115" s="323"/>
      <c r="B115" s="163"/>
      <c r="C115" s="335"/>
      <c r="D115" s="336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8"/>
      <c r="S115" s="119"/>
      <c r="T115" s="120"/>
      <c r="U115" s="111"/>
      <c r="V115" s="112"/>
      <c r="W115" s="120"/>
      <c r="X115" s="189"/>
      <c r="Y115" s="12"/>
      <c r="Z115" s="198"/>
      <c r="AA115" s="337"/>
      <c r="AB115" s="338"/>
      <c r="AC115" s="12"/>
      <c r="AD115" s="198"/>
      <c r="AE115" s="117"/>
      <c r="AF115" s="110"/>
      <c r="AG115" s="333"/>
    </row>
    <row r="116" spans="1:33" ht="15.75" customHeight="1">
      <c r="A116" s="323"/>
      <c r="B116" s="163"/>
      <c r="C116" s="335"/>
      <c r="D116" s="336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8"/>
      <c r="S116" s="119"/>
      <c r="T116" s="120"/>
      <c r="U116" s="111"/>
      <c r="V116" s="112"/>
      <c r="W116" s="120"/>
      <c r="X116" s="189"/>
      <c r="Y116" s="12"/>
      <c r="Z116" s="198"/>
      <c r="AA116" s="337"/>
      <c r="AB116" s="338"/>
      <c r="AC116" s="12"/>
      <c r="AD116" s="198"/>
      <c r="AE116" s="117"/>
      <c r="AF116" s="110"/>
      <c r="AG116" s="333"/>
    </row>
    <row r="117" spans="1:33" ht="15.75" customHeight="1">
      <c r="A117" s="323"/>
      <c r="B117" s="163"/>
      <c r="C117" s="335"/>
      <c r="D117" s="336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8"/>
      <c r="S117" s="119"/>
      <c r="T117" s="120"/>
      <c r="U117" s="111"/>
      <c r="V117" s="112"/>
      <c r="W117" s="120"/>
      <c r="X117" s="189"/>
      <c r="Y117" s="12"/>
      <c r="Z117" s="198"/>
      <c r="AA117" s="337"/>
      <c r="AB117" s="338"/>
      <c r="AC117" s="12"/>
      <c r="AD117" s="198"/>
      <c r="AE117" s="117"/>
      <c r="AF117" s="110"/>
      <c r="AG117" s="333"/>
    </row>
    <row r="118" spans="1:33" ht="15.75" customHeight="1">
      <c r="A118" s="323"/>
      <c r="B118" s="163"/>
      <c r="C118" s="335"/>
      <c r="D118" s="336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8"/>
      <c r="S118" s="119"/>
      <c r="T118" s="120"/>
      <c r="U118" s="111"/>
      <c r="V118" s="112"/>
      <c r="W118" s="120"/>
      <c r="X118" s="189"/>
      <c r="Y118" s="12"/>
      <c r="Z118" s="198"/>
      <c r="AA118" s="337"/>
      <c r="AB118" s="338"/>
      <c r="AC118" s="12"/>
      <c r="AD118" s="198"/>
      <c r="AE118" s="117"/>
      <c r="AF118" s="110"/>
      <c r="AG118" s="333"/>
    </row>
    <row r="119" spans="1:33" ht="15.75" customHeight="1">
      <c r="A119" s="323"/>
      <c r="B119" s="163"/>
      <c r="C119" s="335"/>
      <c r="D119" s="336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8"/>
      <c r="S119" s="119"/>
      <c r="T119" s="120"/>
      <c r="U119" s="111"/>
      <c r="V119" s="112"/>
      <c r="W119" s="120"/>
      <c r="X119" s="189"/>
      <c r="Y119" s="12"/>
      <c r="Z119" s="198"/>
      <c r="AA119" s="337"/>
      <c r="AB119" s="338"/>
      <c r="AC119" s="12"/>
      <c r="AD119" s="198"/>
      <c r="AE119" s="117"/>
      <c r="AF119" s="110"/>
      <c r="AG119" s="333"/>
    </row>
    <row r="120" spans="1:33" ht="15.75" customHeight="1">
      <c r="A120" s="323"/>
      <c r="B120" s="163"/>
      <c r="C120" s="335"/>
      <c r="D120" s="336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8"/>
      <c r="S120" s="119"/>
      <c r="T120" s="120"/>
      <c r="U120" s="111"/>
      <c r="V120" s="112"/>
      <c r="W120" s="120"/>
      <c r="X120" s="189"/>
      <c r="Y120" s="12"/>
      <c r="Z120" s="198"/>
      <c r="AA120" s="337"/>
      <c r="AB120" s="338"/>
      <c r="AC120" s="12"/>
      <c r="AD120" s="198"/>
      <c r="AE120" s="117"/>
      <c r="AF120" s="110"/>
      <c r="AG120" s="333"/>
    </row>
    <row r="121" spans="1:33" ht="15.75" customHeight="1">
      <c r="A121" s="323"/>
      <c r="B121" s="163"/>
      <c r="C121" s="335"/>
      <c r="D121" s="336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8"/>
      <c r="S121" s="119"/>
      <c r="T121" s="120"/>
      <c r="U121" s="111"/>
      <c r="V121" s="112"/>
      <c r="W121" s="120"/>
      <c r="X121" s="189"/>
      <c r="Y121" s="12"/>
      <c r="Z121" s="198"/>
      <c r="AA121" s="337"/>
      <c r="AB121" s="338"/>
      <c r="AC121" s="12"/>
      <c r="AD121" s="198"/>
      <c r="AE121" s="117"/>
      <c r="AF121" s="110"/>
      <c r="AG121" s="333"/>
    </row>
    <row r="122" spans="1:33" ht="15.75" customHeight="1">
      <c r="A122" s="323"/>
      <c r="B122" s="163"/>
      <c r="C122" s="335"/>
      <c r="D122" s="336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8"/>
      <c r="S122" s="119"/>
      <c r="T122" s="120"/>
      <c r="U122" s="130"/>
      <c r="V122" s="131"/>
      <c r="W122" s="126"/>
      <c r="X122" s="127"/>
      <c r="Y122" s="12"/>
      <c r="Z122" s="198"/>
      <c r="AA122" s="337"/>
      <c r="AB122" s="338"/>
      <c r="AC122" s="12"/>
      <c r="AD122" s="198"/>
      <c r="AE122" s="165"/>
      <c r="AF122" s="125"/>
      <c r="AG122" s="333"/>
    </row>
    <row r="123" spans="1:33" ht="15.75" customHeight="1" thickBot="1">
      <c r="A123" s="324"/>
      <c r="B123" s="133" t="s">
        <v>115</v>
      </c>
      <c r="C123" s="358"/>
      <c r="D123" s="358"/>
      <c r="E123" s="134"/>
      <c r="F123" s="167"/>
      <c r="G123" s="135"/>
      <c r="H123" s="69"/>
      <c r="I123" s="136">
        <f t="shared" ref="I123:J123" si="56">AVERAGE(I107:I122)</f>
        <v>19.666666666666668</v>
      </c>
      <c r="J123" s="137">
        <f t="shared" si="56"/>
        <v>2000</v>
      </c>
      <c r="K123" s="138">
        <f t="shared" ref="K123" si="57">J123/I123</f>
        <v>101.69491525423729</v>
      </c>
      <c r="L123" s="136">
        <f t="shared" ref="L123:M123" si="58">AVERAGE(L107:L122)</f>
        <v>18.666666666666668</v>
      </c>
      <c r="M123" s="137">
        <f t="shared" si="58"/>
        <v>1790</v>
      </c>
      <c r="N123" s="138">
        <f>M123/L123</f>
        <v>95.892857142857139</v>
      </c>
      <c r="O123" s="139">
        <f>L123-I123</f>
        <v>-1</v>
      </c>
      <c r="P123" s="140">
        <f>N123-K123</f>
        <v>-5.8020581113801484</v>
      </c>
      <c r="Q123" s="141">
        <f>N123/K123</f>
        <v>0.94294642857142852</v>
      </c>
      <c r="R123" s="329"/>
      <c r="S123" s="142">
        <v>0.70833333333333337</v>
      </c>
      <c r="T123" s="143">
        <v>0.84997685185185179</v>
      </c>
      <c r="U123" s="144"/>
      <c r="V123" s="166"/>
      <c r="W123" s="167"/>
      <c r="X123" s="138"/>
      <c r="Y123" s="179">
        <f t="shared" ref="Y123:Z123" si="59">SUM(Y107:Y122)</f>
        <v>0</v>
      </c>
      <c r="Z123" s="180">
        <f t="shared" si="59"/>
        <v>0</v>
      </c>
      <c r="AA123" s="359"/>
      <c r="AB123" s="360"/>
      <c r="AC123" s="179">
        <f t="shared" ref="AC123" si="60">SUM(AC107:AC122)</f>
        <v>4</v>
      </c>
      <c r="AD123" s="180">
        <f t="shared" ref="AD123" si="61">SUM(AD107:AD122)</f>
        <v>0</v>
      </c>
      <c r="AE123" s="168">
        <f>M123-J123</f>
        <v>-210</v>
      </c>
      <c r="AF123" s="141">
        <f>M123/J123</f>
        <v>0.89500000000000002</v>
      </c>
      <c r="AG123" s="334"/>
    </row>
    <row r="124" spans="1:33" ht="15.75" customHeight="1">
      <c r="A124" s="361" t="s">
        <v>182</v>
      </c>
      <c r="B124" s="146" t="s">
        <v>171</v>
      </c>
      <c r="C124" s="325" t="s">
        <v>185</v>
      </c>
      <c r="D124" s="326"/>
      <c r="E124" s="147">
        <v>47.6</v>
      </c>
      <c r="F124" s="159">
        <v>1923</v>
      </c>
      <c r="G124" s="148">
        <f t="shared" ref="G124:G126" si="62">E124*F124</f>
        <v>91534.8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1795.4132557002506</v>
      </c>
      <c r="N124" s="152">
        <f>M124/L124</f>
        <v>78.061445900010895</v>
      </c>
      <c r="O124" s="154">
        <f>L124-I124</f>
        <v>0</v>
      </c>
      <c r="P124" s="155">
        <f>N124-K124</f>
        <v>-8.8950758391195421</v>
      </c>
      <c r="Q124" s="156">
        <f>N124/K124</f>
        <v>0.89770662785012523</v>
      </c>
      <c r="R124" s="327">
        <f>Q140</f>
        <v>0.89600761377506488</v>
      </c>
      <c r="S124" s="157">
        <v>0.71805555555555545</v>
      </c>
      <c r="T124" s="158">
        <v>0.76267361111111098</v>
      </c>
      <c r="U124" s="159"/>
      <c r="V124" s="160">
        <v>64.263756343382497</v>
      </c>
      <c r="W124" s="97"/>
      <c r="X124" s="98"/>
      <c r="Y124" s="196"/>
      <c r="Z124" s="197"/>
      <c r="AA124" s="330"/>
      <c r="AB124" s="331"/>
      <c r="AC124" s="196">
        <v>1</v>
      </c>
      <c r="AD124" s="197"/>
      <c r="AE124" s="115">
        <f>M124-J124</f>
        <v>-204.5867442997494</v>
      </c>
      <c r="AF124" s="156">
        <f>M124/J124</f>
        <v>0.89770662785012534</v>
      </c>
      <c r="AG124" s="381">
        <f>AF140</f>
        <v>0.89600761377506488</v>
      </c>
    </row>
    <row r="125" spans="1:33" ht="15.75" customHeight="1">
      <c r="A125" s="362"/>
      <c r="B125" s="163" t="s">
        <v>171</v>
      </c>
      <c r="C125" s="335" t="s">
        <v>184</v>
      </c>
      <c r="D125" s="336"/>
      <c r="E125" s="101">
        <v>56.87</v>
      </c>
      <c r="F125" s="111">
        <v>1582</v>
      </c>
      <c r="G125" s="103">
        <f t="shared" si="62"/>
        <v>89968.34</v>
      </c>
      <c r="H125" s="26"/>
      <c r="I125" s="104">
        <v>23</v>
      </c>
      <c r="J125" s="105">
        <v>2000</v>
      </c>
      <c r="K125" s="106">
        <f t="shared" ref="K125:K126" si="63">J125/I125</f>
        <v>86.956521739130437</v>
      </c>
      <c r="L125" s="107">
        <v>23</v>
      </c>
      <c r="M125" s="105">
        <f>F125/V125*60</f>
        <v>1791.5607611406529</v>
      </c>
      <c r="N125" s="106">
        <f>M125/L125</f>
        <v>77.893946136550127</v>
      </c>
      <c r="O125" s="108">
        <f>L125-I125</f>
        <v>0</v>
      </c>
      <c r="P125" s="109">
        <f>N125-K125</f>
        <v>-9.0625756025803099</v>
      </c>
      <c r="Q125" s="110">
        <f>N125/K125</f>
        <v>0.89578038057032638</v>
      </c>
      <c r="R125" s="328"/>
      <c r="S125" s="47">
        <v>0.7666666666666665</v>
      </c>
      <c r="T125" s="48">
        <v>0.80344907407407395</v>
      </c>
      <c r="U125" s="111">
        <v>5.7499999999999396</v>
      </c>
      <c r="V125" s="112">
        <v>52.981736404835203</v>
      </c>
      <c r="W125" s="113"/>
      <c r="X125" s="116"/>
      <c r="Y125" s="12"/>
      <c r="Z125" s="198"/>
      <c r="AA125" s="337"/>
      <c r="AB125" s="338"/>
      <c r="AC125" s="12">
        <v>1</v>
      </c>
      <c r="AD125" s="198"/>
      <c r="AE125" s="117">
        <f>M125-J125</f>
        <v>-208.43923885934714</v>
      </c>
      <c r="AF125" s="110">
        <f>M125/J125</f>
        <v>0.89578038057032638</v>
      </c>
      <c r="AG125" s="374"/>
    </row>
    <row r="126" spans="1:33" ht="15.75" customHeight="1">
      <c r="A126" s="362"/>
      <c r="B126" s="163" t="s">
        <v>171</v>
      </c>
      <c r="C126" s="335" t="s">
        <v>183</v>
      </c>
      <c r="D126" s="336"/>
      <c r="E126" s="101">
        <v>56.79</v>
      </c>
      <c r="F126" s="111">
        <v>2109</v>
      </c>
      <c r="G126" s="103">
        <f t="shared" si="62"/>
        <v>119770.11</v>
      </c>
      <c r="H126" s="26"/>
      <c r="I126" s="104">
        <v>23</v>
      </c>
      <c r="J126" s="105">
        <v>2000</v>
      </c>
      <c r="K126" s="106">
        <f t="shared" si="63"/>
        <v>86.956521739130437</v>
      </c>
      <c r="L126" s="107">
        <v>23</v>
      </c>
      <c r="M126" s="105">
        <f>F126/V126*60</f>
        <v>1789.0716658094861</v>
      </c>
      <c r="N126" s="106">
        <f>M126/L126</f>
        <v>77.785724600412436</v>
      </c>
      <c r="O126" s="108">
        <f>L126-I126</f>
        <v>0</v>
      </c>
      <c r="P126" s="109">
        <f>N126-K126</f>
        <v>-9.170797138718001</v>
      </c>
      <c r="Q126" s="110">
        <f>N126/K126</f>
        <v>0.89453583290474303</v>
      </c>
      <c r="R126" s="328"/>
      <c r="S126" s="47">
        <v>0.8062499999999998</v>
      </c>
      <c r="T126" s="48">
        <v>0.85535879629629608</v>
      </c>
      <c r="U126" s="111">
        <v>5</v>
      </c>
      <c r="V126" s="112">
        <v>70.729419295087609</v>
      </c>
      <c r="W126" s="113"/>
      <c r="X126" s="116"/>
      <c r="Y126" s="12"/>
      <c r="Z126" s="198"/>
      <c r="AA126" s="337"/>
      <c r="AB126" s="338"/>
      <c r="AC126" s="12">
        <v>2</v>
      </c>
      <c r="AD126" s="198"/>
      <c r="AE126" s="117">
        <f>M126-J126</f>
        <v>-210.92833419051385</v>
      </c>
      <c r="AF126" s="110">
        <f>M126/J126</f>
        <v>0.89453583290474303</v>
      </c>
      <c r="AG126" s="374"/>
    </row>
    <row r="127" spans="1:33" ht="15.75" customHeight="1">
      <c r="A127" s="362"/>
      <c r="B127" s="163"/>
      <c r="C127" s="335"/>
      <c r="D127" s="336"/>
      <c r="E127" s="101"/>
      <c r="F127" s="111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328"/>
      <c r="S127" s="47"/>
      <c r="T127" s="48"/>
      <c r="U127" s="111"/>
      <c r="V127" s="112"/>
      <c r="W127" s="113"/>
      <c r="X127" s="116"/>
      <c r="Y127" s="12"/>
      <c r="Z127" s="198"/>
      <c r="AA127" s="337"/>
      <c r="AB127" s="338"/>
      <c r="AC127" s="12"/>
      <c r="AD127" s="198"/>
      <c r="AE127" s="117"/>
      <c r="AF127" s="110"/>
      <c r="AG127" s="374"/>
    </row>
    <row r="128" spans="1:33" ht="15.75" customHeight="1">
      <c r="A128" s="363"/>
      <c r="B128" s="163"/>
      <c r="C128" s="335"/>
      <c r="D128" s="336"/>
      <c r="E128" s="101"/>
      <c r="F128" s="111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328"/>
      <c r="S128" s="47"/>
      <c r="T128" s="48"/>
      <c r="U128" s="111"/>
      <c r="V128" s="112"/>
      <c r="W128" s="113"/>
      <c r="X128" s="116"/>
      <c r="Y128" s="12"/>
      <c r="Z128" s="198"/>
      <c r="AA128" s="337"/>
      <c r="AB128" s="338"/>
      <c r="AC128" s="12"/>
      <c r="AD128" s="198"/>
      <c r="AE128" s="117"/>
      <c r="AF128" s="110"/>
      <c r="AG128" s="374"/>
    </row>
    <row r="129" spans="1:33" ht="15.75" customHeight="1">
      <c r="A129" s="363"/>
      <c r="B129" s="163"/>
      <c r="C129" s="335"/>
      <c r="D129" s="336"/>
      <c r="E129" s="101"/>
      <c r="F129" s="111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28"/>
      <c r="S129" s="47"/>
      <c r="T129" s="120"/>
      <c r="U129" s="111"/>
      <c r="V129" s="112"/>
      <c r="W129" s="113"/>
      <c r="X129" s="116"/>
      <c r="Y129" s="12"/>
      <c r="Z129" s="198"/>
      <c r="AA129" s="337"/>
      <c r="AB129" s="338"/>
      <c r="AC129" s="12"/>
      <c r="AD129" s="198"/>
      <c r="AE129" s="117"/>
      <c r="AF129" s="110"/>
      <c r="AG129" s="374"/>
    </row>
    <row r="130" spans="1:33" ht="15.75" customHeight="1">
      <c r="A130" s="363"/>
      <c r="B130" s="163"/>
      <c r="C130" s="335"/>
      <c r="D130" s="336"/>
      <c r="E130" s="101"/>
      <c r="F130" s="111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328"/>
      <c r="S130" s="47"/>
      <c r="T130" s="120"/>
      <c r="U130" s="111"/>
      <c r="V130" s="112"/>
      <c r="W130" s="113"/>
      <c r="X130" s="116"/>
      <c r="Y130" s="12"/>
      <c r="Z130" s="198"/>
      <c r="AA130" s="337"/>
      <c r="AB130" s="338"/>
      <c r="AC130" s="12"/>
      <c r="AD130" s="198"/>
      <c r="AE130" s="117"/>
      <c r="AF130" s="110"/>
      <c r="AG130" s="374"/>
    </row>
    <row r="131" spans="1:33" ht="15.75" customHeight="1">
      <c r="A131" s="363"/>
      <c r="B131" s="163"/>
      <c r="C131" s="335"/>
      <c r="D131" s="336"/>
      <c r="E131" s="101"/>
      <c r="F131" s="111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28"/>
      <c r="S131" s="47"/>
      <c r="T131" s="120"/>
      <c r="U131" s="111"/>
      <c r="V131" s="112"/>
      <c r="W131" s="113"/>
      <c r="X131" s="116"/>
      <c r="Y131" s="12"/>
      <c r="Z131" s="198"/>
      <c r="AA131" s="337"/>
      <c r="AB131" s="338"/>
      <c r="AC131" s="12"/>
      <c r="AD131" s="198"/>
      <c r="AE131" s="117"/>
      <c r="AF131" s="110"/>
      <c r="AG131" s="374"/>
    </row>
    <row r="132" spans="1:33" ht="15.75" customHeight="1">
      <c r="A132" s="363"/>
      <c r="B132" s="163"/>
      <c r="C132" s="335"/>
      <c r="D132" s="336"/>
      <c r="E132" s="101"/>
      <c r="F132" s="111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28"/>
      <c r="S132" s="47"/>
      <c r="T132" s="120"/>
      <c r="U132" s="111"/>
      <c r="V132" s="112"/>
      <c r="W132" s="113"/>
      <c r="X132" s="116"/>
      <c r="Y132" s="12"/>
      <c r="Z132" s="198"/>
      <c r="AA132" s="337"/>
      <c r="AB132" s="338"/>
      <c r="AC132" s="12"/>
      <c r="AD132" s="198"/>
      <c r="AE132" s="117"/>
      <c r="AF132" s="110"/>
      <c r="AG132" s="374"/>
    </row>
    <row r="133" spans="1:33" ht="15.75" customHeight="1">
      <c r="A133" s="363"/>
      <c r="B133" s="163"/>
      <c r="C133" s="335"/>
      <c r="D133" s="336"/>
      <c r="E133" s="101"/>
      <c r="F133" s="111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28"/>
      <c r="S133" s="47"/>
      <c r="T133" s="120"/>
      <c r="U133" s="111"/>
      <c r="V133" s="112"/>
      <c r="W133" s="113"/>
      <c r="X133" s="116"/>
      <c r="Y133" s="12"/>
      <c r="Z133" s="198"/>
      <c r="AA133" s="337"/>
      <c r="AB133" s="338"/>
      <c r="AC133" s="12"/>
      <c r="AD133" s="198"/>
      <c r="AE133" s="117"/>
      <c r="AF133" s="110"/>
      <c r="AG133" s="374"/>
    </row>
    <row r="134" spans="1:33" ht="15.75" customHeight="1">
      <c r="A134" s="363"/>
      <c r="B134" s="163"/>
      <c r="C134" s="335"/>
      <c r="D134" s="336"/>
      <c r="E134" s="101"/>
      <c r="F134" s="111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28"/>
      <c r="S134" s="47"/>
      <c r="T134" s="120"/>
      <c r="U134" s="111"/>
      <c r="V134" s="112"/>
      <c r="W134" s="113"/>
      <c r="X134" s="116"/>
      <c r="Y134" s="12"/>
      <c r="Z134" s="198"/>
      <c r="AA134" s="337"/>
      <c r="AB134" s="338"/>
      <c r="AC134" s="12"/>
      <c r="AD134" s="198"/>
      <c r="AE134" s="117"/>
      <c r="AF134" s="110"/>
      <c r="AG134" s="374"/>
    </row>
    <row r="135" spans="1:33" ht="15.75" customHeight="1">
      <c r="A135" s="363"/>
      <c r="B135" s="163"/>
      <c r="C135" s="335"/>
      <c r="D135" s="336"/>
      <c r="E135" s="101"/>
      <c r="F135" s="111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28"/>
      <c r="S135" s="47"/>
      <c r="T135" s="120"/>
      <c r="U135" s="111"/>
      <c r="V135" s="112"/>
      <c r="W135" s="113"/>
      <c r="X135" s="116"/>
      <c r="Y135" s="12"/>
      <c r="Z135" s="198"/>
      <c r="AA135" s="337"/>
      <c r="AB135" s="338"/>
      <c r="AC135" s="12"/>
      <c r="AD135" s="198"/>
      <c r="AE135" s="117"/>
      <c r="AF135" s="110"/>
      <c r="AG135" s="374"/>
    </row>
    <row r="136" spans="1:33" ht="15.75" customHeight="1">
      <c r="A136" s="363"/>
      <c r="B136" s="163"/>
      <c r="C136" s="335"/>
      <c r="D136" s="336"/>
      <c r="E136" s="101"/>
      <c r="F136" s="111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8"/>
      <c r="S136" s="47"/>
      <c r="T136" s="120"/>
      <c r="U136" s="111"/>
      <c r="V136" s="112"/>
      <c r="W136" s="113"/>
      <c r="X136" s="116"/>
      <c r="Y136" s="12"/>
      <c r="Z136" s="198"/>
      <c r="AA136" s="337"/>
      <c r="AB136" s="338"/>
      <c r="AC136" s="12"/>
      <c r="AD136" s="198"/>
      <c r="AE136" s="117"/>
      <c r="AF136" s="110"/>
      <c r="AG136" s="374"/>
    </row>
    <row r="137" spans="1:33" ht="15.75" customHeight="1">
      <c r="A137" s="363"/>
      <c r="B137" s="163"/>
      <c r="C137" s="335"/>
      <c r="D137" s="336"/>
      <c r="E137" s="101"/>
      <c r="F137" s="111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8"/>
      <c r="S137" s="47"/>
      <c r="T137" s="120"/>
      <c r="U137" s="111"/>
      <c r="V137" s="112"/>
      <c r="W137" s="183"/>
      <c r="X137" s="184"/>
      <c r="Y137" s="12"/>
      <c r="Z137" s="198"/>
      <c r="AA137" s="337"/>
      <c r="AB137" s="338"/>
      <c r="AC137" s="12"/>
      <c r="AD137" s="198"/>
      <c r="AE137" s="117"/>
      <c r="AF137" s="110"/>
      <c r="AG137" s="374"/>
    </row>
    <row r="138" spans="1:33" ht="15.75" customHeight="1">
      <c r="A138" s="363"/>
      <c r="B138" s="163"/>
      <c r="C138" s="335"/>
      <c r="D138" s="336"/>
      <c r="E138" s="101"/>
      <c r="F138" s="111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8"/>
      <c r="S138" s="47"/>
      <c r="T138" s="120"/>
      <c r="U138" s="111"/>
      <c r="V138" s="112"/>
      <c r="W138" s="185"/>
      <c r="X138" s="186"/>
      <c r="Y138" s="12"/>
      <c r="Z138" s="198"/>
      <c r="AA138" s="337"/>
      <c r="AB138" s="338"/>
      <c r="AC138" s="12"/>
      <c r="AD138" s="198"/>
      <c r="AE138" s="117"/>
      <c r="AF138" s="110"/>
      <c r="AG138" s="374"/>
    </row>
    <row r="139" spans="1:33" ht="15.75" customHeight="1">
      <c r="A139" s="363"/>
      <c r="B139" s="100"/>
      <c r="C139" s="335"/>
      <c r="D139" s="336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8"/>
      <c r="S139" s="47"/>
      <c r="T139" s="120"/>
      <c r="U139" s="130"/>
      <c r="V139" s="112"/>
      <c r="W139" s="185"/>
      <c r="X139" s="186"/>
      <c r="Y139" s="12"/>
      <c r="Z139" s="198"/>
      <c r="AA139" s="337"/>
      <c r="AB139" s="338"/>
      <c r="AC139" s="12"/>
      <c r="AD139" s="198"/>
      <c r="AE139" s="117"/>
      <c r="AF139" s="110"/>
      <c r="AG139" s="374"/>
    </row>
    <row r="140" spans="1:33" ht="15.75" customHeight="1" thickBot="1">
      <c r="A140" s="364"/>
      <c r="B140" s="133" t="s">
        <v>115</v>
      </c>
      <c r="C140" s="358"/>
      <c r="D140" s="358"/>
      <c r="E140" s="134"/>
      <c r="F140" s="167"/>
      <c r="G140" s="135"/>
      <c r="H140" s="69"/>
      <c r="I140" s="136">
        <f t="shared" ref="I140:J140" si="64">AVERAGE(I124:I139)</f>
        <v>23</v>
      </c>
      <c r="J140" s="137">
        <f t="shared" si="64"/>
        <v>2000</v>
      </c>
      <c r="K140" s="138">
        <f t="shared" ref="K140" si="65">J140/I140</f>
        <v>86.956521739130437</v>
      </c>
      <c r="L140" s="136">
        <f t="shared" ref="L140:M140" si="66">AVERAGE(L124:L139)</f>
        <v>23</v>
      </c>
      <c r="M140" s="137">
        <f t="shared" si="66"/>
        <v>1792.0152275501298</v>
      </c>
      <c r="N140" s="138">
        <f>M140/L140</f>
        <v>77.91370554565782</v>
      </c>
      <c r="O140" s="139">
        <f>L140-I140</f>
        <v>0</v>
      </c>
      <c r="P140" s="140">
        <f>N140-K140</f>
        <v>-9.0428161934726177</v>
      </c>
      <c r="Q140" s="141">
        <f>N140/K140</f>
        <v>0.89600761377506488</v>
      </c>
      <c r="R140" s="329"/>
      <c r="S140" s="142">
        <v>0.71805555555555545</v>
      </c>
      <c r="T140" s="143">
        <v>0.85535879629629608</v>
      </c>
      <c r="U140" s="144"/>
      <c r="V140" s="166"/>
      <c r="W140" s="187"/>
      <c r="X140" s="188"/>
      <c r="Y140" s="179">
        <f t="shared" ref="Y140:Z140" si="67">SUM(Y124:Y139)</f>
        <v>0</v>
      </c>
      <c r="Z140" s="180">
        <f t="shared" si="67"/>
        <v>0</v>
      </c>
      <c r="AA140" s="359"/>
      <c r="AB140" s="360"/>
      <c r="AC140" s="179">
        <f t="shared" ref="AC140" si="68">SUM(AC124:AC139)</f>
        <v>4</v>
      </c>
      <c r="AD140" s="180">
        <f t="shared" ref="AD140" si="69">SUM(AD124:AD139)</f>
        <v>0</v>
      </c>
      <c r="AE140" s="168">
        <f>M140-J140</f>
        <v>-207.98477244987021</v>
      </c>
      <c r="AF140" s="141">
        <f>M140/J140</f>
        <v>0.89600761377506488</v>
      </c>
      <c r="AG140" s="375"/>
    </row>
    <row r="141" spans="1:33" ht="15.75" customHeight="1">
      <c r="A141" s="322" t="s">
        <v>237</v>
      </c>
      <c r="B141" s="146" t="s">
        <v>171</v>
      </c>
      <c r="C141" s="325" t="s">
        <v>226</v>
      </c>
      <c r="D141" s="326"/>
      <c r="E141" s="147">
        <v>52.21</v>
      </c>
      <c r="F141" s="97">
        <v>1836</v>
      </c>
      <c r="G141" s="148">
        <f t="shared" ref="G141" si="70">E141*F141</f>
        <v>95857.56</v>
      </c>
      <c r="H141" s="149"/>
      <c r="I141" s="150">
        <v>18</v>
      </c>
      <c r="J141" s="151">
        <v>2000</v>
      </c>
      <c r="K141" s="152">
        <f>J141/I141</f>
        <v>111.11111111111111</v>
      </c>
      <c r="L141" s="153">
        <v>18</v>
      </c>
      <c r="M141" s="151">
        <f>F141/V141*60</f>
        <v>1789.9137133238396</v>
      </c>
      <c r="N141" s="152">
        <f>M141/L141</f>
        <v>99.43965074021331</v>
      </c>
      <c r="O141" s="154">
        <f>L141-I141</f>
        <v>0</v>
      </c>
      <c r="P141" s="155">
        <f>N141-K141</f>
        <v>-11.671460370897805</v>
      </c>
      <c r="Q141" s="156">
        <f>N141/K141</f>
        <v>0.89495685666191971</v>
      </c>
      <c r="R141" s="327">
        <f>Q157</f>
        <v>0.89495685666191971</v>
      </c>
      <c r="S141" s="157">
        <v>0.76041666666666641</v>
      </c>
      <c r="T141" s="158">
        <v>0.80314814814814794</v>
      </c>
      <c r="U141" s="159"/>
      <c r="V141" s="160">
        <v>61.544866202200744</v>
      </c>
      <c r="W141" s="158"/>
      <c r="X141" s="169"/>
      <c r="Y141" s="196"/>
      <c r="Z141" s="197"/>
      <c r="AA141" s="330"/>
      <c r="AB141" s="331"/>
      <c r="AC141" s="196">
        <v>1</v>
      </c>
      <c r="AD141" s="197"/>
      <c r="AE141" s="115">
        <f>M141-J141</f>
        <v>-210.0862866761604</v>
      </c>
      <c r="AF141" s="156">
        <f>M141/J141</f>
        <v>0.89495685666191982</v>
      </c>
      <c r="AG141" s="332">
        <f>AF157</f>
        <v>0.89495685666191982</v>
      </c>
    </row>
    <row r="142" spans="1:33" ht="15.75" customHeight="1">
      <c r="A142" s="323"/>
      <c r="B142" s="163"/>
      <c r="C142" s="335"/>
      <c r="D142" s="336"/>
      <c r="E142" s="101"/>
      <c r="F142" s="102"/>
      <c r="G142" s="103"/>
      <c r="H142" s="26"/>
      <c r="I142" s="104"/>
      <c r="J142" s="105"/>
      <c r="K142" s="106"/>
      <c r="L142" s="107"/>
      <c r="M142" s="105"/>
      <c r="N142" s="106"/>
      <c r="O142" s="108"/>
      <c r="P142" s="109"/>
      <c r="Q142" s="110"/>
      <c r="R142" s="328"/>
      <c r="S142" s="47"/>
      <c r="T142" s="48"/>
      <c r="U142" s="111"/>
      <c r="V142" s="112"/>
      <c r="W142" s="113"/>
      <c r="X142" s="116"/>
      <c r="Y142" s="12"/>
      <c r="Z142" s="198"/>
      <c r="AA142" s="337"/>
      <c r="AB142" s="338"/>
      <c r="AC142" s="12"/>
      <c r="AD142" s="198"/>
      <c r="AE142" s="117"/>
      <c r="AF142" s="110"/>
      <c r="AG142" s="333"/>
    </row>
    <row r="143" spans="1:33" ht="15.75" customHeight="1">
      <c r="A143" s="323"/>
      <c r="B143" s="163"/>
      <c r="C143" s="335"/>
      <c r="D143" s="336"/>
      <c r="E143" s="101"/>
      <c r="F143" s="102"/>
      <c r="G143" s="103"/>
      <c r="H143" s="26"/>
      <c r="I143" s="104"/>
      <c r="J143" s="105"/>
      <c r="K143" s="106"/>
      <c r="L143" s="107"/>
      <c r="M143" s="105"/>
      <c r="N143" s="106"/>
      <c r="O143" s="108"/>
      <c r="P143" s="109"/>
      <c r="Q143" s="110"/>
      <c r="R143" s="328"/>
      <c r="S143" s="47"/>
      <c r="T143" s="48"/>
      <c r="U143" s="111"/>
      <c r="V143" s="112"/>
      <c r="W143" s="113"/>
      <c r="X143" s="116"/>
      <c r="Y143" s="12"/>
      <c r="Z143" s="198"/>
      <c r="AA143" s="337"/>
      <c r="AB143" s="338"/>
      <c r="AC143" s="12"/>
      <c r="AD143" s="198"/>
      <c r="AE143" s="117"/>
      <c r="AF143" s="110"/>
      <c r="AG143" s="333"/>
    </row>
    <row r="144" spans="1:33" ht="15.75" customHeight="1">
      <c r="A144" s="323"/>
      <c r="B144" s="163"/>
      <c r="C144" s="335"/>
      <c r="D144" s="336"/>
      <c r="E144" s="101"/>
      <c r="F144" s="102"/>
      <c r="G144" s="103"/>
      <c r="H144" s="26"/>
      <c r="I144" s="104"/>
      <c r="J144" s="105"/>
      <c r="K144" s="106"/>
      <c r="L144" s="107"/>
      <c r="M144" s="105"/>
      <c r="N144" s="106"/>
      <c r="O144" s="108"/>
      <c r="P144" s="109"/>
      <c r="Q144" s="110"/>
      <c r="R144" s="328"/>
      <c r="S144" s="47"/>
      <c r="T144" s="48"/>
      <c r="U144" s="111"/>
      <c r="V144" s="112"/>
      <c r="W144" s="113"/>
      <c r="X144" s="116"/>
      <c r="Y144" s="12"/>
      <c r="Z144" s="198"/>
      <c r="AA144" s="337"/>
      <c r="AB144" s="338"/>
      <c r="AC144" s="12"/>
      <c r="AD144" s="198"/>
      <c r="AE144" s="117"/>
      <c r="AF144" s="110"/>
      <c r="AG144" s="333"/>
    </row>
    <row r="145" spans="1:33" ht="15.75" customHeight="1">
      <c r="A145" s="323"/>
      <c r="B145" s="163"/>
      <c r="C145" s="335"/>
      <c r="D145" s="336"/>
      <c r="E145" s="101"/>
      <c r="F145" s="102"/>
      <c r="G145" s="103"/>
      <c r="H145" s="13"/>
      <c r="I145" s="104"/>
      <c r="J145" s="105"/>
      <c r="K145" s="106"/>
      <c r="L145" s="107"/>
      <c r="M145" s="105"/>
      <c r="N145" s="106"/>
      <c r="O145" s="108"/>
      <c r="P145" s="109"/>
      <c r="Q145" s="110"/>
      <c r="R145" s="328"/>
      <c r="S145" s="47"/>
      <c r="T145" s="48"/>
      <c r="U145" s="111"/>
      <c r="V145" s="112"/>
      <c r="W145" s="113"/>
      <c r="X145" s="116"/>
      <c r="Y145" s="12"/>
      <c r="Z145" s="198"/>
      <c r="AA145" s="337"/>
      <c r="AB145" s="338"/>
      <c r="AC145" s="12"/>
      <c r="AD145" s="198"/>
      <c r="AE145" s="117"/>
      <c r="AF145" s="110"/>
      <c r="AG145" s="333"/>
    </row>
    <row r="146" spans="1:33" ht="15.75" customHeight="1">
      <c r="A146" s="323"/>
      <c r="B146" s="163"/>
      <c r="C146" s="335"/>
      <c r="D146" s="336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328"/>
      <c r="S146" s="47"/>
      <c r="T146" s="120"/>
      <c r="U146" s="111"/>
      <c r="V146" s="112"/>
      <c r="W146" s="113"/>
      <c r="X146" s="116"/>
      <c r="Y146" s="12"/>
      <c r="Z146" s="198"/>
      <c r="AA146" s="337"/>
      <c r="AB146" s="338"/>
      <c r="AC146" s="12"/>
      <c r="AD146" s="198"/>
      <c r="AE146" s="117"/>
      <c r="AF146" s="110"/>
      <c r="AG146" s="333"/>
    </row>
    <row r="147" spans="1:33" ht="15.75" customHeight="1">
      <c r="A147" s="323"/>
      <c r="B147" s="163"/>
      <c r="C147" s="335"/>
      <c r="D147" s="336"/>
      <c r="E147" s="101"/>
      <c r="F147" s="102"/>
      <c r="G147" s="121"/>
      <c r="H147" s="62"/>
      <c r="I147" s="104"/>
      <c r="J147" s="105"/>
      <c r="K147" s="106"/>
      <c r="L147" s="107"/>
      <c r="M147" s="105"/>
      <c r="N147" s="106"/>
      <c r="O147" s="123"/>
      <c r="P147" s="124"/>
      <c r="Q147" s="125"/>
      <c r="R147" s="328"/>
      <c r="S147" s="119"/>
      <c r="T147" s="120"/>
      <c r="U147" s="111"/>
      <c r="V147" s="112"/>
      <c r="W147" s="120"/>
      <c r="X147" s="189"/>
      <c r="Y147" s="12"/>
      <c r="Z147" s="198"/>
      <c r="AA147" s="337"/>
      <c r="AB147" s="338"/>
      <c r="AC147" s="12"/>
      <c r="AD147" s="198"/>
      <c r="AE147" s="117"/>
      <c r="AF147" s="110"/>
      <c r="AG147" s="333"/>
    </row>
    <row r="148" spans="1:33" ht="15.75" customHeight="1">
      <c r="A148" s="323"/>
      <c r="B148" s="163"/>
      <c r="C148" s="335"/>
      <c r="D148" s="336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328"/>
      <c r="S148" s="119"/>
      <c r="T148" s="120"/>
      <c r="U148" s="111"/>
      <c r="V148" s="112"/>
      <c r="W148" s="120"/>
      <c r="X148" s="189"/>
      <c r="Y148" s="12"/>
      <c r="Z148" s="198"/>
      <c r="AA148" s="337"/>
      <c r="AB148" s="338"/>
      <c r="AC148" s="12"/>
      <c r="AD148" s="198"/>
      <c r="AE148" s="117"/>
      <c r="AF148" s="110"/>
      <c r="AG148" s="333"/>
    </row>
    <row r="149" spans="1:33" ht="15.75" customHeight="1">
      <c r="A149" s="323"/>
      <c r="B149" s="163"/>
      <c r="C149" s="335"/>
      <c r="D149" s="336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328"/>
      <c r="S149" s="119"/>
      <c r="T149" s="120"/>
      <c r="U149" s="111"/>
      <c r="V149" s="112"/>
      <c r="W149" s="120"/>
      <c r="X149" s="189"/>
      <c r="Y149" s="12"/>
      <c r="Z149" s="198"/>
      <c r="AA149" s="337"/>
      <c r="AB149" s="338"/>
      <c r="AC149" s="12"/>
      <c r="AD149" s="198"/>
      <c r="AE149" s="117"/>
      <c r="AF149" s="110"/>
      <c r="AG149" s="333"/>
    </row>
    <row r="150" spans="1:33" ht="15.75" customHeight="1">
      <c r="A150" s="323"/>
      <c r="B150" s="163"/>
      <c r="C150" s="335"/>
      <c r="D150" s="336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328"/>
      <c r="S150" s="119"/>
      <c r="T150" s="120"/>
      <c r="U150" s="111"/>
      <c r="V150" s="112"/>
      <c r="W150" s="120"/>
      <c r="X150" s="189"/>
      <c r="Y150" s="12"/>
      <c r="Z150" s="198"/>
      <c r="AA150" s="337"/>
      <c r="AB150" s="338"/>
      <c r="AC150" s="12"/>
      <c r="AD150" s="198"/>
      <c r="AE150" s="117"/>
      <c r="AF150" s="110"/>
      <c r="AG150" s="333"/>
    </row>
    <row r="151" spans="1:33" ht="15.75" customHeight="1">
      <c r="A151" s="323"/>
      <c r="B151" s="163"/>
      <c r="C151" s="335"/>
      <c r="D151" s="336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328"/>
      <c r="S151" s="119"/>
      <c r="T151" s="120"/>
      <c r="U151" s="111"/>
      <c r="V151" s="112"/>
      <c r="W151" s="120"/>
      <c r="X151" s="189"/>
      <c r="Y151" s="12"/>
      <c r="Z151" s="198"/>
      <c r="AA151" s="337"/>
      <c r="AB151" s="338"/>
      <c r="AC151" s="12"/>
      <c r="AD151" s="198"/>
      <c r="AE151" s="117"/>
      <c r="AF151" s="110"/>
      <c r="AG151" s="333"/>
    </row>
    <row r="152" spans="1:33" ht="15.75" customHeight="1">
      <c r="A152" s="323"/>
      <c r="B152" s="163"/>
      <c r="C152" s="335"/>
      <c r="D152" s="336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328"/>
      <c r="S152" s="119"/>
      <c r="T152" s="120"/>
      <c r="U152" s="111"/>
      <c r="V152" s="112"/>
      <c r="W152" s="120"/>
      <c r="X152" s="189"/>
      <c r="Y152" s="12"/>
      <c r="Z152" s="198"/>
      <c r="AA152" s="337"/>
      <c r="AB152" s="338"/>
      <c r="AC152" s="12"/>
      <c r="AD152" s="198"/>
      <c r="AE152" s="117"/>
      <c r="AF152" s="110"/>
      <c r="AG152" s="333"/>
    </row>
    <row r="153" spans="1:33" ht="15.75" customHeight="1">
      <c r="A153" s="323"/>
      <c r="B153" s="163"/>
      <c r="C153" s="335"/>
      <c r="D153" s="336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328"/>
      <c r="S153" s="119"/>
      <c r="T153" s="120"/>
      <c r="U153" s="111"/>
      <c r="V153" s="112"/>
      <c r="W153" s="120"/>
      <c r="X153" s="189"/>
      <c r="Y153" s="12"/>
      <c r="Z153" s="198"/>
      <c r="AA153" s="337"/>
      <c r="AB153" s="338"/>
      <c r="AC153" s="12"/>
      <c r="AD153" s="198"/>
      <c r="AE153" s="117"/>
      <c r="AF153" s="110"/>
      <c r="AG153" s="333"/>
    </row>
    <row r="154" spans="1:33" ht="15.75" customHeight="1">
      <c r="A154" s="323"/>
      <c r="B154" s="163"/>
      <c r="C154" s="335"/>
      <c r="D154" s="336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328"/>
      <c r="S154" s="119"/>
      <c r="T154" s="120"/>
      <c r="U154" s="111"/>
      <c r="V154" s="112"/>
      <c r="W154" s="120"/>
      <c r="X154" s="189"/>
      <c r="Y154" s="12"/>
      <c r="Z154" s="198"/>
      <c r="AA154" s="337"/>
      <c r="AB154" s="338"/>
      <c r="AC154" s="12"/>
      <c r="AD154" s="198"/>
      <c r="AE154" s="117"/>
      <c r="AF154" s="110"/>
      <c r="AG154" s="333"/>
    </row>
    <row r="155" spans="1:33" ht="15.75" customHeight="1">
      <c r="A155" s="323"/>
      <c r="B155" s="163"/>
      <c r="C155" s="335"/>
      <c r="D155" s="336"/>
      <c r="E155" s="101"/>
      <c r="F155" s="128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328"/>
      <c r="S155" s="119"/>
      <c r="T155" s="120"/>
      <c r="U155" s="111"/>
      <c r="V155" s="112"/>
      <c r="W155" s="120"/>
      <c r="X155" s="189"/>
      <c r="Y155" s="12"/>
      <c r="Z155" s="198"/>
      <c r="AA155" s="337"/>
      <c r="AB155" s="338"/>
      <c r="AC155" s="12"/>
      <c r="AD155" s="198"/>
      <c r="AE155" s="117"/>
      <c r="AF155" s="110"/>
      <c r="AG155" s="333"/>
    </row>
    <row r="156" spans="1:33" ht="15.75" customHeight="1">
      <c r="A156" s="323"/>
      <c r="B156" s="163"/>
      <c r="C156" s="335"/>
      <c r="D156" s="336"/>
      <c r="E156" s="164"/>
      <c r="F156" s="128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328"/>
      <c r="S156" s="119"/>
      <c r="T156" s="120"/>
      <c r="U156" s="130"/>
      <c r="V156" s="131"/>
      <c r="W156" s="126"/>
      <c r="X156" s="127"/>
      <c r="Y156" s="12"/>
      <c r="Z156" s="198"/>
      <c r="AA156" s="337"/>
      <c r="AB156" s="338"/>
      <c r="AC156" s="12"/>
      <c r="AD156" s="198"/>
      <c r="AE156" s="165"/>
      <c r="AF156" s="125"/>
      <c r="AG156" s="333"/>
    </row>
    <row r="157" spans="1:33" ht="15.75" customHeight="1" thickBot="1">
      <c r="A157" s="324"/>
      <c r="B157" s="133" t="s">
        <v>115</v>
      </c>
      <c r="C157" s="358"/>
      <c r="D157" s="358"/>
      <c r="E157" s="134"/>
      <c r="F157" s="167"/>
      <c r="G157" s="135"/>
      <c r="H157" s="69"/>
      <c r="I157" s="136">
        <f t="shared" ref="I157:J157" si="71">AVERAGE(I141:I156)</f>
        <v>18</v>
      </c>
      <c r="J157" s="137">
        <f t="shared" si="71"/>
        <v>2000</v>
      </c>
      <c r="K157" s="138">
        <f t="shared" ref="K157" si="72">J157/I157</f>
        <v>111.11111111111111</v>
      </c>
      <c r="L157" s="136">
        <f t="shared" ref="L157:M157" si="73">AVERAGE(L141:L156)</f>
        <v>18</v>
      </c>
      <c r="M157" s="137">
        <f t="shared" si="73"/>
        <v>1789.9137133238396</v>
      </c>
      <c r="N157" s="138">
        <f>M157/L157</f>
        <v>99.43965074021331</v>
      </c>
      <c r="O157" s="139">
        <f>L157-I157</f>
        <v>0</v>
      </c>
      <c r="P157" s="140">
        <f>N157-K157</f>
        <v>-11.671460370897805</v>
      </c>
      <c r="Q157" s="141">
        <f>N157/K157</f>
        <v>0.89495685666191971</v>
      </c>
      <c r="R157" s="329"/>
      <c r="S157" s="142">
        <v>0.76041666666666641</v>
      </c>
      <c r="T157" s="143">
        <v>0.80314814814814794</v>
      </c>
      <c r="U157" s="144"/>
      <c r="V157" s="166"/>
      <c r="W157" s="167"/>
      <c r="X157" s="138"/>
      <c r="Y157" s="179">
        <f t="shared" ref="Y157:Z157" si="74">SUM(Y141:Y156)</f>
        <v>0</v>
      </c>
      <c r="Z157" s="180">
        <f t="shared" si="74"/>
        <v>0</v>
      </c>
      <c r="AA157" s="359"/>
      <c r="AB157" s="360"/>
      <c r="AC157" s="179">
        <f t="shared" ref="AC157" si="75">SUM(AC141:AC156)</f>
        <v>1</v>
      </c>
      <c r="AD157" s="180">
        <f t="shared" ref="AD157" si="76">SUM(AD141:AD156)</f>
        <v>0</v>
      </c>
      <c r="AE157" s="168">
        <f>M157-J157</f>
        <v>-210.0862866761604</v>
      </c>
      <c r="AF157" s="141">
        <f>M157/J157</f>
        <v>0.89495685666191982</v>
      </c>
      <c r="AG157" s="334"/>
    </row>
    <row r="159" spans="1:33">
      <c r="AA159" s="365" t="s">
        <v>149</v>
      </c>
      <c r="AB159" s="365"/>
    </row>
    <row r="160" spans="1:33">
      <c r="AA160" s="365" t="s">
        <v>150</v>
      </c>
      <c r="AB160" s="365"/>
    </row>
    <row r="161" spans="27:28">
      <c r="AA161" s="365" t="s">
        <v>151</v>
      </c>
      <c r="AB161" s="365"/>
    </row>
    <row r="162" spans="27:28">
      <c r="AA162" s="365" t="s">
        <v>152</v>
      </c>
      <c r="AB162" s="365"/>
    </row>
    <row r="163" spans="27:28">
      <c r="AA163" s="365" t="s">
        <v>153</v>
      </c>
      <c r="AB163" s="365"/>
    </row>
    <row r="164" spans="27:28">
      <c r="AA164" s="365" t="s">
        <v>154</v>
      </c>
      <c r="AB164" s="365"/>
    </row>
    <row r="165" spans="27:28">
      <c r="AA165" s="365" t="s">
        <v>155</v>
      </c>
      <c r="AB165" s="365"/>
    </row>
    <row r="166" spans="27:28">
      <c r="AA166" s="365" t="s">
        <v>156</v>
      </c>
      <c r="AB166" s="365"/>
    </row>
    <row r="167" spans="27:28">
      <c r="AA167" s="365" t="s">
        <v>157</v>
      </c>
      <c r="AB167" s="365"/>
    </row>
    <row r="168" spans="27:28">
      <c r="AA168" s="365" t="s">
        <v>158</v>
      </c>
      <c r="AB168" s="365"/>
    </row>
    <row r="169" spans="27:28">
      <c r="AA169" s="365" t="s">
        <v>159</v>
      </c>
      <c r="AB169" s="365"/>
    </row>
    <row r="170" spans="27:28">
      <c r="AA170" s="365" t="s">
        <v>160</v>
      </c>
      <c r="AB170" s="365"/>
    </row>
    <row r="171" spans="27:28">
      <c r="AA171" s="365" t="s">
        <v>161</v>
      </c>
      <c r="AB171" s="365"/>
    </row>
  </sheetData>
  <mergeCells count="380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31:D131"/>
    <mergeCell ref="AA131:AB131"/>
    <mergeCell ref="C132:D132"/>
    <mergeCell ref="AA132:AB132"/>
    <mergeCell ref="C133:D133"/>
    <mergeCell ref="AA133:AB133"/>
    <mergeCell ref="AA127:AB127"/>
    <mergeCell ref="C128:D128"/>
    <mergeCell ref="AA128:AB128"/>
    <mergeCell ref="C129:D129"/>
    <mergeCell ref="AA129:AB129"/>
    <mergeCell ref="C130:D130"/>
    <mergeCell ref="AA130:AB130"/>
    <mergeCell ref="R124:R140"/>
    <mergeCell ref="AA124:AB124"/>
    <mergeCell ref="C137:D137"/>
    <mergeCell ref="AA137:AB137"/>
    <mergeCell ref="C138:D138"/>
    <mergeCell ref="AA138:AB138"/>
    <mergeCell ref="C139:D139"/>
    <mergeCell ref="AA139:AB139"/>
    <mergeCell ref="C134:D134"/>
    <mergeCell ref="AA134:AB134"/>
    <mergeCell ref="C135:D135"/>
    <mergeCell ref="AA135:AB135"/>
    <mergeCell ref="C136:D136"/>
    <mergeCell ref="AA136:AB136"/>
    <mergeCell ref="C140:D140"/>
    <mergeCell ref="AA140:AB140"/>
    <mergeCell ref="A141:A157"/>
    <mergeCell ref="C141:D141"/>
    <mergeCell ref="R141:R157"/>
    <mergeCell ref="AA141:AB141"/>
    <mergeCell ref="AA146:AB146"/>
    <mergeCell ref="C147:D147"/>
    <mergeCell ref="AA147:AB147"/>
    <mergeCell ref="C148:D148"/>
    <mergeCell ref="A124:A140"/>
    <mergeCell ref="C124:D124"/>
    <mergeCell ref="AA148:AB148"/>
    <mergeCell ref="C149:D149"/>
    <mergeCell ref="AA149:AB149"/>
    <mergeCell ref="C150:D150"/>
    <mergeCell ref="AA150:AB150"/>
    <mergeCell ref="C151:D151"/>
    <mergeCell ref="AA151:AB151"/>
    <mergeCell ref="AG141:AG157"/>
    <mergeCell ref="C142:D142"/>
    <mergeCell ref="AA142:AB142"/>
    <mergeCell ref="C143:D143"/>
    <mergeCell ref="AA143:AB143"/>
    <mergeCell ref="C144:D144"/>
    <mergeCell ref="AA144:AB144"/>
    <mergeCell ref="C145:D145"/>
    <mergeCell ref="AA145:AB145"/>
    <mergeCell ref="C146:D146"/>
    <mergeCell ref="C155:D155"/>
    <mergeCell ref="AA155:AB155"/>
    <mergeCell ref="C156:D156"/>
    <mergeCell ref="AA156:AB156"/>
    <mergeCell ref="C157:D157"/>
    <mergeCell ref="AA157:AB157"/>
    <mergeCell ref="C152:D152"/>
    <mergeCell ref="AA152:AB152"/>
    <mergeCell ref="C153:D153"/>
    <mergeCell ref="AA153:AB153"/>
    <mergeCell ref="C154:D154"/>
    <mergeCell ref="AA154:AB154"/>
    <mergeCell ref="AA171:AB171"/>
    <mergeCell ref="AA165:AB165"/>
    <mergeCell ref="AA166:AB166"/>
    <mergeCell ref="AA167:AB167"/>
    <mergeCell ref="AA168:AB168"/>
    <mergeCell ref="AA169:AB169"/>
    <mergeCell ref="AA170:AB170"/>
    <mergeCell ref="AA159:AB159"/>
    <mergeCell ref="AA160:AB160"/>
    <mergeCell ref="AA161:AB161"/>
    <mergeCell ref="AA162:AB162"/>
    <mergeCell ref="AA163:AB163"/>
    <mergeCell ref="AA164:AB164"/>
  </mergeCells>
  <phoneticPr fontId="5" type="noConversion"/>
  <conditionalFormatting sqref="O5:O157">
    <cfRule type="cellIs" dxfId="175" priority="3" operator="greaterThan">
      <formula>0</formula>
    </cfRule>
  </conditionalFormatting>
  <conditionalFormatting sqref="P5:P157 AE5:AE157">
    <cfRule type="cellIs" dxfId="174" priority="6" operator="lessThan">
      <formula>0</formula>
    </cfRule>
  </conditionalFormatting>
  <conditionalFormatting sqref="Q5:Q157 AF5:AF157">
    <cfRule type="cellIs" dxfId="173" priority="4" operator="greaterThan">
      <formula>1</formula>
    </cfRule>
    <cfRule type="cellIs" dxfId="172" priority="5" operator="lessThan">
      <formula>0.8</formula>
    </cfRule>
  </conditionalFormatting>
  <conditionalFormatting sqref="AG5 R5:R157 AG107:AG124">
    <cfRule type="cellIs" dxfId="171" priority="7" operator="lessThan">
      <formula>0.8</formula>
    </cfRule>
  </conditionalFormatting>
  <conditionalFormatting sqref="AG22">
    <cfRule type="cellIs" dxfId="170" priority="12" operator="lessThan">
      <formula>0.8</formula>
    </cfRule>
  </conditionalFormatting>
  <conditionalFormatting sqref="AG37">
    <cfRule type="cellIs" dxfId="169" priority="11" operator="lessThan">
      <formula>0.8</formula>
    </cfRule>
  </conditionalFormatting>
  <conditionalFormatting sqref="AG39:AG74">
    <cfRule type="cellIs" dxfId="168" priority="9" operator="lessThan">
      <formula>0.8</formula>
    </cfRule>
  </conditionalFormatting>
  <conditionalFormatting sqref="AG80:AG88">
    <cfRule type="cellIs" dxfId="167" priority="10" operator="lessThan">
      <formula>0.8</formula>
    </cfRule>
  </conditionalFormatting>
  <conditionalFormatting sqref="AG90:AG95">
    <cfRule type="cellIs" dxfId="166" priority="8" operator="lessThan">
      <formula>0.8</formula>
    </cfRule>
  </conditionalFormatting>
  <conditionalFormatting sqref="AG139">
    <cfRule type="cellIs" dxfId="165" priority="2" operator="lessThan">
      <formula>0.8</formula>
    </cfRule>
  </conditionalFormatting>
  <conditionalFormatting sqref="AG141:AG157">
    <cfRule type="cellIs" dxfId="164" priority="1" operator="lessThan">
      <formula>0.8</formula>
    </cfRule>
  </conditionalFormatting>
  <dataValidations count="1">
    <dataValidation type="list" allowBlank="1" showInputMessage="1" showErrorMessage="1" sqref="AA5:AB157" xr:uid="{1D2FC95F-D19E-4BBA-BA61-03D7367D5C59}">
      <formula1>$AA$159:$AA$171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4D60C-7D05-49C1-AB75-3589EAFD0273}">
  <sheetPr>
    <tabColor theme="9" tint="0.59999389629810485"/>
  </sheetPr>
  <dimension ref="B1:AR42"/>
  <sheetViews>
    <sheetView zoomScale="70" zoomScaleNormal="70" workbookViewId="0">
      <selection activeCell="S20" sqref="S20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11" t="s">
        <v>0</v>
      </c>
      <c r="C1" s="211"/>
      <c r="D1" s="211"/>
      <c r="E1" s="211"/>
      <c r="F1" s="211"/>
      <c r="G1" s="211"/>
      <c r="H1" s="211"/>
      <c r="I1" s="211"/>
      <c r="J1" s="211"/>
      <c r="K1" s="1"/>
      <c r="L1" s="1"/>
      <c r="M1" s="1"/>
      <c r="N1" s="1"/>
      <c r="O1" s="1"/>
      <c r="P1" s="1"/>
    </row>
    <row r="2" spans="2:34" ht="27.75" customHeight="1">
      <c r="B2" s="212"/>
      <c r="C2" s="212"/>
      <c r="D2" s="212"/>
      <c r="E2" s="212"/>
      <c r="F2" s="212"/>
      <c r="G2" s="212"/>
      <c r="H2" s="212"/>
      <c r="I2" s="212"/>
      <c r="J2" s="212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13" t="s">
        <v>239</v>
      </c>
      <c r="D3" s="214"/>
      <c r="E3" s="3" t="s">
        <v>2</v>
      </c>
      <c r="F3" s="215">
        <f>'0707(18度C)'!D1+'0707(4度C)'!D1</f>
        <v>249215</v>
      </c>
      <c r="G3" s="216"/>
      <c r="H3" s="3" t="s">
        <v>3</v>
      </c>
      <c r="I3" s="217">
        <f>'0707(18度C)'!F1+'0707(4度C)'!F1</f>
        <v>7860603.3600000013</v>
      </c>
      <c r="J3" s="218"/>
      <c r="K3" s="4"/>
      <c r="L3" s="5"/>
      <c r="M3" s="1"/>
      <c r="N3" s="1"/>
      <c r="O3" s="1"/>
      <c r="P3" s="1"/>
    </row>
    <row r="4" spans="2:34" ht="28.5" customHeight="1">
      <c r="B4" s="219" t="s">
        <v>4</v>
      </c>
      <c r="C4" s="222" t="s">
        <v>5</v>
      </c>
      <c r="D4" s="223"/>
      <c r="E4" s="224" t="s">
        <v>6</v>
      </c>
      <c r="F4" s="225"/>
      <c r="G4" s="224" t="s">
        <v>7</v>
      </c>
      <c r="H4" s="225"/>
      <c r="I4" s="224" t="s">
        <v>8</v>
      </c>
      <c r="J4" s="225"/>
      <c r="K4" s="226" t="s">
        <v>9</v>
      </c>
      <c r="L4" s="227"/>
      <c r="M4" s="226" t="s">
        <v>10</v>
      </c>
      <c r="N4" s="227"/>
      <c r="O4" s="228" t="s">
        <v>11</v>
      </c>
      <c r="P4" s="229"/>
      <c r="Q4" s="229" t="s">
        <v>12</v>
      </c>
      <c r="R4" s="229"/>
    </row>
    <row r="5" spans="2:34" ht="28.5" customHeight="1">
      <c r="B5" s="220"/>
      <c r="C5" s="222" t="s">
        <v>13</v>
      </c>
      <c r="D5" s="223"/>
      <c r="E5" s="230" t="s">
        <v>14</v>
      </c>
      <c r="F5" s="231"/>
      <c r="G5" s="232" t="s">
        <v>15</v>
      </c>
      <c r="H5" s="233"/>
      <c r="I5" s="234" t="s">
        <v>16</v>
      </c>
      <c r="J5" s="235"/>
      <c r="K5" s="236" t="s">
        <v>17</v>
      </c>
      <c r="L5" s="237"/>
      <c r="M5" s="238" t="s">
        <v>18</v>
      </c>
      <c r="N5" s="23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20"/>
      <c r="C6" s="222" t="s">
        <v>22</v>
      </c>
      <c r="D6" s="223"/>
      <c r="E6" s="250">
        <f>AVERAGE(D14:O14,D32:X32)</f>
        <v>477.2690613414901</v>
      </c>
      <c r="F6" s="251" t="e">
        <f>AVERAGE(#REF!,D14:K14)</f>
        <v>#REF!</v>
      </c>
      <c r="G6" s="252">
        <f>AVERAGE(D14:K14)</f>
        <v>288.62706934008673</v>
      </c>
      <c r="H6" s="253"/>
      <c r="I6" s="252">
        <f>AVERAGE(L14:O14)</f>
        <v>99.920849368159608</v>
      </c>
      <c r="J6" s="253"/>
      <c r="K6" s="252">
        <f>AVERAGE(D32:O32)</f>
        <v>758.22628458498025</v>
      </c>
      <c r="L6" s="253"/>
      <c r="M6" s="252">
        <f>AVERAGE(P32:X32)</f>
        <v>762.28598508010282</v>
      </c>
      <c r="N6" s="253"/>
      <c r="O6" s="241">
        <f>'0707(4度C)'!Y2</f>
        <v>0</v>
      </c>
      <c r="P6" s="241">
        <f>'0707(4度C)'!Z2</f>
        <v>0</v>
      </c>
      <c r="Q6" s="241">
        <f>'0707(4度C)'!AC2</f>
        <v>75</v>
      </c>
      <c r="R6" s="241">
        <f>'0707(4度C)'!AD2</f>
        <v>0</v>
      </c>
    </row>
    <row r="7" spans="2:34" ht="28.5" customHeight="1">
      <c r="B7" s="220"/>
      <c r="C7" s="244" t="s">
        <v>23</v>
      </c>
      <c r="D7" s="245"/>
      <c r="E7" s="246">
        <f>AVERAGE(D15:O15,D33:X33)</f>
        <v>423.14212650917972</v>
      </c>
      <c r="F7" s="247" t="e">
        <f>AVERAGE(#REF!,D15:K15)</f>
        <v>#REF!</v>
      </c>
      <c r="G7" s="248">
        <f>AVERAGE(D15:K15)</f>
        <v>247.23689862397751</v>
      </c>
      <c r="H7" s="249"/>
      <c r="I7" s="248">
        <f>AVERAGE(L15:O15)</f>
        <v>91.063391593795089</v>
      </c>
      <c r="J7" s="249"/>
      <c r="K7" s="248">
        <f>AVERAGE(D33:O33)</f>
        <v>676.90613005472426</v>
      </c>
      <c r="L7" s="249"/>
      <c r="M7" s="248">
        <f>AVERAGE(P33:X33)</f>
        <v>682.29501597797685</v>
      </c>
      <c r="N7" s="249"/>
      <c r="O7" s="242"/>
      <c r="P7" s="242"/>
      <c r="Q7" s="242"/>
      <c r="R7" s="242"/>
    </row>
    <row r="8" spans="2:34" ht="28.5" customHeight="1">
      <c r="B8" s="221"/>
      <c r="C8" s="244" t="s">
        <v>24</v>
      </c>
      <c r="D8" s="245"/>
      <c r="E8" s="265">
        <f>AVERAGE(D16:O16,D34:X34)</f>
        <v>0.88818553423821844</v>
      </c>
      <c r="F8" s="266" t="e">
        <f>AVERAGE(D16:K16,#REF!)</f>
        <v>#REF!</v>
      </c>
      <c r="G8" s="254">
        <f>AVERAGE(D16:K16)</f>
        <v>0.86983352306173378</v>
      </c>
      <c r="H8" s="255"/>
      <c r="I8" s="254">
        <f>AVERAGE(L16:O16)</f>
        <v>0.91112585522502665</v>
      </c>
      <c r="J8" s="255"/>
      <c r="K8" s="254">
        <f>AVERAGE(D34:O34)</f>
        <v>0.89093534339673608</v>
      </c>
      <c r="L8" s="255"/>
      <c r="M8" s="254">
        <f>AVERAGE(P34:X34)</f>
        <v>0.89575850110432154</v>
      </c>
      <c r="N8" s="255"/>
      <c r="O8" s="243"/>
      <c r="P8" s="243"/>
      <c r="Q8" s="243"/>
      <c r="R8" s="243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6" t="s">
        <v>26</v>
      </c>
      <c r="C11" s="257"/>
      <c r="D11" s="258" t="s">
        <v>27</v>
      </c>
      <c r="E11" s="259"/>
      <c r="F11" s="259"/>
      <c r="G11" s="259"/>
      <c r="H11" s="259"/>
      <c r="I11" s="259"/>
      <c r="J11" s="259"/>
      <c r="K11" s="259"/>
      <c r="L11" s="260" t="s">
        <v>28</v>
      </c>
      <c r="M11" s="261"/>
      <c r="N11" s="261"/>
      <c r="O11" s="262"/>
    </row>
    <row r="12" spans="2:34" ht="17.25" customHeight="1">
      <c r="B12" s="263" t="s">
        <v>29</v>
      </c>
      <c r="C12" s="264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63"/>
      <c r="C13" s="264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0" t="s">
        <v>40</v>
      </c>
      <c r="C14" s="26" t="s">
        <v>41</v>
      </c>
      <c r="D14" s="27" t="s">
        <v>42</v>
      </c>
      <c r="E14" s="28">
        <v>92.23776223776224</v>
      </c>
      <c r="F14" s="28">
        <v>110.25641025641026</v>
      </c>
      <c r="G14" s="28">
        <v>99.447004608294932</v>
      </c>
      <c r="H14" s="28">
        <v>175.22123893805309</v>
      </c>
      <c r="I14" s="28">
        <v>654.6</v>
      </c>
      <c r="J14" s="28">
        <v>600</v>
      </c>
      <c r="K14" s="29" t="s">
        <v>42</v>
      </c>
      <c r="L14" s="27" t="s">
        <v>42</v>
      </c>
      <c r="M14" s="30">
        <v>101.69491525423729</v>
      </c>
      <c r="N14" s="28">
        <v>111.11111111111111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0"/>
      <c r="C15" s="33" t="s">
        <v>43</v>
      </c>
      <c r="D15" s="34" t="s">
        <v>42</v>
      </c>
      <c r="E15" s="35">
        <v>80.107487872400597</v>
      </c>
      <c r="F15" s="35">
        <v>97.552904198251724</v>
      </c>
      <c r="G15" s="35">
        <v>87.534043278578068</v>
      </c>
      <c r="H15" s="35">
        <v>155.94093450647296</v>
      </c>
      <c r="I15" s="35">
        <v>538.93480926271593</v>
      </c>
      <c r="J15" s="35">
        <v>523.3512126254459</v>
      </c>
      <c r="K15" s="36" t="s">
        <v>42</v>
      </c>
      <c r="L15" s="34" t="s">
        <v>42</v>
      </c>
      <c r="M15" s="37">
        <v>95.892857142857139</v>
      </c>
      <c r="N15" s="35">
        <v>99.395206295768872</v>
      </c>
      <c r="O15" s="38">
        <v>77.90211134275927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40"/>
      <c r="C16" s="41" t="s">
        <v>44</v>
      </c>
      <c r="D16" s="42" t="s">
        <v>42</v>
      </c>
      <c r="E16" s="43">
        <f t="shared" ref="E16:J16" si="0">E15/E14</f>
        <v>0.86848906487894506</v>
      </c>
      <c r="F16" s="43">
        <f t="shared" si="0"/>
        <v>0.88478215435623653</v>
      </c>
      <c r="G16" s="43">
        <f t="shared" si="0"/>
        <v>0.88020794214325493</v>
      </c>
      <c r="H16" s="43">
        <f t="shared" si="0"/>
        <v>0.88996593935512347</v>
      </c>
      <c r="I16" s="43">
        <f t="shared" si="0"/>
        <v>0.82330401659443309</v>
      </c>
      <c r="J16" s="43">
        <f t="shared" si="0"/>
        <v>0.87225202104240984</v>
      </c>
      <c r="K16" s="44" t="s">
        <v>42</v>
      </c>
      <c r="L16" s="42" t="s">
        <v>42</v>
      </c>
      <c r="M16" s="45">
        <f t="shared" ref="M16:O16" si="1">M15/M14</f>
        <v>0.94294642857142852</v>
      </c>
      <c r="N16" s="43">
        <f t="shared" si="1"/>
        <v>0.89455685666191986</v>
      </c>
      <c r="O16" s="46">
        <f t="shared" si="1"/>
        <v>0.89587428044173156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7" t="s">
        <v>45</v>
      </c>
      <c r="C17" s="13" t="s">
        <v>46</v>
      </c>
      <c r="D17" s="47" t="s">
        <v>42</v>
      </c>
      <c r="E17" s="48">
        <v>0.16666666666666666</v>
      </c>
      <c r="F17" s="48">
        <v>0.16666666666666666</v>
      </c>
      <c r="G17" s="48">
        <v>0.16666666666666666</v>
      </c>
      <c r="H17" s="48">
        <v>0.16666666666666666</v>
      </c>
      <c r="I17" s="48">
        <v>0.25</v>
      </c>
      <c r="J17" s="48">
        <v>0.25</v>
      </c>
      <c r="K17" s="48" t="s">
        <v>42</v>
      </c>
      <c r="L17" s="47" t="s">
        <v>42</v>
      </c>
      <c r="M17" s="49">
        <v>0.75486111111111087</v>
      </c>
      <c r="N17" s="48">
        <v>0.85138888888888875</v>
      </c>
      <c r="O17" s="50">
        <v>0.75555555555555542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63"/>
      <c r="C18" s="13" t="s">
        <v>47</v>
      </c>
      <c r="D18" s="47" t="s">
        <v>42</v>
      </c>
      <c r="E18" s="48">
        <v>0.73710648148148128</v>
      </c>
      <c r="F18" s="48">
        <v>0.83339120370370356</v>
      </c>
      <c r="G18" s="48">
        <v>0.7388310185185184</v>
      </c>
      <c r="H18" s="48">
        <v>0.75925925925925919</v>
      </c>
      <c r="I18" s="48">
        <v>0.44261574074074073</v>
      </c>
      <c r="J18" s="48">
        <v>0.32354166666666662</v>
      </c>
      <c r="K18" s="48" t="s">
        <v>42</v>
      </c>
      <c r="L18" s="47" t="s">
        <v>42</v>
      </c>
      <c r="M18" s="49">
        <v>0.89511574074074041</v>
      </c>
      <c r="N18" s="48">
        <v>0.89354166666666657</v>
      </c>
      <c r="O18" s="50">
        <v>0.90092592592592569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8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69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68" t="s">
        <v>51</v>
      </c>
      <c r="C21" s="51" t="s">
        <v>49</v>
      </c>
      <c r="D21" s="54"/>
      <c r="E21" s="52">
        <v>19</v>
      </c>
      <c r="F21" s="52">
        <v>12</v>
      </c>
      <c r="G21" s="52">
        <v>16</v>
      </c>
      <c r="H21" s="52">
        <v>19</v>
      </c>
      <c r="I21" s="52">
        <v>0</v>
      </c>
      <c r="J21" s="52">
        <v>0</v>
      </c>
      <c r="K21" s="53"/>
      <c r="L21" s="54"/>
      <c r="M21" s="55">
        <v>4</v>
      </c>
      <c r="N21" s="52">
        <v>1</v>
      </c>
      <c r="O21" s="56">
        <v>4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69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63" t="s">
        <v>53</v>
      </c>
      <c r="C23" s="264"/>
      <c r="D23" s="57" t="s">
        <v>42</v>
      </c>
      <c r="E23" s="58">
        <v>21.142857142857142</v>
      </c>
      <c r="F23" s="58">
        <v>17.333333333333332</v>
      </c>
      <c r="G23" s="58">
        <v>22.2</v>
      </c>
      <c r="H23" s="58">
        <v>20.545454545454547</v>
      </c>
      <c r="I23" s="58">
        <v>5.5</v>
      </c>
      <c r="J23" s="58">
        <v>6</v>
      </c>
      <c r="K23" s="59" t="s">
        <v>42</v>
      </c>
      <c r="L23" s="57" t="s">
        <v>42</v>
      </c>
      <c r="M23" s="60">
        <v>18.666666666666668</v>
      </c>
      <c r="N23" s="58">
        <v>18</v>
      </c>
      <c r="O23" s="61">
        <v>23</v>
      </c>
    </row>
    <row r="24" spans="2:44" ht="17.25" customHeight="1">
      <c r="B24" s="270" t="s">
        <v>54</v>
      </c>
      <c r="C24" s="271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70" t="s">
        <v>59</v>
      </c>
      <c r="C25" s="271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72" t="s">
        <v>60</v>
      </c>
      <c r="C26" s="273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56" t="s">
        <v>26</v>
      </c>
      <c r="C29" s="257"/>
      <c r="D29" s="274" t="s">
        <v>64</v>
      </c>
      <c r="E29" s="275"/>
      <c r="F29" s="275"/>
      <c r="G29" s="275"/>
      <c r="H29" s="275"/>
      <c r="I29" s="275"/>
      <c r="J29" s="275"/>
      <c r="K29" s="275"/>
      <c r="L29" s="275"/>
      <c r="M29" s="275"/>
      <c r="N29" s="275"/>
      <c r="O29" s="276"/>
      <c r="P29" s="277" t="s">
        <v>65</v>
      </c>
      <c r="Q29" s="278"/>
      <c r="R29" s="278"/>
      <c r="S29" s="278"/>
      <c r="T29" s="278"/>
      <c r="U29" s="278"/>
      <c r="V29" s="278"/>
      <c r="W29" s="278"/>
      <c r="X29" s="279"/>
    </row>
    <row r="30" spans="2:44" ht="17.25" customHeight="1">
      <c r="B30" s="263" t="s">
        <v>29</v>
      </c>
      <c r="C30" s="264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63"/>
      <c r="C31" s="264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40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954.54545454545462</v>
      </c>
      <c r="O32" s="28">
        <v>926.08695652173913</v>
      </c>
      <c r="P32" s="27">
        <v>389.18918918918916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726.92307692307702</v>
      </c>
      <c r="W32" s="28">
        <v>1015.3846153846154</v>
      </c>
      <c r="X32" s="31">
        <v>917.64705882352951</v>
      </c>
    </row>
    <row r="33" spans="2:24" ht="39.6" customHeight="1">
      <c r="B33" s="240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287.71830704239545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747.31744135391307</v>
      </c>
      <c r="N33" s="35">
        <v>848.59622550784411</v>
      </c>
      <c r="O33" s="35">
        <v>823.99254631474446</v>
      </c>
      <c r="P33" s="34">
        <v>348.68986423837634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658.48721583616339</v>
      </c>
      <c r="W33" s="35">
        <v>908.54928385944447</v>
      </c>
      <c r="X33" s="38">
        <v>813.45369997792329</v>
      </c>
    </row>
    <row r="34" spans="2:24" ht="40.15" customHeight="1">
      <c r="B34" s="240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0.87913927151843063</v>
      </c>
      <c r="H34" s="43" t="s">
        <v>42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0.90583932285322799</v>
      </c>
      <c r="N34" s="43">
        <f>N33/N32</f>
        <v>0.88900556957964616</v>
      </c>
      <c r="O34" s="43">
        <f>O33/O32</f>
        <v>0.88975720963563953</v>
      </c>
      <c r="P34" s="42">
        <f>P33/P32</f>
        <v>0.89593923450138369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0.90585542919260564</v>
      </c>
      <c r="W34" s="43">
        <f>W33/W32</f>
        <v>0.89478338561914983</v>
      </c>
      <c r="X34" s="46">
        <f>X33/X32</f>
        <v>0.8864559551041471</v>
      </c>
    </row>
    <row r="35" spans="2:24" ht="17.25" customHeight="1">
      <c r="B35" s="267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0.25</v>
      </c>
      <c r="H35" s="48" t="s">
        <v>42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0.34166666666666662</v>
      </c>
      <c r="N35" s="48">
        <v>0.25</v>
      </c>
      <c r="O35" s="48">
        <v>0.25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0.75208333333333344</v>
      </c>
      <c r="X35" s="50">
        <v>0.75902777777777775</v>
      </c>
    </row>
    <row r="36" spans="2:24" ht="17.25" customHeight="1">
      <c r="B36" s="263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0.44261574074074073</v>
      </c>
      <c r="H36" s="48" t="s">
        <v>42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0.45245370370370364</v>
      </c>
      <c r="N36" s="48">
        <v>0.55190972222222223</v>
      </c>
      <c r="O36" s="48">
        <v>0.54546296296296304</v>
      </c>
      <c r="P36" s="47">
        <v>0.80550925925925931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0.95784722222222218</v>
      </c>
      <c r="W36" s="48">
        <v>1.1655324074074074</v>
      </c>
      <c r="X36" s="50">
        <v>1.165219907407407</v>
      </c>
    </row>
    <row r="37" spans="2:24" ht="17.25" customHeight="1">
      <c r="B37" s="263" t="s">
        <v>53</v>
      </c>
      <c r="C37" s="264"/>
      <c r="D37" s="58" t="s">
        <v>42</v>
      </c>
      <c r="E37" s="58" t="s">
        <v>42</v>
      </c>
      <c r="F37" s="58" t="s">
        <v>42</v>
      </c>
      <c r="G37" s="58">
        <v>11</v>
      </c>
      <c r="H37" s="58" t="s">
        <v>42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4</v>
      </c>
      <c r="N37" s="58">
        <v>3.6666666666666665</v>
      </c>
      <c r="O37" s="58">
        <v>3.8333333333333335</v>
      </c>
      <c r="P37" s="57">
        <v>9.25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4.333333333333333</v>
      </c>
      <c r="W37" s="58">
        <v>3.25</v>
      </c>
      <c r="X37" s="61">
        <v>3.9230769230769229</v>
      </c>
    </row>
    <row r="38" spans="2:24" ht="17.25" customHeight="1">
      <c r="B38" s="270" t="s">
        <v>54</v>
      </c>
      <c r="C38" s="271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70" t="s">
        <v>59</v>
      </c>
      <c r="C39" s="271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72" t="s">
        <v>60</v>
      </c>
      <c r="C40" s="273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5B709-90B3-4628-A845-A88EB54FF474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C22" sqref="B5:X38"/>
      <selection pane="bottomLeft" activeCell="E27" sqref="E27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SUM(F5:F140)</f>
        <v>121137</v>
      </c>
      <c r="E1" s="88" t="s">
        <v>3</v>
      </c>
      <c r="F1" s="89">
        <f>SUM(G5:G140)</f>
        <v>2363994.23</v>
      </c>
      <c r="G1" s="90" t="s">
        <v>84</v>
      </c>
      <c r="H1" s="91">
        <f>L21+L38+L55+L72+L89+L106+L123+L140</f>
        <v>43.256410256410255</v>
      </c>
      <c r="I1" s="284" t="s">
        <v>85</v>
      </c>
      <c r="J1" s="280"/>
      <c r="K1" s="309"/>
      <c r="L1" s="313" t="s">
        <v>86</v>
      </c>
      <c r="M1" s="314"/>
      <c r="N1" s="315"/>
      <c r="O1" s="280" t="s">
        <v>87</v>
      </c>
      <c r="P1" s="280"/>
      <c r="Q1" s="280"/>
      <c r="R1" s="281"/>
      <c r="S1" s="284" t="s">
        <v>88</v>
      </c>
      <c r="T1" s="280"/>
      <c r="U1" s="280"/>
      <c r="V1" s="280"/>
      <c r="W1" s="280"/>
      <c r="X1" s="281"/>
      <c r="Y1" s="280" t="s">
        <v>89</v>
      </c>
      <c r="Z1" s="280"/>
      <c r="AA1" s="284" t="s">
        <v>90</v>
      </c>
      <c r="AB1" s="286"/>
      <c r="AC1" s="287"/>
    </row>
    <row r="2" spans="1:29" ht="26.25" customHeight="1" thickBot="1">
      <c r="A2" s="299">
        <v>46210</v>
      </c>
      <c r="B2" s="300"/>
      <c r="C2" s="92" t="s">
        <v>40</v>
      </c>
      <c r="D2" s="93">
        <f>AVERAGE(N21,N38,N55,N72,N89,N106,N123,N140)</f>
        <v>679.60057301635049</v>
      </c>
      <c r="E2" s="93" t="s">
        <v>91</v>
      </c>
      <c r="F2" s="94">
        <f>F1/D1</f>
        <v>19.515046847783914</v>
      </c>
      <c r="G2" s="95" t="s">
        <v>92</v>
      </c>
      <c r="H2" s="96">
        <f>COUNT(H5:H140)</f>
        <v>10</v>
      </c>
      <c r="I2" s="310"/>
      <c r="J2" s="311"/>
      <c r="K2" s="312"/>
      <c r="L2" s="316"/>
      <c r="M2" s="282"/>
      <c r="N2" s="317"/>
      <c r="O2" s="282"/>
      <c r="P2" s="282"/>
      <c r="Q2" s="282"/>
      <c r="R2" s="283"/>
      <c r="S2" s="285"/>
      <c r="T2" s="282"/>
      <c r="U2" s="282"/>
      <c r="V2" s="282"/>
      <c r="W2" s="282"/>
      <c r="X2" s="283"/>
      <c r="Y2" s="282"/>
      <c r="Z2" s="282"/>
      <c r="AA2" s="288"/>
      <c r="AB2" s="289"/>
      <c r="AC2" s="290"/>
    </row>
    <row r="3" spans="1:29" ht="23.25" customHeight="1">
      <c r="A3" s="301" t="s">
        <v>93</v>
      </c>
      <c r="B3" s="303" t="s">
        <v>94</v>
      </c>
      <c r="C3" s="305" t="s">
        <v>95</v>
      </c>
      <c r="D3" s="305"/>
      <c r="E3" s="307" t="s">
        <v>96</v>
      </c>
      <c r="F3" s="305" t="s">
        <v>97</v>
      </c>
      <c r="G3" s="307" t="s">
        <v>98</v>
      </c>
      <c r="H3" s="356" t="s">
        <v>99</v>
      </c>
      <c r="I3" s="291" t="s">
        <v>100</v>
      </c>
      <c r="J3" s="293" t="s">
        <v>101</v>
      </c>
      <c r="K3" s="295" t="s">
        <v>40</v>
      </c>
      <c r="L3" s="297" t="s">
        <v>100</v>
      </c>
      <c r="M3" s="293" t="s">
        <v>101</v>
      </c>
      <c r="N3" s="295" t="s">
        <v>40</v>
      </c>
      <c r="O3" s="291" t="s">
        <v>100</v>
      </c>
      <c r="P3" s="350" t="s">
        <v>40</v>
      </c>
      <c r="Q3" s="352" t="s">
        <v>102</v>
      </c>
      <c r="R3" s="354" t="s">
        <v>103</v>
      </c>
      <c r="S3" s="339" t="s">
        <v>104</v>
      </c>
      <c r="T3" s="340"/>
      <c r="U3" s="341" t="s">
        <v>105</v>
      </c>
      <c r="V3" s="341" t="s">
        <v>106</v>
      </c>
      <c r="W3" s="305" t="s">
        <v>107</v>
      </c>
      <c r="X3" s="343"/>
      <c r="Y3" s="344" t="s">
        <v>108</v>
      </c>
      <c r="Z3" s="345"/>
      <c r="AA3" s="348" t="s">
        <v>101</v>
      </c>
      <c r="AB3" s="318" t="s">
        <v>102</v>
      </c>
      <c r="AC3" s="320" t="s">
        <v>109</v>
      </c>
    </row>
    <row r="4" spans="1:29" ht="17.25" customHeight="1" thickBot="1">
      <c r="A4" s="302"/>
      <c r="B4" s="304"/>
      <c r="C4" s="306"/>
      <c r="D4" s="306"/>
      <c r="E4" s="308"/>
      <c r="F4" s="306"/>
      <c r="G4" s="308"/>
      <c r="H4" s="357"/>
      <c r="I4" s="292"/>
      <c r="J4" s="294"/>
      <c r="K4" s="296"/>
      <c r="L4" s="298"/>
      <c r="M4" s="294"/>
      <c r="N4" s="296"/>
      <c r="O4" s="292"/>
      <c r="P4" s="351"/>
      <c r="Q4" s="353"/>
      <c r="R4" s="355"/>
      <c r="S4" s="203" t="s">
        <v>110</v>
      </c>
      <c r="T4" s="204" t="s">
        <v>111</v>
      </c>
      <c r="U4" s="342"/>
      <c r="V4" s="342"/>
      <c r="W4" s="99" t="s">
        <v>112</v>
      </c>
      <c r="X4" s="69" t="s">
        <v>113</v>
      </c>
      <c r="Y4" s="346"/>
      <c r="Z4" s="347"/>
      <c r="AA4" s="349"/>
      <c r="AB4" s="319"/>
      <c r="AC4" s="321"/>
    </row>
    <row r="5" spans="1:29" ht="15.75" customHeight="1">
      <c r="A5" s="322" t="s">
        <v>116</v>
      </c>
      <c r="B5" s="146" t="s">
        <v>114</v>
      </c>
      <c r="C5" s="325" t="s">
        <v>117</v>
      </c>
      <c r="D5" s="326"/>
      <c r="E5" s="147">
        <v>25.64</v>
      </c>
      <c r="F5" s="97">
        <v>1929</v>
      </c>
      <c r="G5" s="148">
        <f t="shared" ref="G5:G8" si="0">E5*F5</f>
        <v>49459.56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3213.2895511531888</v>
      </c>
      <c r="N5" s="152">
        <f>M5/L5</f>
        <v>321.32895511531888</v>
      </c>
      <c r="O5" s="154">
        <f>L5-I5</f>
        <v>0</v>
      </c>
      <c r="P5" s="155">
        <f>N5-K5</f>
        <v>-38.671044884681123</v>
      </c>
      <c r="Q5" s="156">
        <f>N5/K5</f>
        <v>0.89258043087588579</v>
      </c>
      <c r="R5" s="327">
        <f>Q21</f>
        <v>0.87913927151843063</v>
      </c>
      <c r="S5" s="157">
        <v>0.25</v>
      </c>
      <c r="T5" s="158">
        <v>0.27501157407407406</v>
      </c>
      <c r="U5" s="159"/>
      <c r="V5" s="160">
        <v>36.019162966021256</v>
      </c>
      <c r="W5" s="161"/>
      <c r="X5" s="162"/>
      <c r="Y5" s="330"/>
      <c r="Z5" s="331"/>
      <c r="AA5" s="115">
        <f>M5-J5</f>
        <v>-386.71044884681123</v>
      </c>
      <c r="AB5" s="156">
        <f>M5/J5</f>
        <v>0.89258043087588579</v>
      </c>
      <c r="AC5" s="332">
        <f>AB21</f>
        <v>0.87913927151843052</v>
      </c>
    </row>
    <row r="6" spans="1:29" ht="15.75" customHeight="1">
      <c r="A6" s="323"/>
      <c r="B6" s="100" t="s">
        <v>114</v>
      </c>
      <c r="C6" s="335" t="s">
        <v>198</v>
      </c>
      <c r="D6" s="336"/>
      <c r="E6" s="101">
        <v>29.52</v>
      </c>
      <c r="F6" s="102">
        <v>3123</v>
      </c>
      <c r="G6" s="103">
        <f t="shared" si="0"/>
        <v>92190.959999999992</v>
      </c>
      <c r="H6" s="26"/>
      <c r="I6" s="104">
        <v>11</v>
      </c>
      <c r="J6" s="105">
        <v>3600</v>
      </c>
      <c r="K6" s="106">
        <f t="shared" ref="K6:K8" si="1">J6/I6</f>
        <v>327.27272727272725</v>
      </c>
      <c r="L6" s="107">
        <v>11</v>
      </c>
      <c r="M6" s="105">
        <f>F6/V6*60</f>
        <v>3162.5781134645813</v>
      </c>
      <c r="N6" s="106">
        <f>M6/L6</f>
        <v>287.50710122405286</v>
      </c>
      <c r="O6" s="108">
        <f>L6-I6</f>
        <v>0</v>
      </c>
      <c r="P6" s="109">
        <f>N6-K6</f>
        <v>-39.765626048674392</v>
      </c>
      <c r="Q6" s="110">
        <f>N6/K6</f>
        <v>0.87849392040682828</v>
      </c>
      <c r="R6" s="328"/>
      <c r="S6" s="47">
        <v>0.27847222222222223</v>
      </c>
      <c r="T6" s="48">
        <v>0.31960648148148152</v>
      </c>
      <c r="U6" s="111">
        <v>4.9833333333333663</v>
      </c>
      <c r="V6" s="112">
        <v>59.24912943722569</v>
      </c>
      <c r="W6" s="113"/>
      <c r="X6" s="116"/>
      <c r="Y6" s="337"/>
      <c r="Z6" s="338"/>
      <c r="AA6" s="117">
        <f>M6-J6</f>
        <v>-437.42188653541871</v>
      </c>
      <c r="AB6" s="110">
        <f>M6/J6</f>
        <v>0.87849392040682817</v>
      </c>
      <c r="AC6" s="333"/>
    </row>
    <row r="7" spans="1:29" ht="15.75" customHeight="1">
      <c r="A7" s="323"/>
      <c r="B7" s="100" t="s">
        <v>114</v>
      </c>
      <c r="C7" s="335" t="s">
        <v>199</v>
      </c>
      <c r="D7" s="336"/>
      <c r="E7" s="101">
        <v>29.85</v>
      </c>
      <c r="F7" s="102">
        <v>3607</v>
      </c>
      <c r="G7" s="103">
        <f t="shared" si="0"/>
        <v>107668.95000000001</v>
      </c>
      <c r="H7" s="26"/>
      <c r="I7" s="104">
        <v>11</v>
      </c>
      <c r="J7" s="105">
        <v>3600</v>
      </c>
      <c r="K7" s="106">
        <f t="shared" si="1"/>
        <v>327.27272727272725</v>
      </c>
      <c r="L7" s="107">
        <v>11</v>
      </c>
      <c r="M7" s="105">
        <f>F7/V7*60</f>
        <v>3165.3567638953032</v>
      </c>
      <c r="N7" s="106">
        <f>M7/L7</f>
        <v>287.75970580866391</v>
      </c>
      <c r="O7" s="108">
        <f>L7-I7</f>
        <v>0</v>
      </c>
      <c r="P7" s="109">
        <f>N7-K7</f>
        <v>-39.513021464063343</v>
      </c>
      <c r="Q7" s="110">
        <f>N7/K7</f>
        <v>0.87926576774869536</v>
      </c>
      <c r="R7" s="328"/>
      <c r="S7" s="47">
        <v>0.32291666666666669</v>
      </c>
      <c r="T7" s="48">
        <v>0.37039351851851854</v>
      </c>
      <c r="U7" s="111">
        <v>4.7666666666666391</v>
      </c>
      <c r="V7" s="112">
        <v>68.37143998064613</v>
      </c>
      <c r="W7" s="113"/>
      <c r="X7" s="116"/>
      <c r="Y7" s="337"/>
      <c r="Z7" s="338"/>
      <c r="AA7" s="117">
        <f>M7-J7</f>
        <v>-434.64323610469683</v>
      </c>
      <c r="AB7" s="110">
        <f>M7/J7</f>
        <v>0.87926576774869536</v>
      </c>
      <c r="AC7" s="333"/>
    </row>
    <row r="8" spans="1:29" ht="15.75" customHeight="1">
      <c r="A8" s="323"/>
      <c r="B8" s="100" t="s">
        <v>118</v>
      </c>
      <c r="C8" s="335" t="s">
        <v>119</v>
      </c>
      <c r="D8" s="336"/>
      <c r="E8" s="101">
        <v>28.57</v>
      </c>
      <c r="F8" s="102">
        <v>1867</v>
      </c>
      <c r="G8" s="103">
        <f t="shared" si="0"/>
        <v>53340.19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3118.381081352326</v>
      </c>
      <c r="N8" s="106">
        <f>M8/L8</f>
        <v>259.86509011269385</v>
      </c>
      <c r="O8" s="108">
        <f>L8-I8</f>
        <v>0</v>
      </c>
      <c r="P8" s="109">
        <f>N8-K8</f>
        <v>-40.134909887306151</v>
      </c>
      <c r="Q8" s="110">
        <f>N8/K8</f>
        <v>0.86621696704231288</v>
      </c>
      <c r="R8" s="328"/>
      <c r="S8" s="47">
        <v>0.37430555555555556</v>
      </c>
      <c r="T8" s="48">
        <v>0.39924768518518516</v>
      </c>
      <c r="U8" s="111">
        <v>5.633333333333308</v>
      </c>
      <c r="V8" s="112">
        <v>35.922485763485035</v>
      </c>
      <c r="W8" s="113"/>
      <c r="X8" s="116"/>
      <c r="Y8" s="337"/>
      <c r="Z8" s="338"/>
      <c r="AA8" s="117">
        <f>M8-J8</f>
        <v>-481.61891864767404</v>
      </c>
      <c r="AB8" s="110">
        <f>M8/J8</f>
        <v>0.86621696704231277</v>
      </c>
      <c r="AC8" s="333"/>
    </row>
    <row r="9" spans="1:29" ht="15.75" customHeight="1">
      <c r="A9" s="323"/>
      <c r="B9" s="100"/>
      <c r="C9" s="335"/>
      <c r="D9" s="336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328"/>
      <c r="S9" s="47"/>
      <c r="T9" s="48"/>
      <c r="U9" s="111"/>
      <c r="V9" s="112"/>
      <c r="W9" s="113"/>
      <c r="X9" s="116"/>
      <c r="Y9" s="337"/>
      <c r="Z9" s="338"/>
      <c r="AA9" s="117"/>
      <c r="AB9" s="110"/>
      <c r="AC9" s="333"/>
    </row>
    <row r="10" spans="1:29" ht="15.75" customHeight="1">
      <c r="A10" s="323"/>
      <c r="B10" s="100"/>
      <c r="C10" s="335"/>
      <c r="D10" s="336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28"/>
      <c r="S10" s="47"/>
      <c r="T10" s="120"/>
      <c r="U10" s="111"/>
      <c r="V10" s="112"/>
      <c r="W10" s="113"/>
      <c r="X10" s="116"/>
      <c r="Y10" s="337"/>
      <c r="Z10" s="338"/>
      <c r="AA10" s="117"/>
      <c r="AB10" s="110"/>
      <c r="AC10" s="333"/>
    </row>
    <row r="11" spans="1:29" ht="15.75" customHeight="1">
      <c r="A11" s="323"/>
      <c r="B11" s="100"/>
      <c r="C11" s="335"/>
      <c r="D11" s="336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8"/>
      <c r="S11" s="47"/>
      <c r="T11" s="120"/>
      <c r="U11" s="111"/>
      <c r="V11" s="112"/>
      <c r="W11" s="113"/>
      <c r="X11" s="116"/>
      <c r="Y11" s="337"/>
      <c r="Z11" s="338"/>
      <c r="AA11" s="117"/>
      <c r="AB11" s="110"/>
      <c r="AC11" s="333"/>
    </row>
    <row r="12" spans="1:29" ht="15.75" customHeight="1">
      <c r="A12" s="323"/>
      <c r="B12" s="100"/>
      <c r="C12" s="335"/>
      <c r="D12" s="33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8"/>
      <c r="S12" s="47"/>
      <c r="T12" s="120"/>
      <c r="U12" s="111"/>
      <c r="V12" s="112"/>
      <c r="W12" s="113"/>
      <c r="X12" s="116"/>
      <c r="Y12" s="337"/>
      <c r="Z12" s="338"/>
      <c r="AA12" s="117"/>
      <c r="AB12" s="110"/>
      <c r="AC12" s="333"/>
    </row>
    <row r="13" spans="1:29" ht="15.75" customHeight="1">
      <c r="A13" s="323"/>
      <c r="B13" s="100"/>
      <c r="C13" s="335"/>
      <c r="D13" s="33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8"/>
      <c r="S13" s="47"/>
      <c r="T13" s="120"/>
      <c r="U13" s="111"/>
      <c r="V13" s="112"/>
      <c r="W13" s="113"/>
      <c r="X13" s="127"/>
      <c r="Y13" s="337"/>
      <c r="Z13" s="338"/>
      <c r="AA13" s="117"/>
      <c r="AB13" s="110"/>
      <c r="AC13" s="333"/>
    </row>
    <row r="14" spans="1:29" ht="15.75" customHeight="1">
      <c r="A14" s="323"/>
      <c r="B14" s="100"/>
      <c r="C14" s="335"/>
      <c r="D14" s="33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8"/>
      <c r="S14" s="47"/>
      <c r="T14" s="120"/>
      <c r="U14" s="111"/>
      <c r="V14" s="112"/>
      <c r="W14" s="113"/>
      <c r="X14" s="127"/>
      <c r="Y14" s="337"/>
      <c r="Z14" s="338"/>
      <c r="AA14" s="117"/>
      <c r="AB14" s="110"/>
      <c r="AC14" s="333"/>
    </row>
    <row r="15" spans="1:29" ht="15.75" customHeight="1">
      <c r="A15" s="323"/>
      <c r="B15" s="100"/>
      <c r="C15" s="335"/>
      <c r="D15" s="33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8"/>
      <c r="S15" s="47"/>
      <c r="T15" s="120"/>
      <c r="U15" s="111"/>
      <c r="V15" s="112"/>
      <c r="W15" s="113"/>
      <c r="X15" s="127"/>
      <c r="Y15" s="337"/>
      <c r="Z15" s="338"/>
      <c r="AA15" s="117"/>
      <c r="AB15" s="110"/>
      <c r="AC15" s="333"/>
    </row>
    <row r="16" spans="1:29" ht="15.75" customHeight="1">
      <c r="A16" s="323"/>
      <c r="B16" s="100"/>
      <c r="C16" s="335"/>
      <c r="D16" s="33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8"/>
      <c r="S16" s="47"/>
      <c r="T16" s="120"/>
      <c r="U16" s="111"/>
      <c r="V16" s="112"/>
      <c r="W16" s="113"/>
      <c r="X16" s="127"/>
      <c r="Y16" s="337"/>
      <c r="Z16" s="338"/>
      <c r="AA16" s="117"/>
      <c r="AB16" s="110"/>
      <c r="AC16" s="333"/>
    </row>
    <row r="17" spans="1:29" ht="15.75" customHeight="1">
      <c r="A17" s="323"/>
      <c r="B17" s="100"/>
      <c r="C17" s="335"/>
      <c r="D17" s="33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8"/>
      <c r="S17" s="47"/>
      <c r="T17" s="120"/>
      <c r="U17" s="111"/>
      <c r="V17" s="112"/>
      <c r="W17" s="113"/>
      <c r="X17" s="127"/>
      <c r="Y17" s="337"/>
      <c r="Z17" s="338"/>
      <c r="AA17" s="117"/>
      <c r="AB17" s="110"/>
      <c r="AC17" s="333"/>
    </row>
    <row r="18" spans="1:29" ht="15.75" customHeight="1">
      <c r="A18" s="323"/>
      <c r="B18" s="100"/>
      <c r="C18" s="335"/>
      <c r="D18" s="33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8"/>
      <c r="S18" s="47"/>
      <c r="T18" s="120"/>
      <c r="U18" s="111"/>
      <c r="V18" s="112"/>
      <c r="W18" s="113"/>
      <c r="X18" s="127"/>
      <c r="Y18" s="337"/>
      <c r="Z18" s="338"/>
      <c r="AA18" s="117"/>
      <c r="AB18" s="110"/>
      <c r="AC18" s="333"/>
    </row>
    <row r="19" spans="1:29" ht="15.75" customHeight="1">
      <c r="A19" s="323"/>
      <c r="B19" s="100"/>
      <c r="C19" s="335"/>
      <c r="D19" s="33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8"/>
      <c r="S19" s="47"/>
      <c r="T19" s="120"/>
      <c r="U19" s="111"/>
      <c r="V19" s="112"/>
      <c r="W19" s="113"/>
      <c r="X19" s="127"/>
      <c r="Y19" s="337"/>
      <c r="Z19" s="338"/>
      <c r="AA19" s="117"/>
      <c r="AB19" s="110"/>
      <c r="AC19" s="333"/>
    </row>
    <row r="20" spans="1:29" ht="15.75" customHeight="1">
      <c r="A20" s="323"/>
      <c r="B20" s="163"/>
      <c r="C20" s="335"/>
      <c r="D20" s="336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8"/>
      <c r="S20" s="119"/>
      <c r="T20" s="120"/>
      <c r="U20" s="130"/>
      <c r="V20" s="131"/>
      <c r="W20" s="126"/>
      <c r="X20" s="127"/>
      <c r="Y20" s="337"/>
      <c r="Z20" s="338"/>
      <c r="AA20" s="165"/>
      <c r="AB20" s="125"/>
      <c r="AC20" s="333"/>
    </row>
    <row r="21" spans="1:29" ht="15.75" customHeight="1" thickBot="1">
      <c r="A21" s="324"/>
      <c r="B21" s="133" t="s">
        <v>115</v>
      </c>
      <c r="C21" s="358"/>
      <c r="D21" s="358"/>
      <c r="E21" s="134"/>
      <c r="F21" s="167"/>
      <c r="G21" s="135"/>
      <c r="H21" s="69"/>
      <c r="I21" s="136">
        <f t="shared" ref="I21:J21" si="2">AVERAGE(I5:I20)</f>
        <v>11</v>
      </c>
      <c r="J21" s="137">
        <f t="shared" si="2"/>
        <v>3600</v>
      </c>
      <c r="K21" s="138">
        <f t="shared" ref="K21" si="3">J21/I21</f>
        <v>327.27272727272725</v>
      </c>
      <c r="L21" s="136">
        <f t="shared" ref="L21:M21" si="4">AVERAGE(L5:L20)</f>
        <v>11</v>
      </c>
      <c r="M21" s="137">
        <f t="shared" si="4"/>
        <v>3164.9013774663499</v>
      </c>
      <c r="N21" s="138">
        <f>M21/L21</f>
        <v>287.71830704239545</v>
      </c>
      <c r="O21" s="139">
        <f>L21-I21</f>
        <v>0</v>
      </c>
      <c r="P21" s="140">
        <f>N21-K21</f>
        <v>-39.5544202303318</v>
      </c>
      <c r="Q21" s="141">
        <f>N21/K21</f>
        <v>0.87913927151843063</v>
      </c>
      <c r="R21" s="329"/>
      <c r="S21" s="142">
        <v>0.25</v>
      </c>
      <c r="T21" s="143">
        <v>0.44261574074074073</v>
      </c>
      <c r="U21" s="144"/>
      <c r="V21" s="166"/>
      <c r="W21" s="167"/>
      <c r="X21" s="138"/>
      <c r="Y21" s="359"/>
      <c r="Z21" s="360"/>
      <c r="AA21" s="168">
        <f>M21-J21</f>
        <v>-435.09862253365009</v>
      </c>
      <c r="AB21" s="141">
        <f>M21/J21</f>
        <v>0.87913927151843052</v>
      </c>
      <c r="AC21" s="334"/>
    </row>
    <row r="22" spans="1:29" ht="15.75" customHeight="1">
      <c r="A22" s="361" t="s">
        <v>121</v>
      </c>
      <c r="B22" s="114" t="s">
        <v>118</v>
      </c>
      <c r="C22" s="325" t="s">
        <v>186</v>
      </c>
      <c r="D22" s="326"/>
      <c r="E22" s="147">
        <v>18.53</v>
      </c>
      <c r="F22" s="97">
        <v>2905</v>
      </c>
      <c r="G22" s="148">
        <f t="shared" ref="G22:G24" si="5">E22*F22</f>
        <v>53829.65</v>
      </c>
      <c r="H22" s="149"/>
      <c r="I22" s="150">
        <v>3</v>
      </c>
      <c r="J22" s="151">
        <v>3300</v>
      </c>
      <c r="K22" s="152">
        <f>J22/I22</f>
        <v>1100</v>
      </c>
      <c r="L22" s="153">
        <v>3</v>
      </c>
      <c r="M22" s="151">
        <f>F22/V22*60</f>
        <v>2988.2092962469574</v>
      </c>
      <c r="N22" s="152">
        <f>M22/L22</f>
        <v>996.06976541565245</v>
      </c>
      <c r="O22" s="154">
        <f>L22-I22</f>
        <v>0</v>
      </c>
      <c r="P22" s="155">
        <f>N22-K22</f>
        <v>-103.93023458434755</v>
      </c>
      <c r="Q22" s="156">
        <f>N22/K22</f>
        <v>0.90551796855968403</v>
      </c>
      <c r="R22" s="327">
        <f>Q38</f>
        <v>0.90583932285322799</v>
      </c>
      <c r="S22" s="157">
        <v>0.34166666666666662</v>
      </c>
      <c r="T22" s="158">
        <v>0.38216435185185182</v>
      </c>
      <c r="U22" s="159"/>
      <c r="V22" s="112">
        <v>58.329247626299853</v>
      </c>
      <c r="W22" s="161"/>
      <c r="X22" s="162"/>
      <c r="Y22" s="330"/>
      <c r="Z22" s="331"/>
      <c r="AA22" s="115">
        <f>M22-J22</f>
        <v>-311.79070375304264</v>
      </c>
      <c r="AB22" s="156">
        <f>M22/J22</f>
        <v>0.90551796855968403</v>
      </c>
      <c r="AC22" s="332">
        <f>AB38</f>
        <v>0.90583932285322799</v>
      </c>
    </row>
    <row r="23" spans="1:29" ht="15.75" customHeight="1">
      <c r="A23" s="362"/>
      <c r="B23" s="100" t="s">
        <v>118</v>
      </c>
      <c r="C23" s="335" t="s">
        <v>122</v>
      </c>
      <c r="D23" s="336"/>
      <c r="E23" s="101">
        <v>22.28</v>
      </c>
      <c r="F23" s="102">
        <v>1187</v>
      </c>
      <c r="G23" s="103">
        <f t="shared" si="5"/>
        <v>26446.36</v>
      </c>
      <c r="H23" s="26"/>
      <c r="I23" s="104">
        <v>5</v>
      </c>
      <c r="J23" s="105">
        <v>3300</v>
      </c>
      <c r="K23" s="106">
        <f t="shared" ref="K23:K24" si="6">J23/I23</f>
        <v>660</v>
      </c>
      <c r="L23" s="107">
        <v>5</v>
      </c>
      <c r="M23" s="105">
        <f>F23/V23*60</f>
        <v>2989.7999999999997</v>
      </c>
      <c r="N23" s="106">
        <f>M23/L23</f>
        <v>597.95999999999992</v>
      </c>
      <c r="O23" s="108">
        <f>L23-I23</f>
        <v>0</v>
      </c>
      <c r="P23" s="109">
        <f>N23-K23</f>
        <v>-62.040000000000077</v>
      </c>
      <c r="Q23" s="110">
        <f>N23/K23</f>
        <v>0.90599999999999992</v>
      </c>
      <c r="R23" s="328"/>
      <c r="S23" s="47">
        <v>0.38541666666666663</v>
      </c>
      <c r="T23" s="48">
        <v>0.40195601851851848</v>
      </c>
      <c r="U23" s="111">
        <v>4.6833333333333194</v>
      </c>
      <c r="V23" s="112">
        <v>23.820991370660245</v>
      </c>
      <c r="W23" s="113"/>
      <c r="X23" s="116"/>
      <c r="Y23" s="337"/>
      <c r="Z23" s="338"/>
      <c r="AA23" s="117">
        <f>M23-J23</f>
        <v>-310.20000000000027</v>
      </c>
      <c r="AB23" s="110">
        <f>M23/J23</f>
        <v>0.90599999999999992</v>
      </c>
      <c r="AC23" s="333"/>
    </row>
    <row r="24" spans="1:29" ht="15.75" customHeight="1">
      <c r="A24" s="362"/>
      <c r="B24" s="100" t="s">
        <v>118</v>
      </c>
      <c r="C24" s="335" t="s">
        <v>123</v>
      </c>
      <c r="D24" s="336"/>
      <c r="E24" s="101">
        <v>17.89</v>
      </c>
      <c r="F24" s="102">
        <v>3366</v>
      </c>
      <c r="G24" s="103">
        <f t="shared" si="5"/>
        <v>60217.740000000005</v>
      </c>
      <c r="H24" s="26"/>
      <c r="I24" s="104">
        <v>4</v>
      </c>
      <c r="J24" s="105">
        <v>3300</v>
      </c>
      <c r="K24" s="106">
        <f t="shared" si="6"/>
        <v>825</v>
      </c>
      <c r="L24" s="107">
        <v>4</v>
      </c>
      <c r="M24" s="105">
        <f>F24/V24*60</f>
        <v>2989.7999999999997</v>
      </c>
      <c r="N24" s="106">
        <f>M24/L24</f>
        <v>747.44999999999993</v>
      </c>
      <c r="O24" s="108">
        <f>L24-I24</f>
        <v>0</v>
      </c>
      <c r="P24" s="109">
        <f>N24-K24</f>
        <v>-77.550000000000068</v>
      </c>
      <c r="Q24" s="110">
        <f>N24/K24</f>
        <v>0.90599999999999992</v>
      </c>
      <c r="R24" s="328"/>
      <c r="S24" s="47">
        <v>0.4055555555555555</v>
      </c>
      <c r="T24" s="48">
        <v>0.45245370370370364</v>
      </c>
      <c r="U24" s="111">
        <v>5.1833333333333176</v>
      </c>
      <c r="V24" s="112">
        <v>67.549668874172184</v>
      </c>
      <c r="W24" s="113"/>
      <c r="X24" s="116"/>
      <c r="Y24" s="337"/>
      <c r="Z24" s="338"/>
      <c r="AA24" s="117">
        <f>M24-J24</f>
        <v>-310.20000000000027</v>
      </c>
      <c r="AB24" s="110">
        <f>M24/J24</f>
        <v>0.90599999999999992</v>
      </c>
      <c r="AC24" s="333"/>
    </row>
    <row r="25" spans="1:29" ht="15.75" customHeight="1">
      <c r="A25" s="362"/>
      <c r="B25" s="100"/>
      <c r="C25" s="335"/>
      <c r="D25" s="336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28"/>
      <c r="S25" s="47"/>
      <c r="T25" s="48"/>
      <c r="U25" s="111"/>
      <c r="V25" s="112"/>
      <c r="W25" s="113"/>
      <c r="X25" s="116"/>
      <c r="Y25" s="337"/>
      <c r="Z25" s="338"/>
      <c r="AA25" s="117"/>
      <c r="AB25" s="110"/>
      <c r="AC25" s="333"/>
    </row>
    <row r="26" spans="1:29" ht="15.75" customHeight="1">
      <c r="A26" s="363"/>
      <c r="B26" s="100"/>
      <c r="C26" s="335"/>
      <c r="D26" s="336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328"/>
      <c r="S26" s="47"/>
      <c r="T26" s="48"/>
      <c r="U26" s="111"/>
      <c r="V26" s="112"/>
      <c r="W26" s="113"/>
      <c r="X26" s="116"/>
      <c r="Y26" s="337"/>
      <c r="Z26" s="338"/>
      <c r="AA26" s="117"/>
      <c r="AB26" s="110"/>
      <c r="AC26" s="333"/>
    </row>
    <row r="27" spans="1:29" ht="15.75" customHeight="1">
      <c r="A27" s="363"/>
      <c r="B27" s="100"/>
      <c r="C27" s="335"/>
      <c r="D27" s="336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28"/>
      <c r="S27" s="47"/>
      <c r="T27" s="120"/>
      <c r="U27" s="111"/>
      <c r="V27" s="112"/>
      <c r="W27" s="113"/>
      <c r="X27" s="116"/>
      <c r="Y27" s="337"/>
      <c r="Z27" s="338"/>
      <c r="AA27" s="117"/>
      <c r="AB27" s="110"/>
      <c r="AC27" s="333"/>
    </row>
    <row r="28" spans="1:29" ht="15.75" customHeight="1">
      <c r="A28" s="363"/>
      <c r="B28" s="100"/>
      <c r="C28" s="335"/>
      <c r="D28" s="336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328"/>
      <c r="S28" s="47"/>
      <c r="T28" s="120"/>
      <c r="U28" s="111"/>
      <c r="V28" s="112"/>
      <c r="W28" s="113"/>
      <c r="X28" s="116"/>
      <c r="Y28" s="337"/>
      <c r="Z28" s="338"/>
      <c r="AA28" s="117"/>
      <c r="AB28" s="110"/>
      <c r="AC28" s="333"/>
    </row>
    <row r="29" spans="1:29" ht="15.75" customHeight="1">
      <c r="A29" s="363"/>
      <c r="B29" s="100"/>
      <c r="C29" s="335"/>
      <c r="D29" s="336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28"/>
      <c r="S29" s="47"/>
      <c r="T29" s="120"/>
      <c r="U29" s="111"/>
      <c r="V29" s="112"/>
      <c r="W29" s="113"/>
      <c r="X29" s="116"/>
      <c r="Y29" s="337"/>
      <c r="Z29" s="338"/>
      <c r="AA29" s="117"/>
      <c r="AB29" s="110"/>
      <c r="AC29" s="333"/>
    </row>
    <row r="30" spans="1:29" ht="15.75" customHeight="1">
      <c r="A30" s="363"/>
      <c r="B30" s="100"/>
      <c r="C30" s="335"/>
      <c r="D30" s="336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28"/>
      <c r="S30" s="47"/>
      <c r="T30" s="120"/>
      <c r="U30" s="111"/>
      <c r="V30" s="112"/>
      <c r="W30" s="113"/>
      <c r="X30" s="116"/>
      <c r="Y30" s="337"/>
      <c r="Z30" s="338"/>
      <c r="AA30" s="117"/>
      <c r="AB30" s="110"/>
      <c r="AC30" s="333"/>
    </row>
    <row r="31" spans="1:29" ht="15.75" customHeight="1">
      <c r="A31" s="363"/>
      <c r="B31" s="100"/>
      <c r="C31" s="335"/>
      <c r="D31" s="336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28"/>
      <c r="S31" s="47"/>
      <c r="T31" s="120"/>
      <c r="U31" s="111"/>
      <c r="V31" s="112"/>
      <c r="W31" s="113"/>
      <c r="X31" s="116"/>
      <c r="Y31" s="337"/>
      <c r="Z31" s="338"/>
      <c r="AA31" s="117"/>
      <c r="AB31" s="110"/>
      <c r="AC31" s="333"/>
    </row>
    <row r="32" spans="1:29" ht="15.75" customHeight="1">
      <c r="A32" s="363"/>
      <c r="B32" s="100"/>
      <c r="C32" s="335"/>
      <c r="D32" s="336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28"/>
      <c r="S32" s="47"/>
      <c r="T32" s="120"/>
      <c r="U32" s="111"/>
      <c r="V32" s="112"/>
      <c r="W32" s="113"/>
      <c r="X32" s="116"/>
      <c r="Y32" s="337"/>
      <c r="Z32" s="338"/>
      <c r="AA32" s="117"/>
      <c r="AB32" s="110"/>
      <c r="AC32" s="333"/>
    </row>
    <row r="33" spans="1:29" ht="15.75" customHeight="1">
      <c r="A33" s="363"/>
      <c r="B33" s="100"/>
      <c r="C33" s="335"/>
      <c r="D33" s="336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28"/>
      <c r="S33" s="47"/>
      <c r="T33" s="120"/>
      <c r="U33" s="111"/>
      <c r="V33" s="112"/>
      <c r="W33" s="113"/>
      <c r="X33" s="116"/>
      <c r="Y33" s="337"/>
      <c r="Z33" s="338"/>
      <c r="AA33" s="117"/>
      <c r="AB33" s="110"/>
      <c r="AC33" s="333"/>
    </row>
    <row r="34" spans="1:29" ht="15.75" customHeight="1">
      <c r="A34" s="363"/>
      <c r="B34" s="100"/>
      <c r="C34" s="335"/>
      <c r="D34" s="336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28"/>
      <c r="S34" s="47"/>
      <c r="T34" s="120"/>
      <c r="U34" s="111"/>
      <c r="V34" s="112"/>
      <c r="W34" s="113"/>
      <c r="X34" s="116"/>
      <c r="Y34" s="337"/>
      <c r="Z34" s="338"/>
      <c r="AA34" s="117"/>
      <c r="AB34" s="110"/>
      <c r="AC34" s="333"/>
    </row>
    <row r="35" spans="1:29" ht="15.75" customHeight="1">
      <c r="A35" s="363"/>
      <c r="B35" s="100"/>
      <c r="C35" s="335"/>
      <c r="D35" s="336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28"/>
      <c r="S35" s="47"/>
      <c r="T35" s="120"/>
      <c r="U35" s="111"/>
      <c r="V35" s="112"/>
      <c r="W35" s="113"/>
      <c r="X35" s="116"/>
      <c r="Y35" s="337"/>
      <c r="Z35" s="338"/>
      <c r="AA35" s="117"/>
      <c r="AB35" s="110"/>
      <c r="AC35" s="333"/>
    </row>
    <row r="36" spans="1:29" ht="15.75" customHeight="1">
      <c r="A36" s="363"/>
      <c r="B36" s="100"/>
      <c r="C36" s="335"/>
      <c r="D36" s="336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28"/>
      <c r="S36" s="47"/>
      <c r="T36" s="120"/>
      <c r="U36" s="111"/>
      <c r="V36" s="112"/>
      <c r="W36" s="113"/>
      <c r="X36" s="116"/>
      <c r="Y36" s="337"/>
      <c r="Z36" s="338"/>
      <c r="AA36" s="117"/>
      <c r="AB36" s="110"/>
      <c r="AC36" s="333"/>
    </row>
    <row r="37" spans="1:29" ht="15.75" customHeight="1">
      <c r="A37" s="363"/>
      <c r="B37" s="100"/>
      <c r="C37" s="335"/>
      <c r="D37" s="336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28"/>
      <c r="S37" s="119"/>
      <c r="T37" s="120"/>
      <c r="U37" s="130"/>
      <c r="V37" s="131"/>
      <c r="W37" s="126"/>
      <c r="X37" s="127"/>
      <c r="Y37" s="337"/>
      <c r="Z37" s="338"/>
      <c r="AA37" s="165"/>
      <c r="AB37" s="125"/>
      <c r="AC37" s="333"/>
    </row>
    <row r="38" spans="1:29" ht="15.75" customHeight="1" thickBot="1">
      <c r="A38" s="364"/>
      <c r="B38" s="133" t="s">
        <v>115</v>
      </c>
      <c r="C38" s="358"/>
      <c r="D38" s="358"/>
      <c r="E38" s="134"/>
      <c r="F38" s="99"/>
      <c r="G38" s="135"/>
      <c r="H38" s="69"/>
      <c r="I38" s="136">
        <f t="shared" ref="I38:J38" si="7">AVERAGE(I22:I37)</f>
        <v>4</v>
      </c>
      <c r="J38" s="137">
        <f t="shared" si="7"/>
        <v>3300</v>
      </c>
      <c r="K38" s="138">
        <f t="shared" ref="K38" si="8">J38/I38</f>
        <v>825</v>
      </c>
      <c r="L38" s="136">
        <f t="shared" ref="L38:M38" si="9">AVERAGE(L22:L37)</f>
        <v>4</v>
      </c>
      <c r="M38" s="137">
        <f t="shared" si="9"/>
        <v>2989.2697654156523</v>
      </c>
      <c r="N38" s="138">
        <f t="shared" ref="N38:N44" si="10">M38/L38</f>
        <v>747.31744135391307</v>
      </c>
      <c r="O38" s="139">
        <f t="shared" ref="O38:O44" si="11">L38-I38</f>
        <v>0</v>
      </c>
      <c r="P38" s="140">
        <f t="shared" ref="P38:P44" si="12">N38-K38</f>
        <v>-77.682558646086932</v>
      </c>
      <c r="Q38" s="141">
        <f t="shared" ref="Q38:Q44" si="13">N38/K38</f>
        <v>0.90583932285322799</v>
      </c>
      <c r="R38" s="329"/>
      <c r="S38" s="142">
        <v>0.34166666666666662</v>
      </c>
      <c r="T38" s="143">
        <v>0.45245370370370364</v>
      </c>
      <c r="U38" s="144"/>
      <c r="V38" s="166"/>
      <c r="W38" s="99"/>
      <c r="X38" s="69"/>
      <c r="Y38" s="359"/>
      <c r="Z38" s="360"/>
      <c r="AA38" s="168">
        <f t="shared" ref="AA38:AA44" si="14">M38-J38</f>
        <v>-310.73023458434773</v>
      </c>
      <c r="AB38" s="141">
        <f t="shared" ref="AB38:AB44" si="15">M38/J38</f>
        <v>0.90583932285322799</v>
      </c>
      <c r="AC38" s="334"/>
    </row>
    <row r="39" spans="1:29" ht="15.75" customHeight="1">
      <c r="A39" s="322" t="s">
        <v>71</v>
      </c>
      <c r="B39" s="114" t="s">
        <v>118</v>
      </c>
      <c r="C39" s="325" t="s">
        <v>207</v>
      </c>
      <c r="D39" s="326"/>
      <c r="E39" s="147">
        <v>25.2</v>
      </c>
      <c r="F39" s="97">
        <v>1438</v>
      </c>
      <c r="G39" s="148">
        <f t="shared" ref="G39:G44" si="16">E39*F39</f>
        <v>36237.599999999999</v>
      </c>
      <c r="H39" s="149"/>
      <c r="I39" s="150">
        <v>3</v>
      </c>
      <c r="J39" s="151">
        <v>3600</v>
      </c>
      <c r="K39" s="152">
        <f>J39/I39</f>
        <v>1200</v>
      </c>
      <c r="L39" s="153">
        <v>3</v>
      </c>
      <c r="M39" s="151">
        <f t="shared" ref="M39:M44" si="17">F39/V39*60</f>
        <v>3190.4074787416171</v>
      </c>
      <c r="N39" s="152">
        <f t="shared" si="10"/>
        <v>1063.4691595805391</v>
      </c>
      <c r="O39" s="154">
        <f t="shared" si="11"/>
        <v>0</v>
      </c>
      <c r="P39" s="155">
        <f t="shared" si="12"/>
        <v>-136.5308404194609</v>
      </c>
      <c r="Q39" s="156">
        <f t="shared" si="13"/>
        <v>0.88622429965044924</v>
      </c>
      <c r="R39" s="327">
        <f>Q55</f>
        <v>0.88900556957964616</v>
      </c>
      <c r="S39" s="157">
        <v>0.25</v>
      </c>
      <c r="T39" s="158">
        <v>0.26877314814814812</v>
      </c>
      <c r="U39" s="159"/>
      <c r="V39" s="160">
        <v>27.043567498792086</v>
      </c>
      <c r="W39" s="161"/>
      <c r="X39" s="162"/>
      <c r="Y39" s="330"/>
      <c r="Z39" s="331"/>
      <c r="AA39" s="115">
        <f t="shared" si="14"/>
        <v>-409.59252125838293</v>
      </c>
      <c r="AB39" s="156">
        <f t="shared" si="15"/>
        <v>0.88622429965044913</v>
      </c>
      <c r="AC39" s="332">
        <f>AB55</f>
        <v>0.88900556957964627</v>
      </c>
    </row>
    <row r="40" spans="1:29" ht="15.75" customHeight="1">
      <c r="A40" s="323"/>
      <c r="B40" s="100" t="s">
        <v>118</v>
      </c>
      <c r="C40" s="335" t="s">
        <v>129</v>
      </c>
      <c r="D40" s="336"/>
      <c r="E40" s="101">
        <v>25.03</v>
      </c>
      <c r="F40" s="102">
        <v>1493</v>
      </c>
      <c r="G40" s="103">
        <f t="shared" si="16"/>
        <v>37369.79</v>
      </c>
      <c r="H40" s="26"/>
      <c r="I40" s="104">
        <v>5</v>
      </c>
      <c r="J40" s="105">
        <v>3600</v>
      </c>
      <c r="K40" s="106">
        <f t="shared" ref="K40:K76" si="18">J40/I40</f>
        <v>720</v>
      </c>
      <c r="L40" s="107">
        <v>5</v>
      </c>
      <c r="M40" s="105">
        <f t="shared" si="17"/>
        <v>3192.7761676975401</v>
      </c>
      <c r="N40" s="106">
        <f t="shared" si="10"/>
        <v>638.55523353950798</v>
      </c>
      <c r="O40" s="108">
        <f t="shared" si="11"/>
        <v>0</v>
      </c>
      <c r="P40" s="109">
        <f t="shared" si="12"/>
        <v>-81.444766460492019</v>
      </c>
      <c r="Q40" s="110">
        <f t="shared" si="13"/>
        <v>0.8868822688048722</v>
      </c>
      <c r="R40" s="328"/>
      <c r="S40" s="47">
        <v>0.27916666666666667</v>
      </c>
      <c r="T40" s="48">
        <v>0.29864583333333333</v>
      </c>
      <c r="U40" s="111">
        <v>14.966666666666715</v>
      </c>
      <c r="V40" s="112">
        <v>28.057087404470423</v>
      </c>
      <c r="W40" s="113"/>
      <c r="X40" s="116"/>
      <c r="Y40" s="337"/>
      <c r="Z40" s="338"/>
      <c r="AA40" s="117">
        <f t="shared" si="14"/>
        <v>-407.22383230245987</v>
      </c>
      <c r="AB40" s="110">
        <f t="shared" si="15"/>
        <v>0.88688226880487231</v>
      </c>
      <c r="AC40" s="333"/>
    </row>
    <row r="41" spans="1:29" ht="15.75" customHeight="1">
      <c r="A41" s="323"/>
      <c r="B41" s="100" t="s">
        <v>118</v>
      </c>
      <c r="C41" s="335" t="s">
        <v>125</v>
      </c>
      <c r="D41" s="336"/>
      <c r="E41" s="101">
        <v>18.18</v>
      </c>
      <c r="F41" s="102">
        <v>1560</v>
      </c>
      <c r="G41" s="103">
        <f t="shared" si="16"/>
        <v>28360.799999999999</v>
      </c>
      <c r="H41" s="26"/>
      <c r="I41" s="104">
        <v>3</v>
      </c>
      <c r="J41" s="105">
        <v>3600</v>
      </c>
      <c r="K41" s="106">
        <f t="shared" si="18"/>
        <v>1200</v>
      </c>
      <c r="L41" s="107">
        <v>3</v>
      </c>
      <c r="M41" s="105">
        <f t="shared" si="17"/>
        <v>3186.625907357175</v>
      </c>
      <c r="N41" s="106">
        <f t="shared" si="10"/>
        <v>1062.2086357857249</v>
      </c>
      <c r="O41" s="108">
        <f t="shared" si="11"/>
        <v>0</v>
      </c>
      <c r="P41" s="109">
        <f t="shared" si="12"/>
        <v>-137.79136421427506</v>
      </c>
      <c r="Q41" s="110">
        <f t="shared" si="13"/>
        <v>0.88517386315477076</v>
      </c>
      <c r="R41" s="328"/>
      <c r="S41" s="47">
        <v>0.30902777777777779</v>
      </c>
      <c r="T41" s="48">
        <v>0.3294212962962963</v>
      </c>
      <c r="U41" s="111">
        <v>14.950000000000019</v>
      </c>
      <c r="V41" s="112">
        <v>29.372760631833017</v>
      </c>
      <c r="W41" s="113"/>
      <c r="X41" s="116"/>
      <c r="Y41" s="337"/>
      <c r="Z41" s="338"/>
      <c r="AA41" s="117">
        <f t="shared" si="14"/>
        <v>-413.37409264282496</v>
      </c>
      <c r="AB41" s="110">
        <f t="shared" si="15"/>
        <v>0.88517386315477087</v>
      </c>
      <c r="AC41" s="333"/>
    </row>
    <row r="42" spans="1:29" ht="15.75" customHeight="1">
      <c r="A42" s="323"/>
      <c r="B42" s="100" t="s">
        <v>118</v>
      </c>
      <c r="C42" s="335" t="s">
        <v>202</v>
      </c>
      <c r="D42" s="336"/>
      <c r="E42" s="101">
        <v>23.72</v>
      </c>
      <c r="F42" s="102">
        <v>1448</v>
      </c>
      <c r="G42" s="103">
        <f t="shared" si="16"/>
        <v>34346.559999999998</v>
      </c>
      <c r="H42" s="26"/>
      <c r="I42" s="104">
        <v>5</v>
      </c>
      <c r="J42" s="105">
        <v>3600</v>
      </c>
      <c r="K42" s="106">
        <f t="shared" si="18"/>
        <v>720</v>
      </c>
      <c r="L42" s="107">
        <v>5</v>
      </c>
      <c r="M42" s="105">
        <f t="shared" si="17"/>
        <v>3195.5511494849411</v>
      </c>
      <c r="N42" s="106">
        <f t="shared" si="10"/>
        <v>639.11022989698824</v>
      </c>
      <c r="O42" s="108">
        <f t="shared" si="11"/>
        <v>0</v>
      </c>
      <c r="P42" s="109">
        <f t="shared" si="12"/>
        <v>-80.889770103011756</v>
      </c>
      <c r="Q42" s="110">
        <f t="shared" si="13"/>
        <v>0.8876530970791503</v>
      </c>
      <c r="R42" s="328"/>
      <c r="S42" s="47">
        <v>0.33958333333333335</v>
      </c>
      <c r="T42" s="48">
        <v>0.35846064814814815</v>
      </c>
      <c r="U42" s="111">
        <v>14.633333333333356</v>
      </c>
      <c r="V42" s="112">
        <v>27.187798265724307</v>
      </c>
      <c r="W42" s="113"/>
      <c r="X42" s="116"/>
      <c r="Y42" s="337"/>
      <c r="Z42" s="338"/>
      <c r="AA42" s="117">
        <f t="shared" si="14"/>
        <v>-404.44885051505889</v>
      </c>
      <c r="AB42" s="110">
        <f t="shared" si="15"/>
        <v>0.8876530970791503</v>
      </c>
      <c r="AC42" s="333"/>
    </row>
    <row r="43" spans="1:29" ht="15.75" customHeight="1">
      <c r="A43" s="323"/>
      <c r="B43" s="100" t="s">
        <v>118</v>
      </c>
      <c r="C43" s="335" t="s">
        <v>128</v>
      </c>
      <c r="D43" s="336"/>
      <c r="E43" s="101">
        <v>14.28</v>
      </c>
      <c r="F43" s="102">
        <v>7237</v>
      </c>
      <c r="G43" s="103">
        <f t="shared" si="16"/>
        <v>103344.36</v>
      </c>
      <c r="H43" s="13"/>
      <c r="I43" s="104">
        <v>3</v>
      </c>
      <c r="J43" s="105">
        <v>3600</v>
      </c>
      <c r="K43" s="106">
        <f t="shared" si="18"/>
        <v>1200</v>
      </c>
      <c r="L43" s="107">
        <v>3</v>
      </c>
      <c r="M43" s="105">
        <f t="shared" si="17"/>
        <v>3185.7640921512025</v>
      </c>
      <c r="N43" s="106">
        <f t="shared" si="10"/>
        <v>1061.9213640504008</v>
      </c>
      <c r="O43" s="108">
        <f t="shared" si="11"/>
        <v>0</v>
      </c>
      <c r="P43" s="109">
        <f t="shared" si="12"/>
        <v>-138.07863594959917</v>
      </c>
      <c r="Q43" s="110">
        <f t="shared" si="13"/>
        <v>0.88493447004200065</v>
      </c>
      <c r="R43" s="328"/>
      <c r="S43" s="47">
        <v>0.36875000000000002</v>
      </c>
      <c r="T43" s="48">
        <v>0.46340277777777783</v>
      </c>
      <c r="U43" s="111">
        <v>14.816666666666691</v>
      </c>
      <c r="V43" s="112">
        <v>136.30011119460852</v>
      </c>
      <c r="W43" s="113"/>
      <c r="X43" s="116"/>
      <c r="Y43" s="337"/>
      <c r="Z43" s="338"/>
      <c r="AA43" s="117">
        <f t="shared" si="14"/>
        <v>-414.23590784879752</v>
      </c>
      <c r="AB43" s="110">
        <f t="shared" si="15"/>
        <v>0.88493447004200065</v>
      </c>
      <c r="AC43" s="333"/>
    </row>
    <row r="44" spans="1:29" ht="15.75" customHeight="1">
      <c r="A44" s="323"/>
      <c r="B44" s="100" t="s">
        <v>118</v>
      </c>
      <c r="C44" s="335" t="s">
        <v>126</v>
      </c>
      <c r="D44" s="336"/>
      <c r="E44" s="101">
        <v>14.03</v>
      </c>
      <c r="F44" s="102">
        <v>5108</v>
      </c>
      <c r="G44" s="121">
        <f t="shared" si="16"/>
        <v>71665.239999999991</v>
      </c>
      <c r="H44" s="122"/>
      <c r="I44" s="104">
        <v>3</v>
      </c>
      <c r="J44" s="105">
        <v>3000</v>
      </c>
      <c r="K44" s="106">
        <f t="shared" si="18"/>
        <v>1000</v>
      </c>
      <c r="L44" s="107">
        <v>3</v>
      </c>
      <c r="M44" s="105">
        <f t="shared" si="17"/>
        <v>2717.9921657400942</v>
      </c>
      <c r="N44" s="106">
        <f t="shared" si="10"/>
        <v>905.99738858003138</v>
      </c>
      <c r="O44" s="108">
        <f t="shared" si="11"/>
        <v>0</v>
      </c>
      <c r="P44" s="109">
        <f t="shared" si="12"/>
        <v>-94.002611419968616</v>
      </c>
      <c r="Q44" s="110">
        <f t="shared" si="13"/>
        <v>0.90599738858003143</v>
      </c>
      <c r="R44" s="328"/>
      <c r="S44" s="47">
        <v>0.47361111111111115</v>
      </c>
      <c r="T44" s="120">
        <v>0.55190972222222223</v>
      </c>
      <c r="U44" s="111">
        <v>14.69999999999998</v>
      </c>
      <c r="V44" s="112">
        <v>112.75970691274867</v>
      </c>
      <c r="W44" s="113"/>
      <c r="X44" s="116"/>
      <c r="Y44" s="337"/>
      <c r="Z44" s="338"/>
      <c r="AA44" s="117">
        <f t="shared" si="14"/>
        <v>-282.00783425990585</v>
      </c>
      <c r="AB44" s="110">
        <f t="shared" si="15"/>
        <v>0.90599738858003143</v>
      </c>
      <c r="AC44" s="333"/>
    </row>
    <row r="45" spans="1:29" ht="15.75" customHeight="1">
      <c r="A45" s="323"/>
      <c r="B45" s="100"/>
      <c r="C45" s="335"/>
      <c r="D45" s="336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328"/>
      <c r="S45" s="47"/>
      <c r="T45" s="120"/>
      <c r="U45" s="111"/>
      <c r="V45" s="112"/>
      <c r="W45" s="113"/>
      <c r="X45" s="116"/>
      <c r="Y45" s="337"/>
      <c r="Z45" s="338"/>
      <c r="AA45" s="117"/>
      <c r="AB45" s="110"/>
      <c r="AC45" s="333"/>
    </row>
    <row r="46" spans="1:29" ht="15.75" customHeight="1">
      <c r="A46" s="323"/>
      <c r="B46" s="100"/>
      <c r="C46" s="335"/>
      <c r="D46" s="336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28"/>
      <c r="S46" s="47"/>
      <c r="T46" s="120"/>
      <c r="U46" s="111"/>
      <c r="V46" s="112"/>
      <c r="W46" s="113"/>
      <c r="X46" s="116"/>
      <c r="Y46" s="337"/>
      <c r="Z46" s="338"/>
      <c r="AA46" s="117"/>
      <c r="AB46" s="110"/>
      <c r="AC46" s="333"/>
    </row>
    <row r="47" spans="1:29" ht="15.75" customHeight="1">
      <c r="A47" s="323"/>
      <c r="B47" s="100"/>
      <c r="C47" s="335"/>
      <c r="D47" s="336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8"/>
      <c r="S47" s="47"/>
      <c r="T47" s="120"/>
      <c r="U47" s="111"/>
      <c r="V47" s="112"/>
      <c r="W47" s="113"/>
      <c r="X47" s="116"/>
      <c r="Y47" s="337"/>
      <c r="Z47" s="338"/>
      <c r="AA47" s="117"/>
      <c r="AB47" s="110"/>
      <c r="AC47" s="333"/>
    </row>
    <row r="48" spans="1:29" ht="15.75" customHeight="1">
      <c r="A48" s="323"/>
      <c r="B48" s="100"/>
      <c r="C48" s="335"/>
      <c r="D48" s="336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8"/>
      <c r="S48" s="47"/>
      <c r="T48" s="120"/>
      <c r="U48" s="111"/>
      <c r="V48" s="112"/>
      <c r="W48" s="113"/>
      <c r="X48" s="116"/>
      <c r="Y48" s="337"/>
      <c r="Z48" s="338"/>
      <c r="AA48" s="117"/>
      <c r="AB48" s="110"/>
      <c r="AC48" s="333"/>
    </row>
    <row r="49" spans="1:29" ht="15.75" customHeight="1">
      <c r="A49" s="323"/>
      <c r="B49" s="100"/>
      <c r="C49" s="335"/>
      <c r="D49" s="336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8"/>
      <c r="S49" s="47"/>
      <c r="T49" s="120"/>
      <c r="U49" s="111"/>
      <c r="V49" s="112"/>
      <c r="W49" s="126"/>
      <c r="X49" s="127"/>
      <c r="Y49" s="337"/>
      <c r="Z49" s="338"/>
      <c r="AA49" s="117"/>
      <c r="AB49" s="110"/>
      <c r="AC49" s="333"/>
    </row>
    <row r="50" spans="1:29" ht="15.75" customHeight="1">
      <c r="A50" s="323"/>
      <c r="B50" s="100"/>
      <c r="C50" s="335"/>
      <c r="D50" s="336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8"/>
      <c r="S50" s="47"/>
      <c r="T50" s="120"/>
      <c r="U50" s="111"/>
      <c r="V50" s="112"/>
      <c r="W50" s="126"/>
      <c r="X50" s="127"/>
      <c r="Y50" s="337"/>
      <c r="Z50" s="338"/>
      <c r="AA50" s="117"/>
      <c r="AB50" s="110"/>
      <c r="AC50" s="333"/>
    </row>
    <row r="51" spans="1:29" ht="15.75" customHeight="1">
      <c r="A51" s="323"/>
      <c r="B51" s="100"/>
      <c r="C51" s="335"/>
      <c r="D51" s="336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8"/>
      <c r="S51" s="47"/>
      <c r="T51" s="120"/>
      <c r="U51" s="111"/>
      <c r="V51" s="112"/>
      <c r="W51" s="126"/>
      <c r="X51" s="127"/>
      <c r="Y51" s="337"/>
      <c r="Z51" s="338"/>
      <c r="AA51" s="117"/>
      <c r="AB51" s="110"/>
      <c r="AC51" s="333"/>
    </row>
    <row r="52" spans="1:29" ht="15.75" customHeight="1">
      <c r="A52" s="323"/>
      <c r="B52" s="100"/>
      <c r="C52" s="335"/>
      <c r="D52" s="336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8"/>
      <c r="S52" s="47"/>
      <c r="T52" s="120"/>
      <c r="U52" s="111"/>
      <c r="V52" s="112"/>
      <c r="W52" s="126"/>
      <c r="X52" s="127"/>
      <c r="Y52" s="337"/>
      <c r="Z52" s="338"/>
      <c r="AA52" s="117"/>
      <c r="AB52" s="110"/>
      <c r="AC52" s="333"/>
    </row>
    <row r="53" spans="1:29" ht="15.75" customHeight="1">
      <c r="A53" s="323"/>
      <c r="B53" s="100"/>
      <c r="C53" s="335"/>
      <c r="D53" s="336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8"/>
      <c r="S53" s="47"/>
      <c r="T53" s="120"/>
      <c r="U53" s="111"/>
      <c r="V53" s="112"/>
      <c r="W53" s="126"/>
      <c r="X53" s="127"/>
      <c r="Y53" s="337"/>
      <c r="Z53" s="338"/>
      <c r="AA53" s="117"/>
      <c r="AB53" s="110"/>
      <c r="AC53" s="333"/>
    </row>
    <row r="54" spans="1:29" ht="15.75" customHeight="1">
      <c r="A54" s="323"/>
      <c r="B54" s="100"/>
      <c r="C54" s="335"/>
      <c r="D54" s="336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8"/>
      <c r="S54" s="119"/>
      <c r="T54" s="120"/>
      <c r="U54" s="130"/>
      <c r="V54" s="131"/>
      <c r="W54" s="126"/>
      <c r="X54" s="127"/>
      <c r="Y54" s="337"/>
      <c r="Z54" s="338"/>
      <c r="AA54" s="165"/>
      <c r="AB54" s="125"/>
      <c r="AC54" s="333"/>
    </row>
    <row r="55" spans="1:29" ht="15.75" customHeight="1" thickBot="1">
      <c r="A55" s="324"/>
      <c r="B55" s="133" t="s">
        <v>115</v>
      </c>
      <c r="C55" s="358"/>
      <c r="D55" s="358"/>
      <c r="E55" s="134"/>
      <c r="F55" s="99"/>
      <c r="G55" s="135"/>
      <c r="H55" s="69"/>
      <c r="I55" s="136">
        <f t="shared" ref="I55:J55" si="19">AVERAGE(I39:I54)</f>
        <v>3.6666666666666665</v>
      </c>
      <c r="J55" s="137">
        <f t="shared" si="19"/>
        <v>3500</v>
      </c>
      <c r="K55" s="138">
        <f t="shared" ref="K55" si="20">J55/I55</f>
        <v>954.54545454545462</v>
      </c>
      <c r="L55" s="136">
        <f t="shared" ref="L55:M55" si="21">AVERAGE(L39:L54)</f>
        <v>3.6666666666666665</v>
      </c>
      <c r="M55" s="137">
        <f t="shared" si="21"/>
        <v>3111.5194935287618</v>
      </c>
      <c r="N55" s="138">
        <f t="shared" ref="N55:N61" si="22">M55/L55</f>
        <v>848.59622550784411</v>
      </c>
      <c r="O55" s="139">
        <f t="shared" ref="O55:O61" si="23">L55-I55</f>
        <v>0</v>
      </c>
      <c r="P55" s="140">
        <f t="shared" ref="P55:P61" si="24">N55-K55</f>
        <v>-105.94922903761051</v>
      </c>
      <c r="Q55" s="141">
        <f t="shared" ref="Q55:Q61" si="25">N55/K55</f>
        <v>0.88900556957964616</v>
      </c>
      <c r="R55" s="329"/>
      <c r="S55" s="142">
        <v>0.25</v>
      </c>
      <c r="T55" s="143">
        <v>0.55190972222222223</v>
      </c>
      <c r="U55" s="144"/>
      <c r="V55" s="166"/>
      <c r="W55" s="99"/>
      <c r="X55" s="69"/>
      <c r="Y55" s="359"/>
      <c r="Z55" s="360"/>
      <c r="AA55" s="168">
        <f t="shared" ref="AA55:AA61" si="26">M55-J55</f>
        <v>-388.48050647123819</v>
      </c>
      <c r="AB55" s="141">
        <f t="shared" ref="AB55:AB61" si="27">M55/J55</f>
        <v>0.88900556957964627</v>
      </c>
      <c r="AC55" s="334"/>
    </row>
    <row r="56" spans="1:29" ht="15.75" customHeight="1">
      <c r="A56" s="361" t="s">
        <v>78</v>
      </c>
      <c r="B56" s="114" t="s">
        <v>118</v>
      </c>
      <c r="C56" s="325" t="s">
        <v>211</v>
      </c>
      <c r="D56" s="326"/>
      <c r="E56" s="147">
        <v>17.07</v>
      </c>
      <c r="F56" s="97">
        <v>2978</v>
      </c>
      <c r="G56" s="148">
        <f t="shared" ref="G56:G61" si="28">E56*F56</f>
        <v>50834.46</v>
      </c>
      <c r="H56" s="149"/>
      <c r="I56" s="150">
        <v>3</v>
      </c>
      <c r="J56" s="151">
        <v>3300</v>
      </c>
      <c r="K56" s="152">
        <f>J56/I56</f>
        <v>1100</v>
      </c>
      <c r="L56" s="153">
        <v>3</v>
      </c>
      <c r="M56" s="151">
        <f t="shared" ref="M56:M61" si="29">F56/V56*60</f>
        <v>2973.4888102369723</v>
      </c>
      <c r="N56" s="152">
        <f t="shared" si="22"/>
        <v>991.16293674565748</v>
      </c>
      <c r="O56" s="154">
        <f t="shared" si="23"/>
        <v>0</v>
      </c>
      <c r="P56" s="155">
        <f t="shared" si="24"/>
        <v>-108.83706325434252</v>
      </c>
      <c r="Q56" s="156">
        <f t="shared" si="25"/>
        <v>0.90105721522332494</v>
      </c>
      <c r="R56" s="327">
        <f>Q72</f>
        <v>0.88975720963563953</v>
      </c>
      <c r="S56" s="157">
        <v>0.25</v>
      </c>
      <c r="T56" s="158">
        <v>0.29172453703703705</v>
      </c>
      <c r="U56" s="159"/>
      <c r="V56" s="160">
        <v>60.091028217375431</v>
      </c>
      <c r="W56" s="158"/>
      <c r="X56" s="169"/>
      <c r="Y56" s="330"/>
      <c r="Z56" s="331"/>
      <c r="AA56" s="115">
        <f t="shared" si="26"/>
        <v>-326.51118976302769</v>
      </c>
      <c r="AB56" s="156">
        <f t="shared" si="27"/>
        <v>0.90105721522332494</v>
      </c>
      <c r="AC56" s="332">
        <f>AB72</f>
        <v>0.88975720963563965</v>
      </c>
    </row>
    <row r="57" spans="1:29" ht="15.75" customHeight="1">
      <c r="A57" s="362"/>
      <c r="B57" s="100" t="s">
        <v>118</v>
      </c>
      <c r="C57" s="335" t="s">
        <v>215</v>
      </c>
      <c r="D57" s="336"/>
      <c r="E57" s="101">
        <v>20.72</v>
      </c>
      <c r="F57" s="102">
        <v>2815</v>
      </c>
      <c r="G57" s="103">
        <f t="shared" si="28"/>
        <v>58326.799999999996</v>
      </c>
      <c r="H57" s="26"/>
      <c r="I57" s="104">
        <v>3</v>
      </c>
      <c r="J57" s="105">
        <v>3600</v>
      </c>
      <c r="K57" s="106">
        <f t="shared" si="18"/>
        <v>1200</v>
      </c>
      <c r="L57" s="107">
        <v>3</v>
      </c>
      <c r="M57" s="105">
        <f t="shared" si="29"/>
        <v>3195.3979821693847</v>
      </c>
      <c r="N57" s="106">
        <f t="shared" si="22"/>
        <v>1065.1326607231283</v>
      </c>
      <c r="O57" s="108">
        <f t="shared" si="23"/>
        <v>0</v>
      </c>
      <c r="P57" s="109">
        <f t="shared" si="24"/>
        <v>-134.86733927687169</v>
      </c>
      <c r="Q57" s="110">
        <f t="shared" si="25"/>
        <v>0.88761055060260696</v>
      </c>
      <c r="R57" s="328"/>
      <c r="S57" s="47">
        <v>0.30208333333333337</v>
      </c>
      <c r="T57" s="48">
        <v>0.33878472222222228</v>
      </c>
      <c r="U57" s="111">
        <v>14.916666666666707</v>
      </c>
      <c r="V57" s="112">
        <v>52.857265649686695</v>
      </c>
      <c r="W57" s="113"/>
      <c r="X57" s="13"/>
      <c r="Y57" s="337"/>
      <c r="Z57" s="338"/>
      <c r="AA57" s="117">
        <f t="shared" si="26"/>
        <v>-404.6020178306153</v>
      </c>
      <c r="AB57" s="110">
        <f t="shared" si="27"/>
        <v>0.88761055060260685</v>
      </c>
      <c r="AC57" s="333"/>
    </row>
    <row r="58" spans="1:29" ht="15.75" customHeight="1">
      <c r="A58" s="362"/>
      <c r="B58" s="100" t="s">
        <v>118</v>
      </c>
      <c r="C58" s="335" t="s">
        <v>130</v>
      </c>
      <c r="D58" s="336"/>
      <c r="E58" s="101">
        <v>24.82</v>
      </c>
      <c r="F58" s="102">
        <v>1838</v>
      </c>
      <c r="G58" s="103">
        <f t="shared" si="28"/>
        <v>45619.16</v>
      </c>
      <c r="H58" s="26"/>
      <c r="I58" s="104">
        <v>5</v>
      </c>
      <c r="J58" s="105">
        <v>3600</v>
      </c>
      <c r="K58" s="106">
        <f t="shared" si="18"/>
        <v>720</v>
      </c>
      <c r="L58" s="107">
        <v>5</v>
      </c>
      <c r="M58" s="105">
        <f t="shared" si="29"/>
        <v>3196.8476587174332</v>
      </c>
      <c r="N58" s="106">
        <f t="shared" si="22"/>
        <v>639.36953174348662</v>
      </c>
      <c r="O58" s="108">
        <f t="shared" si="23"/>
        <v>0</v>
      </c>
      <c r="P58" s="109">
        <f t="shared" si="24"/>
        <v>-80.630468256513382</v>
      </c>
      <c r="Q58" s="110">
        <f t="shared" si="25"/>
        <v>0.88801323853262026</v>
      </c>
      <c r="R58" s="328"/>
      <c r="S58" s="47">
        <v>0.34861111111111115</v>
      </c>
      <c r="T58" s="48">
        <v>0.37255787037037041</v>
      </c>
      <c r="U58" s="111">
        <v>15</v>
      </c>
      <c r="V58" s="112">
        <v>34.496482714551384</v>
      </c>
      <c r="W58" s="113"/>
      <c r="X58" s="13"/>
      <c r="Y58" s="337"/>
      <c r="Z58" s="338"/>
      <c r="AA58" s="117">
        <f t="shared" si="26"/>
        <v>-403.15234128256679</v>
      </c>
      <c r="AB58" s="110">
        <f t="shared" si="27"/>
        <v>0.88801323853262037</v>
      </c>
      <c r="AC58" s="333"/>
    </row>
    <row r="59" spans="1:29" ht="15.75" customHeight="1">
      <c r="A59" s="362"/>
      <c r="B59" s="100" t="s">
        <v>118</v>
      </c>
      <c r="C59" s="335" t="s">
        <v>127</v>
      </c>
      <c r="D59" s="336"/>
      <c r="E59" s="101">
        <v>18.18</v>
      </c>
      <c r="F59" s="102">
        <v>2503</v>
      </c>
      <c r="G59" s="103">
        <f t="shared" si="28"/>
        <v>45504.54</v>
      </c>
      <c r="H59" s="26"/>
      <c r="I59" s="104">
        <v>3</v>
      </c>
      <c r="J59" s="105">
        <v>3600</v>
      </c>
      <c r="K59" s="106">
        <f t="shared" si="18"/>
        <v>1200</v>
      </c>
      <c r="L59" s="107">
        <v>3</v>
      </c>
      <c r="M59" s="105">
        <f t="shared" si="29"/>
        <v>3196.3182864460005</v>
      </c>
      <c r="N59" s="106">
        <f t="shared" si="22"/>
        <v>1065.4394288153335</v>
      </c>
      <c r="O59" s="108">
        <f t="shared" si="23"/>
        <v>0</v>
      </c>
      <c r="P59" s="109">
        <f t="shared" si="24"/>
        <v>-134.56057118466651</v>
      </c>
      <c r="Q59" s="110">
        <f t="shared" si="25"/>
        <v>0.88786619067944461</v>
      </c>
      <c r="R59" s="328"/>
      <c r="S59" s="47">
        <v>0.38263888888888892</v>
      </c>
      <c r="T59" s="48">
        <v>0.41526620370370371</v>
      </c>
      <c r="U59" s="111">
        <v>14.516666666666644</v>
      </c>
      <c r="V59" s="112">
        <v>46.985308264461281</v>
      </c>
      <c r="W59" s="113"/>
      <c r="X59" s="116"/>
      <c r="Y59" s="337"/>
      <c r="Z59" s="338"/>
      <c r="AA59" s="117">
        <f t="shared" si="26"/>
        <v>-403.68171355399954</v>
      </c>
      <c r="AB59" s="110">
        <f t="shared" si="27"/>
        <v>0.88786619067944461</v>
      </c>
      <c r="AC59" s="333"/>
    </row>
    <row r="60" spans="1:29" ht="15.75" customHeight="1">
      <c r="A60" s="363"/>
      <c r="B60" s="100" t="s">
        <v>118</v>
      </c>
      <c r="C60" s="335" t="s">
        <v>131</v>
      </c>
      <c r="D60" s="336"/>
      <c r="E60" s="101">
        <v>30</v>
      </c>
      <c r="F60" s="102">
        <v>2552</v>
      </c>
      <c r="G60" s="103">
        <f t="shared" si="28"/>
        <v>76560</v>
      </c>
      <c r="H60" s="13"/>
      <c r="I60" s="104">
        <v>4</v>
      </c>
      <c r="J60" s="105">
        <v>3600</v>
      </c>
      <c r="K60" s="106">
        <f t="shared" si="18"/>
        <v>900</v>
      </c>
      <c r="L60" s="107">
        <v>4</v>
      </c>
      <c r="M60" s="105">
        <f t="shared" si="29"/>
        <v>3193.5600000000013</v>
      </c>
      <c r="N60" s="106">
        <f t="shared" si="22"/>
        <v>798.39000000000033</v>
      </c>
      <c r="O60" s="108">
        <f t="shared" si="23"/>
        <v>0</v>
      </c>
      <c r="P60" s="109">
        <f t="shared" si="24"/>
        <v>-101.60999999999967</v>
      </c>
      <c r="Q60" s="110">
        <f t="shared" si="25"/>
        <v>0.88710000000000033</v>
      </c>
      <c r="R60" s="328"/>
      <c r="S60" s="47">
        <v>0.42500000000000004</v>
      </c>
      <c r="T60" s="48">
        <v>0.4582870370370371</v>
      </c>
      <c r="U60" s="111">
        <v>15</v>
      </c>
      <c r="V60" s="112">
        <v>47.946492315785498</v>
      </c>
      <c r="W60" s="113"/>
      <c r="X60" s="116"/>
      <c r="Y60" s="337"/>
      <c r="Z60" s="338"/>
      <c r="AA60" s="117">
        <f t="shared" si="26"/>
        <v>-406.43999999999869</v>
      </c>
      <c r="AB60" s="110">
        <f t="shared" si="27"/>
        <v>0.88710000000000033</v>
      </c>
      <c r="AC60" s="333"/>
    </row>
    <row r="61" spans="1:29" ht="15.75" customHeight="1">
      <c r="A61" s="363"/>
      <c r="B61" s="100" t="s">
        <v>118</v>
      </c>
      <c r="C61" s="335" t="s">
        <v>124</v>
      </c>
      <c r="D61" s="336"/>
      <c r="E61" s="101">
        <v>16.66</v>
      </c>
      <c r="F61" s="102">
        <v>5938</v>
      </c>
      <c r="G61" s="121">
        <f t="shared" si="28"/>
        <v>98927.08</v>
      </c>
      <c r="H61" s="122"/>
      <c r="I61" s="104">
        <v>5</v>
      </c>
      <c r="J61" s="105">
        <v>3600</v>
      </c>
      <c r="K61" s="106">
        <f t="shared" si="18"/>
        <v>720</v>
      </c>
      <c r="L61" s="107">
        <v>5</v>
      </c>
      <c r="M61" s="105">
        <f t="shared" si="29"/>
        <v>3196.2158276693344</v>
      </c>
      <c r="N61" s="106">
        <f t="shared" si="22"/>
        <v>639.24316553386689</v>
      </c>
      <c r="O61" s="108">
        <f t="shared" si="23"/>
        <v>0</v>
      </c>
      <c r="P61" s="109">
        <f t="shared" si="24"/>
        <v>-80.756834466133114</v>
      </c>
      <c r="Q61" s="110">
        <f t="shared" si="25"/>
        <v>0.88783772990814847</v>
      </c>
      <c r="R61" s="328"/>
      <c r="S61" s="47">
        <v>0.46805555555555561</v>
      </c>
      <c r="T61" s="120">
        <v>0.54546296296296304</v>
      </c>
      <c r="U61" s="111">
        <v>15</v>
      </c>
      <c r="V61" s="112">
        <v>111.46931847208758</v>
      </c>
      <c r="W61" s="113"/>
      <c r="X61" s="50"/>
      <c r="Y61" s="337"/>
      <c r="Z61" s="338"/>
      <c r="AA61" s="117">
        <f t="shared" si="26"/>
        <v>-403.78417233066557</v>
      </c>
      <c r="AB61" s="110">
        <f t="shared" si="27"/>
        <v>0.88783772990814847</v>
      </c>
      <c r="AC61" s="333"/>
    </row>
    <row r="62" spans="1:29" ht="15.75" customHeight="1">
      <c r="A62" s="363"/>
      <c r="B62" s="100"/>
      <c r="C62" s="335"/>
      <c r="D62" s="336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328"/>
      <c r="S62" s="47"/>
      <c r="T62" s="120"/>
      <c r="U62" s="111"/>
      <c r="V62" s="112"/>
      <c r="W62" s="113"/>
      <c r="X62" s="116"/>
      <c r="Y62" s="337"/>
      <c r="Z62" s="338"/>
      <c r="AA62" s="117"/>
      <c r="AB62" s="110"/>
      <c r="AC62" s="333"/>
    </row>
    <row r="63" spans="1:29" ht="15.75" customHeight="1">
      <c r="A63" s="363"/>
      <c r="B63" s="100"/>
      <c r="C63" s="335"/>
      <c r="D63" s="336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28"/>
      <c r="S63" s="47"/>
      <c r="T63" s="120"/>
      <c r="U63" s="111"/>
      <c r="V63" s="112"/>
      <c r="W63" s="113"/>
      <c r="X63" s="116"/>
      <c r="Y63" s="337"/>
      <c r="Z63" s="338"/>
      <c r="AA63" s="117"/>
      <c r="AB63" s="110"/>
      <c r="AC63" s="333"/>
    </row>
    <row r="64" spans="1:29" ht="15.75" customHeight="1">
      <c r="A64" s="363"/>
      <c r="B64" s="100"/>
      <c r="C64" s="335"/>
      <c r="D64" s="336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28"/>
      <c r="S64" s="47"/>
      <c r="T64" s="120"/>
      <c r="U64" s="111"/>
      <c r="V64" s="112"/>
      <c r="W64" s="126"/>
      <c r="X64" s="127"/>
      <c r="Y64" s="337"/>
      <c r="Z64" s="338"/>
      <c r="AA64" s="117"/>
      <c r="AB64" s="110"/>
      <c r="AC64" s="333"/>
    </row>
    <row r="65" spans="1:29" ht="15.75" customHeight="1">
      <c r="A65" s="363"/>
      <c r="B65" s="100"/>
      <c r="C65" s="335"/>
      <c r="D65" s="336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28"/>
      <c r="S65" s="47"/>
      <c r="T65" s="120"/>
      <c r="U65" s="111"/>
      <c r="V65" s="112"/>
      <c r="W65" s="126"/>
      <c r="X65" s="127"/>
      <c r="Y65" s="337"/>
      <c r="Z65" s="338"/>
      <c r="AA65" s="117"/>
      <c r="AB65" s="110"/>
      <c r="AC65" s="333"/>
    </row>
    <row r="66" spans="1:29" ht="15.75" customHeight="1">
      <c r="A66" s="363"/>
      <c r="B66" s="100"/>
      <c r="C66" s="335"/>
      <c r="D66" s="336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28"/>
      <c r="S66" s="47"/>
      <c r="T66" s="120"/>
      <c r="U66" s="111"/>
      <c r="V66" s="112"/>
      <c r="W66" s="126"/>
      <c r="X66" s="127"/>
      <c r="Y66" s="337"/>
      <c r="Z66" s="338"/>
      <c r="AA66" s="117"/>
      <c r="AB66" s="110"/>
      <c r="AC66" s="333"/>
    </row>
    <row r="67" spans="1:29" ht="15.75" customHeight="1">
      <c r="A67" s="363"/>
      <c r="B67" s="100"/>
      <c r="C67" s="335"/>
      <c r="D67" s="336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28"/>
      <c r="S67" s="47"/>
      <c r="T67" s="120"/>
      <c r="U67" s="111"/>
      <c r="V67" s="112"/>
      <c r="W67" s="126"/>
      <c r="X67" s="127"/>
      <c r="Y67" s="337"/>
      <c r="Z67" s="338"/>
      <c r="AA67" s="117"/>
      <c r="AB67" s="110"/>
      <c r="AC67" s="333"/>
    </row>
    <row r="68" spans="1:29" ht="15.75" customHeight="1">
      <c r="A68" s="363"/>
      <c r="B68" s="100"/>
      <c r="C68" s="335"/>
      <c r="D68" s="336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28"/>
      <c r="S68" s="47"/>
      <c r="T68" s="120"/>
      <c r="U68" s="111"/>
      <c r="V68" s="112"/>
      <c r="W68" s="126"/>
      <c r="X68" s="127"/>
      <c r="Y68" s="337"/>
      <c r="Z68" s="338"/>
      <c r="AA68" s="117"/>
      <c r="AB68" s="110"/>
      <c r="AC68" s="333"/>
    </row>
    <row r="69" spans="1:29" ht="15.75" customHeight="1">
      <c r="A69" s="363"/>
      <c r="B69" s="100"/>
      <c r="C69" s="335"/>
      <c r="D69" s="336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28"/>
      <c r="S69" s="47"/>
      <c r="T69" s="120"/>
      <c r="U69" s="111"/>
      <c r="V69" s="112"/>
      <c r="W69" s="126"/>
      <c r="X69" s="127"/>
      <c r="Y69" s="337"/>
      <c r="Z69" s="338"/>
      <c r="AA69" s="117"/>
      <c r="AB69" s="110"/>
      <c r="AC69" s="333"/>
    </row>
    <row r="70" spans="1:29" ht="15.75" customHeight="1">
      <c r="A70" s="363"/>
      <c r="B70" s="100"/>
      <c r="C70" s="335"/>
      <c r="D70" s="336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8"/>
      <c r="S70" s="47"/>
      <c r="T70" s="120"/>
      <c r="U70" s="111"/>
      <c r="V70" s="112"/>
      <c r="W70" s="126"/>
      <c r="X70" s="127"/>
      <c r="Y70" s="337"/>
      <c r="Z70" s="338"/>
      <c r="AA70" s="117"/>
      <c r="AB70" s="110"/>
      <c r="AC70" s="333"/>
    </row>
    <row r="71" spans="1:29" ht="15.75" customHeight="1">
      <c r="A71" s="363"/>
      <c r="B71" s="100"/>
      <c r="C71" s="335"/>
      <c r="D71" s="336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8"/>
      <c r="S71" s="119"/>
      <c r="T71" s="120"/>
      <c r="U71" s="130"/>
      <c r="V71" s="131"/>
      <c r="W71" s="126"/>
      <c r="X71" s="127"/>
      <c r="Y71" s="337"/>
      <c r="Z71" s="338"/>
      <c r="AA71" s="165"/>
      <c r="AB71" s="125"/>
      <c r="AC71" s="333"/>
    </row>
    <row r="72" spans="1:29" ht="15.75" customHeight="1" thickBot="1">
      <c r="A72" s="364"/>
      <c r="B72" s="133" t="s">
        <v>115</v>
      </c>
      <c r="C72" s="358"/>
      <c r="D72" s="358"/>
      <c r="E72" s="134"/>
      <c r="F72" s="167"/>
      <c r="G72" s="135"/>
      <c r="H72" s="69"/>
      <c r="I72" s="136">
        <f t="shared" ref="I72:J72" si="30">AVERAGE(I56:I71)</f>
        <v>3.8333333333333335</v>
      </c>
      <c r="J72" s="137">
        <f t="shared" si="30"/>
        <v>3550</v>
      </c>
      <c r="K72" s="138">
        <f t="shared" ref="K72" si="31">J72/I72</f>
        <v>926.08695652173913</v>
      </c>
      <c r="L72" s="136">
        <f t="shared" ref="L72:M72" si="32">AVERAGE(L56:L71)</f>
        <v>3.8333333333333335</v>
      </c>
      <c r="M72" s="137">
        <f t="shared" si="32"/>
        <v>3158.6380942065207</v>
      </c>
      <c r="N72" s="138">
        <f>M72/L72</f>
        <v>823.99254631474446</v>
      </c>
      <c r="O72" s="139">
        <f>L72-I72</f>
        <v>0</v>
      </c>
      <c r="P72" s="140">
        <f>N72-K72</f>
        <v>-102.09441020699467</v>
      </c>
      <c r="Q72" s="141">
        <f>N72/K72</f>
        <v>0.88975720963563953</v>
      </c>
      <c r="R72" s="329"/>
      <c r="S72" s="142">
        <v>0.25</v>
      </c>
      <c r="T72" s="143">
        <v>0.54546296296296304</v>
      </c>
      <c r="U72" s="144"/>
      <c r="V72" s="166"/>
      <c r="W72" s="167"/>
      <c r="X72" s="138"/>
      <c r="Y72" s="359"/>
      <c r="Z72" s="360"/>
      <c r="AA72" s="168">
        <f>M72-J72</f>
        <v>-391.36190579347931</v>
      </c>
      <c r="AB72" s="141">
        <f>M72/J72</f>
        <v>0.88975720963563965</v>
      </c>
      <c r="AC72" s="334"/>
    </row>
    <row r="73" spans="1:29" ht="15.75" customHeight="1">
      <c r="A73" s="322" t="s">
        <v>132</v>
      </c>
      <c r="B73" s="114" t="s">
        <v>118</v>
      </c>
      <c r="C73" s="325" t="s">
        <v>133</v>
      </c>
      <c r="D73" s="326"/>
      <c r="E73" s="147">
        <v>28.57</v>
      </c>
      <c r="F73" s="97">
        <v>1616</v>
      </c>
      <c r="G73" s="148">
        <f t="shared" ref="G73:G76" si="33">E73*F73</f>
        <v>46169.120000000003</v>
      </c>
      <c r="H73" s="149"/>
      <c r="I73" s="150">
        <v>12</v>
      </c>
      <c r="J73" s="151">
        <v>3600</v>
      </c>
      <c r="K73" s="152">
        <f>J73/I73</f>
        <v>300</v>
      </c>
      <c r="L73" s="153">
        <v>12</v>
      </c>
      <c r="M73" s="151">
        <f>F73/V73*60</f>
        <v>3119.9712706954078</v>
      </c>
      <c r="N73" s="152">
        <f>M73/L73</f>
        <v>259.99760589128397</v>
      </c>
      <c r="O73" s="154">
        <f>L73-I73</f>
        <v>0</v>
      </c>
      <c r="P73" s="155">
        <f>N73-K73</f>
        <v>-40.002394108716032</v>
      </c>
      <c r="Q73" s="156">
        <f>N73/K73</f>
        <v>0.86665868630427989</v>
      </c>
      <c r="R73" s="327">
        <f>Q89</f>
        <v>0.89593923450138369</v>
      </c>
      <c r="S73" s="157">
        <v>0.70833333333333337</v>
      </c>
      <c r="T73" s="158">
        <v>0.72990740740740745</v>
      </c>
      <c r="U73" s="159"/>
      <c r="V73" s="160">
        <v>31.07720923929811</v>
      </c>
      <c r="W73" s="158"/>
      <c r="X73" s="169"/>
      <c r="Y73" s="330"/>
      <c r="Z73" s="331"/>
      <c r="AA73" s="115">
        <f>M73-J73</f>
        <v>-480.02872930459216</v>
      </c>
      <c r="AB73" s="156">
        <f>M73/J73</f>
        <v>0.86665868630428</v>
      </c>
      <c r="AC73" s="332">
        <f>AB89</f>
        <v>0.89593923450138369</v>
      </c>
    </row>
    <row r="74" spans="1:29" ht="15.75" customHeight="1">
      <c r="A74" s="323"/>
      <c r="B74" s="100" t="s">
        <v>118</v>
      </c>
      <c r="C74" s="335" t="s">
        <v>195</v>
      </c>
      <c r="D74" s="336"/>
      <c r="E74" s="101">
        <v>20.420000000000002</v>
      </c>
      <c r="F74" s="102">
        <v>623</v>
      </c>
      <c r="G74" s="103">
        <f t="shared" si="33"/>
        <v>12721.660000000002</v>
      </c>
      <c r="H74" s="26"/>
      <c r="I74" s="104">
        <v>13</v>
      </c>
      <c r="J74" s="105">
        <v>3600</v>
      </c>
      <c r="K74" s="106">
        <f t="shared" si="18"/>
        <v>276.92307692307691</v>
      </c>
      <c r="L74" s="107">
        <v>13</v>
      </c>
      <c r="M74" s="105">
        <f>F74/V74*60</f>
        <v>3260.9437684264062</v>
      </c>
      <c r="N74" s="106">
        <f>M74/L74</f>
        <v>250.84182834049278</v>
      </c>
      <c r="O74" s="108">
        <f>L74-I74</f>
        <v>0</v>
      </c>
      <c r="P74" s="109">
        <f>N74-K74</f>
        <v>-26.081248582584124</v>
      </c>
      <c r="Q74" s="110">
        <f>N74/K74</f>
        <v>0.90581771345177953</v>
      </c>
      <c r="R74" s="328"/>
      <c r="S74" s="47">
        <v>0.73402777777777783</v>
      </c>
      <c r="T74" s="48">
        <v>0.74197916666666675</v>
      </c>
      <c r="U74" s="111">
        <v>5.9333333333333549</v>
      </c>
      <c r="V74" s="112">
        <v>11.462939153359891</v>
      </c>
      <c r="W74" s="113"/>
      <c r="X74" s="13"/>
      <c r="Y74" s="337"/>
      <c r="Z74" s="338"/>
      <c r="AA74" s="117">
        <f>M74-J74</f>
        <v>-339.05623157359378</v>
      </c>
      <c r="AB74" s="110">
        <f>M74/J74</f>
        <v>0.90581771345177953</v>
      </c>
      <c r="AC74" s="333"/>
    </row>
    <row r="75" spans="1:29" ht="15.75" customHeight="1">
      <c r="A75" s="323"/>
      <c r="B75" s="100" t="s">
        <v>118</v>
      </c>
      <c r="C75" s="335" t="s">
        <v>229</v>
      </c>
      <c r="D75" s="336"/>
      <c r="E75" s="101">
        <v>17.71</v>
      </c>
      <c r="F75" s="102">
        <v>1985</v>
      </c>
      <c r="G75" s="103">
        <f t="shared" si="33"/>
        <v>35154.35</v>
      </c>
      <c r="H75" s="26"/>
      <c r="I75" s="104">
        <v>6</v>
      </c>
      <c r="J75" s="105">
        <v>3600</v>
      </c>
      <c r="K75" s="106">
        <f t="shared" si="18"/>
        <v>600</v>
      </c>
      <c r="L75" s="107">
        <v>6</v>
      </c>
      <c r="M75" s="105">
        <f>F75/V75*60</f>
        <v>3259.328263546683</v>
      </c>
      <c r="N75" s="106">
        <f>M75/L75</f>
        <v>543.22137725778055</v>
      </c>
      <c r="O75" s="108">
        <f>L75-I75</f>
        <v>0</v>
      </c>
      <c r="P75" s="109">
        <f>N75-K75</f>
        <v>-56.778622742219454</v>
      </c>
      <c r="Q75" s="110">
        <f>N75/K75</f>
        <v>0.90536896209630091</v>
      </c>
      <c r="R75" s="328"/>
      <c r="S75" s="47">
        <v>0.74513888888888891</v>
      </c>
      <c r="T75" s="48">
        <v>0.77050925925925928</v>
      </c>
      <c r="U75" s="111">
        <v>4.5499999999999119</v>
      </c>
      <c r="V75" s="112">
        <v>36.541271811142977</v>
      </c>
      <c r="W75" s="113"/>
      <c r="X75" s="13"/>
      <c r="Y75" s="337"/>
      <c r="Z75" s="338"/>
      <c r="AA75" s="117">
        <f>M75-J75</f>
        <v>-340.67173645331695</v>
      </c>
      <c r="AB75" s="110">
        <f>M75/J75</f>
        <v>0.9053689620963008</v>
      </c>
      <c r="AC75" s="333"/>
    </row>
    <row r="76" spans="1:29" ht="15.75" customHeight="1">
      <c r="A76" s="323"/>
      <c r="B76" s="100" t="s">
        <v>118</v>
      </c>
      <c r="C76" s="335" t="s">
        <v>227</v>
      </c>
      <c r="D76" s="336"/>
      <c r="E76" s="101">
        <v>18.920000000000002</v>
      </c>
      <c r="F76" s="102">
        <v>2497</v>
      </c>
      <c r="G76" s="103">
        <f t="shared" si="33"/>
        <v>47243.240000000005</v>
      </c>
      <c r="H76" s="26"/>
      <c r="I76" s="104">
        <v>6</v>
      </c>
      <c r="J76" s="105">
        <v>3600</v>
      </c>
      <c r="K76" s="106">
        <f t="shared" si="18"/>
        <v>600</v>
      </c>
      <c r="L76" s="107">
        <v>6</v>
      </c>
      <c r="M76" s="105">
        <f>F76/V76*60</f>
        <v>3261.2816741514289</v>
      </c>
      <c r="N76" s="106">
        <f>M76/L76</f>
        <v>543.54694569190485</v>
      </c>
      <c r="O76" s="108">
        <f>L76-I76</f>
        <v>0</v>
      </c>
      <c r="P76" s="109">
        <f>N76-K76</f>
        <v>-56.453054308095147</v>
      </c>
      <c r="Q76" s="110">
        <f>N76/K76</f>
        <v>0.90591157615317475</v>
      </c>
      <c r="R76" s="328"/>
      <c r="S76" s="47">
        <v>0.77361111111111114</v>
      </c>
      <c r="T76" s="48">
        <v>0.80550925925925931</v>
      </c>
      <c r="U76" s="111">
        <v>5</v>
      </c>
      <c r="V76" s="112">
        <v>45.938994226551287</v>
      </c>
      <c r="W76" s="113"/>
      <c r="X76" s="116"/>
      <c r="Y76" s="337"/>
      <c r="Z76" s="338"/>
      <c r="AA76" s="117">
        <f>M76-J76</f>
        <v>-338.71832584857111</v>
      </c>
      <c r="AB76" s="110">
        <f>M76/J76</f>
        <v>0.90591157615317464</v>
      </c>
      <c r="AC76" s="333"/>
    </row>
    <row r="77" spans="1:29" ht="15.75" customHeight="1">
      <c r="A77" s="323"/>
      <c r="B77" s="100"/>
      <c r="C77" s="335"/>
      <c r="D77" s="336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8"/>
      <c r="S77" s="47"/>
      <c r="T77" s="48"/>
      <c r="U77" s="111"/>
      <c r="V77" s="112"/>
      <c r="W77" s="113"/>
      <c r="X77" s="116"/>
      <c r="Y77" s="337"/>
      <c r="Z77" s="338"/>
      <c r="AA77" s="117"/>
      <c r="AB77" s="110"/>
      <c r="AC77" s="333"/>
    </row>
    <row r="78" spans="1:29" ht="15.75" customHeight="1">
      <c r="A78" s="323"/>
      <c r="B78" s="100"/>
      <c r="C78" s="335"/>
      <c r="D78" s="336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8"/>
      <c r="S78" s="47"/>
      <c r="T78" s="120"/>
      <c r="U78" s="111"/>
      <c r="V78" s="112"/>
      <c r="W78" s="113"/>
      <c r="X78" s="50"/>
      <c r="Y78" s="337"/>
      <c r="Z78" s="338"/>
      <c r="AA78" s="117"/>
      <c r="AB78" s="110"/>
      <c r="AC78" s="333"/>
    </row>
    <row r="79" spans="1:29" ht="15.75" customHeight="1">
      <c r="A79" s="323"/>
      <c r="B79" s="100"/>
      <c r="C79" s="335"/>
      <c r="D79" s="336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8"/>
      <c r="S79" s="47"/>
      <c r="T79" s="120"/>
      <c r="U79" s="111"/>
      <c r="V79" s="112"/>
      <c r="W79" s="113"/>
      <c r="X79" s="116"/>
      <c r="Y79" s="337"/>
      <c r="Z79" s="338"/>
      <c r="AA79" s="117"/>
      <c r="AB79" s="110"/>
      <c r="AC79" s="333"/>
    </row>
    <row r="80" spans="1:29" ht="15.75" customHeight="1">
      <c r="A80" s="323"/>
      <c r="B80" s="100"/>
      <c r="C80" s="335"/>
      <c r="D80" s="336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8"/>
      <c r="S80" s="47"/>
      <c r="T80" s="120"/>
      <c r="U80" s="111"/>
      <c r="V80" s="112"/>
      <c r="W80" s="113"/>
      <c r="X80" s="116"/>
      <c r="Y80" s="337"/>
      <c r="Z80" s="338"/>
      <c r="AA80" s="117"/>
      <c r="AB80" s="110"/>
      <c r="AC80" s="333"/>
    </row>
    <row r="81" spans="1:29" ht="15.75" customHeight="1">
      <c r="A81" s="323"/>
      <c r="B81" s="100"/>
      <c r="C81" s="335"/>
      <c r="D81" s="336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8"/>
      <c r="S81" s="47"/>
      <c r="T81" s="120"/>
      <c r="U81" s="111"/>
      <c r="V81" s="112"/>
      <c r="W81" s="126"/>
      <c r="X81" s="127"/>
      <c r="Y81" s="337"/>
      <c r="Z81" s="338"/>
      <c r="AA81" s="117"/>
      <c r="AB81" s="110"/>
      <c r="AC81" s="333"/>
    </row>
    <row r="82" spans="1:29" ht="15.75" customHeight="1">
      <c r="A82" s="323"/>
      <c r="B82" s="100"/>
      <c r="C82" s="335"/>
      <c r="D82" s="336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8"/>
      <c r="S82" s="47"/>
      <c r="T82" s="120"/>
      <c r="U82" s="111"/>
      <c r="V82" s="112"/>
      <c r="W82" s="126"/>
      <c r="X82" s="127"/>
      <c r="Y82" s="337"/>
      <c r="Z82" s="338"/>
      <c r="AA82" s="117"/>
      <c r="AB82" s="110"/>
      <c r="AC82" s="333"/>
    </row>
    <row r="83" spans="1:29" ht="15.75" customHeight="1">
      <c r="A83" s="323"/>
      <c r="B83" s="100"/>
      <c r="C83" s="335"/>
      <c r="D83" s="336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8"/>
      <c r="S83" s="47"/>
      <c r="T83" s="120"/>
      <c r="U83" s="111"/>
      <c r="V83" s="112"/>
      <c r="W83" s="126"/>
      <c r="X83" s="127"/>
      <c r="Y83" s="337"/>
      <c r="Z83" s="338"/>
      <c r="AA83" s="117"/>
      <c r="AB83" s="110"/>
      <c r="AC83" s="333"/>
    </row>
    <row r="84" spans="1:29" ht="15.75" customHeight="1">
      <c r="A84" s="323"/>
      <c r="B84" s="100"/>
      <c r="C84" s="335"/>
      <c r="D84" s="336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8"/>
      <c r="S84" s="47"/>
      <c r="T84" s="120"/>
      <c r="U84" s="111"/>
      <c r="V84" s="112"/>
      <c r="W84" s="126"/>
      <c r="X84" s="127"/>
      <c r="Y84" s="337"/>
      <c r="Z84" s="338"/>
      <c r="AA84" s="117"/>
      <c r="AB84" s="110"/>
      <c r="AC84" s="333"/>
    </row>
    <row r="85" spans="1:29" ht="15.75" customHeight="1">
      <c r="A85" s="323"/>
      <c r="B85" s="100"/>
      <c r="C85" s="335"/>
      <c r="D85" s="336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8"/>
      <c r="S85" s="47"/>
      <c r="T85" s="120"/>
      <c r="U85" s="111"/>
      <c r="V85" s="112"/>
      <c r="W85" s="126"/>
      <c r="X85" s="127"/>
      <c r="Y85" s="337"/>
      <c r="Z85" s="338"/>
      <c r="AA85" s="117"/>
      <c r="AB85" s="110"/>
      <c r="AC85" s="333"/>
    </row>
    <row r="86" spans="1:29" ht="15.75" customHeight="1">
      <c r="A86" s="323"/>
      <c r="B86" s="100"/>
      <c r="C86" s="335"/>
      <c r="D86" s="336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8"/>
      <c r="S86" s="47"/>
      <c r="T86" s="120"/>
      <c r="U86" s="111"/>
      <c r="V86" s="112"/>
      <c r="W86" s="126"/>
      <c r="X86" s="127"/>
      <c r="Y86" s="337"/>
      <c r="Z86" s="338"/>
      <c r="AA86" s="117"/>
      <c r="AB86" s="110"/>
      <c r="AC86" s="333"/>
    </row>
    <row r="87" spans="1:29" ht="15.75" customHeight="1">
      <c r="A87" s="323"/>
      <c r="B87" s="100"/>
      <c r="C87" s="335"/>
      <c r="D87" s="336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8"/>
      <c r="S87" s="47"/>
      <c r="T87" s="120"/>
      <c r="U87" s="111"/>
      <c r="V87" s="112"/>
      <c r="W87" s="126"/>
      <c r="X87" s="127"/>
      <c r="Y87" s="337"/>
      <c r="Z87" s="338"/>
      <c r="AA87" s="117"/>
      <c r="AB87" s="110"/>
      <c r="AC87" s="333"/>
    </row>
    <row r="88" spans="1:29" ht="15.75" customHeight="1">
      <c r="A88" s="323"/>
      <c r="B88" s="100"/>
      <c r="C88" s="335"/>
      <c r="D88" s="336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8"/>
      <c r="S88" s="119"/>
      <c r="T88" s="120"/>
      <c r="U88" s="130"/>
      <c r="V88" s="131"/>
      <c r="W88" s="126"/>
      <c r="X88" s="127"/>
      <c r="Y88" s="337"/>
      <c r="Z88" s="338"/>
      <c r="AA88" s="165"/>
      <c r="AB88" s="125"/>
      <c r="AC88" s="333"/>
    </row>
    <row r="89" spans="1:29" ht="15.75" customHeight="1" thickBot="1">
      <c r="A89" s="324"/>
      <c r="B89" s="133" t="s">
        <v>115</v>
      </c>
      <c r="C89" s="358"/>
      <c r="D89" s="358"/>
      <c r="E89" s="134"/>
      <c r="F89" s="167"/>
      <c r="G89" s="135"/>
      <c r="H89" s="69"/>
      <c r="I89" s="136">
        <f t="shared" ref="I89:J89" si="34">AVERAGE(I73:I88)</f>
        <v>9.25</v>
      </c>
      <c r="J89" s="137">
        <f t="shared" si="34"/>
        <v>3600</v>
      </c>
      <c r="K89" s="138">
        <f t="shared" ref="K89" si="35">J89/I89</f>
        <v>389.18918918918916</v>
      </c>
      <c r="L89" s="136">
        <f t="shared" ref="L89:M89" si="36">AVERAGE(L73:L88)</f>
        <v>9.25</v>
      </c>
      <c r="M89" s="137">
        <f t="shared" si="36"/>
        <v>3225.3812442049812</v>
      </c>
      <c r="N89" s="138">
        <f t="shared" ref="N89:N95" si="37">M89/L89</f>
        <v>348.68986423837634</v>
      </c>
      <c r="O89" s="139">
        <f t="shared" ref="O89:O95" si="38">L89-I89</f>
        <v>0</v>
      </c>
      <c r="P89" s="140">
        <f t="shared" ref="P89:P95" si="39">N89-K89</f>
        <v>-40.49932495081282</v>
      </c>
      <c r="Q89" s="141">
        <f t="shared" ref="Q89:Q95" si="40">N89/K89</f>
        <v>0.89593923450138369</v>
      </c>
      <c r="R89" s="329"/>
      <c r="S89" s="142">
        <v>0.70833333333333337</v>
      </c>
      <c r="T89" s="143">
        <v>0.80550925925925931</v>
      </c>
      <c r="U89" s="144"/>
      <c r="V89" s="166"/>
      <c r="W89" s="167"/>
      <c r="X89" s="138"/>
      <c r="Y89" s="359"/>
      <c r="Z89" s="360"/>
      <c r="AA89" s="168">
        <f t="shared" ref="AA89:AA95" si="41">M89-J89</f>
        <v>-374.61875579501884</v>
      </c>
      <c r="AB89" s="141">
        <f t="shared" ref="AB89:AB95" si="42">M89/J89</f>
        <v>0.89593923450138369</v>
      </c>
      <c r="AC89" s="334"/>
    </row>
    <row r="90" spans="1:29" ht="15.75" customHeight="1">
      <c r="A90" s="361" t="s">
        <v>137</v>
      </c>
      <c r="B90" s="114" t="s">
        <v>118</v>
      </c>
      <c r="C90" s="325" t="s">
        <v>135</v>
      </c>
      <c r="D90" s="326"/>
      <c r="E90" s="147">
        <v>22.28</v>
      </c>
      <c r="F90" s="97">
        <v>1857</v>
      </c>
      <c r="G90" s="148">
        <f t="shared" ref="G90:G95" si="43">E90*F90</f>
        <v>41373.96</v>
      </c>
      <c r="H90" s="149"/>
      <c r="I90" s="150">
        <v>5</v>
      </c>
      <c r="J90" s="151">
        <v>3300</v>
      </c>
      <c r="K90" s="152">
        <f>J90/I90</f>
        <v>660</v>
      </c>
      <c r="L90" s="153">
        <v>5</v>
      </c>
      <c r="M90" s="151">
        <f t="shared" ref="M90:M95" si="44">F90/V90*60</f>
        <v>2989.7999999999997</v>
      </c>
      <c r="N90" s="152">
        <f t="shared" si="37"/>
        <v>597.95999999999992</v>
      </c>
      <c r="O90" s="154">
        <f t="shared" si="38"/>
        <v>0</v>
      </c>
      <c r="P90" s="155">
        <f t="shared" si="39"/>
        <v>-62.040000000000077</v>
      </c>
      <c r="Q90" s="156">
        <f t="shared" si="40"/>
        <v>0.90599999999999992</v>
      </c>
      <c r="R90" s="327">
        <f>Q106</f>
        <v>0.90585542919260564</v>
      </c>
      <c r="S90" s="157">
        <v>0.70833333333333337</v>
      </c>
      <c r="T90" s="158">
        <v>0.73421296296296301</v>
      </c>
      <c r="U90" s="159"/>
      <c r="V90" s="160">
        <v>37.266706803130646</v>
      </c>
      <c r="W90" s="161"/>
      <c r="X90" s="162"/>
      <c r="Y90" s="330"/>
      <c r="Z90" s="331"/>
      <c r="AA90" s="115">
        <f t="shared" si="41"/>
        <v>-310.20000000000027</v>
      </c>
      <c r="AB90" s="156">
        <f t="shared" si="42"/>
        <v>0.90599999999999992</v>
      </c>
      <c r="AC90" s="332">
        <f>AB106</f>
        <v>0.90585542919260564</v>
      </c>
    </row>
    <row r="91" spans="1:29" ht="15.75" customHeight="1">
      <c r="A91" s="362"/>
      <c r="B91" s="100" t="s">
        <v>118</v>
      </c>
      <c r="C91" s="335" t="s">
        <v>138</v>
      </c>
      <c r="D91" s="336"/>
      <c r="E91" s="101">
        <v>17.89</v>
      </c>
      <c r="F91" s="102">
        <v>1599</v>
      </c>
      <c r="G91" s="103">
        <f t="shared" si="43"/>
        <v>28606.11</v>
      </c>
      <c r="H91" s="26">
        <v>2</v>
      </c>
      <c r="I91" s="104">
        <v>4</v>
      </c>
      <c r="J91" s="105">
        <v>3300</v>
      </c>
      <c r="K91" s="106">
        <f t="shared" ref="K91:K136" si="45">J91/I91</f>
        <v>825</v>
      </c>
      <c r="L91" s="107">
        <v>4</v>
      </c>
      <c r="M91" s="105">
        <f t="shared" si="44"/>
        <v>2989.8000000000006</v>
      </c>
      <c r="N91" s="106">
        <f t="shared" si="37"/>
        <v>747.45000000000016</v>
      </c>
      <c r="O91" s="108">
        <f t="shared" si="38"/>
        <v>0</v>
      </c>
      <c r="P91" s="109">
        <f t="shared" si="39"/>
        <v>-77.549999999999841</v>
      </c>
      <c r="Q91" s="110">
        <f t="shared" si="40"/>
        <v>0.90600000000000014</v>
      </c>
      <c r="R91" s="328"/>
      <c r="S91" s="47">
        <v>0.73819444444444449</v>
      </c>
      <c r="T91" s="48">
        <v>0.76047453703703705</v>
      </c>
      <c r="U91" s="111">
        <v>5.7333333333333236</v>
      </c>
      <c r="V91" s="112">
        <v>32.089102950030096</v>
      </c>
      <c r="W91" s="113"/>
      <c r="X91" s="116"/>
      <c r="Y91" s="337"/>
      <c r="Z91" s="338"/>
      <c r="AA91" s="117">
        <f t="shared" si="41"/>
        <v>-310.19999999999936</v>
      </c>
      <c r="AB91" s="110">
        <f t="shared" si="42"/>
        <v>0.90600000000000014</v>
      </c>
      <c r="AC91" s="333"/>
    </row>
    <row r="92" spans="1:29" ht="15.75" customHeight="1">
      <c r="A92" s="362"/>
      <c r="B92" s="100" t="s">
        <v>118</v>
      </c>
      <c r="C92" s="335" t="s">
        <v>136</v>
      </c>
      <c r="D92" s="336"/>
      <c r="E92" s="101">
        <v>24.54</v>
      </c>
      <c r="F92" s="102">
        <v>1723</v>
      </c>
      <c r="G92" s="103">
        <f t="shared" si="43"/>
        <v>42282.42</v>
      </c>
      <c r="H92" s="26"/>
      <c r="I92" s="104">
        <v>4</v>
      </c>
      <c r="J92" s="105">
        <v>3000</v>
      </c>
      <c r="K92" s="106">
        <f t="shared" si="45"/>
        <v>750</v>
      </c>
      <c r="L92" s="107">
        <v>4</v>
      </c>
      <c r="M92" s="105">
        <f t="shared" si="44"/>
        <v>2715.8043717482201</v>
      </c>
      <c r="N92" s="106">
        <f t="shared" si="37"/>
        <v>678.95109293705502</v>
      </c>
      <c r="O92" s="108">
        <f t="shared" si="38"/>
        <v>0</v>
      </c>
      <c r="P92" s="109">
        <f t="shared" si="39"/>
        <v>-71.048907062944977</v>
      </c>
      <c r="Q92" s="110">
        <f t="shared" si="40"/>
        <v>0.90526812391607336</v>
      </c>
      <c r="R92" s="328"/>
      <c r="S92" s="47">
        <v>0.76388888888888895</v>
      </c>
      <c r="T92" s="48">
        <v>0.79031250000000008</v>
      </c>
      <c r="U92" s="111">
        <v>4.9166666666667425</v>
      </c>
      <c r="V92" s="112">
        <v>38.066070249917203</v>
      </c>
      <c r="W92" s="113"/>
      <c r="X92" s="116"/>
      <c r="Y92" s="337"/>
      <c r="Z92" s="338"/>
      <c r="AA92" s="117">
        <f t="shared" si="41"/>
        <v>-284.19562825177991</v>
      </c>
      <c r="AB92" s="110">
        <f t="shared" si="42"/>
        <v>0.90526812391607336</v>
      </c>
      <c r="AC92" s="333"/>
    </row>
    <row r="93" spans="1:29" ht="15.75" customHeight="1">
      <c r="A93" s="362"/>
      <c r="B93" s="100" t="s">
        <v>118</v>
      </c>
      <c r="C93" s="335" t="s">
        <v>197</v>
      </c>
      <c r="D93" s="336"/>
      <c r="E93" s="101">
        <v>23.27</v>
      </c>
      <c r="F93" s="102">
        <v>1016</v>
      </c>
      <c r="G93" s="103">
        <f t="shared" si="43"/>
        <v>23642.32</v>
      </c>
      <c r="H93" s="26"/>
      <c r="I93" s="104">
        <v>5</v>
      </c>
      <c r="J93" s="105">
        <v>3000</v>
      </c>
      <c r="K93" s="106">
        <f t="shared" si="45"/>
        <v>600</v>
      </c>
      <c r="L93" s="107">
        <v>5</v>
      </c>
      <c r="M93" s="105">
        <f t="shared" si="44"/>
        <v>2717.0204651947952</v>
      </c>
      <c r="N93" s="106">
        <f t="shared" si="37"/>
        <v>543.40409303895899</v>
      </c>
      <c r="O93" s="108">
        <f t="shared" si="38"/>
        <v>0</v>
      </c>
      <c r="P93" s="109">
        <f t="shared" si="39"/>
        <v>-56.59590696104101</v>
      </c>
      <c r="Q93" s="110">
        <f t="shared" si="40"/>
        <v>0.905673488398265</v>
      </c>
      <c r="R93" s="328"/>
      <c r="S93" s="47">
        <v>0.79375000000000007</v>
      </c>
      <c r="T93" s="48">
        <v>0.8093287037037038</v>
      </c>
      <c r="U93" s="111">
        <v>4.9499999999999744</v>
      </c>
      <c r="V93" s="112">
        <v>22.436341860836706</v>
      </c>
      <c r="W93" s="113"/>
      <c r="X93" s="116"/>
      <c r="Y93" s="337"/>
      <c r="Z93" s="338"/>
      <c r="AA93" s="117">
        <f t="shared" si="41"/>
        <v>-282.97953480520482</v>
      </c>
      <c r="AB93" s="110">
        <f t="shared" si="42"/>
        <v>0.90567348839826511</v>
      </c>
      <c r="AC93" s="333"/>
    </row>
    <row r="94" spans="1:29" ht="15.75" customHeight="1">
      <c r="A94" s="363"/>
      <c r="B94" s="100" t="s">
        <v>118</v>
      </c>
      <c r="C94" s="335" t="s">
        <v>230</v>
      </c>
      <c r="D94" s="336"/>
      <c r="E94" s="101">
        <v>24.33</v>
      </c>
      <c r="F94" s="102">
        <v>3101</v>
      </c>
      <c r="G94" s="103">
        <f t="shared" si="43"/>
        <v>75447.33</v>
      </c>
      <c r="H94" s="13"/>
      <c r="I94" s="104">
        <v>4</v>
      </c>
      <c r="J94" s="105">
        <v>3000</v>
      </c>
      <c r="K94" s="106">
        <f t="shared" si="45"/>
        <v>750</v>
      </c>
      <c r="L94" s="107">
        <v>4</v>
      </c>
      <c r="M94" s="105">
        <f t="shared" si="44"/>
        <v>2718.4427747972322</v>
      </c>
      <c r="N94" s="106">
        <f t="shared" si="37"/>
        <v>679.61069369930806</v>
      </c>
      <c r="O94" s="108">
        <f t="shared" si="38"/>
        <v>0</v>
      </c>
      <c r="P94" s="109">
        <f t="shared" si="39"/>
        <v>-70.389306300691942</v>
      </c>
      <c r="Q94" s="110">
        <f t="shared" si="40"/>
        <v>0.90614759159907743</v>
      </c>
      <c r="R94" s="328"/>
      <c r="S94" s="47">
        <v>0.81319444444444444</v>
      </c>
      <c r="T94" s="48">
        <v>0.86071759259259262</v>
      </c>
      <c r="U94" s="111">
        <v>5.5666666666665243</v>
      </c>
      <c r="V94" s="112">
        <v>68.44359635780016</v>
      </c>
      <c r="W94" s="113">
        <v>0.86071759259259262</v>
      </c>
      <c r="X94" s="116">
        <v>0.89999999999999991</v>
      </c>
      <c r="Y94" s="337"/>
      <c r="Z94" s="338"/>
      <c r="AA94" s="117">
        <f t="shared" si="41"/>
        <v>-281.55722520276777</v>
      </c>
      <c r="AB94" s="110">
        <f t="shared" si="42"/>
        <v>0.90614759159907743</v>
      </c>
      <c r="AC94" s="333"/>
    </row>
    <row r="95" spans="1:29" ht="15.75" customHeight="1">
      <c r="A95" s="363"/>
      <c r="B95" s="100" t="s">
        <v>118</v>
      </c>
      <c r="C95" s="335" t="s">
        <v>138</v>
      </c>
      <c r="D95" s="336"/>
      <c r="E95" s="101">
        <v>17.89</v>
      </c>
      <c r="F95" s="102">
        <v>4151</v>
      </c>
      <c r="G95" s="121">
        <f t="shared" si="43"/>
        <v>74261.39</v>
      </c>
      <c r="H95" s="122"/>
      <c r="I95" s="104">
        <v>4</v>
      </c>
      <c r="J95" s="105">
        <v>3300</v>
      </c>
      <c r="K95" s="106">
        <f t="shared" si="45"/>
        <v>825</v>
      </c>
      <c r="L95" s="107">
        <v>4</v>
      </c>
      <c r="M95" s="105">
        <f t="shared" si="44"/>
        <v>2989.7999999999997</v>
      </c>
      <c r="N95" s="106">
        <f t="shared" si="37"/>
        <v>747.44999999999993</v>
      </c>
      <c r="O95" s="108">
        <f t="shared" si="38"/>
        <v>0</v>
      </c>
      <c r="P95" s="109">
        <f t="shared" si="39"/>
        <v>-77.550000000000068</v>
      </c>
      <c r="Q95" s="110">
        <f t="shared" si="40"/>
        <v>0.90599999999999992</v>
      </c>
      <c r="R95" s="328"/>
      <c r="S95" s="47">
        <v>0.89999999999999991</v>
      </c>
      <c r="T95" s="120">
        <v>0.95784722222222218</v>
      </c>
      <c r="U95" s="111">
        <v>56.566666666666507</v>
      </c>
      <c r="V95" s="112">
        <v>83.303230985350197</v>
      </c>
      <c r="W95" s="113"/>
      <c r="X95" s="116"/>
      <c r="Y95" s="337"/>
      <c r="Z95" s="338"/>
      <c r="AA95" s="117">
        <f t="shared" si="41"/>
        <v>-310.20000000000027</v>
      </c>
      <c r="AB95" s="110">
        <f t="shared" si="42"/>
        <v>0.90599999999999992</v>
      </c>
      <c r="AC95" s="333"/>
    </row>
    <row r="96" spans="1:29" ht="15.75" customHeight="1">
      <c r="A96" s="363"/>
      <c r="B96" s="100"/>
      <c r="C96" s="335"/>
      <c r="D96" s="336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8"/>
      <c r="S96" s="47"/>
      <c r="T96" s="120"/>
      <c r="U96" s="111"/>
      <c r="V96" s="112"/>
      <c r="W96" s="113"/>
      <c r="X96" s="116"/>
      <c r="Y96" s="337"/>
      <c r="Z96" s="338"/>
      <c r="AA96" s="117"/>
      <c r="AB96" s="110"/>
      <c r="AC96" s="333"/>
    </row>
    <row r="97" spans="1:29" ht="15.75" customHeight="1">
      <c r="A97" s="363"/>
      <c r="B97" s="100"/>
      <c r="C97" s="335"/>
      <c r="D97" s="336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8"/>
      <c r="S97" s="47"/>
      <c r="T97" s="120"/>
      <c r="U97" s="111"/>
      <c r="V97" s="112"/>
      <c r="W97" s="113"/>
      <c r="X97" s="116"/>
      <c r="Y97" s="337"/>
      <c r="Z97" s="338"/>
      <c r="AA97" s="117"/>
      <c r="AB97" s="110"/>
      <c r="AC97" s="333"/>
    </row>
    <row r="98" spans="1:29" ht="15.75" customHeight="1">
      <c r="A98" s="363"/>
      <c r="B98" s="100"/>
      <c r="C98" s="335"/>
      <c r="D98" s="336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8"/>
      <c r="S98" s="47"/>
      <c r="T98" s="120"/>
      <c r="U98" s="111"/>
      <c r="V98" s="112"/>
      <c r="W98" s="113"/>
      <c r="X98" s="116"/>
      <c r="Y98" s="337"/>
      <c r="Z98" s="338"/>
      <c r="AA98" s="117"/>
      <c r="AB98" s="110"/>
      <c r="AC98" s="333"/>
    </row>
    <row r="99" spans="1:29" ht="15.75" customHeight="1">
      <c r="A99" s="363"/>
      <c r="B99" s="100"/>
      <c r="C99" s="335"/>
      <c r="D99" s="336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8"/>
      <c r="S99" s="47"/>
      <c r="T99" s="120"/>
      <c r="U99" s="111"/>
      <c r="V99" s="112"/>
      <c r="W99" s="113"/>
      <c r="X99" s="116"/>
      <c r="Y99" s="337"/>
      <c r="Z99" s="338"/>
      <c r="AA99" s="117"/>
      <c r="AB99" s="110"/>
      <c r="AC99" s="333"/>
    </row>
    <row r="100" spans="1:29" ht="15.75" customHeight="1">
      <c r="A100" s="363"/>
      <c r="B100" s="100"/>
      <c r="C100" s="335"/>
      <c r="D100" s="336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8"/>
      <c r="S100" s="47"/>
      <c r="T100" s="120"/>
      <c r="U100" s="111"/>
      <c r="V100" s="112"/>
      <c r="W100" s="126"/>
      <c r="X100" s="127"/>
      <c r="Y100" s="337"/>
      <c r="Z100" s="338"/>
      <c r="AA100" s="117"/>
      <c r="AB100" s="110"/>
      <c r="AC100" s="333"/>
    </row>
    <row r="101" spans="1:29" ht="15.75" customHeight="1">
      <c r="A101" s="363"/>
      <c r="B101" s="100"/>
      <c r="C101" s="335"/>
      <c r="D101" s="336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8"/>
      <c r="S101" s="47"/>
      <c r="T101" s="120"/>
      <c r="U101" s="111"/>
      <c r="V101" s="112"/>
      <c r="W101" s="126"/>
      <c r="X101" s="127"/>
      <c r="Y101" s="337"/>
      <c r="Z101" s="338"/>
      <c r="AA101" s="117"/>
      <c r="AB101" s="110"/>
      <c r="AC101" s="333"/>
    </row>
    <row r="102" spans="1:29" ht="15.75" customHeight="1">
      <c r="A102" s="363"/>
      <c r="B102" s="100"/>
      <c r="C102" s="335"/>
      <c r="D102" s="336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8"/>
      <c r="S102" s="47"/>
      <c r="T102" s="120"/>
      <c r="U102" s="111"/>
      <c r="V102" s="112"/>
      <c r="W102" s="126"/>
      <c r="X102" s="127"/>
      <c r="Y102" s="337"/>
      <c r="Z102" s="338"/>
      <c r="AA102" s="117"/>
      <c r="AB102" s="110"/>
      <c r="AC102" s="333"/>
    </row>
    <row r="103" spans="1:29" ht="15.75" customHeight="1">
      <c r="A103" s="363"/>
      <c r="B103" s="100"/>
      <c r="C103" s="335"/>
      <c r="D103" s="336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8"/>
      <c r="S103" s="47"/>
      <c r="T103" s="120"/>
      <c r="U103" s="111"/>
      <c r="V103" s="112"/>
      <c r="W103" s="126"/>
      <c r="X103" s="127"/>
      <c r="Y103" s="337"/>
      <c r="Z103" s="338"/>
      <c r="AA103" s="117"/>
      <c r="AB103" s="110"/>
      <c r="AC103" s="333"/>
    </row>
    <row r="104" spans="1:29" ht="15.75" customHeight="1">
      <c r="A104" s="363"/>
      <c r="B104" s="100"/>
      <c r="C104" s="335"/>
      <c r="D104" s="336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8"/>
      <c r="S104" s="47"/>
      <c r="T104" s="120"/>
      <c r="U104" s="111"/>
      <c r="V104" s="112"/>
      <c r="W104" s="126"/>
      <c r="X104" s="127"/>
      <c r="Y104" s="337"/>
      <c r="Z104" s="338"/>
      <c r="AA104" s="117"/>
      <c r="AB104" s="110"/>
      <c r="AC104" s="333"/>
    </row>
    <row r="105" spans="1:29" ht="15.75" customHeight="1">
      <c r="A105" s="363"/>
      <c r="B105" s="100"/>
      <c r="C105" s="335"/>
      <c r="D105" s="336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8"/>
      <c r="S105" s="119"/>
      <c r="T105" s="120"/>
      <c r="U105" s="130"/>
      <c r="V105" s="131"/>
      <c r="W105" s="126"/>
      <c r="X105" s="127"/>
      <c r="Y105" s="337"/>
      <c r="Z105" s="338"/>
      <c r="AA105" s="165"/>
      <c r="AB105" s="125"/>
      <c r="AC105" s="333"/>
    </row>
    <row r="106" spans="1:29" ht="15.75" customHeight="1" thickBot="1">
      <c r="A106" s="364"/>
      <c r="B106" s="133" t="s">
        <v>115</v>
      </c>
      <c r="C106" s="358"/>
      <c r="D106" s="358"/>
      <c r="E106" s="134"/>
      <c r="F106" s="99"/>
      <c r="G106" s="135"/>
      <c r="H106" s="69"/>
      <c r="I106" s="136">
        <f t="shared" ref="I106:J106" si="46">AVERAGE(I90:I105)</f>
        <v>4.333333333333333</v>
      </c>
      <c r="J106" s="137">
        <f t="shared" si="46"/>
        <v>3150</v>
      </c>
      <c r="K106" s="138">
        <f t="shared" ref="K106" si="47">J106/I106</f>
        <v>726.92307692307702</v>
      </c>
      <c r="L106" s="136">
        <f t="shared" ref="L106:M106" si="48">AVERAGE(L90:L105)</f>
        <v>4.333333333333333</v>
      </c>
      <c r="M106" s="137">
        <f t="shared" si="48"/>
        <v>2853.4446019567076</v>
      </c>
      <c r="N106" s="138">
        <f t="shared" ref="N106:N114" si="49">M106/L106</f>
        <v>658.48721583616339</v>
      </c>
      <c r="O106" s="139">
        <f t="shared" ref="O106:O114" si="50">L106-I106</f>
        <v>0</v>
      </c>
      <c r="P106" s="140">
        <f t="shared" ref="P106:P114" si="51">N106-K106</f>
        <v>-68.435861086913633</v>
      </c>
      <c r="Q106" s="141">
        <f t="shared" ref="Q106:Q114" si="52">N106/K106</f>
        <v>0.90585542919260564</v>
      </c>
      <c r="R106" s="329"/>
      <c r="S106" s="142">
        <v>0.70833333333333337</v>
      </c>
      <c r="T106" s="143">
        <v>0.95784722222222218</v>
      </c>
      <c r="U106" s="144"/>
      <c r="V106" s="166"/>
      <c r="W106" s="99"/>
      <c r="X106" s="69"/>
      <c r="Y106" s="359"/>
      <c r="Z106" s="360"/>
      <c r="AA106" s="168">
        <f t="shared" ref="AA106:AA114" si="53">M106-J106</f>
        <v>-296.55539804329237</v>
      </c>
      <c r="AB106" s="141">
        <f t="shared" ref="AB106:AB114" si="54">M106/J106</f>
        <v>0.90585542919260564</v>
      </c>
      <c r="AC106" s="334"/>
    </row>
    <row r="107" spans="1:29" ht="15.75" customHeight="1">
      <c r="A107" s="322" t="s">
        <v>140</v>
      </c>
      <c r="B107" s="114" t="s">
        <v>118</v>
      </c>
      <c r="C107" s="325" t="s">
        <v>143</v>
      </c>
      <c r="D107" s="326"/>
      <c r="E107" s="147">
        <v>14.28</v>
      </c>
      <c r="F107" s="97">
        <v>365</v>
      </c>
      <c r="G107" s="148">
        <f t="shared" ref="G107:G114" si="55">E107*F107</f>
        <v>5212.2</v>
      </c>
      <c r="H107" s="149">
        <v>3</v>
      </c>
      <c r="I107" s="150">
        <v>3</v>
      </c>
      <c r="J107" s="151">
        <v>3600</v>
      </c>
      <c r="K107" s="152">
        <f>J107/I107</f>
        <v>1200</v>
      </c>
      <c r="L107" s="153">
        <v>3</v>
      </c>
      <c r="M107" s="151">
        <f t="shared" ref="M107:M114" si="56">F107/V107*60</f>
        <v>3184.7282678776442</v>
      </c>
      <c r="N107" s="152">
        <f t="shared" si="49"/>
        <v>1061.576089292548</v>
      </c>
      <c r="O107" s="154">
        <f t="shared" si="50"/>
        <v>0</v>
      </c>
      <c r="P107" s="155">
        <f t="shared" si="51"/>
        <v>-138.42391070745202</v>
      </c>
      <c r="Q107" s="156">
        <f t="shared" si="52"/>
        <v>0.88464674107712327</v>
      </c>
      <c r="R107" s="327">
        <f>Q123</f>
        <v>0.89478338561914983</v>
      </c>
      <c r="S107" s="157">
        <v>0.75208333333333344</v>
      </c>
      <c r="T107" s="158">
        <v>0.756851851851852</v>
      </c>
      <c r="U107" s="159"/>
      <c r="V107" s="160">
        <v>6.8765678443877176</v>
      </c>
      <c r="W107" s="161"/>
      <c r="X107" s="162"/>
      <c r="Y107" s="330"/>
      <c r="Z107" s="331"/>
      <c r="AA107" s="115">
        <f t="shared" si="53"/>
        <v>-415.27173212235584</v>
      </c>
      <c r="AB107" s="156">
        <f t="shared" si="54"/>
        <v>0.88464674107712338</v>
      </c>
      <c r="AC107" s="332">
        <f>AB123</f>
        <v>0.89478338561914994</v>
      </c>
    </row>
    <row r="108" spans="1:29" ht="15.75" customHeight="1">
      <c r="A108" s="323"/>
      <c r="B108" s="100" t="s">
        <v>118</v>
      </c>
      <c r="C108" s="335" t="s">
        <v>142</v>
      </c>
      <c r="D108" s="336"/>
      <c r="E108" s="101">
        <v>18.18</v>
      </c>
      <c r="F108" s="102">
        <v>706</v>
      </c>
      <c r="G108" s="103">
        <f t="shared" si="55"/>
        <v>12835.08</v>
      </c>
      <c r="H108" s="26">
        <v>2</v>
      </c>
      <c r="I108" s="104">
        <v>3</v>
      </c>
      <c r="J108" s="105">
        <v>3000</v>
      </c>
      <c r="K108" s="106">
        <f t="shared" si="45"/>
        <v>1000</v>
      </c>
      <c r="L108" s="107">
        <v>3</v>
      </c>
      <c r="M108" s="105">
        <f t="shared" si="56"/>
        <v>2717.8088803998244</v>
      </c>
      <c r="N108" s="106">
        <f t="shared" si="49"/>
        <v>905.93629346660816</v>
      </c>
      <c r="O108" s="108">
        <f t="shared" si="50"/>
        <v>0</v>
      </c>
      <c r="P108" s="109">
        <f t="shared" si="51"/>
        <v>-94.063706533391837</v>
      </c>
      <c r="Q108" s="110">
        <f t="shared" si="52"/>
        <v>0.9059362934666082</v>
      </c>
      <c r="R108" s="328"/>
      <c r="S108" s="47">
        <v>0.76666666666666672</v>
      </c>
      <c r="T108" s="48">
        <v>0.77748842592592593</v>
      </c>
      <c r="U108" s="111">
        <v>15</v>
      </c>
      <c r="V108" s="112">
        <v>15.586084917703374</v>
      </c>
      <c r="W108" s="113"/>
      <c r="X108" s="116"/>
      <c r="Y108" s="337"/>
      <c r="Z108" s="338"/>
      <c r="AA108" s="117">
        <f t="shared" si="53"/>
        <v>-282.19111960017563</v>
      </c>
      <c r="AB108" s="110">
        <f t="shared" si="54"/>
        <v>0.90593629346660809</v>
      </c>
      <c r="AC108" s="333"/>
    </row>
    <row r="109" spans="1:29" ht="15.75" customHeight="1">
      <c r="A109" s="323"/>
      <c r="B109" s="100" t="s">
        <v>118</v>
      </c>
      <c r="C109" s="335" t="s">
        <v>148</v>
      </c>
      <c r="D109" s="336"/>
      <c r="E109" s="101">
        <v>25.03</v>
      </c>
      <c r="F109" s="102">
        <v>1972</v>
      </c>
      <c r="G109" s="103">
        <f t="shared" si="55"/>
        <v>49359.16</v>
      </c>
      <c r="H109" s="26">
        <v>2</v>
      </c>
      <c r="I109" s="104">
        <v>5</v>
      </c>
      <c r="J109" s="105">
        <v>3600</v>
      </c>
      <c r="K109" s="106">
        <f t="shared" si="45"/>
        <v>720</v>
      </c>
      <c r="L109" s="107">
        <v>5</v>
      </c>
      <c r="M109" s="105">
        <f t="shared" si="56"/>
        <v>3197.6287436999596</v>
      </c>
      <c r="N109" s="106">
        <f t="shared" si="49"/>
        <v>639.52574873999197</v>
      </c>
      <c r="O109" s="108">
        <f t="shared" si="50"/>
        <v>0</v>
      </c>
      <c r="P109" s="109">
        <f t="shared" si="51"/>
        <v>-80.474251260008032</v>
      </c>
      <c r="Q109" s="110">
        <f t="shared" si="52"/>
        <v>0.88823020658332219</v>
      </c>
      <c r="R109" s="328"/>
      <c r="S109" s="47">
        <v>0.78749999999999998</v>
      </c>
      <c r="T109" s="48">
        <v>0.81319444444444444</v>
      </c>
      <c r="U109" s="111">
        <v>15</v>
      </c>
      <c r="V109" s="112">
        <v>37.002419443819655</v>
      </c>
      <c r="W109" s="113"/>
      <c r="X109" s="116"/>
      <c r="Y109" s="337"/>
      <c r="Z109" s="338"/>
      <c r="AA109" s="117">
        <f t="shared" si="53"/>
        <v>-402.37125630004039</v>
      </c>
      <c r="AB109" s="110">
        <f t="shared" si="54"/>
        <v>0.88823020658332208</v>
      </c>
      <c r="AC109" s="333"/>
    </row>
    <row r="110" spans="1:29" ht="15.75" customHeight="1">
      <c r="A110" s="323"/>
      <c r="B110" s="100" t="s">
        <v>118</v>
      </c>
      <c r="C110" s="335" t="s">
        <v>141</v>
      </c>
      <c r="D110" s="336"/>
      <c r="E110" s="101">
        <v>14.03</v>
      </c>
      <c r="F110" s="102">
        <v>2496</v>
      </c>
      <c r="G110" s="103">
        <f t="shared" si="55"/>
        <v>35018.879999999997</v>
      </c>
      <c r="H110" s="26"/>
      <c r="I110" s="104">
        <v>3</v>
      </c>
      <c r="J110" s="105">
        <v>3000</v>
      </c>
      <c r="K110" s="106">
        <f t="shared" si="45"/>
        <v>1000</v>
      </c>
      <c r="L110" s="107">
        <v>3</v>
      </c>
      <c r="M110" s="105">
        <f t="shared" si="56"/>
        <v>2717.4250361065106</v>
      </c>
      <c r="N110" s="106">
        <f t="shared" si="49"/>
        <v>905.80834536883685</v>
      </c>
      <c r="O110" s="108">
        <f t="shared" si="50"/>
        <v>0</v>
      </c>
      <c r="P110" s="109">
        <f t="shared" si="51"/>
        <v>-94.191654631163146</v>
      </c>
      <c r="Q110" s="110">
        <f t="shared" si="52"/>
        <v>0.90580834536883681</v>
      </c>
      <c r="R110" s="328"/>
      <c r="S110" s="47">
        <v>0.82361111111111107</v>
      </c>
      <c r="T110" s="48">
        <v>0.86187499999999995</v>
      </c>
      <c r="U110" s="111">
        <v>14.999999999999947</v>
      </c>
      <c r="V110" s="112">
        <v>55.110995891380348</v>
      </c>
      <c r="W110" s="113"/>
      <c r="X110" s="116"/>
      <c r="Y110" s="337"/>
      <c r="Z110" s="338"/>
      <c r="AA110" s="117">
        <f t="shared" si="53"/>
        <v>-282.57496389348944</v>
      </c>
      <c r="AB110" s="110">
        <f t="shared" si="54"/>
        <v>0.90580834536883681</v>
      </c>
      <c r="AC110" s="333"/>
    </row>
    <row r="111" spans="1:29" ht="15.75" customHeight="1">
      <c r="A111" s="323"/>
      <c r="B111" s="100" t="s">
        <v>118</v>
      </c>
      <c r="C111" s="335" t="s">
        <v>143</v>
      </c>
      <c r="D111" s="336"/>
      <c r="E111" s="101">
        <v>14.28</v>
      </c>
      <c r="F111" s="102">
        <v>2690</v>
      </c>
      <c r="G111" s="103">
        <f t="shared" si="55"/>
        <v>38413.199999999997</v>
      </c>
      <c r="H111" s="13"/>
      <c r="I111" s="104">
        <v>3</v>
      </c>
      <c r="J111" s="105">
        <v>3600</v>
      </c>
      <c r="K111" s="106">
        <f t="shared" si="45"/>
        <v>1200</v>
      </c>
      <c r="L111" s="107">
        <v>3</v>
      </c>
      <c r="M111" s="105">
        <f t="shared" si="56"/>
        <v>3184.7282678776442</v>
      </c>
      <c r="N111" s="106">
        <f t="shared" si="49"/>
        <v>1061.576089292548</v>
      </c>
      <c r="O111" s="108">
        <f t="shared" si="50"/>
        <v>0</v>
      </c>
      <c r="P111" s="109">
        <f t="shared" si="51"/>
        <v>-138.42391070745202</v>
      </c>
      <c r="Q111" s="110">
        <f t="shared" si="52"/>
        <v>0.88464674107712327</v>
      </c>
      <c r="R111" s="328"/>
      <c r="S111" s="47">
        <v>0.87222222222222212</v>
      </c>
      <c r="T111" s="48">
        <v>0.90740740740740733</v>
      </c>
      <c r="U111" s="111">
        <v>14.899999999999931</v>
      </c>
      <c r="V111" s="112">
        <v>50.679363017542357</v>
      </c>
      <c r="W111" s="113"/>
      <c r="X111" s="116"/>
      <c r="Y111" s="337"/>
      <c r="Z111" s="338"/>
      <c r="AA111" s="117">
        <f t="shared" si="53"/>
        <v>-415.27173212235584</v>
      </c>
      <c r="AB111" s="110">
        <f t="shared" si="54"/>
        <v>0.88464674107712338</v>
      </c>
      <c r="AC111" s="333"/>
    </row>
    <row r="112" spans="1:29" ht="15.75" customHeight="1">
      <c r="A112" s="323"/>
      <c r="B112" s="100" t="s">
        <v>118</v>
      </c>
      <c r="C112" s="335" t="s">
        <v>142</v>
      </c>
      <c r="D112" s="336"/>
      <c r="E112" s="101">
        <v>18.18</v>
      </c>
      <c r="F112" s="102">
        <v>1456</v>
      </c>
      <c r="G112" s="121">
        <f t="shared" si="55"/>
        <v>26470.079999999998</v>
      </c>
      <c r="H112" s="122"/>
      <c r="I112" s="104">
        <v>3</v>
      </c>
      <c r="J112" s="105">
        <v>3000</v>
      </c>
      <c r="K112" s="106">
        <f t="shared" si="45"/>
        <v>1000</v>
      </c>
      <c r="L112" s="107">
        <v>3</v>
      </c>
      <c r="M112" s="105">
        <f t="shared" si="56"/>
        <v>2717.8088803998239</v>
      </c>
      <c r="N112" s="106">
        <f t="shared" si="49"/>
        <v>905.93629346660794</v>
      </c>
      <c r="O112" s="108">
        <f t="shared" si="50"/>
        <v>0</v>
      </c>
      <c r="P112" s="109">
        <f t="shared" si="51"/>
        <v>-94.063706533392065</v>
      </c>
      <c r="Q112" s="110">
        <f t="shared" si="52"/>
        <v>0.90593629346660798</v>
      </c>
      <c r="R112" s="328"/>
      <c r="S112" s="47">
        <v>0.91736111111111096</v>
      </c>
      <c r="T112" s="120">
        <v>0.93967592592592575</v>
      </c>
      <c r="U112" s="111">
        <v>15</v>
      </c>
      <c r="V112" s="112">
        <v>32.143540566821699</v>
      </c>
      <c r="W112" s="113"/>
      <c r="X112" s="116"/>
      <c r="Y112" s="337"/>
      <c r="Z112" s="338"/>
      <c r="AA112" s="117">
        <f t="shared" si="53"/>
        <v>-282.19111960017608</v>
      </c>
      <c r="AB112" s="110">
        <f t="shared" si="54"/>
        <v>0.90593629346660798</v>
      </c>
      <c r="AC112" s="333"/>
    </row>
    <row r="113" spans="1:29" ht="15.75" customHeight="1">
      <c r="A113" s="323"/>
      <c r="B113" s="100" t="s">
        <v>118</v>
      </c>
      <c r="C113" s="335" t="s">
        <v>141</v>
      </c>
      <c r="D113" s="336"/>
      <c r="E113" s="101">
        <v>14.03</v>
      </c>
      <c r="F113" s="102">
        <v>6375</v>
      </c>
      <c r="G113" s="121">
        <f t="shared" si="55"/>
        <v>89441.25</v>
      </c>
      <c r="H113" s="62"/>
      <c r="I113" s="104">
        <v>3</v>
      </c>
      <c r="J113" s="105">
        <v>3000</v>
      </c>
      <c r="K113" s="106">
        <f t="shared" si="45"/>
        <v>1000</v>
      </c>
      <c r="L113" s="107">
        <v>3</v>
      </c>
      <c r="M113" s="105">
        <f t="shared" si="56"/>
        <v>2717.4250361065106</v>
      </c>
      <c r="N113" s="106">
        <f t="shared" si="49"/>
        <v>905.80834536883685</v>
      </c>
      <c r="O113" s="123">
        <f t="shared" si="50"/>
        <v>0</v>
      </c>
      <c r="P113" s="124">
        <f t="shared" si="51"/>
        <v>-94.191654631163146</v>
      </c>
      <c r="Q113" s="125">
        <f t="shared" si="52"/>
        <v>0.90580834536883681</v>
      </c>
      <c r="R113" s="328"/>
      <c r="S113" s="47">
        <v>0.94999999999999984</v>
      </c>
      <c r="T113" s="120">
        <v>1.0477430555555554</v>
      </c>
      <c r="U113" s="111">
        <v>14.866666666666699</v>
      </c>
      <c r="V113" s="112">
        <v>140.75825272738371</v>
      </c>
      <c r="W113" s="113"/>
      <c r="X113" s="116"/>
      <c r="Y113" s="337"/>
      <c r="Z113" s="338"/>
      <c r="AA113" s="117">
        <f t="shared" si="53"/>
        <v>-282.57496389348944</v>
      </c>
      <c r="AB113" s="110">
        <f t="shared" si="54"/>
        <v>0.90580834536883681</v>
      </c>
      <c r="AC113" s="333"/>
    </row>
    <row r="114" spans="1:29" ht="15.75" customHeight="1">
      <c r="A114" s="323"/>
      <c r="B114" s="100" t="s">
        <v>118</v>
      </c>
      <c r="C114" s="335" t="s">
        <v>143</v>
      </c>
      <c r="D114" s="336"/>
      <c r="E114" s="101">
        <v>14.28</v>
      </c>
      <c r="F114" s="102">
        <v>8247</v>
      </c>
      <c r="G114" s="121">
        <f t="shared" si="55"/>
        <v>117767.15999999999</v>
      </c>
      <c r="H114" s="62"/>
      <c r="I114" s="104">
        <v>3</v>
      </c>
      <c r="J114" s="105">
        <v>3600</v>
      </c>
      <c r="K114" s="106">
        <f t="shared" si="45"/>
        <v>1200</v>
      </c>
      <c r="L114" s="118">
        <v>3</v>
      </c>
      <c r="M114" s="105">
        <f t="shared" si="56"/>
        <v>3184.7282678776442</v>
      </c>
      <c r="N114" s="106">
        <f t="shared" si="49"/>
        <v>1061.576089292548</v>
      </c>
      <c r="O114" s="123">
        <f t="shared" si="50"/>
        <v>0</v>
      </c>
      <c r="P114" s="124">
        <f t="shared" si="51"/>
        <v>-138.42391070745202</v>
      </c>
      <c r="Q114" s="125">
        <f t="shared" si="52"/>
        <v>0.88464674107712327</v>
      </c>
      <c r="R114" s="328"/>
      <c r="S114" s="47">
        <v>1.0576388888888888</v>
      </c>
      <c r="T114" s="120">
        <v>1.1655324074074074</v>
      </c>
      <c r="U114" s="111">
        <v>15</v>
      </c>
      <c r="V114" s="112">
        <v>155.37275345935754</v>
      </c>
      <c r="W114" s="113"/>
      <c r="X114" s="116"/>
      <c r="Y114" s="337"/>
      <c r="Z114" s="338"/>
      <c r="AA114" s="117">
        <f t="shared" si="53"/>
        <v>-415.27173212235584</v>
      </c>
      <c r="AB114" s="110">
        <f t="shared" si="54"/>
        <v>0.88464674107712338</v>
      </c>
      <c r="AC114" s="333"/>
    </row>
    <row r="115" spans="1:29" ht="15.75" customHeight="1">
      <c r="A115" s="323"/>
      <c r="B115" s="100"/>
      <c r="C115" s="335"/>
      <c r="D115" s="336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8"/>
      <c r="S115" s="47"/>
      <c r="T115" s="120"/>
      <c r="U115" s="111"/>
      <c r="V115" s="112"/>
      <c r="W115" s="113"/>
      <c r="X115" s="116"/>
      <c r="Y115" s="337"/>
      <c r="Z115" s="338"/>
      <c r="AA115" s="117"/>
      <c r="AB115" s="110"/>
      <c r="AC115" s="333"/>
    </row>
    <row r="116" spans="1:29" ht="15.75" customHeight="1">
      <c r="A116" s="323"/>
      <c r="B116" s="100"/>
      <c r="C116" s="335"/>
      <c r="D116" s="336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8"/>
      <c r="S116" s="47"/>
      <c r="T116" s="120"/>
      <c r="U116" s="111"/>
      <c r="V116" s="112"/>
      <c r="W116" s="113"/>
      <c r="X116" s="116"/>
      <c r="Y116" s="337"/>
      <c r="Z116" s="338"/>
      <c r="AA116" s="117"/>
      <c r="AB116" s="110"/>
      <c r="AC116" s="333"/>
    </row>
    <row r="117" spans="1:29" ht="15.75" customHeight="1">
      <c r="A117" s="323"/>
      <c r="B117" s="100"/>
      <c r="C117" s="335"/>
      <c r="D117" s="336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8"/>
      <c r="S117" s="47"/>
      <c r="T117" s="120"/>
      <c r="U117" s="111"/>
      <c r="V117" s="112"/>
      <c r="W117" s="126"/>
      <c r="X117" s="127"/>
      <c r="Y117" s="337"/>
      <c r="Z117" s="338"/>
      <c r="AA117" s="117"/>
      <c r="AB117" s="110"/>
      <c r="AC117" s="333"/>
    </row>
    <row r="118" spans="1:29" ht="15.75" customHeight="1">
      <c r="A118" s="323"/>
      <c r="B118" s="100"/>
      <c r="C118" s="335"/>
      <c r="D118" s="336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8"/>
      <c r="S118" s="47"/>
      <c r="T118" s="120"/>
      <c r="U118" s="111"/>
      <c r="V118" s="112"/>
      <c r="W118" s="126"/>
      <c r="X118" s="127"/>
      <c r="Y118" s="337"/>
      <c r="Z118" s="338"/>
      <c r="AA118" s="117"/>
      <c r="AB118" s="110"/>
      <c r="AC118" s="333"/>
    </row>
    <row r="119" spans="1:29" ht="15.75" customHeight="1">
      <c r="A119" s="323"/>
      <c r="B119" s="100"/>
      <c r="C119" s="335"/>
      <c r="D119" s="336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8"/>
      <c r="S119" s="47"/>
      <c r="T119" s="120"/>
      <c r="U119" s="111"/>
      <c r="V119" s="112"/>
      <c r="W119" s="126"/>
      <c r="X119" s="127"/>
      <c r="Y119" s="337"/>
      <c r="Z119" s="338"/>
      <c r="AA119" s="117"/>
      <c r="AB119" s="110"/>
      <c r="AC119" s="333"/>
    </row>
    <row r="120" spans="1:29" ht="15.75" customHeight="1">
      <c r="A120" s="323"/>
      <c r="B120" s="100"/>
      <c r="C120" s="335"/>
      <c r="D120" s="336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8"/>
      <c r="S120" s="47"/>
      <c r="T120" s="120"/>
      <c r="U120" s="111"/>
      <c r="V120" s="112"/>
      <c r="W120" s="126"/>
      <c r="X120" s="127"/>
      <c r="Y120" s="337"/>
      <c r="Z120" s="338"/>
      <c r="AA120" s="117"/>
      <c r="AB120" s="110"/>
      <c r="AC120" s="333"/>
    </row>
    <row r="121" spans="1:29" ht="15.75" customHeight="1">
      <c r="A121" s="323"/>
      <c r="B121" s="100"/>
      <c r="C121" s="335"/>
      <c r="D121" s="336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8"/>
      <c r="S121" s="47"/>
      <c r="T121" s="120"/>
      <c r="U121" s="111"/>
      <c r="V121" s="112"/>
      <c r="W121" s="126"/>
      <c r="X121" s="127"/>
      <c r="Y121" s="337"/>
      <c r="Z121" s="338"/>
      <c r="AA121" s="117"/>
      <c r="AB121" s="110"/>
      <c r="AC121" s="333"/>
    </row>
    <row r="122" spans="1:29" ht="15.75" customHeight="1">
      <c r="A122" s="323"/>
      <c r="B122" s="100"/>
      <c r="C122" s="335"/>
      <c r="D122" s="336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8"/>
      <c r="S122" s="119"/>
      <c r="T122" s="120"/>
      <c r="U122" s="130"/>
      <c r="V122" s="131"/>
      <c r="W122" s="126"/>
      <c r="X122" s="127"/>
      <c r="Y122" s="337"/>
      <c r="Z122" s="338"/>
      <c r="AA122" s="165"/>
      <c r="AB122" s="125"/>
      <c r="AC122" s="333"/>
    </row>
    <row r="123" spans="1:29" ht="15.75" customHeight="1" thickBot="1">
      <c r="A123" s="324"/>
      <c r="B123" s="133" t="s">
        <v>115</v>
      </c>
      <c r="C123" s="358"/>
      <c r="D123" s="358"/>
      <c r="E123" s="134"/>
      <c r="F123" s="99"/>
      <c r="G123" s="135"/>
      <c r="H123" s="69"/>
      <c r="I123" s="136">
        <f t="shared" ref="I123:J123" si="57">AVERAGE(I107:I122)</f>
        <v>3.25</v>
      </c>
      <c r="J123" s="137">
        <f t="shared" si="57"/>
        <v>3300</v>
      </c>
      <c r="K123" s="138">
        <f t="shared" ref="K123" si="58">J123/I123</f>
        <v>1015.3846153846154</v>
      </c>
      <c r="L123" s="136">
        <f t="shared" ref="L123:M123" si="59">AVERAGE(L107:L122)</f>
        <v>3.25</v>
      </c>
      <c r="M123" s="137">
        <f t="shared" si="59"/>
        <v>2952.7851725431947</v>
      </c>
      <c r="N123" s="138">
        <f t="shared" ref="N123:N136" si="60">M123/L123</f>
        <v>908.54928385944447</v>
      </c>
      <c r="O123" s="139">
        <f t="shared" ref="O123:O136" si="61">L123-I123</f>
        <v>0</v>
      </c>
      <c r="P123" s="140">
        <f t="shared" ref="P123:P136" si="62">N123-K123</f>
        <v>-106.83533152517089</v>
      </c>
      <c r="Q123" s="141">
        <f t="shared" ref="Q123:Q136" si="63">N123/K123</f>
        <v>0.89478338561914983</v>
      </c>
      <c r="R123" s="329"/>
      <c r="S123" s="142">
        <v>0.75208333333333344</v>
      </c>
      <c r="T123" s="143">
        <v>1.1655324074074074</v>
      </c>
      <c r="U123" s="144"/>
      <c r="V123" s="166"/>
      <c r="W123" s="99"/>
      <c r="X123" s="69"/>
      <c r="Y123" s="359"/>
      <c r="Z123" s="360"/>
      <c r="AA123" s="168">
        <f t="shared" ref="AA123:AA136" si="64">M123-J123</f>
        <v>-347.21482745680532</v>
      </c>
      <c r="AB123" s="141">
        <f t="shared" ref="AB123:AB136" si="65">M123/J123</f>
        <v>0.89478338561914994</v>
      </c>
      <c r="AC123" s="334"/>
    </row>
    <row r="124" spans="1:29" ht="15.75" customHeight="1">
      <c r="A124" s="361" t="s">
        <v>144</v>
      </c>
      <c r="B124" s="114" t="s">
        <v>118</v>
      </c>
      <c r="C124" s="325" t="s">
        <v>139</v>
      </c>
      <c r="D124" s="326"/>
      <c r="E124" s="147">
        <v>16.66</v>
      </c>
      <c r="F124" s="97">
        <v>278</v>
      </c>
      <c r="G124" s="148">
        <f t="shared" ref="G124:G136" si="66">E124*F124</f>
        <v>4631.4800000000005</v>
      </c>
      <c r="H124" s="149">
        <v>3</v>
      </c>
      <c r="I124" s="150">
        <v>5</v>
      </c>
      <c r="J124" s="151">
        <v>3600</v>
      </c>
      <c r="K124" s="152">
        <f>J124/I124</f>
        <v>720</v>
      </c>
      <c r="L124" s="153">
        <v>5</v>
      </c>
      <c r="M124" s="151">
        <f t="shared" ref="M124:M136" si="67">F124/V124*60</f>
        <v>3190.2678973714537</v>
      </c>
      <c r="N124" s="152">
        <f t="shared" si="60"/>
        <v>638.0535794742907</v>
      </c>
      <c r="O124" s="154">
        <f t="shared" si="61"/>
        <v>0</v>
      </c>
      <c r="P124" s="155">
        <f t="shared" si="62"/>
        <v>-81.9464205257093</v>
      </c>
      <c r="Q124" s="156">
        <f t="shared" si="63"/>
        <v>0.88618552704762599</v>
      </c>
      <c r="R124" s="327">
        <f>Q140</f>
        <v>0.8864559551041471</v>
      </c>
      <c r="S124" s="157">
        <v>0.75902777777777775</v>
      </c>
      <c r="T124" s="158">
        <v>0.76265046296296291</v>
      </c>
      <c r="U124" s="159"/>
      <c r="V124" s="160">
        <v>5.2284010423523029</v>
      </c>
      <c r="W124" s="158"/>
      <c r="X124" s="169"/>
      <c r="Y124" s="330"/>
      <c r="Z124" s="331"/>
      <c r="AA124" s="171">
        <f t="shared" si="64"/>
        <v>-409.73210262854627</v>
      </c>
      <c r="AB124" s="156">
        <f t="shared" si="65"/>
        <v>0.88618552704762599</v>
      </c>
      <c r="AC124" s="332">
        <f>AB140</f>
        <v>0.8864559551041471</v>
      </c>
    </row>
    <row r="125" spans="1:29" ht="15.75" customHeight="1">
      <c r="A125" s="362"/>
      <c r="B125" s="100" t="s">
        <v>118</v>
      </c>
      <c r="C125" s="335" t="s">
        <v>146</v>
      </c>
      <c r="D125" s="336"/>
      <c r="E125" s="101">
        <v>18.18</v>
      </c>
      <c r="F125" s="102">
        <v>446</v>
      </c>
      <c r="G125" s="103">
        <f t="shared" si="66"/>
        <v>8108.28</v>
      </c>
      <c r="H125" s="26">
        <v>2</v>
      </c>
      <c r="I125" s="104">
        <v>3</v>
      </c>
      <c r="J125" s="105">
        <v>3600</v>
      </c>
      <c r="K125" s="106">
        <f t="shared" si="45"/>
        <v>1200</v>
      </c>
      <c r="L125" s="107">
        <v>3</v>
      </c>
      <c r="M125" s="105">
        <f t="shared" si="67"/>
        <v>3197.0360598015241</v>
      </c>
      <c r="N125" s="106">
        <f t="shared" si="60"/>
        <v>1065.6786866005079</v>
      </c>
      <c r="O125" s="108">
        <f t="shared" si="61"/>
        <v>0</v>
      </c>
      <c r="P125" s="109">
        <f t="shared" si="62"/>
        <v>-134.32131339949206</v>
      </c>
      <c r="Q125" s="110">
        <f t="shared" si="63"/>
        <v>0.88806557216708992</v>
      </c>
      <c r="R125" s="328"/>
      <c r="S125" s="47">
        <v>0.77291666666666659</v>
      </c>
      <c r="T125" s="48">
        <v>0.77872685185185175</v>
      </c>
      <c r="U125" s="111">
        <v>14.783333333333299</v>
      </c>
      <c r="V125" s="112">
        <v>8.3702527902238586</v>
      </c>
      <c r="W125" s="113"/>
      <c r="X125" s="13"/>
      <c r="Y125" s="337"/>
      <c r="Z125" s="338"/>
      <c r="AA125" s="172">
        <f t="shared" si="64"/>
        <v>-402.96394019847594</v>
      </c>
      <c r="AB125" s="110">
        <f t="shared" si="65"/>
        <v>0.88806557216709003</v>
      </c>
      <c r="AC125" s="333"/>
    </row>
    <row r="126" spans="1:29" ht="15.75" customHeight="1">
      <c r="A126" s="362"/>
      <c r="B126" s="100" t="s">
        <v>118</v>
      </c>
      <c r="C126" s="335" t="s">
        <v>134</v>
      </c>
      <c r="D126" s="336"/>
      <c r="E126" s="101">
        <v>16.7</v>
      </c>
      <c r="F126" s="102">
        <v>544</v>
      </c>
      <c r="G126" s="103">
        <f t="shared" si="66"/>
        <v>9084.7999999999993</v>
      </c>
      <c r="H126" s="26">
        <v>2</v>
      </c>
      <c r="I126" s="104">
        <v>3</v>
      </c>
      <c r="J126" s="105">
        <v>3600</v>
      </c>
      <c r="K126" s="106">
        <f t="shared" si="45"/>
        <v>1200</v>
      </c>
      <c r="L126" s="107">
        <v>3</v>
      </c>
      <c r="M126" s="105">
        <f t="shared" si="67"/>
        <v>3185.925356536763</v>
      </c>
      <c r="N126" s="106">
        <f t="shared" si="60"/>
        <v>1061.9751188455878</v>
      </c>
      <c r="O126" s="108">
        <f t="shared" si="61"/>
        <v>0</v>
      </c>
      <c r="P126" s="109">
        <f t="shared" si="62"/>
        <v>-138.02488115441224</v>
      </c>
      <c r="Q126" s="110">
        <f t="shared" si="63"/>
        <v>0.88497926570465646</v>
      </c>
      <c r="R126" s="328"/>
      <c r="S126" s="47">
        <v>0.78888888888888875</v>
      </c>
      <c r="T126" s="48">
        <v>0.79599537037037027</v>
      </c>
      <c r="U126" s="111">
        <v>14.633333333333276</v>
      </c>
      <c r="V126" s="112">
        <v>10.245061119536421</v>
      </c>
      <c r="W126" s="113"/>
      <c r="X126" s="13"/>
      <c r="Y126" s="337"/>
      <c r="Z126" s="338"/>
      <c r="AA126" s="172">
        <f t="shared" si="64"/>
        <v>-414.07464346323695</v>
      </c>
      <c r="AB126" s="110">
        <f t="shared" si="65"/>
        <v>0.88497926570465635</v>
      </c>
      <c r="AC126" s="333"/>
    </row>
    <row r="127" spans="1:29" ht="15.75" customHeight="1">
      <c r="A127" s="362"/>
      <c r="B127" s="100" t="s">
        <v>118</v>
      </c>
      <c r="C127" s="335" t="s">
        <v>201</v>
      </c>
      <c r="D127" s="336"/>
      <c r="E127" s="101">
        <v>30</v>
      </c>
      <c r="F127" s="102">
        <v>862</v>
      </c>
      <c r="G127" s="103">
        <f t="shared" si="66"/>
        <v>25860</v>
      </c>
      <c r="H127" s="26">
        <v>2</v>
      </c>
      <c r="I127" s="104">
        <v>4</v>
      </c>
      <c r="J127" s="105">
        <v>3600</v>
      </c>
      <c r="K127" s="106">
        <f t="shared" si="45"/>
        <v>900</v>
      </c>
      <c r="L127" s="107">
        <v>4</v>
      </c>
      <c r="M127" s="105">
        <f t="shared" si="67"/>
        <v>3192.4799999999991</v>
      </c>
      <c r="N127" s="106">
        <f t="shared" si="60"/>
        <v>798.11999999999978</v>
      </c>
      <c r="O127" s="108">
        <f t="shared" si="61"/>
        <v>0</v>
      </c>
      <c r="P127" s="109">
        <f t="shared" si="62"/>
        <v>-101.88000000000022</v>
      </c>
      <c r="Q127" s="110">
        <f t="shared" si="63"/>
        <v>0.8867999999999997</v>
      </c>
      <c r="R127" s="328"/>
      <c r="S127" s="47">
        <v>0.8062499999999998</v>
      </c>
      <c r="T127" s="48">
        <v>0.81749999999999978</v>
      </c>
      <c r="U127" s="111">
        <v>14.766666666666524</v>
      </c>
      <c r="V127" s="112">
        <v>16.200571342655245</v>
      </c>
      <c r="W127" s="113"/>
      <c r="X127" s="13"/>
      <c r="Y127" s="337"/>
      <c r="Z127" s="338"/>
      <c r="AA127" s="172">
        <f t="shared" si="64"/>
        <v>-407.52000000000089</v>
      </c>
      <c r="AB127" s="110">
        <f t="shared" si="65"/>
        <v>0.8867999999999997</v>
      </c>
      <c r="AC127" s="333"/>
    </row>
    <row r="128" spans="1:29" ht="15.75" customHeight="1">
      <c r="A128" s="363"/>
      <c r="B128" s="100" t="s">
        <v>118</v>
      </c>
      <c r="C128" s="335" t="s">
        <v>147</v>
      </c>
      <c r="D128" s="336"/>
      <c r="E128" s="101">
        <v>24.82</v>
      </c>
      <c r="F128" s="102">
        <v>857</v>
      </c>
      <c r="G128" s="103">
        <f t="shared" si="66"/>
        <v>21270.74</v>
      </c>
      <c r="H128" s="26">
        <v>2</v>
      </c>
      <c r="I128" s="104">
        <v>5</v>
      </c>
      <c r="J128" s="105">
        <v>3600</v>
      </c>
      <c r="K128" s="106">
        <f t="shared" si="45"/>
        <v>720</v>
      </c>
      <c r="L128" s="107">
        <v>5</v>
      </c>
      <c r="M128" s="105">
        <f t="shared" si="67"/>
        <v>3191.4082883712949</v>
      </c>
      <c r="N128" s="106">
        <f t="shared" si="60"/>
        <v>638.28165767425901</v>
      </c>
      <c r="O128" s="108">
        <f t="shared" si="61"/>
        <v>0</v>
      </c>
      <c r="P128" s="109">
        <f t="shared" si="62"/>
        <v>-81.718342325740991</v>
      </c>
      <c r="Q128" s="110">
        <f t="shared" si="63"/>
        <v>0.88650230232535976</v>
      </c>
      <c r="R128" s="328"/>
      <c r="S128" s="47">
        <v>0.8277777777777775</v>
      </c>
      <c r="T128" s="48">
        <v>0.83895833333333303</v>
      </c>
      <c r="U128" s="111">
        <v>14.799999999999915</v>
      </c>
      <c r="V128" s="112">
        <v>16.112009293001403</v>
      </c>
      <c r="W128" s="113"/>
      <c r="X128" s="116"/>
      <c r="Y128" s="337"/>
      <c r="Z128" s="338"/>
      <c r="AA128" s="172">
        <f t="shared" si="64"/>
        <v>-408.59171162870507</v>
      </c>
      <c r="AB128" s="110">
        <f t="shared" si="65"/>
        <v>0.88650230232535965</v>
      </c>
      <c r="AC128" s="333"/>
    </row>
    <row r="129" spans="1:29" ht="15.75" customHeight="1">
      <c r="A129" s="363"/>
      <c r="B129" s="100" t="s">
        <v>118</v>
      </c>
      <c r="C129" s="335" t="s">
        <v>145</v>
      </c>
      <c r="D129" s="336"/>
      <c r="E129" s="101">
        <v>18.18</v>
      </c>
      <c r="F129" s="102">
        <v>1122</v>
      </c>
      <c r="G129" s="121">
        <f t="shared" si="66"/>
        <v>20397.96</v>
      </c>
      <c r="H129" s="26">
        <v>2</v>
      </c>
      <c r="I129" s="104">
        <v>3</v>
      </c>
      <c r="J129" s="105">
        <v>3600</v>
      </c>
      <c r="K129" s="106">
        <f t="shared" si="45"/>
        <v>1200</v>
      </c>
      <c r="L129" s="107">
        <v>3</v>
      </c>
      <c r="M129" s="105">
        <f t="shared" si="67"/>
        <v>3190.8177986702822</v>
      </c>
      <c r="N129" s="106">
        <f t="shared" si="60"/>
        <v>1063.605932890094</v>
      </c>
      <c r="O129" s="108">
        <f t="shared" si="61"/>
        <v>0</v>
      </c>
      <c r="P129" s="109">
        <f t="shared" si="62"/>
        <v>-136.39406710990602</v>
      </c>
      <c r="Q129" s="110">
        <f t="shared" si="63"/>
        <v>0.88633827740841165</v>
      </c>
      <c r="R129" s="328"/>
      <c r="S129" s="47">
        <v>0.8493055555555552</v>
      </c>
      <c r="T129" s="120">
        <v>0.8639467592592589</v>
      </c>
      <c r="U129" s="111">
        <v>14.899999999999931</v>
      </c>
      <c r="V129" s="112">
        <v>21.098039514526477</v>
      </c>
      <c r="W129" s="113"/>
      <c r="X129" s="50"/>
      <c r="Y129" s="337"/>
      <c r="Z129" s="338"/>
      <c r="AA129" s="172">
        <f t="shared" si="64"/>
        <v>-409.18220132971783</v>
      </c>
      <c r="AB129" s="110">
        <f t="shared" si="65"/>
        <v>0.88633827740841176</v>
      </c>
      <c r="AC129" s="333"/>
    </row>
    <row r="130" spans="1:29" ht="15.75" customHeight="1">
      <c r="A130" s="363"/>
      <c r="B130" s="100" t="s">
        <v>118</v>
      </c>
      <c r="C130" s="335" t="s">
        <v>139</v>
      </c>
      <c r="D130" s="336"/>
      <c r="E130" s="101">
        <v>16.66</v>
      </c>
      <c r="F130" s="102">
        <v>2325</v>
      </c>
      <c r="G130" s="121">
        <f t="shared" si="66"/>
        <v>38734.5</v>
      </c>
      <c r="H130" s="26"/>
      <c r="I130" s="104">
        <v>5</v>
      </c>
      <c r="J130" s="105">
        <v>3600</v>
      </c>
      <c r="K130" s="106">
        <f t="shared" si="45"/>
        <v>720</v>
      </c>
      <c r="L130" s="107">
        <v>5</v>
      </c>
      <c r="M130" s="105">
        <f t="shared" si="67"/>
        <v>3190.2678973714542</v>
      </c>
      <c r="N130" s="106">
        <f t="shared" si="60"/>
        <v>638.05357947429081</v>
      </c>
      <c r="O130" s="123">
        <f t="shared" si="61"/>
        <v>0</v>
      </c>
      <c r="P130" s="124">
        <f t="shared" si="62"/>
        <v>-81.946420525709186</v>
      </c>
      <c r="Q130" s="125">
        <f t="shared" si="63"/>
        <v>0.8861855270476261</v>
      </c>
      <c r="R130" s="328"/>
      <c r="S130" s="47">
        <v>0.87430555555555511</v>
      </c>
      <c r="T130" s="120">
        <v>0.90466435185185146</v>
      </c>
      <c r="U130" s="111">
        <v>14.916666666666547</v>
      </c>
      <c r="V130" s="112">
        <v>43.726735336219797</v>
      </c>
      <c r="W130" s="113"/>
      <c r="X130" s="116"/>
      <c r="Y130" s="337"/>
      <c r="Z130" s="338"/>
      <c r="AA130" s="172">
        <f t="shared" si="64"/>
        <v>-409.73210262854582</v>
      </c>
      <c r="AB130" s="110">
        <f t="shared" si="65"/>
        <v>0.88618552704762621</v>
      </c>
      <c r="AC130" s="333"/>
    </row>
    <row r="131" spans="1:29" ht="15.75" customHeight="1">
      <c r="A131" s="363"/>
      <c r="B131" s="100" t="s">
        <v>118</v>
      </c>
      <c r="C131" s="335" t="s">
        <v>146</v>
      </c>
      <c r="D131" s="336"/>
      <c r="E131" s="101">
        <v>18.18</v>
      </c>
      <c r="F131" s="102">
        <v>943</v>
      </c>
      <c r="G131" s="121">
        <f t="shared" si="66"/>
        <v>17143.739999999998</v>
      </c>
      <c r="H131" s="26"/>
      <c r="I131" s="104">
        <v>3</v>
      </c>
      <c r="J131" s="105">
        <v>3600</v>
      </c>
      <c r="K131" s="106">
        <f t="shared" si="45"/>
        <v>1200</v>
      </c>
      <c r="L131" s="118">
        <v>3</v>
      </c>
      <c r="M131" s="105">
        <f t="shared" si="67"/>
        <v>3197.0360598015245</v>
      </c>
      <c r="N131" s="106">
        <f t="shared" si="60"/>
        <v>1065.6786866005082</v>
      </c>
      <c r="O131" s="123">
        <f t="shared" si="61"/>
        <v>0</v>
      </c>
      <c r="P131" s="124">
        <f t="shared" si="62"/>
        <v>-134.32131339949183</v>
      </c>
      <c r="Q131" s="125">
        <f t="shared" si="63"/>
        <v>0.88806557216709014</v>
      </c>
      <c r="R131" s="328"/>
      <c r="S131" s="47">
        <v>0.91458333333333286</v>
      </c>
      <c r="T131" s="120">
        <v>0.92686342592592541</v>
      </c>
      <c r="U131" s="111">
        <v>15</v>
      </c>
      <c r="V131" s="112">
        <v>17.69764211027152</v>
      </c>
      <c r="W131" s="113"/>
      <c r="X131" s="116"/>
      <c r="Y131" s="337"/>
      <c r="Z131" s="338"/>
      <c r="AA131" s="172">
        <f t="shared" si="64"/>
        <v>-402.96394019847548</v>
      </c>
      <c r="AB131" s="110">
        <f t="shared" si="65"/>
        <v>0.88806557216709014</v>
      </c>
      <c r="AC131" s="333"/>
    </row>
    <row r="132" spans="1:29" ht="15.75" customHeight="1">
      <c r="A132" s="363"/>
      <c r="B132" s="100" t="s">
        <v>118</v>
      </c>
      <c r="C132" s="335" t="s">
        <v>134</v>
      </c>
      <c r="D132" s="336"/>
      <c r="E132" s="101">
        <v>16.7</v>
      </c>
      <c r="F132" s="102">
        <v>1178</v>
      </c>
      <c r="G132" s="121">
        <f t="shared" si="66"/>
        <v>19672.599999999999</v>
      </c>
      <c r="H132" s="26"/>
      <c r="I132" s="104">
        <v>3</v>
      </c>
      <c r="J132" s="105">
        <v>3600</v>
      </c>
      <c r="K132" s="106">
        <f t="shared" si="45"/>
        <v>1200</v>
      </c>
      <c r="L132" s="118">
        <v>3</v>
      </c>
      <c r="M132" s="105">
        <f t="shared" si="67"/>
        <v>3185.925356536763</v>
      </c>
      <c r="N132" s="106">
        <f t="shared" si="60"/>
        <v>1061.9751188455878</v>
      </c>
      <c r="O132" s="123">
        <f t="shared" si="61"/>
        <v>0</v>
      </c>
      <c r="P132" s="124">
        <f t="shared" si="62"/>
        <v>-138.02488115441224</v>
      </c>
      <c r="Q132" s="125">
        <f t="shared" si="63"/>
        <v>0.88497926570465646</v>
      </c>
      <c r="R132" s="328"/>
      <c r="S132" s="47">
        <v>0.936805555555555</v>
      </c>
      <c r="T132" s="120">
        <v>0.9522106481481476</v>
      </c>
      <c r="U132" s="111">
        <v>15</v>
      </c>
      <c r="V132" s="112">
        <v>22.185077203702029</v>
      </c>
      <c r="W132" s="126"/>
      <c r="X132" s="127"/>
      <c r="Y132" s="337"/>
      <c r="Z132" s="338"/>
      <c r="AA132" s="172">
        <f t="shared" si="64"/>
        <v>-414.07464346323695</v>
      </c>
      <c r="AB132" s="110">
        <f t="shared" si="65"/>
        <v>0.88497926570465635</v>
      </c>
      <c r="AC132" s="333"/>
    </row>
    <row r="133" spans="1:29" ht="15.75" customHeight="1">
      <c r="A133" s="363"/>
      <c r="B133" s="100" t="s">
        <v>118</v>
      </c>
      <c r="C133" s="335" t="s">
        <v>201</v>
      </c>
      <c r="D133" s="336"/>
      <c r="E133" s="101">
        <v>30</v>
      </c>
      <c r="F133" s="102">
        <v>2032</v>
      </c>
      <c r="G133" s="121">
        <f t="shared" si="66"/>
        <v>60960</v>
      </c>
      <c r="H133" s="26"/>
      <c r="I133" s="104">
        <v>4</v>
      </c>
      <c r="J133" s="105">
        <v>3600</v>
      </c>
      <c r="K133" s="106">
        <f t="shared" si="45"/>
        <v>900</v>
      </c>
      <c r="L133" s="118">
        <v>4</v>
      </c>
      <c r="M133" s="105">
        <f t="shared" si="67"/>
        <v>3192.4799999999996</v>
      </c>
      <c r="N133" s="106">
        <f t="shared" si="60"/>
        <v>798.11999999999989</v>
      </c>
      <c r="O133" s="123">
        <f t="shared" si="61"/>
        <v>0</v>
      </c>
      <c r="P133" s="124">
        <f t="shared" si="62"/>
        <v>-101.88000000000011</v>
      </c>
      <c r="Q133" s="125">
        <f t="shared" si="63"/>
        <v>0.88679999999999992</v>
      </c>
      <c r="R133" s="328"/>
      <c r="S133" s="47">
        <v>0.96249999999999936</v>
      </c>
      <c r="T133" s="120">
        <v>0.98901620370370302</v>
      </c>
      <c r="U133" s="111">
        <v>14.816666666666531</v>
      </c>
      <c r="V133" s="112">
        <v>38.189745902871756</v>
      </c>
      <c r="W133" s="126"/>
      <c r="X133" s="127"/>
      <c r="Y133" s="337"/>
      <c r="Z133" s="338"/>
      <c r="AA133" s="172">
        <f t="shared" si="64"/>
        <v>-407.52000000000044</v>
      </c>
      <c r="AB133" s="110">
        <f t="shared" si="65"/>
        <v>0.88679999999999992</v>
      </c>
      <c r="AC133" s="333"/>
    </row>
    <row r="134" spans="1:29" ht="15.75" customHeight="1">
      <c r="A134" s="363"/>
      <c r="B134" s="100" t="s">
        <v>118</v>
      </c>
      <c r="C134" s="335" t="s">
        <v>147</v>
      </c>
      <c r="D134" s="336"/>
      <c r="E134" s="101">
        <v>24.82</v>
      </c>
      <c r="F134" s="102">
        <v>1947</v>
      </c>
      <c r="G134" s="121">
        <f t="shared" si="66"/>
        <v>48324.54</v>
      </c>
      <c r="H134" s="26"/>
      <c r="I134" s="104">
        <v>5</v>
      </c>
      <c r="J134" s="105">
        <v>3600</v>
      </c>
      <c r="K134" s="106">
        <f t="shared" si="45"/>
        <v>720</v>
      </c>
      <c r="L134" s="118">
        <v>5</v>
      </c>
      <c r="M134" s="105">
        <f t="shared" si="67"/>
        <v>3191.4082883712945</v>
      </c>
      <c r="N134" s="106">
        <f t="shared" si="60"/>
        <v>638.28165767425889</v>
      </c>
      <c r="O134" s="123">
        <f t="shared" si="61"/>
        <v>0</v>
      </c>
      <c r="P134" s="124">
        <f t="shared" si="62"/>
        <v>-81.718342325741105</v>
      </c>
      <c r="Q134" s="125">
        <f t="shared" si="63"/>
        <v>0.88650230232535954</v>
      </c>
      <c r="R134" s="328"/>
      <c r="S134" s="47">
        <v>0.99930555555555489</v>
      </c>
      <c r="T134" s="120">
        <v>1.0247222222222216</v>
      </c>
      <c r="U134" s="111">
        <v>14.816666666666691</v>
      </c>
      <c r="V134" s="112">
        <v>36.604529864030027</v>
      </c>
      <c r="W134" s="126"/>
      <c r="X134" s="127"/>
      <c r="Y134" s="337"/>
      <c r="Z134" s="338"/>
      <c r="AA134" s="172">
        <f t="shared" si="64"/>
        <v>-408.59171162870553</v>
      </c>
      <c r="AB134" s="110">
        <f t="shared" si="65"/>
        <v>0.88650230232535954</v>
      </c>
      <c r="AC134" s="333"/>
    </row>
    <row r="135" spans="1:29" ht="15.75" customHeight="1">
      <c r="A135" s="363"/>
      <c r="B135" s="100" t="s">
        <v>118</v>
      </c>
      <c r="C135" s="335" t="s">
        <v>145</v>
      </c>
      <c r="D135" s="336"/>
      <c r="E135" s="101">
        <v>18.18</v>
      </c>
      <c r="F135" s="102">
        <v>2806</v>
      </c>
      <c r="G135" s="121">
        <f t="shared" si="66"/>
        <v>51013.08</v>
      </c>
      <c r="H135" s="62"/>
      <c r="I135" s="104">
        <v>3</v>
      </c>
      <c r="J135" s="105">
        <v>3600</v>
      </c>
      <c r="K135" s="106">
        <f t="shared" si="45"/>
        <v>1200</v>
      </c>
      <c r="L135" s="118">
        <v>3</v>
      </c>
      <c r="M135" s="105">
        <f t="shared" si="67"/>
        <v>3190.8177986702826</v>
      </c>
      <c r="N135" s="106">
        <f t="shared" si="60"/>
        <v>1063.6059328900942</v>
      </c>
      <c r="O135" s="123">
        <f t="shared" si="61"/>
        <v>0</v>
      </c>
      <c r="P135" s="124">
        <f t="shared" si="62"/>
        <v>-136.39406710990579</v>
      </c>
      <c r="Q135" s="125">
        <f t="shared" si="63"/>
        <v>0.88633827740841187</v>
      </c>
      <c r="R135" s="328"/>
      <c r="S135" s="47">
        <v>1.0347222222222217</v>
      </c>
      <c r="T135" s="120">
        <v>1.0713541666666662</v>
      </c>
      <c r="U135" s="111">
        <v>15</v>
      </c>
      <c r="V135" s="112">
        <v>52.763902743102754</v>
      </c>
      <c r="W135" s="126"/>
      <c r="X135" s="127"/>
      <c r="Y135" s="337"/>
      <c r="Z135" s="338"/>
      <c r="AA135" s="172">
        <f t="shared" si="64"/>
        <v>-409.18220132971737</v>
      </c>
      <c r="AB135" s="110">
        <f t="shared" si="65"/>
        <v>0.88633827740841187</v>
      </c>
      <c r="AC135" s="333"/>
    </row>
    <row r="136" spans="1:29" ht="15.75" customHeight="1">
      <c r="A136" s="363"/>
      <c r="B136" s="100" t="s">
        <v>118</v>
      </c>
      <c r="C136" s="335" t="s">
        <v>139</v>
      </c>
      <c r="D136" s="336"/>
      <c r="E136" s="101">
        <v>16.66</v>
      </c>
      <c r="F136" s="102">
        <v>6430</v>
      </c>
      <c r="G136" s="121">
        <f t="shared" si="66"/>
        <v>107123.8</v>
      </c>
      <c r="H136" s="62"/>
      <c r="I136" s="104">
        <v>5</v>
      </c>
      <c r="J136" s="105">
        <v>3600</v>
      </c>
      <c r="K136" s="106">
        <f t="shared" si="45"/>
        <v>720</v>
      </c>
      <c r="L136" s="118">
        <v>5</v>
      </c>
      <c r="M136" s="105">
        <f t="shared" si="67"/>
        <v>3190.2678973714537</v>
      </c>
      <c r="N136" s="106">
        <f t="shared" si="60"/>
        <v>638.0535794742907</v>
      </c>
      <c r="O136" s="123">
        <f t="shared" si="61"/>
        <v>0</v>
      </c>
      <c r="P136" s="124">
        <f t="shared" si="62"/>
        <v>-81.9464205257093</v>
      </c>
      <c r="Q136" s="125">
        <f t="shared" si="63"/>
        <v>0.88618552704762599</v>
      </c>
      <c r="R136" s="328"/>
      <c r="S136" s="47">
        <v>1.0812499999999996</v>
      </c>
      <c r="T136" s="120">
        <v>1.165219907407407</v>
      </c>
      <c r="U136" s="111">
        <v>15</v>
      </c>
      <c r="V136" s="112">
        <v>120.9302831018896</v>
      </c>
      <c r="W136" s="126"/>
      <c r="X136" s="127"/>
      <c r="Y136" s="337"/>
      <c r="Z136" s="338"/>
      <c r="AA136" s="172">
        <f t="shared" si="64"/>
        <v>-409.73210262854627</v>
      </c>
      <c r="AB136" s="110">
        <f t="shared" si="65"/>
        <v>0.88618552704762599</v>
      </c>
      <c r="AC136" s="333"/>
    </row>
    <row r="137" spans="1:29" ht="15.75" customHeight="1">
      <c r="A137" s="363"/>
      <c r="B137" s="100"/>
      <c r="C137" s="335"/>
      <c r="D137" s="336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8"/>
      <c r="S137" s="47"/>
      <c r="T137" s="120"/>
      <c r="U137" s="111"/>
      <c r="V137" s="112"/>
      <c r="W137" s="113"/>
      <c r="X137" s="116"/>
      <c r="Y137" s="337"/>
      <c r="Z137" s="338"/>
      <c r="AA137" s="172"/>
      <c r="AB137" s="110"/>
      <c r="AC137" s="333"/>
    </row>
    <row r="138" spans="1:29" ht="15.75" customHeight="1">
      <c r="A138" s="363"/>
      <c r="B138" s="100"/>
      <c r="C138" s="335"/>
      <c r="D138" s="336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8"/>
      <c r="S138" s="47"/>
      <c r="T138" s="120"/>
      <c r="U138" s="111"/>
      <c r="V138" s="112"/>
      <c r="W138" s="126"/>
      <c r="X138" s="127"/>
      <c r="Y138" s="337"/>
      <c r="Z138" s="338"/>
      <c r="AA138" s="172"/>
      <c r="AB138" s="110"/>
      <c r="AC138" s="333"/>
    </row>
    <row r="139" spans="1:29" ht="15.75" customHeight="1">
      <c r="A139" s="363"/>
      <c r="B139" s="100"/>
      <c r="C139" s="335"/>
      <c r="D139" s="336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8"/>
      <c r="S139" s="119"/>
      <c r="T139" s="120"/>
      <c r="U139" s="130"/>
      <c r="V139" s="131"/>
      <c r="W139" s="126"/>
      <c r="X139" s="127"/>
      <c r="Y139" s="337"/>
      <c r="Z139" s="338"/>
      <c r="AA139" s="173"/>
      <c r="AB139" s="125"/>
      <c r="AC139" s="333"/>
    </row>
    <row r="140" spans="1:29" ht="15.75" customHeight="1" thickBot="1">
      <c r="A140" s="364"/>
      <c r="B140" s="133" t="s">
        <v>115</v>
      </c>
      <c r="C140" s="358"/>
      <c r="D140" s="358"/>
      <c r="E140" s="134"/>
      <c r="F140" s="167"/>
      <c r="G140" s="135"/>
      <c r="H140" s="69"/>
      <c r="I140" s="136">
        <f t="shared" ref="I140:J140" si="68">AVERAGE(I124:I139)</f>
        <v>3.9230769230769229</v>
      </c>
      <c r="J140" s="137">
        <f t="shared" si="68"/>
        <v>3600</v>
      </c>
      <c r="K140" s="138">
        <f t="shared" ref="K140" si="69">J140/I140</f>
        <v>917.64705882352951</v>
      </c>
      <c r="L140" s="136">
        <f t="shared" ref="L140:M140" si="70">AVERAGE(L124:L139)</f>
        <v>3.9230769230769229</v>
      </c>
      <c r="M140" s="137">
        <f t="shared" si="70"/>
        <v>3191.2414383749297</v>
      </c>
      <c r="N140" s="138">
        <f>M140/L140</f>
        <v>813.45369997792329</v>
      </c>
      <c r="O140" s="139">
        <f>L140-I140</f>
        <v>0</v>
      </c>
      <c r="P140" s="140">
        <f>N140-K140</f>
        <v>-104.19335884560621</v>
      </c>
      <c r="Q140" s="141">
        <f>N140/K140</f>
        <v>0.8864559551041471</v>
      </c>
      <c r="R140" s="329"/>
      <c r="S140" s="142">
        <v>0.75902777777777775</v>
      </c>
      <c r="T140" s="143">
        <v>1.165219907407407</v>
      </c>
      <c r="U140" s="144"/>
      <c r="V140" s="166"/>
      <c r="W140" s="167"/>
      <c r="X140" s="138"/>
      <c r="Y140" s="359"/>
      <c r="Z140" s="360"/>
      <c r="AA140" s="174">
        <f>M140-J140</f>
        <v>-408.75856162507034</v>
      </c>
      <c r="AB140" s="141">
        <f>M140/J140</f>
        <v>0.8864559551041471</v>
      </c>
      <c r="AC140" s="334"/>
    </row>
    <row r="142" spans="1:29">
      <c r="Y142" s="365" t="s">
        <v>149</v>
      </c>
      <c r="Z142" s="365"/>
    </row>
    <row r="143" spans="1:29">
      <c r="Y143" s="365" t="s">
        <v>150</v>
      </c>
      <c r="Z143" s="365"/>
    </row>
    <row r="144" spans="1:29">
      <c r="Y144" s="365" t="s">
        <v>151</v>
      </c>
      <c r="Z144" s="365"/>
    </row>
    <row r="145" spans="25:26">
      <c r="Y145" s="365" t="s">
        <v>152</v>
      </c>
      <c r="Z145" s="365"/>
    </row>
    <row r="146" spans="25:26">
      <c r="Y146" s="365" t="s">
        <v>153</v>
      </c>
      <c r="Z146" s="365"/>
    </row>
    <row r="147" spans="25:26">
      <c r="Y147" s="365" t="s">
        <v>154</v>
      </c>
      <c r="Z147" s="365"/>
    </row>
    <row r="148" spans="25:26">
      <c r="Y148" s="365" t="s">
        <v>155</v>
      </c>
      <c r="Z148" s="365"/>
    </row>
    <row r="149" spans="25:26">
      <c r="Y149" s="365" t="s">
        <v>156</v>
      </c>
      <c r="Z149" s="365"/>
    </row>
    <row r="150" spans="25:26">
      <c r="Y150" s="365" t="s">
        <v>157</v>
      </c>
      <c r="Z150" s="365"/>
    </row>
    <row r="151" spans="25:26">
      <c r="Y151" s="365" t="s">
        <v>158</v>
      </c>
      <c r="Z151" s="365"/>
    </row>
    <row r="152" spans="25:26">
      <c r="Y152" s="365" t="s">
        <v>159</v>
      </c>
      <c r="Z152" s="365"/>
    </row>
    <row r="153" spans="25:26">
      <c r="Y153" s="365" t="s">
        <v>160</v>
      </c>
      <c r="Z153" s="365"/>
    </row>
    <row r="154" spans="25:26">
      <c r="Y154" s="365" t="s">
        <v>161</v>
      </c>
      <c r="Z154" s="365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163" priority="1" operator="greaterThan">
      <formula>0</formula>
    </cfRule>
  </conditionalFormatting>
  <conditionalFormatting sqref="P5:P140 AA5:AA140">
    <cfRule type="cellIs" dxfId="162" priority="4" operator="lessThan">
      <formula>0</formula>
    </cfRule>
  </conditionalFormatting>
  <conditionalFormatting sqref="Q5:Q140 AB5:AB140">
    <cfRule type="cellIs" dxfId="161" priority="2" operator="greaterThan">
      <formula>1</formula>
    </cfRule>
    <cfRule type="cellIs" dxfId="160" priority="3" operator="lessThan">
      <formula>0.8</formula>
    </cfRule>
  </conditionalFormatting>
  <conditionalFormatting sqref="AC5:AC6 R5:R140 AC73:AC78">
    <cfRule type="cellIs" dxfId="159" priority="5" operator="lessThan">
      <formula>0.8</formula>
    </cfRule>
  </conditionalFormatting>
  <conditionalFormatting sqref="AC12:AC20">
    <cfRule type="cellIs" dxfId="158" priority="12" operator="lessThan">
      <formula>0.8</formula>
    </cfRule>
  </conditionalFormatting>
  <conditionalFormatting sqref="AC22">
    <cfRule type="cellIs" dxfId="157" priority="11" operator="lessThan">
      <formula>0.8</formula>
    </cfRule>
  </conditionalFormatting>
  <conditionalFormatting sqref="AC39">
    <cfRule type="cellIs" dxfId="156" priority="7" operator="lessThan">
      <formula>0.8</formula>
    </cfRule>
  </conditionalFormatting>
  <conditionalFormatting sqref="AC56:AC61">
    <cfRule type="cellIs" dxfId="155" priority="6" operator="lessThan">
      <formula>0.8</formula>
    </cfRule>
  </conditionalFormatting>
  <conditionalFormatting sqref="AC90">
    <cfRule type="cellIs" dxfId="154" priority="10" operator="lessThan">
      <formula>0.8</formula>
    </cfRule>
  </conditionalFormatting>
  <conditionalFormatting sqref="AC107">
    <cfRule type="cellIs" dxfId="153" priority="9" operator="lessThan">
      <formula>0.8</formula>
    </cfRule>
  </conditionalFormatting>
  <conditionalFormatting sqref="AC124:AC129">
    <cfRule type="cellIs" dxfId="152" priority="8" operator="lessThan">
      <formula>0.8</formula>
    </cfRule>
  </conditionalFormatting>
  <dataValidations count="1">
    <dataValidation type="list" allowBlank="1" showInputMessage="1" showErrorMessage="1" sqref="Y5:Z140" xr:uid="{932217D4-25B2-46D5-B40C-06B81BF05121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1E19D-DB01-46FA-9A00-2CA287095051}">
  <sheetPr>
    <tabColor theme="9" tint="0.59999389629810485"/>
    <pageSetUpPr fitToPage="1"/>
  </sheetPr>
  <dimension ref="A1:AG171"/>
  <sheetViews>
    <sheetView zoomScale="85" zoomScaleNormal="85" workbookViewId="0">
      <pane ySplit="4" topLeftCell="A5" activePane="bottomLeft" state="frozen"/>
      <selection activeCell="C22" sqref="B21:X38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SUM(F5:F157)</f>
        <v>128078</v>
      </c>
      <c r="E1" s="88" t="s">
        <v>3</v>
      </c>
      <c r="F1" s="89">
        <f>SUM(G5:G157)</f>
        <v>5496609.1300000008</v>
      </c>
      <c r="G1" s="90" t="s">
        <v>84</v>
      </c>
      <c r="H1" s="91">
        <f>L21+L38+L55+L72+L89+L106+L123+L140+L157</f>
        <v>152.38831168831169</v>
      </c>
      <c r="I1" s="284" t="s">
        <v>85</v>
      </c>
      <c r="J1" s="280"/>
      <c r="K1" s="309"/>
      <c r="L1" s="313" t="s">
        <v>86</v>
      </c>
      <c r="M1" s="314"/>
      <c r="N1" s="315"/>
      <c r="O1" s="280" t="s">
        <v>87</v>
      </c>
      <c r="P1" s="280"/>
      <c r="Q1" s="280"/>
      <c r="R1" s="281"/>
      <c r="S1" s="284" t="s">
        <v>88</v>
      </c>
      <c r="T1" s="280"/>
      <c r="U1" s="280"/>
      <c r="V1" s="280"/>
      <c r="W1" s="280"/>
      <c r="X1" s="281"/>
      <c r="Y1" s="192" t="s">
        <v>187</v>
      </c>
      <c r="Z1" s="192" t="s">
        <v>188</v>
      </c>
      <c r="AA1" s="366" t="s">
        <v>163</v>
      </c>
      <c r="AB1" s="367"/>
      <c r="AC1" s="176" t="s">
        <v>19</v>
      </c>
      <c r="AD1" s="177" t="s">
        <v>162</v>
      </c>
      <c r="AE1" s="284" t="s">
        <v>90</v>
      </c>
      <c r="AF1" s="286"/>
      <c r="AG1" s="287"/>
    </row>
    <row r="2" spans="1:33" ht="26.25" customHeight="1" thickBot="1">
      <c r="A2" s="299">
        <v>46210</v>
      </c>
      <c r="B2" s="300"/>
      <c r="C2" s="92" t="s">
        <v>40</v>
      </c>
      <c r="D2" s="93">
        <f>AVERAGE(N21,N38,N55,N72,N89,N106,N123,N140,N157)</f>
        <v>195.17906294725006</v>
      </c>
      <c r="E2" s="93" t="s">
        <v>91</v>
      </c>
      <c r="F2" s="94">
        <f>F1/D1</f>
        <v>42.916106825528203</v>
      </c>
      <c r="G2" s="95" t="s">
        <v>92</v>
      </c>
      <c r="H2" s="96">
        <f>COUNT(H5:H157)</f>
        <v>9</v>
      </c>
      <c r="I2" s="310"/>
      <c r="J2" s="311"/>
      <c r="K2" s="312"/>
      <c r="L2" s="316"/>
      <c r="M2" s="282"/>
      <c r="N2" s="317"/>
      <c r="O2" s="282"/>
      <c r="P2" s="282"/>
      <c r="Q2" s="282"/>
      <c r="R2" s="283"/>
      <c r="S2" s="285"/>
      <c r="T2" s="282"/>
      <c r="U2" s="282"/>
      <c r="V2" s="282"/>
      <c r="W2" s="282"/>
      <c r="X2" s="283"/>
      <c r="Y2" s="193">
        <f>SUM(Y21,Y38,Y55,Y72,Y89,Y106,Y123,Y140,Y157)</f>
        <v>0</v>
      </c>
      <c r="Z2" s="193">
        <f>SUM(Z21,Z38,Z55,Z72,Z89,Z106,Z123,Z140,Z157)</f>
        <v>0</v>
      </c>
      <c r="AA2" s="368"/>
      <c r="AB2" s="369"/>
      <c r="AC2" s="201">
        <f>SUM(AC21,AC38,AC55,AC72,AC89,AC106,AC123,AC140,AC157)</f>
        <v>75</v>
      </c>
      <c r="AD2" s="202">
        <f>SUM(AD21,AD38,AD55,AD72,AD89,AD106,AD123,AD140,AD157)</f>
        <v>0</v>
      </c>
      <c r="AE2" s="288"/>
      <c r="AF2" s="289"/>
      <c r="AG2" s="290"/>
    </row>
    <row r="3" spans="1:33" ht="23.25" customHeight="1">
      <c r="A3" s="301" t="s">
        <v>93</v>
      </c>
      <c r="B3" s="303" t="s">
        <v>94</v>
      </c>
      <c r="C3" s="305" t="s">
        <v>95</v>
      </c>
      <c r="D3" s="305"/>
      <c r="E3" s="307" t="s">
        <v>96</v>
      </c>
      <c r="F3" s="305" t="s">
        <v>97</v>
      </c>
      <c r="G3" s="307" t="s">
        <v>98</v>
      </c>
      <c r="H3" s="356" t="s">
        <v>99</v>
      </c>
      <c r="I3" s="291" t="s">
        <v>100</v>
      </c>
      <c r="J3" s="293" t="s">
        <v>101</v>
      </c>
      <c r="K3" s="295" t="s">
        <v>40</v>
      </c>
      <c r="L3" s="297" t="s">
        <v>100</v>
      </c>
      <c r="M3" s="293" t="s">
        <v>101</v>
      </c>
      <c r="N3" s="295" t="s">
        <v>40</v>
      </c>
      <c r="O3" s="291" t="s">
        <v>100</v>
      </c>
      <c r="P3" s="350" t="s">
        <v>40</v>
      </c>
      <c r="Q3" s="352" t="s">
        <v>102</v>
      </c>
      <c r="R3" s="354" t="s">
        <v>103</v>
      </c>
      <c r="S3" s="339" t="s">
        <v>104</v>
      </c>
      <c r="T3" s="340"/>
      <c r="U3" s="341" t="s">
        <v>105</v>
      </c>
      <c r="V3" s="341" t="s">
        <v>106</v>
      </c>
      <c r="W3" s="305" t="s">
        <v>107</v>
      </c>
      <c r="X3" s="343"/>
      <c r="Y3" s="370" t="s">
        <v>189</v>
      </c>
      <c r="Z3" s="371"/>
      <c r="AA3" s="377" t="s">
        <v>108</v>
      </c>
      <c r="AB3" s="378"/>
      <c r="AC3" s="370" t="s">
        <v>190</v>
      </c>
      <c r="AD3" s="371"/>
      <c r="AE3" s="348" t="s">
        <v>101</v>
      </c>
      <c r="AF3" s="318" t="s">
        <v>102</v>
      </c>
      <c r="AG3" s="320" t="s">
        <v>109</v>
      </c>
    </row>
    <row r="4" spans="1:33" ht="17.25" customHeight="1" thickBot="1">
      <c r="A4" s="302"/>
      <c r="B4" s="304"/>
      <c r="C4" s="306"/>
      <c r="D4" s="306"/>
      <c r="E4" s="308"/>
      <c r="F4" s="306"/>
      <c r="G4" s="308"/>
      <c r="H4" s="357"/>
      <c r="I4" s="292"/>
      <c r="J4" s="294"/>
      <c r="K4" s="296"/>
      <c r="L4" s="298"/>
      <c r="M4" s="294"/>
      <c r="N4" s="296"/>
      <c r="O4" s="292"/>
      <c r="P4" s="351"/>
      <c r="Q4" s="353"/>
      <c r="R4" s="355"/>
      <c r="S4" s="203" t="s">
        <v>110</v>
      </c>
      <c r="T4" s="204" t="s">
        <v>111</v>
      </c>
      <c r="U4" s="342"/>
      <c r="V4" s="342"/>
      <c r="W4" s="99" t="s">
        <v>112</v>
      </c>
      <c r="X4" s="69" t="s">
        <v>113</v>
      </c>
      <c r="Y4" s="194" t="s">
        <v>49</v>
      </c>
      <c r="Z4" s="195" t="s">
        <v>50</v>
      </c>
      <c r="AA4" s="379"/>
      <c r="AB4" s="380"/>
      <c r="AC4" s="194" t="s">
        <v>164</v>
      </c>
      <c r="AD4" s="195" t="s">
        <v>165</v>
      </c>
      <c r="AE4" s="349"/>
      <c r="AF4" s="319"/>
      <c r="AG4" s="321"/>
    </row>
    <row r="5" spans="1:33" ht="15.75" customHeight="1">
      <c r="A5" s="322" t="s">
        <v>170</v>
      </c>
      <c r="B5" s="114" t="s">
        <v>166</v>
      </c>
      <c r="C5" s="372" t="s">
        <v>167</v>
      </c>
      <c r="D5" s="372"/>
      <c r="E5" s="147">
        <v>19.7</v>
      </c>
      <c r="F5" s="151">
        <v>1743</v>
      </c>
      <c r="G5" s="148">
        <f t="shared" ref="G5:G11" si="0">E5*F5</f>
        <v>34337.1</v>
      </c>
      <c r="H5" s="149"/>
      <c r="I5" s="150">
        <v>13</v>
      </c>
      <c r="J5" s="151">
        <v>1200</v>
      </c>
      <c r="K5" s="152">
        <f>J5/I5</f>
        <v>92.307692307692307</v>
      </c>
      <c r="L5" s="107">
        <v>13</v>
      </c>
      <c r="M5" s="151">
        <f t="shared" ref="M5:M11" si="1">F5/V5*60</f>
        <v>1081.8504896674567</v>
      </c>
      <c r="N5" s="152">
        <f t="shared" ref="N5:N11" si="2">M5/L5</f>
        <v>83.219268435958213</v>
      </c>
      <c r="O5" s="154">
        <f t="shared" ref="O5:O11" si="3">L5-I5</f>
        <v>0</v>
      </c>
      <c r="P5" s="155">
        <f t="shared" ref="P5:P11" si="4">N5-K5</f>
        <v>-9.0884238717340935</v>
      </c>
      <c r="Q5" s="156">
        <f t="shared" ref="Q5:Q11" si="5">N5/K5</f>
        <v>0.90154207472288062</v>
      </c>
      <c r="R5" s="327">
        <f>Q21</f>
        <v>0.86848906487894506</v>
      </c>
      <c r="S5" s="157">
        <v>0.16666666666666666</v>
      </c>
      <c r="T5" s="158">
        <v>0.23379629629629628</v>
      </c>
      <c r="U5" s="159"/>
      <c r="V5" s="160">
        <v>96.66770131254107</v>
      </c>
      <c r="W5" s="181"/>
      <c r="X5" s="152"/>
      <c r="Y5" s="12"/>
      <c r="Z5" s="198"/>
      <c r="AA5" s="330"/>
      <c r="AB5" s="331"/>
      <c r="AC5" s="12">
        <v>2</v>
      </c>
      <c r="AD5" s="198"/>
      <c r="AE5" s="178">
        <f t="shared" ref="AE5:AE11" si="6">M5-J5</f>
        <v>-118.14951033254329</v>
      </c>
      <c r="AF5" s="132">
        <f t="shared" ref="AF5:AF11" si="7">M5/J5</f>
        <v>0.90154207472288062</v>
      </c>
      <c r="AG5" s="373">
        <f>AF21</f>
        <v>0.89885581539918791</v>
      </c>
    </row>
    <row r="6" spans="1:33" ht="15.75" customHeight="1">
      <c r="A6" s="323"/>
      <c r="B6" s="100" t="s">
        <v>171</v>
      </c>
      <c r="C6" s="376" t="s">
        <v>172</v>
      </c>
      <c r="D6" s="376"/>
      <c r="E6" s="101">
        <v>56.43</v>
      </c>
      <c r="F6" s="102">
        <v>4573</v>
      </c>
      <c r="G6" s="103">
        <f t="shared" si="0"/>
        <v>258054.38999999998</v>
      </c>
      <c r="H6" s="26"/>
      <c r="I6" s="104">
        <v>24</v>
      </c>
      <c r="J6" s="105">
        <v>2000</v>
      </c>
      <c r="K6" s="106">
        <f t="shared" ref="K6:K48" si="8">J6/I6</f>
        <v>83.333333333333329</v>
      </c>
      <c r="L6" s="107">
        <v>24</v>
      </c>
      <c r="M6" s="105">
        <f t="shared" si="1"/>
        <v>1790.7403014463871</v>
      </c>
      <c r="N6" s="106">
        <f t="shared" si="2"/>
        <v>74.614179226932791</v>
      </c>
      <c r="O6" s="108">
        <f t="shared" si="3"/>
        <v>0</v>
      </c>
      <c r="P6" s="109">
        <f t="shared" si="4"/>
        <v>-8.7191541064005378</v>
      </c>
      <c r="Q6" s="110">
        <f t="shared" si="5"/>
        <v>0.89537015072319359</v>
      </c>
      <c r="R6" s="328"/>
      <c r="S6" s="47">
        <v>0.23680555555555555</v>
      </c>
      <c r="T6" s="48">
        <v>0.34320601851851851</v>
      </c>
      <c r="U6" s="111">
        <v>5</v>
      </c>
      <c r="V6" s="112">
        <v>153.22154741163882</v>
      </c>
      <c r="W6" s="113"/>
      <c r="X6" s="116"/>
      <c r="Y6" s="12"/>
      <c r="Z6" s="198"/>
      <c r="AA6" s="337"/>
      <c r="AB6" s="338"/>
      <c r="AC6" s="12">
        <v>4</v>
      </c>
      <c r="AD6" s="198"/>
      <c r="AE6" s="117">
        <f t="shared" si="6"/>
        <v>-209.25969855361291</v>
      </c>
      <c r="AF6" s="110">
        <f t="shared" si="7"/>
        <v>0.89537015072319359</v>
      </c>
      <c r="AG6" s="374"/>
    </row>
    <row r="7" spans="1:33" ht="15.75" customHeight="1">
      <c r="A7" s="323"/>
      <c r="B7" s="100" t="s">
        <v>173</v>
      </c>
      <c r="C7" s="376" t="s">
        <v>196</v>
      </c>
      <c r="D7" s="376"/>
      <c r="E7" s="101">
        <v>77.349999999999994</v>
      </c>
      <c r="F7" s="102">
        <v>930</v>
      </c>
      <c r="G7" s="103">
        <f t="shared" si="0"/>
        <v>71935.5</v>
      </c>
      <c r="H7" s="26"/>
      <c r="I7" s="104">
        <v>25</v>
      </c>
      <c r="J7" s="105">
        <v>2000</v>
      </c>
      <c r="K7" s="106">
        <f t="shared" si="8"/>
        <v>80</v>
      </c>
      <c r="L7" s="107">
        <v>25</v>
      </c>
      <c r="M7" s="105">
        <f t="shared" si="1"/>
        <v>1790.3860221195555</v>
      </c>
      <c r="N7" s="106">
        <f t="shared" si="2"/>
        <v>71.615440884782217</v>
      </c>
      <c r="O7" s="108">
        <f t="shared" si="3"/>
        <v>0</v>
      </c>
      <c r="P7" s="109">
        <f t="shared" si="4"/>
        <v>-8.3845591152177832</v>
      </c>
      <c r="Q7" s="110">
        <f t="shared" si="5"/>
        <v>0.89519301105977767</v>
      </c>
      <c r="R7" s="328"/>
      <c r="S7" s="47">
        <v>0.34722222222222221</v>
      </c>
      <c r="T7" s="48">
        <v>0.36885416666666665</v>
      </c>
      <c r="U7" s="111">
        <v>5.7833333333333314</v>
      </c>
      <c r="V7" s="112">
        <v>31.16646315968271</v>
      </c>
      <c r="W7" s="113"/>
      <c r="X7" s="116"/>
      <c r="Y7" s="12"/>
      <c r="Z7" s="198"/>
      <c r="AA7" s="337"/>
      <c r="AB7" s="338"/>
      <c r="AC7" s="12">
        <v>1</v>
      </c>
      <c r="AD7" s="198"/>
      <c r="AE7" s="117">
        <f t="shared" si="6"/>
        <v>-209.61397788044451</v>
      </c>
      <c r="AF7" s="110">
        <f t="shared" si="7"/>
        <v>0.89519301105977778</v>
      </c>
      <c r="AG7" s="374"/>
    </row>
    <row r="8" spans="1:33" ht="15.75" customHeight="1">
      <c r="A8" s="323"/>
      <c r="B8" s="100" t="s">
        <v>173</v>
      </c>
      <c r="C8" s="376" t="s">
        <v>174</v>
      </c>
      <c r="D8" s="376"/>
      <c r="E8" s="101">
        <v>77.34</v>
      </c>
      <c r="F8" s="102">
        <v>2131</v>
      </c>
      <c r="G8" s="103">
        <f t="shared" si="0"/>
        <v>164811.54</v>
      </c>
      <c r="H8" s="26"/>
      <c r="I8" s="104">
        <v>23</v>
      </c>
      <c r="J8" s="105">
        <v>2000</v>
      </c>
      <c r="K8" s="106">
        <f t="shared" si="8"/>
        <v>86.956521739130437</v>
      </c>
      <c r="L8" s="118">
        <v>23</v>
      </c>
      <c r="M8" s="105">
        <f t="shared" si="1"/>
        <v>1793.4192297084635</v>
      </c>
      <c r="N8" s="106">
        <f t="shared" si="2"/>
        <v>77.974749117759288</v>
      </c>
      <c r="O8" s="108">
        <f t="shared" si="3"/>
        <v>0</v>
      </c>
      <c r="P8" s="109">
        <f t="shared" si="4"/>
        <v>-8.9817726213711495</v>
      </c>
      <c r="Q8" s="110">
        <f t="shared" si="5"/>
        <v>0.89670961485423173</v>
      </c>
      <c r="R8" s="328"/>
      <c r="S8" s="47">
        <v>0.37222222222222218</v>
      </c>
      <c r="T8" s="48">
        <v>0.421724537037037</v>
      </c>
      <c r="U8" s="111">
        <v>4.8499999999999588</v>
      </c>
      <c r="V8" s="112">
        <v>71.293982958343094</v>
      </c>
      <c r="W8" s="113">
        <v>0.421724537037037</v>
      </c>
      <c r="X8" s="116">
        <v>0.45972222222222214</v>
      </c>
      <c r="Y8" s="12"/>
      <c r="Z8" s="198"/>
      <c r="AA8" s="337"/>
      <c r="AB8" s="338"/>
      <c r="AC8" s="12">
        <v>2</v>
      </c>
      <c r="AD8" s="198"/>
      <c r="AE8" s="117">
        <f t="shared" si="6"/>
        <v>-206.58077029153651</v>
      </c>
      <c r="AF8" s="110">
        <f t="shared" si="7"/>
        <v>0.89670961485423173</v>
      </c>
      <c r="AG8" s="374"/>
    </row>
    <row r="9" spans="1:33" ht="15.75" customHeight="1">
      <c r="A9" s="323"/>
      <c r="B9" s="100" t="s">
        <v>173</v>
      </c>
      <c r="C9" s="376" t="s">
        <v>176</v>
      </c>
      <c r="D9" s="376"/>
      <c r="E9" s="101">
        <v>59.52</v>
      </c>
      <c r="F9" s="102">
        <v>4783</v>
      </c>
      <c r="G9" s="103">
        <f t="shared" si="0"/>
        <v>284684.16000000003</v>
      </c>
      <c r="H9" s="13"/>
      <c r="I9" s="104">
        <v>24</v>
      </c>
      <c r="J9" s="105">
        <v>2000</v>
      </c>
      <c r="K9" s="106">
        <f t="shared" si="8"/>
        <v>83.333333333333329</v>
      </c>
      <c r="L9" s="118">
        <v>24</v>
      </c>
      <c r="M9" s="105">
        <f t="shared" si="1"/>
        <v>1797.4116725059696</v>
      </c>
      <c r="N9" s="106">
        <f t="shared" si="2"/>
        <v>74.892153021082066</v>
      </c>
      <c r="O9" s="108">
        <f t="shared" si="3"/>
        <v>0</v>
      </c>
      <c r="P9" s="109">
        <f t="shared" si="4"/>
        <v>-8.4411803122512623</v>
      </c>
      <c r="Q9" s="110">
        <f t="shared" si="5"/>
        <v>0.89870583625298484</v>
      </c>
      <c r="R9" s="328"/>
      <c r="S9" s="47">
        <v>0.45972222222222214</v>
      </c>
      <c r="T9" s="48">
        <v>0.57059027777777771</v>
      </c>
      <c r="U9" s="111">
        <v>54.716666666666612</v>
      </c>
      <c r="V9" s="112">
        <v>159.66292218403677</v>
      </c>
      <c r="W9" s="113"/>
      <c r="X9" s="116"/>
      <c r="Y9" s="12"/>
      <c r="Z9" s="198"/>
      <c r="AA9" s="337"/>
      <c r="AB9" s="338"/>
      <c r="AC9" s="12">
        <v>4</v>
      </c>
      <c r="AD9" s="198"/>
      <c r="AE9" s="117">
        <f t="shared" si="6"/>
        <v>-202.58832749403041</v>
      </c>
      <c r="AF9" s="110">
        <f t="shared" si="7"/>
        <v>0.89870583625298484</v>
      </c>
      <c r="AG9" s="374"/>
    </row>
    <row r="10" spans="1:33" ht="15.75" customHeight="1">
      <c r="A10" s="323"/>
      <c r="B10" s="100" t="s">
        <v>166</v>
      </c>
      <c r="C10" s="376" t="s">
        <v>167</v>
      </c>
      <c r="D10" s="376"/>
      <c r="E10" s="101">
        <v>19.7</v>
      </c>
      <c r="F10" s="102">
        <v>1935</v>
      </c>
      <c r="G10" s="121">
        <f t="shared" si="0"/>
        <v>38119.5</v>
      </c>
      <c r="H10" s="122">
        <v>2</v>
      </c>
      <c r="I10" s="104">
        <v>13</v>
      </c>
      <c r="J10" s="105">
        <v>1200</v>
      </c>
      <c r="K10" s="106">
        <f t="shared" si="8"/>
        <v>92.307692307692307</v>
      </c>
      <c r="L10" s="118">
        <v>13</v>
      </c>
      <c r="M10" s="105">
        <f t="shared" si="1"/>
        <v>1081.8504896674567</v>
      </c>
      <c r="N10" s="106">
        <f t="shared" si="2"/>
        <v>83.219268435958213</v>
      </c>
      <c r="O10" s="108">
        <f t="shared" si="3"/>
        <v>0</v>
      </c>
      <c r="P10" s="109">
        <f t="shared" si="4"/>
        <v>-9.0884238717340935</v>
      </c>
      <c r="Q10" s="110">
        <f t="shared" si="5"/>
        <v>0.90154207472288062</v>
      </c>
      <c r="R10" s="328"/>
      <c r="S10" s="47">
        <v>0.57361111111111096</v>
      </c>
      <c r="T10" s="120">
        <v>0.64812499999999984</v>
      </c>
      <c r="U10" s="111">
        <v>5</v>
      </c>
      <c r="V10" s="112">
        <v>107.31612279963682</v>
      </c>
      <c r="W10" s="113"/>
      <c r="X10" s="116"/>
      <c r="Y10" s="12"/>
      <c r="Z10" s="198"/>
      <c r="AA10" s="337"/>
      <c r="AB10" s="338"/>
      <c r="AC10" s="12">
        <v>3</v>
      </c>
      <c r="AD10" s="198"/>
      <c r="AE10" s="117">
        <f t="shared" si="6"/>
        <v>-118.14951033254329</v>
      </c>
      <c r="AF10" s="110">
        <f t="shared" si="7"/>
        <v>0.90154207472288062</v>
      </c>
      <c r="AG10" s="374"/>
    </row>
    <row r="11" spans="1:33" ht="15.75" customHeight="1">
      <c r="A11" s="323"/>
      <c r="B11" s="100" t="s">
        <v>168</v>
      </c>
      <c r="C11" s="376" t="s">
        <v>240</v>
      </c>
      <c r="D11" s="376"/>
      <c r="E11" s="101">
        <v>29.23</v>
      </c>
      <c r="F11" s="102">
        <v>5185</v>
      </c>
      <c r="G11" s="121">
        <f t="shared" si="0"/>
        <v>151557.54999999999</v>
      </c>
      <c r="H11" s="62"/>
      <c r="I11" s="104">
        <v>21</v>
      </c>
      <c r="J11" s="105">
        <v>2790</v>
      </c>
      <c r="K11" s="106">
        <f t="shared" si="8"/>
        <v>132.85714285714286</v>
      </c>
      <c r="L11" s="118">
        <v>26</v>
      </c>
      <c r="M11" s="105">
        <f t="shared" si="1"/>
        <v>2520.25</v>
      </c>
      <c r="N11" s="106">
        <f t="shared" si="2"/>
        <v>96.932692307692307</v>
      </c>
      <c r="O11" s="123">
        <f t="shared" si="3"/>
        <v>5</v>
      </c>
      <c r="P11" s="124">
        <f t="shared" si="4"/>
        <v>-35.924450549450555</v>
      </c>
      <c r="Q11" s="125">
        <f t="shared" si="5"/>
        <v>0.72960090984284531</v>
      </c>
      <c r="R11" s="328"/>
      <c r="S11" s="47">
        <v>0.65138888888888868</v>
      </c>
      <c r="T11" s="120">
        <v>0.73710648148148128</v>
      </c>
      <c r="U11" s="111">
        <v>4.6999999999999353</v>
      </c>
      <c r="V11" s="112">
        <v>123.44013490725126</v>
      </c>
      <c r="W11" s="113"/>
      <c r="X11" s="116"/>
      <c r="Y11" s="12"/>
      <c r="Z11" s="198"/>
      <c r="AA11" s="337"/>
      <c r="AB11" s="338"/>
      <c r="AC11" s="12">
        <v>3</v>
      </c>
      <c r="AD11" s="198"/>
      <c r="AE11" s="117">
        <f t="shared" si="6"/>
        <v>-269.75</v>
      </c>
      <c r="AF11" s="110">
        <f t="shared" si="7"/>
        <v>0.9033154121863799</v>
      </c>
      <c r="AG11" s="374"/>
    </row>
    <row r="12" spans="1:33" ht="15.75" customHeight="1">
      <c r="A12" s="323"/>
      <c r="B12" s="100"/>
      <c r="C12" s="376"/>
      <c r="D12" s="37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8"/>
      <c r="S12" s="47"/>
      <c r="T12" s="120"/>
      <c r="U12" s="111"/>
      <c r="V12" s="112"/>
      <c r="W12" s="113"/>
      <c r="X12" s="116"/>
      <c r="Y12" s="12"/>
      <c r="Z12" s="198"/>
      <c r="AA12" s="337"/>
      <c r="AB12" s="338"/>
      <c r="AC12" s="12"/>
      <c r="AD12" s="198"/>
      <c r="AE12" s="117"/>
      <c r="AF12" s="110"/>
      <c r="AG12" s="374"/>
    </row>
    <row r="13" spans="1:33" ht="15.75" customHeight="1">
      <c r="A13" s="323"/>
      <c r="B13" s="100"/>
      <c r="C13" s="376"/>
      <c r="D13" s="37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8"/>
      <c r="S13" s="47"/>
      <c r="T13" s="120"/>
      <c r="U13" s="111"/>
      <c r="V13" s="112"/>
      <c r="W13" s="113"/>
      <c r="X13" s="116"/>
      <c r="Y13" s="12"/>
      <c r="Z13" s="198"/>
      <c r="AA13" s="337"/>
      <c r="AB13" s="338"/>
      <c r="AC13" s="12"/>
      <c r="AD13" s="198"/>
      <c r="AE13" s="117"/>
      <c r="AF13" s="110"/>
      <c r="AG13" s="374"/>
    </row>
    <row r="14" spans="1:33" ht="15.75" customHeight="1">
      <c r="A14" s="323"/>
      <c r="B14" s="100"/>
      <c r="C14" s="376"/>
      <c r="D14" s="37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8"/>
      <c r="S14" s="47"/>
      <c r="T14" s="120"/>
      <c r="U14" s="111"/>
      <c r="V14" s="112"/>
      <c r="W14" s="113"/>
      <c r="X14" s="116"/>
      <c r="Y14" s="12"/>
      <c r="Z14" s="198"/>
      <c r="AA14" s="337"/>
      <c r="AB14" s="338"/>
      <c r="AC14" s="12"/>
      <c r="AD14" s="198"/>
      <c r="AE14" s="117"/>
      <c r="AF14" s="110"/>
      <c r="AG14" s="374"/>
    </row>
    <row r="15" spans="1:33" ht="15.75" customHeight="1">
      <c r="A15" s="323"/>
      <c r="B15" s="100"/>
      <c r="C15" s="376"/>
      <c r="D15" s="37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8"/>
      <c r="S15" s="47"/>
      <c r="T15" s="120"/>
      <c r="U15" s="111"/>
      <c r="V15" s="112"/>
      <c r="W15" s="113"/>
      <c r="X15" s="116"/>
      <c r="Y15" s="12"/>
      <c r="Z15" s="198"/>
      <c r="AA15" s="337"/>
      <c r="AB15" s="338"/>
      <c r="AC15" s="12"/>
      <c r="AD15" s="198"/>
      <c r="AE15" s="117"/>
      <c r="AF15" s="110"/>
      <c r="AG15" s="374"/>
    </row>
    <row r="16" spans="1:33" ht="15.75" customHeight="1">
      <c r="A16" s="323"/>
      <c r="B16" s="100"/>
      <c r="C16" s="376"/>
      <c r="D16" s="37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8"/>
      <c r="S16" s="47"/>
      <c r="T16" s="120"/>
      <c r="U16" s="111"/>
      <c r="V16" s="112"/>
      <c r="W16" s="113"/>
      <c r="X16" s="116"/>
      <c r="Y16" s="12"/>
      <c r="Z16" s="198"/>
      <c r="AA16" s="337"/>
      <c r="AB16" s="338"/>
      <c r="AC16" s="12"/>
      <c r="AD16" s="198"/>
      <c r="AE16" s="117"/>
      <c r="AF16" s="110"/>
      <c r="AG16" s="374"/>
    </row>
    <row r="17" spans="1:33" ht="15.75" customHeight="1">
      <c r="A17" s="323"/>
      <c r="B17" s="100"/>
      <c r="C17" s="376"/>
      <c r="D17" s="37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8"/>
      <c r="S17" s="47"/>
      <c r="T17" s="120"/>
      <c r="U17" s="111"/>
      <c r="V17" s="112"/>
      <c r="W17" s="113"/>
      <c r="X17" s="116"/>
      <c r="Y17" s="12"/>
      <c r="Z17" s="198"/>
      <c r="AA17" s="337"/>
      <c r="AB17" s="338"/>
      <c r="AC17" s="12"/>
      <c r="AD17" s="198"/>
      <c r="AE17" s="117"/>
      <c r="AF17" s="110"/>
      <c r="AG17" s="374"/>
    </row>
    <row r="18" spans="1:33" ht="15.75" customHeight="1">
      <c r="A18" s="323"/>
      <c r="B18" s="100"/>
      <c r="C18" s="376"/>
      <c r="D18" s="37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8"/>
      <c r="S18" s="47"/>
      <c r="T18" s="120"/>
      <c r="U18" s="111"/>
      <c r="V18" s="112"/>
      <c r="W18" s="113"/>
      <c r="X18" s="116"/>
      <c r="Y18" s="12"/>
      <c r="Z18" s="198"/>
      <c r="AA18" s="337"/>
      <c r="AB18" s="338"/>
      <c r="AC18" s="12"/>
      <c r="AD18" s="198"/>
      <c r="AE18" s="117"/>
      <c r="AF18" s="110"/>
      <c r="AG18" s="374"/>
    </row>
    <row r="19" spans="1:33" ht="15.75" customHeight="1">
      <c r="A19" s="323"/>
      <c r="B19" s="100"/>
      <c r="C19" s="376"/>
      <c r="D19" s="37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8"/>
      <c r="S19" s="47"/>
      <c r="T19" s="120"/>
      <c r="U19" s="111"/>
      <c r="V19" s="112"/>
      <c r="W19" s="113"/>
      <c r="X19" s="116"/>
      <c r="Y19" s="12"/>
      <c r="Z19" s="198"/>
      <c r="AA19" s="337"/>
      <c r="AB19" s="338"/>
      <c r="AC19" s="12"/>
      <c r="AD19" s="198"/>
      <c r="AE19" s="117"/>
      <c r="AF19" s="110"/>
      <c r="AG19" s="374"/>
    </row>
    <row r="20" spans="1:33" ht="15.75" customHeight="1">
      <c r="A20" s="323"/>
      <c r="B20" s="100"/>
      <c r="C20" s="376"/>
      <c r="D20" s="376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8"/>
      <c r="S20" s="47"/>
      <c r="T20" s="120"/>
      <c r="U20" s="130"/>
      <c r="V20" s="112"/>
      <c r="W20" s="113"/>
      <c r="X20" s="116"/>
      <c r="Y20" s="12"/>
      <c r="Z20" s="198"/>
      <c r="AA20" s="337"/>
      <c r="AB20" s="338"/>
      <c r="AC20" s="12"/>
      <c r="AD20" s="198"/>
      <c r="AE20" s="117"/>
      <c r="AF20" s="110"/>
      <c r="AG20" s="374"/>
    </row>
    <row r="21" spans="1:33" ht="15.75" customHeight="1" thickBot="1">
      <c r="A21" s="324"/>
      <c r="B21" s="133" t="s">
        <v>115</v>
      </c>
      <c r="C21" s="358"/>
      <c r="D21" s="358"/>
      <c r="E21" s="134"/>
      <c r="F21" s="167"/>
      <c r="G21" s="135"/>
      <c r="H21" s="69"/>
      <c r="I21" s="136">
        <f t="shared" ref="I21:J21" si="9">AVERAGE(I5:I20)</f>
        <v>20.428571428571427</v>
      </c>
      <c r="J21" s="137">
        <f t="shared" si="9"/>
        <v>1884.2857142857142</v>
      </c>
      <c r="K21" s="138">
        <f t="shared" ref="K21" si="10">J21/I21</f>
        <v>92.23776223776224</v>
      </c>
      <c r="L21" s="136">
        <f t="shared" ref="L21:M21" si="11">AVERAGE(L5:L20)</f>
        <v>21.142857142857142</v>
      </c>
      <c r="M21" s="137">
        <f t="shared" si="11"/>
        <v>1693.7011721593269</v>
      </c>
      <c r="N21" s="138">
        <f t="shared" ref="N21:N30" si="12">M21/L21</f>
        <v>80.107487872400597</v>
      </c>
      <c r="O21" s="139">
        <f t="shared" ref="O21:O30" si="13">L21-I21</f>
        <v>0.7142857142857153</v>
      </c>
      <c r="P21" s="140">
        <f t="shared" ref="P21:P30" si="14">N21-K21</f>
        <v>-12.130274365361643</v>
      </c>
      <c r="Q21" s="141">
        <f t="shared" ref="Q21:Q30" si="15">N21/K21</f>
        <v>0.86848906487894506</v>
      </c>
      <c r="R21" s="329"/>
      <c r="S21" s="142">
        <v>0.16666666666666666</v>
      </c>
      <c r="T21" s="143">
        <v>0.73710648148148128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359"/>
      <c r="AB21" s="360"/>
      <c r="AC21" s="179">
        <f>SUM(AC5:AC20)</f>
        <v>19</v>
      </c>
      <c r="AD21" s="180">
        <f>SUM(AD5:AD20)</f>
        <v>0</v>
      </c>
      <c r="AE21" s="168">
        <f t="shared" ref="AE21:AE30" si="16">M21-J21</f>
        <v>-190.5845421263873</v>
      </c>
      <c r="AF21" s="141">
        <f t="shared" ref="AF21:AF30" si="17">M21/J21</f>
        <v>0.89885581539918791</v>
      </c>
      <c r="AG21" s="375"/>
    </row>
    <row r="22" spans="1:33" ht="15.75" customHeight="1">
      <c r="A22" s="361" t="s">
        <v>177</v>
      </c>
      <c r="B22" s="146" t="s">
        <v>192</v>
      </c>
      <c r="C22" s="325" t="s">
        <v>218</v>
      </c>
      <c r="D22" s="326"/>
      <c r="E22" s="147">
        <v>36.450000000000003</v>
      </c>
      <c r="F22" s="159">
        <v>1400</v>
      </c>
      <c r="G22" s="148">
        <f t="shared" ref="G22:G30" si="18">E22*F22</f>
        <v>51030.000000000007</v>
      </c>
      <c r="H22" s="149">
        <v>2</v>
      </c>
      <c r="I22" s="153">
        <v>20</v>
      </c>
      <c r="J22" s="151">
        <v>2100</v>
      </c>
      <c r="K22" s="152">
        <f>J22/I22</f>
        <v>105</v>
      </c>
      <c r="L22" s="153">
        <v>20</v>
      </c>
      <c r="M22" s="151">
        <f t="shared" ref="M22:M30" si="19">F22/V22*60</f>
        <v>1897.0583422374978</v>
      </c>
      <c r="N22" s="152">
        <f t="shared" si="12"/>
        <v>94.852917111874888</v>
      </c>
      <c r="O22" s="154">
        <f t="shared" si="13"/>
        <v>0</v>
      </c>
      <c r="P22" s="155">
        <f t="shared" si="14"/>
        <v>-10.147082888125112</v>
      </c>
      <c r="Q22" s="156">
        <f t="shared" si="15"/>
        <v>0.90336111535118946</v>
      </c>
      <c r="R22" s="327">
        <f>Q38</f>
        <v>0.88478215435623653</v>
      </c>
      <c r="S22" s="157">
        <v>0.16666666666666666</v>
      </c>
      <c r="T22" s="158">
        <v>0.19740740740740739</v>
      </c>
      <c r="U22" s="159"/>
      <c r="V22" s="160">
        <v>44.27908100123355</v>
      </c>
      <c r="W22" s="97"/>
      <c r="X22" s="98"/>
      <c r="Y22" s="12"/>
      <c r="Z22" s="198"/>
      <c r="AA22" s="330"/>
      <c r="AB22" s="331"/>
      <c r="AC22" s="12">
        <v>0</v>
      </c>
      <c r="AD22" s="198"/>
      <c r="AE22" s="115">
        <f t="shared" si="16"/>
        <v>-202.94165776250225</v>
      </c>
      <c r="AF22" s="156">
        <f t="shared" si="17"/>
        <v>0.90336111535118946</v>
      </c>
      <c r="AG22" s="381">
        <f>AF38</f>
        <v>0.88478215435623653</v>
      </c>
    </row>
    <row r="23" spans="1:33" ht="15.75" customHeight="1">
      <c r="A23" s="362"/>
      <c r="B23" s="163" t="s">
        <v>166</v>
      </c>
      <c r="C23" s="335" t="s">
        <v>221</v>
      </c>
      <c r="D23" s="336"/>
      <c r="E23" s="101">
        <v>31.72</v>
      </c>
      <c r="F23" s="111">
        <v>1893</v>
      </c>
      <c r="G23" s="103">
        <f t="shared" si="18"/>
        <v>60045.96</v>
      </c>
      <c r="H23" s="26"/>
      <c r="I23" s="107">
        <v>22</v>
      </c>
      <c r="J23" s="105">
        <v>2000</v>
      </c>
      <c r="K23" s="106">
        <f t="shared" si="8"/>
        <v>90.909090909090907</v>
      </c>
      <c r="L23" s="107">
        <v>22</v>
      </c>
      <c r="M23" s="105">
        <f t="shared" si="19"/>
        <v>1800.2072198559158</v>
      </c>
      <c r="N23" s="106">
        <f t="shared" si="12"/>
        <v>81.827600902541633</v>
      </c>
      <c r="O23" s="108">
        <f t="shared" si="13"/>
        <v>0</v>
      </c>
      <c r="P23" s="109">
        <f t="shared" si="14"/>
        <v>-9.0814900065492736</v>
      </c>
      <c r="Q23" s="110">
        <f t="shared" si="15"/>
        <v>0.90010360992795801</v>
      </c>
      <c r="R23" s="328"/>
      <c r="S23" s="47">
        <v>0.20069444444444443</v>
      </c>
      <c r="T23" s="48">
        <v>0.2445023148148148</v>
      </c>
      <c r="U23" s="111">
        <v>4.7333333333333272</v>
      </c>
      <c r="V23" s="112">
        <v>63.092736629003561</v>
      </c>
      <c r="W23" s="113"/>
      <c r="X23" s="116"/>
      <c r="Y23" s="12"/>
      <c r="Z23" s="198"/>
      <c r="AA23" s="337"/>
      <c r="AB23" s="338"/>
      <c r="AC23" s="12">
        <v>1</v>
      </c>
      <c r="AD23" s="198"/>
      <c r="AE23" s="117">
        <f t="shared" si="16"/>
        <v>-199.79278014408419</v>
      </c>
      <c r="AF23" s="110">
        <f t="shared" si="17"/>
        <v>0.9001036099279579</v>
      </c>
      <c r="AG23" s="374"/>
    </row>
    <row r="24" spans="1:33" ht="15.75" customHeight="1">
      <c r="A24" s="362"/>
      <c r="B24" s="163" t="s">
        <v>166</v>
      </c>
      <c r="C24" s="335" t="s">
        <v>222</v>
      </c>
      <c r="D24" s="336"/>
      <c r="E24" s="101">
        <v>34.79</v>
      </c>
      <c r="F24" s="111">
        <v>1891</v>
      </c>
      <c r="G24" s="103">
        <f t="shared" si="18"/>
        <v>65787.89</v>
      </c>
      <c r="H24" s="26"/>
      <c r="I24" s="107">
        <v>11</v>
      </c>
      <c r="J24" s="105">
        <v>2000</v>
      </c>
      <c r="K24" s="106">
        <f t="shared" si="8"/>
        <v>181.81818181818181</v>
      </c>
      <c r="L24" s="107">
        <v>11</v>
      </c>
      <c r="M24" s="105">
        <f t="shared" si="19"/>
        <v>1807.2749008060186</v>
      </c>
      <c r="N24" s="106">
        <f t="shared" si="12"/>
        <v>164.2977182550926</v>
      </c>
      <c r="O24" s="108">
        <f t="shared" si="13"/>
        <v>0</v>
      </c>
      <c r="P24" s="109">
        <f t="shared" si="14"/>
        <v>-17.520463563089208</v>
      </c>
      <c r="Q24" s="110">
        <f t="shared" si="15"/>
        <v>0.90363745040300936</v>
      </c>
      <c r="R24" s="328"/>
      <c r="S24" s="47">
        <v>0.24791666666666662</v>
      </c>
      <c r="T24" s="48">
        <v>0.29150462962962959</v>
      </c>
      <c r="U24" s="111">
        <v>4.9166666666666226</v>
      </c>
      <c r="V24" s="112">
        <v>62.779602565939726</v>
      </c>
      <c r="W24" s="113"/>
      <c r="X24" s="116"/>
      <c r="Y24" s="12"/>
      <c r="Z24" s="198"/>
      <c r="AA24" s="337"/>
      <c r="AB24" s="338"/>
      <c r="AC24" s="12">
        <v>0</v>
      </c>
      <c r="AD24" s="198"/>
      <c r="AE24" s="117">
        <f t="shared" si="16"/>
        <v>-192.72509919398135</v>
      </c>
      <c r="AF24" s="110">
        <f t="shared" si="17"/>
        <v>0.90363745040300936</v>
      </c>
      <c r="AG24" s="374"/>
    </row>
    <row r="25" spans="1:33" ht="15.75" customHeight="1">
      <c r="A25" s="362"/>
      <c r="B25" s="163" t="s">
        <v>166</v>
      </c>
      <c r="C25" s="335" t="s">
        <v>220</v>
      </c>
      <c r="D25" s="336"/>
      <c r="E25" s="101">
        <v>33.200000000000003</v>
      </c>
      <c r="F25" s="111">
        <v>1482</v>
      </c>
      <c r="G25" s="103">
        <f t="shared" si="18"/>
        <v>49202.400000000001</v>
      </c>
      <c r="H25" s="26">
        <v>2</v>
      </c>
      <c r="I25" s="107">
        <v>11</v>
      </c>
      <c r="J25" s="105">
        <v>2000</v>
      </c>
      <c r="K25" s="106">
        <f t="shared" si="8"/>
        <v>181.81818181818181</v>
      </c>
      <c r="L25" s="107">
        <v>11</v>
      </c>
      <c r="M25" s="105">
        <f t="shared" si="19"/>
        <v>1803.9856344469415</v>
      </c>
      <c r="N25" s="106">
        <f t="shared" si="12"/>
        <v>163.99869404063105</v>
      </c>
      <c r="O25" s="108">
        <f t="shared" si="13"/>
        <v>0</v>
      </c>
      <c r="P25" s="109">
        <f t="shared" si="14"/>
        <v>-17.819487777550762</v>
      </c>
      <c r="Q25" s="110">
        <f t="shared" si="15"/>
        <v>0.9019928172234708</v>
      </c>
      <c r="R25" s="328"/>
      <c r="S25" s="47">
        <v>0.2944444444444444</v>
      </c>
      <c r="T25" s="48">
        <v>0.32866898148148144</v>
      </c>
      <c r="U25" s="111">
        <v>5</v>
      </c>
      <c r="V25" s="112">
        <v>49.290858143258291</v>
      </c>
      <c r="W25" s="113"/>
      <c r="X25" s="116"/>
      <c r="Y25" s="12"/>
      <c r="Z25" s="198"/>
      <c r="AA25" s="337"/>
      <c r="AB25" s="338"/>
      <c r="AC25" s="12">
        <v>0</v>
      </c>
      <c r="AD25" s="198"/>
      <c r="AE25" s="117">
        <f t="shared" si="16"/>
        <v>-196.0143655530585</v>
      </c>
      <c r="AF25" s="110">
        <f t="shared" si="17"/>
        <v>0.9019928172234708</v>
      </c>
      <c r="AG25" s="374"/>
    </row>
    <row r="26" spans="1:33" ht="15.75" customHeight="1">
      <c r="A26" s="363"/>
      <c r="B26" s="163" t="s">
        <v>166</v>
      </c>
      <c r="C26" s="335" t="s">
        <v>225</v>
      </c>
      <c r="D26" s="336"/>
      <c r="E26" s="101">
        <v>51.44</v>
      </c>
      <c r="F26" s="111">
        <v>2657</v>
      </c>
      <c r="G26" s="103">
        <f t="shared" si="18"/>
        <v>136676.07999999999</v>
      </c>
      <c r="H26" s="13"/>
      <c r="I26" s="118">
        <v>19</v>
      </c>
      <c r="J26" s="105">
        <v>2000</v>
      </c>
      <c r="K26" s="106">
        <f t="shared" si="8"/>
        <v>105.26315789473684</v>
      </c>
      <c r="L26" s="107">
        <v>19</v>
      </c>
      <c r="M26" s="105">
        <f t="shared" si="19"/>
        <v>1790.3152450743362</v>
      </c>
      <c r="N26" s="106">
        <f t="shared" si="12"/>
        <v>94.227118161807169</v>
      </c>
      <c r="O26" s="108">
        <f t="shared" si="13"/>
        <v>0</v>
      </c>
      <c r="P26" s="109">
        <f t="shared" si="14"/>
        <v>-11.036039732929666</v>
      </c>
      <c r="Q26" s="110">
        <f t="shared" si="15"/>
        <v>0.89515762253716813</v>
      </c>
      <c r="R26" s="328"/>
      <c r="S26" s="47">
        <v>0.33194444444444438</v>
      </c>
      <c r="T26" s="48">
        <v>0.39377314814814807</v>
      </c>
      <c r="U26" s="111">
        <v>4.7166666666666313</v>
      </c>
      <c r="V26" s="112">
        <v>89.045770256724069</v>
      </c>
      <c r="W26" s="113"/>
      <c r="X26" s="116"/>
      <c r="Y26" s="12"/>
      <c r="Z26" s="198"/>
      <c r="AA26" s="337"/>
      <c r="AB26" s="338"/>
      <c r="AC26" s="12">
        <v>2</v>
      </c>
      <c r="AD26" s="198"/>
      <c r="AE26" s="117">
        <f t="shared" si="16"/>
        <v>-209.68475492566381</v>
      </c>
      <c r="AF26" s="110">
        <f t="shared" si="17"/>
        <v>0.89515762253716813</v>
      </c>
      <c r="AG26" s="374"/>
    </row>
    <row r="27" spans="1:33" ht="15.75" customHeight="1">
      <c r="A27" s="363"/>
      <c r="B27" s="163" t="s">
        <v>171</v>
      </c>
      <c r="C27" s="335" t="s">
        <v>241</v>
      </c>
      <c r="D27" s="336"/>
      <c r="E27" s="101">
        <v>46.34</v>
      </c>
      <c r="F27" s="111">
        <v>4015</v>
      </c>
      <c r="G27" s="121">
        <f t="shared" si="18"/>
        <v>186055.1</v>
      </c>
      <c r="H27" s="122">
        <v>2</v>
      </c>
      <c r="I27" s="107">
        <v>21</v>
      </c>
      <c r="J27" s="105">
        <v>1500</v>
      </c>
      <c r="K27" s="106">
        <f t="shared" si="8"/>
        <v>71.428571428571431</v>
      </c>
      <c r="L27" s="107">
        <v>21</v>
      </c>
      <c r="M27" s="105">
        <f t="shared" si="19"/>
        <v>1208</v>
      </c>
      <c r="N27" s="106">
        <f t="shared" si="12"/>
        <v>57.523809523809526</v>
      </c>
      <c r="O27" s="108">
        <f t="shared" si="13"/>
        <v>0</v>
      </c>
      <c r="P27" s="109">
        <f t="shared" si="14"/>
        <v>-13.904761904761905</v>
      </c>
      <c r="Q27" s="110">
        <f t="shared" si="15"/>
        <v>0.80533333333333335</v>
      </c>
      <c r="R27" s="328"/>
      <c r="S27" s="47">
        <v>0.39722222222222214</v>
      </c>
      <c r="T27" s="120">
        <v>0.5357060185185184</v>
      </c>
      <c r="U27" s="111">
        <v>4.9666666666666703</v>
      </c>
      <c r="V27" s="112">
        <v>199.42052980132451</v>
      </c>
      <c r="W27" s="113">
        <v>0.5357060185185184</v>
      </c>
      <c r="X27" s="116">
        <v>0.57361111111111107</v>
      </c>
      <c r="Y27" s="12"/>
      <c r="Z27" s="198"/>
      <c r="AA27" s="337"/>
      <c r="AB27" s="338"/>
      <c r="AC27" s="12">
        <v>4</v>
      </c>
      <c r="AD27" s="198"/>
      <c r="AE27" s="117">
        <f t="shared" si="16"/>
        <v>-292</v>
      </c>
      <c r="AF27" s="110">
        <f t="shared" si="17"/>
        <v>0.80533333333333335</v>
      </c>
      <c r="AG27" s="374"/>
    </row>
    <row r="28" spans="1:33" ht="15.75" customHeight="1">
      <c r="A28" s="363"/>
      <c r="B28" s="163" t="s">
        <v>192</v>
      </c>
      <c r="C28" s="335" t="s">
        <v>218</v>
      </c>
      <c r="D28" s="336"/>
      <c r="E28" s="101">
        <v>36.450000000000003</v>
      </c>
      <c r="F28" s="111">
        <v>1696</v>
      </c>
      <c r="G28" s="121">
        <f t="shared" si="18"/>
        <v>61819.200000000004</v>
      </c>
      <c r="H28" s="62"/>
      <c r="I28" s="118">
        <v>20</v>
      </c>
      <c r="J28" s="105">
        <v>2100</v>
      </c>
      <c r="K28" s="106">
        <f t="shared" si="8"/>
        <v>105</v>
      </c>
      <c r="L28" s="107">
        <v>20</v>
      </c>
      <c r="M28" s="105">
        <f t="shared" si="19"/>
        <v>1897.0583422374978</v>
      </c>
      <c r="N28" s="106">
        <f t="shared" si="12"/>
        <v>94.852917111874888</v>
      </c>
      <c r="O28" s="123">
        <f t="shared" si="13"/>
        <v>0</v>
      </c>
      <c r="P28" s="124">
        <f t="shared" si="14"/>
        <v>-10.147082888125112</v>
      </c>
      <c r="Q28" s="125">
        <f t="shared" si="15"/>
        <v>0.90336111535118946</v>
      </c>
      <c r="R28" s="328"/>
      <c r="S28" s="47">
        <v>0.57361111111111107</v>
      </c>
      <c r="T28" s="120">
        <v>0.61085648148148142</v>
      </c>
      <c r="U28" s="111">
        <v>54.583333333333442</v>
      </c>
      <c r="V28" s="112">
        <v>53.640943841494362</v>
      </c>
      <c r="W28" s="113"/>
      <c r="X28" s="116"/>
      <c r="Y28" s="12"/>
      <c r="Z28" s="198"/>
      <c r="AA28" s="337"/>
      <c r="AB28" s="338"/>
      <c r="AC28" s="12">
        <v>0</v>
      </c>
      <c r="AD28" s="198"/>
      <c r="AE28" s="117">
        <f t="shared" si="16"/>
        <v>-202.94165776250225</v>
      </c>
      <c r="AF28" s="110">
        <f t="shared" si="17"/>
        <v>0.90336111535118946</v>
      </c>
      <c r="AG28" s="374"/>
    </row>
    <row r="29" spans="1:33" ht="15.75" customHeight="1">
      <c r="A29" s="363"/>
      <c r="B29" s="163" t="s">
        <v>166</v>
      </c>
      <c r="C29" s="335" t="s">
        <v>220</v>
      </c>
      <c r="D29" s="336"/>
      <c r="E29" s="101">
        <v>33.200000000000003</v>
      </c>
      <c r="F29" s="111">
        <v>1687</v>
      </c>
      <c r="G29" s="121">
        <f t="shared" si="18"/>
        <v>56008.4</v>
      </c>
      <c r="H29" s="62"/>
      <c r="I29" s="118">
        <v>11</v>
      </c>
      <c r="J29" s="105">
        <v>2000</v>
      </c>
      <c r="K29" s="106">
        <f t="shared" si="8"/>
        <v>181.81818181818181</v>
      </c>
      <c r="L29" s="107">
        <v>11</v>
      </c>
      <c r="M29" s="105">
        <f t="shared" si="19"/>
        <v>1803.9856344469415</v>
      </c>
      <c r="N29" s="106">
        <f t="shared" si="12"/>
        <v>163.99869404063105</v>
      </c>
      <c r="O29" s="123">
        <f t="shared" si="13"/>
        <v>0</v>
      </c>
      <c r="P29" s="124">
        <f t="shared" si="14"/>
        <v>-17.819487777550762</v>
      </c>
      <c r="Q29" s="125">
        <f t="shared" si="15"/>
        <v>0.9019928172234708</v>
      </c>
      <c r="R29" s="328"/>
      <c r="S29" s="47">
        <v>0.61388888888888882</v>
      </c>
      <c r="T29" s="120">
        <v>0.65284722222222213</v>
      </c>
      <c r="U29" s="111">
        <v>5</v>
      </c>
      <c r="V29" s="112">
        <v>56.10909425619213</v>
      </c>
      <c r="W29" s="113"/>
      <c r="X29" s="116"/>
      <c r="Y29" s="12"/>
      <c r="Z29" s="198"/>
      <c r="AA29" s="337"/>
      <c r="AB29" s="338"/>
      <c r="AC29" s="12">
        <v>0</v>
      </c>
      <c r="AD29" s="198"/>
      <c r="AE29" s="117">
        <f t="shared" si="16"/>
        <v>-196.0143655530585</v>
      </c>
      <c r="AF29" s="110">
        <f t="shared" si="17"/>
        <v>0.9019928172234708</v>
      </c>
      <c r="AG29" s="374"/>
    </row>
    <row r="30" spans="1:33" ht="15.75" customHeight="1">
      <c r="A30" s="363"/>
      <c r="B30" s="163" t="s">
        <v>171</v>
      </c>
      <c r="C30" s="335" t="s">
        <v>241</v>
      </c>
      <c r="D30" s="336"/>
      <c r="E30" s="101">
        <v>46.34</v>
      </c>
      <c r="F30" s="111">
        <v>5146</v>
      </c>
      <c r="G30" s="121">
        <f t="shared" si="18"/>
        <v>238465.64</v>
      </c>
      <c r="H30" s="62"/>
      <c r="I30" s="118">
        <v>21</v>
      </c>
      <c r="J30" s="105">
        <v>1500</v>
      </c>
      <c r="K30" s="106">
        <f t="shared" si="8"/>
        <v>71.428571428571431</v>
      </c>
      <c r="L30" s="107">
        <v>21</v>
      </c>
      <c r="M30" s="105">
        <f t="shared" si="19"/>
        <v>1210.3677358221171</v>
      </c>
      <c r="N30" s="106">
        <f t="shared" si="12"/>
        <v>57.636558848672244</v>
      </c>
      <c r="O30" s="123">
        <f t="shared" si="13"/>
        <v>0</v>
      </c>
      <c r="P30" s="124">
        <f t="shared" si="14"/>
        <v>-13.792012579899186</v>
      </c>
      <c r="Q30" s="125">
        <f t="shared" si="15"/>
        <v>0.80691182388141136</v>
      </c>
      <c r="R30" s="328"/>
      <c r="S30" s="47">
        <v>0.65624999999999989</v>
      </c>
      <c r="T30" s="120">
        <v>0.83339120370370356</v>
      </c>
      <c r="U30" s="111">
        <v>4.8999999999999666</v>
      </c>
      <c r="V30" s="112">
        <v>255.09602649006601</v>
      </c>
      <c r="W30" s="113"/>
      <c r="X30" s="116"/>
      <c r="Y30" s="12"/>
      <c r="Z30" s="198"/>
      <c r="AA30" s="337"/>
      <c r="AB30" s="338"/>
      <c r="AC30" s="12">
        <v>5</v>
      </c>
      <c r="AD30" s="198"/>
      <c r="AE30" s="117">
        <f t="shared" si="16"/>
        <v>-289.63226417788292</v>
      </c>
      <c r="AF30" s="110">
        <f t="shared" si="17"/>
        <v>0.80691182388141136</v>
      </c>
      <c r="AG30" s="374"/>
    </row>
    <row r="31" spans="1:33" ht="15.75" customHeight="1">
      <c r="A31" s="363"/>
      <c r="B31" s="163"/>
      <c r="C31" s="335"/>
      <c r="D31" s="336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328"/>
      <c r="S31" s="47"/>
      <c r="T31" s="120"/>
      <c r="U31" s="111"/>
      <c r="V31" s="112"/>
      <c r="W31" s="113"/>
      <c r="X31" s="116"/>
      <c r="Y31" s="12"/>
      <c r="Z31" s="198"/>
      <c r="AA31" s="337"/>
      <c r="AB31" s="338"/>
      <c r="AC31" s="12"/>
      <c r="AD31" s="198"/>
      <c r="AE31" s="117"/>
      <c r="AF31" s="110"/>
      <c r="AG31" s="374"/>
    </row>
    <row r="32" spans="1:33" ht="15.75" customHeight="1">
      <c r="A32" s="363"/>
      <c r="B32" s="163"/>
      <c r="C32" s="335"/>
      <c r="D32" s="336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328"/>
      <c r="S32" s="47"/>
      <c r="T32" s="120"/>
      <c r="U32" s="111"/>
      <c r="V32" s="112"/>
      <c r="W32" s="113"/>
      <c r="X32" s="116"/>
      <c r="Y32" s="12"/>
      <c r="Z32" s="198"/>
      <c r="AA32" s="337"/>
      <c r="AB32" s="338"/>
      <c r="AC32" s="12"/>
      <c r="AD32" s="198"/>
      <c r="AE32" s="117"/>
      <c r="AF32" s="110"/>
      <c r="AG32" s="374"/>
    </row>
    <row r="33" spans="1:33" ht="15.75" customHeight="1">
      <c r="A33" s="363"/>
      <c r="B33" s="163"/>
      <c r="C33" s="335"/>
      <c r="D33" s="336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328"/>
      <c r="S33" s="47"/>
      <c r="T33" s="120"/>
      <c r="U33" s="111"/>
      <c r="V33" s="112"/>
      <c r="W33" s="113"/>
      <c r="X33" s="116"/>
      <c r="Y33" s="12"/>
      <c r="Z33" s="198"/>
      <c r="AA33" s="337"/>
      <c r="AB33" s="338"/>
      <c r="AC33" s="12"/>
      <c r="AD33" s="198"/>
      <c r="AE33" s="117"/>
      <c r="AF33" s="110"/>
      <c r="AG33" s="374"/>
    </row>
    <row r="34" spans="1:33" ht="15.75" customHeight="1">
      <c r="A34" s="363"/>
      <c r="B34" s="163"/>
      <c r="C34" s="335"/>
      <c r="D34" s="336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28"/>
      <c r="S34" s="47"/>
      <c r="T34" s="120"/>
      <c r="U34" s="111"/>
      <c r="V34" s="112"/>
      <c r="W34" s="113"/>
      <c r="X34" s="116"/>
      <c r="Y34" s="12"/>
      <c r="Z34" s="198"/>
      <c r="AA34" s="337"/>
      <c r="AB34" s="338"/>
      <c r="AC34" s="12"/>
      <c r="AD34" s="198"/>
      <c r="AE34" s="117"/>
      <c r="AF34" s="110"/>
      <c r="AG34" s="374"/>
    </row>
    <row r="35" spans="1:33" ht="15.75" customHeight="1">
      <c r="A35" s="363"/>
      <c r="B35" s="163"/>
      <c r="C35" s="335"/>
      <c r="D35" s="336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28"/>
      <c r="S35" s="47"/>
      <c r="T35" s="120"/>
      <c r="U35" s="111"/>
      <c r="V35" s="112"/>
      <c r="W35" s="183"/>
      <c r="X35" s="184"/>
      <c r="Y35" s="12"/>
      <c r="Z35" s="198"/>
      <c r="AA35" s="337"/>
      <c r="AB35" s="338"/>
      <c r="AC35" s="12"/>
      <c r="AD35" s="198"/>
      <c r="AE35" s="117"/>
      <c r="AF35" s="110"/>
      <c r="AG35" s="374"/>
    </row>
    <row r="36" spans="1:33" ht="15.75" customHeight="1">
      <c r="A36" s="363"/>
      <c r="B36" s="163"/>
      <c r="C36" s="335"/>
      <c r="D36" s="336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28"/>
      <c r="S36" s="47"/>
      <c r="T36" s="120"/>
      <c r="U36" s="111"/>
      <c r="V36" s="112"/>
      <c r="W36" s="185"/>
      <c r="X36" s="186"/>
      <c r="Y36" s="12"/>
      <c r="Z36" s="198"/>
      <c r="AA36" s="337"/>
      <c r="AB36" s="338"/>
      <c r="AC36" s="12"/>
      <c r="AD36" s="198"/>
      <c r="AE36" s="117"/>
      <c r="AF36" s="110"/>
      <c r="AG36" s="374"/>
    </row>
    <row r="37" spans="1:33" ht="15.75" customHeight="1">
      <c r="A37" s="363"/>
      <c r="B37" s="100"/>
      <c r="C37" s="335"/>
      <c r="D37" s="336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28"/>
      <c r="S37" s="47"/>
      <c r="T37" s="120"/>
      <c r="U37" s="130"/>
      <c r="V37" s="112"/>
      <c r="W37" s="185"/>
      <c r="X37" s="186"/>
      <c r="Y37" s="12"/>
      <c r="Z37" s="198"/>
      <c r="AA37" s="337"/>
      <c r="AB37" s="338"/>
      <c r="AC37" s="12"/>
      <c r="AD37" s="198"/>
      <c r="AE37" s="117"/>
      <c r="AF37" s="110"/>
      <c r="AG37" s="374"/>
    </row>
    <row r="38" spans="1:33" ht="15.75" customHeight="1" thickBot="1">
      <c r="A38" s="364"/>
      <c r="B38" s="133" t="s">
        <v>115</v>
      </c>
      <c r="C38" s="358"/>
      <c r="D38" s="358"/>
      <c r="E38" s="134"/>
      <c r="F38" s="167"/>
      <c r="G38" s="135"/>
      <c r="H38" s="69"/>
      <c r="I38" s="136">
        <f t="shared" ref="I38:J38" si="20">AVERAGE(I22:I37)</f>
        <v>17.333333333333332</v>
      </c>
      <c r="J38" s="137">
        <f t="shared" si="20"/>
        <v>1911.1111111111111</v>
      </c>
      <c r="K38" s="138">
        <f t="shared" ref="K38" si="21">J38/I38</f>
        <v>110.25641025641026</v>
      </c>
      <c r="L38" s="136">
        <f t="shared" ref="L38:M38" si="22">AVERAGE(L22:L37)</f>
        <v>17.333333333333332</v>
      </c>
      <c r="M38" s="137">
        <f t="shared" si="22"/>
        <v>1690.9170061030297</v>
      </c>
      <c r="N38" s="138">
        <f t="shared" ref="N38:N48" si="23">M38/L38</f>
        <v>97.552904198251724</v>
      </c>
      <c r="O38" s="139">
        <f t="shared" ref="O38:O48" si="24">L38-I38</f>
        <v>0</v>
      </c>
      <c r="P38" s="140">
        <f t="shared" ref="P38:P48" si="25">N38-K38</f>
        <v>-12.703506058158538</v>
      </c>
      <c r="Q38" s="141">
        <f t="shared" ref="Q38:Q48" si="26">N38/K38</f>
        <v>0.88478215435623653</v>
      </c>
      <c r="R38" s="329"/>
      <c r="S38" s="142">
        <v>0.16666666666666666</v>
      </c>
      <c r="T38" s="143">
        <v>0.83339120370370356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359"/>
      <c r="AB38" s="360"/>
      <c r="AC38" s="179">
        <f>SUM(AC22:AC37)</f>
        <v>12</v>
      </c>
      <c r="AD38" s="180">
        <f>SUM(AD22:AD37)</f>
        <v>0</v>
      </c>
      <c r="AE38" s="168">
        <f t="shared" ref="AE38:AE48" si="27">M38-J38</f>
        <v>-220.19410500808135</v>
      </c>
      <c r="AF38" s="141">
        <f t="shared" ref="AF38:AF48" si="28">M38/J38</f>
        <v>0.88478215435623653</v>
      </c>
      <c r="AG38" s="375"/>
    </row>
    <row r="39" spans="1:33" ht="15.75" customHeight="1">
      <c r="A39" s="322" t="s">
        <v>178</v>
      </c>
      <c r="B39" s="146" t="s">
        <v>173</v>
      </c>
      <c r="C39" s="325" t="s">
        <v>180</v>
      </c>
      <c r="D39" s="326"/>
      <c r="E39" s="147">
        <v>53.76</v>
      </c>
      <c r="F39" s="97">
        <v>768</v>
      </c>
      <c r="G39" s="148">
        <f t="shared" ref="G39:G48" si="29">E39*F39</f>
        <v>41287.68</v>
      </c>
      <c r="H39" s="149">
        <v>2</v>
      </c>
      <c r="I39" s="150">
        <v>20</v>
      </c>
      <c r="J39" s="151">
        <v>2000</v>
      </c>
      <c r="K39" s="152">
        <f>J39/I39</f>
        <v>100</v>
      </c>
      <c r="L39" s="153">
        <v>20</v>
      </c>
      <c r="M39" s="151">
        <f t="shared" ref="M39:M48" si="30">F39/V39*60</f>
        <v>1788.6629745447672</v>
      </c>
      <c r="N39" s="152">
        <f t="shared" si="23"/>
        <v>89.433148727238361</v>
      </c>
      <c r="O39" s="154">
        <f t="shared" si="24"/>
        <v>0</v>
      </c>
      <c r="P39" s="155">
        <f t="shared" si="25"/>
        <v>-10.566851272761639</v>
      </c>
      <c r="Q39" s="156">
        <f t="shared" si="26"/>
        <v>0.89433148727238365</v>
      </c>
      <c r="R39" s="327">
        <f>Q55</f>
        <v>0.88020794214325493</v>
      </c>
      <c r="S39" s="157">
        <v>0.16666666666666666</v>
      </c>
      <c r="T39" s="158">
        <v>0.18454861111111109</v>
      </c>
      <c r="U39" s="159"/>
      <c r="V39" s="160">
        <v>25.762259663102732</v>
      </c>
      <c r="W39" s="158"/>
      <c r="X39" s="169"/>
      <c r="Y39" s="12"/>
      <c r="Z39" s="198"/>
      <c r="AA39" s="330"/>
      <c r="AB39" s="331"/>
      <c r="AC39" s="12">
        <v>0</v>
      </c>
      <c r="AD39" s="198"/>
      <c r="AE39" s="115">
        <f t="shared" si="27"/>
        <v>-211.33702545523283</v>
      </c>
      <c r="AF39" s="156">
        <f t="shared" si="28"/>
        <v>0.89433148727238354</v>
      </c>
      <c r="AG39" s="332">
        <f>AF55</f>
        <v>0.90048923113273083</v>
      </c>
    </row>
    <row r="40" spans="1:33" ht="15.75" customHeight="1">
      <c r="A40" s="323"/>
      <c r="B40" s="163" t="s">
        <v>173</v>
      </c>
      <c r="C40" s="335" t="s">
        <v>181</v>
      </c>
      <c r="D40" s="336"/>
      <c r="E40" s="101">
        <v>71.55</v>
      </c>
      <c r="F40" s="102">
        <v>2157</v>
      </c>
      <c r="G40" s="103">
        <f t="shared" si="29"/>
        <v>154333.35</v>
      </c>
      <c r="H40" s="26"/>
      <c r="I40" s="104">
        <v>22</v>
      </c>
      <c r="J40" s="105">
        <v>2000</v>
      </c>
      <c r="K40" s="106">
        <f t="shared" si="8"/>
        <v>90.909090909090907</v>
      </c>
      <c r="L40" s="107">
        <v>22</v>
      </c>
      <c r="M40" s="105">
        <f t="shared" si="30"/>
        <v>1790.1511049214378</v>
      </c>
      <c r="N40" s="106">
        <f t="shared" si="23"/>
        <v>81.370504769156256</v>
      </c>
      <c r="O40" s="108">
        <f t="shared" si="24"/>
        <v>0</v>
      </c>
      <c r="P40" s="109">
        <f t="shared" si="25"/>
        <v>-9.538586139934651</v>
      </c>
      <c r="Q40" s="110">
        <f t="shared" si="26"/>
        <v>0.89507555246071879</v>
      </c>
      <c r="R40" s="328"/>
      <c r="S40" s="47">
        <v>0.18749999999999997</v>
      </c>
      <c r="T40" s="48">
        <v>0.23769675925925923</v>
      </c>
      <c r="U40" s="111">
        <v>5</v>
      </c>
      <c r="V40" s="112">
        <v>72.295573063191057</v>
      </c>
      <c r="W40" s="113"/>
      <c r="X40" s="116"/>
      <c r="Y40" s="12"/>
      <c r="Z40" s="198"/>
      <c r="AA40" s="337"/>
      <c r="AB40" s="338"/>
      <c r="AC40" s="12">
        <v>2</v>
      </c>
      <c r="AD40" s="198"/>
      <c r="AE40" s="117">
        <f t="shared" si="27"/>
        <v>-209.84889507856224</v>
      </c>
      <c r="AF40" s="110">
        <f t="shared" si="28"/>
        <v>0.8950755524607189</v>
      </c>
      <c r="AG40" s="333"/>
    </row>
    <row r="41" spans="1:33" ht="15.75" customHeight="1">
      <c r="A41" s="323"/>
      <c r="B41" s="163" t="s">
        <v>173</v>
      </c>
      <c r="C41" s="335" t="s">
        <v>231</v>
      </c>
      <c r="D41" s="336"/>
      <c r="E41" s="101">
        <v>63.92</v>
      </c>
      <c r="F41" s="102">
        <v>2241</v>
      </c>
      <c r="G41" s="103">
        <f t="shared" si="29"/>
        <v>143244.72</v>
      </c>
      <c r="H41" s="26"/>
      <c r="I41" s="104">
        <v>24</v>
      </c>
      <c r="J41" s="105">
        <v>2000</v>
      </c>
      <c r="K41" s="106">
        <f t="shared" si="8"/>
        <v>83.333333333333329</v>
      </c>
      <c r="L41" s="107">
        <v>24</v>
      </c>
      <c r="M41" s="105">
        <f t="shared" si="30"/>
        <v>1788.9601065278723</v>
      </c>
      <c r="N41" s="106">
        <f t="shared" si="23"/>
        <v>74.540004438661342</v>
      </c>
      <c r="O41" s="108">
        <f t="shared" si="24"/>
        <v>0</v>
      </c>
      <c r="P41" s="109">
        <f t="shared" si="25"/>
        <v>-8.793328894671987</v>
      </c>
      <c r="Q41" s="110">
        <f t="shared" si="26"/>
        <v>0.8944800532639362</v>
      </c>
      <c r="R41" s="328"/>
      <c r="S41" s="47">
        <v>0.24166666666666667</v>
      </c>
      <c r="T41" s="48">
        <v>0.29385416666666664</v>
      </c>
      <c r="U41" s="111">
        <v>5.7166666666667076</v>
      </c>
      <c r="V41" s="112">
        <v>75.16098291368192</v>
      </c>
      <c r="W41" s="113"/>
      <c r="X41" s="116"/>
      <c r="Y41" s="12"/>
      <c r="Z41" s="198"/>
      <c r="AA41" s="337"/>
      <c r="AB41" s="338"/>
      <c r="AC41" s="12">
        <v>2</v>
      </c>
      <c r="AD41" s="198"/>
      <c r="AE41" s="117">
        <f t="shared" si="27"/>
        <v>-211.03989347212769</v>
      </c>
      <c r="AF41" s="110">
        <f t="shared" si="28"/>
        <v>0.8944800532639362</v>
      </c>
      <c r="AG41" s="333"/>
    </row>
    <row r="42" spans="1:33" ht="15.75" customHeight="1">
      <c r="A42" s="323"/>
      <c r="B42" s="163" t="s">
        <v>173</v>
      </c>
      <c r="C42" s="335" t="s">
        <v>175</v>
      </c>
      <c r="D42" s="336"/>
      <c r="E42" s="101">
        <v>58.67</v>
      </c>
      <c r="F42" s="102">
        <v>1065</v>
      </c>
      <c r="G42" s="103">
        <f t="shared" si="29"/>
        <v>62483.55</v>
      </c>
      <c r="H42" s="26">
        <v>2</v>
      </c>
      <c r="I42" s="104">
        <v>23</v>
      </c>
      <c r="J42" s="105">
        <v>2000</v>
      </c>
      <c r="K42" s="106">
        <f t="shared" si="8"/>
        <v>86.956521739130437</v>
      </c>
      <c r="L42" s="118">
        <v>23</v>
      </c>
      <c r="M42" s="105">
        <f t="shared" si="30"/>
        <v>1787.9743500569039</v>
      </c>
      <c r="N42" s="106">
        <f t="shared" si="23"/>
        <v>77.738015219865389</v>
      </c>
      <c r="O42" s="108">
        <f t="shared" si="24"/>
        <v>0</v>
      </c>
      <c r="P42" s="109">
        <f t="shared" si="25"/>
        <v>-9.2185065192650484</v>
      </c>
      <c r="Q42" s="110">
        <f t="shared" si="26"/>
        <v>0.89398717502845193</v>
      </c>
      <c r="R42" s="328"/>
      <c r="S42" s="47">
        <v>0.29722222222222222</v>
      </c>
      <c r="T42" s="48">
        <v>0.32203703703703701</v>
      </c>
      <c r="U42" s="111">
        <v>4.8500000000000387</v>
      </c>
      <c r="V42" s="112">
        <v>35.738767727829163</v>
      </c>
      <c r="W42" s="113"/>
      <c r="X42" s="116"/>
      <c r="Y42" s="12"/>
      <c r="Z42" s="198"/>
      <c r="AA42" s="337"/>
      <c r="AB42" s="338"/>
      <c r="AC42" s="12">
        <v>1</v>
      </c>
      <c r="AD42" s="198"/>
      <c r="AE42" s="117">
        <f t="shared" si="27"/>
        <v>-212.02564994309614</v>
      </c>
      <c r="AF42" s="110">
        <f t="shared" si="28"/>
        <v>0.89398717502845193</v>
      </c>
      <c r="AG42" s="333"/>
    </row>
    <row r="43" spans="1:33" ht="15.75" customHeight="1">
      <c r="A43" s="323"/>
      <c r="B43" s="163" t="s">
        <v>173</v>
      </c>
      <c r="C43" s="335" t="s">
        <v>179</v>
      </c>
      <c r="D43" s="336"/>
      <c r="E43" s="101">
        <v>59.54</v>
      </c>
      <c r="F43" s="102">
        <v>2761</v>
      </c>
      <c r="G43" s="103">
        <f t="shared" si="29"/>
        <v>164389.94</v>
      </c>
      <c r="H43" s="13"/>
      <c r="I43" s="104">
        <v>23</v>
      </c>
      <c r="J43" s="105">
        <v>2000</v>
      </c>
      <c r="K43" s="106">
        <f t="shared" si="8"/>
        <v>86.956521739130437</v>
      </c>
      <c r="L43" s="118">
        <v>23</v>
      </c>
      <c r="M43" s="105">
        <f t="shared" si="30"/>
        <v>1795.2576036313947</v>
      </c>
      <c r="N43" s="106">
        <f t="shared" si="23"/>
        <v>78.054678418756296</v>
      </c>
      <c r="O43" s="108">
        <f t="shared" si="24"/>
        <v>0</v>
      </c>
      <c r="P43" s="109">
        <f t="shared" si="25"/>
        <v>-8.9018433203741409</v>
      </c>
      <c r="Q43" s="110">
        <f t="shared" si="26"/>
        <v>0.89762880181569737</v>
      </c>
      <c r="R43" s="328"/>
      <c r="S43" s="47">
        <v>0.32500000000000001</v>
      </c>
      <c r="T43" s="48">
        <v>0.38907407407407407</v>
      </c>
      <c r="U43" s="111">
        <v>5</v>
      </c>
      <c r="V43" s="112">
        <v>92.276450836307717</v>
      </c>
      <c r="W43" s="113"/>
      <c r="X43" s="116"/>
      <c r="Y43" s="12"/>
      <c r="Z43" s="198"/>
      <c r="AA43" s="337"/>
      <c r="AB43" s="338"/>
      <c r="AC43" s="12">
        <v>2</v>
      </c>
      <c r="AD43" s="198"/>
      <c r="AE43" s="117">
        <f t="shared" si="27"/>
        <v>-204.74239636860534</v>
      </c>
      <c r="AF43" s="110">
        <f t="shared" si="28"/>
        <v>0.89762880181569737</v>
      </c>
      <c r="AG43" s="333"/>
    </row>
    <row r="44" spans="1:33" ht="15.75" customHeight="1">
      <c r="A44" s="323"/>
      <c r="B44" s="163" t="s">
        <v>168</v>
      </c>
      <c r="C44" s="335" t="s">
        <v>169</v>
      </c>
      <c r="D44" s="336"/>
      <c r="E44" s="101">
        <v>29.97</v>
      </c>
      <c r="F44" s="102">
        <v>2593</v>
      </c>
      <c r="G44" s="121">
        <f t="shared" si="29"/>
        <v>77712.209999999992</v>
      </c>
      <c r="H44" s="122"/>
      <c r="I44" s="104">
        <v>21</v>
      </c>
      <c r="J44" s="105">
        <v>2790</v>
      </c>
      <c r="K44" s="106">
        <f t="shared" si="8"/>
        <v>132.85714285714286</v>
      </c>
      <c r="L44" s="118">
        <v>23</v>
      </c>
      <c r="M44" s="105">
        <f t="shared" si="30"/>
        <v>2786.9038461538466</v>
      </c>
      <c r="N44" s="106">
        <f t="shared" si="23"/>
        <v>121.1697324414716</v>
      </c>
      <c r="O44" s="108">
        <f t="shared" si="24"/>
        <v>2</v>
      </c>
      <c r="P44" s="109">
        <f t="shared" si="25"/>
        <v>-11.687410415671266</v>
      </c>
      <c r="Q44" s="110">
        <f t="shared" si="26"/>
        <v>0.91203024418311951</v>
      </c>
      <c r="R44" s="328"/>
      <c r="S44" s="47">
        <v>0.39305555555555555</v>
      </c>
      <c r="T44" s="120">
        <v>0.43181712962962959</v>
      </c>
      <c r="U44" s="111">
        <v>5.7333333333333236</v>
      </c>
      <c r="V44" s="112">
        <v>55.825392115595605</v>
      </c>
      <c r="W44" s="113"/>
      <c r="X44" s="116"/>
      <c r="Y44" s="12"/>
      <c r="Z44" s="198"/>
      <c r="AA44" s="337"/>
      <c r="AB44" s="338"/>
      <c r="AC44" s="12">
        <v>1</v>
      </c>
      <c r="AD44" s="198"/>
      <c r="AE44" s="117">
        <f t="shared" si="27"/>
        <v>-3.0961538461533564</v>
      </c>
      <c r="AF44" s="110">
        <f t="shared" si="28"/>
        <v>0.99889026743865472</v>
      </c>
      <c r="AG44" s="333"/>
    </row>
    <row r="45" spans="1:33" ht="15.75" customHeight="1">
      <c r="A45" s="323"/>
      <c r="B45" s="163" t="s">
        <v>168</v>
      </c>
      <c r="C45" s="335" t="s">
        <v>240</v>
      </c>
      <c r="D45" s="336"/>
      <c r="E45" s="101">
        <v>29.23</v>
      </c>
      <c r="F45" s="102">
        <v>4018</v>
      </c>
      <c r="G45" s="121">
        <f t="shared" si="29"/>
        <v>117446.14</v>
      </c>
      <c r="H45" s="62">
        <v>2</v>
      </c>
      <c r="I45" s="104">
        <v>21</v>
      </c>
      <c r="J45" s="105">
        <v>2790</v>
      </c>
      <c r="K45" s="106">
        <f t="shared" si="8"/>
        <v>132.85714285714286</v>
      </c>
      <c r="L45" s="118">
        <v>24</v>
      </c>
      <c r="M45" s="105">
        <f t="shared" si="30"/>
        <v>2327.0647115384613</v>
      </c>
      <c r="N45" s="106">
        <f t="shared" si="23"/>
        <v>96.961029647435893</v>
      </c>
      <c r="O45" s="123">
        <f t="shared" si="24"/>
        <v>3</v>
      </c>
      <c r="P45" s="124">
        <f t="shared" si="25"/>
        <v>-35.896113209706968</v>
      </c>
      <c r="Q45" s="125">
        <f t="shared" si="26"/>
        <v>0.72981420164736688</v>
      </c>
      <c r="R45" s="328"/>
      <c r="S45" s="119">
        <v>0.43541666666666667</v>
      </c>
      <c r="T45" s="120">
        <v>0.507349537037037</v>
      </c>
      <c r="U45" s="111">
        <v>5.1833333333333975</v>
      </c>
      <c r="V45" s="112">
        <v>103.59832230046494</v>
      </c>
      <c r="W45" s="113">
        <v>0.507349537037037</v>
      </c>
      <c r="X45" s="116">
        <v>0.54583333333333328</v>
      </c>
      <c r="Y45" s="12"/>
      <c r="Z45" s="198"/>
      <c r="AA45" s="337"/>
      <c r="AB45" s="338"/>
      <c r="AC45" s="12">
        <v>2</v>
      </c>
      <c r="AD45" s="198"/>
      <c r="AE45" s="117">
        <f t="shared" si="27"/>
        <v>-462.93528846153868</v>
      </c>
      <c r="AF45" s="110">
        <f t="shared" si="28"/>
        <v>0.83407337331127651</v>
      </c>
      <c r="AG45" s="333"/>
    </row>
    <row r="46" spans="1:33" ht="15.75" customHeight="1">
      <c r="A46" s="323"/>
      <c r="B46" s="163" t="s">
        <v>173</v>
      </c>
      <c r="C46" s="335" t="s">
        <v>212</v>
      </c>
      <c r="D46" s="336"/>
      <c r="E46" s="101">
        <v>61.09</v>
      </c>
      <c r="F46" s="102">
        <v>2949</v>
      </c>
      <c r="G46" s="121">
        <f t="shared" si="29"/>
        <v>180154.41</v>
      </c>
      <c r="H46" s="62"/>
      <c r="I46" s="104">
        <v>20</v>
      </c>
      <c r="J46" s="105">
        <v>2000</v>
      </c>
      <c r="K46" s="106">
        <f t="shared" si="8"/>
        <v>100</v>
      </c>
      <c r="L46" s="118">
        <v>20</v>
      </c>
      <c r="M46" s="105">
        <f t="shared" si="30"/>
        <v>1790.9455858679737</v>
      </c>
      <c r="N46" s="106">
        <f t="shared" si="23"/>
        <v>89.547279293398688</v>
      </c>
      <c r="O46" s="123">
        <f t="shared" si="24"/>
        <v>0</v>
      </c>
      <c r="P46" s="124">
        <f t="shared" si="25"/>
        <v>-10.452720706601312</v>
      </c>
      <c r="Q46" s="125">
        <f t="shared" si="26"/>
        <v>0.89547279293398685</v>
      </c>
      <c r="R46" s="328"/>
      <c r="S46" s="119">
        <v>0.54583333333333328</v>
      </c>
      <c r="T46" s="120">
        <v>0.61443287037037031</v>
      </c>
      <c r="U46" s="111">
        <v>55.416666666666643</v>
      </c>
      <c r="V46" s="112">
        <v>98.79697149718082</v>
      </c>
      <c r="W46" s="120"/>
      <c r="X46" s="189"/>
      <c r="Y46" s="12"/>
      <c r="Z46" s="198"/>
      <c r="AA46" s="337"/>
      <c r="AB46" s="338"/>
      <c r="AC46" s="12">
        <v>2</v>
      </c>
      <c r="AD46" s="198"/>
      <c r="AE46" s="117">
        <f t="shared" si="27"/>
        <v>-209.0544141320263</v>
      </c>
      <c r="AF46" s="110">
        <f t="shared" si="28"/>
        <v>0.89547279293398685</v>
      </c>
      <c r="AG46" s="333"/>
    </row>
    <row r="47" spans="1:33" ht="15.75" customHeight="1">
      <c r="A47" s="323"/>
      <c r="B47" s="163" t="s">
        <v>173</v>
      </c>
      <c r="C47" s="335" t="s">
        <v>180</v>
      </c>
      <c r="D47" s="336"/>
      <c r="E47" s="101">
        <v>53.76</v>
      </c>
      <c r="F47" s="102">
        <v>2375</v>
      </c>
      <c r="G47" s="121">
        <f t="shared" si="29"/>
        <v>127680</v>
      </c>
      <c r="H47" s="62"/>
      <c r="I47" s="104">
        <v>20</v>
      </c>
      <c r="J47" s="105">
        <v>2000</v>
      </c>
      <c r="K47" s="106">
        <f t="shared" si="8"/>
        <v>100</v>
      </c>
      <c r="L47" s="118">
        <v>20</v>
      </c>
      <c r="M47" s="105">
        <f t="shared" si="30"/>
        <v>1788.6629745447669</v>
      </c>
      <c r="N47" s="106">
        <f t="shared" si="23"/>
        <v>89.433148727238347</v>
      </c>
      <c r="O47" s="123">
        <f t="shared" si="24"/>
        <v>0</v>
      </c>
      <c r="P47" s="124">
        <f t="shared" si="25"/>
        <v>-10.566851272761653</v>
      </c>
      <c r="Q47" s="125">
        <f t="shared" si="26"/>
        <v>0.89433148727238343</v>
      </c>
      <c r="R47" s="328"/>
      <c r="S47" s="119">
        <v>0.61805555555555547</v>
      </c>
      <c r="T47" s="120">
        <v>0.67337962962962949</v>
      </c>
      <c r="U47" s="111">
        <v>5.2166666666666295</v>
      </c>
      <c r="V47" s="112">
        <v>79.668446223787754</v>
      </c>
      <c r="W47" s="120"/>
      <c r="X47" s="189"/>
      <c r="Y47" s="12"/>
      <c r="Z47" s="198"/>
      <c r="AA47" s="337"/>
      <c r="AB47" s="338"/>
      <c r="AC47" s="12">
        <v>2</v>
      </c>
      <c r="AD47" s="198"/>
      <c r="AE47" s="117">
        <f t="shared" si="27"/>
        <v>-211.33702545523306</v>
      </c>
      <c r="AF47" s="110">
        <f t="shared" si="28"/>
        <v>0.89433148727238343</v>
      </c>
      <c r="AG47" s="333"/>
    </row>
    <row r="48" spans="1:33" ht="15.75" customHeight="1">
      <c r="A48" s="323"/>
      <c r="B48" s="163" t="s">
        <v>173</v>
      </c>
      <c r="C48" s="335" t="s">
        <v>175</v>
      </c>
      <c r="D48" s="336"/>
      <c r="E48" s="101">
        <v>58.67</v>
      </c>
      <c r="F48" s="102">
        <v>2650</v>
      </c>
      <c r="G48" s="121">
        <f t="shared" si="29"/>
        <v>155475.5</v>
      </c>
      <c r="H48" s="62"/>
      <c r="I48" s="104">
        <v>23</v>
      </c>
      <c r="J48" s="105">
        <v>2000</v>
      </c>
      <c r="K48" s="106">
        <f t="shared" si="8"/>
        <v>86.956521739130437</v>
      </c>
      <c r="L48" s="118">
        <v>23</v>
      </c>
      <c r="M48" s="105">
        <f t="shared" si="30"/>
        <v>1787.9743500569041</v>
      </c>
      <c r="N48" s="106">
        <f t="shared" si="23"/>
        <v>77.738015219865389</v>
      </c>
      <c r="O48" s="123">
        <f t="shared" si="24"/>
        <v>0</v>
      </c>
      <c r="P48" s="124">
        <f t="shared" si="25"/>
        <v>-9.2185065192650484</v>
      </c>
      <c r="Q48" s="125">
        <f t="shared" si="26"/>
        <v>0.89398717502845193</v>
      </c>
      <c r="R48" s="328"/>
      <c r="S48" s="119">
        <v>0.67708333333333326</v>
      </c>
      <c r="T48" s="120">
        <v>0.7388310185185184</v>
      </c>
      <c r="U48" s="111">
        <v>5.333333333333421</v>
      </c>
      <c r="V48" s="112">
        <v>88.927450214786177</v>
      </c>
      <c r="W48" s="120"/>
      <c r="X48" s="189"/>
      <c r="Y48" s="12"/>
      <c r="Z48" s="198"/>
      <c r="AA48" s="337"/>
      <c r="AB48" s="338"/>
      <c r="AC48" s="12">
        <v>2</v>
      </c>
      <c r="AD48" s="198"/>
      <c r="AE48" s="117">
        <f t="shared" si="27"/>
        <v>-212.02564994309591</v>
      </c>
      <c r="AF48" s="110">
        <f t="shared" si="28"/>
        <v>0.89398717502845204</v>
      </c>
      <c r="AG48" s="333"/>
    </row>
    <row r="49" spans="1:33" ht="15.75" customHeight="1">
      <c r="A49" s="323"/>
      <c r="B49" s="163"/>
      <c r="C49" s="335"/>
      <c r="D49" s="336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8"/>
      <c r="S49" s="119"/>
      <c r="T49" s="120"/>
      <c r="U49" s="111"/>
      <c r="V49" s="112"/>
      <c r="W49" s="120"/>
      <c r="X49" s="189"/>
      <c r="Y49" s="12"/>
      <c r="Z49" s="198"/>
      <c r="AA49" s="337"/>
      <c r="AB49" s="338"/>
      <c r="AC49" s="12"/>
      <c r="AD49" s="198"/>
      <c r="AE49" s="117"/>
      <c r="AF49" s="110"/>
      <c r="AG49" s="333"/>
    </row>
    <row r="50" spans="1:33" ht="15.75" customHeight="1">
      <c r="A50" s="323"/>
      <c r="B50" s="163"/>
      <c r="C50" s="335"/>
      <c r="D50" s="336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8"/>
      <c r="S50" s="119"/>
      <c r="T50" s="120"/>
      <c r="U50" s="111"/>
      <c r="V50" s="112"/>
      <c r="W50" s="120"/>
      <c r="X50" s="189"/>
      <c r="Y50" s="12"/>
      <c r="Z50" s="198"/>
      <c r="AA50" s="337"/>
      <c r="AB50" s="338"/>
      <c r="AC50" s="12"/>
      <c r="AD50" s="198"/>
      <c r="AE50" s="117"/>
      <c r="AF50" s="110"/>
      <c r="AG50" s="333"/>
    </row>
    <row r="51" spans="1:33" ht="15.75" customHeight="1">
      <c r="A51" s="323"/>
      <c r="B51" s="163"/>
      <c r="C51" s="335"/>
      <c r="D51" s="336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8"/>
      <c r="S51" s="119"/>
      <c r="T51" s="120"/>
      <c r="U51" s="111"/>
      <c r="V51" s="112"/>
      <c r="W51" s="120"/>
      <c r="X51" s="189"/>
      <c r="Y51" s="12"/>
      <c r="Z51" s="198"/>
      <c r="AA51" s="337"/>
      <c r="AB51" s="338"/>
      <c r="AC51" s="12"/>
      <c r="AD51" s="198"/>
      <c r="AE51" s="117"/>
      <c r="AF51" s="110"/>
      <c r="AG51" s="333"/>
    </row>
    <row r="52" spans="1:33" ht="15.75" customHeight="1">
      <c r="A52" s="323"/>
      <c r="B52" s="163"/>
      <c r="C52" s="335"/>
      <c r="D52" s="336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8"/>
      <c r="S52" s="119"/>
      <c r="T52" s="120"/>
      <c r="U52" s="111"/>
      <c r="V52" s="112"/>
      <c r="W52" s="120"/>
      <c r="X52" s="189"/>
      <c r="Y52" s="12"/>
      <c r="Z52" s="198"/>
      <c r="AA52" s="337"/>
      <c r="AB52" s="338"/>
      <c r="AC52" s="12"/>
      <c r="AD52" s="198"/>
      <c r="AE52" s="117"/>
      <c r="AF52" s="110"/>
      <c r="AG52" s="333"/>
    </row>
    <row r="53" spans="1:33" ht="15.75" customHeight="1">
      <c r="A53" s="323"/>
      <c r="B53" s="163"/>
      <c r="C53" s="335"/>
      <c r="D53" s="336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8"/>
      <c r="S53" s="119"/>
      <c r="T53" s="120"/>
      <c r="U53" s="111"/>
      <c r="V53" s="112"/>
      <c r="W53" s="120"/>
      <c r="X53" s="189"/>
      <c r="Y53" s="12"/>
      <c r="Z53" s="198"/>
      <c r="AA53" s="337"/>
      <c r="AB53" s="338"/>
      <c r="AC53" s="12"/>
      <c r="AD53" s="198"/>
      <c r="AE53" s="117"/>
      <c r="AF53" s="110"/>
      <c r="AG53" s="333"/>
    </row>
    <row r="54" spans="1:33" ht="15.75" customHeight="1">
      <c r="A54" s="323"/>
      <c r="B54" s="163"/>
      <c r="C54" s="335"/>
      <c r="D54" s="336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8"/>
      <c r="S54" s="119"/>
      <c r="T54" s="120"/>
      <c r="U54" s="130"/>
      <c r="V54" s="131"/>
      <c r="W54" s="126"/>
      <c r="X54" s="127"/>
      <c r="Y54" s="12"/>
      <c r="Z54" s="198"/>
      <c r="AA54" s="337"/>
      <c r="AB54" s="338"/>
      <c r="AC54" s="12"/>
      <c r="AD54" s="198"/>
      <c r="AE54" s="165"/>
      <c r="AF54" s="125"/>
      <c r="AG54" s="333"/>
    </row>
    <row r="55" spans="1:33" ht="15.75" customHeight="1" thickBot="1">
      <c r="A55" s="324"/>
      <c r="B55" s="133" t="s">
        <v>115</v>
      </c>
      <c r="C55" s="358"/>
      <c r="D55" s="358"/>
      <c r="E55" s="134"/>
      <c r="F55" s="167"/>
      <c r="G55" s="135"/>
      <c r="H55" s="69"/>
      <c r="I55" s="136">
        <f t="shared" ref="I55:J55" si="31">AVERAGE(I39:I54)</f>
        <v>21.7</v>
      </c>
      <c r="J55" s="137">
        <f t="shared" si="31"/>
        <v>2158</v>
      </c>
      <c r="K55" s="138">
        <f t="shared" ref="K55" si="32">J55/I55</f>
        <v>99.447004608294932</v>
      </c>
      <c r="L55" s="136">
        <f t="shared" ref="L55:M55" si="33">AVERAGE(L39:L54)</f>
        <v>22.2</v>
      </c>
      <c r="M55" s="137">
        <f t="shared" si="33"/>
        <v>1943.2557607844331</v>
      </c>
      <c r="N55" s="138">
        <f t="shared" ref="N55:N66" si="34">M55/L55</f>
        <v>87.534043278578068</v>
      </c>
      <c r="O55" s="139">
        <f t="shared" ref="O55:O66" si="35">L55-I55</f>
        <v>0.5</v>
      </c>
      <c r="P55" s="140">
        <f t="shared" ref="P55:P66" si="36">N55-K55</f>
        <v>-11.912961329716865</v>
      </c>
      <c r="Q55" s="141">
        <f t="shared" ref="Q55:Q66" si="37">N55/K55</f>
        <v>0.88020794214325493</v>
      </c>
      <c r="R55" s="329"/>
      <c r="S55" s="142">
        <v>0.16666666666666666</v>
      </c>
      <c r="T55" s="143">
        <v>0.7388310185185184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359"/>
      <c r="AB55" s="360"/>
      <c r="AC55" s="179">
        <f>SUM(AC39:AC54)</f>
        <v>16</v>
      </c>
      <c r="AD55" s="191">
        <f>SUM(AD39:AD54)</f>
        <v>0</v>
      </c>
      <c r="AE55" s="168">
        <f t="shared" ref="AE55:AE66" si="38">M55-J55</f>
        <v>-214.74423921556695</v>
      </c>
      <c r="AF55" s="141">
        <f t="shared" ref="AF55:AF66" si="39">M55/J55</f>
        <v>0.90048923113273083</v>
      </c>
      <c r="AG55" s="334"/>
    </row>
    <row r="56" spans="1:33" ht="15.75" customHeight="1">
      <c r="A56" s="361" t="s">
        <v>191</v>
      </c>
      <c r="B56" s="114" t="s">
        <v>203</v>
      </c>
      <c r="C56" s="372" t="s">
        <v>204</v>
      </c>
      <c r="D56" s="372"/>
      <c r="E56" s="147">
        <v>28.86</v>
      </c>
      <c r="F56" s="97">
        <v>2702</v>
      </c>
      <c r="G56" s="148">
        <f t="shared" ref="G56:G66" si="40">E56*F56</f>
        <v>77979.72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6" si="41">F56/V56*60</f>
        <v>3189.6779423240082</v>
      </c>
      <c r="N56" s="152">
        <f t="shared" si="34"/>
        <v>167.87778643810569</v>
      </c>
      <c r="O56" s="154">
        <f t="shared" si="35"/>
        <v>0</v>
      </c>
      <c r="P56" s="155">
        <f t="shared" si="36"/>
        <v>-21.595897772420642</v>
      </c>
      <c r="Q56" s="156">
        <f t="shared" si="37"/>
        <v>0.88602165064555771</v>
      </c>
      <c r="R56" s="327">
        <f>Q72</f>
        <v>0.88996593935512347</v>
      </c>
      <c r="S56" s="157">
        <v>0.16666666666666666</v>
      </c>
      <c r="T56" s="158">
        <v>0.20195601851851852</v>
      </c>
      <c r="U56" s="159"/>
      <c r="V56" s="160">
        <v>50.826447977339974</v>
      </c>
      <c r="W56" s="158"/>
      <c r="X56" s="169"/>
      <c r="Y56" s="12"/>
      <c r="Z56" s="198"/>
      <c r="AA56" s="330"/>
      <c r="AB56" s="331"/>
      <c r="AC56" s="12">
        <v>1</v>
      </c>
      <c r="AD56" s="198"/>
      <c r="AE56" s="115">
        <f t="shared" si="38"/>
        <v>-410.3220576759918</v>
      </c>
      <c r="AF56" s="156">
        <f t="shared" si="39"/>
        <v>0.88602165064555782</v>
      </c>
      <c r="AG56" s="332">
        <f>AF72</f>
        <v>0.88996593935512347</v>
      </c>
    </row>
    <row r="57" spans="1:33" ht="15.75" customHeight="1">
      <c r="A57" s="362"/>
      <c r="B57" s="100" t="s">
        <v>203</v>
      </c>
      <c r="C57" s="376" t="s">
        <v>208</v>
      </c>
      <c r="D57" s="376"/>
      <c r="E57" s="101">
        <v>31.11</v>
      </c>
      <c r="F57" s="102">
        <v>4552</v>
      </c>
      <c r="G57" s="103">
        <f t="shared" si="40"/>
        <v>141612.72</v>
      </c>
      <c r="H57" s="26"/>
      <c r="I57" s="104">
        <v>19</v>
      </c>
      <c r="J57" s="105">
        <v>3600</v>
      </c>
      <c r="K57" s="106">
        <f t="shared" ref="K57:K91" si="42">J57/I57</f>
        <v>189.47368421052633</v>
      </c>
      <c r="L57" s="107">
        <v>19</v>
      </c>
      <c r="M57" s="105">
        <f t="shared" si="41"/>
        <v>3186.9616259245563</v>
      </c>
      <c r="N57" s="106">
        <f t="shared" si="34"/>
        <v>167.73482241708192</v>
      </c>
      <c r="O57" s="108">
        <f t="shared" si="35"/>
        <v>0</v>
      </c>
      <c r="P57" s="109">
        <f t="shared" si="36"/>
        <v>-21.738861793444414</v>
      </c>
      <c r="Q57" s="110">
        <f t="shared" si="37"/>
        <v>0.8852671183123767</v>
      </c>
      <c r="R57" s="328"/>
      <c r="S57" s="47">
        <v>0.2048611111111111</v>
      </c>
      <c r="T57" s="48">
        <v>0.26436342592592593</v>
      </c>
      <c r="U57" s="111">
        <v>5</v>
      </c>
      <c r="V57" s="112">
        <v>85.699180617139149</v>
      </c>
      <c r="W57" s="113"/>
      <c r="X57" s="116"/>
      <c r="Y57" s="12"/>
      <c r="Z57" s="198"/>
      <c r="AA57" s="337"/>
      <c r="AB57" s="338"/>
      <c r="AC57" s="12">
        <v>2</v>
      </c>
      <c r="AD57" s="198"/>
      <c r="AE57" s="117">
        <f t="shared" si="38"/>
        <v>-413.0383740754437</v>
      </c>
      <c r="AF57" s="110">
        <f t="shared" si="39"/>
        <v>0.8852671183123767</v>
      </c>
      <c r="AG57" s="333"/>
    </row>
    <row r="58" spans="1:33" ht="15.75" customHeight="1">
      <c r="A58" s="362"/>
      <c r="B58" s="100" t="s">
        <v>203</v>
      </c>
      <c r="C58" s="376" t="s">
        <v>209</v>
      </c>
      <c r="D58" s="376"/>
      <c r="E58" s="101">
        <v>38.99</v>
      </c>
      <c r="F58" s="102">
        <v>1615</v>
      </c>
      <c r="G58" s="103">
        <f t="shared" si="40"/>
        <v>62968.850000000006</v>
      </c>
      <c r="H58" s="26"/>
      <c r="I58" s="104">
        <v>19</v>
      </c>
      <c r="J58" s="105">
        <v>3600</v>
      </c>
      <c r="K58" s="106">
        <f t="shared" si="42"/>
        <v>189.47368421052633</v>
      </c>
      <c r="L58" s="107">
        <v>19</v>
      </c>
      <c r="M58" s="105">
        <f t="shared" si="41"/>
        <v>3187.8834355198264</v>
      </c>
      <c r="N58" s="106">
        <f t="shared" si="34"/>
        <v>167.78333871156983</v>
      </c>
      <c r="O58" s="108">
        <f t="shared" si="35"/>
        <v>0</v>
      </c>
      <c r="P58" s="109">
        <f t="shared" si="36"/>
        <v>-21.690345498956503</v>
      </c>
      <c r="Q58" s="110">
        <f t="shared" si="37"/>
        <v>0.88552317653328516</v>
      </c>
      <c r="R58" s="328"/>
      <c r="S58" s="47">
        <v>0.26805555555555555</v>
      </c>
      <c r="T58" s="48">
        <v>0.28915509259259259</v>
      </c>
      <c r="U58" s="111">
        <v>5.3166666666666451</v>
      </c>
      <c r="V58" s="112">
        <v>30.396343517560005</v>
      </c>
      <c r="W58" s="113"/>
      <c r="X58" s="116"/>
      <c r="Y58" s="12"/>
      <c r="Z58" s="198"/>
      <c r="AA58" s="337"/>
      <c r="AB58" s="338"/>
      <c r="AC58" s="12">
        <v>1</v>
      </c>
      <c r="AD58" s="198"/>
      <c r="AE58" s="117">
        <f t="shared" si="38"/>
        <v>-412.11656448017357</v>
      </c>
      <c r="AF58" s="110">
        <f t="shared" si="39"/>
        <v>0.88552317653328516</v>
      </c>
      <c r="AG58" s="333"/>
    </row>
    <row r="59" spans="1:33" ht="15.75" customHeight="1">
      <c r="A59" s="362"/>
      <c r="B59" s="100" t="s">
        <v>203</v>
      </c>
      <c r="C59" s="376" t="s">
        <v>219</v>
      </c>
      <c r="D59" s="376"/>
      <c r="E59" s="101">
        <v>35.89</v>
      </c>
      <c r="F59" s="102">
        <v>5523</v>
      </c>
      <c r="G59" s="103">
        <f t="shared" si="40"/>
        <v>198220.47</v>
      </c>
      <c r="H59" s="26"/>
      <c r="I59" s="104">
        <v>19</v>
      </c>
      <c r="J59" s="105">
        <v>3600</v>
      </c>
      <c r="K59" s="106">
        <f t="shared" si="42"/>
        <v>189.47368421052633</v>
      </c>
      <c r="L59" s="107">
        <v>19</v>
      </c>
      <c r="M59" s="105">
        <f t="shared" si="41"/>
        <v>3185.0595668322521</v>
      </c>
      <c r="N59" s="106">
        <f t="shared" si="34"/>
        <v>167.63471404380275</v>
      </c>
      <c r="O59" s="108">
        <f t="shared" si="35"/>
        <v>0</v>
      </c>
      <c r="P59" s="109">
        <f t="shared" si="36"/>
        <v>-21.838970166723584</v>
      </c>
      <c r="Q59" s="110">
        <f t="shared" si="37"/>
        <v>0.88473876856451439</v>
      </c>
      <c r="R59" s="328"/>
      <c r="S59" s="47">
        <v>0.29236111111111107</v>
      </c>
      <c r="T59" s="48">
        <v>0.36460648148148145</v>
      </c>
      <c r="U59" s="111">
        <v>4.6166666666666156</v>
      </c>
      <c r="V59" s="112">
        <v>104.04201021884776</v>
      </c>
      <c r="W59" s="113"/>
      <c r="X59" s="116"/>
      <c r="Y59" s="12"/>
      <c r="Z59" s="198"/>
      <c r="AA59" s="337"/>
      <c r="AB59" s="338"/>
      <c r="AC59" s="12">
        <v>3</v>
      </c>
      <c r="AD59" s="198"/>
      <c r="AE59" s="199">
        <f t="shared" si="38"/>
        <v>-414.94043316774787</v>
      </c>
      <c r="AF59" s="200">
        <f t="shared" si="39"/>
        <v>0.8847387685645145</v>
      </c>
      <c r="AG59" s="333"/>
    </row>
    <row r="60" spans="1:33" ht="15.75" customHeight="1">
      <c r="A60" s="363"/>
      <c r="B60" s="100" t="s">
        <v>203</v>
      </c>
      <c r="C60" s="376" t="s">
        <v>223</v>
      </c>
      <c r="D60" s="376"/>
      <c r="E60" s="101">
        <v>43.96</v>
      </c>
      <c r="F60" s="105">
        <v>2224</v>
      </c>
      <c r="G60" s="103">
        <f t="shared" si="40"/>
        <v>97767.040000000008</v>
      </c>
      <c r="H60" s="13"/>
      <c r="I60" s="104">
        <v>24</v>
      </c>
      <c r="J60" s="105">
        <v>3600</v>
      </c>
      <c r="K60" s="106">
        <f t="shared" si="42"/>
        <v>150</v>
      </c>
      <c r="L60" s="107">
        <v>24</v>
      </c>
      <c r="M60" s="105">
        <f t="shared" si="41"/>
        <v>3262.4248111128159</v>
      </c>
      <c r="N60" s="106">
        <f t="shared" si="34"/>
        <v>135.93436712970066</v>
      </c>
      <c r="O60" s="108">
        <f t="shared" si="35"/>
        <v>0</v>
      </c>
      <c r="P60" s="109">
        <f t="shared" si="36"/>
        <v>-14.065632870299339</v>
      </c>
      <c r="Q60" s="110">
        <f t="shared" si="37"/>
        <v>0.90622911419800445</v>
      </c>
      <c r="R60" s="328"/>
      <c r="S60" s="47">
        <v>0.36805555555555547</v>
      </c>
      <c r="T60" s="48">
        <v>0.39645833333333325</v>
      </c>
      <c r="U60" s="111">
        <v>4.9666666666665904</v>
      </c>
      <c r="V60" s="112">
        <v>40.902092071352136</v>
      </c>
      <c r="W60" s="113"/>
      <c r="X60" s="116"/>
      <c r="Y60" s="12"/>
      <c r="Z60" s="198"/>
      <c r="AA60" s="337"/>
      <c r="AB60" s="338"/>
      <c r="AC60" s="12">
        <v>1</v>
      </c>
      <c r="AD60" s="198"/>
      <c r="AE60" s="199">
        <f t="shared" si="38"/>
        <v>-337.57518888718414</v>
      </c>
      <c r="AF60" s="200">
        <f t="shared" si="39"/>
        <v>0.90622911419800445</v>
      </c>
      <c r="AG60" s="333"/>
    </row>
    <row r="61" spans="1:33" ht="15.75" customHeight="1">
      <c r="A61" s="363"/>
      <c r="B61" s="100" t="s">
        <v>203</v>
      </c>
      <c r="C61" s="376" t="s">
        <v>216</v>
      </c>
      <c r="D61" s="376"/>
      <c r="E61" s="101">
        <v>46.93</v>
      </c>
      <c r="F61" s="105">
        <v>1926</v>
      </c>
      <c r="G61" s="121">
        <f t="shared" si="40"/>
        <v>90387.18</v>
      </c>
      <c r="H61" s="122"/>
      <c r="I61" s="104">
        <v>24</v>
      </c>
      <c r="J61" s="105">
        <v>3600</v>
      </c>
      <c r="K61" s="106">
        <f t="shared" si="42"/>
        <v>150</v>
      </c>
      <c r="L61" s="107">
        <v>24</v>
      </c>
      <c r="M61" s="105">
        <f t="shared" si="41"/>
        <v>3257.3408943134796</v>
      </c>
      <c r="N61" s="106">
        <f t="shared" si="34"/>
        <v>135.72253726306164</v>
      </c>
      <c r="O61" s="108">
        <f t="shared" si="35"/>
        <v>0</v>
      </c>
      <c r="P61" s="109">
        <f t="shared" si="36"/>
        <v>-14.277462736938361</v>
      </c>
      <c r="Q61" s="110">
        <f t="shared" si="37"/>
        <v>0.90481691508707762</v>
      </c>
      <c r="R61" s="328"/>
      <c r="S61" s="47">
        <v>0.39930555555555547</v>
      </c>
      <c r="T61" s="120">
        <v>0.42393518518518508</v>
      </c>
      <c r="U61" s="111">
        <v>5</v>
      </c>
      <c r="V61" s="112">
        <v>35.476790348145471</v>
      </c>
      <c r="W61" s="113"/>
      <c r="X61" s="116"/>
      <c r="Y61" s="12"/>
      <c r="Z61" s="198"/>
      <c r="AA61" s="337"/>
      <c r="AB61" s="338"/>
      <c r="AC61" s="12">
        <v>1</v>
      </c>
      <c r="AD61" s="198"/>
      <c r="AE61" s="199">
        <f t="shared" si="38"/>
        <v>-342.65910568652043</v>
      </c>
      <c r="AF61" s="200">
        <f t="shared" si="39"/>
        <v>0.90481691508707762</v>
      </c>
      <c r="AG61" s="333"/>
    </row>
    <row r="62" spans="1:33" ht="15.75" customHeight="1">
      <c r="A62" s="363"/>
      <c r="B62" s="100" t="s">
        <v>203</v>
      </c>
      <c r="C62" s="376" t="s">
        <v>205</v>
      </c>
      <c r="D62" s="376"/>
      <c r="E62" s="101">
        <v>38.479999999999997</v>
      </c>
      <c r="F62" s="105">
        <v>1963</v>
      </c>
      <c r="G62" s="121">
        <f t="shared" si="40"/>
        <v>75536.239999999991</v>
      </c>
      <c r="H62" s="62">
        <v>2</v>
      </c>
      <c r="I62" s="104">
        <v>20</v>
      </c>
      <c r="J62" s="105">
        <v>3600</v>
      </c>
      <c r="K62" s="106">
        <f t="shared" si="42"/>
        <v>180</v>
      </c>
      <c r="L62" s="107">
        <v>20</v>
      </c>
      <c r="M62" s="105">
        <f t="shared" si="41"/>
        <v>3260.9165221447597</v>
      </c>
      <c r="N62" s="106">
        <f t="shared" si="34"/>
        <v>163.04582610723799</v>
      </c>
      <c r="O62" s="123">
        <f t="shared" si="35"/>
        <v>0</v>
      </c>
      <c r="P62" s="124">
        <f t="shared" si="36"/>
        <v>-16.954173892762014</v>
      </c>
      <c r="Q62" s="125">
        <f t="shared" si="37"/>
        <v>0.90581014504021107</v>
      </c>
      <c r="R62" s="328"/>
      <c r="S62" s="47">
        <v>0.42708333333333326</v>
      </c>
      <c r="T62" s="120">
        <v>0.45216435185185178</v>
      </c>
      <c r="U62" s="111">
        <v>4.5333333333333758</v>
      </c>
      <c r="V62" s="112">
        <v>36.118679886516723</v>
      </c>
      <c r="W62" s="113"/>
      <c r="X62" s="116"/>
      <c r="Y62" s="12"/>
      <c r="Z62" s="198"/>
      <c r="AA62" s="337"/>
      <c r="AB62" s="338"/>
      <c r="AC62" s="12">
        <v>1</v>
      </c>
      <c r="AD62" s="198"/>
      <c r="AE62" s="199">
        <f t="shared" si="38"/>
        <v>-339.08347785524029</v>
      </c>
      <c r="AF62" s="200">
        <f t="shared" si="39"/>
        <v>0.90581014504021107</v>
      </c>
      <c r="AG62" s="333"/>
    </row>
    <row r="63" spans="1:33" ht="15.75" customHeight="1">
      <c r="A63" s="363"/>
      <c r="B63" s="100" t="s">
        <v>203</v>
      </c>
      <c r="C63" s="376" t="s">
        <v>206</v>
      </c>
      <c r="D63" s="376"/>
      <c r="E63" s="101">
        <v>37.799999999999997</v>
      </c>
      <c r="F63" s="105">
        <v>2440</v>
      </c>
      <c r="G63" s="121">
        <f t="shared" si="40"/>
        <v>92232</v>
      </c>
      <c r="H63" s="62">
        <v>2</v>
      </c>
      <c r="I63" s="104">
        <v>21</v>
      </c>
      <c r="J63" s="105">
        <v>3600</v>
      </c>
      <c r="K63" s="106">
        <f t="shared" si="42"/>
        <v>171.42857142857142</v>
      </c>
      <c r="L63" s="107">
        <v>21</v>
      </c>
      <c r="M63" s="105">
        <f t="shared" si="41"/>
        <v>3258.7349390732161</v>
      </c>
      <c r="N63" s="106">
        <f t="shared" si="34"/>
        <v>155.17785424158171</v>
      </c>
      <c r="O63" s="123">
        <f t="shared" si="35"/>
        <v>0</v>
      </c>
      <c r="P63" s="124">
        <f t="shared" si="36"/>
        <v>-16.250717186989704</v>
      </c>
      <c r="Q63" s="125">
        <f t="shared" si="37"/>
        <v>0.90520414974256003</v>
      </c>
      <c r="R63" s="328"/>
      <c r="S63" s="47">
        <v>0.45624999999999993</v>
      </c>
      <c r="T63" s="120">
        <v>0.48744212962962957</v>
      </c>
      <c r="U63" s="111">
        <v>5.8833333333333471</v>
      </c>
      <c r="V63" s="112">
        <v>44.925409012135283</v>
      </c>
      <c r="W63" s="113">
        <v>0.48744212962962957</v>
      </c>
      <c r="X63" s="116">
        <v>0.52569444444444435</v>
      </c>
      <c r="Y63" s="12"/>
      <c r="Z63" s="198"/>
      <c r="AA63" s="337"/>
      <c r="AB63" s="338"/>
      <c r="AC63" s="12">
        <v>1</v>
      </c>
      <c r="AD63" s="198"/>
      <c r="AE63" s="199">
        <f t="shared" si="38"/>
        <v>-341.26506092678392</v>
      </c>
      <c r="AF63" s="200">
        <f t="shared" si="39"/>
        <v>0.90520414974256003</v>
      </c>
      <c r="AG63" s="333"/>
    </row>
    <row r="64" spans="1:33" ht="15.75" customHeight="1">
      <c r="A64" s="363"/>
      <c r="B64" s="100" t="s">
        <v>203</v>
      </c>
      <c r="C64" s="376" t="s">
        <v>242</v>
      </c>
      <c r="D64" s="376"/>
      <c r="E64" s="101">
        <v>36.729999999999997</v>
      </c>
      <c r="F64" s="105">
        <v>6132</v>
      </c>
      <c r="G64" s="121">
        <f t="shared" si="40"/>
        <v>225228.36</v>
      </c>
      <c r="H64" s="62"/>
      <c r="I64" s="104">
        <v>20</v>
      </c>
      <c r="J64" s="105">
        <v>3600</v>
      </c>
      <c r="K64" s="106">
        <f t="shared" si="42"/>
        <v>180</v>
      </c>
      <c r="L64" s="107">
        <v>20</v>
      </c>
      <c r="M64" s="105">
        <f t="shared" si="41"/>
        <v>2934</v>
      </c>
      <c r="N64" s="106">
        <f t="shared" si="34"/>
        <v>146.69999999999999</v>
      </c>
      <c r="O64" s="123">
        <f t="shared" si="35"/>
        <v>0</v>
      </c>
      <c r="P64" s="124">
        <f t="shared" si="36"/>
        <v>-33.300000000000011</v>
      </c>
      <c r="Q64" s="125">
        <f t="shared" si="37"/>
        <v>0.81499999999999995</v>
      </c>
      <c r="R64" s="328"/>
      <c r="S64" s="47">
        <v>0.52569444444444435</v>
      </c>
      <c r="T64" s="120">
        <v>0.6127662037037036</v>
      </c>
      <c r="U64" s="111">
        <v>55.083333333333286</v>
      </c>
      <c r="V64" s="112">
        <v>125.39877300613497</v>
      </c>
      <c r="W64" s="113"/>
      <c r="X64" s="116"/>
      <c r="Y64" s="12"/>
      <c r="Z64" s="198"/>
      <c r="AA64" s="337"/>
      <c r="AB64" s="338"/>
      <c r="AC64" s="12">
        <v>3</v>
      </c>
      <c r="AD64" s="198"/>
      <c r="AE64" s="199">
        <f t="shared" si="38"/>
        <v>-666</v>
      </c>
      <c r="AF64" s="200">
        <f t="shared" si="39"/>
        <v>0.81499999999999995</v>
      </c>
      <c r="AG64" s="333"/>
    </row>
    <row r="65" spans="1:33" ht="15.75" customHeight="1">
      <c r="A65" s="363"/>
      <c r="B65" s="100" t="s">
        <v>203</v>
      </c>
      <c r="C65" s="376" t="s">
        <v>205</v>
      </c>
      <c r="D65" s="376"/>
      <c r="E65" s="101">
        <v>38.479999999999997</v>
      </c>
      <c r="F65" s="105">
        <v>4742</v>
      </c>
      <c r="G65" s="121">
        <f t="shared" si="40"/>
        <v>182472.15999999997</v>
      </c>
      <c r="H65" s="62"/>
      <c r="I65" s="104">
        <v>20</v>
      </c>
      <c r="J65" s="105">
        <v>3600</v>
      </c>
      <c r="K65" s="106">
        <f t="shared" si="42"/>
        <v>180</v>
      </c>
      <c r="L65" s="107">
        <v>20</v>
      </c>
      <c r="M65" s="105">
        <f t="shared" si="41"/>
        <v>3260.9165221447597</v>
      </c>
      <c r="N65" s="106">
        <f t="shared" si="34"/>
        <v>163.04582610723799</v>
      </c>
      <c r="O65" s="123">
        <f t="shared" si="35"/>
        <v>0</v>
      </c>
      <c r="P65" s="124">
        <f t="shared" si="36"/>
        <v>-16.954173892762014</v>
      </c>
      <c r="Q65" s="125">
        <f t="shared" si="37"/>
        <v>0.90581014504021107</v>
      </c>
      <c r="R65" s="328"/>
      <c r="S65" s="47">
        <v>0.61597222222222214</v>
      </c>
      <c r="T65" s="120">
        <v>0.67656249999999996</v>
      </c>
      <c r="U65" s="111">
        <v>4.6166666666666956</v>
      </c>
      <c r="V65" s="112">
        <v>87.251543566919153</v>
      </c>
      <c r="W65" s="113"/>
      <c r="X65" s="116"/>
      <c r="Y65" s="12"/>
      <c r="Z65" s="198"/>
      <c r="AA65" s="337"/>
      <c r="AB65" s="338"/>
      <c r="AC65" s="12">
        <v>2</v>
      </c>
      <c r="AD65" s="198"/>
      <c r="AE65" s="199">
        <f t="shared" si="38"/>
        <v>-339.08347785524029</v>
      </c>
      <c r="AF65" s="200">
        <f t="shared" si="39"/>
        <v>0.90581014504021107</v>
      </c>
      <c r="AG65" s="333"/>
    </row>
    <row r="66" spans="1:33" ht="15.75" customHeight="1">
      <c r="A66" s="363"/>
      <c r="B66" s="100" t="s">
        <v>203</v>
      </c>
      <c r="C66" s="376" t="s">
        <v>206</v>
      </c>
      <c r="D66" s="376"/>
      <c r="E66" s="101">
        <v>37.799999999999997</v>
      </c>
      <c r="F66" s="105">
        <v>6210</v>
      </c>
      <c r="G66" s="121">
        <f t="shared" si="40"/>
        <v>234737.99999999997</v>
      </c>
      <c r="H66" s="62"/>
      <c r="I66" s="104">
        <v>21</v>
      </c>
      <c r="J66" s="105">
        <v>3600</v>
      </c>
      <c r="K66" s="106">
        <f t="shared" si="42"/>
        <v>171.42857142857142</v>
      </c>
      <c r="L66" s="107">
        <v>21</v>
      </c>
      <c r="M66" s="105">
        <f t="shared" si="41"/>
        <v>3258.7349390732161</v>
      </c>
      <c r="N66" s="106">
        <f t="shared" si="34"/>
        <v>155.17785424158171</v>
      </c>
      <c r="O66" s="123">
        <f t="shared" si="35"/>
        <v>0</v>
      </c>
      <c r="P66" s="124">
        <f t="shared" si="36"/>
        <v>-16.250717186989704</v>
      </c>
      <c r="Q66" s="125">
        <f t="shared" si="37"/>
        <v>0.90520414974256003</v>
      </c>
      <c r="R66" s="328"/>
      <c r="S66" s="47">
        <v>0.67986111111111103</v>
      </c>
      <c r="T66" s="120">
        <v>0.75925925925925919</v>
      </c>
      <c r="U66" s="111">
        <v>4.7499999999999432</v>
      </c>
      <c r="V66" s="112">
        <v>114.33884834645906</v>
      </c>
      <c r="W66" s="113"/>
      <c r="X66" s="116"/>
      <c r="Y66" s="12"/>
      <c r="Z66" s="198"/>
      <c r="AA66" s="337"/>
      <c r="AB66" s="338"/>
      <c r="AC66" s="12">
        <v>3</v>
      </c>
      <c r="AD66" s="198"/>
      <c r="AE66" s="199">
        <f t="shared" si="38"/>
        <v>-341.26506092678392</v>
      </c>
      <c r="AF66" s="200">
        <f t="shared" si="39"/>
        <v>0.90520414974256003</v>
      </c>
      <c r="AG66" s="333"/>
    </row>
    <row r="67" spans="1:33" ht="15.75" customHeight="1">
      <c r="A67" s="363"/>
      <c r="B67" s="100"/>
      <c r="C67" s="376"/>
      <c r="D67" s="376"/>
      <c r="E67" s="101"/>
      <c r="F67" s="105"/>
      <c r="G67" s="121"/>
      <c r="H67" s="62"/>
      <c r="I67" s="104"/>
      <c r="J67" s="105"/>
      <c r="K67" s="106"/>
      <c r="L67" s="107"/>
      <c r="M67" s="105"/>
      <c r="N67" s="106"/>
      <c r="O67" s="123"/>
      <c r="P67" s="124"/>
      <c r="Q67" s="125"/>
      <c r="R67" s="328"/>
      <c r="S67" s="47"/>
      <c r="T67" s="120"/>
      <c r="U67" s="111"/>
      <c r="V67" s="112"/>
      <c r="W67" s="113"/>
      <c r="X67" s="116"/>
      <c r="Y67" s="12"/>
      <c r="Z67" s="198"/>
      <c r="AA67" s="337"/>
      <c r="AB67" s="338"/>
      <c r="AC67" s="12"/>
      <c r="AD67" s="198"/>
      <c r="AE67" s="199"/>
      <c r="AF67" s="200"/>
      <c r="AG67" s="333"/>
    </row>
    <row r="68" spans="1:33" ht="15.75" customHeight="1">
      <c r="A68" s="363"/>
      <c r="B68" s="100"/>
      <c r="C68" s="376"/>
      <c r="D68" s="376"/>
      <c r="E68" s="101"/>
      <c r="F68" s="105"/>
      <c r="G68" s="121"/>
      <c r="H68" s="62"/>
      <c r="I68" s="104"/>
      <c r="J68" s="105"/>
      <c r="K68" s="106"/>
      <c r="L68" s="107"/>
      <c r="M68" s="105"/>
      <c r="N68" s="106"/>
      <c r="O68" s="123"/>
      <c r="P68" s="124"/>
      <c r="Q68" s="125"/>
      <c r="R68" s="328"/>
      <c r="S68" s="47"/>
      <c r="T68" s="120"/>
      <c r="U68" s="111"/>
      <c r="V68" s="112"/>
      <c r="W68" s="113"/>
      <c r="X68" s="116"/>
      <c r="Y68" s="12"/>
      <c r="Z68" s="198"/>
      <c r="AA68" s="337"/>
      <c r="AB68" s="338"/>
      <c r="AC68" s="12"/>
      <c r="AD68" s="198"/>
      <c r="AE68" s="199"/>
      <c r="AF68" s="200"/>
      <c r="AG68" s="333"/>
    </row>
    <row r="69" spans="1:33" ht="15.75" customHeight="1">
      <c r="A69" s="363"/>
      <c r="B69" s="100"/>
      <c r="C69" s="376"/>
      <c r="D69" s="376"/>
      <c r="E69" s="101"/>
      <c r="F69" s="105"/>
      <c r="G69" s="121"/>
      <c r="H69" s="62"/>
      <c r="I69" s="104"/>
      <c r="J69" s="105"/>
      <c r="K69" s="106"/>
      <c r="L69" s="107"/>
      <c r="M69" s="105"/>
      <c r="N69" s="106"/>
      <c r="O69" s="123"/>
      <c r="P69" s="124"/>
      <c r="Q69" s="125"/>
      <c r="R69" s="328"/>
      <c r="S69" s="47"/>
      <c r="T69" s="120"/>
      <c r="U69" s="111"/>
      <c r="V69" s="112"/>
      <c r="W69" s="113"/>
      <c r="X69" s="116"/>
      <c r="Y69" s="12"/>
      <c r="Z69" s="198"/>
      <c r="AA69" s="337"/>
      <c r="AB69" s="338"/>
      <c r="AC69" s="12"/>
      <c r="AD69" s="198"/>
      <c r="AE69" s="199"/>
      <c r="AF69" s="200"/>
      <c r="AG69" s="333"/>
    </row>
    <row r="70" spans="1:33" ht="15.75" customHeight="1">
      <c r="A70" s="363"/>
      <c r="B70" s="100"/>
      <c r="C70" s="376"/>
      <c r="D70" s="376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8"/>
      <c r="S70" s="47"/>
      <c r="T70" s="120"/>
      <c r="U70" s="111"/>
      <c r="V70" s="112"/>
      <c r="W70" s="113"/>
      <c r="X70" s="116"/>
      <c r="Y70" s="12"/>
      <c r="Z70" s="198"/>
      <c r="AA70" s="337"/>
      <c r="AB70" s="338"/>
      <c r="AC70" s="12"/>
      <c r="AD70" s="198"/>
      <c r="AE70" s="199"/>
      <c r="AF70" s="200"/>
      <c r="AG70" s="333"/>
    </row>
    <row r="71" spans="1:33" ht="15.75" customHeight="1">
      <c r="A71" s="363"/>
      <c r="B71" s="100"/>
      <c r="C71" s="376"/>
      <c r="D71" s="376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8"/>
      <c r="S71" s="119"/>
      <c r="T71" s="120"/>
      <c r="U71" s="130"/>
      <c r="V71" s="131"/>
      <c r="W71" s="126"/>
      <c r="X71" s="127"/>
      <c r="Y71" s="12"/>
      <c r="Z71" s="198"/>
      <c r="AA71" s="337"/>
      <c r="AB71" s="338"/>
      <c r="AC71" s="12"/>
      <c r="AD71" s="198"/>
      <c r="AE71" s="165"/>
      <c r="AF71" s="125"/>
      <c r="AG71" s="333"/>
    </row>
    <row r="72" spans="1:33" ht="15.75" customHeight="1" thickBot="1">
      <c r="A72" s="364"/>
      <c r="B72" s="133" t="s">
        <v>115</v>
      </c>
      <c r="C72" s="358"/>
      <c r="D72" s="358"/>
      <c r="E72" s="134"/>
      <c r="F72" s="167"/>
      <c r="G72" s="135"/>
      <c r="H72" s="69"/>
      <c r="I72" s="136">
        <f t="shared" ref="I72:J72" si="43">AVERAGE(I56:I71)</f>
        <v>20.545454545454547</v>
      </c>
      <c r="J72" s="137">
        <f t="shared" si="43"/>
        <v>3600</v>
      </c>
      <c r="K72" s="138">
        <f t="shared" ref="K72:K74" si="44">J72/I72</f>
        <v>175.22123893805309</v>
      </c>
      <c r="L72" s="136">
        <f t="shared" ref="L72:M72" si="45">AVERAGE(L56:L71)</f>
        <v>20.545454545454547</v>
      </c>
      <c r="M72" s="137">
        <f t="shared" si="45"/>
        <v>3203.8773816784446</v>
      </c>
      <c r="N72" s="138">
        <f>M72/L72</f>
        <v>155.94093450647296</v>
      </c>
      <c r="O72" s="139">
        <f>L72-I72</f>
        <v>0</v>
      </c>
      <c r="P72" s="140">
        <f>N72-K72</f>
        <v>-19.280304431580134</v>
      </c>
      <c r="Q72" s="141">
        <f>N72/K72</f>
        <v>0.88996593935512347</v>
      </c>
      <c r="R72" s="329"/>
      <c r="S72" s="142">
        <v>0.16666666666666666</v>
      </c>
      <c r="T72" s="143">
        <v>0.75925925925925919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359"/>
      <c r="AB72" s="360"/>
      <c r="AC72" s="179">
        <f>SUM(AC56:AC71)</f>
        <v>19</v>
      </c>
      <c r="AD72" s="191">
        <f>SUM(AD56:AD71)</f>
        <v>0</v>
      </c>
      <c r="AE72" s="168">
        <f>M72-J72</f>
        <v>-396.12261832155536</v>
      </c>
      <c r="AF72" s="141">
        <f>M72/J72</f>
        <v>0.88996593935512347</v>
      </c>
      <c r="AG72" s="334"/>
    </row>
    <row r="73" spans="1:33" ht="15.75" customHeight="1">
      <c r="A73" s="322" t="s">
        <v>116</v>
      </c>
      <c r="B73" s="100" t="s">
        <v>192</v>
      </c>
      <c r="C73" s="335" t="s">
        <v>217</v>
      </c>
      <c r="D73" s="336"/>
      <c r="E73" s="101">
        <v>27.05</v>
      </c>
      <c r="F73" s="102">
        <v>1016</v>
      </c>
      <c r="G73" s="103">
        <f t="shared" ref="G73:G74" si="46">E73*F73</f>
        <v>27482.799999999999</v>
      </c>
      <c r="H73" s="13"/>
      <c r="I73" s="104">
        <v>5</v>
      </c>
      <c r="J73" s="105">
        <v>3273</v>
      </c>
      <c r="K73" s="106">
        <f t="shared" si="44"/>
        <v>654.6</v>
      </c>
      <c r="L73" s="107">
        <v>6</v>
      </c>
      <c r="M73" s="105">
        <f>F73/V73*60</f>
        <v>2961.6418775921861</v>
      </c>
      <c r="N73" s="106">
        <f>M73/L73</f>
        <v>493.60697959869771</v>
      </c>
      <c r="O73" s="108">
        <f>L73-I73</f>
        <v>1</v>
      </c>
      <c r="P73" s="109">
        <f>N73-K73</f>
        <v>-160.99302040130232</v>
      </c>
      <c r="Q73" s="110">
        <f>N73/K73</f>
        <v>0.75405893614222075</v>
      </c>
      <c r="R73" s="327">
        <f>Q89</f>
        <v>0.82330401659443309</v>
      </c>
      <c r="S73" s="47">
        <v>0.40208333333333335</v>
      </c>
      <c r="T73" s="48">
        <v>0.41636574074074073</v>
      </c>
      <c r="U73" s="111">
        <v>5</v>
      </c>
      <c r="V73" s="112">
        <v>20.583177345385344</v>
      </c>
      <c r="W73" s="113"/>
      <c r="X73" s="162"/>
      <c r="Y73" s="12"/>
      <c r="Z73" s="198"/>
      <c r="AA73" s="330"/>
      <c r="AB73" s="331"/>
      <c r="AC73" s="12">
        <v>0</v>
      </c>
      <c r="AD73" s="198"/>
      <c r="AE73" s="115">
        <f>M73-J73</f>
        <v>-311.35812240781388</v>
      </c>
      <c r="AF73" s="156">
        <f>M73/J73</f>
        <v>0.90487072337066488</v>
      </c>
      <c r="AG73" s="332">
        <f>AF89</f>
        <v>0.90563441825387636</v>
      </c>
    </row>
    <row r="74" spans="1:33" ht="15.75" customHeight="1">
      <c r="A74" s="323"/>
      <c r="B74" s="100" t="s">
        <v>192</v>
      </c>
      <c r="C74" s="335" t="s">
        <v>224</v>
      </c>
      <c r="D74" s="336"/>
      <c r="E74" s="101">
        <v>27.05</v>
      </c>
      <c r="F74" s="102">
        <v>1601</v>
      </c>
      <c r="G74" s="121">
        <f t="shared" si="46"/>
        <v>43307.05</v>
      </c>
      <c r="H74" s="122"/>
      <c r="I74" s="104">
        <v>5</v>
      </c>
      <c r="J74" s="105">
        <v>3273</v>
      </c>
      <c r="K74" s="106">
        <f t="shared" si="44"/>
        <v>654.6</v>
      </c>
      <c r="L74" s="107">
        <v>5</v>
      </c>
      <c r="M74" s="105">
        <f>F74/V74*60</f>
        <v>2966.6410242976885</v>
      </c>
      <c r="N74" s="106">
        <f>M74/L74</f>
        <v>593.32820485953766</v>
      </c>
      <c r="O74" s="108">
        <f>L74-I74</f>
        <v>0</v>
      </c>
      <c r="P74" s="109">
        <f>N74-K74</f>
        <v>-61.271795140462359</v>
      </c>
      <c r="Q74" s="110">
        <f>N74/K74</f>
        <v>0.90639811313708774</v>
      </c>
      <c r="R74" s="328"/>
      <c r="S74" s="47">
        <v>0.4201388888888889</v>
      </c>
      <c r="T74" s="120">
        <v>0.44261574074074073</v>
      </c>
      <c r="U74" s="111">
        <v>5.4333333333333567</v>
      </c>
      <c r="V74" s="112">
        <v>32.380055157748949</v>
      </c>
      <c r="W74" s="113"/>
      <c r="X74" s="116"/>
      <c r="Y74" s="12"/>
      <c r="Z74" s="198"/>
      <c r="AA74" s="337"/>
      <c r="AB74" s="338"/>
      <c r="AC74" s="12">
        <v>0</v>
      </c>
      <c r="AD74" s="198"/>
      <c r="AE74" s="117">
        <f>M74-J74</f>
        <v>-306.35897570231145</v>
      </c>
      <c r="AF74" s="110">
        <f>M74/J74</f>
        <v>0.90639811313708785</v>
      </c>
      <c r="AG74" s="333"/>
    </row>
    <row r="75" spans="1:33" ht="15.75" customHeight="1">
      <c r="A75" s="323"/>
      <c r="B75" s="100"/>
      <c r="C75" s="335"/>
      <c r="D75" s="336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28"/>
      <c r="S75" s="47"/>
      <c r="T75" s="48"/>
      <c r="U75" s="111"/>
      <c r="V75" s="112"/>
      <c r="W75" s="113"/>
      <c r="X75" s="116"/>
      <c r="Y75" s="12"/>
      <c r="Z75" s="198"/>
      <c r="AA75" s="337"/>
      <c r="AB75" s="338"/>
      <c r="AC75" s="12"/>
      <c r="AD75" s="198"/>
      <c r="AE75" s="117"/>
      <c r="AF75" s="110"/>
      <c r="AG75" s="333"/>
    </row>
    <row r="76" spans="1:33" ht="15.75" customHeight="1">
      <c r="A76" s="323"/>
      <c r="B76" s="100"/>
      <c r="C76" s="335"/>
      <c r="D76" s="336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8"/>
      <c r="S76" s="47"/>
      <c r="T76" s="48"/>
      <c r="U76" s="111"/>
      <c r="V76" s="112"/>
      <c r="W76" s="113"/>
      <c r="X76" s="116"/>
      <c r="Y76" s="12"/>
      <c r="Z76" s="198"/>
      <c r="AA76" s="337"/>
      <c r="AB76" s="338"/>
      <c r="AC76" s="12"/>
      <c r="AD76" s="198"/>
      <c r="AE76" s="117"/>
      <c r="AF76" s="110"/>
      <c r="AG76" s="333"/>
    </row>
    <row r="77" spans="1:33" ht="15.75" customHeight="1">
      <c r="A77" s="323"/>
      <c r="B77" s="100"/>
      <c r="C77" s="335"/>
      <c r="D77" s="336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8"/>
      <c r="S77" s="47"/>
      <c r="T77" s="48"/>
      <c r="U77" s="111"/>
      <c r="V77" s="112"/>
      <c r="W77" s="113"/>
      <c r="X77" s="116"/>
      <c r="Y77" s="12"/>
      <c r="Z77" s="198"/>
      <c r="AA77" s="337"/>
      <c r="AB77" s="338"/>
      <c r="AC77" s="12"/>
      <c r="AD77" s="198"/>
      <c r="AE77" s="117"/>
      <c r="AF77" s="110"/>
      <c r="AG77" s="333"/>
    </row>
    <row r="78" spans="1:33" ht="15.75" customHeight="1">
      <c r="A78" s="323"/>
      <c r="B78" s="100"/>
      <c r="C78" s="335"/>
      <c r="D78" s="336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8"/>
      <c r="S78" s="47"/>
      <c r="T78" s="120"/>
      <c r="U78" s="111"/>
      <c r="V78" s="112"/>
      <c r="W78" s="113"/>
      <c r="X78" s="116"/>
      <c r="Y78" s="12"/>
      <c r="Z78" s="198"/>
      <c r="AA78" s="337"/>
      <c r="AB78" s="338"/>
      <c r="AC78" s="12"/>
      <c r="AD78" s="198"/>
      <c r="AE78" s="117"/>
      <c r="AF78" s="110"/>
      <c r="AG78" s="333"/>
    </row>
    <row r="79" spans="1:33" ht="15.75" customHeight="1">
      <c r="A79" s="323"/>
      <c r="B79" s="100"/>
      <c r="C79" s="335"/>
      <c r="D79" s="336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8"/>
      <c r="S79" s="47"/>
      <c r="T79" s="120"/>
      <c r="U79" s="111"/>
      <c r="V79" s="112"/>
      <c r="W79" s="113"/>
      <c r="X79" s="116"/>
      <c r="Y79" s="12"/>
      <c r="Z79" s="198"/>
      <c r="AA79" s="337"/>
      <c r="AB79" s="338"/>
      <c r="AC79" s="12"/>
      <c r="AD79" s="198"/>
      <c r="AE79" s="117"/>
      <c r="AF79" s="110"/>
      <c r="AG79" s="333"/>
    </row>
    <row r="80" spans="1:33" ht="15.75" customHeight="1">
      <c r="A80" s="323"/>
      <c r="B80" s="100"/>
      <c r="C80" s="335"/>
      <c r="D80" s="336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8"/>
      <c r="S80" s="47"/>
      <c r="T80" s="120"/>
      <c r="U80" s="111"/>
      <c r="V80" s="112"/>
      <c r="W80" s="113"/>
      <c r="X80" s="116"/>
      <c r="Y80" s="12"/>
      <c r="Z80" s="198"/>
      <c r="AA80" s="337"/>
      <c r="AB80" s="338"/>
      <c r="AC80" s="12"/>
      <c r="AD80" s="198"/>
      <c r="AE80" s="117"/>
      <c r="AF80" s="110"/>
      <c r="AG80" s="333"/>
    </row>
    <row r="81" spans="1:33" ht="15.75" customHeight="1">
      <c r="A81" s="323"/>
      <c r="B81" s="100"/>
      <c r="C81" s="335"/>
      <c r="D81" s="336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8"/>
      <c r="S81" s="47"/>
      <c r="T81" s="120"/>
      <c r="U81" s="111"/>
      <c r="V81" s="112"/>
      <c r="W81" s="113"/>
      <c r="X81" s="127"/>
      <c r="Y81" s="12"/>
      <c r="Z81" s="198"/>
      <c r="AA81" s="337"/>
      <c r="AB81" s="338"/>
      <c r="AC81" s="12"/>
      <c r="AD81" s="198"/>
      <c r="AE81" s="117"/>
      <c r="AF81" s="110"/>
      <c r="AG81" s="333"/>
    </row>
    <row r="82" spans="1:33" ht="15.75" customHeight="1">
      <c r="A82" s="323"/>
      <c r="B82" s="100"/>
      <c r="C82" s="335"/>
      <c r="D82" s="336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8"/>
      <c r="S82" s="47"/>
      <c r="T82" s="120"/>
      <c r="U82" s="111"/>
      <c r="V82" s="112"/>
      <c r="W82" s="113"/>
      <c r="X82" s="127"/>
      <c r="Y82" s="12"/>
      <c r="Z82" s="198"/>
      <c r="AA82" s="337"/>
      <c r="AB82" s="338"/>
      <c r="AC82" s="12"/>
      <c r="AD82" s="198"/>
      <c r="AE82" s="117"/>
      <c r="AF82" s="110"/>
      <c r="AG82" s="333"/>
    </row>
    <row r="83" spans="1:33" ht="15.75" customHeight="1">
      <c r="A83" s="323"/>
      <c r="B83" s="100"/>
      <c r="C83" s="335"/>
      <c r="D83" s="336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8"/>
      <c r="S83" s="47"/>
      <c r="T83" s="120"/>
      <c r="U83" s="111"/>
      <c r="V83" s="112"/>
      <c r="W83" s="113"/>
      <c r="X83" s="127"/>
      <c r="Y83" s="12"/>
      <c r="Z83" s="198"/>
      <c r="AA83" s="337"/>
      <c r="AB83" s="338"/>
      <c r="AC83" s="12"/>
      <c r="AD83" s="198"/>
      <c r="AE83" s="117"/>
      <c r="AF83" s="110"/>
      <c r="AG83" s="333"/>
    </row>
    <row r="84" spans="1:33" ht="15.75" customHeight="1">
      <c r="A84" s="323"/>
      <c r="B84" s="100"/>
      <c r="C84" s="335"/>
      <c r="D84" s="336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8"/>
      <c r="S84" s="47"/>
      <c r="T84" s="120"/>
      <c r="U84" s="111"/>
      <c r="V84" s="112"/>
      <c r="W84" s="113"/>
      <c r="X84" s="127"/>
      <c r="Y84" s="12"/>
      <c r="Z84" s="198"/>
      <c r="AA84" s="337"/>
      <c r="AB84" s="338"/>
      <c r="AC84" s="12"/>
      <c r="AD84" s="198"/>
      <c r="AE84" s="117"/>
      <c r="AF84" s="110"/>
      <c r="AG84" s="333"/>
    </row>
    <row r="85" spans="1:33" ht="15.75" customHeight="1">
      <c r="A85" s="323"/>
      <c r="B85" s="100"/>
      <c r="C85" s="335"/>
      <c r="D85" s="336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8"/>
      <c r="S85" s="47"/>
      <c r="T85" s="120"/>
      <c r="U85" s="111"/>
      <c r="V85" s="112"/>
      <c r="W85" s="113"/>
      <c r="X85" s="127"/>
      <c r="Y85" s="12"/>
      <c r="Z85" s="198"/>
      <c r="AA85" s="337"/>
      <c r="AB85" s="338"/>
      <c r="AC85" s="12"/>
      <c r="AD85" s="198"/>
      <c r="AE85" s="117"/>
      <c r="AF85" s="110"/>
      <c r="AG85" s="333"/>
    </row>
    <row r="86" spans="1:33" ht="15.75" customHeight="1">
      <c r="A86" s="323"/>
      <c r="B86" s="100"/>
      <c r="C86" s="335"/>
      <c r="D86" s="336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8"/>
      <c r="S86" s="47"/>
      <c r="T86" s="120"/>
      <c r="U86" s="111"/>
      <c r="V86" s="112"/>
      <c r="W86" s="113"/>
      <c r="X86" s="127"/>
      <c r="Y86" s="12"/>
      <c r="Z86" s="198"/>
      <c r="AA86" s="337"/>
      <c r="AB86" s="338"/>
      <c r="AC86" s="12"/>
      <c r="AD86" s="198"/>
      <c r="AE86" s="117"/>
      <c r="AF86" s="110"/>
      <c r="AG86" s="333"/>
    </row>
    <row r="87" spans="1:33" ht="15.75" customHeight="1">
      <c r="A87" s="323"/>
      <c r="B87" s="100"/>
      <c r="C87" s="335"/>
      <c r="D87" s="336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8"/>
      <c r="S87" s="47"/>
      <c r="T87" s="120"/>
      <c r="U87" s="111"/>
      <c r="V87" s="112"/>
      <c r="W87" s="113"/>
      <c r="X87" s="127"/>
      <c r="Y87" s="12"/>
      <c r="Z87" s="198"/>
      <c r="AA87" s="337"/>
      <c r="AB87" s="338"/>
      <c r="AC87" s="12"/>
      <c r="AD87" s="198"/>
      <c r="AE87" s="117"/>
      <c r="AF87" s="110"/>
      <c r="AG87" s="333"/>
    </row>
    <row r="88" spans="1:33" ht="15.75" customHeight="1">
      <c r="A88" s="323"/>
      <c r="B88" s="163"/>
      <c r="C88" s="335"/>
      <c r="D88" s="336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8"/>
      <c r="S88" s="119"/>
      <c r="T88" s="120"/>
      <c r="U88" s="130"/>
      <c r="V88" s="131"/>
      <c r="W88" s="126"/>
      <c r="X88" s="127"/>
      <c r="Y88" s="12"/>
      <c r="Z88" s="198"/>
      <c r="AA88" s="337"/>
      <c r="AB88" s="338"/>
      <c r="AC88" s="12"/>
      <c r="AD88" s="198"/>
      <c r="AE88" s="165"/>
      <c r="AF88" s="125"/>
      <c r="AG88" s="333"/>
    </row>
    <row r="89" spans="1:33" ht="15.75" customHeight="1" thickBot="1">
      <c r="A89" s="324"/>
      <c r="B89" s="133" t="s">
        <v>115</v>
      </c>
      <c r="C89" s="358"/>
      <c r="D89" s="358"/>
      <c r="E89" s="134"/>
      <c r="F89" s="167"/>
      <c r="G89" s="135"/>
      <c r="H89" s="69"/>
      <c r="I89" s="136">
        <f t="shared" ref="I89:J89" si="47">AVERAGE(I73:I88)</f>
        <v>5</v>
      </c>
      <c r="J89" s="137">
        <f t="shared" si="47"/>
        <v>3273</v>
      </c>
      <c r="K89" s="138">
        <f t="shared" ref="K89" si="48">J89/I89</f>
        <v>654.6</v>
      </c>
      <c r="L89" s="136">
        <f t="shared" ref="L89:M89" si="49">AVERAGE(L73:L88)</f>
        <v>5.5</v>
      </c>
      <c r="M89" s="137">
        <f t="shared" si="49"/>
        <v>2964.1414509449373</v>
      </c>
      <c r="N89" s="138">
        <f>M89/L89</f>
        <v>538.93480926271593</v>
      </c>
      <c r="O89" s="139">
        <f>L89-I89</f>
        <v>0.5</v>
      </c>
      <c r="P89" s="140">
        <f>N89-K89</f>
        <v>-115.66519073728409</v>
      </c>
      <c r="Q89" s="141">
        <f>N89/K89</f>
        <v>0.82330401659443309</v>
      </c>
      <c r="R89" s="329"/>
      <c r="S89" s="142">
        <v>0.25</v>
      </c>
      <c r="T89" s="143">
        <v>0.44261574074074073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359"/>
      <c r="AB89" s="360"/>
      <c r="AC89" s="179">
        <f>SUM(AC73:AC88)</f>
        <v>0</v>
      </c>
      <c r="AD89" s="191">
        <f>SUM(AD73:AD88)</f>
        <v>0</v>
      </c>
      <c r="AE89" s="168">
        <f>M89-J89</f>
        <v>-308.85854905506267</v>
      </c>
      <c r="AF89" s="141">
        <f>M89/J89</f>
        <v>0.90563441825387636</v>
      </c>
      <c r="AG89" s="334"/>
    </row>
    <row r="90" spans="1:33" ht="15.75" customHeight="1">
      <c r="A90" s="361" t="s">
        <v>120</v>
      </c>
      <c r="B90" s="114" t="s">
        <v>192</v>
      </c>
      <c r="C90" s="325" t="s">
        <v>213</v>
      </c>
      <c r="D90" s="326"/>
      <c r="E90" s="147">
        <v>15.51</v>
      </c>
      <c r="F90" s="97">
        <v>2513</v>
      </c>
      <c r="G90" s="148">
        <f t="shared" ref="G90:G91" si="50">E90*F90</f>
        <v>38976.629999999997</v>
      </c>
      <c r="H90" s="149"/>
      <c r="I90" s="150">
        <v>6</v>
      </c>
      <c r="J90" s="151">
        <v>3600</v>
      </c>
      <c r="K90" s="152">
        <f>J90/I90</f>
        <v>600</v>
      </c>
      <c r="L90" s="153">
        <v>6</v>
      </c>
      <c r="M90" s="151">
        <f>F90/V90*60</f>
        <v>3139.2</v>
      </c>
      <c r="N90" s="152">
        <f>M90/L90</f>
        <v>523.19999999999993</v>
      </c>
      <c r="O90" s="154">
        <f>L90-I90</f>
        <v>0</v>
      </c>
      <c r="P90" s="155">
        <f>N90-K90</f>
        <v>-76.800000000000068</v>
      </c>
      <c r="Q90" s="156">
        <f>N90/K90</f>
        <v>0.87199999999999989</v>
      </c>
      <c r="R90" s="327">
        <f>Q106</f>
        <v>0.87225202104240984</v>
      </c>
      <c r="S90" s="157">
        <v>0.25</v>
      </c>
      <c r="T90" s="158">
        <v>0.28334490740740742</v>
      </c>
      <c r="U90" s="159"/>
      <c r="V90" s="160">
        <v>48.031345565749234</v>
      </c>
      <c r="W90" s="158"/>
      <c r="X90" s="169"/>
      <c r="Y90" s="12"/>
      <c r="Z90" s="198"/>
      <c r="AA90" s="330"/>
      <c r="AB90" s="331"/>
      <c r="AC90" s="12">
        <v>0</v>
      </c>
      <c r="AD90" s="198"/>
      <c r="AE90" s="115">
        <f>M90-J90</f>
        <v>-460.80000000000018</v>
      </c>
      <c r="AF90" s="156">
        <f>M90/J90</f>
        <v>0.872</v>
      </c>
      <c r="AG90" s="332">
        <f>AF106</f>
        <v>0.87225202104240984</v>
      </c>
    </row>
    <row r="91" spans="1:33" ht="15.75" customHeight="1">
      <c r="A91" s="362"/>
      <c r="B91" s="100" t="s">
        <v>192</v>
      </c>
      <c r="C91" s="335" t="s">
        <v>214</v>
      </c>
      <c r="D91" s="336"/>
      <c r="E91" s="101">
        <v>15.01</v>
      </c>
      <c r="F91" s="102">
        <v>2717</v>
      </c>
      <c r="G91" s="103">
        <f t="shared" si="50"/>
        <v>40782.17</v>
      </c>
      <c r="H91" s="26"/>
      <c r="I91" s="104">
        <v>6</v>
      </c>
      <c r="J91" s="105">
        <v>3600</v>
      </c>
      <c r="K91" s="106">
        <f t="shared" si="42"/>
        <v>600</v>
      </c>
      <c r="L91" s="107">
        <v>6</v>
      </c>
      <c r="M91" s="105">
        <f>F91/V91*60</f>
        <v>3141.0145515053509</v>
      </c>
      <c r="N91" s="106">
        <f>M91/L91</f>
        <v>523.50242525089186</v>
      </c>
      <c r="O91" s="108">
        <f>L91-I91</f>
        <v>0</v>
      </c>
      <c r="P91" s="109">
        <f>N91-K91</f>
        <v>-76.497574749108139</v>
      </c>
      <c r="Q91" s="110">
        <f>N91/K91</f>
        <v>0.8725040420848198</v>
      </c>
      <c r="R91" s="328"/>
      <c r="S91" s="47">
        <v>0.28749999999999998</v>
      </c>
      <c r="T91" s="48">
        <v>0.32354166666666662</v>
      </c>
      <c r="U91" s="111">
        <v>5.9833333333332828</v>
      </c>
      <c r="V91" s="112">
        <v>51.900428134556599</v>
      </c>
      <c r="W91" s="113"/>
      <c r="X91" s="13"/>
      <c r="Y91" s="12"/>
      <c r="Z91" s="198"/>
      <c r="AA91" s="337"/>
      <c r="AB91" s="338"/>
      <c r="AC91" s="12">
        <v>0</v>
      </c>
      <c r="AD91" s="198"/>
      <c r="AE91" s="117">
        <f>M91-J91</f>
        <v>-458.98544849464906</v>
      </c>
      <c r="AF91" s="110">
        <f>M91/J91</f>
        <v>0.87250404208481969</v>
      </c>
      <c r="AG91" s="333"/>
    </row>
    <row r="92" spans="1:33" ht="15.75" customHeight="1">
      <c r="A92" s="362"/>
      <c r="B92" s="100"/>
      <c r="C92" s="335"/>
      <c r="D92" s="336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328"/>
      <c r="S92" s="47"/>
      <c r="T92" s="48"/>
      <c r="U92" s="111"/>
      <c r="V92" s="112"/>
      <c r="W92" s="113"/>
      <c r="X92" s="13"/>
      <c r="Y92" s="12"/>
      <c r="Z92" s="198"/>
      <c r="AA92" s="337"/>
      <c r="AB92" s="338"/>
      <c r="AC92" s="12"/>
      <c r="AD92" s="198"/>
      <c r="AE92" s="117"/>
      <c r="AF92" s="110"/>
      <c r="AG92" s="333"/>
    </row>
    <row r="93" spans="1:33" ht="15.75" customHeight="1">
      <c r="A93" s="362"/>
      <c r="B93" s="100"/>
      <c r="C93" s="335"/>
      <c r="D93" s="336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8"/>
      <c r="S93" s="47"/>
      <c r="T93" s="48"/>
      <c r="U93" s="111"/>
      <c r="V93" s="112"/>
      <c r="W93" s="113"/>
      <c r="X93" s="116"/>
      <c r="Y93" s="12"/>
      <c r="Z93" s="198"/>
      <c r="AA93" s="337"/>
      <c r="AB93" s="338"/>
      <c r="AC93" s="12"/>
      <c r="AD93" s="198"/>
      <c r="AE93" s="117"/>
      <c r="AF93" s="110"/>
      <c r="AG93" s="333"/>
    </row>
    <row r="94" spans="1:33" ht="15.75" customHeight="1">
      <c r="A94" s="363"/>
      <c r="B94" s="100"/>
      <c r="C94" s="335"/>
      <c r="D94" s="336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8"/>
      <c r="S94" s="47"/>
      <c r="T94" s="48"/>
      <c r="U94" s="111"/>
      <c r="V94" s="112"/>
      <c r="W94" s="113"/>
      <c r="X94" s="13"/>
      <c r="Y94" s="12"/>
      <c r="Z94" s="198"/>
      <c r="AA94" s="337"/>
      <c r="AB94" s="338"/>
      <c r="AC94" s="12"/>
      <c r="AD94" s="198"/>
      <c r="AE94" s="117"/>
      <c r="AF94" s="110"/>
      <c r="AG94" s="333"/>
    </row>
    <row r="95" spans="1:33" ht="15.75" customHeight="1">
      <c r="A95" s="363"/>
      <c r="B95" s="100"/>
      <c r="C95" s="335"/>
      <c r="D95" s="336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8"/>
      <c r="S95" s="47"/>
      <c r="T95" s="120"/>
      <c r="U95" s="111"/>
      <c r="V95" s="112"/>
      <c r="W95" s="113"/>
      <c r="X95" s="50"/>
      <c r="Y95" s="12"/>
      <c r="Z95" s="198"/>
      <c r="AA95" s="337"/>
      <c r="AB95" s="338"/>
      <c r="AC95" s="12"/>
      <c r="AD95" s="198"/>
      <c r="AE95" s="117"/>
      <c r="AF95" s="110"/>
      <c r="AG95" s="333"/>
    </row>
    <row r="96" spans="1:33" ht="15.75" customHeight="1">
      <c r="A96" s="363"/>
      <c r="B96" s="100"/>
      <c r="C96" s="335"/>
      <c r="D96" s="336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8"/>
      <c r="S96" s="47"/>
      <c r="T96" s="120"/>
      <c r="U96" s="111"/>
      <c r="V96" s="112"/>
      <c r="W96" s="113"/>
      <c r="X96" s="116"/>
      <c r="Y96" s="12"/>
      <c r="Z96" s="198"/>
      <c r="AA96" s="337"/>
      <c r="AB96" s="338"/>
      <c r="AC96" s="12"/>
      <c r="AD96" s="198"/>
      <c r="AE96" s="117"/>
      <c r="AF96" s="110"/>
      <c r="AG96" s="333"/>
    </row>
    <row r="97" spans="1:33" ht="15.75" customHeight="1">
      <c r="A97" s="363"/>
      <c r="B97" s="100"/>
      <c r="C97" s="335"/>
      <c r="D97" s="336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8"/>
      <c r="S97" s="47"/>
      <c r="T97" s="120"/>
      <c r="U97" s="111"/>
      <c r="V97" s="112"/>
      <c r="W97" s="113"/>
      <c r="X97" s="116"/>
      <c r="Y97" s="12"/>
      <c r="Z97" s="198"/>
      <c r="AA97" s="337"/>
      <c r="AB97" s="338"/>
      <c r="AC97" s="12"/>
      <c r="AD97" s="198"/>
      <c r="AE97" s="117"/>
      <c r="AF97" s="110"/>
      <c r="AG97" s="333"/>
    </row>
    <row r="98" spans="1:33" ht="15.75" customHeight="1">
      <c r="A98" s="363"/>
      <c r="B98" s="100"/>
      <c r="C98" s="335"/>
      <c r="D98" s="336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8"/>
      <c r="S98" s="119"/>
      <c r="T98" s="120"/>
      <c r="U98" s="111"/>
      <c r="V98" s="131"/>
      <c r="W98" s="113"/>
      <c r="X98" s="116"/>
      <c r="Y98" s="12"/>
      <c r="Z98" s="198"/>
      <c r="AA98" s="337"/>
      <c r="AB98" s="338"/>
      <c r="AC98" s="12"/>
      <c r="AD98" s="198"/>
      <c r="AE98" s="117"/>
      <c r="AF98" s="110"/>
      <c r="AG98" s="333"/>
    </row>
    <row r="99" spans="1:33" ht="15.75" customHeight="1">
      <c r="A99" s="363"/>
      <c r="B99" s="100"/>
      <c r="C99" s="335"/>
      <c r="D99" s="336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8"/>
      <c r="S99" s="119"/>
      <c r="T99" s="120"/>
      <c r="U99" s="111"/>
      <c r="V99" s="131"/>
      <c r="W99" s="126"/>
      <c r="X99" s="127"/>
      <c r="Y99" s="12"/>
      <c r="Z99" s="198"/>
      <c r="AA99" s="337"/>
      <c r="AB99" s="338"/>
      <c r="AC99" s="12"/>
      <c r="AD99" s="198"/>
      <c r="AE99" s="117"/>
      <c r="AF99" s="110"/>
      <c r="AG99" s="333"/>
    </row>
    <row r="100" spans="1:33" ht="15.75" customHeight="1">
      <c r="A100" s="363"/>
      <c r="B100" s="100"/>
      <c r="C100" s="335"/>
      <c r="D100" s="336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8"/>
      <c r="S100" s="119"/>
      <c r="T100" s="120"/>
      <c r="U100" s="111"/>
      <c r="V100" s="131"/>
      <c r="W100" s="126"/>
      <c r="X100" s="127"/>
      <c r="Y100" s="12"/>
      <c r="Z100" s="198"/>
      <c r="AA100" s="337"/>
      <c r="AB100" s="338"/>
      <c r="AC100" s="12"/>
      <c r="AD100" s="198"/>
      <c r="AE100" s="117"/>
      <c r="AF100" s="110"/>
      <c r="AG100" s="333"/>
    </row>
    <row r="101" spans="1:33" ht="15.75" customHeight="1">
      <c r="A101" s="363"/>
      <c r="B101" s="100"/>
      <c r="C101" s="335"/>
      <c r="D101" s="336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8"/>
      <c r="S101" s="119"/>
      <c r="T101" s="120"/>
      <c r="U101" s="111"/>
      <c r="V101" s="131"/>
      <c r="W101" s="126"/>
      <c r="X101" s="127"/>
      <c r="Y101" s="12"/>
      <c r="Z101" s="198"/>
      <c r="AA101" s="337"/>
      <c r="AB101" s="338"/>
      <c r="AC101" s="12"/>
      <c r="AD101" s="198"/>
      <c r="AE101" s="117"/>
      <c r="AF101" s="110"/>
      <c r="AG101" s="333"/>
    </row>
    <row r="102" spans="1:33" ht="15.75" customHeight="1">
      <c r="A102" s="363"/>
      <c r="B102" s="100"/>
      <c r="C102" s="335"/>
      <c r="D102" s="336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8"/>
      <c r="S102" s="119"/>
      <c r="T102" s="120"/>
      <c r="U102" s="111"/>
      <c r="V102" s="131"/>
      <c r="W102" s="126"/>
      <c r="X102" s="127"/>
      <c r="Y102" s="12"/>
      <c r="Z102" s="198"/>
      <c r="AA102" s="337"/>
      <c r="AB102" s="338"/>
      <c r="AC102" s="12"/>
      <c r="AD102" s="198"/>
      <c r="AE102" s="117"/>
      <c r="AF102" s="110"/>
      <c r="AG102" s="333"/>
    </row>
    <row r="103" spans="1:33" ht="15.75" customHeight="1">
      <c r="A103" s="363"/>
      <c r="B103" s="100"/>
      <c r="C103" s="335"/>
      <c r="D103" s="336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8"/>
      <c r="S103" s="119"/>
      <c r="T103" s="120"/>
      <c r="U103" s="111"/>
      <c r="V103" s="131"/>
      <c r="W103" s="126"/>
      <c r="X103" s="127"/>
      <c r="Y103" s="12"/>
      <c r="Z103" s="198"/>
      <c r="AA103" s="337"/>
      <c r="AB103" s="338"/>
      <c r="AC103" s="12"/>
      <c r="AD103" s="198"/>
      <c r="AE103" s="117"/>
      <c r="AF103" s="110"/>
      <c r="AG103" s="333"/>
    </row>
    <row r="104" spans="1:33" ht="15.75" customHeight="1">
      <c r="A104" s="363"/>
      <c r="B104" s="100"/>
      <c r="C104" s="335"/>
      <c r="D104" s="336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8"/>
      <c r="S104" s="119"/>
      <c r="T104" s="120"/>
      <c r="U104" s="111"/>
      <c r="V104" s="131"/>
      <c r="W104" s="126"/>
      <c r="X104" s="127"/>
      <c r="Y104" s="12"/>
      <c r="Z104" s="198"/>
      <c r="AA104" s="337"/>
      <c r="AB104" s="338"/>
      <c r="AC104" s="12"/>
      <c r="AD104" s="198"/>
      <c r="AE104" s="117"/>
      <c r="AF104" s="110"/>
      <c r="AG104" s="333"/>
    </row>
    <row r="105" spans="1:33" ht="15.75" customHeight="1">
      <c r="A105" s="363"/>
      <c r="B105" s="100"/>
      <c r="C105" s="335"/>
      <c r="D105" s="336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8"/>
      <c r="S105" s="119"/>
      <c r="T105" s="120"/>
      <c r="U105" s="130"/>
      <c r="V105" s="131"/>
      <c r="W105" s="126"/>
      <c r="X105" s="127"/>
      <c r="Y105" s="12"/>
      <c r="Z105" s="198"/>
      <c r="AA105" s="337"/>
      <c r="AB105" s="338"/>
      <c r="AC105" s="12"/>
      <c r="AD105" s="198"/>
      <c r="AE105" s="165"/>
      <c r="AF105" s="125"/>
      <c r="AG105" s="333"/>
    </row>
    <row r="106" spans="1:33" ht="15.75" customHeight="1" thickBot="1">
      <c r="A106" s="364"/>
      <c r="B106" s="133" t="s">
        <v>115</v>
      </c>
      <c r="C106" s="358"/>
      <c r="D106" s="358"/>
      <c r="E106" s="134"/>
      <c r="F106" s="167"/>
      <c r="G106" s="135"/>
      <c r="H106" s="69"/>
      <c r="I106" s="136">
        <f t="shared" ref="I106:J106" si="51">AVERAGE(I90:I105)</f>
        <v>6</v>
      </c>
      <c r="J106" s="137">
        <f t="shared" si="51"/>
        <v>3600</v>
      </c>
      <c r="K106" s="138">
        <f t="shared" ref="K106" si="52">J106/I106</f>
        <v>600</v>
      </c>
      <c r="L106" s="136">
        <f t="shared" ref="L106:M106" si="53">AVERAGE(L90:L105)</f>
        <v>6</v>
      </c>
      <c r="M106" s="137">
        <f t="shared" si="53"/>
        <v>3140.1072757526754</v>
      </c>
      <c r="N106" s="138">
        <f>M106/L106</f>
        <v>523.3512126254459</v>
      </c>
      <c r="O106" s="139">
        <f>L106-I106</f>
        <v>0</v>
      </c>
      <c r="P106" s="140">
        <f>N106-K106</f>
        <v>-76.648787374554104</v>
      </c>
      <c r="Q106" s="141">
        <f>N106/K106</f>
        <v>0.87225202104240984</v>
      </c>
      <c r="R106" s="329"/>
      <c r="S106" s="142">
        <v>0.25</v>
      </c>
      <c r="T106" s="143">
        <v>0.32354166666666662</v>
      </c>
      <c r="U106" s="144"/>
      <c r="V106" s="166"/>
      <c r="W106" s="167"/>
      <c r="X106" s="138"/>
      <c r="Y106" s="179">
        <f>SUM(Y90:Y105)</f>
        <v>0</v>
      </c>
      <c r="Z106" s="180">
        <f>SUM(Z90:Z105)</f>
        <v>0</v>
      </c>
      <c r="AA106" s="359"/>
      <c r="AB106" s="360"/>
      <c r="AC106" s="179">
        <f>SUM(AC90:AC105)</f>
        <v>0</v>
      </c>
      <c r="AD106" s="191">
        <f>SUM(AD90:AD105)</f>
        <v>0</v>
      </c>
      <c r="AE106" s="168">
        <f>M106-J106</f>
        <v>-459.89272424732462</v>
      </c>
      <c r="AF106" s="141">
        <f>M106/J106</f>
        <v>0.87225202104240984</v>
      </c>
      <c r="AG106" s="334"/>
    </row>
    <row r="107" spans="1:33" ht="15.75" customHeight="1">
      <c r="A107" s="322" t="s">
        <v>193</v>
      </c>
      <c r="B107" s="146" t="s">
        <v>171</v>
      </c>
      <c r="C107" s="325" t="s">
        <v>210</v>
      </c>
      <c r="D107" s="326"/>
      <c r="E107" s="147">
        <v>58.17</v>
      </c>
      <c r="F107" s="97">
        <v>1865</v>
      </c>
      <c r="G107" s="148">
        <f t="shared" ref="G107:G109" si="54">E107*F107</f>
        <v>108487.05</v>
      </c>
      <c r="H107" s="149"/>
      <c r="I107" s="150">
        <v>18</v>
      </c>
      <c r="J107" s="151">
        <v>2000</v>
      </c>
      <c r="K107" s="152">
        <f>J107/I107</f>
        <v>111.11111111111111</v>
      </c>
      <c r="L107" s="153">
        <v>17</v>
      </c>
      <c r="M107" s="151">
        <f>F107/V107*60</f>
        <v>1790.0000000000002</v>
      </c>
      <c r="N107" s="152">
        <f>M107/L107</f>
        <v>105.29411764705884</v>
      </c>
      <c r="O107" s="154">
        <f>L107-I107</f>
        <v>-1</v>
      </c>
      <c r="P107" s="155">
        <f>N107-K107</f>
        <v>-5.816993464052274</v>
      </c>
      <c r="Q107" s="156">
        <f>N107/K107</f>
        <v>0.94764705882352951</v>
      </c>
      <c r="R107" s="327">
        <f>Q123</f>
        <v>0.94294642857142852</v>
      </c>
      <c r="S107" s="157">
        <v>0.75486111111111087</v>
      </c>
      <c r="T107" s="158">
        <v>0.79826388888888866</v>
      </c>
      <c r="U107" s="159"/>
      <c r="V107" s="160">
        <v>62.513966480446925</v>
      </c>
      <c r="W107" s="158"/>
      <c r="X107" s="169"/>
      <c r="Y107" s="196"/>
      <c r="Z107" s="197"/>
      <c r="AA107" s="330"/>
      <c r="AB107" s="331"/>
      <c r="AC107" s="196">
        <v>1</v>
      </c>
      <c r="AD107" s="197"/>
      <c r="AE107" s="115">
        <f>M107-J107</f>
        <v>-209.99999999999977</v>
      </c>
      <c r="AF107" s="156">
        <f>M107/J107</f>
        <v>0.89500000000000013</v>
      </c>
      <c r="AG107" s="332">
        <f>AF123</f>
        <v>0.89500000000000002</v>
      </c>
    </row>
    <row r="108" spans="1:33" ht="15.75" customHeight="1">
      <c r="A108" s="323"/>
      <c r="B108" s="163" t="s">
        <v>171</v>
      </c>
      <c r="C108" s="335" t="s">
        <v>194</v>
      </c>
      <c r="D108" s="336"/>
      <c r="E108" s="101">
        <v>50.67</v>
      </c>
      <c r="F108" s="102">
        <v>1444</v>
      </c>
      <c r="G108" s="103">
        <f t="shared" si="54"/>
        <v>73167.48</v>
      </c>
      <c r="H108" s="26"/>
      <c r="I108" s="104">
        <v>20</v>
      </c>
      <c r="J108" s="105">
        <v>2000</v>
      </c>
      <c r="K108" s="106">
        <f t="shared" ref="K108:K109" si="55">J108/I108</f>
        <v>100</v>
      </c>
      <c r="L108" s="107">
        <v>19</v>
      </c>
      <c r="M108" s="105">
        <f>F108/V108*60</f>
        <v>1790</v>
      </c>
      <c r="N108" s="106">
        <f>M108/L108</f>
        <v>94.21052631578948</v>
      </c>
      <c r="O108" s="108">
        <f>L108-I108</f>
        <v>-1</v>
      </c>
      <c r="P108" s="109">
        <f>N108-K108</f>
        <v>-5.7894736842105203</v>
      </c>
      <c r="Q108" s="110">
        <f>N108/K108</f>
        <v>0.94210526315789478</v>
      </c>
      <c r="R108" s="328"/>
      <c r="S108" s="47">
        <v>0.80208333333333304</v>
      </c>
      <c r="T108" s="48">
        <v>0.83569444444444418</v>
      </c>
      <c r="U108" s="111">
        <v>5.4999999999999005</v>
      </c>
      <c r="V108" s="112">
        <v>48.402234636871512</v>
      </c>
      <c r="W108" s="113"/>
      <c r="X108" s="116"/>
      <c r="Y108" s="12"/>
      <c r="Z108" s="198"/>
      <c r="AA108" s="337"/>
      <c r="AB108" s="338"/>
      <c r="AC108" s="12">
        <v>1</v>
      </c>
      <c r="AD108" s="198"/>
      <c r="AE108" s="117">
        <f>M108-J108</f>
        <v>-210</v>
      </c>
      <c r="AF108" s="110">
        <f>M108/J108</f>
        <v>0.89500000000000002</v>
      </c>
      <c r="AG108" s="333"/>
    </row>
    <row r="109" spans="1:33" ht="15.75" customHeight="1">
      <c r="A109" s="323"/>
      <c r="B109" s="163" t="s">
        <v>171</v>
      </c>
      <c r="C109" s="335" t="s">
        <v>228</v>
      </c>
      <c r="D109" s="336"/>
      <c r="E109" s="101">
        <v>57.3</v>
      </c>
      <c r="F109" s="102">
        <v>2386</v>
      </c>
      <c r="G109" s="103">
        <f t="shared" si="54"/>
        <v>136717.79999999999</v>
      </c>
      <c r="H109" s="26"/>
      <c r="I109" s="104">
        <v>21</v>
      </c>
      <c r="J109" s="105">
        <v>2000</v>
      </c>
      <c r="K109" s="106">
        <f t="shared" si="55"/>
        <v>95.238095238095241</v>
      </c>
      <c r="L109" s="107">
        <v>20</v>
      </c>
      <c r="M109" s="105">
        <f>F109/V109*60</f>
        <v>1790.0000000000002</v>
      </c>
      <c r="N109" s="106">
        <f>M109/L109</f>
        <v>89.500000000000014</v>
      </c>
      <c r="O109" s="108">
        <f>L109-I109</f>
        <v>-1</v>
      </c>
      <c r="P109" s="109">
        <f>N109-K109</f>
        <v>-5.7380952380952266</v>
      </c>
      <c r="Q109" s="110">
        <f>N109/K109</f>
        <v>0.93975000000000009</v>
      </c>
      <c r="R109" s="328"/>
      <c r="S109" s="47">
        <v>0.83958333333333302</v>
      </c>
      <c r="T109" s="48">
        <v>0.89511574074074041</v>
      </c>
      <c r="U109" s="111">
        <v>5.5999999999999162</v>
      </c>
      <c r="V109" s="112">
        <v>79.977653631284909</v>
      </c>
      <c r="W109" s="113"/>
      <c r="X109" s="116"/>
      <c r="Y109" s="12"/>
      <c r="Z109" s="198"/>
      <c r="AA109" s="337"/>
      <c r="AB109" s="338"/>
      <c r="AC109" s="12">
        <v>2</v>
      </c>
      <c r="AD109" s="198"/>
      <c r="AE109" s="117">
        <f>M109-J109</f>
        <v>-209.99999999999977</v>
      </c>
      <c r="AF109" s="110">
        <f>M109/J109</f>
        <v>0.89500000000000013</v>
      </c>
      <c r="AG109" s="333"/>
    </row>
    <row r="110" spans="1:33" ht="15.75" customHeight="1">
      <c r="A110" s="323"/>
      <c r="B110" s="163"/>
      <c r="C110" s="335"/>
      <c r="D110" s="336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328"/>
      <c r="S110" s="47"/>
      <c r="T110" s="48"/>
      <c r="U110" s="111"/>
      <c r="V110" s="112"/>
      <c r="W110" s="113"/>
      <c r="X110" s="116"/>
      <c r="Y110" s="12"/>
      <c r="Z110" s="198"/>
      <c r="AA110" s="337"/>
      <c r="AB110" s="338"/>
      <c r="AC110" s="12"/>
      <c r="AD110" s="198"/>
      <c r="AE110" s="117"/>
      <c r="AF110" s="110"/>
      <c r="AG110" s="333"/>
    </row>
    <row r="111" spans="1:33" ht="15.75" customHeight="1">
      <c r="A111" s="323"/>
      <c r="B111" s="163"/>
      <c r="C111" s="335"/>
      <c r="D111" s="336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328"/>
      <c r="S111" s="47"/>
      <c r="T111" s="48"/>
      <c r="U111" s="111"/>
      <c r="V111" s="112"/>
      <c r="W111" s="113"/>
      <c r="X111" s="116"/>
      <c r="Y111" s="12"/>
      <c r="Z111" s="198"/>
      <c r="AA111" s="337"/>
      <c r="AB111" s="338"/>
      <c r="AC111" s="12"/>
      <c r="AD111" s="198"/>
      <c r="AE111" s="117"/>
      <c r="AF111" s="110"/>
      <c r="AG111" s="333"/>
    </row>
    <row r="112" spans="1:33" ht="15.75" customHeight="1">
      <c r="A112" s="323"/>
      <c r="B112" s="163"/>
      <c r="C112" s="335"/>
      <c r="D112" s="336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28"/>
      <c r="S112" s="47"/>
      <c r="T112" s="120"/>
      <c r="U112" s="111"/>
      <c r="V112" s="112"/>
      <c r="W112" s="113"/>
      <c r="X112" s="116"/>
      <c r="Y112" s="12"/>
      <c r="Z112" s="198"/>
      <c r="AA112" s="337"/>
      <c r="AB112" s="338"/>
      <c r="AC112" s="12"/>
      <c r="AD112" s="198"/>
      <c r="AE112" s="117"/>
      <c r="AF112" s="110"/>
      <c r="AG112" s="333"/>
    </row>
    <row r="113" spans="1:33" ht="15.75" customHeight="1">
      <c r="A113" s="323"/>
      <c r="B113" s="163"/>
      <c r="C113" s="335"/>
      <c r="D113" s="336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328"/>
      <c r="S113" s="119"/>
      <c r="T113" s="120"/>
      <c r="U113" s="111"/>
      <c r="V113" s="112"/>
      <c r="W113" s="120"/>
      <c r="X113" s="189"/>
      <c r="Y113" s="12"/>
      <c r="Z113" s="198"/>
      <c r="AA113" s="337"/>
      <c r="AB113" s="338"/>
      <c r="AC113" s="12"/>
      <c r="AD113" s="198"/>
      <c r="AE113" s="117"/>
      <c r="AF113" s="110"/>
      <c r="AG113" s="333"/>
    </row>
    <row r="114" spans="1:33" ht="15.75" customHeight="1">
      <c r="A114" s="323"/>
      <c r="B114" s="163"/>
      <c r="C114" s="335"/>
      <c r="D114" s="336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28"/>
      <c r="S114" s="119"/>
      <c r="T114" s="120"/>
      <c r="U114" s="111"/>
      <c r="V114" s="112"/>
      <c r="W114" s="120"/>
      <c r="X114" s="189"/>
      <c r="Y114" s="12"/>
      <c r="Z114" s="198"/>
      <c r="AA114" s="337"/>
      <c r="AB114" s="338"/>
      <c r="AC114" s="12"/>
      <c r="AD114" s="198"/>
      <c r="AE114" s="117"/>
      <c r="AF114" s="110"/>
      <c r="AG114" s="333"/>
    </row>
    <row r="115" spans="1:33" ht="15.75" customHeight="1">
      <c r="A115" s="323"/>
      <c r="B115" s="163"/>
      <c r="C115" s="335"/>
      <c r="D115" s="336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8"/>
      <c r="S115" s="119"/>
      <c r="T115" s="120"/>
      <c r="U115" s="111"/>
      <c r="V115" s="112"/>
      <c r="W115" s="120"/>
      <c r="X115" s="189"/>
      <c r="Y115" s="12"/>
      <c r="Z115" s="198"/>
      <c r="AA115" s="337"/>
      <c r="AB115" s="338"/>
      <c r="AC115" s="12"/>
      <c r="AD115" s="198"/>
      <c r="AE115" s="117"/>
      <c r="AF115" s="110"/>
      <c r="AG115" s="333"/>
    </row>
    <row r="116" spans="1:33" ht="15.75" customHeight="1">
      <c r="A116" s="323"/>
      <c r="B116" s="163"/>
      <c r="C116" s="335"/>
      <c r="D116" s="336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8"/>
      <c r="S116" s="119"/>
      <c r="T116" s="120"/>
      <c r="U116" s="111"/>
      <c r="V116" s="112"/>
      <c r="W116" s="120"/>
      <c r="X116" s="189"/>
      <c r="Y116" s="12"/>
      <c r="Z116" s="198"/>
      <c r="AA116" s="337"/>
      <c r="AB116" s="338"/>
      <c r="AC116" s="12"/>
      <c r="AD116" s="198"/>
      <c r="AE116" s="117"/>
      <c r="AF116" s="110"/>
      <c r="AG116" s="333"/>
    </row>
    <row r="117" spans="1:33" ht="15.75" customHeight="1">
      <c r="A117" s="323"/>
      <c r="B117" s="163"/>
      <c r="C117" s="335"/>
      <c r="D117" s="336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8"/>
      <c r="S117" s="119"/>
      <c r="T117" s="120"/>
      <c r="U117" s="111"/>
      <c r="V117" s="112"/>
      <c r="W117" s="120"/>
      <c r="X117" s="189"/>
      <c r="Y117" s="12"/>
      <c r="Z117" s="198"/>
      <c r="AA117" s="337"/>
      <c r="AB117" s="338"/>
      <c r="AC117" s="12"/>
      <c r="AD117" s="198"/>
      <c r="AE117" s="117"/>
      <c r="AF117" s="110"/>
      <c r="AG117" s="333"/>
    </row>
    <row r="118" spans="1:33" ht="15.75" customHeight="1">
      <c r="A118" s="323"/>
      <c r="B118" s="163"/>
      <c r="C118" s="335"/>
      <c r="D118" s="336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8"/>
      <c r="S118" s="119"/>
      <c r="T118" s="120"/>
      <c r="U118" s="111"/>
      <c r="V118" s="112"/>
      <c r="W118" s="120"/>
      <c r="X118" s="189"/>
      <c r="Y118" s="12"/>
      <c r="Z118" s="198"/>
      <c r="AA118" s="337"/>
      <c r="AB118" s="338"/>
      <c r="AC118" s="12"/>
      <c r="AD118" s="198"/>
      <c r="AE118" s="117"/>
      <c r="AF118" s="110"/>
      <c r="AG118" s="333"/>
    </row>
    <row r="119" spans="1:33" ht="15.75" customHeight="1">
      <c r="A119" s="323"/>
      <c r="B119" s="163"/>
      <c r="C119" s="335"/>
      <c r="D119" s="336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8"/>
      <c r="S119" s="119"/>
      <c r="T119" s="120"/>
      <c r="U119" s="111"/>
      <c r="V119" s="112"/>
      <c r="W119" s="120"/>
      <c r="X119" s="189"/>
      <c r="Y119" s="12"/>
      <c r="Z119" s="198"/>
      <c r="AA119" s="337"/>
      <c r="AB119" s="338"/>
      <c r="AC119" s="12"/>
      <c r="AD119" s="198"/>
      <c r="AE119" s="117"/>
      <c r="AF119" s="110"/>
      <c r="AG119" s="333"/>
    </row>
    <row r="120" spans="1:33" ht="15.75" customHeight="1">
      <c r="A120" s="323"/>
      <c r="B120" s="163"/>
      <c r="C120" s="335"/>
      <c r="D120" s="336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8"/>
      <c r="S120" s="119"/>
      <c r="T120" s="120"/>
      <c r="U120" s="111"/>
      <c r="V120" s="112"/>
      <c r="W120" s="120"/>
      <c r="X120" s="189"/>
      <c r="Y120" s="12"/>
      <c r="Z120" s="198"/>
      <c r="AA120" s="337"/>
      <c r="AB120" s="338"/>
      <c r="AC120" s="12"/>
      <c r="AD120" s="198"/>
      <c r="AE120" s="117"/>
      <c r="AF120" s="110"/>
      <c r="AG120" s="333"/>
    </row>
    <row r="121" spans="1:33" ht="15.75" customHeight="1">
      <c r="A121" s="323"/>
      <c r="B121" s="163"/>
      <c r="C121" s="335"/>
      <c r="D121" s="336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8"/>
      <c r="S121" s="119"/>
      <c r="T121" s="120"/>
      <c r="U121" s="111"/>
      <c r="V121" s="112"/>
      <c r="W121" s="120"/>
      <c r="X121" s="189"/>
      <c r="Y121" s="12"/>
      <c r="Z121" s="198"/>
      <c r="AA121" s="337"/>
      <c r="AB121" s="338"/>
      <c r="AC121" s="12"/>
      <c r="AD121" s="198"/>
      <c r="AE121" s="117"/>
      <c r="AF121" s="110"/>
      <c r="AG121" s="333"/>
    </row>
    <row r="122" spans="1:33" ht="15.75" customHeight="1">
      <c r="A122" s="323"/>
      <c r="B122" s="163"/>
      <c r="C122" s="335"/>
      <c r="D122" s="336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8"/>
      <c r="S122" s="119"/>
      <c r="T122" s="120"/>
      <c r="U122" s="130"/>
      <c r="V122" s="131"/>
      <c r="W122" s="126"/>
      <c r="X122" s="127"/>
      <c r="Y122" s="12"/>
      <c r="Z122" s="198"/>
      <c r="AA122" s="337"/>
      <c r="AB122" s="338"/>
      <c r="AC122" s="12"/>
      <c r="AD122" s="198"/>
      <c r="AE122" s="165"/>
      <c r="AF122" s="125"/>
      <c r="AG122" s="333"/>
    </row>
    <row r="123" spans="1:33" ht="15.75" customHeight="1" thickBot="1">
      <c r="A123" s="324"/>
      <c r="B123" s="133" t="s">
        <v>115</v>
      </c>
      <c r="C123" s="358"/>
      <c r="D123" s="358"/>
      <c r="E123" s="134"/>
      <c r="F123" s="167"/>
      <c r="G123" s="135"/>
      <c r="H123" s="69"/>
      <c r="I123" s="136">
        <f t="shared" ref="I123:J123" si="56">AVERAGE(I107:I122)</f>
        <v>19.666666666666668</v>
      </c>
      <c r="J123" s="137">
        <f t="shared" si="56"/>
        <v>2000</v>
      </c>
      <c r="K123" s="138">
        <f t="shared" ref="K123" si="57">J123/I123</f>
        <v>101.69491525423729</v>
      </c>
      <c r="L123" s="136">
        <f t="shared" ref="L123:M123" si="58">AVERAGE(L107:L122)</f>
        <v>18.666666666666668</v>
      </c>
      <c r="M123" s="137">
        <f t="shared" si="58"/>
        <v>1790</v>
      </c>
      <c r="N123" s="138">
        <f>M123/L123</f>
        <v>95.892857142857139</v>
      </c>
      <c r="O123" s="139">
        <f>L123-I123</f>
        <v>-1</v>
      </c>
      <c r="P123" s="140">
        <f>N123-K123</f>
        <v>-5.8020581113801484</v>
      </c>
      <c r="Q123" s="141">
        <f>N123/K123</f>
        <v>0.94294642857142852</v>
      </c>
      <c r="R123" s="329"/>
      <c r="S123" s="142">
        <v>0.75486111111111087</v>
      </c>
      <c r="T123" s="143">
        <v>0.89511574074074041</v>
      </c>
      <c r="U123" s="144"/>
      <c r="V123" s="166"/>
      <c r="W123" s="167"/>
      <c r="X123" s="138"/>
      <c r="Y123" s="179">
        <f t="shared" ref="Y123:Z123" si="59">SUM(Y107:Y122)</f>
        <v>0</v>
      </c>
      <c r="Z123" s="180">
        <f t="shared" si="59"/>
        <v>0</v>
      </c>
      <c r="AA123" s="359"/>
      <c r="AB123" s="360"/>
      <c r="AC123" s="179">
        <f t="shared" ref="AC123" si="60">SUM(AC107:AC122)</f>
        <v>4</v>
      </c>
      <c r="AD123" s="180">
        <f t="shared" ref="AD123" si="61">SUM(AD107:AD122)</f>
        <v>0</v>
      </c>
      <c r="AE123" s="168">
        <f>M123-J123</f>
        <v>-210</v>
      </c>
      <c r="AF123" s="141">
        <f>M123/J123</f>
        <v>0.89500000000000002</v>
      </c>
      <c r="AG123" s="334"/>
    </row>
    <row r="124" spans="1:33" ht="15.75" customHeight="1">
      <c r="A124" s="361" t="s">
        <v>182</v>
      </c>
      <c r="B124" s="146" t="s">
        <v>171</v>
      </c>
      <c r="C124" s="325" t="s">
        <v>226</v>
      </c>
      <c r="D124" s="326"/>
      <c r="E124" s="147">
        <v>52.21</v>
      </c>
      <c r="F124" s="159">
        <v>1810</v>
      </c>
      <c r="G124" s="148">
        <f t="shared" ref="G124" si="62">E124*F124</f>
        <v>94500.1</v>
      </c>
      <c r="H124" s="149"/>
      <c r="I124" s="150">
        <v>18</v>
      </c>
      <c r="J124" s="151">
        <v>2000</v>
      </c>
      <c r="K124" s="152">
        <f>J124/I124</f>
        <v>111.11111111111111</v>
      </c>
      <c r="L124" s="153">
        <v>18</v>
      </c>
      <c r="M124" s="151">
        <f>F124/V124*60</f>
        <v>1789.1137133238396</v>
      </c>
      <c r="N124" s="152">
        <f>M124/L124</f>
        <v>99.395206295768872</v>
      </c>
      <c r="O124" s="154">
        <f>L124-I124</f>
        <v>0</v>
      </c>
      <c r="P124" s="155">
        <f>N124-K124</f>
        <v>-11.715904815342242</v>
      </c>
      <c r="Q124" s="156">
        <f>N124/K124</f>
        <v>0.89455685666191986</v>
      </c>
      <c r="R124" s="327">
        <f>Q140</f>
        <v>0.89455685666191986</v>
      </c>
      <c r="S124" s="157">
        <v>0.85138888888888875</v>
      </c>
      <c r="T124" s="158">
        <v>0.89354166666666657</v>
      </c>
      <c r="U124" s="159"/>
      <c r="V124" s="160">
        <v>60.700445808020476</v>
      </c>
      <c r="W124" s="97"/>
      <c r="X124" s="98"/>
      <c r="Y124" s="196"/>
      <c r="Z124" s="197"/>
      <c r="AA124" s="330"/>
      <c r="AB124" s="331"/>
      <c r="AC124" s="196">
        <v>1</v>
      </c>
      <c r="AD124" s="197"/>
      <c r="AE124" s="115">
        <f>M124-J124</f>
        <v>-210.88628667616035</v>
      </c>
      <c r="AF124" s="156">
        <f>M124/J124</f>
        <v>0.89455685666191986</v>
      </c>
      <c r="AG124" s="381">
        <f>AF140</f>
        <v>0.89455685666191986</v>
      </c>
    </row>
    <row r="125" spans="1:33" ht="15.75" customHeight="1">
      <c r="A125" s="362"/>
      <c r="B125" s="163"/>
      <c r="C125" s="335"/>
      <c r="D125" s="336"/>
      <c r="E125" s="101"/>
      <c r="F125" s="111"/>
      <c r="G125" s="103"/>
      <c r="H125" s="26"/>
      <c r="I125" s="104"/>
      <c r="J125" s="105"/>
      <c r="K125" s="106"/>
      <c r="L125" s="107"/>
      <c r="M125" s="105"/>
      <c r="N125" s="106"/>
      <c r="O125" s="108"/>
      <c r="P125" s="109"/>
      <c r="Q125" s="110"/>
      <c r="R125" s="328"/>
      <c r="S125" s="47"/>
      <c r="T125" s="48"/>
      <c r="U125" s="111"/>
      <c r="V125" s="112"/>
      <c r="W125" s="113"/>
      <c r="X125" s="116"/>
      <c r="Y125" s="12"/>
      <c r="Z125" s="198"/>
      <c r="AA125" s="337"/>
      <c r="AB125" s="338"/>
      <c r="AC125" s="12"/>
      <c r="AD125" s="198"/>
      <c r="AE125" s="117"/>
      <c r="AF125" s="110"/>
      <c r="AG125" s="374"/>
    </row>
    <row r="126" spans="1:33" ht="15.75" customHeight="1">
      <c r="A126" s="362"/>
      <c r="B126" s="163"/>
      <c r="C126" s="335"/>
      <c r="D126" s="336"/>
      <c r="E126" s="101"/>
      <c r="F126" s="111"/>
      <c r="G126" s="103"/>
      <c r="H126" s="26"/>
      <c r="I126" s="104"/>
      <c r="J126" s="105"/>
      <c r="K126" s="106"/>
      <c r="L126" s="107"/>
      <c r="M126" s="105"/>
      <c r="N126" s="106"/>
      <c r="O126" s="108"/>
      <c r="P126" s="109"/>
      <c r="Q126" s="110"/>
      <c r="R126" s="328"/>
      <c r="S126" s="47"/>
      <c r="T126" s="48"/>
      <c r="U126" s="111"/>
      <c r="V126" s="112"/>
      <c r="W126" s="113"/>
      <c r="X126" s="116"/>
      <c r="Y126" s="12"/>
      <c r="Z126" s="198"/>
      <c r="AA126" s="337"/>
      <c r="AB126" s="338"/>
      <c r="AC126" s="12"/>
      <c r="AD126" s="198"/>
      <c r="AE126" s="117"/>
      <c r="AF126" s="110"/>
      <c r="AG126" s="374"/>
    </row>
    <row r="127" spans="1:33" ht="15.75" customHeight="1">
      <c r="A127" s="362"/>
      <c r="B127" s="163"/>
      <c r="C127" s="335"/>
      <c r="D127" s="336"/>
      <c r="E127" s="101"/>
      <c r="F127" s="111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328"/>
      <c r="S127" s="47"/>
      <c r="T127" s="48"/>
      <c r="U127" s="111"/>
      <c r="V127" s="112"/>
      <c r="W127" s="113"/>
      <c r="X127" s="116"/>
      <c r="Y127" s="12"/>
      <c r="Z127" s="198"/>
      <c r="AA127" s="337"/>
      <c r="AB127" s="338"/>
      <c r="AC127" s="12"/>
      <c r="AD127" s="198"/>
      <c r="AE127" s="117"/>
      <c r="AF127" s="110"/>
      <c r="AG127" s="374"/>
    </row>
    <row r="128" spans="1:33" ht="15.75" customHeight="1">
      <c r="A128" s="363"/>
      <c r="B128" s="163"/>
      <c r="C128" s="335"/>
      <c r="D128" s="336"/>
      <c r="E128" s="101"/>
      <c r="F128" s="111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328"/>
      <c r="S128" s="47"/>
      <c r="T128" s="48"/>
      <c r="U128" s="111"/>
      <c r="V128" s="112"/>
      <c r="W128" s="113"/>
      <c r="X128" s="116"/>
      <c r="Y128" s="12"/>
      <c r="Z128" s="198"/>
      <c r="AA128" s="337"/>
      <c r="AB128" s="338"/>
      <c r="AC128" s="12"/>
      <c r="AD128" s="198"/>
      <c r="AE128" s="117"/>
      <c r="AF128" s="110"/>
      <c r="AG128" s="374"/>
    </row>
    <row r="129" spans="1:33" ht="15.75" customHeight="1">
      <c r="A129" s="363"/>
      <c r="B129" s="163"/>
      <c r="C129" s="335"/>
      <c r="D129" s="336"/>
      <c r="E129" s="101"/>
      <c r="F129" s="111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28"/>
      <c r="S129" s="47"/>
      <c r="T129" s="120"/>
      <c r="U129" s="111"/>
      <c r="V129" s="112"/>
      <c r="W129" s="113"/>
      <c r="X129" s="116"/>
      <c r="Y129" s="12"/>
      <c r="Z129" s="198"/>
      <c r="AA129" s="337"/>
      <c r="AB129" s="338"/>
      <c r="AC129" s="12"/>
      <c r="AD129" s="198"/>
      <c r="AE129" s="117"/>
      <c r="AF129" s="110"/>
      <c r="AG129" s="374"/>
    </row>
    <row r="130" spans="1:33" ht="15.75" customHeight="1">
      <c r="A130" s="363"/>
      <c r="B130" s="163"/>
      <c r="C130" s="335"/>
      <c r="D130" s="336"/>
      <c r="E130" s="101"/>
      <c r="F130" s="111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328"/>
      <c r="S130" s="47"/>
      <c r="T130" s="120"/>
      <c r="U130" s="111"/>
      <c r="V130" s="112"/>
      <c r="W130" s="113"/>
      <c r="X130" s="116"/>
      <c r="Y130" s="12"/>
      <c r="Z130" s="198"/>
      <c r="AA130" s="337"/>
      <c r="AB130" s="338"/>
      <c r="AC130" s="12"/>
      <c r="AD130" s="198"/>
      <c r="AE130" s="117"/>
      <c r="AF130" s="110"/>
      <c r="AG130" s="374"/>
    </row>
    <row r="131" spans="1:33" ht="15.75" customHeight="1">
      <c r="A131" s="363"/>
      <c r="B131" s="163"/>
      <c r="C131" s="335"/>
      <c r="D131" s="336"/>
      <c r="E131" s="101"/>
      <c r="F131" s="111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28"/>
      <c r="S131" s="47"/>
      <c r="T131" s="120"/>
      <c r="U131" s="111"/>
      <c r="V131" s="112"/>
      <c r="W131" s="113"/>
      <c r="X131" s="116"/>
      <c r="Y131" s="12"/>
      <c r="Z131" s="198"/>
      <c r="AA131" s="337"/>
      <c r="AB131" s="338"/>
      <c r="AC131" s="12"/>
      <c r="AD131" s="198"/>
      <c r="AE131" s="117"/>
      <c r="AF131" s="110"/>
      <c r="AG131" s="374"/>
    </row>
    <row r="132" spans="1:33" ht="15.75" customHeight="1">
      <c r="A132" s="363"/>
      <c r="B132" s="163"/>
      <c r="C132" s="335"/>
      <c r="D132" s="336"/>
      <c r="E132" s="101"/>
      <c r="F132" s="111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28"/>
      <c r="S132" s="47"/>
      <c r="T132" s="120"/>
      <c r="U132" s="111"/>
      <c r="V132" s="112"/>
      <c r="W132" s="113"/>
      <c r="X132" s="116"/>
      <c r="Y132" s="12"/>
      <c r="Z132" s="198"/>
      <c r="AA132" s="337"/>
      <c r="AB132" s="338"/>
      <c r="AC132" s="12"/>
      <c r="AD132" s="198"/>
      <c r="AE132" s="117"/>
      <c r="AF132" s="110"/>
      <c r="AG132" s="374"/>
    </row>
    <row r="133" spans="1:33" ht="15.75" customHeight="1">
      <c r="A133" s="363"/>
      <c r="B133" s="163"/>
      <c r="C133" s="335"/>
      <c r="D133" s="336"/>
      <c r="E133" s="101"/>
      <c r="F133" s="111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28"/>
      <c r="S133" s="47"/>
      <c r="T133" s="120"/>
      <c r="U133" s="111"/>
      <c r="V133" s="112"/>
      <c r="W133" s="113"/>
      <c r="X133" s="116"/>
      <c r="Y133" s="12"/>
      <c r="Z133" s="198"/>
      <c r="AA133" s="337"/>
      <c r="AB133" s="338"/>
      <c r="AC133" s="12"/>
      <c r="AD133" s="198"/>
      <c r="AE133" s="117"/>
      <c r="AF133" s="110"/>
      <c r="AG133" s="374"/>
    </row>
    <row r="134" spans="1:33" ht="15.75" customHeight="1">
      <c r="A134" s="363"/>
      <c r="B134" s="163"/>
      <c r="C134" s="335"/>
      <c r="D134" s="336"/>
      <c r="E134" s="101"/>
      <c r="F134" s="111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28"/>
      <c r="S134" s="47"/>
      <c r="T134" s="120"/>
      <c r="U134" s="111"/>
      <c r="V134" s="112"/>
      <c r="W134" s="113"/>
      <c r="X134" s="116"/>
      <c r="Y134" s="12"/>
      <c r="Z134" s="198"/>
      <c r="AA134" s="337"/>
      <c r="AB134" s="338"/>
      <c r="AC134" s="12"/>
      <c r="AD134" s="198"/>
      <c r="AE134" s="117"/>
      <c r="AF134" s="110"/>
      <c r="AG134" s="374"/>
    </row>
    <row r="135" spans="1:33" ht="15.75" customHeight="1">
      <c r="A135" s="363"/>
      <c r="B135" s="163"/>
      <c r="C135" s="335"/>
      <c r="D135" s="336"/>
      <c r="E135" s="101"/>
      <c r="F135" s="111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28"/>
      <c r="S135" s="47"/>
      <c r="T135" s="120"/>
      <c r="U135" s="111"/>
      <c r="V135" s="112"/>
      <c r="W135" s="113"/>
      <c r="X135" s="116"/>
      <c r="Y135" s="12"/>
      <c r="Z135" s="198"/>
      <c r="AA135" s="337"/>
      <c r="AB135" s="338"/>
      <c r="AC135" s="12"/>
      <c r="AD135" s="198"/>
      <c r="AE135" s="117"/>
      <c r="AF135" s="110"/>
      <c r="AG135" s="374"/>
    </row>
    <row r="136" spans="1:33" ht="15.75" customHeight="1">
      <c r="A136" s="363"/>
      <c r="B136" s="163"/>
      <c r="C136" s="335"/>
      <c r="D136" s="336"/>
      <c r="E136" s="101"/>
      <c r="F136" s="111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8"/>
      <c r="S136" s="47"/>
      <c r="T136" s="120"/>
      <c r="U136" s="111"/>
      <c r="V136" s="112"/>
      <c r="W136" s="113"/>
      <c r="X136" s="116"/>
      <c r="Y136" s="12"/>
      <c r="Z136" s="198"/>
      <c r="AA136" s="337"/>
      <c r="AB136" s="338"/>
      <c r="AC136" s="12"/>
      <c r="AD136" s="198"/>
      <c r="AE136" s="117"/>
      <c r="AF136" s="110"/>
      <c r="AG136" s="374"/>
    </row>
    <row r="137" spans="1:33" ht="15.75" customHeight="1">
      <c r="A137" s="363"/>
      <c r="B137" s="163"/>
      <c r="C137" s="335"/>
      <c r="D137" s="336"/>
      <c r="E137" s="101"/>
      <c r="F137" s="111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8"/>
      <c r="S137" s="47"/>
      <c r="T137" s="120"/>
      <c r="U137" s="111"/>
      <c r="V137" s="112"/>
      <c r="W137" s="183"/>
      <c r="X137" s="184"/>
      <c r="Y137" s="12"/>
      <c r="Z137" s="198"/>
      <c r="AA137" s="337"/>
      <c r="AB137" s="338"/>
      <c r="AC137" s="12"/>
      <c r="AD137" s="198"/>
      <c r="AE137" s="117"/>
      <c r="AF137" s="110"/>
      <c r="AG137" s="374"/>
    </row>
    <row r="138" spans="1:33" ht="15.75" customHeight="1">
      <c r="A138" s="363"/>
      <c r="B138" s="163"/>
      <c r="C138" s="335"/>
      <c r="D138" s="336"/>
      <c r="E138" s="101"/>
      <c r="F138" s="111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8"/>
      <c r="S138" s="47"/>
      <c r="T138" s="120"/>
      <c r="U138" s="111"/>
      <c r="V138" s="112"/>
      <c r="W138" s="185"/>
      <c r="X138" s="186"/>
      <c r="Y138" s="12"/>
      <c r="Z138" s="198"/>
      <c r="AA138" s="337"/>
      <c r="AB138" s="338"/>
      <c r="AC138" s="12"/>
      <c r="AD138" s="198"/>
      <c r="AE138" s="117"/>
      <c r="AF138" s="110"/>
      <c r="AG138" s="374"/>
    </row>
    <row r="139" spans="1:33" ht="15.75" customHeight="1">
      <c r="A139" s="363"/>
      <c r="B139" s="100"/>
      <c r="C139" s="335"/>
      <c r="D139" s="336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8"/>
      <c r="S139" s="47"/>
      <c r="T139" s="120"/>
      <c r="U139" s="130"/>
      <c r="V139" s="112"/>
      <c r="W139" s="185"/>
      <c r="X139" s="186"/>
      <c r="Y139" s="12"/>
      <c r="Z139" s="198"/>
      <c r="AA139" s="337"/>
      <c r="AB139" s="338"/>
      <c r="AC139" s="12"/>
      <c r="AD139" s="198"/>
      <c r="AE139" s="117"/>
      <c r="AF139" s="110"/>
      <c r="AG139" s="374"/>
    </row>
    <row r="140" spans="1:33" ht="15.75" customHeight="1" thickBot="1">
      <c r="A140" s="364"/>
      <c r="B140" s="133" t="s">
        <v>115</v>
      </c>
      <c r="C140" s="358"/>
      <c r="D140" s="358"/>
      <c r="E140" s="134"/>
      <c r="F140" s="167"/>
      <c r="G140" s="135"/>
      <c r="H140" s="69"/>
      <c r="I140" s="136">
        <f t="shared" ref="I140:J140" si="63">AVERAGE(I124:I139)</f>
        <v>18</v>
      </c>
      <c r="J140" s="137">
        <f t="shared" si="63"/>
        <v>2000</v>
      </c>
      <c r="K140" s="138">
        <f t="shared" ref="K140" si="64">J140/I140</f>
        <v>111.11111111111111</v>
      </c>
      <c r="L140" s="136">
        <f t="shared" ref="L140:M140" si="65">AVERAGE(L124:L139)</f>
        <v>18</v>
      </c>
      <c r="M140" s="137">
        <f t="shared" si="65"/>
        <v>1789.1137133238396</v>
      </c>
      <c r="N140" s="138">
        <f>M140/L140</f>
        <v>99.395206295768872</v>
      </c>
      <c r="O140" s="139">
        <f>L140-I140</f>
        <v>0</v>
      </c>
      <c r="P140" s="140">
        <f>N140-K140</f>
        <v>-11.715904815342242</v>
      </c>
      <c r="Q140" s="141">
        <f>N140/K140</f>
        <v>0.89455685666191986</v>
      </c>
      <c r="R140" s="329"/>
      <c r="S140" s="142">
        <v>0.85138888888888875</v>
      </c>
      <c r="T140" s="143">
        <v>0.89354166666666657</v>
      </c>
      <c r="U140" s="144"/>
      <c r="V140" s="166"/>
      <c r="W140" s="187"/>
      <c r="X140" s="188"/>
      <c r="Y140" s="179">
        <f t="shared" ref="Y140:Z140" si="66">SUM(Y124:Y139)</f>
        <v>0</v>
      </c>
      <c r="Z140" s="180">
        <f t="shared" si="66"/>
        <v>0</v>
      </c>
      <c r="AA140" s="359"/>
      <c r="AB140" s="360"/>
      <c r="AC140" s="179">
        <f t="shared" ref="AC140" si="67">SUM(AC124:AC139)</f>
        <v>1</v>
      </c>
      <c r="AD140" s="180">
        <f t="shared" ref="AD140" si="68">SUM(AD124:AD139)</f>
        <v>0</v>
      </c>
      <c r="AE140" s="168">
        <f>M140-J140</f>
        <v>-210.88628667616035</v>
      </c>
      <c r="AF140" s="141">
        <f>M140/J140</f>
        <v>0.89455685666191986</v>
      </c>
      <c r="AG140" s="375"/>
    </row>
    <row r="141" spans="1:33" ht="15.75" customHeight="1">
      <c r="A141" s="322" t="s">
        <v>237</v>
      </c>
      <c r="B141" s="146" t="s">
        <v>171</v>
      </c>
      <c r="C141" s="325" t="s">
        <v>185</v>
      </c>
      <c r="D141" s="326"/>
      <c r="E141" s="147">
        <v>47.6</v>
      </c>
      <c r="F141" s="97">
        <v>1969</v>
      </c>
      <c r="G141" s="148">
        <f t="shared" ref="G141:G143" si="69">E141*F141</f>
        <v>93724.400000000009</v>
      </c>
      <c r="H141" s="149"/>
      <c r="I141" s="150">
        <v>23</v>
      </c>
      <c r="J141" s="151">
        <v>2000</v>
      </c>
      <c r="K141" s="152">
        <f>J141/I141</f>
        <v>86.956521739130437</v>
      </c>
      <c r="L141" s="153">
        <v>23</v>
      </c>
      <c r="M141" s="151">
        <f>F141/V141*60</f>
        <v>1794.6132557002506</v>
      </c>
      <c r="N141" s="152">
        <f>M141/L141</f>
        <v>78.026663291315245</v>
      </c>
      <c r="O141" s="154">
        <f>L141-I141</f>
        <v>0</v>
      </c>
      <c r="P141" s="155">
        <f>N141-K141</f>
        <v>-8.9298584478151923</v>
      </c>
      <c r="Q141" s="156">
        <f>N141/K141</f>
        <v>0.89730662785012527</v>
      </c>
      <c r="R141" s="327">
        <f>Q157</f>
        <v>0.89587428044173156</v>
      </c>
      <c r="S141" s="157">
        <v>0.75555555555555542</v>
      </c>
      <c r="T141" s="158">
        <v>0.80126157407407395</v>
      </c>
      <c r="U141" s="159"/>
      <c r="V141" s="160">
        <v>65.830339559094725</v>
      </c>
      <c r="W141" s="158"/>
      <c r="X141" s="169"/>
      <c r="Y141" s="196"/>
      <c r="Z141" s="197"/>
      <c r="AA141" s="330"/>
      <c r="AB141" s="331"/>
      <c r="AC141" s="196">
        <v>1</v>
      </c>
      <c r="AD141" s="197"/>
      <c r="AE141" s="115">
        <f>M141-J141</f>
        <v>-205.38674429974935</v>
      </c>
      <c r="AF141" s="156">
        <f>M141/J141</f>
        <v>0.89730662785012527</v>
      </c>
      <c r="AG141" s="332">
        <f>AF157</f>
        <v>0.89587428044173156</v>
      </c>
    </row>
    <row r="142" spans="1:33" ht="15.75" customHeight="1">
      <c r="A142" s="323"/>
      <c r="B142" s="163" t="s">
        <v>171</v>
      </c>
      <c r="C142" s="335" t="s">
        <v>184</v>
      </c>
      <c r="D142" s="336"/>
      <c r="E142" s="101">
        <v>56.87</v>
      </c>
      <c r="F142" s="102">
        <v>1698</v>
      </c>
      <c r="G142" s="103">
        <f t="shared" si="69"/>
        <v>96565.26</v>
      </c>
      <c r="H142" s="26"/>
      <c r="I142" s="104">
        <v>23</v>
      </c>
      <c r="J142" s="105">
        <v>2000</v>
      </c>
      <c r="K142" s="106">
        <f t="shared" ref="K142:K143" si="70">J142/I142</f>
        <v>86.956521739130437</v>
      </c>
      <c r="L142" s="107">
        <v>23</v>
      </c>
      <c r="M142" s="105">
        <f>F142/V142*60</f>
        <v>1791.5607611406531</v>
      </c>
      <c r="N142" s="106">
        <f>M142/L142</f>
        <v>77.893946136550127</v>
      </c>
      <c r="O142" s="108">
        <f>L142-I142</f>
        <v>0</v>
      </c>
      <c r="P142" s="109">
        <f>N142-K142</f>
        <v>-9.0625756025803099</v>
      </c>
      <c r="Q142" s="110">
        <f>N142/K142</f>
        <v>0.89578038057032638</v>
      </c>
      <c r="R142" s="328"/>
      <c r="S142" s="47">
        <v>0.80486111111111092</v>
      </c>
      <c r="T142" s="48">
        <v>0.84434027777777754</v>
      </c>
      <c r="U142" s="111">
        <v>5.1833333333332376</v>
      </c>
      <c r="V142" s="112">
        <v>56.866617203166982</v>
      </c>
      <c r="W142" s="113"/>
      <c r="X142" s="116"/>
      <c r="Y142" s="12"/>
      <c r="Z142" s="198"/>
      <c r="AA142" s="337"/>
      <c r="AB142" s="338"/>
      <c r="AC142" s="12">
        <v>1</v>
      </c>
      <c r="AD142" s="198"/>
      <c r="AE142" s="117">
        <f>M142-J142</f>
        <v>-208.43923885934691</v>
      </c>
      <c r="AF142" s="110">
        <f>M142/J142</f>
        <v>0.8957803805703265</v>
      </c>
      <c r="AG142" s="333"/>
    </row>
    <row r="143" spans="1:33" ht="15.75" customHeight="1">
      <c r="A143" s="323"/>
      <c r="B143" s="163" t="s">
        <v>171</v>
      </c>
      <c r="C143" s="335" t="s">
        <v>183</v>
      </c>
      <c r="D143" s="336"/>
      <c r="E143" s="101">
        <v>56.79</v>
      </c>
      <c r="F143" s="102">
        <v>2306</v>
      </c>
      <c r="G143" s="103">
        <f t="shared" si="69"/>
        <v>130957.74</v>
      </c>
      <c r="H143" s="26"/>
      <c r="I143" s="104">
        <v>23</v>
      </c>
      <c r="J143" s="105">
        <v>2000</v>
      </c>
      <c r="K143" s="106">
        <f t="shared" si="70"/>
        <v>86.956521739130437</v>
      </c>
      <c r="L143" s="107">
        <v>23</v>
      </c>
      <c r="M143" s="105">
        <f>F143/V143*60</f>
        <v>1789.0716658094859</v>
      </c>
      <c r="N143" s="106">
        <f>M143/L143</f>
        <v>77.785724600412436</v>
      </c>
      <c r="O143" s="108">
        <f>L143-I143</f>
        <v>0</v>
      </c>
      <c r="P143" s="109">
        <f>N143-K143</f>
        <v>-9.170797138718001</v>
      </c>
      <c r="Q143" s="110">
        <f>N143/K143</f>
        <v>0.89453583290474303</v>
      </c>
      <c r="R143" s="328"/>
      <c r="S143" s="47">
        <v>0.84722222222222199</v>
      </c>
      <c r="T143" s="48">
        <v>0.90092592592592569</v>
      </c>
      <c r="U143" s="111">
        <v>5</v>
      </c>
      <c r="V143" s="112">
        <v>77.336197674002875</v>
      </c>
      <c r="W143" s="113"/>
      <c r="X143" s="116"/>
      <c r="Y143" s="12"/>
      <c r="Z143" s="198"/>
      <c r="AA143" s="337"/>
      <c r="AB143" s="338"/>
      <c r="AC143" s="12">
        <v>2</v>
      </c>
      <c r="AD143" s="198"/>
      <c r="AE143" s="117">
        <f>M143-J143</f>
        <v>-210.92833419051408</v>
      </c>
      <c r="AF143" s="110">
        <f>M143/J143</f>
        <v>0.89453583290474292</v>
      </c>
      <c r="AG143" s="333"/>
    </row>
    <row r="144" spans="1:33" ht="15.75" customHeight="1">
      <c r="A144" s="323"/>
      <c r="B144" s="163"/>
      <c r="C144" s="335"/>
      <c r="D144" s="336"/>
      <c r="E144" s="101"/>
      <c r="F144" s="102"/>
      <c r="G144" s="103"/>
      <c r="H144" s="26"/>
      <c r="I144" s="104"/>
      <c r="J144" s="105"/>
      <c r="K144" s="106"/>
      <c r="L144" s="107"/>
      <c r="M144" s="105"/>
      <c r="N144" s="106"/>
      <c r="O144" s="108"/>
      <c r="P144" s="109"/>
      <c r="Q144" s="110"/>
      <c r="R144" s="328"/>
      <c r="S144" s="47"/>
      <c r="T144" s="48"/>
      <c r="U144" s="111"/>
      <c r="V144" s="112"/>
      <c r="W144" s="113"/>
      <c r="X144" s="116"/>
      <c r="Y144" s="12"/>
      <c r="Z144" s="198"/>
      <c r="AA144" s="337"/>
      <c r="AB144" s="338"/>
      <c r="AC144" s="12"/>
      <c r="AD144" s="198"/>
      <c r="AE144" s="117"/>
      <c r="AF144" s="110"/>
      <c r="AG144" s="333"/>
    </row>
    <row r="145" spans="1:33" ht="15.75" customHeight="1">
      <c r="A145" s="323"/>
      <c r="B145" s="163"/>
      <c r="C145" s="335"/>
      <c r="D145" s="336"/>
      <c r="E145" s="101"/>
      <c r="F145" s="102"/>
      <c r="G145" s="103"/>
      <c r="H145" s="13"/>
      <c r="I145" s="104"/>
      <c r="J145" s="105"/>
      <c r="K145" s="106"/>
      <c r="L145" s="107"/>
      <c r="M145" s="105"/>
      <c r="N145" s="106"/>
      <c r="O145" s="108"/>
      <c r="P145" s="109"/>
      <c r="Q145" s="110"/>
      <c r="R145" s="328"/>
      <c r="S145" s="47"/>
      <c r="T145" s="48"/>
      <c r="U145" s="111"/>
      <c r="V145" s="112"/>
      <c r="W145" s="113"/>
      <c r="X145" s="116"/>
      <c r="Y145" s="12"/>
      <c r="Z145" s="198"/>
      <c r="AA145" s="337"/>
      <c r="AB145" s="338"/>
      <c r="AC145" s="12"/>
      <c r="AD145" s="198"/>
      <c r="AE145" s="117"/>
      <c r="AF145" s="110"/>
      <c r="AG145" s="333"/>
    </row>
    <row r="146" spans="1:33" ht="15.75" customHeight="1">
      <c r="A146" s="323"/>
      <c r="B146" s="163"/>
      <c r="C146" s="335"/>
      <c r="D146" s="336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328"/>
      <c r="S146" s="47"/>
      <c r="T146" s="120"/>
      <c r="U146" s="111"/>
      <c r="V146" s="112"/>
      <c r="W146" s="113"/>
      <c r="X146" s="116"/>
      <c r="Y146" s="12"/>
      <c r="Z146" s="198"/>
      <c r="AA146" s="337"/>
      <c r="AB146" s="338"/>
      <c r="AC146" s="12"/>
      <c r="AD146" s="198"/>
      <c r="AE146" s="117"/>
      <c r="AF146" s="110"/>
      <c r="AG146" s="333"/>
    </row>
    <row r="147" spans="1:33" ht="15.75" customHeight="1">
      <c r="A147" s="323"/>
      <c r="B147" s="163"/>
      <c r="C147" s="335"/>
      <c r="D147" s="336"/>
      <c r="E147" s="101"/>
      <c r="F147" s="102"/>
      <c r="G147" s="121"/>
      <c r="H147" s="62"/>
      <c r="I147" s="104"/>
      <c r="J147" s="105"/>
      <c r="K147" s="106"/>
      <c r="L147" s="107"/>
      <c r="M147" s="105"/>
      <c r="N147" s="106"/>
      <c r="O147" s="123"/>
      <c r="P147" s="124"/>
      <c r="Q147" s="125"/>
      <c r="R147" s="328"/>
      <c r="S147" s="119"/>
      <c r="T147" s="120"/>
      <c r="U147" s="111"/>
      <c r="V147" s="112"/>
      <c r="W147" s="120"/>
      <c r="X147" s="189"/>
      <c r="Y147" s="12"/>
      <c r="Z147" s="198"/>
      <c r="AA147" s="337"/>
      <c r="AB147" s="338"/>
      <c r="AC147" s="12"/>
      <c r="AD147" s="198"/>
      <c r="AE147" s="117"/>
      <c r="AF147" s="110"/>
      <c r="AG147" s="333"/>
    </row>
    <row r="148" spans="1:33" ht="15.75" customHeight="1">
      <c r="A148" s="323"/>
      <c r="B148" s="163"/>
      <c r="C148" s="335"/>
      <c r="D148" s="336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328"/>
      <c r="S148" s="119"/>
      <c r="T148" s="120"/>
      <c r="U148" s="111"/>
      <c r="V148" s="112"/>
      <c r="W148" s="120"/>
      <c r="X148" s="189"/>
      <c r="Y148" s="12"/>
      <c r="Z148" s="198"/>
      <c r="AA148" s="337"/>
      <c r="AB148" s="338"/>
      <c r="AC148" s="12"/>
      <c r="AD148" s="198"/>
      <c r="AE148" s="117"/>
      <c r="AF148" s="110"/>
      <c r="AG148" s="333"/>
    </row>
    <row r="149" spans="1:33" ht="15.75" customHeight="1">
      <c r="A149" s="323"/>
      <c r="B149" s="163"/>
      <c r="C149" s="335"/>
      <c r="D149" s="336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328"/>
      <c r="S149" s="119"/>
      <c r="T149" s="120"/>
      <c r="U149" s="111"/>
      <c r="V149" s="112"/>
      <c r="W149" s="120"/>
      <c r="X149" s="189"/>
      <c r="Y149" s="12"/>
      <c r="Z149" s="198"/>
      <c r="AA149" s="337"/>
      <c r="AB149" s="338"/>
      <c r="AC149" s="12"/>
      <c r="AD149" s="198"/>
      <c r="AE149" s="117"/>
      <c r="AF149" s="110"/>
      <c r="AG149" s="333"/>
    </row>
    <row r="150" spans="1:33" ht="15.75" customHeight="1">
      <c r="A150" s="323"/>
      <c r="B150" s="163"/>
      <c r="C150" s="335"/>
      <c r="D150" s="336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328"/>
      <c r="S150" s="119"/>
      <c r="T150" s="120"/>
      <c r="U150" s="111"/>
      <c r="V150" s="112"/>
      <c r="W150" s="120"/>
      <c r="X150" s="189"/>
      <c r="Y150" s="12"/>
      <c r="Z150" s="198"/>
      <c r="AA150" s="337"/>
      <c r="AB150" s="338"/>
      <c r="AC150" s="12"/>
      <c r="AD150" s="198"/>
      <c r="AE150" s="117"/>
      <c r="AF150" s="110"/>
      <c r="AG150" s="333"/>
    </row>
    <row r="151" spans="1:33" ht="15.75" customHeight="1">
      <c r="A151" s="323"/>
      <c r="B151" s="163"/>
      <c r="C151" s="335"/>
      <c r="D151" s="336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328"/>
      <c r="S151" s="119"/>
      <c r="T151" s="120"/>
      <c r="U151" s="111"/>
      <c r="V151" s="112"/>
      <c r="W151" s="120"/>
      <c r="X151" s="189"/>
      <c r="Y151" s="12"/>
      <c r="Z151" s="198"/>
      <c r="AA151" s="337"/>
      <c r="AB151" s="338"/>
      <c r="AC151" s="12"/>
      <c r="AD151" s="198"/>
      <c r="AE151" s="117"/>
      <c r="AF151" s="110"/>
      <c r="AG151" s="333"/>
    </row>
    <row r="152" spans="1:33" ht="15.75" customHeight="1">
      <c r="A152" s="323"/>
      <c r="B152" s="163"/>
      <c r="C152" s="335"/>
      <c r="D152" s="336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328"/>
      <c r="S152" s="119"/>
      <c r="T152" s="120"/>
      <c r="U152" s="111"/>
      <c r="V152" s="112"/>
      <c r="W152" s="120"/>
      <c r="X152" s="189"/>
      <c r="Y152" s="12"/>
      <c r="Z152" s="198"/>
      <c r="AA152" s="337"/>
      <c r="AB152" s="338"/>
      <c r="AC152" s="12"/>
      <c r="AD152" s="198"/>
      <c r="AE152" s="117"/>
      <c r="AF152" s="110"/>
      <c r="AG152" s="333"/>
    </row>
    <row r="153" spans="1:33" ht="15.75" customHeight="1">
      <c r="A153" s="323"/>
      <c r="B153" s="163"/>
      <c r="C153" s="335"/>
      <c r="D153" s="336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328"/>
      <c r="S153" s="119"/>
      <c r="T153" s="120"/>
      <c r="U153" s="111"/>
      <c r="V153" s="112"/>
      <c r="W153" s="120"/>
      <c r="X153" s="189"/>
      <c r="Y153" s="12"/>
      <c r="Z153" s="198"/>
      <c r="AA153" s="337"/>
      <c r="AB153" s="338"/>
      <c r="AC153" s="12"/>
      <c r="AD153" s="198"/>
      <c r="AE153" s="117"/>
      <c r="AF153" s="110"/>
      <c r="AG153" s="333"/>
    </row>
    <row r="154" spans="1:33" ht="15.75" customHeight="1">
      <c r="A154" s="323"/>
      <c r="B154" s="163"/>
      <c r="C154" s="335"/>
      <c r="D154" s="336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328"/>
      <c r="S154" s="119"/>
      <c r="T154" s="120"/>
      <c r="U154" s="111"/>
      <c r="V154" s="112"/>
      <c r="W154" s="120"/>
      <c r="X154" s="189"/>
      <c r="Y154" s="12"/>
      <c r="Z154" s="198"/>
      <c r="AA154" s="337"/>
      <c r="AB154" s="338"/>
      <c r="AC154" s="12"/>
      <c r="AD154" s="198"/>
      <c r="AE154" s="117"/>
      <c r="AF154" s="110"/>
      <c r="AG154" s="333"/>
    </row>
    <row r="155" spans="1:33" ht="15.75" customHeight="1">
      <c r="A155" s="323"/>
      <c r="B155" s="163"/>
      <c r="C155" s="335"/>
      <c r="D155" s="336"/>
      <c r="E155" s="101"/>
      <c r="F155" s="128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328"/>
      <c r="S155" s="119"/>
      <c r="T155" s="120"/>
      <c r="U155" s="111"/>
      <c r="V155" s="112"/>
      <c r="W155" s="120"/>
      <c r="X155" s="189"/>
      <c r="Y155" s="12"/>
      <c r="Z155" s="198"/>
      <c r="AA155" s="337"/>
      <c r="AB155" s="338"/>
      <c r="AC155" s="12"/>
      <c r="AD155" s="198"/>
      <c r="AE155" s="117"/>
      <c r="AF155" s="110"/>
      <c r="AG155" s="333"/>
    </row>
    <row r="156" spans="1:33" ht="15.75" customHeight="1">
      <c r="A156" s="323"/>
      <c r="B156" s="163"/>
      <c r="C156" s="335"/>
      <c r="D156" s="336"/>
      <c r="E156" s="164"/>
      <c r="F156" s="128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328"/>
      <c r="S156" s="119"/>
      <c r="T156" s="120"/>
      <c r="U156" s="130"/>
      <c r="V156" s="131"/>
      <c r="W156" s="126"/>
      <c r="X156" s="127"/>
      <c r="Y156" s="12"/>
      <c r="Z156" s="198"/>
      <c r="AA156" s="337"/>
      <c r="AB156" s="338"/>
      <c r="AC156" s="12"/>
      <c r="AD156" s="198"/>
      <c r="AE156" s="165"/>
      <c r="AF156" s="125"/>
      <c r="AG156" s="333"/>
    </row>
    <row r="157" spans="1:33" ht="15.75" customHeight="1" thickBot="1">
      <c r="A157" s="324"/>
      <c r="B157" s="133" t="s">
        <v>115</v>
      </c>
      <c r="C157" s="358"/>
      <c r="D157" s="358"/>
      <c r="E157" s="134"/>
      <c r="F157" s="167"/>
      <c r="G157" s="135"/>
      <c r="H157" s="69"/>
      <c r="I157" s="136">
        <f t="shared" ref="I157:J157" si="71">AVERAGE(I141:I156)</f>
        <v>23</v>
      </c>
      <c r="J157" s="137">
        <f t="shared" si="71"/>
        <v>2000</v>
      </c>
      <c r="K157" s="138">
        <f t="shared" ref="K157" si="72">J157/I157</f>
        <v>86.956521739130437</v>
      </c>
      <c r="L157" s="136">
        <f t="shared" ref="L157:M157" si="73">AVERAGE(L141:L156)</f>
        <v>23</v>
      </c>
      <c r="M157" s="137">
        <f t="shared" si="73"/>
        <v>1791.7485608834631</v>
      </c>
      <c r="N157" s="138">
        <f>M157/L157</f>
        <v>77.90211134275927</v>
      </c>
      <c r="O157" s="139">
        <f>L157-I157</f>
        <v>0</v>
      </c>
      <c r="P157" s="140">
        <f>N157-K157</f>
        <v>-9.0544103963711677</v>
      </c>
      <c r="Q157" s="141">
        <f>N157/K157</f>
        <v>0.89587428044173156</v>
      </c>
      <c r="R157" s="329"/>
      <c r="S157" s="142">
        <v>0.75555555555555542</v>
      </c>
      <c r="T157" s="143">
        <v>0.90092592592592569</v>
      </c>
      <c r="U157" s="144"/>
      <c r="V157" s="166"/>
      <c r="W157" s="167"/>
      <c r="X157" s="138"/>
      <c r="Y157" s="179">
        <f t="shared" ref="Y157:Z157" si="74">SUM(Y141:Y156)</f>
        <v>0</v>
      </c>
      <c r="Z157" s="180">
        <f t="shared" si="74"/>
        <v>0</v>
      </c>
      <c r="AA157" s="359"/>
      <c r="AB157" s="360"/>
      <c r="AC157" s="179">
        <f t="shared" ref="AC157" si="75">SUM(AC141:AC156)</f>
        <v>4</v>
      </c>
      <c r="AD157" s="180">
        <f t="shared" ref="AD157" si="76">SUM(AD141:AD156)</f>
        <v>0</v>
      </c>
      <c r="AE157" s="168">
        <f>M157-J157</f>
        <v>-208.25143911653686</v>
      </c>
      <c r="AF157" s="141">
        <f>M157/J157</f>
        <v>0.89587428044173156</v>
      </c>
      <c r="AG157" s="334"/>
    </row>
    <row r="159" spans="1:33">
      <c r="AA159" s="365" t="s">
        <v>149</v>
      </c>
      <c r="AB159" s="365"/>
    </row>
    <row r="160" spans="1:33">
      <c r="AA160" s="365" t="s">
        <v>150</v>
      </c>
      <c r="AB160" s="365"/>
    </row>
    <row r="161" spans="27:28">
      <c r="AA161" s="365" t="s">
        <v>151</v>
      </c>
      <c r="AB161" s="365"/>
    </row>
    <row r="162" spans="27:28">
      <c r="AA162" s="365" t="s">
        <v>152</v>
      </c>
      <c r="AB162" s="365"/>
    </row>
    <row r="163" spans="27:28">
      <c r="AA163" s="365" t="s">
        <v>153</v>
      </c>
      <c r="AB163" s="365"/>
    </row>
    <row r="164" spans="27:28">
      <c r="AA164" s="365" t="s">
        <v>154</v>
      </c>
      <c r="AB164" s="365"/>
    </row>
    <row r="165" spans="27:28">
      <c r="AA165" s="365" t="s">
        <v>155</v>
      </c>
      <c r="AB165" s="365"/>
    </row>
    <row r="166" spans="27:28">
      <c r="AA166" s="365" t="s">
        <v>156</v>
      </c>
      <c r="AB166" s="365"/>
    </row>
    <row r="167" spans="27:28">
      <c r="AA167" s="365" t="s">
        <v>157</v>
      </c>
      <c r="AB167" s="365"/>
    </row>
    <row r="168" spans="27:28">
      <c r="AA168" s="365" t="s">
        <v>158</v>
      </c>
      <c r="AB168" s="365"/>
    </row>
    <row r="169" spans="27:28">
      <c r="AA169" s="365" t="s">
        <v>159</v>
      </c>
      <c r="AB169" s="365"/>
    </row>
    <row r="170" spans="27:28">
      <c r="AA170" s="365" t="s">
        <v>160</v>
      </c>
      <c r="AB170" s="365"/>
    </row>
    <row r="171" spans="27:28">
      <c r="AA171" s="365" t="s">
        <v>161</v>
      </c>
      <c r="AB171" s="365"/>
    </row>
  </sheetData>
  <mergeCells count="380">
    <mergeCell ref="AA171:AB171"/>
    <mergeCell ref="AA165:AB165"/>
    <mergeCell ref="AA166:AB166"/>
    <mergeCell ref="AA167:AB167"/>
    <mergeCell ref="AA168:AB168"/>
    <mergeCell ref="AA169:AB169"/>
    <mergeCell ref="AA170:AB170"/>
    <mergeCell ref="AA159:AB159"/>
    <mergeCell ref="AA160:AB160"/>
    <mergeCell ref="AA161:AB161"/>
    <mergeCell ref="AA162:AB162"/>
    <mergeCell ref="AA163:AB163"/>
    <mergeCell ref="AA164:AB164"/>
    <mergeCell ref="AG141:AG157"/>
    <mergeCell ref="C142:D142"/>
    <mergeCell ref="AA142:AB142"/>
    <mergeCell ref="C143:D143"/>
    <mergeCell ref="AA143:AB143"/>
    <mergeCell ref="C144:D144"/>
    <mergeCell ref="AA144:AB144"/>
    <mergeCell ref="C145:D145"/>
    <mergeCell ref="AA145:AB145"/>
    <mergeCell ref="C146:D146"/>
    <mergeCell ref="C155:D155"/>
    <mergeCell ref="AA155:AB155"/>
    <mergeCell ref="C156:D156"/>
    <mergeCell ref="AA156:AB156"/>
    <mergeCell ref="C157:D157"/>
    <mergeCell ref="AA157:AB157"/>
    <mergeCell ref="C152:D152"/>
    <mergeCell ref="AA152:AB152"/>
    <mergeCell ref="C153:D153"/>
    <mergeCell ref="AA153:AB153"/>
    <mergeCell ref="C154:D154"/>
    <mergeCell ref="AA154:AB154"/>
    <mergeCell ref="AA134:AB134"/>
    <mergeCell ref="C135:D135"/>
    <mergeCell ref="AA135:AB135"/>
    <mergeCell ref="C136:D136"/>
    <mergeCell ref="AA136:AB136"/>
    <mergeCell ref="C140:D140"/>
    <mergeCell ref="AA140:AB140"/>
    <mergeCell ref="A141:A157"/>
    <mergeCell ref="C141:D141"/>
    <mergeCell ref="R141:R157"/>
    <mergeCell ref="AA141:AB141"/>
    <mergeCell ref="AA146:AB146"/>
    <mergeCell ref="C147:D147"/>
    <mergeCell ref="AA147:AB147"/>
    <mergeCell ref="C148:D148"/>
    <mergeCell ref="A124:A140"/>
    <mergeCell ref="C124:D124"/>
    <mergeCell ref="AA148:AB148"/>
    <mergeCell ref="C149:D149"/>
    <mergeCell ref="AA149:AB149"/>
    <mergeCell ref="C150:D150"/>
    <mergeCell ref="AA150:AB150"/>
    <mergeCell ref="C151:D151"/>
    <mergeCell ref="AA151:AB151"/>
    <mergeCell ref="AA111:AB111"/>
    <mergeCell ref="C112:D112"/>
    <mergeCell ref="C131:D131"/>
    <mergeCell ref="AA131:AB131"/>
    <mergeCell ref="C132:D132"/>
    <mergeCell ref="AA132:AB132"/>
    <mergeCell ref="C133:D133"/>
    <mergeCell ref="AA133:AB133"/>
    <mergeCell ref="AA127:AB127"/>
    <mergeCell ref="C128:D128"/>
    <mergeCell ref="AA128:AB128"/>
    <mergeCell ref="C129:D129"/>
    <mergeCell ref="AA129:AB129"/>
    <mergeCell ref="C130:D130"/>
    <mergeCell ref="AA130:AB130"/>
    <mergeCell ref="R124:R140"/>
    <mergeCell ref="AA124:AB124"/>
    <mergeCell ref="C137:D137"/>
    <mergeCell ref="AA137:AB137"/>
    <mergeCell ref="C138:D138"/>
    <mergeCell ref="AA138:AB138"/>
    <mergeCell ref="C139:D139"/>
    <mergeCell ref="AA139:AB139"/>
    <mergeCell ref="C134:D134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57">
    <cfRule type="cellIs" dxfId="151" priority="3" operator="greaterThan">
      <formula>0</formula>
    </cfRule>
  </conditionalFormatting>
  <conditionalFormatting sqref="P5:P157 AE5:AE157">
    <cfRule type="cellIs" dxfId="150" priority="6" operator="lessThan">
      <formula>0</formula>
    </cfRule>
  </conditionalFormatting>
  <conditionalFormatting sqref="Q5:Q157 AF5:AF157">
    <cfRule type="cellIs" dxfId="149" priority="4" operator="greaterThan">
      <formula>1</formula>
    </cfRule>
    <cfRule type="cellIs" dxfId="148" priority="5" operator="lessThan">
      <formula>0.8</formula>
    </cfRule>
  </conditionalFormatting>
  <conditionalFormatting sqref="AG5 R5:R157 AG107:AG124">
    <cfRule type="cellIs" dxfId="147" priority="7" operator="lessThan">
      <formula>0.8</formula>
    </cfRule>
  </conditionalFormatting>
  <conditionalFormatting sqref="AG22">
    <cfRule type="cellIs" dxfId="146" priority="12" operator="lessThan">
      <formula>0.8</formula>
    </cfRule>
  </conditionalFormatting>
  <conditionalFormatting sqref="AG37">
    <cfRule type="cellIs" dxfId="145" priority="11" operator="lessThan">
      <formula>0.8</formula>
    </cfRule>
  </conditionalFormatting>
  <conditionalFormatting sqref="AG39:AG74">
    <cfRule type="cellIs" dxfId="144" priority="9" operator="lessThan">
      <formula>0.8</formula>
    </cfRule>
  </conditionalFormatting>
  <conditionalFormatting sqref="AG80:AG88">
    <cfRule type="cellIs" dxfId="143" priority="10" operator="lessThan">
      <formula>0.8</formula>
    </cfRule>
  </conditionalFormatting>
  <conditionalFormatting sqref="AG90:AG95">
    <cfRule type="cellIs" dxfId="142" priority="8" operator="lessThan">
      <formula>0.8</formula>
    </cfRule>
  </conditionalFormatting>
  <conditionalFormatting sqref="AG139">
    <cfRule type="cellIs" dxfId="141" priority="2" operator="lessThan">
      <formula>0.8</formula>
    </cfRule>
  </conditionalFormatting>
  <conditionalFormatting sqref="AG141:AG157">
    <cfRule type="cellIs" dxfId="140" priority="1" operator="lessThan">
      <formula>0.8</formula>
    </cfRule>
  </conditionalFormatting>
  <dataValidations count="1">
    <dataValidation type="list" allowBlank="1" showInputMessage="1" showErrorMessage="1" sqref="AA5:AB157" xr:uid="{150028B2-FA36-46AE-9EF9-018BEF668F72}">
      <formula1>$AA$159:$AA$171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66D26-5031-430F-ABA8-571F379A91F9}">
  <sheetPr>
    <tabColor theme="8" tint="0.59999389629810485"/>
  </sheetPr>
  <dimension ref="B1:AR42"/>
  <sheetViews>
    <sheetView zoomScale="70" zoomScaleNormal="70" workbookViewId="0">
      <selection activeCell="M34" sqref="M34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11" t="s">
        <v>0</v>
      </c>
      <c r="C1" s="211"/>
      <c r="D1" s="211"/>
      <c r="E1" s="211"/>
      <c r="F1" s="211"/>
      <c r="G1" s="211"/>
      <c r="H1" s="211"/>
      <c r="I1" s="211"/>
      <c r="J1" s="211"/>
      <c r="K1" s="1"/>
      <c r="L1" s="1"/>
      <c r="M1" s="1"/>
      <c r="N1" s="1"/>
      <c r="O1" s="1"/>
      <c r="P1" s="1"/>
    </row>
    <row r="2" spans="2:34" ht="27.75" customHeight="1">
      <c r="B2" s="212"/>
      <c r="C2" s="212"/>
      <c r="D2" s="212"/>
      <c r="E2" s="212"/>
      <c r="F2" s="212"/>
      <c r="G2" s="212"/>
      <c r="H2" s="212"/>
      <c r="I2" s="212"/>
      <c r="J2" s="212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13" t="s">
        <v>238</v>
      </c>
      <c r="D3" s="214"/>
      <c r="E3" s="3" t="s">
        <v>2</v>
      </c>
      <c r="F3" s="215">
        <f>'0706(18度C)'!D1+'0706(4度C)'!D1</f>
        <v>227126</v>
      </c>
      <c r="G3" s="216"/>
      <c r="H3" s="3" t="s">
        <v>3</v>
      </c>
      <c r="I3" s="217">
        <f>'0706(18度C)'!F1+'0706(4度C)'!F1</f>
        <v>7038286.0199999977</v>
      </c>
      <c r="J3" s="218"/>
      <c r="K3" s="4"/>
      <c r="L3" s="5"/>
      <c r="M3" s="1"/>
      <c r="N3" s="1"/>
      <c r="O3" s="1"/>
      <c r="P3" s="1"/>
    </row>
    <row r="4" spans="2:34" ht="28.5" customHeight="1">
      <c r="B4" s="219" t="s">
        <v>4</v>
      </c>
      <c r="C4" s="222" t="s">
        <v>5</v>
      </c>
      <c r="D4" s="223"/>
      <c r="E4" s="224" t="s">
        <v>6</v>
      </c>
      <c r="F4" s="225"/>
      <c r="G4" s="224" t="s">
        <v>7</v>
      </c>
      <c r="H4" s="225"/>
      <c r="I4" s="224" t="s">
        <v>8</v>
      </c>
      <c r="J4" s="225"/>
      <c r="K4" s="226" t="s">
        <v>9</v>
      </c>
      <c r="L4" s="227"/>
      <c r="M4" s="226" t="s">
        <v>10</v>
      </c>
      <c r="N4" s="227"/>
      <c r="O4" s="228" t="s">
        <v>11</v>
      </c>
      <c r="P4" s="229"/>
      <c r="Q4" s="229" t="s">
        <v>12</v>
      </c>
      <c r="R4" s="229"/>
    </row>
    <row r="5" spans="2:34" ht="28.5" customHeight="1">
      <c r="B5" s="220"/>
      <c r="C5" s="222" t="s">
        <v>13</v>
      </c>
      <c r="D5" s="223"/>
      <c r="E5" s="230" t="s">
        <v>14</v>
      </c>
      <c r="F5" s="231"/>
      <c r="G5" s="232" t="s">
        <v>15</v>
      </c>
      <c r="H5" s="233"/>
      <c r="I5" s="234" t="s">
        <v>16</v>
      </c>
      <c r="J5" s="235"/>
      <c r="K5" s="236" t="s">
        <v>17</v>
      </c>
      <c r="L5" s="237"/>
      <c r="M5" s="238" t="s">
        <v>18</v>
      </c>
      <c r="N5" s="23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20"/>
      <c r="C6" s="222" t="s">
        <v>22</v>
      </c>
      <c r="D6" s="223"/>
      <c r="E6" s="250">
        <f>AVERAGE(D14:O14,D32:X32)</f>
        <v>469.53196840695813</v>
      </c>
      <c r="F6" s="251" t="e">
        <f>AVERAGE(#REF!,D14:K14)</f>
        <v>#REF!</v>
      </c>
      <c r="G6" s="252">
        <f>AVERAGE(D14:K14)</f>
        <v>260.27294528287388</v>
      </c>
      <c r="H6" s="253"/>
      <c r="I6" s="252">
        <f>AVERAGE(L14:O14)</f>
        <v>99.920849368159608</v>
      </c>
      <c r="J6" s="253"/>
      <c r="K6" s="252">
        <f>AVERAGE(D32:O32)</f>
        <v>758.22628458498025</v>
      </c>
      <c r="L6" s="253"/>
      <c r="M6" s="252">
        <f>AVERAGE(P32:X32)</f>
        <v>771.93452619416098</v>
      </c>
      <c r="N6" s="253"/>
      <c r="O6" s="241">
        <f>'0706(4度C)'!Y2</f>
        <v>0</v>
      </c>
      <c r="P6" s="241">
        <f>'0706(4度C)'!Z2</f>
        <v>0</v>
      </c>
      <c r="Q6" s="241">
        <f>'0706(4度C)'!AC2</f>
        <v>56</v>
      </c>
      <c r="R6" s="241">
        <f>'0706(4度C)'!AD2</f>
        <v>0</v>
      </c>
    </row>
    <row r="7" spans="2:34" ht="28.5" customHeight="1">
      <c r="B7" s="220"/>
      <c r="C7" s="244" t="s">
        <v>23</v>
      </c>
      <c r="D7" s="245"/>
      <c r="E7" s="246">
        <f>AVERAGE(D15:O15,D33:X33)</f>
        <v>417.71675993205571</v>
      </c>
      <c r="F7" s="247" t="e">
        <f>AVERAGE(#REF!,D15:K15)</f>
        <v>#REF!</v>
      </c>
      <c r="G7" s="248">
        <f>AVERAGE(D15:K15)</f>
        <v>226.06509734443156</v>
      </c>
      <c r="H7" s="249"/>
      <c r="I7" s="248">
        <f>AVERAGE(L15:O15)</f>
        <v>91.058560675920702</v>
      </c>
      <c r="J7" s="249"/>
      <c r="K7" s="248">
        <f>AVERAGE(D33:O33)</f>
        <v>676.81856335511964</v>
      </c>
      <c r="L7" s="249"/>
      <c r="M7" s="248">
        <f>AVERAGE(P33:X33)</f>
        <v>691.08609983252938</v>
      </c>
      <c r="N7" s="249"/>
      <c r="O7" s="242"/>
      <c r="P7" s="242"/>
      <c r="Q7" s="242"/>
      <c r="R7" s="242"/>
    </row>
    <row r="8" spans="2:34" ht="28.5" customHeight="1">
      <c r="B8" s="221"/>
      <c r="C8" s="244" t="s">
        <v>24</v>
      </c>
      <c r="D8" s="245"/>
      <c r="E8" s="265">
        <f>AVERAGE(D16:O16,D34:X34)</f>
        <v>0.89400118585388155</v>
      </c>
      <c r="F8" s="266" t="e">
        <f>AVERAGE(D16:K16,#REF!)</f>
        <v>#REF!</v>
      </c>
      <c r="G8" s="254">
        <f>AVERAGE(D16:K16)</f>
        <v>0.88640718466137092</v>
      </c>
      <c r="H8" s="255"/>
      <c r="I8" s="254">
        <f>AVERAGE(L16:O16)</f>
        <v>0.91107029966947106</v>
      </c>
      <c r="J8" s="255"/>
      <c r="K8" s="254">
        <f>AVERAGE(D34:O34)</f>
        <v>0.89080012374549544</v>
      </c>
      <c r="L8" s="255"/>
      <c r="M8" s="254">
        <f>AVERAGE(P34:X34)</f>
        <v>0.89579141438934196</v>
      </c>
      <c r="N8" s="255"/>
      <c r="O8" s="243"/>
      <c r="P8" s="243"/>
      <c r="Q8" s="243"/>
      <c r="R8" s="243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6" t="s">
        <v>26</v>
      </c>
      <c r="C11" s="257"/>
      <c r="D11" s="258" t="s">
        <v>27</v>
      </c>
      <c r="E11" s="259"/>
      <c r="F11" s="259"/>
      <c r="G11" s="259"/>
      <c r="H11" s="259"/>
      <c r="I11" s="259"/>
      <c r="J11" s="259"/>
      <c r="K11" s="259"/>
      <c r="L11" s="260" t="s">
        <v>28</v>
      </c>
      <c r="M11" s="261"/>
      <c r="N11" s="261"/>
      <c r="O11" s="262"/>
    </row>
    <row r="12" spans="2:34" ht="17.25" customHeight="1">
      <c r="B12" s="263" t="s">
        <v>29</v>
      </c>
      <c r="C12" s="264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63"/>
      <c r="C13" s="264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0" t="s">
        <v>40</v>
      </c>
      <c r="C14" s="26" t="s">
        <v>41</v>
      </c>
      <c r="D14" s="27" t="s">
        <v>42</v>
      </c>
      <c r="E14" s="28">
        <v>85.245901639344268</v>
      </c>
      <c r="F14" s="28">
        <v>123.94230769230771</v>
      </c>
      <c r="G14" s="28">
        <v>90.322580645161295</v>
      </c>
      <c r="H14" s="28">
        <v>174.19354838709677</v>
      </c>
      <c r="I14" s="28">
        <v>654.6</v>
      </c>
      <c r="J14" s="28">
        <v>433.33333333333331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>
        <v>111.11111111111111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0"/>
      <c r="C15" s="33" t="s">
        <v>43</v>
      </c>
      <c r="D15" s="34" t="s">
        <v>42</v>
      </c>
      <c r="E15" s="35">
        <v>76.516870533731876</v>
      </c>
      <c r="F15" s="35">
        <v>111.64796150290786</v>
      </c>
      <c r="G15" s="35">
        <v>80.830490810369383</v>
      </c>
      <c r="H15" s="35">
        <v>156.15126170063513</v>
      </c>
      <c r="I15" s="35">
        <v>538.8455456263523</v>
      </c>
      <c r="J15" s="35">
        <v>392.39845389259273</v>
      </c>
      <c r="K15" s="36" t="s">
        <v>42</v>
      </c>
      <c r="L15" s="34" t="s">
        <v>42</v>
      </c>
      <c r="M15" s="37">
        <v>95.892857142857139</v>
      </c>
      <c r="N15" s="35">
        <v>77.887618589136082</v>
      </c>
      <c r="O15" s="38">
        <v>99.395206295768872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40"/>
      <c r="C16" s="41" t="s">
        <v>44</v>
      </c>
      <c r="D16" s="42" t="s">
        <v>42</v>
      </c>
      <c r="E16" s="43">
        <f t="shared" ref="E16:J16" si="0">E15/E14</f>
        <v>0.89760175049185464</v>
      </c>
      <c r="F16" s="43">
        <f t="shared" si="0"/>
        <v>0.90080589575658776</v>
      </c>
      <c r="G16" s="43">
        <f t="shared" si="0"/>
        <v>0.8949090054005181</v>
      </c>
      <c r="H16" s="43">
        <f t="shared" si="0"/>
        <v>0.89642390976290542</v>
      </c>
      <c r="I16" s="43">
        <f t="shared" si="0"/>
        <v>0.82316765295806948</v>
      </c>
      <c r="J16" s="43">
        <f t="shared" si="0"/>
        <v>0.90553489359829098</v>
      </c>
      <c r="K16" s="44" t="s">
        <v>42</v>
      </c>
      <c r="L16" s="42" t="s">
        <v>42</v>
      </c>
      <c r="M16" s="45">
        <f t="shared" ref="M16:O16" si="1">M15/M14</f>
        <v>0.94294642857142852</v>
      </c>
      <c r="N16" s="43">
        <f t="shared" si="1"/>
        <v>0.89570761377506491</v>
      </c>
      <c r="O16" s="46">
        <f t="shared" si="1"/>
        <v>0.89455685666191986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7" t="s">
        <v>45</v>
      </c>
      <c r="C17" s="13" t="s">
        <v>46</v>
      </c>
      <c r="D17" s="47" t="s">
        <v>42</v>
      </c>
      <c r="E17" s="48">
        <v>0.16666666666666666</v>
      </c>
      <c r="F17" s="48">
        <v>0.16666666666666666</v>
      </c>
      <c r="G17" s="48">
        <v>0.16666666666666666</v>
      </c>
      <c r="H17" s="48">
        <v>0.16666666666666666</v>
      </c>
      <c r="I17" s="48">
        <v>0.25</v>
      </c>
      <c r="J17" s="48">
        <v>0.25</v>
      </c>
      <c r="K17" s="48" t="s">
        <v>42</v>
      </c>
      <c r="L17" s="47" t="s">
        <v>42</v>
      </c>
      <c r="M17" s="49">
        <v>0.70833333333333337</v>
      </c>
      <c r="N17" s="48">
        <v>0.70833333333333337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63"/>
      <c r="C18" s="13" t="s">
        <v>47</v>
      </c>
      <c r="D18" s="47" t="s">
        <v>42</v>
      </c>
      <c r="E18" s="48">
        <v>0.65685185185185169</v>
      </c>
      <c r="F18" s="48">
        <v>0.56749999999999989</v>
      </c>
      <c r="G18" s="48">
        <v>0.63804398148148134</v>
      </c>
      <c r="H18" s="48">
        <v>0.6325694444444443</v>
      </c>
      <c r="I18" s="48">
        <v>0.45086805555555554</v>
      </c>
      <c r="J18" s="48">
        <v>0.34880787037037037</v>
      </c>
      <c r="K18" s="48" t="s">
        <v>42</v>
      </c>
      <c r="L18" s="47" t="s">
        <v>42</v>
      </c>
      <c r="M18" s="49">
        <v>0.85416666666666663</v>
      </c>
      <c r="N18" s="48">
        <v>0.85379629629629628</v>
      </c>
      <c r="O18" s="50">
        <v>0.75449074074074074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8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69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68" t="s">
        <v>51</v>
      </c>
      <c r="C21" s="51" t="s">
        <v>49</v>
      </c>
      <c r="D21" s="54"/>
      <c r="E21" s="52">
        <v>15</v>
      </c>
      <c r="F21" s="52">
        <v>6</v>
      </c>
      <c r="G21" s="52">
        <v>13</v>
      </c>
      <c r="H21" s="52">
        <v>13</v>
      </c>
      <c r="I21" s="52">
        <v>0</v>
      </c>
      <c r="J21" s="52">
        <v>0</v>
      </c>
      <c r="K21" s="53"/>
      <c r="L21" s="54"/>
      <c r="M21" s="55">
        <v>4</v>
      </c>
      <c r="N21" s="52">
        <v>4</v>
      </c>
      <c r="O21" s="56">
        <v>1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69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63" t="s">
        <v>53</v>
      </c>
      <c r="C23" s="264"/>
      <c r="D23" s="57" t="s">
        <v>42</v>
      </c>
      <c r="E23" s="58">
        <v>20.333333333333332</v>
      </c>
      <c r="F23" s="58">
        <v>17.5</v>
      </c>
      <c r="G23" s="58">
        <v>22.142857142857142</v>
      </c>
      <c r="H23" s="58">
        <v>20.666666666666668</v>
      </c>
      <c r="I23" s="58">
        <v>5.5</v>
      </c>
      <c r="J23" s="58">
        <v>6</v>
      </c>
      <c r="K23" s="59" t="s">
        <v>42</v>
      </c>
      <c r="L23" s="57" t="s">
        <v>42</v>
      </c>
      <c r="M23" s="60">
        <v>18.666666666666668</v>
      </c>
      <c r="N23" s="58">
        <v>23</v>
      </c>
      <c r="O23" s="61">
        <v>18</v>
      </c>
    </row>
    <row r="24" spans="2:44" ht="17.25" customHeight="1">
      <c r="B24" s="270" t="s">
        <v>54</v>
      </c>
      <c r="C24" s="271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70" t="s">
        <v>59</v>
      </c>
      <c r="C25" s="271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72" t="s">
        <v>60</v>
      </c>
      <c r="C26" s="273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56" t="s">
        <v>26</v>
      </c>
      <c r="C29" s="257"/>
      <c r="D29" s="274" t="s">
        <v>64</v>
      </c>
      <c r="E29" s="275"/>
      <c r="F29" s="275"/>
      <c r="G29" s="275"/>
      <c r="H29" s="275"/>
      <c r="I29" s="275"/>
      <c r="J29" s="275"/>
      <c r="K29" s="275"/>
      <c r="L29" s="275"/>
      <c r="M29" s="275"/>
      <c r="N29" s="275"/>
      <c r="O29" s="276"/>
      <c r="P29" s="277" t="s">
        <v>65</v>
      </c>
      <c r="Q29" s="278"/>
      <c r="R29" s="278"/>
      <c r="S29" s="278"/>
      <c r="T29" s="278"/>
      <c r="U29" s="278"/>
      <c r="V29" s="278"/>
      <c r="W29" s="278"/>
      <c r="X29" s="279"/>
    </row>
    <row r="30" spans="2:44" ht="17.25" customHeight="1">
      <c r="B30" s="263" t="s">
        <v>29</v>
      </c>
      <c r="C30" s="264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63"/>
      <c r="C31" s="264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40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954.54545454545462</v>
      </c>
      <c r="O32" s="28">
        <v>926.08695652173913</v>
      </c>
      <c r="P32" s="27">
        <v>389.18918918918916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765.51724137931035</v>
      </c>
      <c r="W32" s="28">
        <v>1015.3846153846154</v>
      </c>
      <c r="X32" s="31">
        <v>917.64705882352951</v>
      </c>
    </row>
    <row r="33" spans="2:24" ht="39.6" customHeight="1">
      <c r="B33" s="240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287.63648886057723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747.28994135391315</v>
      </c>
      <c r="N33" s="35">
        <v>848.514407326026</v>
      </c>
      <c r="O33" s="35">
        <v>823.8334158799621</v>
      </c>
      <c r="P33" s="34">
        <v>348.65094531945743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693.39562854433268</v>
      </c>
      <c r="W33" s="35">
        <v>908.75236078252169</v>
      </c>
      <c r="X33" s="38">
        <v>813.54546468380568</v>
      </c>
    </row>
    <row r="34" spans="2:24" ht="40.15" customHeight="1">
      <c r="B34" s="240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0.87888927151843044</v>
      </c>
      <c r="H34" s="43" t="s">
        <v>42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0.90580598951989477</v>
      </c>
      <c r="N34" s="43">
        <f>N33/N32</f>
        <v>0.88891985529393192</v>
      </c>
      <c r="O34" s="43">
        <f>O33/O32</f>
        <v>0.88958537864972431</v>
      </c>
      <c r="P34" s="42">
        <f>P33/P32</f>
        <v>0.8958392345013837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0.90578708233268679</v>
      </c>
      <c r="W34" s="43">
        <f>W33/W32</f>
        <v>0.89498338561915014</v>
      </c>
      <c r="X34" s="46">
        <f>X33/X32</f>
        <v>0.88655595510414709</v>
      </c>
    </row>
    <row r="35" spans="2:24" ht="17.25" customHeight="1">
      <c r="B35" s="267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0.25</v>
      </c>
      <c r="H35" s="48" t="s">
        <v>42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0.36666666666666664</v>
      </c>
      <c r="N35" s="48">
        <v>0.25</v>
      </c>
      <c r="O35" s="48">
        <v>0.25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0.75416666666666665</v>
      </c>
      <c r="X35" s="50">
        <v>0.76319444444444451</v>
      </c>
    </row>
    <row r="36" spans="2:24" ht="17.25" customHeight="1">
      <c r="B36" s="263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0.45086805555555554</v>
      </c>
      <c r="H36" s="48" t="s">
        <v>42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0.47865740740740736</v>
      </c>
      <c r="N36" s="48">
        <v>0.55103009259259261</v>
      </c>
      <c r="O36" s="48">
        <v>0.54836805555555568</v>
      </c>
      <c r="P36" s="47">
        <v>0.80865740740740744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0.97159722222222222</v>
      </c>
      <c r="W36" s="48">
        <v>1.1712268518518516</v>
      </c>
      <c r="X36" s="50">
        <v>1.1733449074074069</v>
      </c>
    </row>
    <row r="37" spans="2:24" ht="17.25" customHeight="1">
      <c r="B37" s="263" t="s">
        <v>53</v>
      </c>
      <c r="C37" s="264"/>
      <c r="D37" s="58" t="s">
        <v>42</v>
      </c>
      <c r="E37" s="58" t="s">
        <v>42</v>
      </c>
      <c r="F37" s="58" t="s">
        <v>42</v>
      </c>
      <c r="G37" s="58">
        <v>11</v>
      </c>
      <c r="H37" s="58" t="s">
        <v>42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4</v>
      </c>
      <c r="N37" s="58">
        <v>3.6666666666666665</v>
      </c>
      <c r="O37" s="58">
        <v>3.8333333333333335</v>
      </c>
      <c r="P37" s="57">
        <v>9.25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4.1428571428571432</v>
      </c>
      <c r="W37" s="58">
        <v>3.25</v>
      </c>
      <c r="X37" s="61">
        <v>3.9230769230769229</v>
      </c>
    </row>
    <row r="38" spans="2:24" ht="17.25" customHeight="1">
      <c r="B38" s="270" t="s">
        <v>54</v>
      </c>
      <c r="C38" s="271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70" t="s">
        <v>59</v>
      </c>
      <c r="C39" s="271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72" t="s">
        <v>60</v>
      </c>
      <c r="C40" s="273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A78BC-2A0C-40DA-B81A-4C7EF23742CB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N46" sqref="N46"/>
      <selection pane="bottomLeft" activeCell="N46" sqref="N46"/>
    </sheetView>
  </sheetViews>
  <sheetFormatPr defaultColWidth="7.109375" defaultRowHeight="15.75"/>
  <cols>
    <col min="1" max="1" width="13.44140625" style="5" customWidth="1"/>
    <col min="2" max="2" width="10.77734375" style="145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SUM(F5:F140)</f>
        <v>123261</v>
      </c>
      <c r="E1" s="88" t="s">
        <v>3</v>
      </c>
      <c r="F1" s="89">
        <f>SUM(G5:G140)</f>
        <v>2402756.5599999991</v>
      </c>
      <c r="G1" s="90" t="s">
        <v>84</v>
      </c>
      <c r="H1" s="91" t="e">
        <f>#REF!+#REF!+#REF!+#REF!+L21+#REF!+L38+L55+L72+#REF!+#REF!+#REF!+L89+L106+L123+L140</f>
        <v>#REF!</v>
      </c>
      <c r="I1" s="284" t="s">
        <v>85</v>
      </c>
      <c r="J1" s="280"/>
      <c r="K1" s="309"/>
      <c r="L1" s="313" t="s">
        <v>86</v>
      </c>
      <c r="M1" s="314"/>
      <c r="N1" s="315"/>
      <c r="O1" s="280" t="s">
        <v>87</v>
      </c>
      <c r="P1" s="280"/>
      <c r="Q1" s="280"/>
      <c r="R1" s="281"/>
      <c r="S1" s="284" t="s">
        <v>88</v>
      </c>
      <c r="T1" s="280"/>
      <c r="U1" s="280"/>
      <c r="V1" s="280"/>
      <c r="W1" s="280"/>
      <c r="X1" s="281"/>
      <c r="Y1" s="280" t="s">
        <v>89</v>
      </c>
      <c r="Z1" s="280"/>
      <c r="AA1" s="284" t="s">
        <v>90</v>
      </c>
      <c r="AB1" s="286"/>
      <c r="AC1" s="287"/>
    </row>
    <row r="2" spans="1:29" ht="26.25" customHeight="1" thickBot="1">
      <c r="A2" s="299">
        <v>46209</v>
      </c>
      <c r="B2" s="300"/>
      <c r="C2" s="92" t="s">
        <v>40</v>
      </c>
      <c r="D2" s="93" t="e">
        <f>AVERAGE(#REF!,#REF!,#REF!,#REF!,N21,#REF!,N38,N55,N72,#REF!,#REF!,#REF!,N89,N106,N123,N140)</f>
        <v>#REF!</v>
      </c>
      <c r="E2" s="93" t="s">
        <v>91</v>
      </c>
      <c r="F2" s="94">
        <f>F1/D1</f>
        <v>19.493242469231948</v>
      </c>
      <c r="G2" s="95" t="s">
        <v>92</v>
      </c>
      <c r="H2" s="96">
        <f>COUNT(H5:H140)</f>
        <v>10</v>
      </c>
      <c r="I2" s="310"/>
      <c r="J2" s="311"/>
      <c r="K2" s="312"/>
      <c r="L2" s="316"/>
      <c r="M2" s="282"/>
      <c r="N2" s="317"/>
      <c r="O2" s="282"/>
      <c r="P2" s="282"/>
      <c r="Q2" s="282"/>
      <c r="R2" s="283"/>
      <c r="S2" s="285"/>
      <c r="T2" s="282"/>
      <c r="U2" s="282"/>
      <c r="V2" s="282"/>
      <c r="W2" s="282"/>
      <c r="X2" s="283"/>
      <c r="Y2" s="282"/>
      <c r="Z2" s="282"/>
      <c r="AA2" s="288"/>
      <c r="AB2" s="289"/>
      <c r="AC2" s="290"/>
    </row>
    <row r="3" spans="1:29" ht="23.25" customHeight="1">
      <c r="A3" s="301" t="s">
        <v>93</v>
      </c>
      <c r="B3" s="303" t="s">
        <v>94</v>
      </c>
      <c r="C3" s="305" t="s">
        <v>95</v>
      </c>
      <c r="D3" s="305"/>
      <c r="E3" s="307" t="s">
        <v>96</v>
      </c>
      <c r="F3" s="305" t="s">
        <v>97</v>
      </c>
      <c r="G3" s="307" t="s">
        <v>98</v>
      </c>
      <c r="H3" s="356" t="s">
        <v>99</v>
      </c>
      <c r="I3" s="291" t="s">
        <v>100</v>
      </c>
      <c r="J3" s="293" t="s">
        <v>101</v>
      </c>
      <c r="K3" s="295" t="s">
        <v>40</v>
      </c>
      <c r="L3" s="297" t="s">
        <v>100</v>
      </c>
      <c r="M3" s="293" t="s">
        <v>101</v>
      </c>
      <c r="N3" s="295" t="s">
        <v>40</v>
      </c>
      <c r="O3" s="291" t="s">
        <v>100</v>
      </c>
      <c r="P3" s="350" t="s">
        <v>40</v>
      </c>
      <c r="Q3" s="352" t="s">
        <v>102</v>
      </c>
      <c r="R3" s="354" t="s">
        <v>103</v>
      </c>
      <c r="S3" s="339" t="s">
        <v>104</v>
      </c>
      <c r="T3" s="340"/>
      <c r="U3" s="341" t="s">
        <v>105</v>
      </c>
      <c r="V3" s="341" t="s">
        <v>106</v>
      </c>
      <c r="W3" s="305" t="s">
        <v>107</v>
      </c>
      <c r="X3" s="343"/>
      <c r="Y3" s="344" t="s">
        <v>108</v>
      </c>
      <c r="Z3" s="345"/>
      <c r="AA3" s="348" t="s">
        <v>101</v>
      </c>
      <c r="AB3" s="318" t="s">
        <v>102</v>
      </c>
      <c r="AC3" s="320" t="s">
        <v>109</v>
      </c>
    </row>
    <row r="4" spans="1:29" ht="17.25" customHeight="1" thickBot="1">
      <c r="A4" s="302"/>
      <c r="B4" s="304"/>
      <c r="C4" s="306"/>
      <c r="D4" s="306"/>
      <c r="E4" s="308"/>
      <c r="F4" s="306"/>
      <c r="G4" s="308"/>
      <c r="H4" s="357"/>
      <c r="I4" s="292"/>
      <c r="J4" s="294"/>
      <c r="K4" s="296"/>
      <c r="L4" s="298"/>
      <c r="M4" s="294"/>
      <c r="N4" s="296"/>
      <c r="O4" s="292"/>
      <c r="P4" s="351"/>
      <c r="Q4" s="353"/>
      <c r="R4" s="355"/>
      <c r="S4" s="203" t="s">
        <v>110</v>
      </c>
      <c r="T4" s="204" t="s">
        <v>111</v>
      </c>
      <c r="U4" s="342"/>
      <c r="V4" s="342"/>
      <c r="W4" s="99" t="s">
        <v>112</v>
      </c>
      <c r="X4" s="69" t="s">
        <v>113</v>
      </c>
      <c r="Y4" s="346"/>
      <c r="Z4" s="347"/>
      <c r="AA4" s="349"/>
      <c r="AB4" s="319"/>
      <c r="AC4" s="321"/>
    </row>
    <row r="5" spans="1:29" ht="15.75" customHeight="1">
      <c r="A5" s="322" t="s">
        <v>116</v>
      </c>
      <c r="B5" s="146" t="s">
        <v>114</v>
      </c>
      <c r="C5" s="325" t="s">
        <v>117</v>
      </c>
      <c r="D5" s="326"/>
      <c r="E5" s="147">
        <v>25.64</v>
      </c>
      <c r="F5" s="97">
        <v>1890</v>
      </c>
      <c r="G5" s="148">
        <f t="shared" ref="G5:G8" si="0">E5*F5</f>
        <v>48459.6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3214.009551153189</v>
      </c>
      <c r="N5" s="152">
        <f>M5/L5</f>
        <v>321.40095511531888</v>
      </c>
      <c r="O5" s="154">
        <f>L5-I5</f>
        <v>0</v>
      </c>
      <c r="P5" s="155">
        <f>N5-K5</f>
        <v>-38.59904488468112</v>
      </c>
      <c r="Q5" s="156">
        <f>N5/K5</f>
        <v>0.89278043087588577</v>
      </c>
      <c r="R5" s="327">
        <f>Q21</f>
        <v>0.87888927151843044</v>
      </c>
      <c r="S5" s="157">
        <v>0.25</v>
      </c>
      <c r="T5" s="158">
        <v>0.27449074074074076</v>
      </c>
      <c r="U5" s="159"/>
      <c r="V5" s="160">
        <v>35.283031426994981</v>
      </c>
      <c r="W5" s="161"/>
      <c r="X5" s="162"/>
      <c r="Y5" s="330"/>
      <c r="Z5" s="331"/>
      <c r="AA5" s="115">
        <f>M5-J5</f>
        <v>-385.99044884681098</v>
      </c>
      <c r="AB5" s="156">
        <f>M5/J5</f>
        <v>0.89278043087588588</v>
      </c>
      <c r="AC5" s="332">
        <f>AB21</f>
        <v>0.87888927151843055</v>
      </c>
    </row>
    <row r="6" spans="1:29" ht="15.75" customHeight="1">
      <c r="A6" s="323"/>
      <c r="B6" s="100" t="s">
        <v>114</v>
      </c>
      <c r="C6" s="335" t="s">
        <v>198</v>
      </c>
      <c r="D6" s="336"/>
      <c r="E6" s="101">
        <v>29.52</v>
      </c>
      <c r="F6" s="102">
        <v>3135</v>
      </c>
      <c r="G6" s="103">
        <f t="shared" si="0"/>
        <v>92545.2</v>
      </c>
      <c r="H6" s="26"/>
      <c r="I6" s="104">
        <v>11</v>
      </c>
      <c r="J6" s="105">
        <v>3600</v>
      </c>
      <c r="K6" s="106">
        <f t="shared" ref="K6:K8" si="1">J6/I6</f>
        <v>327.27272727272725</v>
      </c>
      <c r="L6" s="107">
        <v>11</v>
      </c>
      <c r="M6" s="105">
        <f>F6/V6*60</f>
        <v>3161.1381134645817</v>
      </c>
      <c r="N6" s="106">
        <f>M6/L6</f>
        <v>287.37619213314377</v>
      </c>
      <c r="O6" s="108">
        <f>L6-I6</f>
        <v>0</v>
      </c>
      <c r="P6" s="109">
        <f>N6-K6</f>
        <v>-39.896535139583477</v>
      </c>
      <c r="Q6" s="110">
        <f>N6/K6</f>
        <v>0.87809392040682821</v>
      </c>
      <c r="R6" s="328"/>
      <c r="S6" s="47">
        <v>0.27847222222222223</v>
      </c>
      <c r="T6" s="48">
        <v>0.3197916666666667</v>
      </c>
      <c r="U6" s="111">
        <v>5.7333333333333236</v>
      </c>
      <c r="V6" s="112">
        <v>59.503885388241997</v>
      </c>
      <c r="W6" s="113"/>
      <c r="X6" s="116"/>
      <c r="Y6" s="337"/>
      <c r="Z6" s="338"/>
      <c r="AA6" s="117">
        <f>M6-J6</f>
        <v>-438.86188653541831</v>
      </c>
      <c r="AB6" s="110">
        <f>M6/J6</f>
        <v>0.87809392040682821</v>
      </c>
      <c r="AC6" s="333"/>
    </row>
    <row r="7" spans="1:29" ht="15.75" customHeight="1">
      <c r="A7" s="323"/>
      <c r="B7" s="100" t="s">
        <v>114</v>
      </c>
      <c r="C7" s="335" t="s">
        <v>199</v>
      </c>
      <c r="D7" s="336"/>
      <c r="E7" s="101">
        <v>29.85</v>
      </c>
      <c r="F7" s="102">
        <v>3663</v>
      </c>
      <c r="G7" s="103">
        <f t="shared" si="0"/>
        <v>109340.55</v>
      </c>
      <c r="H7" s="26"/>
      <c r="I7" s="104">
        <v>11</v>
      </c>
      <c r="J7" s="105">
        <v>3600</v>
      </c>
      <c r="K7" s="106">
        <f t="shared" si="1"/>
        <v>327.27272727272725</v>
      </c>
      <c r="L7" s="107">
        <v>11</v>
      </c>
      <c r="M7" s="105">
        <f>F7/V7*60</f>
        <v>3163.9167638953031</v>
      </c>
      <c r="N7" s="106">
        <f>M7/L7</f>
        <v>287.62879671775482</v>
      </c>
      <c r="O7" s="108">
        <f>L7-I7</f>
        <v>0</v>
      </c>
      <c r="P7" s="109">
        <f>N7-K7</f>
        <v>-39.643930554972428</v>
      </c>
      <c r="Q7" s="110">
        <f>N7/K7</f>
        <v>0.8788657677486954</v>
      </c>
      <c r="R7" s="328"/>
      <c r="S7" s="47">
        <v>0.32291666666666669</v>
      </c>
      <c r="T7" s="48">
        <v>0.37114583333333334</v>
      </c>
      <c r="U7" s="111">
        <v>5</v>
      </c>
      <c r="V7" s="112">
        <v>69.464532856235635</v>
      </c>
      <c r="W7" s="113"/>
      <c r="X7" s="116"/>
      <c r="Y7" s="337"/>
      <c r="Z7" s="338"/>
      <c r="AA7" s="117">
        <f>M7-J7</f>
        <v>-436.08323610469688</v>
      </c>
      <c r="AB7" s="110">
        <f>M7/J7</f>
        <v>0.87886576774869529</v>
      </c>
      <c r="AC7" s="333"/>
    </row>
    <row r="8" spans="1:29" ht="15.75" customHeight="1">
      <c r="A8" s="323"/>
      <c r="B8" s="100" t="s">
        <v>118</v>
      </c>
      <c r="C8" s="335" t="s">
        <v>119</v>
      </c>
      <c r="D8" s="336"/>
      <c r="E8" s="101">
        <v>28.57</v>
      </c>
      <c r="F8" s="102">
        <v>1887</v>
      </c>
      <c r="G8" s="103">
        <f t="shared" si="0"/>
        <v>53911.590000000004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3116.9410813523264</v>
      </c>
      <c r="N8" s="106">
        <f>M8/L8</f>
        <v>259.74509011269384</v>
      </c>
      <c r="O8" s="108">
        <f>L8-I8</f>
        <v>0</v>
      </c>
      <c r="P8" s="109">
        <f>N8-K8</f>
        <v>-40.254909887306155</v>
      </c>
      <c r="Q8" s="110">
        <f>N8/K8</f>
        <v>0.86581696704231281</v>
      </c>
      <c r="R8" s="328"/>
      <c r="S8" s="47">
        <v>0.37430555555555556</v>
      </c>
      <c r="T8" s="48">
        <v>0.39952546296296299</v>
      </c>
      <c r="U8" s="111">
        <v>4.5499999999999918</v>
      </c>
      <c r="V8" s="112">
        <v>36.324074483588888</v>
      </c>
      <c r="W8" s="113"/>
      <c r="X8" s="116"/>
      <c r="Y8" s="337"/>
      <c r="Z8" s="338"/>
      <c r="AA8" s="117">
        <f>M8-J8</f>
        <v>-483.05891864767364</v>
      </c>
      <c r="AB8" s="110">
        <f>M8/J8</f>
        <v>0.86581696704231292</v>
      </c>
      <c r="AC8" s="333"/>
    </row>
    <row r="9" spans="1:29" ht="15.75" customHeight="1">
      <c r="A9" s="323"/>
      <c r="B9" s="100"/>
      <c r="C9" s="335"/>
      <c r="D9" s="336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328"/>
      <c r="S9" s="47"/>
      <c r="T9" s="48"/>
      <c r="U9" s="111"/>
      <c r="V9" s="112"/>
      <c r="W9" s="113"/>
      <c r="X9" s="116"/>
      <c r="Y9" s="337"/>
      <c r="Z9" s="338"/>
      <c r="AA9" s="117"/>
      <c r="AB9" s="110"/>
      <c r="AC9" s="333"/>
    </row>
    <row r="10" spans="1:29" ht="15.75" customHeight="1">
      <c r="A10" s="323"/>
      <c r="B10" s="100"/>
      <c r="C10" s="335"/>
      <c r="D10" s="336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28"/>
      <c r="S10" s="47"/>
      <c r="T10" s="120"/>
      <c r="U10" s="111"/>
      <c r="V10" s="112"/>
      <c r="W10" s="113"/>
      <c r="X10" s="116"/>
      <c r="Y10" s="337"/>
      <c r="Z10" s="338"/>
      <c r="AA10" s="117"/>
      <c r="AB10" s="110"/>
      <c r="AC10" s="333"/>
    </row>
    <row r="11" spans="1:29" ht="15.75" customHeight="1">
      <c r="A11" s="323"/>
      <c r="B11" s="100"/>
      <c r="C11" s="335"/>
      <c r="D11" s="336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8"/>
      <c r="S11" s="47"/>
      <c r="T11" s="120"/>
      <c r="U11" s="111"/>
      <c r="V11" s="112"/>
      <c r="W11" s="113"/>
      <c r="X11" s="116"/>
      <c r="Y11" s="337"/>
      <c r="Z11" s="338"/>
      <c r="AA11" s="117"/>
      <c r="AB11" s="110"/>
      <c r="AC11" s="333"/>
    </row>
    <row r="12" spans="1:29" ht="15.75" customHeight="1">
      <c r="A12" s="323"/>
      <c r="B12" s="100"/>
      <c r="C12" s="335"/>
      <c r="D12" s="33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8"/>
      <c r="S12" s="47"/>
      <c r="T12" s="120"/>
      <c r="U12" s="111"/>
      <c r="V12" s="112"/>
      <c r="W12" s="113"/>
      <c r="X12" s="116"/>
      <c r="Y12" s="337"/>
      <c r="Z12" s="338"/>
      <c r="AA12" s="117"/>
      <c r="AB12" s="110"/>
      <c r="AC12" s="333"/>
    </row>
    <row r="13" spans="1:29" ht="15.75" customHeight="1">
      <c r="A13" s="323"/>
      <c r="B13" s="100"/>
      <c r="C13" s="335"/>
      <c r="D13" s="33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8"/>
      <c r="S13" s="47"/>
      <c r="T13" s="120"/>
      <c r="U13" s="111"/>
      <c r="V13" s="112"/>
      <c r="W13" s="113"/>
      <c r="X13" s="127"/>
      <c r="Y13" s="337"/>
      <c r="Z13" s="338"/>
      <c r="AA13" s="117"/>
      <c r="AB13" s="110"/>
      <c r="AC13" s="333"/>
    </row>
    <row r="14" spans="1:29" ht="15.75" customHeight="1">
      <c r="A14" s="323"/>
      <c r="B14" s="100"/>
      <c r="C14" s="335"/>
      <c r="D14" s="33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8"/>
      <c r="S14" s="47"/>
      <c r="T14" s="120"/>
      <c r="U14" s="111"/>
      <c r="V14" s="112"/>
      <c r="W14" s="113"/>
      <c r="X14" s="127"/>
      <c r="Y14" s="337"/>
      <c r="Z14" s="338"/>
      <c r="AA14" s="117"/>
      <c r="AB14" s="110"/>
      <c r="AC14" s="333"/>
    </row>
    <row r="15" spans="1:29" ht="15.75" customHeight="1">
      <c r="A15" s="323"/>
      <c r="B15" s="100"/>
      <c r="C15" s="335"/>
      <c r="D15" s="33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8"/>
      <c r="S15" s="47"/>
      <c r="T15" s="120"/>
      <c r="U15" s="111"/>
      <c r="V15" s="112"/>
      <c r="W15" s="113"/>
      <c r="X15" s="127"/>
      <c r="Y15" s="337"/>
      <c r="Z15" s="338"/>
      <c r="AA15" s="117"/>
      <c r="AB15" s="110"/>
      <c r="AC15" s="333"/>
    </row>
    <row r="16" spans="1:29" ht="15.75" customHeight="1">
      <c r="A16" s="323"/>
      <c r="B16" s="100"/>
      <c r="C16" s="335"/>
      <c r="D16" s="33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8"/>
      <c r="S16" s="47"/>
      <c r="T16" s="120"/>
      <c r="U16" s="111"/>
      <c r="V16" s="112"/>
      <c r="W16" s="113"/>
      <c r="X16" s="127"/>
      <c r="Y16" s="337"/>
      <c r="Z16" s="338"/>
      <c r="AA16" s="117"/>
      <c r="AB16" s="110"/>
      <c r="AC16" s="333"/>
    </row>
    <row r="17" spans="1:29" ht="15.75" customHeight="1">
      <c r="A17" s="323"/>
      <c r="B17" s="100"/>
      <c r="C17" s="335"/>
      <c r="D17" s="33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8"/>
      <c r="S17" s="47"/>
      <c r="T17" s="120"/>
      <c r="U17" s="111"/>
      <c r="V17" s="112"/>
      <c r="W17" s="113"/>
      <c r="X17" s="127"/>
      <c r="Y17" s="337"/>
      <c r="Z17" s="338"/>
      <c r="AA17" s="117"/>
      <c r="AB17" s="110"/>
      <c r="AC17" s="333"/>
    </row>
    <row r="18" spans="1:29" ht="15.75" customHeight="1">
      <c r="A18" s="323"/>
      <c r="B18" s="100"/>
      <c r="C18" s="335"/>
      <c r="D18" s="33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8"/>
      <c r="S18" s="47"/>
      <c r="T18" s="120"/>
      <c r="U18" s="111"/>
      <c r="V18" s="112"/>
      <c r="W18" s="113"/>
      <c r="X18" s="127"/>
      <c r="Y18" s="337"/>
      <c r="Z18" s="338"/>
      <c r="AA18" s="117"/>
      <c r="AB18" s="110"/>
      <c r="AC18" s="333"/>
    </row>
    <row r="19" spans="1:29" ht="15.75" customHeight="1">
      <c r="A19" s="323"/>
      <c r="B19" s="100"/>
      <c r="C19" s="335"/>
      <c r="D19" s="33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8"/>
      <c r="S19" s="47"/>
      <c r="T19" s="120"/>
      <c r="U19" s="111"/>
      <c r="V19" s="112"/>
      <c r="W19" s="113"/>
      <c r="X19" s="127"/>
      <c r="Y19" s="337"/>
      <c r="Z19" s="338"/>
      <c r="AA19" s="117"/>
      <c r="AB19" s="110"/>
      <c r="AC19" s="333"/>
    </row>
    <row r="20" spans="1:29" ht="15.75" customHeight="1">
      <c r="A20" s="323"/>
      <c r="B20" s="163"/>
      <c r="C20" s="335"/>
      <c r="D20" s="336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8"/>
      <c r="S20" s="119"/>
      <c r="T20" s="120"/>
      <c r="U20" s="130"/>
      <c r="V20" s="131"/>
      <c r="W20" s="126"/>
      <c r="X20" s="127"/>
      <c r="Y20" s="337"/>
      <c r="Z20" s="338"/>
      <c r="AA20" s="165"/>
      <c r="AB20" s="125"/>
      <c r="AC20" s="333"/>
    </row>
    <row r="21" spans="1:29" ht="15.75" customHeight="1" thickBot="1">
      <c r="A21" s="324"/>
      <c r="B21" s="133" t="s">
        <v>115</v>
      </c>
      <c r="C21" s="358"/>
      <c r="D21" s="358"/>
      <c r="E21" s="134"/>
      <c r="F21" s="167"/>
      <c r="G21" s="135"/>
      <c r="H21" s="69"/>
      <c r="I21" s="136">
        <f t="shared" ref="I21:J21" si="2">AVERAGE(I5:I20)</f>
        <v>11</v>
      </c>
      <c r="J21" s="137">
        <f t="shared" si="2"/>
        <v>3600</v>
      </c>
      <c r="K21" s="138">
        <f t="shared" ref="K21" si="3">J21/I21</f>
        <v>327.27272727272725</v>
      </c>
      <c r="L21" s="136">
        <f t="shared" ref="L21:M21" si="4">AVERAGE(L5:L20)</f>
        <v>11</v>
      </c>
      <c r="M21" s="137">
        <f t="shared" si="4"/>
        <v>3164.0013774663498</v>
      </c>
      <c r="N21" s="138">
        <f>M21/L21</f>
        <v>287.63648886057723</v>
      </c>
      <c r="O21" s="139">
        <f>L21-I21</f>
        <v>0</v>
      </c>
      <c r="P21" s="140">
        <f>N21-K21</f>
        <v>-39.636238412150021</v>
      </c>
      <c r="Q21" s="141">
        <f>N21/K21</f>
        <v>0.87888927151843044</v>
      </c>
      <c r="R21" s="329"/>
      <c r="S21" s="142">
        <v>0.25</v>
      </c>
      <c r="T21" s="143">
        <v>0.45086805555555554</v>
      </c>
      <c r="U21" s="144"/>
      <c r="V21" s="166"/>
      <c r="W21" s="167"/>
      <c r="X21" s="138"/>
      <c r="Y21" s="359"/>
      <c r="Z21" s="360"/>
      <c r="AA21" s="168">
        <f>M21-J21</f>
        <v>-435.99862253365018</v>
      </c>
      <c r="AB21" s="141">
        <f>M21/J21</f>
        <v>0.87888927151843055</v>
      </c>
      <c r="AC21" s="334"/>
    </row>
    <row r="22" spans="1:29" ht="15.75" customHeight="1">
      <c r="A22" s="361" t="s">
        <v>121</v>
      </c>
      <c r="B22" s="114" t="s">
        <v>118</v>
      </c>
      <c r="C22" s="325" t="s">
        <v>186</v>
      </c>
      <c r="D22" s="326"/>
      <c r="E22" s="147">
        <v>18.53</v>
      </c>
      <c r="F22" s="97">
        <v>2948</v>
      </c>
      <c r="G22" s="148">
        <f t="shared" ref="G22:G24" si="5">E22*F22</f>
        <v>54626.44</v>
      </c>
      <c r="H22" s="149"/>
      <c r="I22" s="150">
        <v>3</v>
      </c>
      <c r="J22" s="151">
        <v>3300</v>
      </c>
      <c r="K22" s="152">
        <f>J22/I22</f>
        <v>1100</v>
      </c>
      <c r="L22" s="153">
        <v>3</v>
      </c>
      <c r="M22" s="151">
        <f>F22/V22*60</f>
        <v>2987.8792962469574</v>
      </c>
      <c r="N22" s="152">
        <f>M22/L22</f>
        <v>995.95976541565244</v>
      </c>
      <c r="O22" s="154">
        <f>L22-I22</f>
        <v>0</v>
      </c>
      <c r="P22" s="155">
        <f>N22-K22</f>
        <v>-104.04023458434756</v>
      </c>
      <c r="Q22" s="156">
        <f>N22/K22</f>
        <v>0.90541796855968404</v>
      </c>
      <c r="R22" s="327">
        <f>Q38</f>
        <v>0.90580598951989477</v>
      </c>
      <c r="S22" s="157">
        <v>0.36666666666666664</v>
      </c>
      <c r="T22" s="158">
        <v>0.4077662037037037</v>
      </c>
      <c r="U22" s="159"/>
      <c r="V22" s="112">
        <v>59.199178568617896</v>
      </c>
      <c r="W22" s="161"/>
      <c r="X22" s="162"/>
      <c r="Y22" s="330"/>
      <c r="Z22" s="331"/>
      <c r="AA22" s="115">
        <f>M22-J22</f>
        <v>-312.12070375304256</v>
      </c>
      <c r="AB22" s="156">
        <f>M22/J22</f>
        <v>0.90541796855968404</v>
      </c>
      <c r="AC22" s="332">
        <f>AB38</f>
        <v>0.90580598951989477</v>
      </c>
    </row>
    <row r="23" spans="1:29" ht="15.75" customHeight="1">
      <c r="A23" s="362"/>
      <c r="B23" s="100" t="s">
        <v>118</v>
      </c>
      <c r="C23" s="335" t="s">
        <v>122</v>
      </c>
      <c r="D23" s="336"/>
      <c r="E23" s="101">
        <v>22.28</v>
      </c>
      <c r="F23" s="102">
        <v>1158</v>
      </c>
      <c r="G23" s="103">
        <f t="shared" si="5"/>
        <v>25800.240000000002</v>
      </c>
      <c r="H23" s="26"/>
      <c r="I23" s="104">
        <v>5</v>
      </c>
      <c r="J23" s="105">
        <v>3300</v>
      </c>
      <c r="K23" s="106">
        <f t="shared" ref="K23:K24" si="6">J23/I23</f>
        <v>660</v>
      </c>
      <c r="L23" s="107">
        <v>5</v>
      </c>
      <c r="M23" s="105">
        <f>F23/V23*60</f>
        <v>2989.8</v>
      </c>
      <c r="N23" s="106">
        <f>M23/L23</f>
        <v>597.96</v>
      </c>
      <c r="O23" s="108">
        <f>L23-I23</f>
        <v>0</v>
      </c>
      <c r="P23" s="109">
        <f>N23-K23</f>
        <v>-62.039999999999964</v>
      </c>
      <c r="Q23" s="110">
        <f>N23/K23</f>
        <v>0.90600000000000003</v>
      </c>
      <c r="R23" s="328"/>
      <c r="S23" s="47">
        <v>0.41180555555555554</v>
      </c>
      <c r="T23" s="48">
        <v>0.4279398148148148</v>
      </c>
      <c r="U23" s="111">
        <v>5.8166666666666433</v>
      </c>
      <c r="V23" s="112">
        <v>23.23901264298615</v>
      </c>
      <c r="W23" s="113"/>
      <c r="X23" s="116"/>
      <c r="Y23" s="337"/>
      <c r="Z23" s="338"/>
      <c r="AA23" s="117">
        <f>M23-J23</f>
        <v>-310.19999999999982</v>
      </c>
      <c r="AB23" s="110">
        <f>M23/J23</f>
        <v>0.90600000000000003</v>
      </c>
      <c r="AC23" s="333"/>
    </row>
    <row r="24" spans="1:29" ht="15.75" customHeight="1">
      <c r="A24" s="362"/>
      <c r="B24" s="100" t="s">
        <v>118</v>
      </c>
      <c r="C24" s="335" t="s">
        <v>123</v>
      </c>
      <c r="D24" s="336"/>
      <c r="E24" s="101">
        <v>17.89</v>
      </c>
      <c r="F24" s="102">
        <v>3352</v>
      </c>
      <c r="G24" s="103">
        <f t="shared" si="5"/>
        <v>59967.28</v>
      </c>
      <c r="H24" s="26"/>
      <c r="I24" s="104">
        <v>4</v>
      </c>
      <c r="J24" s="105">
        <v>3300</v>
      </c>
      <c r="K24" s="106">
        <f t="shared" si="6"/>
        <v>825</v>
      </c>
      <c r="L24" s="107">
        <v>4</v>
      </c>
      <c r="M24" s="105">
        <f>F24/V24*60</f>
        <v>2989.8</v>
      </c>
      <c r="N24" s="106">
        <f>M24/L24</f>
        <v>747.45</v>
      </c>
      <c r="O24" s="108">
        <f>L24-I24</f>
        <v>0</v>
      </c>
      <c r="P24" s="109">
        <f>N24-K24</f>
        <v>-77.549999999999955</v>
      </c>
      <c r="Q24" s="110">
        <f>N24/K24</f>
        <v>0.90600000000000003</v>
      </c>
      <c r="R24" s="328"/>
      <c r="S24" s="47">
        <v>0.43194444444444441</v>
      </c>
      <c r="T24" s="48">
        <v>0.47865740740740736</v>
      </c>
      <c r="U24" s="111">
        <v>5.7666666666666355</v>
      </c>
      <c r="V24" s="112">
        <v>67.268713626329514</v>
      </c>
      <c r="W24" s="113"/>
      <c r="X24" s="116"/>
      <c r="Y24" s="337"/>
      <c r="Z24" s="338"/>
      <c r="AA24" s="117">
        <f>M24-J24</f>
        <v>-310.19999999999982</v>
      </c>
      <c r="AB24" s="110">
        <f>M24/J24</f>
        <v>0.90600000000000003</v>
      </c>
      <c r="AC24" s="333"/>
    </row>
    <row r="25" spans="1:29" ht="15.75" customHeight="1">
      <c r="A25" s="362"/>
      <c r="B25" s="100"/>
      <c r="C25" s="335"/>
      <c r="D25" s="336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28"/>
      <c r="S25" s="47"/>
      <c r="T25" s="48"/>
      <c r="U25" s="111"/>
      <c r="V25" s="112"/>
      <c r="W25" s="113"/>
      <c r="X25" s="116"/>
      <c r="Y25" s="337"/>
      <c r="Z25" s="338"/>
      <c r="AA25" s="117"/>
      <c r="AB25" s="110"/>
      <c r="AC25" s="333"/>
    </row>
    <row r="26" spans="1:29" ht="15.75" customHeight="1">
      <c r="A26" s="363"/>
      <c r="B26" s="100"/>
      <c r="C26" s="335"/>
      <c r="D26" s="336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328"/>
      <c r="S26" s="47"/>
      <c r="T26" s="48"/>
      <c r="U26" s="111"/>
      <c r="V26" s="112"/>
      <c r="W26" s="113"/>
      <c r="X26" s="116"/>
      <c r="Y26" s="337"/>
      <c r="Z26" s="338"/>
      <c r="AA26" s="117"/>
      <c r="AB26" s="110"/>
      <c r="AC26" s="333"/>
    </row>
    <row r="27" spans="1:29" ht="15.75" customHeight="1">
      <c r="A27" s="363"/>
      <c r="B27" s="100"/>
      <c r="C27" s="335"/>
      <c r="D27" s="336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28"/>
      <c r="S27" s="47"/>
      <c r="T27" s="120"/>
      <c r="U27" s="111"/>
      <c r="V27" s="112"/>
      <c r="W27" s="113"/>
      <c r="X27" s="116"/>
      <c r="Y27" s="337"/>
      <c r="Z27" s="338"/>
      <c r="AA27" s="117"/>
      <c r="AB27" s="110"/>
      <c r="AC27" s="333"/>
    </row>
    <row r="28" spans="1:29" ht="15.75" customHeight="1">
      <c r="A28" s="363"/>
      <c r="B28" s="100"/>
      <c r="C28" s="335"/>
      <c r="D28" s="336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328"/>
      <c r="S28" s="47"/>
      <c r="T28" s="120"/>
      <c r="U28" s="111"/>
      <c r="V28" s="112"/>
      <c r="W28" s="113"/>
      <c r="X28" s="116"/>
      <c r="Y28" s="337"/>
      <c r="Z28" s="338"/>
      <c r="AA28" s="117"/>
      <c r="AB28" s="110"/>
      <c r="AC28" s="333"/>
    </row>
    <row r="29" spans="1:29" ht="15.75" customHeight="1">
      <c r="A29" s="363"/>
      <c r="B29" s="100"/>
      <c r="C29" s="335"/>
      <c r="D29" s="336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28"/>
      <c r="S29" s="47"/>
      <c r="T29" s="120"/>
      <c r="U29" s="111"/>
      <c r="V29" s="112"/>
      <c r="W29" s="113"/>
      <c r="X29" s="116"/>
      <c r="Y29" s="337"/>
      <c r="Z29" s="338"/>
      <c r="AA29" s="117"/>
      <c r="AB29" s="110"/>
      <c r="AC29" s="333"/>
    </row>
    <row r="30" spans="1:29" ht="15.75" customHeight="1">
      <c r="A30" s="363"/>
      <c r="B30" s="100"/>
      <c r="C30" s="335"/>
      <c r="D30" s="336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28"/>
      <c r="S30" s="47"/>
      <c r="T30" s="120"/>
      <c r="U30" s="111"/>
      <c r="V30" s="112"/>
      <c r="W30" s="113"/>
      <c r="X30" s="116"/>
      <c r="Y30" s="337"/>
      <c r="Z30" s="338"/>
      <c r="AA30" s="117"/>
      <c r="AB30" s="110"/>
      <c r="AC30" s="333"/>
    </row>
    <row r="31" spans="1:29" ht="15.75" customHeight="1">
      <c r="A31" s="363"/>
      <c r="B31" s="100"/>
      <c r="C31" s="335"/>
      <c r="D31" s="336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28"/>
      <c r="S31" s="47"/>
      <c r="T31" s="120"/>
      <c r="U31" s="111"/>
      <c r="V31" s="112"/>
      <c r="W31" s="113"/>
      <c r="X31" s="116"/>
      <c r="Y31" s="337"/>
      <c r="Z31" s="338"/>
      <c r="AA31" s="117"/>
      <c r="AB31" s="110"/>
      <c r="AC31" s="333"/>
    </row>
    <row r="32" spans="1:29" ht="15.75" customHeight="1">
      <c r="A32" s="363"/>
      <c r="B32" s="100"/>
      <c r="C32" s="335"/>
      <c r="D32" s="336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28"/>
      <c r="S32" s="47"/>
      <c r="T32" s="120"/>
      <c r="U32" s="111"/>
      <c r="V32" s="112"/>
      <c r="W32" s="113"/>
      <c r="X32" s="116"/>
      <c r="Y32" s="337"/>
      <c r="Z32" s="338"/>
      <c r="AA32" s="117"/>
      <c r="AB32" s="110"/>
      <c r="AC32" s="333"/>
    </row>
    <row r="33" spans="1:29" ht="15.75" customHeight="1">
      <c r="A33" s="363"/>
      <c r="B33" s="100"/>
      <c r="C33" s="335"/>
      <c r="D33" s="336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28"/>
      <c r="S33" s="47"/>
      <c r="T33" s="120"/>
      <c r="U33" s="111"/>
      <c r="V33" s="112"/>
      <c r="W33" s="113"/>
      <c r="X33" s="116"/>
      <c r="Y33" s="337"/>
      <c r="Z33" s="338"/>
      <c r="AA33" s="117"/>
      <c r="AB33" s="110"/>
      <c r="AC33" s="333"/>
    </row>
    <row r="34" spans="1:29" ht="15.75" customHeight="1">
      <c r="A34" s="363"/>
      <c r="B34" s="100"/>
      <c r="C34" s="335"/>
      <c r="D34" s="336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28"/>
      <c r="S34" s="47"/>
      <c r="T34" s="120"/>
      <c r="U34" s="111"/>
      <c r="V34" s="112"/>
      <c r="W34" s="113"/>
      <c r="X34" s="116"/>
      <c r="Y34" s="337"/>
      <c r="Z34" s="338"/>
      <c r="AA34" s="117"/>
      <c r="AB34" s="110"/>
      <c r="AC34" s="333"/>
    </row>
    <row r="35" spans="1:29" ht="15.75" customHeight="1">
      <c r="A35" s="363"/>
      <c r="B35" s="100"/>
      <c r="C35" s="335"/>
      <c r="D35" s="336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28"/>
      <c r="S35" s="47"/>
      <c r="T35" s="120"/>
      <c r="U35" s="111"/>
      <c r="V35" s="112"/>
      <c r="W35" s="113"/>
      <c r="X35" s="116"/>
      <c r="Y35" s="337"/>
      <c r="Z35" s="338"/>
      <c r="AA35" s="117"/>
      <c r="AB35" s="110"/>
      <c r="AC35" s="333"/>
    </row>
    <row r="36" spans="1:29" ht="15.75" customHeight="1">
      <c r="A36" s="363"/>
      <c r="B36" s="100"/>
      <c r="C36" s="335"/>
      <c r="D36" s="336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28"/>
      <c r="S36" s="47"/>
      <c r="T36" s="120"/>
      <c r="U36" s="111"/>
      <c r="V36" s="112"/>
      <c r="W36" s="113"/>
      <c r="X36" s="116"/>
      <c r="Y36" s="337"/>
      <c r="Z36" s="338"/>
      <c r="AA36" s="117"/>
      <c r="AB36" s="110"/>
      <c r="AC36" s="333"/>
    </row>
    <row r="37" spans="1:29" ht="15.75" customHeight="1">
      <c r="A37" s="363"/>
      <c r="B37" s="100"/>
      <c r="C37" s="335"/>
      <c r="D37" s="336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28"/>
      <c r="S37" s="119"/>
      <c r="T37" s="120"/>
      <c r="U37" s="130"/>
      <c r="V37" s="131"/>
      <c r="W37" s="126"/>
      <c r="X37" s="127"/>
      <c r="Y37" s="337"/>
      <c r="Z37" s="338"/>
      <c r="AA37" s="165"/>
      <c r="AB37" s="125"/>
      <c r="AC37" s="333"/>
    </row>
    <row r="38" spans="1:29" ht="15.75" customHeight="1" thickBot="1">
      <c r="A38" s="364"/>
      <c r="B38" s="133" t="s">
        <v>115</v>
      </c>
      <c r="C38" s="358"/>
      <c r="D38" s="358"/>
      <c r="E38" s="134"/>
      <c r="F38" s="99"/>
      <c r="G38" s="135"/>
      <c r="H38" s="69"/>
      <c r="I38" s="136">
        <f t="shared" ref="I38:J38" si="7">AVERAGE(I22:I37)</f>
        <v>4</v>
      </c>
      <c r="J38" s="137">
        <f t="shared" si="7"/>
        <v>3300</v>
      </c>
      <c r="K38" s="138">
        <f t="shared" ref="K38" si="8">J38/I38</f>
        <v>825</v>
      </c>
      <c r="L38" s="136">
        <f t="shared" ref="L38:M38" si="9">AVERAGE(L22:L37)</f>
        <v>4</v>
      </c>
      <c r="M38" s="137">
        <f t="shared" si="9"/>
        <v>2989.1597654156526</v>
      </c>
      <c r="N38" s="138">
        <f t="shared" ref="N38:N44" si="10">M38/L38</f>
        <v>747.28994135391315</v>
      </c>
      <c r="O38" s="139">
        <f t="shared" ref="O38:O44" si="11">L38-I38</f>
        <v>0</v>
      </c>
      <c r="P38" s="140">
        <f t="shared" ref="P38:P44" si="12">N38-K38</f>
        <v>-77.71005864608685</v>
      </c>
      <c r="Q38" s="141">
        <f t="shared" ref="Q38:Q44" si="13">N38/K38</f>
        <v>0.90580598951989477</v>
      </c>
      <c r="R38" s="329"/>
      <c r="S38" s="142">
        <v>0.36666666666666664</v>
      </c>
      <c r="T38" s="143">
        <v>0.47865740740740736</v>
      </c>
      <c r="U38" s="144"/>
      <c r="V38" s="166"/>
      <c r="W38" s="99"/>
      <c r="X38" s="69"/>
      <c r="Y38" s="359"/>
      <c r="Z38" s="360"/>
      <c r="AA38" s="168">
        <f t="shared" ref="AA38:AA44" si="14">M38-J38</f>
        <v>-310.8402345843474</v>
      </c>
      <c r="AB38" s="141">
        <f t="shared" ref="AB38:AB44" si="15">M38/J38</f>
        <v>0.90580598951989477</v>
      </c>
      <c r="AC38" s="334"/>
    </row>
    <row r="39" spans="1:29" ht="15.75" customHeight="1">
      <c r="A39" s="322" t="s">
        <v>71</v>
      </c>
      <c r="B39" s="114" t="s">
        <v>118</v>
      </c>
      <c r="C39" s="325" t="s">
        <v>207</v>
      </c>
      <c r="D39" s="326"/>
      <c r="E39" s="147">
        <v>25.2</v>
      </c>
      <c r="F39" s="97">
        <v>1512</v>
      </c>
      <c r="G39" s="148">
        <f t="shared" ref="G39:G44" si="16">E39*F39</f>
        <v>38102.400000000001</v>
      </c>
      <c r="H39" s="149"/>
      <c r="I39" s="150">
        <v>3</v>
      </c>
      <c r="J39" s="151">
        <v>3600</v>
      </c>
      <c r="K39" s="152">
        <f>J39/I39</f>
        <v>1200</v>
      </c>
      <c r="L39" s="153">
        <v>3</v>
      </c>
      <c r="M39" s="151">
        <f t="shared" ref="M39:M44" si="17">F39/V39*60</f>
        <v>3189.3274787416167</v>
      </c>
      <c r="N39" s="152">
        <f t="shared" si="10"/>
        <v>1063.109159580539</v>
      </c>
      <c r="O39" s="154">
        <f t="shared" si="11"/>
        <v>0</v>
      </c>
      <c r="P39" s="155">
        <f t="shared" si="12"/>
        <v>-136.89084041946103</v>
      </c>
      <c r="Q39" s="156">
        <f t="shared" si="13"/>
        <v>0.88592429965044917</v>
      </c>
      <c r="R39" s="327">
        <f>Q55</f>
        <v>0.88891985529393192</v>
      </c>
      <c r="S39" s="157">
        <v>0.25</v>
      </c>
      <c r="T39" s="158">
        <v>0.26974537037037039</v>
      </c>
      <c r="U39" s="159"/>
      <c r="V39" s="160">
        <v>28.444868269154519</v>
      </c>
      <c r="W39" s="161"/>
      <c r="X39" s="162"/>
      <c r="Y39" s="330"/>
      <c r="Z39" s="331"/>
      <c r="AA39" s="115">
        <f t="shared" si="14"/>
        <v>-410.67252125838331</v>
      </c>
      <c r="AB39" s="156">
        <f t="shared" si="15"/>
        <v>0.88592429965044905</v>
      </c>
      <c r="AC39" s="332">
        <f>AB55</f>
        <v>0.88891985529393203</v>
      </c>
    </row>
    <row r="40" spans="1:29" ht="15.75" customHeight="1">
      <c r="A40" s="323"/>
      <c r="B40" s="100" t="s">
        <v>118</v>
      </c>
      <c r="C40" s="335" t="s">
        <v>129</v>
      </c>
      <c r="D40" s="336"/>
      <c r="E40" s="101">
        <v>25.03</v>
      </c>
      <c r="F40" s="102">
        <v>1493</v>
      </c>
      <c r="G40" s="103">
        <f t="shared" si="16"/>
        <v>37369.79</v>
      </c>
      <c r="H40" s="26"/>
      <c r="I40" s="104">
        <v>5</v>
      </c>
      <c r="J40" s="105">
        <v>3600</v>
      </c>
      <c r="K40" s="106">
        <f t="shared" ref="K40:K76" si="18">J40/I40</f>
        <v>720</v>
      </c>
      <c r="L40" s="107">
        <v>5</v>
      </c>
      <c r="M40" s="105">
        <f t="shared" si="17"/>
        <v>3191.3361676975405</v>
      </c>
      <c r="N40" s="106">
        <f t="shared" si="10"/>
        <v>638.26723353950808</v>
      </c>
      <c r="O40" s="108">
        <f t="shared" si="11"/>
        <v>0</v>
      </c>
      <c r="P40" s="109">
        <f t="shared" si="12"/>
        <v>-81.732766460491916</v>
      </c>
      <c r="Q40" s="110">
        <f t="shared" si="13"/>
        <v>0.88648226880487235</v>
      </c>
      <c r="R40" s="328"/>
      <c r="S40" s="47">
        <v>0.27986111111111112</v>
      </c>
      <c r="T40" s="48">
        <v>0.29935185185185187</v>
      </c>
      <c r="U40" s="111">
        <v>14.566666666666652</v>
      </c>
      <c r="V40" s="112">
        <v>28.069747369995639</v>
      </c>
      <c r="W40" s="113"/>
      <c r="X40" s="116"/>
      <c r="Y40" s="337"/>
      <c r="Z40" s="338"/>
      <c r="AA40" s="117">
        <f t="shared" si="14"/>
        <v>-408.66383230245947</v>
      </c>
      <c r="AB40" s="110">
        <f t="shared" si="15"/>
        <v>0.88648226880487235</v>
      </c>
      <c r="AC40" s="333"/>
    </row>
    <row r="41" spans="1:29" ht="15.75" customHeight="1">
      <c r="A41" s="323"/>
      <c r="B41" s="100" t="s">
        <v>118</v>
      </c>
      <c r="C41" s="335" t="s">
        <v>125</v>
      </c>
      <c r="D41" s="336"/>
      <c r="E41" s="101">
        <v>18.18</v>
      </c>
      <c r="F41" s="102">
        <v>1422</v>
      </c>
      <c r="G41" s="103">
        <f t="shared" si="16"/>
        <v>25851.96</v>
      </c>
      <c r="H41" s="26"/>
      <c r="I41" s="104">
        <v>3</v>
      </c>
      <c r="J41" s="105">
        <v>3600</v>
      </c>
      <c r="K41" s="106">
        <f t="shared" si="18"/>
        <v>1200</v>
      </c>
      <c r="L41" s="107">
        <v>3</v>
      </c>
      <c r="M41" s="105">
        <f t="shared" si="17"/>
        <v>3186.9859073571752</v>
      </c>
      <c r="N41" s="106">
        <f t="shared" si="10"/>
        <v>1062.3286357857251</v>
      </c>
      <c r="O41" s="108">
        <f t="shared" si="11"/>
        <v>0</v>
      </c>
      <c r="P41" s="109">
        <f t="shared" si="12"/>
        <v>-137.67136421427494</v>
      </c>
      <c r="Q41" s="110">
        <f t="shared" si="13"/>
        <v>0.88527386315477086</v>
      </c>
      <c r="R41" s="328"/>
      <c r="S41" s="47">
        <v>0.30972222222222223</v>
      </c>
      <c r="T41" s="48">
        <v>0.32831018518518518</v>
      </c>
      <c r="U41" s="111">
        <v>14.933333333333323</v>
      </c>
      <c r="V41" s="112">
        <v>26.771376617335612</v>
      </c>
      <c r="W41" s="113"/>
      <c r="X41" s="116"/>
      <c r="Y41" s="337"/>
      <c r="Z41" s="338"/>
      <c r="AA41" s="117">
        <f t="shared" si="14"/>
        <v>-413.01409264282483</v>
      </c>
      <c r="AB41" s="110">
        <f t="shared" si="15"/>
        <v>0.88527386315477086</v>
      </c>
      <c r="AC41" s="333"/>
    </row>
    <row r="42" spans="1:29" ht="15.75" customHeight="1">
      <c r="A42" s="323"/>
      <c r="B42" s="100" t="s">
        <v>118</v>
      </c>
      <c r="C42" s="335" t="s">
        <v>202</v>
      </c>
      <c r="D42" s="336"/>
      <c r="E42" s="101">
        <v>23.72</v>
      </c>
      <c r="F42" s="102">
        <v>1487</v>
      </c>
      <c r="G42" s="103">
        <f t="shared" si="16"/>
        <v>35271.64</v>
      </c>
      <c r="H42" s="26"/>
      <c r="I42" s="104">
        <v>5</v>
      </c>
      <c r="J42" s="105">
        <v>3600</v>
      </c>
      <c r="K42" s="106">
        <f t="shared" si="18"/>
        <v>720</v>
      </c>
      <c r="L42" s="107">
        <v>5</v>
      </c>
      <c r="M42" s="105">
        <f t="shared" si="17"/>
        <v>3194.8311494849413</v>
      </c>
      <c r="N42" s="106">
        <f t="shared" si="10"/>
        <v>638.96622989698824</v>
      </c>
      <c r="O42" s="108">
        <f t="shared" si="11"/>
        <v>0</v>
      </c>
      <c r="P42" s="109">
        <f t="shared" si="12"/>
        <v>-81.033770103011761</v>
      </c>
      <c r="Q42" s="110">
        <f t="shared" si="13"/>
        <v>0.88745309707915032</v>
      </c>
      <c r="R42" s="328"/>
      <c r="S42" s="47">
        <v>0.33819444444444446</v>
      </c>
      <c r="T42" s="48">
        <v>0.35758101851851853</v>
      </c>
      <c r="U42" s="111">
        <v>15</v>
      </c>
      <c r="V42" s="112">
        <v>27.92635849139749</v>
      </c>
      <c r="W42" s="113"/>
      <c r="X42" s="116"/>
      <c r="Y42" s="337"/>
      <c r="Z42" s="338"/>
      <c r="AA42" s="117">
        <f t="shared" si="14"/>
        <v>-405.16885051505869</v>
      </c>
      <c r="AB42" s="110">
        <f t="shared" si="15"/>
        <v>0.88745309707915032</v>
      </c>
      <c r="AC42" s="333"/>
    </row>
    <row r="43" spans="1:29" ht="15.75" customHeight="1">
      <c r="A43" s="323"/>
      <c r="B43" s="100" t="s">
        <v>118</v>
      </c>
      <c r="C43" s="335" t="s">
        <v>128</v>
      </c>
      <c r="D43" s="336"/>
      <c r="E43" s="101">
        <v>14.28</v>
      </c>
      <c r="F43" s="102">
        <v>7312</v>
      </c>
      <c r="G43" s="103">
        <f t="shared" si="16"/>
        <v>104415.36</v>
      </c>
      <c r="H43" s="13"/>
      <c r="I43" s="104">
        <v>3</v>
      </c>
      <c r="J43" s="105">
        <v>3600</v>
      </c>
      <c r="K43" s="106">
        <f t="shared" si="18"/>
        <v>1200</v>
      </c>
      <c r="L43" s="107">
        <v>3</v>
      </c>
      <c r="M43" s="105">
        <f t="shared" si="17"/>
        <v>3186.8440921512024</v>
      </c>
      <c r="N43" s="106">
        <f t="shared" si="10"/>
        <v>1062.2813640504007</v>
      </c>
      <c r="O43" s="108">
        <f t="shared" si="11"/>
        <v>0</v>
      </c>
      <c r="P43" s="109">
        <f t="shared" si="12"/>
        <v>-137.71863594959927</v>
      </c>
      <c r="Q43" s="110">
        <f t="shared" si="13"/>
        <v>0.88523447004200062</v>
      </c>
      <c r="R43" s="328"/>
      <c r="S43" s="47">
        <v>0.36736111111111114</v>
      </c>
      <c r="T43" s="48">
        <v>0.46295138888888893</v>
      </c>
      <c r="U43" s="111">
        <v>15</v>
      </c>
      <c r="V43" s="112">
        <v>137.66597527645371</v>
      </c>
      <c r="W43" s="113"/>
      <c r="X43" s="116"/>
      <c r="Y43" s="337"/>
      <c r="Z43" s="338"/>
      <c r="AA43" s="117">
        <f t="shared" si="14"/>
        <v>-413.1559078487976</v>
      </c>
      <c r="AB43" s="110">
        <f t="shared" si="15"/>
        <v>0.88523447004200062</v>
      </c>
      <c r="AC43" s="333"/>
    </row>
    <row r="44" spans="1:29" ht="15.75" customHeight="1">
      <c r="A44" s="323"/>
      <c r="B44" s="100" t="s">
        <v>118</v>
      </c>
      <c r="C44" s="335" t="s">
        <v>126</v>
      </c>
      <c r="D44" s="336"/>
      <c r="E44" s="101">
        <v>14.03</v>
      </c>
      <c r="F44" s="102">
        <v>5096</v>
      </c>
      <c r="G44" s="121">
        <f t="shared" si="16"/>
        <v>71496.87999999999</v>
      </c>
      <c r="H44" s="122"/>
      <c r="I44" s="104">
        <v>3</v>
      </c>
      <c r="J44" s="105">
        <v>3000</v>
      </c>
      <c r="K44" s="106">
        <f t="shared" si="18"/>
        <v>1000</v>
      </c>
      <c r="L44" s="107">
        <v>3</v>
      </c>
      <c r="M44" s="105">
        <f t="shared" si="17"/>
        <v>2717.9921657400942</v>
      </c>
      <c r="N44" s="106">
        <f t="shared" si="10"/>
        <v>905.99738858003138</v>
      </c>
      <c r="O44" s="108">
        <f t="shared" si="11"/>
        <v>0</v>
      </c>
      <c r="P44" s="109">
        <f t="shared" si="12"/>
        <v>-94.002611419968616</v>
      </c>
      <c r="Q44" s="110">
        <f t="shared" si="13"/>
        <v>0.90599738858003143</v>
      </c>
      <c r="R44" s="328"/>
      <c r="S44" s="47">
        <v>0.47291666666666671</v>
      </c>
      <c r="T44" s="120">
        <v>0.55103009259259261</v>
      </c>
      <c r="U44" s="111">
        <v>15</v>
      </c>
      <c r="V44" s="112">
        <v>112.49480548695522</v>
      </c>
      <c r="W44" s="113"/>
      <c r="X44" s="116"/>
      <c r="Y44" s="337"/>
      <c r="Z44" s="338"/>
      <c r="AA44" s="117">
        <f t="shared" si="14"/>
        <v>-282.00783425990585</v>
      </c>
      <c r="AB44" s="110">
        <f t="shared" si="15"/>
        <v>0.90599738858003143</v>
      </c>
      <c r="AC44" s="333"/>
    </row>
    <row r="45" spans="1:29" ht="15.75" customHeight="1">
      <c r="A45" s="323"/>
      <c r="B45" s="100"/>
      <c r="C45" s="335"/>
      <c r="D45" s="336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328"/>
      <c r="S45" s="47"/>
      <c r="T45" s="120"/>
      <c r="U45" s="111"/>
      <c r="V45" s="112"/>
      <c r="W45" s="113"/>
      <c r="X45" s="116"/>
      <c r="Y45" s="337"/>
      <c r="Z45" s="338"/>
      <c r="AA45" s="117"/>
      <c r="AB45" s="110"/>
      <c r="AC45" s="333"/>
    </row>
    <row r="46" spans="1:29" ht="15.75" customHeight="1">
      <c r="A46" s="323"/>
      <c r="B46" s="100"/>
      <c r="C46" s="335"/>
      <c r="D46" s="336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28"/>
      <c r="S46" s="47"/>
      <c r="T46" s="120"/>
      <c r="U46" s="111"/>
      <c r="V46" s="112"/>
      <c r="W46" s="113"/>
      <c r="X46" s="116"/>
      <c r="Y46" s="337"/>
      <c r="Z46" s="338"/>
      <c r="AA46" s="117"/>
      <c r="AB46" s="110"/>
      <c r="AC46" s="333"/>
    </row>
    <row r="47" spans="1:29" ht="15.75" customHeight="1">
      <c r="A47" s="323"/>
      <c r="B47" s="100"/>
      <c r="C47" s="335"/>
      <c r="D47" s="336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8"/>
      <c r="S47" s="47"/>
      <c r="T47" s="120"/>
      <c r="U47" s="111"/>
      <c r="V47" s="112"/>
      <c r="W47" s="113"/>
      <c r="X47" s="116"/>
      <c r="Y47" s="337"/>
      <c r="Z47" s="338"/>
      <c r="AA47" s="117"/>
      <c r="AB47" s="110"/>
      <c r="AC47" s="333"/>
    </row>
    <row r="48" spans="1:29" ht="15.75" customHeight="1">
      <c r="A48" s="323"/>
      <c r="B48" s="100"/>
      <c r="C48" s="335"/>
      <c r="D48" s="336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8"/>
      <c r="S48" s="47"/>
      <c r="T48" s="120"/>
      <c r="U48" s="111"/>
      <c r="V48" s="112"/>
      <c r="W48" s="113"/>
      <c r="X48" s="116"/>
      <c r="Y48" s="337"/>
      <c r="Z48" s="338"/>
      <c r="AA48" s="117"/>
      <c r="AB48" s="110"/>
      <c r="AC48" s="333"/>
    </row>
    <row r="49" spans="1:29" ht="15.75" customHeight="1">
      <c r="A49" s="323"/>
      <c r="B49" s="100"/>
      <c r="C49" s="335"/>
      <c r="D49" s="336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8"/>
      <c r="S49" s="47"/>
      <c r="T49" s="120"/>
      <c r="U49" s="111"/>
      <c r="V49" s="112"/>
      <c r="W49" s="126"/>
      <c r="X49" s="127"/>
      <c r="Y49" s="337"/>
      <c r="Z49" s="338"/>
      <c r="AA49" s="117"/>
      <c r="AB49" s="110"/>
      <c r="AC49" s="333"/>
    </row>
    <row r="50" spans="1:29" ht="15.75" customHeight="1">
      <c r="A50" s="323"/>
      <c r="B50" s="100"/>
      <c r="C50" s="335"/>
      <c r="D50" s="336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8"/>
      <c r="S50" s="47"/>
      <c r="T50" s="120"/>
      <c r="U50" s="111"/>
      <c r="V50" s="112"/>
      <c r="W50" s="126"/>
      <c r="X50" s="127"/>
      <c r="Y50" s="337"/>
      <c r="Z50" s="338"/>
      <c r="AA50" s="117"/>
      <c r="AB50" s="110"/>
      <c r="AC50" s="333"/>
    </row>
    <row r="51" spans="1:29" ht="15.75" customHeight="1">
      <c r="A51" s="323"/>
      <c r="B51" s="100"/>
      <c r="C51" s="335"/>
      <c r="D51" s="336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8"/>
      <c r="S51" s="47"/>
      <c r="T51" s="120"/>
      <c r="U51" s="111"/>
      <c r="V51" s="112"/>
      <c r="W51" s="126"/>
      <c r="X51" s="127"/>
      <c r="Y51" s="337"/>
      <c r="Z51" s="338"/>
      <c r="AA51" s="117"/>
      <c r="AB51" s="110"/>
      <c r="AC51" s="333"/>
    </row>
    <row r="52" spans="1:29" ht="15.75" customHeight="1">
      <c r="A52" s="323"/>
      <c r="B52" s="100"/>
      <c r="C52" s="335"/>
      <c r="D52" s="336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8"/>
      <c r="S52" s="47"/>
      <c r="T52" s="120"/>
      <c r="U52" s="111"/>
      <c r="V52" s="112"/>
      <c r="W52" s="126"/>
      <c r="X52" s="127"/>
      <c r="Y52" s="337"/>
      <c r="Z52" s="338"/>
      <c r="AA52" s="117"/>
      <c r="AB52" s="110"/>
      <c r="AC52" s="333"/>
    </row>
    <row r="53" spans="1:29" ht="15.75" customHeight="1">
      <c r="A53" s="323"/>
      <c r="B53" s="100"/>
      <c r="C53" s="335"/>
      <c r="D53" s="336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8"/>
      <c r="S53" s="47"/>
      <c r="T53" s="120"/>
      <c r="U53" s="111"/>
      <c r="V53" s="112"/>
      <c r="W53" s="126"/>
      <c r="X53" s="127"/>
      <c r="Y53" s="337"/>
      <c r="Z53" s="338"/>
      <c r="AA53" s="117"/>
      <c r="AB53" s="110"/>
      <c r="AC53" s="333"/>
    </row>
    <row r="54" spans="1:29" ht="15.75" customHeight="1">
      <c r="A54" s="323"/>
      <c r="B54" s="100"/>
      <c r="C54" s="335"/>
      <c r="D54" s="336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8"/>
      <c r="S54" s="119"/>
      <c r="T54" s="120"/>
      <c r="U54" s="130"/>
      <c r="V54" s="131"/>
      <c r="W54" s="126"/>
      <c r="X54" s="127"/>
      <c r="Y54" s="337"/>
      <c r="Z54" s="338"/>
      <c r="AA54" s="165"/>
      <c r="AB54" s="125"/>
      <c r="AC54" s="333"/>
    </row>
    <row r="55" spans="1:29" ht="15.75" customHeight="1" thickBot="1">
      <c r="A55" s="324"/>
      <c r="B55" s="133" t="s">
        <v>115</v>
      </c>
      <c r="C55" s="358"/>
      <c r="D55" s="358"/>
      <c r="E55" s="134"/>
      <c r="F55" s="99"/>
      <c r="G55" s="135"/>
      <c r="H55" s="69"/>
      <c r="I55" s="136">
        <f t="shared" ref="I55:J55" si="19">AVERAGE(I39:I54)</f>
        <v>3.6666666666666665</v>
      </c>
      <c r="J55" s="137">
        <f t="shared" si="19"/>
        <v>3500</v>
      </c>
      <c r="K55" s="138">
        <f t="shared" ref="K55" si="20">J55/I55</f>
        <v>954.54545454545462</v>
      </c>
      <c r="L55" s="136">
        <f t="shared" ref="L55:M55" si="21">AVERAGE(L39:L54)</f>
        <v>3.6666666666666665</v>
      </c>
      <c r="M55" s="137">
        <f t="shared" si="21"/>
        <v>3111.2194935287621</v>
      </c>
      <c r="N55" s="138">
        <f t="shared" ref="N55:N61" si="22">M55/L55</f>
        <v>848.514407326026</v>
      </c>
      <c r="O55" s="139">
        <f t="shared" ref="O55:O61" si="23">L55-I55</f>
        <v>0</v>
      </c>
      <c r="P55" s="140">
        <f t="shared" ref="P55:P61" si="24">N55-K55</f>
        <v>-106.03104721942861</v>
      </c>
      <c r="Q55" s="141">
        <f t="shared" ref="Q55:Q61" si="25">N55/K55</f>
        <v>0.88891985529393192</v>
      </c>
      <c r="R55" s="329"/>
      <c r="S55" s="142">
        <v>0.25</v>
      </c>
      <c r="T55" s="143">
        <v>0.55103009259259261</v>
      </c>
      <c r="U55" s="144"/>
      <c r="V55" s="166"/>
      <c r="W55" s="99"/>
      <c r="X55" s="69"/>
      <c r="Y55" s="359"/>
      <c r="Z55" s="360"/>
      <c r="AA55" s="168">
        <f t="shared" ref="AA55:AA61" si="26">M55-J55</f>
        <v>-388.78050647123791</v>
      </c>
      <c r="AB55" s="141">
        <f t="shared" ref="AB55:AB61" si="27">M55/J55</f>
        <v>0.88891985529393203</v>
      </c>
      <c r="AC55" s="334"/>
    </row>
    <row r="56" spans="1:29" ht="15.75" customHeight="1">
      <c r="A56" s="361" t="s">
        <v>78</v>
      </c>
      <c r="B56" s="114" t="s">
        <v>118</v>
      </c>
      <c r="C56" s="325" t="s">
        <v>211</v>
      </c>
      <c r="D56" s="326"/>
      <c r="E56" s="147">
        <v>17.07</v>
      </c>
      <c r="F56" s="97">
        <v>2994</v>
      </c>
      <c r="G56" s="148">
        <f t="shared" ref="G56:G61" si="28">E56*F56</f>
        <v>51107.58</v>
      </c>
      <c r="H56" s="149"/>
      <c r="I56" s="150">
        <v>3</v>
      </c>
      <c r="J56" s="151">
        <v>3300</v>
      </c>
      <c r="K56" s="152">
        <f>J56/I56</f>
        <v>1100</v>
      </c>
      <c r="L56" s="153">
        <v>3</v>
      </c>
      <c r="M56" s="151">
        <f t="shared" ref="M56:M61" si="29">F56/V56*60</f>
        <v>2974.1488102369722</v>
      </c>
      <c r="N56" s="152">
        <f t="shared" si="22"/>
        <v>991.38293674565739</v>
      </c>
      <c r="O56" s="154">
        <f t="shared" si="23"/>
        <v>0</v>
      </c>
      <c r="P56" s="155">
        <f t="shared" si="24"/>
        <v>-108.61706325434261</v>
      </c>
      <c r="Q56" s="156">
        <f t="shared" si="25"/>
        <v>0.90125721522332491</v>
      </c>
      <c r="R56" s="327">
        <f>Q72</f>
        <v>0.88958537864972431</v>
      </c>
      <c r="S56" s="157">
        <v>0.25</v>
      </c>
      <c r="T56" s="158">
        <v>0.29194444444444445</v>
      </c>
      <c r="U56" s="159"/>
      <c r="V56" s="160">
        <v>60.400474711178546</v>
      </c>
      <c r="W56" s="158"/>
      <c r="X56" s="169"/>
      <c r="Y56" s="330"/>
      <c r="Z56" s="331"/>
      <c r="AA56" s="115">
        <f t="shared" si="26"/>
        <v>-325.85118976302783</v>
      </c>
      <c r="AB56" s="156">
        <f t="shared" si="27"/>
        <v>0.90125721522332491</v>
      </c>
      <c r="AC56" s="332">
        <f>AB72</f>
        <v>0.88958537864972431</v>
      </c>
    </row>
    <row r="57" spans="1:29" ht="15.75" customHeight="1">
      <c r="A57" s="362"/>
      <c r="B57" s="100" t="s">
        <v>118</v>
      </c>
      <c r="C57" s="335" t="s">
        <v>215</v>
      </c>
      <c r="D57" s="336"/>
      <c r="E57" s="101">
        <v>20.72</v>
      </c>
      <c r="F57" s="102">
        <v>2922</v>
      </c>
      <c r="G57" s="103">
        <f t="shared" si="28"/>
        <v>60543.839999999997</v>
      </c>
      <c r="H57" s="26"/>
      <c r="I57" s="104">
        <v>3</v>
      </c>
      <c r="J57" s="105">
        <v>3600</v>
      </c>
      <c r="K57" s="106">
        <f t="shared" si="18"/>
        <v>1200</v>
      </c>
      <c r="L57" s="107">
        <v>3</v>
      </c>
      <c r="M57" s="105">
        <f t="shared" si="29"/>
        <v>3195.0379821693846</v>
      </c>
      <c r="N57" s="106">
        <f t="shared" si="22"/>
        <v>1065.0126607231282</v>
      </c>
      <c r="O57" s="108">
        <f t="shared" si="23"/>
        <v>0</v>
      </c>
      <c r="P57" s="109">
        <f t="shared" si="24"/>
        <v>-134.98733927687181</v>
      </c>
      <c r="Q57" s="110">
        <f t="shared" si="25"/>
        <v>0.88751055060260686</v>
      </c>
      <c r="R57" s="328"/>
      <c r="S57" s="47">
        <v>0.30208333333333337</v>
      </c>
      <c r="T57" s="48">
        <v>0.3401851851851852</v>
      </c>
      <c r="U57" s="111">
        <v>14.600000000000044</v>
      </c>
      <c r="V57" s="112">
        <v>54.87258711114297</v>
      </c>
      <c r="W57" s="113"/>
      <c r="X57" s="13"/>
      <c r="Y57" s="337"/>
      <c r="Z57" s="338"/>
      <c r="AA57" s="117">
        <f t="shared" si="26"/>
        <v>-404.96201783061542</v>
      </c>
      <c r="AB57" s="110">
        <f t="shared" si="27"/>
        <v>0.88751055060260686</v>
      </c>
      <c r="AC57" s="333"/>
    </row>
    <row r="58" spans="1:29" ht="15.75" customHeight="1">
      <c r="A58" s="362"/>
      <c r="B58" s="100" t="s">
        <v>118</v>
      </c>
      <c r="C58" s="335" t="s">
        <v>130</v>
      </c>
      <c r="D58" s="336"/>
      <c r="E58" s="101">
        <v>24.82</v>
      </c>
      <c r="F58" s="102">
        <v>1877</v>
      </c>
      <c r="G58" s="103">
        <f t="shared" si="28"/>
        <v>46587.14</v>
      </c>
      <c r="H58" s="26"/>
      <c r="I58" s="104">
        <v>5</v>
      </c>
      <c r="J58" s="105">
        <v>3600</v>
      </c>
      <c r="K58" s="106">
        <f t="shared" si="18"/>
        <v>720</v>
      </c>
      <c r="L58" s="107">
        <v>5</v>
      </c>
      <c r="M58" s="105">
        <f t="shared" si="29"/>
        <v>3195.7676587174337</v>
      </c>
      <c r="N58" s="106">
        <f t="shared" si="22"/>
        <v>639.15353174348672</v>
      </c>
      <c r="O58" s="108">
        <f t="shared" si="23"/>
        <v>0</v>
      </c>
      <c r="P58" s="109">
        <f t="shared" si="24"/>
        <v>-80.846468256513276</v>
      </c>
      <c r="Q58" s="110">
        <f t="shared" si="25"/>
        <v>0.88771323853262041</v>
      </c>
      <c r="R58" s="328"/>
      <c r="S58" s="47">
        <v>0.35000000000000003</v>
      </c>
      <c r="T58" s="48">
        <v>0.3744675925925926</v>
      </c>
      <c r="U58" s="111">
        <v>15</v>
      </c>
      <c r="V58" s="112">
        <v>35.240359133366439</v>
      </c>
      <c r="W58" s="113"/>
      <c r="X58" s="13"/>
      <c r="Y58" s="337"/>
      <c r="Z58" s="338"/>
      <c r="AA58" s="117">
        <f t="shared" si="26"/>
        <v>-404.23234128256627</v>
      </c>
      <c r="AB58" s="110">
        <f t="shared" si="27"/>
        <v>0.88771323853262052</v>
      </c>
      <c r="AC58" s="333"/>
    </row>
    <row r="59" spans="1:29" ht="15.75" customHeight="1">
      <c r="A59" s="362"/>
      <c r="B59" s="100" t="s">
        <v>118</v>
      </c>
      <c r="C59" s="335" t="s">
        <v>127</v>
      </c>
      <c r="D59" s="336"/>
      <c r="E59" s="101">
        <v>18.18</v>
      </c>
      <c r="F59" s="102">
        <v>2490</v>
      </c>
      <c r="G59" s="103">
        <f t="shared" si="28"/>
        <v>45268.2</v>
      </c>
      <c r="H59" s="26"/>
      <c r="I59" s="104">
        <v>3</v>
      </c>
      <c r="J59" s="105">
        <v>3600</v>
      </c>
      <c r="K59" s="106">
        <f t="shared" si="18"/>
        <v>1200</v>
      </c>
      <c r="L59" s="107">
        <v>3</v>
      </c>
      <c r="M59" s="105">
        <f t="shared" si="29"/>
        <v>3196.3182864460014</v>
      </c>
      <c r="N59" s="106">
        <f t="shared" si="22"/>
        <v>1065.4394288153337</v>
      </c>
      <c r="O59" s="108">
        <f t="shared" si="23"/>
        <v>0</v>
      </c>
      <c r="P59" s="109">
        <f t="shared" si="24"/>
        <v>-134.56057118466629</v>
      </c>
      <c r="Q59" s="110">
        <f t="shared" si="25"/>
        <v>0.88786619067944472</v>
      </c>
      <c r="R59" s="328"/>
      <c r="S59" s="47">
        <v>0.3847222222222223</v>
      </c>
      <c r="T59" s="48">
        <v>0.41717592592592601</v>
      </c>
      <c r="U59" s="111">
        <v>14.766666666666763</v>
      </c>
      <c r="V59" s="112">
        <v>46.741277498405339</v>
      </c>
      <c r="W59" s="113"/>
      <c r="X59" s="116"/>
      <c r="Y59" s="337"/>
      <c r="Z59" s="338"/>
      <c r="AA59" s="117">
        <f t="shared" si="26"/>
        <v>-403.68171355399863</v>
      </c>
      <c r="AB59" s="110">
        <f t="shared" si="27"/>
        <v>0.88786619067944483</v>
      </c>
      <c r="AC59" s="333"/>
    </row>
    <row r="60" spans="1:29" ht="15.75" customHeight="1">
      <c r="A60" s="363"/>
      <c r="B60" s="100" t="s">
        <v>118</v>
      </c>
      <c r="C60" s="335" t="s">
        <v>131</v>
      </c>
      <c r="D60" s="336"/>
      <c r="E60" s="101">
        <v>30</v>
      </c>
      <c r="F60" s="102">
        <v>2518</v>
      </c>
      <c r="G60" s="103">
        <f t="shared" si="28"/>
        <v>75540</v>
      </c>
      <c r="H60" s="13"/>
      <c r="I60" s="104">
        <v>4</v>
      </c>
      <c r="J60" s="105">
        <v>3600</v>
      </c>
      <c r="K60" s="106">
        <f t="shared" si="18"/>
        <v>900</v>
      </c>
      <c r="L60" s="107">
        <v>4</v>
      </c>
      <c r="M60" s="105">
        <f t="shared" si="29"/>
        <v>3192.1200000000013</v>
      </c>
      <c r="N60" s="106">
        <f t="shared" si="22"/>
        <v>798.03000000000031</v>
      </c>
      <c r="O60" s="108">
        <f t="shared" si="23"/>
        <v>0</v>
      </c>
      <c r="P60" s="109">
        <f t="shared" si="24"/>
        <v>-101.96999999999969</v>
      </c>
      <c r="Q60" s="110">
        <f t="shared" si="25"/>
        <v>0.88670000000000038</v>
      </c>
      <c r="R60" s="328"/>
      <c r="S60" s="47">
        <v>0.42708333333333343</v>
      </c>
      <c r="T60" s="48">
        <v>0.45994212962962971</v>
      </c>
      <c r="U60" s="111">
        <v>15</v>
      </c>
      <c r="V60" s="112">
        <v>47.329047780158625</v>
      </c>
      <c r="W60" s="113"/>
      <c r="X60" s="116"/>
      <c r="Y60" s="337"/>
      <c r="Z60" s="338"/>
      <c r="AA60" s="117">
        <f t="shared" si="26"/>
        <v>-407.87999999999874</v>
      </c>
      <c r="AB60" s="110">
        <f t="shared" si="27"/>
        <v>0.88670000000000038</v>
      </c>
      <c r="AC60" s="333"/>
    </row>
    <row r="61" spans="1:29" ht="15.75" customHeight="1">
      <c r="A61" s="363"/>
      <c r="B61" s="100" t="s">
        <v>118</v>
      </c>
      <c r="C61" s="335" t="s">
        <v>124</v>
      </c>
      <c r="D61" s="336"/>
      <c r="E61" s="101">
        <v>16.66</v>
      </c>
      <c r="F61" s="102">
        <v>5999</v>
      </c>
      <c r="G61" s="121">
        <f t="shared" si="28"/>
        <v>99943.34</v>
      </c>
      <c r="H61" s="122"/>
      <c r="I61" s="104">
        <v>5</v>
      </c>
      <c r="J61" s="105">
        <v>3600</v>
      </c>
      <c r="K61" s="106">
        <f t="shared" si="18"/>
        <v>720</v>
      </c>
      <c r="L61" s="107">
        <v>5</v>
      </c>
      <c r="M61" s="105">
        <f t="shared" si="29"/>
        <v>3194.7758276693344</v>
      </c>
      <c r="N61" s="106">
        <f t="shared" si="22"/>
        <v>638.95516553386688</v>
      </c>
      <c r="O61" s="108">
        <f t="shared" si="23"/>
        <v>0</v>
      </c>
      <c r="P61" s="109">
        <f t="shared" si="24"/>
        <v>-81.044834466133125</v>
      </c>
      <c r="Q61" s="110">
        <f t="shared" si="25"/>
        <v>0.8874377299081484</v>
      </c>
      <c r="R61" s="328"/>
      <c r="S61" s="47">
        <v>0.47013888888888899</v>
      </c>
      <c r="T61" s="120">
        <v>0.54836805555555568</v>
      </c>
      <c r="U61" s="111">
        <v>14.683333333333364</v>
      </c>
      <c r="V61" s="112">
        <v>112.66518197697297</v>
      </c>
      <c r="W61" s="113"/>
      <c r="X61" s="50"/>
      <c r="Y61" s="337"/>
      <c r="Z61" s="338"/>
      <c r="AA61" s="117">
        <f t="shared" si="26"/>
        <v>-405.22417233066562</v>
      </c>
      <c r="AB61" s="110">
        <f t="shared" si="27"/>
        <v>0.8874377299081484</v>
      </c>
      <c r="AC61" s="333"/>
    </row>
    <row r="62" spans="1:29" ht="15.75" customHeight="1">
      <c r="A62" s="363"/>
      <c r="B62" s="100"/>
      <c r="C62" s="335"/>
      <c r="D62" s="336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328"/>
      <c r="S62" s="47"/>
      <c r="T62" s="120"/>
      <c r="U62" s="111"/>
      <c r="V62" s="112"/>
      <c r="W62" s="113"/>
      <c r="X62" s="116"/>
      <c r="Y62" s="337"/>
      <c r="Z62" s="338"/>
      <c r="AA62" s="117"/>
      <c r="AB62" s="110"/>
      <c r="AC62" s="333"/>
    </row>
    <row r="63" spans="1:29" ht="15.75" customHeight="1">
      <c r="A63" s="363"/>
      <c r="B63" s="100"/>
      <c r="C63" s="335"/>
      <c r="D63" s="336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28"/>
      <c r="S63" s="47"/>
      <c r="T63" s="120"/>
      <c r="U63" s="111"/>
      <c r="V63" s="112"/>
      <c r="W63" s="113"/>
      <c r="X63" s="116"/>
      <c r="Y63" s="337"/>
      <c r="Z63" s="338"/>
      <c r="AA63" s="117"/>
      <c r="AB63" s="110"/>
      <c r="AC63" s="333"/>
    </row>
    <row r="64" spans="1:29" ht="15.75" customHeight="1">
      <c r="A64" s="363"/>
      <c r="B64" s="100"/>
      <c r="C64" s="335"/>
      <c r="D64" s="336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28"/>
      <c r="S64" s="47"/>
      <c r="T64" s="120"/>
      <c r="U64" s="111"/>
      <c r="V64" s="112"/>
      <c r="W64" s="126"/>
      <c r="X64" s="127"/>
      <c r="Y64" s="337"/>
      <c r="Z64" s="338"/>
      <c r="AA64" s="117"/>
      <c r="AB64" s="110"/>
      <c r="AC64" s="333"/>
    </row>
    <row r="65" spans="1:29" ht="15.75" customHeight="1">
      <c r="A65" s="363"/>
      <c r="B65" s="100"/>
      <c r="C65" s="335"/>
      <c r="D65" s="336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28"/>
      <c r="S65" s="47"/>
      <c r="T65" s="120"/>
      <c r="U65" s="111"/>
      <c r="V65" s="112"/>
      <c r="W65" s="126"/>
      <c r="X65" s="127"/>
      <c r="Y65" s="337"/>
      <c r="Z65" s="338"/>
      <c r="AA65" s="117"/>
      <c r="AB65" s="110"/>
      <c r="AC65" s="333"/>
    </row>
    <row r="66" spans="1:29" ht="15.75" customHeight="1">
      <c r="A66" s="363"/>
      <c r="B66" s="100"/>
      <c r="C66" s="335"/>
      <c r="D66" s="336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28"/>
      <c r="S66" s="47"/>
      <c r="T66" s="120"/>
      <c r="U66" s="111"/>
      <c r="V66" s="112"/>
      <c r="W66" s="126"/>
      <c r="X66" s="127"/>
      <c r="Y66" s="337"/>
      <c r="Z66" s="338"/>
      <c r="AA66" s="117"/>
      <c r="AB66" s="110"/>
      <c r="AC66" s="333"/>
    </row>
    <row r="67" spans="1:29" ht="15.75" customHeight="1">
      <c r="A67" s="363"/>
      <c r="B67" s="100"/>
      <c r="C67" s="335"/>
      <c r="D67" s="336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28"/>
      <c r="S67" s="47"/>
      <c r="T67" s="120"/>
      <c r="U67" s="111"/>
      <c r="V67" s="112"/>
      <c r="W67" s="126"/>
      <c r="X67" s="127"/>
      <c r="Y67" s="337"/>
      <c r="Z67" s="338"/>
      <c r="AA67" s="117"/>
      <c r="AB67" s="110"/>
      <c r="AC67" s="333"/>
    </row>
    <row r="68" spans="1:29" ht="15.75" customHeight="1">
      <c r="A68" s="363"/>
      <c r="B68" s="100"/>
      <c r="C68" s="335"/>
      <c r="D68" s="336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28"/>
      <c r="S68" s="47"/>
      <c r="T68" s="120"/>
      <c r="U68" s="111"/>
      <c r="V68" s="112"/>
      <c r="W68" s="126"/>
      <c r="X68" s="127"/>
      <c r="Y68" s="337"/>
      <c r="Z68" s="338"/>
      <c r="AA68" s="117"/>
      <c r="AB68" s="110"/>
      <c r="AC68" s="333"/>
    </row>
    <row r="69" spans="1:29" ht="15.75" customHeight="1">
      <c r="A69" s="363"/>
      <c r="B69" s="100"/>
      <c r="C69" s="335"/>
      <c r="D69" s="336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28"/>
      <c r="S69" s="47"/>
      <c r="T69" s="120"/>
      <c r="U69" s="111"/>
      <c r="V69" s="112"/>
      <c r="W69" s="126"/>
      <c r="X69" s="127"/>
      <c r="Y69" s="337"/>
      <c r="Z69" s="338"/>
      <c r="AA69" s="117"/>
      <c r="AB69" s="110"/>
      <c r="AC69" s="333"/>
    </row>
    <row r="70" spans="1:29" ht="15.75" customHeight="1">
      <c r="A70" s="363"/>
      <c r="B70" s="100"/>
      <c r="C70" s="335"/>
      <c r="D70" s="336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8"/>
      <c r="S70" s="47"/>
      <c r="T70" s="120"/>
      <c r="U70" s="111"/>
      <c r="V70" s="112"/>
      <c r="W70" s="126"/>
      <c r="X70" s="127"/>
      <c r="Y70" s="337"/>
      <c r="Z70" s="338"/>
      <c r="AA70" s="117"/>
      <c r="AB70" s="110"/>
      <c r="AC70" s="333"/>
    </row>
    <row r="71" spans="1:29" ht="15.75" customHeight="1">
      <c r="A71" s="363"/>
      <c r="B71" s="100"/>
      <c r="C71" s="335"/>
      <c r="D71" s="336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8"/>
      <c r="S71" s="119"/>
      <c r="T71" s="120"/>
      <c r="U71" s="130"/>
      <c r="V71" s="131"/>
      <c r="W71" s="126"/>
      <c r="X71" s="127"/>
      <c r="Y71" s="337"/>
      <c r="Z71" s="338"/>
      <c r="AA71" s="165"/>
      <c r="AB71" s="125"/>
      <c r="AC71" s="333"/>
    </row>
    <row r="72" spans="1:29" ht="15.75" customHeight="1" thickBot="1">
      <c r="A72" s="364"/>
      <c r="B72" s="133" t="s">
        <v>115</v>
      </c>
      <c r="C72" s="358"/>
      <c r="D72" s="358"/>
      <c r="E72" s="134"/>
      <c r="F72" s="167"/>
      <c r="G72" s="135"/>
      <c r="H72" s="69"/>
      <c r="I72" s="136">
        <f t="shared" ref="I72:J72" si="30">AVERAGE(I56:I71)</f>
        <v>3.8333333333333335</v>
      </c>
      <c r="J72" s="137">
        <f t="shared" si="30"/>
        <v>3550</v>
      </c>
      <c r="K72" s="138">
        <f t="shared" ref="K72" si="31">J72/I72</f>
        <v>926.08695652173913</v>
      </c>
      <c r="L72" s="136">
        <f t="shared" ref="L72:M72" si="32">AVERAGE(L56:L71)</f>
        <v>3.8333333333333335</v>
      </c>
      <c r="M72" s="137">
        <f t="shared" si="32"/>
        <v>3158.0280942065215</v>
      </c>
      <c r="N72" s="138">
        <f>M72/L72</f>
        <v>823.8334158799621</v>
      </c>
      <c r="O72" s="139">
        <f>L72-I72</f>
        <v>0</v>
      </c>
      <c r="P72" s="140">
        <f>N72-K72</f>
        <v>-102.25354064177702</v>
      </c>
      <c r="Q72" s="141">
        <f>N72/K72</f>
        <v>0.88958537864972431</v>
      </c>
      <c r="R72" s="329"/>
      <c r="S72" s="142">
        <v>0.25</v>
      </c>
      <c r="T72" s="143">
        <v>0.54836805555555568</v>
      </c>
      <c r="U72" s="144"/>
      <c r="V72" s="166"/>
      <c r="W72" s="167"/>
      <c r="X72" s="138"/>
      <c r="Y72" s="359"/>
      <c r="Z72" s="360"/>
      <c r="AA72" s="168">
        <f>M72-J72</f>
        <v>-391.97190579347853</v>
      </c>
      <c r="AB72" s="141">
        <f>M72/J72</f>
        <v>0.88958537864972431</v>
      </c>
      <c r="AC72" s="334"/>
    </row>
    <row r="73" spans="1:29" ht="15.75" customHeight="1">
      <c r="A73" s="322" t="s">
        <v>132</v>
      </c>
      <c r="B73" s="114" t="s">
        <v>118</v>
      </c>
      <c r="C73" s="325" t="s">
        <v>133</v>
      </c>
      <c r="D73" s="326"/>
      <c r="E73" s="147">
        <v>28.57</v>
      </c>
      <c r="F73" s="97">
        <v>1620</v>
      </c>
      <c r="G73" s="148">
        <f t="shared" ref="G73:G76" si="33">E73*F73</f>
        <v>46283.4</v>
      </c>
      <c r="H73" s="149"/>
      <c r="I73" s="150">
        <v>12</v>
      </c>
      <c r="J73" s="151">
        <v>3600</v>
      </c>
      <c r="K73" s="152">
        <f>J73/I73</f>
        <v>300</v>
      </c>
      <c r="L73" s="153">
        <v>12</v>
      </c>
      <c r="M73" s="151">
        <f>F73/V73*60</f>
        <v>3120.6912706954085</v>
      </c>
      <c r="N73" s="152">
        <f>M73/L73</f>
        <v>260.05760589128403</v>
      </c>
      <c r="O73" s="154">
        <f>L73-I73</f>
        <v>0</v>
      </c>
      <c r="P73" s="155">
        <f>N73-K73</f>
        <v>-39.942394108715973</v>
      </c>
      <c r="Q73" s="156">
        <f>N73/K73</f>
        <v>0.86685868630428009</v>
      </c>
      <c r="R73" s="327">
        <f>Q89</f>
        <v>0.8958392345013837</v>
      </c>
      <c r="S73" s="157">
        <v>0.70833333333333337</v>
      </c>
      <c r="T73" s="158">
        <v>0.72995370370370372</v>
      </c>
      <c r="U73" s="159"/>
      <c r="V73" s="160">
        <v>31.146945201772603</v>
      </c>
      <c r="W73" s="158"/>
      <c r="X73" s="169"/>
      <c r="Y73" s="330"/>
      <c r="Z73" s="331"/>
      <c r="AA73" s="115">
        <f>M73-J73</f>
        <v>-479.30872930459145</v>
      </c>
      <c r="AB73" s="156">
        <f>M73/J73</f>
        <v>0.8668586863042802</v>
      </c>
      <c r="AC73" s="332">
        <f>AB89</f>
        <v>0.8958392345013837</v>
      </c>
    </row>
    <row r="74" spans="1:29" ht="15.75" customHeight="1">
      <c r="A74" s="323"/>
      <c r="B74" s="100" t="s">
        <v>118</v>
      </c>
      <c r="C74" s="335" t="s">
        <v>195</v>
      </c>
      <c r="D74" s="336"/>
      <c r="E74" s="101">
        <v>20.420000000000002</v>
      </c>
      <c r="F74" s="102">
        <v>593</v>
      </c>
      <c r="G74" s="103">
        <f t="shared" si="33"/>
        <v>12109.060000000001</v>
      </c>
      <c r="H74" s="26"/>
      <c r="I74" s="104">
        <v>13</v>
      </c>
      <c r="J74" s="105">
        <v>3600</v>
      </c>
      <c r="K74" s="106">
        <f t="shared" si="18"/>
        <v>276.92307692307691</v>
      </c>
      <c r="L74" s="107">
        <v>13</v>
      </c>
      <c r="M74" s="105">
        <f>F74/V74*60</f>
        <v>3259.143768426406</v>
      </c>
      <c r="N74" s="106">
        <f>M74/L74</f>
        <v>250.70336680203124</v>
      </c>
      <c r="O74" s="108">
        <f>L74-I74</f>
        <v>0</v>
      </c>
      <c r="P74" s="109">
        <f>N74-K74</f>
        <v>-26.219710121045665</v>
      </c>
      <c r="Q74" s="110">
        <f>N74/K74</f>
        <v>0.90531771345177958</v>
      </c>
      <c r="R74" s="328"/>
      <c r="S74" s="47">
        <v>0.73402777777777783</v>
      </c>
      <c r="T74" s="48">
        <v>0.74160879629629639</v>
      </c>
      <c r="U74" s="111">
        <v>5.8666666666667311</v>
      </c>
      <c r="V74" s="112">
        <v>10.916977748784273</v>
      </c>
      <c r="W74" s="113"/>
      <c r="X74" s="13"/>
      <c r="Y74" s="337"/>
      <c r="Z74" s="338"/>
      <c r="AA74" s="117">
        <f>M74-J74</f>
        <v>-340.85623157359396</v>
      </c>
      <c r="AB74" s="110">
        <f>M74/J74</f>
        <v>0.90531771345177947</v>
      </c>
      <c r="AC74" s="333"/>
    </row>
    <row r="75" spans="1:29" ht="15.75" customHeight="1">
      <c r="A75" s="323"/>
      <c r="B75" s="100" t="s">
        <v>118</v>
      </c>
      <c r="C75" s="335" t="s">
        <v>229</v>
      </c>
      <c r="D75" s="336"/>
      <c r="E75" s="101">
        <v>17.71</v>
      </c>
      <c r="F75" s="102">
        <v>2159</v>
      </c>
      <c r="G75" s="103">
        <f t="shared" si="33"/>
        <v>38235.89</v>
      </c>
      <c r="H75" s="26"/>
      <c r="I75" s="104">
        <v>6</v>
      </c>
      <c r="J75" s="105">
        <v>3600</v>
      </c>
      <c r="K75" s="106">
        <f t="shared" si="18"/>
        <v>600</v>
      </c>
      <c r="L75" s="107">
        <v>6</v>
      </c>
      <c r="M75" s="105">
        <f>F75/V75*60</f>
        <v>3258.9682635466829</v>
      </c>
      <c r="N75" s="106">
        <f>M75/L75</f>
        <v>543.16137725778049</v>
      </c>
      <c r="O75" s="108">
        <f>L75-I75</f>
        <v>0</v>
      </c>
      <c r="P75" s="109">
        <f>N75-K75</f>
        <v>-56.838622742219513</v>
      </c>
      <c r="Q75" s="110">
        <f>N75/K75</f>
        <v>0.90526896209630081</v>
      </c>
      <c r="R75" s="328"/>
      <c r="S75" s="47">
        <v>0.74444444444444446</v>
      </c>
      <c r="T75" s="48">
        <v>0.77203703703703708</v>
      </c>
      <c r="U75" s="111">
        <v>5</v>
      </c>
      <c r="V75" s="112">
        <v>39.748776153783005</v>
      </c>
      <c r="W75" s="113"/>
      <c r="X75" s="13"/>
      <c r="Y75" s="337"/>
      <c r="Z75" s="338"/>
      <c r="AA75" s="117">
        <f>M75-J75</f>
        <v>-341.03173645331708</v>
      </c>
      <c r="AB75" s="110">
        <f>M75/J75</f>
        <v>0.90526896209630081</v>
      </c>
      <c r="AC75" s="333"/>
    </row>
    <row r="76" spans="1:29" ht="15.75" customHeight="1">
      <c r="A76" s="323"/>
      <c r="B76" s="100" t="s">
        <v>118</v>
      </c>
      <c r="C76" s="335" t="s">
        <v>227</v>
      </c>
      <c r="D76" s="336"/>
      <c r="E76" s="101">
        <v>18.920000000000002</v>
      </c>
      <c r="F76" s="102">
        <v>2635</v>
      </c>
      <c r="G76" s="103">
        <f t="shared" si="33"/>
        <v>49854.200000000004</v>
      </c>
      <c r="H76" s="26"/>
      <c r="I76" s="104">
        <v>6</v>
      </c>
      <c r="J76" s="105">
        <v>3600</v>
      </c>
      <c r="K76" s="106">
        <f t="shared" si="18"/>
        <v>600</v>
      </c>
      <c r="L76" s="107">
        <v>6</v>
      </c>
      <c r="M76" s="105">
        <f>F76/V76*60</f>
        <v>3261.2816741514289</v>
      </c>
      <c r="N76" s="106">
        <f>M76/L76</f>
        <v>543.54694569190485</v>
      </c>
      <c r="O76" s="108">
        <f>L76-I76</f>
        <v>0</v>
      </c>
      <c r="P76" s="109">
        <f>N76-K76</f>
        <v>-56.453054308095147</v>
      </c>
      <c r="Q76" s="110">
        <f>N76/K76</f>
        <v>0.90591157615317475</v>
      </c>
      <c r="R76" s="328"/>
      <c r="S76" s="47">
        <v>0.77500000000000002</v>
      </c>
      <c r="T76" s="48">
        <v>0.80865740740740744</v>
      </c>
      <c r="U76" s="111">
        <v>5</v>
      </c>
      <c r="V76" s="112">
        <v>48.477873362820439</v>
      </c>
      <c r="W76" s="113"/>
      <c r="X76" s="116"/>
      <c r="Y76" s="337"/>
      <c r="Z76" s="338"/>
      <c r="AA76" s="117">
        <f>M76-J76</f>
        <v>-338.71832584857111</v>
      </c>
      <c r="AB76" s="110">
        <f>M76/J76</f>
        <v>0.90591157615317464</v>
      </c>
      <c r="AC76" s="333"/>
    </row>
    <row r="77" spans="1:29" ht="15.75" customHeight="1">
      <c r="A77" s="323"/>
      <c r="B77" s="100"/>
      <c r="C77" s="335"/>
      <c r="D77" s="336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8"/>
      <c r="S77" s="47"/>
      <c r="T77" s="48"/>
      <c r="U77" s="111"/>
      <c r="V77" s="112"/>
      <c r="W77" s="113"/>
      <c r="X77" s="116"/>
      <c r="Y77" s="337"/>
      <c r="Z77" s="338"/>
      <c r="AA77" s="117"/>
      <c r="AB77" s="110"/>
      <c r="AC77" s="333"/>
    </row>
    <row r="78" spans="1:29" ht="15.75" customHeight="1">
      <c r="A78" s="323"/>
      <c r="B78" s="100"/>
      <c r="C78" s="335"/>
      <c r="D78" s="336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8"/>
      <c r="S78" s="47"/>
      <c r="T78" s="120"/>
      <c r="U78" s="111"/>
      <c r="V78" s="112"/>
      <c r="W78" s="113"/>
      <c r="X78" s="50"/>
      <c r="Y78" s="337"/>
      <c r="Z78" s="338"/>
      <c r="AA78" s="117"/>
      <c r="AB78" s="110"/>
      <c r="AC78" s="333"/>
    </row>
    <row r="79" spans="1:29" ht="15.75" customHeight="1">
      <c r="A79" s="323"/>
      <c r="B79" s="100"/>
      <c r="C79" s="335"/>
      <c r="D79" s="336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8"/>
      <c r="S79" s="47"/>
      <c r="T79" s="120"/>
      <c r="U79" s="111"/>
      <c r="V79" s="112"/>
      <c r="W79" s="113"/>
      <c r="X79" s="116"/>
      <c r="Y79" s="337"/>
      <c r="Z79" s="338"/>
      <c r="AA79" s="117"/>
      <c r="AB79" s="110"/>
      <c r="AC79" s="333"/>
    </row>
    <row r="80" spans="1:29" ht="15.75" customHeight="1">
      <c r="A80" s="323"/>
      <c r="B80" s="100"/>
      <c r="C80" s="335"/>
      <c r="D80" s="336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8"/>
      <c r="S80" s="47"/>
      <c r="T80" s="120"/>
      <c r="U80" s="111"/>
      <c r="V80" s="112"/>
      <c r="W80" s="113"/>
      <c r="X80" s="116"/>
      <c r="Y80" s="337"/>
      <c r="Z80" s="338"/>
      <c r="AA80" s="117"/>
      <c r="AB80" s="110"/>
      <c r="AC80" s="333"/>
    </row>
    <row r="81" spans="1:29" ht="15.75" customHeight="1">
      <c r="A81" s="323"/>
      <c r="B81" s="100"/>
      <c r="C81" s="335"/>
      <c r="D81" s="336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8"/>
      <c r="S81" s="47"/>
      <c r="T81" s="120"/>
      <c r="U81" s="111"/>
      <c r="V81" s="112"/>
      <c r="W81" s="126"/>
      <c r="X81" s="127"/>
      <c r="Y81" s="337"/>
      <c r="Z81" s="338"/>
      <c r="AA81" s="117"/>
      <c r="AB81" s="110"/>
      <c r="AC81" s="333"/>
    </row>
    <row r="82" spans="1:29" ht="15.75" customHeight="1">
      <c r="A82" s="323"/>
      <c r="B82" s="100"/>
      <c r="C82" s="335"/>
      <c r="D82" s="336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8"/>
      <c r="S82" s="47"/>
      <c r="T82" s="120"/>
      <c r="U82" s="111"/>
      <c r="V82" s="112"/>
      <c r="W82" s="126"/>
      <c r="X82" s="127"/>
      <c r="Y82" s="337"/>
      <c r="Z82" s="338"/>
      <c r="AA82" s="117"/>
      <c r="AB82" s="110"/>
      <c r="AC82" s="333"/>
    </row>
    <row r="83" spans="1:29" ht="15.75" customHeight="1">
      <c r="A83" s="323"/>
      <c r="B83" s="100"/>
      <c r="C83" s="335"/>
      <c r="D83" s="336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8"/>
      <c r="S83" s="47"/>
      <c r="T83" s="120"/>
      <c r="U83" s="111"/>
      <c r="V83" s="112"/>
      <c r="W83" s="126"/>
      <c r="X83" s="127"/>
      <c r="Y83" s="337"/>
      <c r="Z83" s="338"/>
      <c r="AA83" s="117"/>
      <c r="AB83" s="110"/>
      <c r="AC83" s="333"/>
    </row>
    <row r="84" spans="1:29" ht="15.75" customHeight="1">
      <c r="A84" s="323"/>
      <c r="B84" s="100"/>
      <c r="C84" s="335"/>
      <c r="D84" s="336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8"/>
      <c r="S84" s="47"/>
      <c r="T84" s="120"/>
      <c r="U84" s="111"/>
      <c r="V84" s="112"/>
      <c r="W84" s="126"/>
      <c r="X84" s="127"/>
      <c r="Y84" s="337"/>
      <c r="Z84" s="338"/>
      <c r="AA84" s="117"/>
      <c r="AB84" s="110"/>
      <c r="AC84" s="333"/>
    </row>
    <row r="85" spans="1:29" ht="15.75" customHeight="1">
      <c r="A85" s="323"/>
      <c r="B85" s="100"/>
      <c r="C85" s="335"/>
      <c r="D85" s="336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8"/>
      <c r="S85" s="47"/>
      <c r="T85" s="120"/>
      <c r="U85" s="111"/>
      <c r="V85" s="112"/>
      <c r="W85" s="126"/>
      <c r="X85" s="127"/>
      <c r="Y85" s="337"/>
      <c r="Z85" s="338"/>
      <c r="AA85" s="117"/>
      <c r="AB85" s="110"/>
      <c r="AC85" s="333"/>
    </row>
    <row r="86" spans="1:29" ht="15.75" customHeight="1">
      <c r="A86" s="323"/>
      <c r="B86" s="100"/>
      <c r="C86" s="335"/>
      <c r="D86" s="336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8"/>
      <c r="S86" s="47"/>
      <c r="T86" s="120"/>
      <c r="U86" s="111"/>
      <c r="V86" s="112"/>
      <c r="W86" s="126"/>
      <c r="X86" s="127"/>
      <c r="Y86" s="337"/>
      <c r="Z86" s="338"/>
      <c r="AA86" s="117"/>
      <c r="AB86" s="110"/>
      <c r="AC86" s="333"/>
    </row>
    <row r="87" spans="1:29" ht="15.75" customHeight="1">
      <c r="A87" s="323"/>
      <c r="B87" s="100"/>
      <c r="C87" s="335"/>
      <c r="D87" s="336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8"/>
      <c r="S87" s="47"/>
      <c r="T87" s="120"/>
      <c r="U87" s="111"/>
      <c r="V87" s="112"/>
      <c r="W87" s="126"/>
      <c r="X87" s="127"/>
      <c r="Y87" s="337"/>
      <c r="Z87" s="338"/>
      <c r="AA87" s="117"/>
      <c r="AB87" s="110"/>
      <c r="AC87" s="333"/>
    </row>
    <row r="88" spans="1:29" ht="15.75" customHeight="1">
      <c r="A88" s="323"/>
      <c r="B88" s="100"/>
      <c r="C88" s="335"/>
      <c r="D88" s="336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8"/>
      <c r="S88" s="119"/>
      <c r="T88" s="120"/>
      <c r="U88" s="130"/>
      <c r="V88" s="131"/>
      <c r="W88" s="126"/>
      <c r="X88" s="127"/>
      <c r="Y88" s="337"/>
      <c r="Z88" s="338"/>
      <c r="AA88" s="165"/>
      <c r="AB88" s="125"/>
      <c r="AC88" s="333"/>
    </row>
    <row r="89" spans="1:29" ht="15.75" customHeight="1" thickBot="1">
      <c r="A89" s="324"/>
      <c r="B89" s="133" t="s">
        <v>115</v>
      </c>
      <c r="C89" s="358"/>
      <c r="D89" s="358"/>
      <c r="E89" s="134"/>
      <c r="F89" s="167"/>
      <c r="G89" s="135"/>
      <c r="H89" s="69"/>
      <c r="I89" s="136">
        <f t="shared" ref="I89:J89" si="34">AVERAGE(I73:I88)</f>
        <v>9.25</v>
      </c>
      <c r="J89" s="137">
        <f t="shared" si="34"/>
        <v>3600</v>
      </c>
      <c r="K89" s="138">
        <f t="shared" ref="K89" si="35">J89/I89</f>
        <v>389.18918918918916</v>
      </c>
      <c r="L89" s="136">
        <f t="shared" ref="L89:M89" si="36">AVERAGE(L73:L88)</f>
        <v>9.25</v>
      </c>
      <c r="M89" s="137">
        <f t="shared" si="36"/>
        <v>3225.0212442049815</v>
      </c>
      <c r="N89" s="138">
        <f t="shared" ref="N89:N96" si="37">M89/L89</f>
        <v>348.65094531945743</v>
      </c>
      <c r="O89" s="139">
        <f t="shared" ref="O89:O96" si="38">L89-I89</f>
        <v>0</v>
      </c>
      <c r="P89" s="140">
        <f t="shared" ref="P89:P96" si="39">N89-K89</f>
        <v>-40.53824386973173</v>
      </c>
      <c r="Q89" s="141">
        <f t="shared" ref="Q89:Q96" si="40">N89/K89</f>
        <v>0.8958392345013837</v>
      </c>
      <c r="R89" s="329"/>
      <c r="S89" s="142">
        <v>0.70833333333333337</v>
      </c>
      <c r="T89" s="143">
        <v>0.80865740740740744</v>
      </c>
      <c r="U89" s="144"/>
      <c r="V89" s="166"/>
      <c r="W89" s="167"/>
      <c r="X89" s="138"/>
      <c r="Y89" s="359"/>
      <c r="Z89" s="360"/>
      <c r="AA89" s="168">
        <f t="shared" ref="AA89:AA96" si="41">M89-J89</f>
        <v>-374.97875579501851</v>
      </c>
      <c r="AB89" s="141">
        <f t="shared" ref="AB89:AB96" si="42">M89/J89</f>
        <v>0.8958392345013837</v>
      </c>
      <c r="AC89" s="334"/>
    </row>
    <row r="90" spans="1:29" ht="15.75" customHeight="1">
      <c r="A90" s="361" t="s">
        <v>137</v>
      </c>
      <c r="B90" s="114" t="s">
        <v>118</v>
      </c>
      <c r="C90" s="325" t="s">
        <v>200</v>
      </c>
      <c r="D90" s="326"/>
      <c r="E90" s="147">
        <v>17.22</v>
      </c>
      <c r="F90" s="97">
        <v>667</v>
      </c>
      <c r="G90" s="148">
        <f t="shared" ref="G90:G96" si="43">E90*F90</f>
        <v>11485.74</v>
      </c>
      <c r="H90" s="149"/>
      <c r="I90" s="150">
        <v>3</v>
      </c>
      <c r="J90" s="151">
        <v>3300</v>
      </c>
      <c r="K90" s="152">
        <f>J90/I90</f>
        <v>1100</v>
      </c>
      <c r="L90" s="153">
        <v>3</v>
      </c>
      <c r="M90" s="151">
        <f t="shared" ref="M90:M96" si="44">F90/V90*60</f>
        <v>2989.7564000322409</v>
      </c>
      <c r="N90" s="152">
        <f t="shared" si="37"/>
        <v>996.58546667741359</v>
      </c>
      <c r="O90" s="154">
        <f t="shared" si="38"/>
        <v>0</v>
      </c>
      <c r="P90" s="155">
        <f t="shared" si="39"/>
        <v>-103.41453332258641</v>
      </c>
      <c r="Q90" s="156">
        <f t="shared" si="40"/>
        <v>0.9059867878885578</v>
      </c>
      <c r="R90" s="327">
        <f>Q106</f>
        <v>0.90578708233268679</v>
      </c>
      <c r="S90" s="157">
        <v>0.70833333333333337</v>
      </c>
      <c r="T90" s="158">
        <v>0.7176273148148149</v>
      </c>
      <c r="U90" s="159"/>
      <c r="V90" s="160">
        <v>13.385705938974972</v>
      </c>
      <c r="W90" s="161"/>
      <c r="X90" s="162"/>
      <c r="Y90" s="330"/>
      <c r="Z90" s="331"/>
      <c r="AA90" s="115">
        <f t="shared" si="41"/>
        <v>-310.24359996775911</v>
      </c>
      <c r="AB90" s="156">
        <f t="shared" si="42"/>
        <v>0.9059867878885578</v>
      </c>
      <c r="AC90" s="332">
        <f>AB106</f>
        <v>0.9057870823326869</v>
      </c>
    </row>
    <row r="91" spans="1:29" ht="15.75" customHeight="1">
      <c r="A91" s="362"/>
      <c r="B91" s="100" t="s">
        <v>118</v>
      </c>
      <c r="C91" s="335" t="s">
        <v>135</v>
      </c>
      <c r="D91" s="336"/>
      <c r="E91" s="101">
        <v>22.28</v>
      </c>
      <c r="F91" s="102">
        <v>1918</v>
      </c>
      <c r="G91" s="103">
        <f t="shared" si="43"/>
        <v>42733.04</v>
      </c>
      <c r="H91" s="26"/>
      <c r="I91" s="104">
        <v>5</v>
      </c>
      <c r="J91" s="105">
        <v>3300</v>
      </c>
      <c r="K91" s="106">
        <f t="shared" ref="K91:K136" si="45">J91/I91</f>
        <v>660</v>
      </c>
      <c r="L91" s="107">
        <v>5</v>
      </c>
      <c r="M91" s="105">
        <f t="shared" si="44"/>
        <v>2989.7999999999997</v>
      </c>
      <c r="N91" s="106">
        <f t="shared" si="37"/>
        <v>597.95999999999992</v>
      </c>
      <c r="O91" s="108">
        <f t="shared" si="38"/>
        <v>0</v>
      </c>
      <c r="P91" s="109">
        <f t="shared" si="39"/>
        <v>-62.040000000000077</v>
      </c>
      <c r="Q91" s="110">
        <f t="shared" si="40"/>
        <v>0.90599999999999992</v>
      </c>
      <c r="R91" s="328"/>
      <c r="S91" s="47">
        <v>0.72083333333333333</v>
      </c>
      <c r="T91" s="48">
        <v>0.74755787037037036</v>
      </c>
      <c r="U91" s="111">
        <v>4.6166666666665357</v>
      </c>
      <c r="V91" s="112">
        <v>38.490868954445112</v>
      </c>
      <c r="W91" s="113"/>
      <c r="X91" s="116"/>
      <c r="Y91" s="337"/>
      <c r="Z91" s="338"/>
      <c r="AA91" s="117">
        <f t="shared" si="41"/>
        <v>-310.20000000000027</v>
      </c>
      <c r="AB91" s="110">
        <f t="shared" si="42"/>
        <v>0.90599999999999992</v>
      </c>
      <c r="AC91" s="333"/>
    </row>
    <row r="92" spans="1:29" ht="15.75" customHeight="1">
      <c r="A92" s="362"/>
      <c r="B92" s="100" t="s">
        <v>118</v>
      </c>
      <c r="C92" s="335" t="s">
        <v>138</v>
      </c>
      <c r="D92" s="336"/>
      <c r="E92" s="101">
        <v>17.89</v>
      </c>
      <c r="F92" s="102">
        <v>1617</v>
      </c>
      <c r="G92" s="103">
        <f t="shared" si="43"/>
        <v>28928.13</v>
      </c>
      <c r="H92" s="26">
        <v>2</v>
      </c>
      <c r="I92" s="104">
        <v>4</v>
      </c>
      <c r="J92" s="105">
        <v>3300</v>
      </c>
      <c r="K92" s="106">
        <f t="shared" si="45"/>
        <v>825</v>
      </c>
      <c r="L92" s="107">
        <v>4</v>
      </c>
      <c r="M92" s="105">
        <f t="shared" si="44"/>
        <v>2989.7999999999997</v>
      </c>
      <c r="N92" s="106">
        <f t="shared" si="37"/>
        <v>747.44999999999993</v>
      </c>
      <c r="O92" s="108">
        <f t="shared" si="38"/>
        <v>0</v>
      </c>
      <c r="P92" s="109">
        <f t="shared" si="39"/>
        <v>-77.550000000000068</v>
      </c>
      <c r="Q92" s="110">
        <f t="shared" si="40"/>
        <v>0.90599999999999992</v>
      </c>
      <c r="R92" s="328"/>
      <c r="S92" s="47">
        <v>0.75069444444444444</v>
      </c>
      <c r="T92" s="48">
        <v>0.77322916666666663</v>
      </c>
      <c r="U92" s="111">
        <v>4.5166666666666799</v>
      </c>
      <c r="V92" s="112">
        <v>32.450331125827816</v>
      </c>
      <c r="W92" s="113"/>
      <c r="X92" s="116"/>
      <c r="Y92" s="337"/>
      <c r="Z92" s="338"/>
      <c r="AA92" s="117">
        <f t="shared" si="41"/>
        <v>-310.20000000000027</v>
      </c>
      <c r="AB92" s="110">
        <f t="shared" si="42"/>
        <v>0.90599999999999992</v>
      </c>
      <c r="AC92" s="333"/>
    </row>
    <row r="93" spans="1:29" ht="15.75" customHeight="1">
      <c r="A93" s="362"/>
      <c r="B93" s="100" t="s">
        <v>118</v>
      </c>
      <c r="C93" s="335" t="s">
        <v>136</v>
      </c>
      <c r="D93" s="336"/>
      <c r="E93" s="101">
        <v>24.54</v>
      </c>
      <c r="F93" s="102">
        <v>1705</v>
      </c>
      <c r="G93" s="103">
        <f t="shared" si="43"/>
        <v>41840.699999999997</v>
      </c>
      <c r="H93" s="26"/>
      <c r="I93" s="104">
        <v>4</v>
      </c>
      <c r="J93" s="105">
        <v>3000</v>
      </c>
      <c r="K93" s="106">
        <f t="shared" si="45"/>
        <v>750</v>
      </c>
      <c r="L93" s="107">
        <v>4</v>
      </c>
      <c r="M93" s="105">
        <f t="shared" si="44"/>
        <v>2713.5535877613806</v>
      </c>
      <c r="N93" s="106">
        <f t="shared" si="37"/>
        <v>678.38839694034516</v>
      </c>
      <c r="O93" s="108">
        <f t="shared" si="38"/>
        <v>0</v>
      </c>
      <c r="P93" s="109">
        <f t="shared" si="39"/>
        <v>-71.61160305965484</v>
      </c>
      <c r="Q93" s="110">
        <f t="shared" si="40"/>
        <v>0.90451786258712685</v>
      </c>
      <c r="R93" s="328"/>
      <c r="S93" s="47">
        <v>0.77708333333333335</v>
      </c>
      <c r="T93" s="48">
        <v>0.80325231481481485</v>
      </c>
      <c r="U93" s="111">
        <v>5.5500000000000682</v>
      </c>
      <c r="V93" s="112">
        <v>37.699642439858778</v>
      </c>
      <c r="W93" s="113"/>
      <c r="X93" s="116"/>
      <c r="Y93" s="337"/>
      <c r="Z93" s="338"/>
      <c r="AA93" s="117">
        <f t="shared" si="41"/>
        <v>-286.44641223861936</v>
      </c>
      <c r="AB93" s="110">
        <f t="shared" si="42"/>
        <v>0.90451786258712685</v>
      </c>
      <c r="AC93" s="333"/>
    </row>
    <row r="94" spans="1:29" ht="15.75" customHeight="1">
      <c r="A94" s="363"/>
      <c r="B94" s="100" t="s">
        <v>118</v>
      </c>
      <c r="C94" s="335" t="s">
        <v>197</v>
      </c>
      <c r="D94" s="336"/>
      <c r="E94" s="101">
        <v>23.27</v>
      </c>
      <c r="F94" s="102">
        <v>1032</v>
      </c>
      <c r="G94" s="103">
        <f t="shared" si="43"/>
        <v>24014.639999999999</v>
      </c>
      <c r="H94" s="13"/>
      <c r="I94" s="104">
        <v>5</v>
      </c>
      <c r="J94" s="105">
        <v>3000</v>
      </c>
      <c r="K94" s="106">
        <f t="shared" si="45"/>
        <v>600</v>
      </c>
      <c r="L94" s="107">
        <v>5</v>
      </c>
      <c r="M94" s="105">
        <f t="shared" si="44"/>
        <v>2717.0204651947952</v>
      </c>
      <c r="N94" s="106">
        <f t="shared" si="37"/>
        <v>543.40409303895899</v>
      </c>
      <c r="O94" s="108">
        <f t="shared" si="38"/>
        <v>0</v>
      </c>
      <c r="P94" s="109">
        <f t="shared" si="39"/>
        <v>-56.59590696104101</v>
      </c>
      <c r="Q94" s="110">
        <f t="shared" si="40"/>
        <v>0.905673488398265</v>
      </c>
      <c r="R94" s="328"/>
      <c r="S94" s="47">
        <v>0.80625000000000002</v>
      </c>
      <c r="T94" s="48">
        <v>0.82207175925925924</v>
      </c>
      <c r="U94" s="111">
        <v>5</v>
      </c>
      <c r="V94" s="112">
        <v>22.789670079117599</v>
      </c>
      <c r="W94" s="113"/>
      <c r="X94" s="116"/>
      <c r="Y94" s="337"/>
      <c r="Z94" s="338"/>
      <c r="AA94" s="117">
        <f t="shared" si="41"/>
        <v>-282.97953480520482</v>
      </c>
      <c r="AB94" s="110">
        <f t="shared" si="42"/>
        <v>0.90567348839826511</v>
      </c>
      <c r="AC94" s="333"/>
    </row>
    <row r="95" spans="1:29" ht="15.75" customHeight="1">
      <c r="A95" s="363"/>
      <c r="B95" s="100" t="s">
        <v>118</v>
      </c>
      <c r="C95" s="335" t="s">
        <v>230</v>
      </c>
      <c r="D95" s="336"/>
      <c r="E95" s="101">
        <v>24.33</v>
      </c>
      <c r="F95" s="102">
        <v>3131</v>
      </c>
      <c r="G95" s="121">
        <f t="shared" si="43"/>
        <v>76177.23</v>
      </c>
      <c r="H95" s="122"/>
      <c r="I95" s="104">
        <v>4</v>
      </c>
      <c r="J95" s="105">
        <v>3000</v>
      </c>
      <c r="K95" s="106">
        <f t="shared" si="45"/>
        <v>750</v>
      </c>
      <c r="L95" s="107">
        <v>4</v>
      </c>
      <c r="M95" s="105">
        <f t="shared" si="44"/>
        <v>2718.7427747972324</v>
      </c>
      <c r="N95" s="106">
        <f t="shared" si="37"/>
        <v>679.6856936993081</v>
      </c>
      <c r="O95" s="108">
        <f t="shared" si="38"/>
        <v>0</v>
      </c>
      <c r="P95" s="109">
        <f t="shared" si="39"/>
        <v>-70.314306300691896</v>
      </c>
      <c r="Q95" s="110">
        <f t="shared" si="40"/>
        <v>0.90624759159907742</v>
      </c>
      <c r="R95" s="328"/>
      <c r="S95" s="47">
        <v>0.82499999999999996</v>
      </c>
      <c r="T95" s="120">
        <v>0.87297453703703698</v>
      </c>
      <c r="U95" s="111">
        <v>5</v>
      </c>
      <c r="V95" s="112">
        <v>69.098114665890321</v>
      </c>
      <c r="W95" s="113">
        <v>0.87297453703703698</v>
      </c>
      <c r="X95" s="116">
        <v>0.91180555555555554</v>
      </c>
      <c r="Y95" s="337"/>
      <c r="Z95" s="338"/>
      <c r="AA95" s="117">
        <f t="shared" si="41"/>
        <v>-281.25722520276759</v>
      </c>
      <c r="AB95" s="110">
        <f t="shared" si="42"/>
        <v>0.90624759159907742</v>
      </c>
      <c r="AC95" s="333"/>
    </row>
    <row r="96" spans="1:29" ht="15.75" customHeight="1">
      <c r="A96" s="363"/>
      <c r="B96" s="100" t="s">
        <v>118</v>
      </c>
      <c r="C96" s="335" t="s">
        <v>138</v>
      </c>
      <c r="D96" s="336"/>
      <c r="E96" s="101">
        <v>17.89</v>
      </c>
      <c r="F96" s="102">
        <v>4291</v>
      </c>
      <c r="G96" s="121">
        <f t="shared" si="43"/>
        <v>76765.990000000005</v>
      </c>
      <c r="H96" s="62"/>
      <c r="I96" s="104">
        <v>4</v>
      </c>
      <c r="J96" s="105">
        <v>3300</v>
      </c>
      <c r="K96" s="106">
        <f t="shared" si="45"/>
        <v>825</v>
      </c>
      <c r="L96" s="107">
        <v>4</v>
      </c>
      <c r="M96" s="105">
        <f t="shared" si="44"/>
        <v>2989.8</v>
      </c>
      <c r="N96" s="106">
        <f t="shared" si="37"/>
        <v>747.45</v>
      </c>
      <c r="O96" s="123">
        <f t="shared" si="38"/>
        <v>0</v>
      </c>
      <c r="P96" s="124">
        <f t="shared" si="39"/>
        <v>-77.549999999999955</v>
      </c>
      <c r="Q96" s="125">
        <f t="shared" si="40"/>
        <v>0.90600000000000003</v>
      </c>
      <c r="R96" s="328"/>
      <c r="S96" s="47">
        <v>0.91180555555555554</v>
      </c>
      <c r="T96" s="120">
        <v>0.97159722222222222</v>
      </c>
      <c r="U96" s="111">
        <v>55.916666666666721</v>
      </c>
      <c r="V96" s="112">
        <v>86.112783463776836</v>
      </c>
      <c r="W96" s="113"/>
      <c r="X96" s="116"/>
      <c r="Y96" s="337"/>
      <c r="Z96" s="338"/>
      <c r="AA96" s="117">
        <f t="shared" si="41"/>
        <v>-310.19999999999982</v>
      </c>
      <c r="AB96" s="110">
        <f t="shared" si="42"/>
        <v>0.90600000000000003</v>
      </c>
      <c r="AC96" s="333"/>
    </row>
    <row r="97" spans="1:29" ht="15.75" customHeight="1">
      <c r="A97" s="363"/>
      <c r="B97" s="100"/>
      <c r="C97" s="335"/>
      <c r="D97" s="336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8"/>
      <c r="S97" s="47"/>
      <c r="T97" s="120"/>
      <c r="U97" s="111"/>
      <c r="V97" s="112"/>
      <c r="W97" s="113"/>
      <c r="X97" s="116"/>
      <c r="Y97" s="337"/>
      <c r="Z97" s="338"/>
      <c r="AA97" s="117"/>
      <c r="AB97" s="110"/>
      <c r="AC97" s="333"/>
    </row>
    <row r="98" spans="1:29" ht="15.75" customHeight="1">
      <c r="A98" s="363"/>
      <c r="B98" s="100"/>
      <c r="C98" s="335"/>
      <c r="D98" s="336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8"/>
      <c r="S98" s="47"/>
      <c r="T98" s="120"/>
      <c r="U98" s="111"/>
      <c r="V98" s="112"/>
      <c r="W98" s="113"/>
      <c r="X98" s="116"/>
      <c r="Y98" s="337"/>
      <c r="Z98" s="338"/>
      <c r="AA98" s="117"/>
      <c r="AB98" s="110"/>
      <c r="AC98" s="333"/>
    </row>
    <row r="99" spans="1:29" ht="15.75" customHeight="1">
      <c r="A99" s="363"/>
      <c r="B99" s="100"/>
      <c r="C99" s="335"/>
      <c r="D99" s="336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8"/>
      <c r="S99" s="47"/>
      <c r="T99" s="120"/>
      <c r="U99" s="111"/>
      <c r="V99" s="112"/>
      <c r="W99" s="113"/>
      <c r="X99" s="116"/>
      <c r="Y99" s="337"/>
      <c r="Z99" s="338"/>
      <c r="AA99" s="117"/>
      <c r="AB99" s="110"/>
      <c r="AC99" s="333"/>
    </row>
    <row r="100" spans="1:29" ht="15.75" customHeight="1">
      <c r="A100" s="363"/>
      <c r="B100" s="100"/>
      <c r="C100" s="335"/>
      <c r="D100" s="336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8"/>
      <c r="S100" s="47"/>
      <c r="T100" s="120"/>
      <c r="U100" s="111"/>
      <c r="V100" s="112"/>
      <c r="W100" s="126"/>
      <c r="X100" s="127"/>
      <c r="Y100" s="337"/>
      <c r="Z100" s="338"/>
      <c r="AA100" s="117"/>
      <c r="AB100" s="110"/>
      <c r="AC100" s="333"/>
    </row>
    <row r="101" spans="1:29" ht="15.75" customHeight="1">
      <c r="A101" s="363"/>
      <c r="B101" s="100"/>
      <c r="C101" s="335"/>
      <c r="D101" s="336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8"/>
      <c r="S101" s="47"/>
      <c r="T101" s="120"/>
      <c r="U101" s="111"/>
      <c r="V101" s="112"/>
      <c r="W101" s="126"/>
      <c r="X101" s="127"/>
      <c r="Y101" s="337"/>
      <c r="Z101" s="338"/>
      <c r="AA101" s="117"/>
      <c r="AB101" s="110"/>
      <c r="AC101" s="333"/>
    </row>
    <row r="102" spans="1:29" ht="15.75" customHeight="1">
      <c r="A102" s="363"/>
      <c r="B102" s="100"/>
      <c r="C102" s="335"/>
      <c r="D102" s="336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8"/>
      <c r="S102" s="47"/>
      <c r="T102" s="120"/>
      <c r="U102" s="111"/>
      <c r="V102" s="112"/>
      <c r="W102" s="126"/>
      <c r="X102" s="127"/>
      <c r="Y102" s="337"/>
      <c r="Z102" s="338"/>
      <c r="AA102" s="117"/>
      <c r="AB102" s="110"/>
      <c r="AC102" s="333"/>
    </row>
    <row r="103" spans="1:29" ht="15.75" customHeight="1">
      <c r="A103" s="363"/>
      <c r="B103" s="100"/>
      <c r="C103" s="335"/>
      <c r="D103" s="336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8"/>
      <c r="S103" s="47"/>
      <c r="T103" s="120"/>
      <c r="U103" s="111"/>
      <c r="V103" s="112"/>
      <c r="W103" s="126"/>
      <c r="X103" s="127"/>
      <c r="Y103" s="337"/>
      <c r="Z103" s="338"/>
      <c r="AA103" s="117"/>
      <c r="AB103" s="110"/>
      <c r="AC103" s="333"/>
    </row>
    <row r="104" spans="1:29" ht="15.75" customHeight="1">
      <c r="A104" s="363"/>
      <c r="B104" s="100"/>
      <c r="C104" s="335"/>
      <c r="D104" s="336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8"/>
      <c r="S104" s="47"/>
      <c r="T104" s="120"/>
      <c r="U104" s="111"/>
      <c r="V104" s="112"/>
      <c r="W104" s="126"/>
      <c r="X104" s="127"/>
      <c r="Y104" s="337"/>
      <c r="Z104" s="338"/>
      <c r="AA104" s="117"/>
      <c r="AB104" s="110"/>
      <c r="AC104" s="333"/>
    </row>
    <row r="105" spans="1:29" ht="15.75" customHeight="1">
      <c r="A105" s="363"/>
      <c r="B105" s="100"/>
      <c r="C105" s="335"/>
      <c r="D105" s="336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8"/>
      <c r="S105" s="119"/>
      <c r="T105" s="120"/>
      <c r="U105" s="130"/>
      <c r="V105" s="131"/>
      <c r="W105" s="126"/>
      <c r="X105" s="127"/>
      <c r="Y105" s="337"/>
      <c r="Z105" s="338"/>
      <c r="AA105" s="165"/>
      <c r="AB105" s="125"/>
      <c r="AC105" s="333"/>
    </row>
    <row r="106" spans="1:29" ht="15.75" customHeight="1" thickBot="1">
      <c r="A106" s="364"/>
      <c r="B106" s="133" t="s">
        <v>115</v>
      </c>
      <c r="C106" s="358"/>
      <c r="D106" s="358"/>
      <c r="E106" s="134"/>
      <c r="F106" s="99"/>
      <c r="G106" s="135"/>
      <c r="H106" s="69"/>
      <c r="I106" s="136">
        <f t="shared" ref="I106:J106" si="46">AVERAGE(I90:I105)</f>
        <v>4.1428571428571432</v>
      </c>
      <c r="J106" s="137">
        <f t="shared" si="46"/>
        <v>3171.4285714285716</v>
      </c>
      <c r="K106" s="138">
        <f t="shared" ref="K106" si="47">J106/I106</f>
        <v>765.51724137931035</v>
      </c>
      <c r="L106" s="136">
        <f t="shared" ref="L106:M106" si="48">AVERAGE(L90:L105)</f>
        <v>4.1428571428571432</v>
      </c>
      <c r="M106" s="137">
        <f t="shared" si="48"/>
        <v>2872.639032540807</v>
      </c>
      <c r="N106" s="138">
        <f t="shared" ref="N106:N114" si="49">M106/L106</f>
        <v>693.39562854433268</v>
      </c>
      <c r="O106" s="139">
        <f t="shared" ref="O106:O114" si="50">L106-I106</f>
        <v>0</v>
      </c>
      <c r="P106" s="140">
        <f t="shared" ref="P106:P114" si="51">N106-K106</f>
        <v>-72.121612834977668</v>
      </c>
      <c r="Q106" s="141">
        <f t="shared" ref="Q106:Q114" si="52">N106/K106</f>
        <v>0.90578708233268679</v>
      </c>
      <c r="R106" s="329"/>
      <c r="S106" s="142">
        <v>0.70833333333333337</v>
      </c>
      <c r="T106" s="143">
        <v>0.97159722222222222</v>
      </c>
      <c r="U106" s="144"/>
      <c r="V106" s="166"/>
      <c r="W106" s="99"/>
      <c r="X106" s="69"/>
      <c r="Y106" s="359"/>
      <c r="Z106" s="360"/>
      <c r="AA106" s="168">
        <f t="shared" ref="AA106:AA114" si="53">M106-J106</f>
        <v>-298.78953888776459</v>
      </c>
      <c r="AB106" s="141">
        <f t="shared" ref="AB106:AB114" si="54">M106/J106</f>
        <v>0.9057870823326869</v>
      </c>
      <c r="AC106" s="334"/>
    </row>
    <row r="107" spans="1:29" ht="15.75" customHeight="1">
      <c r="A107" s="322" t="s">
        <v>140</v>
      </c>
      <c r="B107" s="114" t="s">
        <v>118</v>
      </c>
      <c r="C107" s="325" t="s">
        <v>143</v>
      </c>
      <c r="D107" s="326"/>
      <c r="E107" s="147">
        <v>14.28</v>
      </c>
      <c r="F107" s="97">
        <v>358</v>
      </c>
      <c r="G107" s="148">
        <f t="shared" ref="G107:G114" si="55">E107*F107</f>
        <v>5112.24</v>
      </c>
      <c r="H107" s="149">
        <v>3</v>
      </c>
      <c r="I107" s="150">
        <v>3</v>
      </c>
      <c r="J107" s="151">
        <v>3600</v>
      </c>
      <c r="K107" s="152">
        <f>J107/I107</f>
        <v>1200</v>
      </c>
      <c r="L107" s="153">
        <v>3</v>
      </c>
      <c r="M107" s="151">
        <f t="shared" ref="M107:M114" si="56">F107/V107*60</f>
        <v>3186.1682678776442</v>
      </c>
      <c r="N107" s="152">
        <f t="shared" si="49"/>
        <v>1062.056089292548</v>
      </c>
      <c r="O107" s="154">
        <f t="shared" si="50"/>
        <v>0</v>
      </c>
      <c r="P107" s="155">
        <f t="shared" si="51"/>
        <v>-137.94391070745201</v>
      </c>
      <c r="Q107" s="156">
        <f t="shared" si="52"/>
        <v>0.88504674107712333</v>
      </c>
      <c r="R107" s="327">
        <f>Q123</f>
        <v>0.89498338561915014</v>
      </c>
      <c r="S107" s="157">
        <v>0.75416666666666665</v>
      </c>
      <c r="T107" s="158">
        <v>0.75884259259259257</v>
      </c>
      <c r="U107" s="159"/>
      <c r="V107" s="160">
        <v>6.7416401753031581</v>
      </c>
      <c r="W107" s="161"/>
      <c r="X107" s="162"/>
      <c r="Y107" s="330"/>
      <c r="Z107" s="331"/>
      <c r="AA107" s="115">
        <f t="shared" si="53"/>
        <v>-413.83173212235579</v>
      </c>
      <c r="AB107" s="156">
        <f t="shared" si="54"/>
        <v>0.88504674107712344</v>
      </c>
      <c r="AC107" s="332">
        <f>AB123</f>
        <v>0.89498338561915014</v>
      </c>
    </row>
    <row r="108" spans="1:29" ht="15.75" customHeight="1">
      <c r="A108" s="323"/>
      <c r="B108" s="100" t="s">
        <v>118</v>
      </c>
      <c r="C108" s="335" t="s">
        <v>142</v>
      </c>
      <c r="D108" s="336"/>
      <c r="E108" s="101">
        <v>18.18</v>
      </c>
      <c r="F108" s="102">
        <v>758</v>
      </c>
      <c r="G108" s="103">
        <f t="shared" si="55"/>
        <v>13780.44</v>
      </c>
      <c r="H108" s="26">
        <v>2</v>
      </c>
      <c r="I108" s="104">
        <v>3</v>
      </c>
      <c r="J108" s="105">
        <v>3000</v>
      </c>
      <c r="K108" s="106">
        <f t="shared" si="45"/>
        <v>1000</v>
      </c>
      <c r="L108" s="107">
        <v>3</v>
      </c>
      <c r="M108" s="105">
        <f t="shared" si="56"/>
        <v>2718.708880399824</v>
      </c>
      <c r="N108" s="106">
        <f t="shared" si="49"/>
        <v>906.236293466608</v>
      </c>
      <c r="O108" s="108">
        <f t="shared" si="50"/>
        <v>0</v>
      </c>
      <c r="P108" s="109">
        <f t="shared" si="51"/>
        <v>-93.763706533391996</v>
      </c>
      <c r="Q108" s="110">
        <f t="shared" si="52"/>
        <v>0.90623629346660806</v>
      </c>
      <c r="R108" s="328"/>
      <c r="S108" s="47">
        <v>0.76874999999999993</v>
      </c>
      <c r="T108" s="48">
        <v>0.78035879629629623</v>
      </c>
      <c r="U108" s="111">
        <v>15</v>
      </c>
      <c r="V108" s="112">
        <v>16.728528871878158</v>
      </c>
      <c r="W108" s="113"/>
      <c r="X108" s="116"/>
      <c r="Y108" s="337"/>
      <c r="Z108" s="338"/>
      <c r="AA108" s="117">
        <f t="shared" si="53"/>
        <v>-281.29111960017599</v>
      </c>
      <c r="AB108" s="110">
        <f t="shared" si="54"/>
        <v>0.90623629346660806</v>
      </c>
      <c r="AC108" s="333"/>
    </row>
    <row r="109" spans="1:29" ht="15.75" customHeight="1">
      <c r="A109" s="323"/>
      <c r="B109" s="100" t="s">
        <v>118</v>
      </c>
      <c r="C109" s="335" t="s">
        <v>148</v>
      </c>
      <c r="D109" s="336"/>
      <c r="E109" s="101">
        <v>25.03</v>
      </c>
      <c r="F109" s="102">
        <v>1985</v>
      </c>
      <c r="G109" s="103">
        <f t="shared" si="55"/>
        <v>49684.55</v>
      </c>
      <c r="H109" s="26"/>
      <c r="I109" s="104">
        <v>5</v>
      </c>
      <c r="J109" s="105">
        <v>3600</v>
      </c>
      <c r="K109" s="106">
        <f t="shared" si="45"/>
        <v>720</v>
      </c>
      <c r="L109" s="107">
        <v>5</v>
      </c>
      <c r="M109" s="105">
        <f t="shared" si="56"/>
        <v>3196.18874369996</v>
      </c>
      <c r="N109" s="106">
        <f t="shared" si="49"/>
        <v>639.23774873999196</v>
      </c>
      <c r="O109" s="108">
        <f t="shared" si="50"/>
        <v>0</v>
      </c>
      <c r="P109" s="109">
        <f t="shared" si="51"/>
        <v>-80.762251260008043</v>
      </c>
      <c r="Q109" s="110">
        <f t="shared" si="52"/>
        <v>0.88783020658332212</v>
      </c>
      <c r="R109" s="328"/>
      <c r="S109" s="47">
        <v>0.79027777777777763</v>
      </c>
      <c r="T109" s="48">
        <v>0.81614583333333324</v>
      </c>
      <c r="U109" s="111">
        <v>15</v>
      </c>
      <c r="V109" s="112">
        <v>37.263131044672882</v>
      </c>
      <c r="W109" s="113"/>
      <c r="X109" s="116"/>
      <c r="Y109" s="337"/>
      <c r="Z109" s="338"/>
      <c r="AA109" s="117">
        <f t="shared" si="53"/>
        <v>-403.81125630003999</v>
      </c>
      <c r="AB109" s="110">
        <f t="shared" si="54"/>
        <v>0.88783020658332223</v>
      </c>
      <c r="AC109" s="333"/>
    </row>
    <row r="110" spans="1:29" ht="15.75" customHeight="1">
      <c r="A110" s="323"/>
      <c r="B110" s="100" t="s">
        <v>118</v>
      </c>
      <c r="C110" s="335" t="s">
        <v>141</v>
      </c>
      <c r="D110" s="336"/>
      <c r="E110" s="101">
        <v>14.03</v>
      </c>
      <c r="F110" s="102">
        <v>2478</v>
      </c>
      <c r="G110" s="103">
        <f t="shared" si="55"/>
        <v>34766.339999999997</v>
      </c>
      <c r="H110" s="26">
        <v>2</v>
      </c>
      <c r="I110" s="104">
        <v>3</v>
      </c>
      <c r="J110" s="105">
        <v>3000</v>
      </c>
      <c r="K110" s="106">
        <f t="shared" si="45"/>
        <v>1000</v>
      </c>
      <c r="L110" s="107">
        <v>3</v>
      </c>
      <c r="M110" s="105">
        <f t="shared" si="56"/>
        <v>2717.7250361065103</v>
      </c>
      <c r="N110" s="106">
        <f t="shared" si="49"/>
        <v>905.90834536883676</v>
      </c>
      <c r="O110" s="108">
        <f t="shared" si="50"/>
        <v>0</v>
      </c>
      <c r="P110" s="109">
        <f t="shared" si="51"/>
        <v>-94.091654631163237</v>
      </c>
      <c r="Q110" s="110">
        <f t="shared" si="52"/>
        <v>0.9059083453688368</v>
      </c>
      <c r="R110" s="328"/>
      <c r="S110" s="47">
        <v>0.82638888888888873</v>
      </c>
      <c r="T110" s="48">
        <v>0.86437499999999989</v>
      </c>
      <c r="U110" s="111">
        <v>14.749999999999908</v>
      </c>
      <c r="V110" s="112">
        <v>54.707521189488382</v>
      </c>
      <c r="W110" s="113"/>
      <c r="X110" s="116"/>
      <c r="Y110" s="337"/>
      <c r="Z110" s="338"/>
      <c r="AA110" s="117">
        <f t="shared" si="53"/>
        <v>-282.27496389348971</v>
      </c>
      <c r="AB110" s="110">
        <f t="shared" si="54"/>
        <v>0.9059083453688368</v>
      </c>
      <c r="AC110" s="333"/>
    </row>
    <row r="111" spans="1:29" ht="15.75" customHeight="1">
      <c r="A111" s="323"/>
      <c r="B111" s="100" t="s">
        <v>118</v>
      </c>
      <c r="C111" s="335" t="s">
        <v>143</v>
      </c>
      <c r="D111" s="336"/>
      <c r="E111" s="101">
        <v>14.28</v>
      </c>
      <c r="F111" s="102">
        <v>2747</v>
      </c>
      <c r="G111" s="103">
        <f t="shared" si="55"/>
        <v>39227.159999999996</v>
      </c>
      <c r="H111" s="13"/>
      <c r="I111" s="104">
        <v>3</v>
      </c>
      <c r="J111" s="105">
        <v>3600</v>
      </c>
      <c r="K111" s="106">
        <f t="shared" si="45"/>
        <v>1200</v>
      </c>
      <c r="L111" s="107">
        <v>3</v>
      </c>
      <c r="M111" s="105">
        <f t="shared" si="56"/>
        <v>3186.1682678776447</v>
      </c>
      <c r="N111" s="106">
        <f t="shared" si="49"/>
        <v>1062.0560892925482</v>
      </c>
      <c r="O111" s="108">
        <f t="shared" si="50"/>
        <v>0</v>
      </c>
      <c r="P111" s="109">
        <f t="shared" si="51"/>
        <v>-137.94391070745178</v>
      </c>
      <c r="Q111" s="110">
        <f t="shared" si="52"/>
        <v>0.88504674107712356</v>
      </c>
      <c r="R111" s="328"/>
      <c r="S111" s="47">
        <v>0.87430555555555534</v>
      </c>
      <c r="T111" s="48">
        <v>0.91021990740740721</v>
      </c>
      <c r="U111" s="111">
        <v>15</v>
      </c>
      <c r="V111" s="112">
        <v>51.729847937312215</v>
      </c>
      <c r="W111" s="113"/>
      <c r="X111" s="116"/>
      <c r="Y111" s="337"/>
      <c r="Z111" s="338"/>
      <c r="AA111" s="117">
        <f t="shared" si="53"/>
        <v>-413.83173212235533</v>
      </c>
      <c r="AB111" s="110">
        <f t="shared" si="54"/>
        <v>0.88504674107712356</v>
      </c>
      <c r="AC111" s="333"/>
    </row>
    <row r="112" spans="1:29" ht="15.75" customHeight="1">
      <c r="A112" s="323"/>
      <c r="B112" s="100" t="s">
        <v>118</v>
      </c>
      <c r="C112" s="335" t="s">
        <v>142</v>
      </c>
      <c r="D112" s="336"/>
      <c r="E112" s="101">
        <v>18.18</v>
      </c>
      <c r="F112" s="102">
        <v>1518</v>
      </c>
      <c r="G112" s="121">
        <f t="shared" si="55"/>
        <v>27597.239999999998</v>
      </c>
      <c r="H112" s="122"/>
      <c r="I112" s="104">
        <v>3</v>
      </c>
      <c r="J112" s="105">
        <v>3000</v>
      </c>
      <c r="K112" s="106">
        <f t="shared" si="45"/>
        <v>1000</v>
      </c>
      <c r="L112" s="107">
        <v>3</v>
      </c>
      <c r="M112" s="105">
        <f t="shared" si="56"/>
        <v>2718.708880399824</v>
      </c>
      <c r="N112" s="106">
        <f t="shared" si="49"/>
        <v>906.236293466608</v>
      </c>
      <c r="O112" s="108">
        <f t="shared" si="50"/>
        <v>0</v>
      </c>
      <c r="P112" s="109">
        <f t="shared" si="51"/>
        <v>-93.763706533391996</v>
      </c>
      <c r="Q112" s="110">
        <f t="shared" si="52"/>
        <v>0.90623629346660806</v>
      </c>
      <c r="R112" s="328"/>
      <c r="S112" s="47">
        <v>0.92013888888888862</v>
      </c>
      <c r="T112" s="120">
        <v>0.94340277777777748</v>
      </c>
      <c r="U112" s="111">
        <v>15</v>
      </c>
      <c r="V112" s="112">
        <v>33.501196342362853</v>
      </c>
      <c r="W112" s="113"/>
      <c r="X112" s="116"/>
      <c r="Y112" s="337"/>
      <c r="Z112" s="338"/>
      <c r="AA112" s="117">
        <f t="shared" si="53"/>
        <v>-281.29111960017599</v>
      </c>
      <c r="AB112" s="110">
        <f t="shared" si="54"/>
        <v>0.90623629346660806</v>
      </c>
      <c r="AC112" s="333"/>
    </row>
    <row r="113" spans="1:29" ht="15.75" customHeight="1">
      <c r="A113" s="323"/>
      <c r="B113" s="100" t="s">
        <v>118</v>
      </c>
      <c r="C113" s="335" t="s">
        <v>141</v>
      </c>
      <c r="D113" s="336"/>
      <c r="E113" s="101">
        <v>14.03</v>
      </c>
      <c r="F113" s="102">
        <v>6436</v>
      </c>
      <c r="G113" s="121">
        <f t="shared" si="55"/>
        <v>90297.08</v>
      </c>
      <c r="H113" s="62"/>
      <c r="I113" s="104">
        <v>3</v>
      </c>
      <c r="J113" s="105">
        <v>3000</v>
      </c>
      <c r="K113" s="106">
        <f t="shared" si="45"/>
        <v>1000</v>
      </c>
      <c r="L113" s="107">
        <v>3</v>
      </c>
      <c r="M113" s="105">
        <f t="shared" si="56"/>
        <v>2717.7250361065103</v>
      </c>
      <c r="N113" s="106">
        <f t="shared" si="49"/>
        <v>905.90834536883676</v>
      </c>
      <c r="O113" s="123">
        <f t="shared" si="50"/>
        <v>0</v>
      </c>
      <c r="P113" s="124">
        <f t="shared" si="51"/>
        <v>-94.091654631163237</v>
      </c>
      <c r="Q113" s="125">
        <f t="shared" si="52"/>
        <v>0.9059083453688368</v>
      </c>
      <c r="R113" s="328"/>
      <c r="S113" s="47">
        <v>0.95347222222222194</v>
      </c>
      <c r="T113" s="120">
        <v>1.0521412037037035</v>
      </c>
      <c r="U113" s="111">
        <v>14.500000000000028</v>
      </c>
      <c r="V113" s="112">
        <v>142.08942953008363</v>
      </c>
      <c r="W113" s="113"/>
      <c r="X113" s="116"/>
      <c r="Y113" s="337"/>
      <c r="Z113" s="338"/>
      <c r="AA113" s="117">
        <f t="shared" si="53"/>
        <v>-282.27496389348971</v>
      </c>
      <c r="AB113" s="110">
        <f t="shared" si="54"/>
        <v>0.9059083453688368</v>
      </c>
      <c r="AC113" s="333"/>
    </row>
    <row r="114" spans="1:29" ht="15.75" customHeight="1">
      <c r="A114" s="323"/>
      <c r="B114" s="100" t="s">
        <v>118</v>
      </c>
      <c r="C114" s="335" t="s">
        <v>143</v>
      </c>
      <c r="D114" s="336"/>
      <c r="E114" s="101">
        <v>14.28</v>
      </c>
      <c r="F114" s="102">
        <v>8315</v>
      </c>
      <c r="G114" s="121">
        <f t="shared" si="55"/>
        <v>118738.2</v>
      </c>
      <c r="H114" s="62"/>
      <c r="I114" s="104">
        <v>3</v>
      </c>
      <c r="J114" s="105">
        <v>3600</v>
      </c>
      <c r="K114" s="106">
        <f t="shared" si="45"/>
        <v>1200</v>
      </c>
      <c r="L114" s="118">
        <v>3</v>
      </c>
      <c r="M114" s="105">
        <f t="shared" si="56"/>
        <v>3186.1682678776438</v>
      </c>
      <c r="N114" s="106">
        <f t="shared" si="49"/>
        <v>1062.056089292548</v>
      </c>
      <c r="O114" s="123">
        <f t="shared" si="50"/>
        <v>0</v>
      </c>
      <c r="P114" s="124">
        <f t="shared" si="51"/>
        <v>-137.94391070745201</v>
      </c>
      <c r="Q114" s="125">
        <f t="shared" si="52"/>
        <v>0.88504674107712333</v>
      </c>
      <c r="R114" s="328"/>
      <c r="S114" s="47">
        <v>1.0624999999999998</v>
      </c>
      <c r="T114" s="120">
        <v>1.1712268518518516</v>
      </c>
      <c r="U114" s="111">
        <v>14.916666666666707</v>
      </c>
      <c r="V114" s="112">
        <v>156.58306720012783</v>
      </c>
      <c r="W114" s="113"/>
      <c r="X114" s="116"/>
      <c r="Y114" s="337"/>
      <c r="Z114" s="338"/>
      <c r="AA114" s="117">
        <f t="shared" si="53"/>
        <v>-413.83173212235624</v>
      </c>
      <c r="AB114" s="110">
        <f t="shared" si="54"/>
        <v>0.88504674107712322</v>
      </c>
      <c r="AC114" s="333"/>
    </row>
    <row r="115" spans="1:29" ht="15.75" customHeight="1">
      <c r="A115" s="323"/>
      <c r="B115" s="100"/>
      <c r="C115" s="335"/>
      <c r="D115" s="336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8"/>
      <c r="S115" s="47"/>
      <c r="T115" s="120"/>
      <c r="U115" s="111"/>
      <c r="V115" s="112"/>
      <c r="W115" s="113"/>
      <c r="X115" s="116"/>
      <c r="Y115" s="337"/>
      <c r="Z115" s="338"/>
      <c r="AA115" s="117"/>
      <c r="AB115" s="110"/>
      <c r="AC115" s="333"/>
    </row>
    <row r="116" spans="1:29" ht="15.75" customHeight="1">
      <c r="A116" s="323"/>
      <c r="B116" s="100"/>
      <c r="C116" s="335"/>
      <c r="D116" s="336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8"/>
      <c r="S116" s="47"/>
      <c r="T116" s="120"/>
      <c r="U116" s="111"/>
      <c r="V116" s="112"/>
      <c r="W116" s="113"/>
      <c r="X116" s="116"/>
      <c r="Y116" s="337"/>
      <c r="Z116" s="338"/>
      <c r="AA116" s="117"/>
      <c r="AB116" s="110"/>
      <c r="AC116" s="333"/>
    </row>
    <row r="117" spans="1:29" ht="15.75" customHeight="1">
      <c r="A117" s="323"/>
      <c r="B117" s="100"/>
      <c r="C117" s="335"/>
      <c r="D117" s="336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8"/>
      <c r="S117" s="47"/>
      <c r="T117" s="120"/>
      <c r="U117" s="111"/>
      <c r="V117" s="112"/>
      <c r="W117" s="126"/>
      <c r="X117" s="127"/>
      <c r="Y117" s="337"/>
      <c r="Z117" s="338"/>
      <c r="AA117" s="117"/>
      <c r="AB117" s="110"/>
      <c r="AC117" s="333"/>
    </row>
    <row r="118" spans="1:29" ht="15.75" customHeight="1">
      <c r="A118" s="323"/>
      <c r="B118" s="100"/>
      <c r="C118" s="335"/>
      <c r="D118" s="336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8"/>
      <c r="S118" s="47"/>
      <c r="T118" s="120"/>
      <c r="U118" s="111"/>
      <c r="V118" s="112"/>
      <c r="W118" s="126"/>
      <c r="X118" s="127"/>
      <c r="Y118" s="337"/>
      <c r="Z118" s="338"/>
      <c r="AA118" s="117"/>
      <c r="AB118" s="110"/>
      <c r="AC118" s="333"/>
    </row>
    <row r="119" spans="1:29" ht="15.75" customHeight="1">
      <c r="A119" s="323"/>
      <c r="B119" s="100"/>
      <c r="C119" s="335"/>
      <c r="D119" s="336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8"/>
      <c r="S119" s="47"/>
      <c r="T119" s="120"/>
      <c r="U119" s="111"/>
      <c r="V119" s="112"/>
      <c r="W119" s="126"/>
      <c r="X119" s="127"/>
      <c r="Y119" s="337"/>
      <c r="Z119" s="338"/>
      <c r="AA119" s="117"/>
      <c r="AB119" s="110"/>
      <c r="AC119" s="333"/>
    </row>
    <row r="120" spans="1:29" ht="15.75" customHeight="1">
      <c r="A120" s="323"/>
      <c r="B120" s="100"/>
      <c r="C120" s="335"/>
      <c r="D120" s="336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8"/>
      <c r="S120" s="47"/>
      <c r="T120" s="120"/>
      <c r="U120" s="111"/>
      <c r="V120" s="112"/>
      <c r="W120" s="126"/>
      <c r="X120" s="127"/>
      <c r="Y120" s="337"/>
      <c r="Z120" s="338"/>
      <c r="AA120" s="117"/>
      <c r="AB120" s="110"/>
      <c r="AC120" s="333"/>
    </row>
    <row r="121" spans="1:29" ht="15.75" customHeight="1">
      <c r="A121" s="323"/>
      <c r="B121" s="100"/>
      <c r="C121" s="335"/>
      <c r="D121" s="336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8"/>
      <c r="S121" s="47"/>
      <c r="T121" s="120"/>
      <c r="U121" s="111"/>
      <c r="V121" s="112"/>
      <c r="W121" s="126"/>
      <c r="X121" s="127"/>
      <c r="Y121" s="337"/>
      <c r="Z121" s="338"/>
      <c r="AA121" s="117"/>
      <c r="AB121" s="110"/>
      <c r="AC121" s="333"/>
    </row>
    <row r="122" spans="1:29" ht="15.75" customHeight="1">
      <c r="A122" s="323"/>
      <c r="B122" s="100"/>
      <c r="C122" s="335"/>
      <c r="D122" s="336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8"/>
      <c r="S122" s="119"/>
      <c r="T122" s="120"/>
      <c r="U122" s="130"/>
      <c r="V122" s="131"/>
      <c r="W122" s="126"/>
      <c r="X122" s="127"/>
      <c r="Y122" s="337"/>
      <c r="Z122" s="338"/>
      <c r="AA122" s="165"/>
      <c r="AB122" s="125"/>
      <c r="AC122" s="333"/>
    </row>
    <row r="123" spans="1:29" ht="15.75" customHeight="1" thickBot="1">
      <c r="A123" s="324"/>
      <c r="B123" s="133" t="s">
        <v>115</v>
      </c>
      <c r="C123" s="358"/>
      <c r="D123" s="358"/>
      <c r="E123" s="134"/>
      <c r="F123" s="99"/>
      <c r="G123" s="135"/>
      <c r="H123" s="69"/>
      <c r="I123" s="136">
        <f t="shared" ref="I123:J123" si="57">AVERAGE(I107:I122)</f>
        <v>3.25</v>
      </c>
      <c r="J123" s="137">
        <f t="shared" si="57"/>
        <v>3300</v>
      </c>
      <c r="K123" s="138">
        <f t="shared" ref="K123" si="58">J123/I123</f>
        <v>1015.3846153846154</v>
      </c>
      <c r="L123" s="136">
        <f t="shared" ref="L123:M123" si="59">AVERAGE(L107:L122)</f>
        <v>3.25</v>
      </c>
      <c r="M123" s="137">
        <f t="shared" si="59"/>
        <v>2953.4451725431954</v>
      </c>
      <c r="N123" s="138">
        <f t="shared" ref="N123:N136" si="60">M123/L123</f>
        <v>908.75236078252169</v>
      </c>
      <c r="O123" s="139">
        <f t="shared" ref="O123:O136" si="61">L123-I123</f>
        <v>0</v>
      </c>
      <c r="P123" s="140">
        <f t="shared" ref="P123:P136" si="62">N123-K123</f>
        <v>-106.63225460209367</v>
      </c>
      <c r="Q123" s="141">
        <f t="shared" ref="Q123:Q136" si="63">N123/K123</f>
        <v>0.89498338561915014</v>
      </c>
      <c r="R123" s="329"/>
      <c r="S123" s="142">
        <v>0.75416666666666665</v>
      </c>
      <c r="T123" s="143">
        <v>1.1712268518518516</v>
      </c>
      <c r="U123" s="144"/>
      <c r="V123" s="166"/>
      <c r="W123" s="99"/>
      <c r="X123" s="69"/>
      <c r="Y123" s="359"/>
      <c r="Z123" s="360"/>
      <c r="AA123" s="168">
        <f t="shared" ref="AA123:AA136" si="64">M123-J123</f>
        <v>-346.55482745680456</v>
      </c>
      <c r="AB123" s="141">
        <f t="shared" ref="AB123:AB136" si="65">M123/J123</f>
        <v>0.89498338561915014</v>
      </c>
      <c r="AC123" s="334"/>
    </row>
    <row r="124" spans="1:29" ht="15.75" customHeight="1">
      <c r="A124" s="361" t="s">
        <v>144</v>
      </c>
      <c r="B124" s="114" t="s">
        <v>118</v>
      </c>
      <c r="C124" s="325" t="s">
        <v>139</v>
      </c>
      <c r="D124" s="326"/>
      <c r="E124" s="147">
        <v>16.66</v>
      </c>
      <c r="F124" s="97">
        <v>278</v>
      </c>
      <c r="G124" s="148">
        <f t="shared" ref="G124:G136" si="66">E124*F124</f>
        <v>4631.4800000000005</v>
      </c>
      <c r="H124" s="149">
        <v>3</v>
      </c>
      <c r="I124" s="150">
        <v>5</v>
      </c>
      <c r="J124" s="151">
        <v>3600</v>
      </c>
      <c r="K124" s="152">
        <f>J124/I124</f>
        <v>720</v>
      </c>
      <c r="L124" s="153">
        <v>5</v>
      </c>
      <c r="M124" s="151">
        <f t="shared" ref="M124:M136" si="67">F124/V124*60</f>
        <v>3191.3478973714541</v>
      </c>
      <c r="N124" s="152">
        <f t="shared" si="60"/>
        <v>638.26957947429082</v>
      </c>
      <c r="O124" s="154">
        <f t="shared" si="61"/>
        <v>0</v>
      </c>
      <c r="P124" s="155">
        <f t="shared" si="62"/>
        <v>-81.730420525709178</v>
      </c>
      <c r="Q124" s="156">
        <f t="shared" si="63"/>
        <v>0.88648552704762618</v>
      </c>
      <c r="R124" s="327">
        <f>Q140</f>
        <v>0.88655595510414709</v>
      </c>
      <c r="S124" s="157">
        <v>0.76319444444444451</v>
      </c>
      <c r="T124" s="158">
        <v>0.76681712962962967</v>
      </c>
      <c r="U124" s="159"/>
      <c r="V124" s="160">
        <v>5.2266316730114077</v>
      </c>
      <c r="W124" s="158"/>
      <c r="X124" s="169"/>
      <c r="Y124" s="330"/>
      <c r="Z124" s="331"/>
      <c r="AA124" s="171">
        <f t="shared" si="64"/>
        <v>-408.65210262854589</v>
      </c>
      <c r="AB124" s="156">
        <f t="shared" si="65"/>
        <v>0.88648552704762618</v>
      </c>
      <c r="AC124" s="332">
        <f>AB140</f>
        <v>0.8865559551041472</v>
      </c>
    </row>
    <row r="125" spans="1:29" ht="15.75" customHeight="1">
      <c r="A125" s="362"/>
      <c r="B125" s="100" t="s">
        <v>118</v>
      </c>
      <c r="C125" s="335" t="s">
        <v>146</v>
      </c>
      <c r="D125" s="336"/>
      <c r="E125" s="101">
        <v>18.18</v>
      </c>
      <c r="F125" s="102">
        <v>440</v>
      </c>
      <c r="G125" s="103">
        <f t="shared" si="66"/>
        <v>7999.2</v>
      </c>
      <c r="H125" s="26">
        <v>2</v>
      </c>
      <c r="I125" s="104">
        <v>3</v>
      </c>
      <c r="J125" s="105">
        <v>3600</v>
      </c>
      <c r="K125" s="106">
        <f t="shared" si="45"/>
        <v>1200</v>
      </c>
      <c r="L125" s="107">
        <v>3</v>
      </c>
      <c r="M125" s="105">
        <f t="shared" si="67"/>
        <v>3197.3960598015251</v>
      </c>
      <c r="N125" s="106">
        <f t="shared" si="60"/>
        <v>1065.7986866005083</v>
      </c>
      <c r="O125" s="108">
        <f t="shared" si="61"/>
        <v>0</v>
      </c>
      <c r="P125" s="109">
        <f t="shared" si="62"/>
        <v>-134.20131339949171</v>
      </c>
      <c r="Q125" s="110">
        <f t="shared" si="63"/>
        <v>0.88816557216709024</v>
      </c>
      <c r="R125" s="328"/>
      <c r="S125" s="47">
        <v>0.77708333333333335</v>
      </c>
      <c r="T125" s="48">
        <v>0.78281250000000002</v>
      </c>
      <c r="U125" s="111">
        <v>14.783333333333299</v>
      </c>
      <c r="V125" s="112">
        <v>8.2567187505819195</v>
      </c>
      <c r="W125" s="113"/>
      <c r="X125" s="13"/>
      <c r="Y125" s="337"/>
      <c r="Z125" s="338"/>
      <c r="AA125" s="172">
        <f t="shared" si="64"/>
        <v>-402.6039401984749</v>
      </c>
      <c r="AB125" s="110">
        <f t="shared" si="65"/>
        <v>0.88816557216709036</v>
      </c>
      <c r="AC125" s="333"/>
    </row>
    <row r="126" spans="1:29" ht="15.75" customHeight="1">
      <c r="A126" s="362"/>
      <c r="B126" s="100" t="s">
        <v>118</v>
      </c>
      <c r="C126" s="335" t="s">
        <v>134</v>
      </c>
      <c r="D126" s="336"/>
      <c r="E126" s="101">
        <v>16.7</v>
      </c>
      <c r="F126" s="102">
        <v>610</v>
      </c>
      <c r="G126" s="103">
        <f t="shared" si="66"/>
        <v>10187</v>
      </c>
      <c r="H126" s="26">
        <v>2</v>
      </c>
      <c r="I126" s="104">
        <v>3</v>
      </c>
      <c r="J126" s="105">
        <v>3600</v>
      </c>
      <c r="K126" s="106">
        <f t="shared" si="45"/>
        <v>1200</v>
      </c>
      <c r="L126" s="107">
        <v>3</v>
      </c>
      <c r="M126" s="105">
        <f t="shared" si="67"/>
        <v>3186.6453565367624</v>
      </c>
      <c r="N126" s="106">
        <f t="shared" si="60"/>
        <v>1062.2151188455875</v>
      </c>
      <c r="O126" s="108">
        <f t="shared" si="61"/>
        <v>0</v>
      </c>
      <c r="P126" s="109">
        <f t="shared" si="62"/>
        <v>-137.78488115441246</v>
      </c>
      <c r="Q126" s="110">
        <f t="shared" si="63"/>
        <v>0.88517926570465633</v>
      </c>
      <c r="R126" s="328"/>
      <c r="S126" s="47">
        <v>0.79305555555555551</v>
      </c>
      <c r="T126" s="48">
        <v>0.8010300925925925</v>
      </c>
      <c r="U126" s="111">
        <v>14.749999999999908</v>
      </c>
      <c r="V126" s="112">
        <v>11.485432454829796</v>
      </c>
      <c r="W126" s="113"/>
      <c r="X126" s="13"/>
      <c r="Y126" s="337"/>
      <c r="Z126" s="338"/>
      <c r="AA126" s="172">
        <f t="shared" si="64"/>
        <v>-413.35464346323761</v>
      </c>
      <c r="AB126" s="110">
        <f t="shared" si="65"/>
        <v>0.88517926570465622</v>
      </c>
      <c r="AC126" s="333"/>
    </row>
    <row r="127" spans="1:29" ht="15.75" customHeight="1">
      <c r="A127" s="362"/>
      <c r="B127" s="100" t="s">
        <v>118</v>
      </c>
      <c r="C127" s="335" t="s">
        <v>201</v>
      </c>
      <c r="D127" s="336"/>
      <c r="E127" s="101">
        <v>30</v>
      </c>
      <c r="F127" s="102">
        <v>861</v>
      </c>
      <c r="G127" s="103">
        <f t="shared" si="66"/>
        <v>25830</v>
      </c>
      <c r="H127" s="26">
        <v>2</v>
      </c>
      <c r="I127" s="104">
        <v>4</v>
      </c>
      <c r="J127" s="105">
        <v>3600</v>
      </c>
      <c r="K127" s="106">
        <f t="shared" si="45"/>
        <v>900</v>
      </c>
      <c r="L127" s="107">
        <v>4</v>
      </c>
      <c r="M127" s="105">
        <f t="shared" si="67"/>
        <v>3193.1999999999989</v>
      </c>
      <c r="N127" s="106">
        <f t="shared" si="60"/>
        <v>798.29999999999973</v>
      </c>
      <c r="O127" s="108">
        <f t="shared" si="61"/>
        <v>0</v>
      </c>
      <c r="P127" s="109">
        <f t="shared" si="62"/>
        <v>-101.70000000000027</v>
      </c>
      <c r="Q127" s="110">
        <f t="shared" si="63"/>
        <v>0.88699999999999968</v>
      </c>
      <c r="R127" s="328"/>
      <c r="S127" s="47">
        <v>0.81111111111111101</v>
      </c>
      <c r="T127" s="48">
        <v>0.82233796296296291</v>
      </c>
      <c r="U127" s="111">
        <v>14.516666666666644</v>
      </c>
      <c r="V127" s="112">
        <v>16.178128523111617</v>
      </c>
      <c r="W127" s="113"/>
      <c r="X127" s="13"/>
      <c r="Y127" s="337"/>
      <c r="Z127" s="338"/>
      <c r="AA127" s="172">
        <f t="shared" si="64"/>
        <v>-406.80000000000109</v>
      </c>
      <c r="AB127" s="110">
        <f t="shared" si="65"/>
        <v>0.88699999999999968</v>
      </c>
      <c r="AC127" s="333"/>
    </row>
    <row r="128" spans="1:29" ht="15.75" customHeight="1">
      <c r="A128" s="363"/>
      <c r="B128" s="100" t="s">
        <v>118</v>
      </c>
      <c r="C128" s="335" t="s">
        <v>147</v>
      </c>
      <c r="D128" s="336"/>
      <c r="E128" s="101">
        <v>24.82</v>
      </c>
      <c r="F128" s="102">
        <v>839</v>
      </c>
      <c r="G128" s="103">
        <f t="shared" si="66"/>
        <v>20823.98</v>
      </c>
      <c r="H128" s="26">
        <v>2</v>
      </c>
      <c r="I128" s="104">
        <v>5</v>
      </c>
      <c r="J128" s="105">
        <v>3600</v>
      </c>
      <c r="K128" s="106">
        <f t="shared" si="45"/>
        <v>720</v>
      </c>
      <c r="L128" s="107">
        <v>5</v>
      </c>
      <c r="M128" s="105">
        <f t="shared" si="67"/>
        <v>3191.4082883712945</v>
      </c>
      <c r="N128" s="106">
        <f t="shared" si="60"/>
        <v>638.28165767425889</v>
      </c>
      <c r="O128" s="108">
        <f t="shared" si="61"/>
        <v>0</v>
      </c>
      <c r="P128" s="109">
        <f t="shared" si="62"/>
        <v>-81.718342325741105</v>
      </c>
      <c r="Q128" s="110">
        <f t="shared" si="63"/>
        <v>0.88650230232535954</v>
      </c>
      <c r="R128" s="328"/>
      <c r="S128" s="47">
        <v>0.83263888888888871</v>
      </c>
      <c r="T128" s="48">
        <v>0.84358796296296279</v>
      </c>
      <c r="U128" s="111">
        <v>14.833333333333147</v>
      </c>
      <c r="V128" s="112">
        <v>15.77360069641561</v>
      </c>
      <c r="W128" s="113"/>
      <c r="X128" s="116"/>
      <c r="Y128" s="337"/>
      <c r="Z128" s="338"/>
      <c r="AA128" s="172">
        <f t="shared" si="64"/>
        <v>-408.59171162870553</v>
      </c>
      <c r="AB128" s="110">
        <f t="shared" si="65"/>
        <v>0.88650230232535954</v>
      </c>
      <c r="AC128" s="333"/>
    </row>
    <row r="129" spans="1:29" ht="15.75" customHeight="1">
      <c r="A129" s="363"/>
      <c r="B129" s="100" t="s">
        <v>118</v>
      </c>
      <c r="C129" s="335" t="s">
        <v>145</v>
      </c>
      <c r="D129" s="336"/>
      <c r="E129" s="101">
        <v>18.18</v>
      </c>
      <c r="F129" s="102">
        <v>1101</v>
      </c>
      <c r="G129" s="121">
        <f t="shared" si="66"/>
        <v>20016.18</v>
      </c>
      <c r="H129" s="26">
        <v>2</v>
      </c>
      <c r="I129" s="104">
        <v>3</v>
      </c>
      <c r="J129" s="105">
        <v>3600</v>
      </c>
      <c r="K129" s="106">
        <f t="shared" si="45"/>
        <v>1200</v>
      </c>
      <c r="L129" s="107">
        <v>3</v>
      </c>
      <c r="M129" s="105">
        <f t="shared" si="67"/>
        <v>3189.7377986702822</v>
      </c>
      <c r="N129" s="106">
        <f t="shared" si="60"/>
        <v>1063.2459328900941</v>
      </c>
      <c r="O129" s="108">
        <f t="shared" si="61"/>
        <v>0</v>
      </c>
      <c r="P129" s="109">
        <f t="shared" si="62"/>
        <v>-136.75406710990592</v>
      </c>
      <c r="Q129" s="110">
        <f t="shared" si="63"/>
        <v>0.88603827740841179</v>
      </c>
      <c r="R129" s="328"/>
      <c r="S129" s="47">
        <v>0.85347222222222197</v>
      </c>
      <c r="T129" s="120">
        <v>0.86784722222222199</v>
      </c>
      <c r="U129" s="111">
        <v>15</v>
      </c>
      <c r="V129" s="112">
        <v>20.710166217279262</v>
      </c>
      <c r="W129" s="113"/>
      <c r="X129" s="50"/>
      <c r="Y129" s="337"/>
      <c r="Z129" s="338"/>
      <c r="AA129" s="172">
        <f t="shared" si="64"/>
        <v>-410.26220132971775</v>
      </c>
      <c r="AB129" s="110">
        <f t="shared" si="65"/>
        <v>0.88603827740841179</v>
      </c>
      <c r="AC129" s="333"/>
    </row>
    <row r="130" spans="1:29" ht="15.75" customHeight="1">
      <c r="A130" s="363"/>
      <c r="B130" s="100" t="s">
        <v>118</v>
      </c>
      <c r="C130" s="335" t="s">
        <v>139</v>
      </c>
      <c r="D130" s="336"/>
      <c r="E130" s="101">
        <v>16.66</v>
      </c>
      <c r="F130" s="102">
        <v>2329</v>
      </c>
      <c r="G130" s="121">
        <f t="shared" si="66"/>
        <v>38801.14</v>
      </c>
      <c r="H130" s="26"/>
      <c r="I130" s="104">
        <v>5</v>
      </c>
      <c r="J130" s="105">
        <v>3600</v>
      </c>
      <c r="K130" s="106">
        <f t="shared" si="45"/>
        <v>720</v>
      </c>
      <c r="L130" s="107">
        <v>5</v>
      </c>
      <c r="M130" s="105">
        <f t="shared" si="67"/>
        <v>3191.3478973714541</v>
      </c>
      <c r="N130" s="106">
        <f t="shared" si="60"/>
        <v>638.26957947429082</v>
      </c>
      <c r="O130" s="123">
        <f t="shared" si="61"/>
        <v>0</v>
      </c>
      <c r="P130" s="124">
        <f t="shared" si="62"/>
        <v>-81.730420525709178</v>
      </c>
      <c r="Q130" s="125">
        <f t="shared" si="63"/>
        <v>0.88648552704762618</v>
      </c>
      <c r="R130" s="328"/>
      <c r="S130" s="47">
        <v>0.87777777777777743</v>
      </c>
      <c r="T130" s="120">
        <v>0.90818287037037004</v>
      </c>
      <c r="U130" s="111">
        <v>15</v>
      </c>
      <c r="V130" s="112">
        <v>43.787140886487656</v>
      </c>
      <c r="W130" s="113"/>
      <c r="X130" s="116"/>
      <c r="Y130" s="337"/>
      <c r="Z130" s="338"/>
      <c r="AA130" s="172">
        <f t="shared" si="64"/>
        <v>-408.65210262854589</v>
      </c>
      <c r="AB130" s="110">
        <f t="shared" si="65"/>
        <v>0.88648552704762618</v>
      </c>
      <c r="AC130" s="333"/>
    </row>
    <row r="131" spans="1:29" ht="15.75" customHeight="1">
      <c r="A131" s="363"/>
      <c r="B131" s="100" t="s">
        <v>118</v>
      </c>
      <c r="C131" s="335" t="s">
        <v>146</v>
      </c>
      <c r="D131" s="336"/>
      <c r="E131" s="101">
        <v>18.18</v>
      </c>
      <c r="F131" s="102">
        <v>960</v>
      </c>
      <c r="G131" s="121">
        <f t="shared" si="66"/>
        <v>17452.8</v>
      </c>
      <c r="H131" s="26"/>
      <c r="I131" s="104">
        <v>3</v>
      </c>
      <c r="J131" s="105">
        <v>3600</v>
      </c>
      <c r="K131" s="106">
        <f t="shared" si="45"/>
        <v>1200</v>
      </c>
      <c r="L131" s="118">
        <v>3</v>
      </c>
      <c r="M131" s="105">
        <f t="shared" si="67"/>
        <v>3197.3960598015246</v>
      </c>
      <c r="N131" s="106">
        <f t="shared" si="60"/>
        <v>1065.7986866005083</v>
      </c>
      <c r="O131" s="123">
        <f t="shared" si="61"/>
        <v>0</v>
      </c>
      <c r="P131" s="124">
        <f t="shared" si="62"/>
        <v>-134.20131339949171</v>
      </c>
      <c r="Q131" s="125">
        <f t="shared" si="63"/>
        <v>0.88816557216709024</v>
      </c>
      <c r="R131" s="328"/>
      <c r="S131" s="47">
        <v>0.91805555555555518</v>
      </c>
      <c r="T131" s="120">
        <v>0.93055555555555514</v>
      </c>
      <c r="U131" s="111">
        <v>15</v>
      </c>
      <c r="V131" s="112">
        <v>18.014659092178736</v>
      </c>
      <c r="W131" s="113"/>
      <c r="X131" s="116"/>
      <c r="Y131" s="337"/>
      <c r="Z131" s="338"/>
      <c r="AA131" s="172">
        <f t="shared" si="64"/>
        <v>-402.60394019847536</v>
      </c>
      <c r="AB131" s="110">
        <f t="shared" si="65"/>
        <v>0.88816557216709013</v>
      </c>
      <c r="AC131" s="333"/>
    </row>
    <row r="132" spans="1:29" ht="15.75" customHeight="1">
      <c r="A132" s="363"/>
      <c r="B132" s="100" t="s">
        <v>118</v>
      </c>
      <c r="C132" s="335" t="s">
        <v>134</v>
      </c>
      <c r="D132" s="336"/>
      <c r="E132" s="101">
        <v>16.7</v>
      </c>
      <c r="F132" s="102">
        <v>1219</v>
      </c>
      <c r="G132" s="121">
        <f t="shared" si="66"/>
        <v>20357.3</v>
      </c>
      <c r="H132" s="26"/>
      <c r="I132" s="104">
        <v>3</v>
      </c>
      <c r="J132" s="105">
        <v>3600</v>
      </c>
      <c r="K132" s="106">
        <f t="shared" si="45"/>
        <v>1200</v>
      </c>
      <c r="L132" s="118">
        <v>3</v>
      </c>
      <c r="M132" s="105">
        <f t="shared" si="67"/>
        <v>3186.6453565367624</v>
      </c>
      <c r="N132" s="106">
        <f t="shared" si="60"/>
        <v>1062.2151188455875</v>
      </c>
      <c r="O132" s="123">
        <f t="shared" si="61"/>
        <v>0</v>
      </c>
      <c r="P132" s="124">
        <f t="shared" si="62"/>
        <v>-137.78488115441246</v>
      </c>
      <c r="Q132" s="125">
        <f t="shared" si="63"/>
        <v>0.88517926570465633</v>
      </c>
      <c r="R132" s="328"/>
      <c r="S132" s="47">
        <v>0.94097222222222177</v>
      </c>
      <c r="T132" s="120">
        <v>0.95690972222222181</v>
      </c>
      <c r="U132" s="111">
        <v>14.999999999999947</v>
      </c>
      <c r="V132" s="112">
        <v>22.95203633186479</v>
      </c>
      <c r="W132" s="126"/>
      <c r="X132" s="127"/>
      <c r="Y132" s="337"/>
      <c r="Z132" s="338"/>
      <c r="AA132" s="172">
        <f t="shared" si="64"/>
        <v>-413.35464346323761</v>
      </c>
      <c r="AB132" s="110">
        <f t="shared" si="65"/>
        <v>0.88517926570465622</v>
      </c>
      <c r="AC132" s="333"/>
    </row>
    <row r="133" spans="1:29" ht="15.75" customHeight="1">
      <c r="A133" s="363"/>
      <c r="B133" s="100" t="s">
        <v>118</v>
      </c>
      <c r="C133" s="335" t="s">
        <v>201</v>
      </c>
      <c r="D133" s="336"/>
      <c r="E133" s="101">
        <v>30</v>
      </c>
      <c r="F133" s="102">
        <v>2039</v>
      </c>
      <c r="G133" s="121">
        <f t="shared" si="66"/>
        <v>61170</v>
      </c>
      <c r="H133" s="26"/>
      <c r="I133" s="104">
        <v>4</v>
      </c>
      <c r="J133" s="105">
        <v>3600</v>
      </c>
      <c r="K133" s="106">
        <f t="shared" si="45"/>
        <v>900</v>
      </c>
      <c r="L133" s="118">
        <v>4</v>
      </c>
      <c r="M133" s="105">
        <f t="shared" si="67"/>
        <v>3193.1999999999989</v>
      </c>
      <c r="N133" s="106">
        <f t="shared" si="60"/>
        <v>798.29999999999973</v>
      </c>
      <c r="O133" s="123">
        <f t="shared" si="61"/>
        <v>0</v>
      </c>
      <c r="P133" s="124">
        <f t="shared" si="62"/>
        <v>-101.70000000000027</v>
      </c>
      <c r="Q133" s="125">
        <f t="shared" si="63"/>
        <v>0.88699999999999968</v>
      </c>
      <c r="R133" s="328"/>
      <c r="S133" s="47">
        <v>0.96666666666666612</v>
      </c>
      <c r="T133" s="120">
        <v>0.99326388888888839</v>
      </c>
      <c r="U133" s="111">
        <v>15</v>
      </c>
      <c r="V133" s="112">
        <v>38.312664411875247</v>
      </c>
      <c r="W133" s="126"/>
      <c r="X133" s="127"/>
      <c r="Y133" s="337"/>
      <c r="Z133" s="338"/>
      <c r="AA133" s="172">
        <f t="shared" si="64"/>
        <v>-406.80000000000109</v>
      </c>
      <c r="AB133" s="110">
        <f t="shared" si="65"/>
        <v>0.88699999999999968</v>
      </c>
      <c r="AC133" s="333"/>
    </row>
    <row r="134" spans="1:29" ht="15.75" customHeight="1">
      <c r="A134" s="363"/>
      <c r="B134" s="100" t="s">
        <v>118</v>
      </c>
      <c r="C134" s="335" t="s">
        <v>147</v>
      </c>
      <c r="D134" s="336"/>
      <c r="E134" s="101">
        <v>24.82</v>
      </c>
      <c r="F134" s="102">
        <v>2005</v>
      </c>
      <c r="G134" s="121">
        <f t="shared" si="66"/>
        <v>49764.1</v>
      </c>
      <c r="H134" s="62"/>
      <c r="I134" s="104">
        <v>5</v>
      </c>
      <c r="J134" s="105">
        <v>3600</v>
      </c>
      <c r="K134" s="106">
        <f t="shared" si="45"/>
        <v>720</v>
      </c>
      <c r="L134" s="118">
        <v>5</v>
      </c>
      <c r="M134" s="105">
        <f t="shared" si="67"/>
        <v>3191.408288371294</v>
      </c>
      <c r="N134" s="106">
        <f t="shared" si="60"/>
        <v>638.28165767425878</v>
      </c>
      <c r="O134" s="123">
        <f t="shared" si="61"/>
        <v>0</v>
      </c>
      <c r="P134" s="124">
        <f t="shared" si="62"/>
        <v>-81.718342325741219</v>
      </c>
      <c r="Q134" s="125">
        <f t="shared" si="63"/>
        <v>0.88650230232535943</v>
      </c>
      <c r="R134" s="328"/>
      <c r="S134" s="47">
        <v>1.0034722222222217</v>
      </c>
      <c r="T134" s="120">
        <v>1.029641203703703</v>
      </c>
      <c r="U134" s="111">
        <v>14.6999999999999</v>
      </c>
      <c r="V134" s="112">
        <v>37.694957564139813</v>
      </c>
      <c r="W134" s="126"/>
      <c r="X134" s="127"/>
      <c r="Y134" s="337"/>
      <c r="Z134" s="338"/>
      <c r="AA134" s="172">
        <f t="shared" si="64"/>
        <v>-408.59171162870598</v>
      </c>
      <c r="AB134" s="110">
        <f t="shared" si="65"/>
        <v>0.88650230232535943</v>
      </c>
      <c r="AC134" s="333"/>
    </row>
    <row r="135" spans="1:29" ht="15.75" customHeight="1">
      <c r="A135" s="363"/>
      <c r="B135" s="100" t="s">
        <v>118</v>
      </c>
      <c r="C135" s="335" t="s">
        <v>145</v>
      </c>
      <c r="D135" s="336"/>
      <c r="E135" s="101">
        <v>18.18</v>
      </c>
      <c r="F135" s="102">
        <v>2833</v>
      </c>
      <c r="G135" s="121">
        <f t="shared" si="66"/>
        <v>51503.94</v>
      </c>
      <c r="H135" s="62"/>
      <c r="I135" s="104">
        <v>3</v>
      </c>
      <c r="J135" s="105">
        <v>3600</v>
      </c>
      <c r="K135" s="106">
        <f t="shared" si="45"/>
        <v>1200</v>
      </c>
      <c r="L135" s="118">
        <v>3</v>
      </c>
      <c r="M135" s="105">
        <f t="shared" si="67"/>
        <v>3189.7377986702822</v>
      </c>
      <c r="N135" s="106">
        <f t="shared" si="60"/>
        <v>1063.2459328900941</v>
      </c>
      <c r="O135" s="123">
        <f t="shared" si="61"/>
        <v>0</v>
      </c>
      <c r="P135" s="124">
        <f t="shared" si="62"/>
        <v>-136.75406710990592</v>
      </c>
      <c r="Q135" s="125">
        <f t="shared" si="63"/>
        <v>0.88603827740841179</v>
      </c>
      <c r="R135" s="328"/>
      <c r="S135" s="47">
        <v>1.0395833333333329</v>
      </c>
      <c r="T135" s="120">
        <v>1.0765856481481477</v>
      </c>
      <c r="U135" s="111">
        <v>15</v>
      </c>
      <c r="V135" s="112">
        <v>53.28964658814909</v>
      </c>
      <c r="W135" s="126"/>
      <c r="X135" s="127"/>
      <c r="Y135" s="337"/>
      <c r="Z135" s="338"/>
      <c r="AA135" s="172">
        <f t="shared" si="64"/>
        <v>-410.26220132971775</v>
      </c>
      <c r="AB135" s="110">
        <f t="shared" si="65"/>
        <v>0.88603827740841179</v>
      </c>
      <c r="AC135" s="333"/>
    </row>
    <row r="136" spans="1:29" ht="15.75" customHeight="1">
      <c r="A136" s="363"/>
      <c r="B136" s="100" t="s">
        <v>118</v>
      </c>
      <c r="C136" s="335" t="s">
        <v>139</v>
      </c>
      <c r="D136" s="336"/>
      <c r="E136" s="101">
        <v>16.66</v>
      </c>
      <c r="F136" s="102">
        <v>6629</v>
      </c>
      <c r="G136" s="121">
        <f t="shared" si="66"/>
        <v>110439.14</v>
      </c>
      <c r="H136" s="62"/>
      <c r="I136" s="104">
        <v>5</v>
      </c>
      <c r="J136" s="105">
        <v>3600</v>
      </c>
      <c r="K136" s="106">
        <f t="shared" si="45"/>
        <v>720</v>
      </c>
      <c r="L136" s="118">
        <v>5</v>
      </c>
      <c r="M136" s="105">
        <f t="shared" si="67"/>
        <v>3191.3478973714532</v>
      </c>
      <c r="N136" s="106">
        <f t="shared" si="60"/>
        <v>638.26957947429059</v>
      </c>
      <c r="O136" s="123">
        <f t="shared" si="61"/>
        <v>0</v>
      </c>
      <c r="P136" s="124">
        <f t="shared" si="62"/>
        <v>-81.730420525709405</v>
      </c>
      <c r="Q136" s="125">
        <f t="shared" si="63"/>
        <v>0.88648552704762584</v>
      </c>
      <c r="R136" s="328"/>
      <c r="S136" s="47">
        <v>1.0868055555555551</v>
      </c>
      <c r="T136" s="120">
        <v>1.1733449074074069</v>
      </c>
      <c r="U136" s="111">
        <v>14.716666666666676</v>
      </c>
      <c r="V136" s="112">
        <v>124.63072431795909</v>
      </c>
      <c r="W136" s="126"/>
      <c r="X136" s="127"/>
      <c r="Y136" s="337"/>
      <c r="Z136" s="338"/>
      <c r="AA136" s="172">
        <f t="shared" si="64"/>
        <v>-408.6521026285468</v>
      </c>
      <c r="AB136" s="110">
        <f t="shared" si="65"/>
        <v>0.88648552704762584</v>
      </c>
      <c r="AC136" s="333"/>
    </row>
    <row r="137" spans="1:29" ht="15.75" customHeight="1">
      <c r="A137" s="363"/>
      <c r="B137" s="100"/>
      <c r="C137" s="335"/>
      <c r="D137" s="336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8"/>
      <c r="S137" s="47"/>
      <c r="T137" s="120"/>
      <c r="U137" s="111"/>
      <c r="V137" s="112"/>
      <c r="W137" s="113"/>
      <c r="X137" s="116"/>
      <c r="Y137" s="337"/>
      <c r="Z137" s="338"/>
      <c r="AA137" s="172"/>
      <c r="AB137" s="110"/>
      <c r="AC137" s="333"/>
    </row>
    <row r="138" spans="1:29" ht="15.75" customHeight="1">
      <c r="A138" s="363"/>
      <c r="B138" s="100"/>
      <c r="C138" s="335"/>
      <c r="D138" s="336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8"/>
      <c r="S138" s="47"/>
      <c r="T138" s="120"/>
      <c r="U138" s="111"/>
      <c r="V138" s="112"/>
      <c r="W138" s="126"/>
      <c r="X138" s="127"/>
      <c r="Y138" s="337"/>
      <c r="Z138" s="338"/>
      <c r="AA138" s="172"/>
      <c r="AB138" s="110"/>
      <c r="AC138" s="333"/>
    </row>
    <row r="139" spans="1:29" ht="15.75" customHeight="1">
      <c r="A139" s="363"/>
      <c r="B139" s="100"/>
      <c r="C139" s="335"/>
      <c r="D139" s="336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8"/>
      <c r="S139" s="119"/>
      <c r="T139" s="120"/>
      <c r="U139" s="130"/>
      <c r="V139" s="131"/>
      <c r="W139" s="126"/>
      <c r="X139" s="127"/>
      <c r="Y139" s="337"/>
      <c r="Z139" s="338"/>
      <c r="AA139" s="173"/>
      <c r="AB139" s="125"/>
      <c r="AC139" s="333"/>
    </row>
    <row r="140" spans="1:29" ht="15.75" customHeight="1" thickBot="1">
      <c r="A140" s="364"/>
      <c r="B140" s="133" t="s">
        <v>115</v>
      </c>
      <c r="C140" s="358"/>
      <c r="D140" s="358"/>
      <c r="E140" s="134"/>
      <c r="F140" s="167"/>
      <c r="G140" s="135"/>
      <c r="H140" s="69"/>
      <c r="I140" s="136">
        <f t="shared" ref="I140:J140" si="68">AVERAGE(I124:I139)</f>
        <v>3.9230769230769229</v>
      </c>
      <c r="J140" s="137">
        <f t="shared" si="68"/>
        <v>3600</v>
      </c>
      <c r="K140" s="138">
        <f t="shared" ref="K140" si="69">J140/I140</f>
        <v>917.64705882352951</v>
      </c>
      <c r="L140" s="136">
        <f t="shared" ref="L140:M140" si="70">AVERAGE(L124:L139)</f>
        <v>3.9230769230769229</v>
      </c>
      <c r="M140" s="137">
        <f t="shared" si="70"/>
        <v>3191.6014383749298</v>
      </c>
      <c r="N140" s="138">
        <f>M140/L140</f>
        <v>813.54546468380568</v>
      </c>
      <c r="O140" s="139">
        <f>L140-I140</f>
        <v>0</v>
      </c>
      <c r="P140" s="140">
        <f>N140-K140</f>
        <v>-104.10159413972383</v>
      </c>
      <c r="Q140" s="141">
        <f>N140/K140</f>
        <v>0.88655595510414709</v>
      </c>
      <c r="R140" s="329"/>
      <c r="S140" s="142">
        <v>0.76319444444444451</v>
      </c>
      <c r="T140" s="143">
        <v>1.1733449074074069</v>
      </c>
      <c r="U140" s="144"/>
      <c r="V140" s="166"/>
      <c r="W140" s="167"/>
      <c r="X140" s="138"/>
      <c r="Y140" s="359"/>
      <c r="Z140" s="360"/>
      <c r="AA140" s="174">
        <f>M140-J140</f>
        <v>-408.39856162507022</v>
      </c>
      <c r="AB140" s="141">
        <f>M140/J140</f>
        <v>0.8865559551041472</v>
      </c>
      <c r="AC140" s="334"/>
    </row>
    <row r="142" spans="1:29">
      <c r="Y142" s="365" t="s">
        <v>149</v>
      </c>
      <c r="Z142" s="365"/>
    </row>
    <row r="143" spans="1:29">
      <c r="Y143" s="365" t="s">
        <v>150</v>
      </c>
      <c r="Z143" s="365"/>
    </row>
    <row r="144" spans="1:29">
      <c r="Y144" s="365" t="s">
        <v>151</v>
      </c>
      <c r="Z144" s="365"/>
    </row>
    <row r="145" spans="25:26">
      <c r="Y145" s="365" t="s">
        <v>152</v>
      </c>
      <c r="Z145" s="365"/>
    </row>
    <row r="146" spans="25:26">
      <c r="Y146" s="365" t="s">
        <v>153</v>
      </c>
      <c r="Z146" s="365"/>
    </row>
    <row r="147" spans="25:26">
      <c r="Y147" s="365" t="s">
        <v>154</v>
      </c>
      <c r="Z147" s="365"/>
    </row>
    <row r="148" spans="25:26">
      <c r="Y148" s="365" t="s">
        <v>155</v>
      </c>
      <c r="Z148" s="365"/>
    </row>
    <row r="149" spans="25:26">
      <c r="Y149" s="365" t="s">
        <v>156</v>
      </c>
      <c r="Z149" s="365"/>
    </row>
    <row r="150" spans="25:26">
      <c r="Y150" s="365" t="s">
        <v>157</v>
      </c>
      <c r="Z150" s="365"/>
    </row>
    <row r="151" spans="25:26">
      <c r="Y151" s="365" t="s">
        <v>158</v>
      </c>
      <c r="Z151" s="365"/>
    </row>
    <row r="152" spans="25:26">
      <c r="Y152" s="365" t="s">
        <v>159</v>
      </c>
      <c r="Z152" s="365"/>
    </row>
    <row r="153" spans="25:26">
      <c r="Y153" s="365" t="s">
        <v>160</v>
      </c>
      <c r="Z153" s="365"/>
    </row>
    <row r="154" spans="25:26">
      <c r="Y154" s="365" t="s">
        <v>161</v>
      </c>
      <c r="Z154" s="365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139" priority="1" operator="greaterThan">
      <formula>0</formula>
    </cfRule>
  </conditionalFormatting>
  <conditionalFormatting sqref="P5:P140 AA5:AA140">
    <cfRule type="cellIs" dxfId="138" priority="4" operator="lessThan">
      <formula>0</formula>
    </cfRule>
  </conditionalFormatting>
  <conditionalFormatting sqref="Q5:Q140 AB5:AB140">
    <cfRule type="cellIs" dxfId="137" priority="2" operator="greaterThan">
      <formula>1</formula>
    </cfRule>
    <cfRule type="cellIs" dxfId="136" priority="3" operator="lessThan">
      <formula>0.8</formula>
    </cfRule>
  </conditionalFormatting>
  <conditionalFormatting sqref="AC5:AC6 R5:R140 AC73:AC78">
    <cfRule type="cellIs" dxfId="135" priority="5" operator="lessThan">
      <formula>0.8</formula>
    </cfRule>
  </conditionalFormatting>
  <conditionalFormatting sqref="AC12:AC20">
    <cfRule type="cellIs" dxfId="134" priority="12" operator="lessThan">
      <formula>0.8</formula>
    </cfRule>
  </conditionalFormatting>
  <conditionalFormatting sqref="AC22">
    <cfRule type="cellIs" dxfId="133" priority="11" operator="lessThan">
      <formula>0.8</formula>
    </cfRule>
  </conditionalFormatting>
  <conditionalFormatting sqref="AC39">
    <cfRule type="cellIs" dxfId="132" priority="7" operator="lessThan">
      <formula>0.8</formula>
    </cfRule>
  </conditionalFormatting>
  <conditionalFormatting sqref="AC56:AC61">
    <cfRule type="cellIs" dxfId="131" priority="6" operator="lessThan">
      <formula>0.8</formula>
    </cfRule>
  </conditionalFormatting>
  <conditionalFormatting sqref="AC90">
    <cfRule type="cellIs" dxfId="130" priority="10" operator="lessThan">
      <formula>0.8</formula>
    </cfRule>
  </conditionalFormatting>
  <conditionalFormatting sqref="AC107">
    <cfRule type="cellIs" dxfId="129" priority="9" operator="lessThan">
      <formula>0.8</formula>
    </cfRule>
  </conditionalFormatting>
  <conditionalFormatting sqref="AC124:AC129">
    <cfRule type="cellIs" dxfId="128" priority="8" operator="lessThan">
      <formula>0.8</formula>
    </cfRule>
  </conditionalFormatting>
  <dataValidations count="1">
    <dataValidation type="list" allowBlank="1" showInputMessage="1" showErrorMessage="1" sqref="Y5:Z140" xr:uid="{B9E91632-4887-42D1-98E0-006F46F5AD61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14AC5-F4B1-4FD5-A5B1-F71E83F897D1}">
  <sheetPr>
    <tabColor theme="8" tint="0.59999389629810485"/>
    <pageSetUpPr fitToPage="1"/>
  </sheetPr>
  <dimension ref="A1:AG171"/>
  <sheetViews>
    <sheetView zoomScale="85" zoomScaleNormal="85" workbookViewId="0">
      <pane ySplit="4" topLeftCell="A5" activePane="bottomLeft" state="frozen"/>
      <selection activeCell="N46" sqref="N46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SUM(F5:F157)</f>
        <v>103865</v>
      </c>
      <c r="E1" s="88" t="s">
        <v>3</v>
      </c>
      <c r="F1" s="89">
        <f>SUM(G5:G157)</f>
        <v>4635529.459999999</v>
      </c>
      <c r="G1" s="90" t="s">
        <v>84</v>
      </c>
      <c r="H1" s="91">
        <f>L21+L38+L55+L72+L89+L106+L123+L140+L157</f>
        <v>151.8095238095238</v>
      </c>
      <c r="I1" s="284" t="s">
        <v>85</v>
      </c>
      <c r="J1" s="280"/>
      <c r="K1" s="309"/>
      <c r="L1" s="313" t="s">
        <v>86</v>
      </c>
      <c r="M1" s="314"/>
      <c r="N1" s="315"/>
      <c r="O1" s="280" t="s">
        <v>87</v>
      </c>
      <c r="P1" s="280"/>
      <c r="Q1" s="280"/>
      <c r="R1" s="281"/>
      <c r="S1" s="284" t="s">
        <v>88</v>
      </c>
      <c r="T1" s="280"/>
      <c r="U1" s="280"/>
      <c r="V1" s="280"/>
      <c r="W1" s="280"/>
      <c r="X1" s="281"/>
      <c r="Y1" s="192" t="s">
        <v>187</v>
      </c>
      <c r="Z1" s="192" t="s">
        <v>188</v>
      </c>
      <c r="AA1" s="366" t="s">
        <v>163</v>
      </c>
      <c r="AB1" s="367"/>
      <c r="AC1" s="176" t="s">
        <v>19</v>
      </c>
      <c r="AD1" s="177" t="s">
        <v>162</v>
      </c>
      <c r="AE1" s="284" t="s">
        <v>90</v>
      </c>
      <c r="AF1" s="286"/>
      <c r="AG1" s="287"/>
    </row>
    <row r="2" spans="1:33" ht="26.25" customHeight="1" thickBot="1">
      <c r="A2" s="299">
        <v>46209</v>
      </c>
      <c r="B2" s="300"/>
      <c r="C2" s="92" t="s">
        <v>40</v>
      </c>
      <c r="D2" s="93">
        <f>AVERAGE(N21,N38,N55,N72,N89,N106,N123,N140,N157)</f>
        <v>181.06291845492794</v>
      </c>
      <c r="E2" s="93" t="s">
        <v>91</v>
      </c>
      <c r="F2" s="94">
        <f>F1/D1</f>
        <v>44.630332258219795</v>
      </c>
      <c r="G2" s="95" t="s">
        <v>92</v>
      </c>
      <c r="H2" s="96">
        <f>COUNT(H5:H157)</f>
        <v>3</v>
      </c>
      <c r="I2" s="310"/>
      <c r="J2" s="311"/>
      <c r="K2" s="312"/>
      <c r="L2" s="316"/>
      <c r="M2" s="282"/>
      <c r="N2" s="317"/>
      <c r="O2" s="282"/>
      <c r="P2" s="282"/>
      <c r="Q2" s="282"/>
      <c r="R2" s="283"/>
      <c r="S2" s="285"/>
      <c r="T2" s="282"/>
      <c r="U2" s="282"/>
      <c r="V2" s="282"/>
      <c r="W2" s="282"/>
      <c r="X2" s="283"/>
      <c r="Y2" s="193">
        <f>SUM(Y21,Y38,Y55,Y72,Y89,Y106,Y123,Y140,Y157)</f>
        <v>0</v>
      </c>
      <c r="Z2" s="193">
        <f>SUM(Z21,Z38,Z55,Z72,Z89,Z106,Z123,Z140,Z157)</f>
        <v>0</v>
      </c>
      <c r="AA2" s="368"/>
      <c r="AB2" s="369"/>
      <c r="AC2" s="201">
        <f>SUM(AC21,AC38,AC55,AC72,AC89,AC106,AC123,AC140,AC157)</f>
        <v>56</v>
      </c>
      <c r="AD2" s="202">
        <f>SUM(AD21,AD38,AD55,AD72,AD89,AD106,AD123,AD140,AD157)</f>
        <v>0</v>
      </c>
      <c r="AE2" s="288"/>
      <c r="AF2" s="289"/>
      <c r="AG2" s="290"/>
    </row>
    <row r="3" spans="1:33" ht="23.25" customHeight="1">
      <c r="A3" s="301" t="s">
        <v>93</v>
      </c>
      <c r="B3" s="303" t="s">
        <v>94</v>
      </c>
      <c r="C3" s="305" t="s">
        <v>95</v>
      </c>
      <c r="D3" s="305"/>
      <c r="E3" s="307" t="s">
        <v>96</v>
      </c>
      <c r="F3" s="305" t="s">
        <v>97</v>
      </c>
      <c r="G3" s="307" t="s">
        <v>98</v>
      </c>
      <c r="H3" s="356" t="s">
        <v>99</v>
      </c>
      <c r="I3" s="291" t="s">
        <v>100</v>
      </c>
      <c r="J3" s="293" t="s">
        <v>101</v>
      </c>
      <c r="K3" s="295" t="s">
        <v>40</v>
      </c>
      <c r="L3" s="297" t="s">
        <v>100</v>
      </c>
      <c r="M3" s="293" t="s">
        <v>101</v>
      </c>
      <c r="N3" s="295" t="s">
        <v>40</v>
      </c>
      <c r="O3" s="291" t="s">
        <v>100</v>
      </c>
      <c r="P3" s="350" t="s">
        <v>40</v>
      </c>
      <c r="Q3" s="352" t="s">
        <v>102</v>
      </c>
      <c r="R3" s="354" t="s">
        <v>103</v>
      </c>
      <c r="S3" s="339" t="s">
        <v>104</v>
      </c>
      <c r="T3" s="340"/>
      <c r="U3" s="341" t="s">
        <v>105</v>
      </c>
      <c r="V3" s="341" t="s">
        <v>106</v>
      </c>
      <c r="W3" s="305" t="s">
        <v>107</v>
      </c>
      <c r="X3" s="343"/>
      <c r="Y3" s="370" t="s">
        <v>189</v>
      </c>
      <c r="Z3" s="371"/>
      <c r="AA3" s="377" t="s">
        <v>108</v>
      </c>
      <c r="AB3" s="378"/>
      <c r="AC3" s="370" t="s">
        <v>190</v>
      </c>
      <c r="AD3" s="371"/>
      <c r="AE3" s="348" t="s">
        <v>101</v>
      </c>
      <c r="AF3" s="318" t="s">
        <v>102</v>
      </c>
      <c r="AG3" s="320" t="s">
        <v>109</v>
      </c>
    </row>
    <row r="4" spans="1:33" ht="17.25" customHeight="1" thickBot="1">
      <c r="A4" s="302"/>
      <c r="B4" s="304"/>
      <c r="C4" s="306"/>
      <c r="D4" s="306"/>
      <c r="E4" s="308"/>
      <c r="F4" s="306"/>
      <c r="G4" s="308"/>
      <c r="H4" s="357"/>
      <c r="I4" s="292"/>
      <c r="J4" s="294"/>
      <c r="K4" s="296"/>
      <c r="L4" s="298"/>
      <c r="M4" s="294"/>
      <c r="N4" s="296"/>
      <c r="O4" s="292"/>
      <c r="P4" s="351"/>
      <c r="Q4" s="353"/>
      <c r="R4" s="355"/>
      <c r="S4" s="203" t="s">
        <v>110</v>
      </c>
      <c r="T4" s="204" t="s">
        <v>111</v>
      </c>
      <c r="U4" s="342"/>
      <c r="V4" s="342"/>
      <c r="W4" s="99" t="s">
        <v>112</v>
      </c>
      <c r="X4" s="69" t="s">
        <v>113</v>
      </c>
      <c r="Y4" s="194" t="s">
        <v>49</v>
      </c>
      <c r="Z4" s="195" t="s">
        <v>50</v>
      </c>
      <c r="AA4" s="379"/>
      <c r="AB4" s="380"/>
      <c r="AC4" s="194" t="s">
        <v>164</v>
      </c>
      <c r="AD4" s="195" t="s">
        <v>165</v>
      </c>
      <c r="AE4" s="349"/>
      <c r="AF4" s="319"/>
      <c r="AG4" s="321"/>
    </row>
    <row r="5" spans="1:33" ht="15.75" customHeight="1">
      <c r="A5" s="322" t="s">
        <v>170</v>
      </c>
      <c r="B5" s="114" t="s">
        <v>166</v>
      </c>
      <c r="C5" s="372" t="s">
        <v>167</v>
      </c>
      <c r="D5" s="372"/>
      <c r="E5" s="147">
        <v>19.7</v>
      </c>
      <c r="F5" s="151">
        <v>2319</v>
      </c>
      <c r="G5" s="148">
        <f t="shared" ref="G5:G10" si="0">E5*F5</f>
        <v>45684.299999999996</v>
      </c>
      <c r="H5" s="149">
        <v>2</v>
      </c>
      <c r="I5" s="150">
        <v>13</v>
      </c>
      <c r="J5" s="151">
        <v>1200</v>
      </c>
      <c r="K5" s="152">
        <f>J5/I5</f>
        <v>92.307692307692307</v>
      </c>
      <c r="L5" s="107">
        <v>13</v>
      </c>
      <c r="M5" s="151">
        <f t="shared" ref="M5:M10" si="1">F5/V5*60</f>
        <v>1081.8504896674567</v>
      </c>
      <c r="N5" s="152">
        <f t="shared" ref="N5:N10" si="2">M5/L5</f>
        <v>83.219268435958213</v>
      </c>
      <c r="O5" s="154">
        <f t="shared" ref="O5:O10" si="3">L5-I5</f>
        <v>0</v>
      </c>
      <c r="P5" s="155">
        <f t="shared" ref="P5:P10" si="4">N5-K5</f>
        <v>-9.0884238717340935</v>
      </c>
      <c r="Q5" s="156">
        <f t="shared" ref="Q5:Q10" si="5">N5/K5</f>
        <v>0.90154207472288062</v>
      </c>
      <c r="R5" s="327">
        <f>Q21</f>
        <v>0.89760175049185464</v>
      </c>
      <c r="S5" s="157">
        <v>0.16666666666666666</v>
      </c>
      <c r="T5" s="158">
        <v>0.25597222222222221</v>
      </c>
      <c r="U5" s="159"/>
      <c r="V5" s="160">
        <v>128.61296577382831</v>
      </c>
      <c r="W5" s="181"/>
      <c r="X5" s="152"/>
      <c r="Y5" s="12"/>
      <c r="Z5" s="198"/>
      <c r="AA5" s="330"/>
      <c r="AB5" s="331"/>
      <c r="AC5" s="12">
        <v>3</v>
      </c>
      <c r="AD5" s="198"/>
      <c r="AE5" s="178">
        <f t="shared" ref="AE5:AE10" si="6">M5-J5</f>
        <v>-118.14951033254329</v>
      </c>
      <c r="AF5" s="132">
        <f t="shared" ref="AF5:AF10" si="7">M5/J5</f>
        <v>0.90154207472288062</v>
      </c>
      <c r="AG5" s="373">
        <f>AF21</f>
        <v>0.89760175049185464</v>
      </c>
    </row>
    <row r="6" spans="1:33" ht="15.75" customHeight="1">
      <c r="A6" s="323"/>
      <c r="B6" s="100" t="s">
        <v>171</v>
      </c>
      <c r="C6" s="376" t="s">
        <v>172</v>
      </c>
      <c r="D6" s="376"/>
      <c r="E6" s="101">
        <v>56.43</v>
      </c>
      <c r="F6" s="102">
        <v>4292</v>
      </c>
      <c r="G6" s="103">
        <f t="shared" si="0"/>
        <v>242197.56</v>
      </c>
      <c r="H6" s="26"/>
      <c r="I6" s="104">
        <v>24</v>
      </c>
      <c r="J6" s="105">
        <v>2000</v>
      </c>
      <c r="K6" s="106">
        <f t="shared" ref="K6:K45" si="8">J6/I6</f>
        <v>83.333333333333329</v>
      </c>
      <c r="L6" s="107">
        <v>24</v>
      </c>
      <c r="M6" s="105">
        <f t="shared" si="1"/>
        <v>1790.5403014463873</v>
      </c>
      <c r="N6" s="106">
        <f t="shared" si="2"/>
        <v>74.605845893599465</v>
      </c>
      <c r="O6" s="108">
        <f t="shared" si="3"/>
        <v>0</v>
      </c>
      <c r="P6" s="109">
        <f t="shared" si="4"/>
        <v>-8.7274874397338635</v>
      </c>
      <c r="Q6" s="110">
        <f t="shared" si="5"/>
        <v>0.8952701507231936</v>
      </c>
      <c r="R6" s="328"/>
      <c r="S6" s="47">
        <v>0.25902777777777775</v>
      </c>
      <c r="T6" s="48">
        <v>0.35890046296296296</v>
      </c>
      <c r="U6" s="111">
        <v>5</v>
      </c>
      <c r="V6" s="112">
        <v>143.8225097709205</v>
      </c>
      <c r="W6" s="113"/>
      <c r="X6" s="116"/>
      <c r="Y6" s="12"/>
      <c r="Z6" s="198"/>
      <c r="AA6" s="337"/>
      <c r="AB6" s="338"/>
      <c r="AC6" s="12">
        <v>3</v>
      </c>
      <c r="AD6" s="198"/>
      <c r="AE6" s="117">
        <f t="shared" si="6"/>
        <v>-209.45969855361272</v>
      </c>
      <c r="AF6" s="110">
        <f t="shared" si="7"/>
        <v>0.8952701507231936</v>
      </c>
      <c r="AG6" s="374"/>
    </row>
    <row r="7" spans="1:33" ht="15.75" customHeight="1">
      <c r="A7" s="323"/>
      <c r="B7" s="100" t="s">
        <v>173</v>
      </c>
      <c r="C7" s="376" t="s">
        <v>196</v>
      </c>
      <c r="D7" s="376"/>
      <c r="E7" s="101">
        <v>77.349999999999994</v>
      </c>
      <c r="F7" s="102">
        <v>1085</v>
      </c>
      <c r="G7" s="103">
        <f t="shared" si="0"/>
        <v>83924.75</v>
      </c>
      <c r="H7" s="26"/>
      <c r="I7" s="104">
        <v>25</v>
      </c>
      <c r="J7" s="105">
        <v>2000</v>
      </c>
      <c r="K7" s="106">
        <f t="shared" si="8"/>
        <v>80</v>
      </c>
      <c r="L7" s="107">
        <v>25</v>
      </c>
      <c r="M7" s="105">
        <f t="shared" si="1"/>
        <v>1790.3860221195553</v>
      </c>
      <c r="N7" s="106">
        <f t="shared" si="2"/>
        <v>71.615440884782217</v>
      </c>
      <c r="O7" s="108">
        <f t="shared" si="3"/>
        <v>0</v>
      </c>
      <c r="P7" s="109">
        <f t="shared" si="4"/>
        <v>-8.3845591152177832</v>
      </c>
      <c r="Q7" s="110">
        <f t="shared" si="5"/>
        <v>0.89519301105977767</v>
      </c>
      <c r="R7" s="328"/>
      <c r="S7" s="47">
        <v>0.36249999999999993</v>
      </c>
      <c r="T7" s="48">
        <v>0.38774305555555549</v>
      </c>
      <c r="U7" s="111">
        <v>5.1833333333332376</v>
      </c>
      <c r="V7" s="112">
        <v>36.3608736862965</v>
      </c>
      <c r="W7" s="113"/>
      <c r="X7" s="116"/>
      <c r="Y7" s="12"/>
      <c r="Z7" s="198"/>
      <c r="AA7" s="337"/>
      <c r="AB7" s="338"/>
      <c r="AC7" s="12">
        <v>1</v>
      </c>
      <c r="AD7" s="198"/>
      <c r="AE7" s="117">
        <f t="shared" si="6"/>
        <v>-209.61397788044474</v>
      </c>
      <c r="AF7" s="110">
        <f t="shared" si="7"/>
        <v>0.89519301105977767</v>
      </c>
      <c r="AG7" s="374"/>
    </row>
    <row r="8" spans="1:33" ht="15.75" customHeight="1">
      <c r="A8" s="323"/>
      <c r="B8" s="100" t="s">
        <v>173</v>
      </c>
      <c r="C8" s="376" t="s">
        <v>174</v>
      </c>
      <c r="D8" s="376"/>
      <c r="E8" s="101">
        <v>77.34</v>
      </c>
      <c r="F8" s="102">
        <v>2309</v>
      </c>
      <c r="G8" s="103">
        <f t="shared" si="0"/>
        <v>178578.06</v>
      </c>
      <c r="H8" s="26"/>
      <c r="I8" s="104">
        <v>23</v>
      </c>
      <c r="J8" s="105">
        <v>2000</v>
      </c>
      <c r="K8" s="106">
        <f t="shared" si="8"/>
        <v>86.956521739130437</v>
      </c>
      <c r="L8" s="118">
        <v>23</v>
      </c>
      <c r="M8" s="105">
        <f t="shared" si="1"/>
        <v>1793.0192297084636</v>
      </c>
      <c r="N8" s="106">
        <f t="shared" si="2"/>
        <v>77.957357813411463</v>
      </c>
      <c r="O8" s="108">
        <f t="shared" si="3"/>
        <v>0</v>
      </c>
      <c r="P8" s="109">
        <f t="shared" si="4"/>
        <v>-8.9991639257189746</v>
      </c>
      <c r="Q8" s="110">
        <f t="shared" si="5"/>
        <v>0.89650961485423175</v>
      </c>
      <c r="R8" s="328"/>
      <c r="S8" s="47">
        <v>0.39097222222222217</v>
      </c>
      <c r="T8" s="48">
        <v>0.4446180555555555</v>
      </c>
      <c r="U8" s="111">
        <v>4.6500000000000075</v>
      </c>
      <c r="V8" s="112">
        <v>77.266321355920951</v>
      </c>
      <c r="W8" s="113">
        <v>0.4446180555555555</v>
      </c>
      <c r="X8" s="116">
        <v>0.48263888888888878</v>
      </c>
      <c r="Y8" s="12"/>
      <c r="Z8" s="198"/>
      <c r="AA8" s="337"/>
      <c r="AB8" s="338"/>
      <c r="AC8" s="12">
        <v>2</v>
      </c>
      <c r="AD8" s="198"/>
      <c r="AE8" s="117">
        <f t="shared" si="6"/>
        <v>-206.98077029153637</v>
      </c>
      <c r="AF8" s="110">
        <f t="shared" si="7"/>
        <v>0.89650961485423186</v>
      </c>
      <c r="AG8" s="374"/>
    </row>
    <row r="9" spans="1:33" ht="15.75" customHeight="1">
      <c r="A9" s="323"/>
      <c r="B9" s="100" t="s">
        <v>173</v>
      </c>
      <c r="C9" s="376" t="s">
        <v>176</v>
      </c>
      <c r="D9" s="376"/>
      <c r="E9" s="101">
        <v>59.52</v>
      </c>
      <c r="F9" s="102">
        <v>5216</v>
      </c>
      <c r="G9" s="103">
        <f t="shared" si="0"/>
        <v>310456.32000000001</v>
      </c>
      <c r="H9" s="13"/>
      <c r="I9" s="104">
        <v>24</v>
      </c>
      <c r="J9" s="105">
        <v>2000</v>
      </c>
      <c r="K9" s="106">
        <f t="shared" si="8"/>
        <v>83.333333333333329</v>
      </c>
      <c r="L9" s="118">
        <v>24</v>
      </c>
      <c r="M9" s="105">
        <f t="shared" si="1"/>
        <v>1797.4116725059691</v>
      </c>
      <c r="N9" s="106">
        <f t="shared" si="2"/>
        <v>74.892153021082052</v>
      </c>
      <c r="O9" s="108">
        <f t="shared" si="3"/>
        <v>0</v>
      </c>
      <c r="P9" s="109">
        <f t="shared" si="4"/>
        <v>-8.4411803122512765</v>
      </c>
      <c r="Q9" s="110">
        <f t="shared" si="5"/>
        <v>0.89870583625298472</v>
      </c>
      <c r="R9" s="328"/>
      <c r="S9" s="47">
        <v>0.48263888888888878</v>
      </c>
      <c r="T9" s="48">
        <v>0.60355324074074068</v>
      </c>
      <c r="U9" s="111">
        <v>54.749999999999929</v>
      </c>
      <c r="V9" s="112">
        <v>174.11703995649927</v>
      </c>
      <c r="W9" s="113"/>
      <c r="X9" s="116"/>
      <c r="Y9" s="12"/>
      <c r="Z9" s="198"/>
      <c r="AA9" s="337"/>
      <c r="AB9" s="338"/>
      <c r="AC9" s="12">
        <v>4</v>
      </c>
      <c r="AD9" s="198"/>
      <c r="AE9" s="117">
        <f t="shared" si="6"/>
        <v>-202.58832749403086</v>
      </c>
      <c r="AF9" s="110">
        <f t="shared" si="7"/>
        <v>0.89870583625298461</v>
      </c>
      <c r="AG9" s="374"/>
    </row>
    <row r="10" spans="1:33" ht="15.75" customHeight="1">
      <c r="A10" s="323"/>
      <c r="B10" s="100" t="s">
        <v>166</v>
      </c>
      <c r="C10" s="376" t="s">
        <v>167</v>
      </c>
      <c r="D10" s="376"/>
      <c r="E10" s="101">
        <v>19.7</v>
      </c>
      <c r="F10" s="102">
        <v>1278</v>
      </c>
      <c r="G10" s="121">
        <f t="shared" si="0"/>
        <v>25176.6</v>
      </c>
      <c r="H10" s="122"/>
      <c r="I10" s="104">
        <v>13</v>
      </c>
      <c r="J10" s="105">
        <v>1200</v>
      </c>
      <c r="K10" s="106">
        <f t="shared" si="8"/>
        <v>92.307692307692307</v>
      </c>
      <c r="L10" s="118">
        <v>13</v>
      </c>
      <c r="M10" s="105">
        <f t="shared" si="1"/>
        <v>1081.8504896674567</v>
      </c>
      <c r="N10" s="106">
        <f t="shared" si="2"/>
        <v>83.219268435958213</v>
      </c>
      <c r="O10" s="108">
        <f t="shared" si="3"/>
        <v>0</v>
      </c>
      <c r="P10" s="109">
        <f t="shared" si="4"/>
        <v>-9.0884238717340935</v>
      </c>
      <c r="Q10" s="110">
        <f t="shared" si="5"/>
        <v>0.90154207472288062</v>
      </c>
      <c r="R10" s="328"/>
      <c r="S10" s="47">
        <v>0.60763888888888873</v>
      </c>
      <c r="T10" s="120">
        <v>0.65685185185185169</v>
      </c>
      <c r="U10" s="111">
        <v>5.8833333333331872</v>
      </c>
      <c r="V10" s="112">
        <v>70.878555523481054</v>
      </c>
      <c r="W10" s="113"/>
      <c r="X10" s="116"/>
      <c r="Y10" s="12"/>
      <c r="Z10" s="198"/>
      <c r="AA10" s="337"/>
      <c r="AB10" s="338"/>
      <c r="AC10" s="12">
        <v>2</v>
      </c>
      <c r="AD10" s="198"/>
      <c r="AE10" s="117">
        <f t="shared" si="6"/>
        <v>-118.14951033254329</v>
      </c>
      <c r="AF10" s="110">
        <f t="shared" si="7"/>
        <v>0.90154207472288062</v>
      </c>
      <c r="AG10" s="374"/>
    </row>
    <row r="11" spans="1:33" ht="15.75" customHeight="1">
      <c r="A11" s="323"/>
      <c r="B11" s="100"/>
      <c r="C11" s="376"/>
      <c r="D11" s="376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28"/>
      <c r="S11" s="47"/>
      <c r="T11" s="120"/>
      <c r="U11" s="111"/>
      <c r="V11" s="112"/>
      <c r="W11" s="113"/>
      <c r="X11" s="116"/>
      <c r="Y11" s="12"/>
      <c r="Z11" s="198"/>
      <c r="AA11" s="337"/>
      <c r="AB11" s="338"/>
      <c r="AC11" s="12"/>
      <c r="AD11" s="198"/>
      <c r="AE11" s="117"/>
      <c r="AF11" s="110"/>
      <c r="AG11" s="374"/>
    </row>
    <row r="12" spans="1:33" ht="15.75" customHeight="1">
      <c r="A12" s="323"/>
      <c r="B12" s="100"/>
      <c r="C12" s="376"/>
      <c r="D12" s="376"/>
      <c r="E12" s="101"/>
      <c r="F12" s="102"/>
      <c r="G12" s="121"/>
      <c r="H12" s="62"/>
      <c r="I12" s="104"/>
      <c r="J12" s="105"/>
      <c r="K12" s="106"/>
      <c r="L12" s="107"/>
      <c r="M12" s="105"/>
      <c r="N12" s="106"/>
      <c r="O12" s="123"/>
      <c r="P12" s="124"/>
      <c r="Q12" s="125"/>
      <c r="R12" s="328"/>
      <c r="S12" s="47"/>
      <c r="T12" s="120"/>
      <c r="U12" s="111"/>
      <c r="V12" s="112"/>
      <c r="W12" s="113"/>
      <c r="X12" s="116"/>
      <c r="Y12" s="12"/>
      <c r="Z12" s="198"/>
      <c r="AA12" s="337"/>
      <c r="AB12" s="338"/>
      <c r="AC12" s="12"/>
      <c r="AD12" s="198"/>
      <c r="AE12" s="117"/>
      <c r="AF12" s="110"/>
      <c r="AG12" s="374"/>
    </row>
    <row r="13" spans="1:33" ht="15.75" customHeight="1">
      <c r="A13" s="323"/>
      <c r="B13" s="100"/>
      <c r="C13" s="376"/>
      <c r="D13" s="37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8"/>
      <c r="S13" s="47"/>
      <c r="T13" s="120"/>
      <c r="U13" s="111"/>
      <c r="V13" s="112"/>
      <c r="W13" s="113"/>
      <c r="X13" s="116"/>
      <c r="Y13" s="12"/>
      <c r="Z13" s="198"/>
      <c r="AA13" s="337"/>
      <c r="AB13" s="338"/>
      <c r="AC13" s="12"/>
      <c r="AD13" s="198"/>
      <c r="AE13" s="117"/>
      <c r="AF13" s="110"/>
      <c r="AG13" s="374"/>
    </row>
    <row r="14" spans="1:33" ht="15.75" customHeight="1">
      <c r="A14" s="323"/>
      <c r="B14" s="100"/>
      <c r="C14" s="376"/>
      <c r="D14" s="37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8"/>
      <c r="S14" s="47"/>
      <c r="T14" s="120"/>
      <c r="U14" s="111"/>
      <c r="V14" s="112"/>
      <c r="W14" s="113"/>
      <c r="X14" s="116"/>
      <c r="Y14" s="12"/>
      <c r="Z14" s="198"/>
      <c r="AA14" s="337"/>
      <c r="AB14" s="338"/>
      <c r="AC14" s="12"/>
      <c r="AD14" s="198"/>
      <c r="AE14" s="117"/>
      <c r="AF14" s="110"/>
      <c r="AG14" s="374"/>
    </row>
    <row r="15" spans="1:33" ht="15.75" customHeight="1">
      <c r="A15" s="323"/>
      <c r="B15" s="100"/>
      <c r="C15" s="376"/>
      <c r="D15" s="37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8"/>
      <c r="S15" s="47"/>
      <c r="T15" s="120"/>
      <c r="U15" s="111"/>
      <c r="V15" s="112"/>
      <c r="W15" s="113"/>
      <c r="X15" s="116"/>
      <c r="Y15" s="12"/>
      <c r="Z15" s="198"/>
      <c r="AA15" s="337"/>
      <c r="AB15" s="338"/>
      <c r="AC15" s="12"/>
      <c r="AD15" s="198"/>
      <c r="AE15" s="117"/>
      <c r="AF15" s="110"/>
      <c r="AG15" s="374"/>
    </row>
    <row r="16" spans="1:33" ht="15.75" customHeight="1">
      <c r="A16" s="323"/>
      <c r="B16" s="100"/>
      <c r="C16" s="376"/>
      <c r="D16" s="37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8"/>
      <c r="S16" s="47"/>
      <c r="T16" s="120"/>
      <c r="U16" s="111"/>
      <c r="V16" s="112"/>
      <c r="W16" s="113"/>
      <c r="X16" s="116"/>
      <c r="Y16" s="12"/>
      <c r="Z16" s="198"/>
      <c r="AA16" s="337"/>
      <c r="AB16" s="338"/>
      <c r="AC16" s="12"/>
      <c r="AD16" s="198"/>
      <c r="AE16" s="117"/>
      <c r="AF16" s="110"/>
      <c r="AG16" s="374"/>
    </row>
    <row r="17" spans="1:33" ht="15.75" customHeight="1">
      <c r="A17" s="323"/>
      <c r="B17" s="100"/>
      <c r="C17" s="376"/>
      <c r="D17" s="37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8"/>
      <c r="S17" s="47"/>
      <c r="T17" s="120"/>
      <c r="U17" s="111"/>
      <c r="V17" s="112"/>
      <c r="W17" s="113"/>
      <c r="X17" s="116"/>
      <c r="Y17" s="12"/>
      <c r="Z17" s="198"/>
      <c r="AA17" s="337"/>
      <c r="AB17" s="338"/>
      <c r="AC17" s="12"/>
      <c r="AD17" s="198"/>
      <c r="AE17" s="117"/>
      <c r="AF17" s="110"/>
      <c r="AG17" s="374"/>
    </row>
    <row r="18" spans="1:33" ht="15.75" customHeight="1">
      <c r="A18" s="323"/>
      <c r="B18" s="100"/>
      <c r="C18" s="376"/>
      <c r="D18" s="37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8"/>
      <c r="S18" s="47"/>
      <c r="T18" s="120"/>
      <c r="U18" s="111"/>
      <c r="V18" s="112"/>
      <c r="W18" s="113"/>
      <c r="X18" s="116"/>
      <c r="Y18" s="12"/>
      <c r="Z18" s="198"/>
      <c r="AA18" s="337"/>
      <c r="AB18" s="338"/>
      <c r="AC18" s="12"/>
      <c r="AD18" s="198"/>
      <c r="AE18" s="117"/>
      <c r="AF18" s="110"/>
      <c r="AG18" s="374"/>
    </row>
    <row r="19" spans="1:33" ht="15.75" customHeight="1">
      <c r="A19" s="323"/>
      <c r="B19" s="100"/>
      <c r="C19" s="376"/>
      <c r="D19" s="37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8"/>
      <c r="S19" s="47"/>
      <c r="T19" s="120"/>
      <c r="U19" s="111"/>
      <c r="V19" s="112"/>
      <c r="W19" s="113"/>
      <c r="X19" s="116"/>
      <c r="Y19" s="12"/>
      <c r="Z19" s="198"/>
      <c r="AA19" s="337"/>
      <c r="AB19" s="338"/>
      <c r="AC19" s="12"/>
      <c r="AD19" s="198"/>
      <c r="AE19" s="117"/>
      <c r="AF19" s="110"/>
      <c r="AG19" s="374"/>
    </row>
    <row r="20" spans="1:33" ht="15.75" customHeight="1">
      <c r="A20" s="323"/>
      <c r="B20" s="100"/>
      <c r="C20" s="376"/>
      <c r="D20" s="376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8"/>
      <c r="S20" s="47"/>
      <c r="T20" s="120"/>
      <c r="U20" s="130"/>
      <c r="V20" s="112"/>
      <c r="W20" s="113"/>
      <c r="X20" s="116"/>
      <c r="Y20" s="12"/>
      <c r="Z20" s="198"/>
      <c r="AA20" s="337"/>
      <c r="AB20" s="338"/>
      <c r="AC20" s="12"/>
      <c r="AD20" s="198"/>
      <c r="AE20" s="117"/>
      <c r="AF20" s="110"/>
      <c r="AG20" s="374"/>
    </row>
    <row r="21" spans="1:33" ht="15.75" customHeight="1" thickBot="1">
      <c r="A21" s="324"/>
      <c r="B21" s="133" t="s">
        <v>115</v>
      </c>
      <c r="C21" s="358"/>
      <c r="D21" s="358"/>
      <c r="E21" s="134"/>
      <c r="F21" s="167"/>
      <c r="G21" s="135"/>
      <c r="H21" s="69"/>
      <c r="I21" s="136">
        <f t="shared" ref="I21:J21" si="9">AVERAGE(I5:I20)</f>
        <v>20.333333333333332</v>
      </c>
      <c r="J21" s="137">
        <f t="shared" si="9"/>
        <v>1733.3333333333333</v>
      </c>
      <c r="K21" s="138">
        <f t="shared" ref="K21" si="10">J21/I21</f>
        <v>85.245901639344268</v>
      </c>
      <c r="L21" s="136">
        <f t="shared" ref="L21:M21" si="11">AVERAGE(L5:L20)</f>
        <v>20.333333333333332</v>
      </c>
      <c r="M21" s="137">
        <f t="shared" si="11"/>
        <v>1555.8430341858814</v>
      </c>
      <c r="N21" s="138">
        <f t="shared" ref="N21:N27" si="12">M21/L21</f>
        <v>76.516870533731876</v>
      </c>
      <c r="O21" s="139">
        <f t="shared" ref="O21:O27" si="13">L21-I21</f>
        <v>0</v>
      </c>
      <c r="P21" s="140">
        <f t="shared" ref="P21:P27" si="14">N21-K21</f>
        <v>-8.7290311056123926</v>
      </c>
      <c r="Q21" s="141">
        <f t="shared" ref="Q21:Q27" si="15">N21/K21</f>
        <v>0.89760175049185464</v>
      </c>
      <c r="R21" s="329"/>
      <c r="S21" s="142">
        <v>0.16666666666666666</v>
      </c>
      <c r="T21" s="143">
        <v>0.65685185185185169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359"/>
      <c r="AB21" s="360"/>
      <c r="AC21" s="179">
        <f>SUM(AC5:AC20)</f>
        <v>15</v>
      </c>
      <c r="AD21" s="180">
        <f>SUM(AD5:AD20)</f>
        <v>0</v>
      </c>
      <c r="AE21" s="168">
        <f t="shared" ref="AE21:AE27" si="16">M21-J21</f>
        <v>-177.49029914745188</v>
      </c>
      <c r="AF21" s="141">
        <f t="shared" ref="AF21:AF27" si="17">M21/J21</f>
        <v>0.89760175049185464</v>
      </c>
      <c r="AG21" s="375"/>
    </row>
    <row r="22" spans="1:33" ht="15.75" customHeight="1">
      <c r="A22" s="361" t="s">
        <v>177</v>
      </c>
      <c r="B22" s="146" t="s">
        <v>192</v>
      </c>
      <c r="C22" s="325" t="s">
        <v>218</v>
      </c>
      <c r="D22" s="326"/>
      <c r="E22" s="147">
        <v>36.450000000000003</v>
      </c>
      <c r="F22" s="159">
        <v>3262</v>
      </c>
      <c r="G22" s="148">
        <f t="shared" ref="G22:G27" si="18">E22*F22</f>
        <v>118899.90000000001</v>
      </c>
      <c r="H22" s="149"/>
      <c r="I22" s="153">
        <v>20</v>
      </c>
      <c r="J22" s="151">
        <v>2100</v>
      </c>
      <c r="K22" s="152">
        <f>J22/I22</f>
        <v>105</v>
      </c>
      <c r="L22" s="153">
        <v>20</v>
      </c>
      <c r="M22" s="151">
        <f t="shared" ref="M22:M27" si="19">F22/V22*60</f>
        <v>1896.2183422374978</v>
      </c>
      <c r="N22" s="152">
        <f t="shared" si="12"/>
        <v>94.810917111874886</v>
      </c>
      <c r="O22" s="154">
        <f t="shared" si="13"/>
        <v>0</v>
      </c>
      <c r="P22" s="155">
        <f t="shared" si="14"/>
        <v>-10.189082888125114</v>
      </c>
      <c r="Q22" s="156">
        <f t="shared" si="15"/>
        <v>0.90296111535118939</v>
      </c>
      <c r="R22" s="327">
        <f>Q38</f>
        <v>0.90080589575658776</v>
      </c>
      <c r="S22" s="157">
        <v>0.16666666666666666</v>
      </c>
      <c r="T22" s="158">
        <v>0.23833333333333334</v>
      </c>
      <c r="U22" s="159"/>
      <c r="V22" s="160">
        <v>103.21596181221119</v>
      </c>
      <c r="W22" s="97"/>
      <c r="X22" s="98"/>
      <c r="Y22" s="12"/>
      <c r="Z22" s="198"/>
      <c r="AA22" s="330"/>
      <c r="AB22" s="331"/>
      <c r="AC22" s="12">
        <v>2</v>
      </c>
      <c r="AD22" s="198"/>
      <c r="AE22" s="115">
        <f t="shared" si="16"/>
        <v>-203.78165776250216</v>
      </c>
      <c r="AF22" s="156">
        <f t="shared" si="17"/>
        <v>0.90296111535118939</v>
      </c>
      <c r="AG22" s="381">
        <f>AF38</f>
        <v>0.90946749090809342</v>
      </c>
    </row>
    <row r="23" spans="1:33" ht="15.75" customHeight="1">
      <c r="A23" s="362"/>
      <c r="B23" s="163" t="s">
        <v>166</v>
      </c>
      <c r="C23" s="335" t="s">
        <v>221</v>
      </c>
      <c r="D23" s="336"/>
      <c r="E23" s="101">
        <v>31.72</v>
      </c>
      <c r="F23" s="111">
        <v>1892</v>
      </c>
      <c r="G23" s="103">
        <f t="shared" si="18"/>
        <v>60014.239999999998</v>
      </c>
      <c r="H23" s="26"/>
      <c r="I23" s="107">
        <v>22</v>
      </c>
      <c r="J23" s="105">
        <v>2000</v>
      </c>
      <c r="K23" s="106">
        <f t="shared" si="8"/>
        <v>90.909090909090907</v>
      </c>
      <c r="L23" s="107">
        <v>22</v>
      </c>
      <c r="M23" s="105">
        <f t="shared" si="19"/>
        <v>1799.6072198559154</v>
      </c>
      <c r="N23" s="106">
        <f t="shared" si="12"/>
        <v>81.800328175268888</v>
      </c>
      <c r="O23" s="108">
        <f t="shared" si="13"/>
        <v>0</v>
      </c>
      <c r="P23" s="109">
        <f t="shared" si="14"/>
        <v>-9.1087627338220187</v>
      </c>
      <c r="Q23" s="110">
        <f t="shared" si="15"/>
        <v>0.89980360992795783</v>
      </c>
      <c r="R23" s="328"/>
      <c r="S23" s="47">
        <v>0.24166666666666664</v>
      </c>
      <c r="T23" s="48">
        <v>0.28546296296296292</v>
      </c>
      <c r="U23" s="111">
        <v>4.799999999999951</v>
      </c>
      <c r="V23" s="112">
        <v>63.080431522768016</v>
      </c>
      <c r="W23" s="113"/>
      <c r="X23" s="116"/>
      <c r="Y23" s="12"/>
      <c r="Z23" s="198"/>
      <c r="AA23" s="337"/>
      <c r="AB23" s="338"/>
      <c r="AC23" s="12">
        <v>1</v>
      </c>
      <c r="AD23" s="198"/>
      <c r="AE23" s="117">
        <f t="shared" si="16"/>
        <v>-200.39278014408455</v>
      </c>
      <c r="AF23" s="110">
        <f t="shared" si="17"/>
        <v>0.89980360992795771</v>
      </c>
      <c r="AG23" s="374"/>
    </row>
    <row r="24" spans="1:33" ht="15.75" customHeight="1">
      <c r="A24" s="362"/>
      <c r="B24" s="163" t="s">
        <v>166</v>
      </c>
      <c r="C24" s="335" t="s">
        <v>222</v>
      </c>
      <c r="D24" s="336"/>
      <c r="E24" s="101">
        <v>34.79</v>
      </c>
      <c r="F24" s="111">
        <v>1931</v>
      </c>
      <c r="G24" s="103">
        <f t="shared" si="18"/>
        <v>67179.490000000005</v>
      </c>
      <c r="H24" s="26"/>
      <c r="I24" s="107">
        <v>11</v>
      </c>
      <c r="J24" s="105">
        <v>2000</v>
      </c>
      <c r="K24" s="106">
        <f t="shared" si="8"/>
        <v>181.81818181818181</v>
      </c>
      <c r="L24" s="107">
        <v>11</v>
      </c>
      <c r="M24" s="105">
        <f t="shared" si="19"/>
        <v>1806.6749008060187</v>
      </c>
      <c r="N24" s="106">
        <f t="shared" si="12"/>
        <v>164.24317280054717</v>
      </c>
      <c r="O24" s="108">
        <f t="shared" si="13"/>
        <v>0</v>
      </c>
      <c r="P24" s="109">
        <f t="shared" si="14"/>
        <v>-17.575009017634642</v>
      </c>
      <c r="Q24" s="110">
        <f t="shared" si="15"/>
        <v>0.9033374504030095</v>
      </c>
      <c r="R24" s="328"/>
      <c r="S24" s="47">
        <v>0.2895833333333333</v>
      </c>
      <c r="T24" s="48">
        <v>0.33410879629629625</v>
      </c>
      <c r="U24" s="111">
        <v>5.9333333333333549</v>
      </c>
      <c r="V24" s="112">
        <v>64.128859015150397</v>
      </c>
      <c r="W24" s="113"/>
      <c r="X24" s="116"/>
      <c r="Y24" s="12"/>
      <c r="Z24" s="198"/>
      <c r="AA24" s="337"/>
      <c r="AB24" s="338"/>
      <c r="AC24" s="12">
        <v>0</v>
      </c>
      <c r="AD24" s="198"/>
      <c r="AE24" s="117">
        <f t="shared" si="16"/>
        <v>-193.32509919398126</v>
      </c>
      <c r="AF24" s="110">
        <f t="shared" si="17"/>
        <v>0.90333745040300939</v>
      </c>
      <c r="AG24" s="374"/>
    </row>
    <row r="25" spans="1:33" ht="15.75" customHeight="1">
      <c r="A25" s="362"/>
      <c r="B25" s="163" t="s">
        <v>166</v>
      </c>
      <c r="C25" s="335" t="s">
        <v>220</v>
      </c>
      <c r="D25" s="336"/>
      <c r="E25" s="101">
        <v>33.200000000000003</v>
      </c>
      <c r="F25" s="111">
        <v>3433</v>
      </c>
      <c r="G25" s="103">
        <f t="shared" si="18"/>
        <v>113975.6</v>
      </c>
      <c r="H25" s="26"/>
      <c r="I25" s="107">
        <v>11</v>
      </c>
      <c r="J25" s="105">
        <v>2000</v>
      </c>
      <c r="K25" s="106">
        <f t="shared" si="8"/>
        <v>181.81818181818181</v>
      </c>
      <c r="L25" s="107">
        <v>11</v>
      </c>
      <c r="M25" s="105">
        <f t="shared" si="19"/>
        <v>1804.3856344469414</v>
      </c>
      <c r="N25" s="106">
        <f t="shared" si="12"/>
        <v>164.03505767699468</v>
      </c>
      <c r="O25" s="108">
        <f t="shared" si="13"/>
        <v>0</v>
      </c>
      <c r="P25" s="109">
        <f t="shared" si="14"/>
        <v>-17.78312414118713</v>
      </c>
      <c r="Q25" s="110">
        <f t="shared" si="15"/>
        <v>0.90219281722347078</v>
      </c>
      <c r="R25" s="328"/>
      <c r="S25" s="47">
        <v>0.33819444444444441</v>
      </c>
      <c r="T25" s="48">
        <v>0.41746527777777775</v>
      </c>
      <c r="U25" s="111">
        <v>5.8833333333333471</v>
      </c>
      <c r="V25" s="112">
        <v>114.15519834989959</v>
      </c>
      <c r="W25" s="113"/>
      <c r="X25" s="116"/>
      <c r="Y25" s="12"/>
      <c r="Z25" s="198"/>
      <c r="AA25" s="337"/>
      <c r="AB25" s="338"/>
      <c r="AC25" s="12">
        <v>1</v>
      </c>
      <c r="AD25" s="198"/>
      <c r="AE25" s="117">
        <f t="shared" si="16"/>
        <v>-195.61436555305863</v>
      </c>
      <c r="AF25" s="110">
        <f t="shared" si="17"/>
        <v>0.90219281722347067</v>
      </c>
      <c r="AG25" s="374"/>
    </row>
    <row r="26" spans="1:33" ht="15.75" customHeight="1">
      <c r="A26" s="363"/>
      <c r="B26" s="163" t="s">
        <v>166</v>
      </c>
      <c r="C26" s="335" t="s">
        <v>225</v>
      </c>
      <c r="D26" s="336"/>
      <c r="E26" s="101">
        <v>51.44</v>
      </c>
      <c r="F26" s="111">
        <v>2841</v>
      </c>
      <c r="G26" s="103">
        <f t="shared" si="18"/>
        <v>146141.03999999998</v>
      </c>
      <c r="H26" s="13"/>
      <c r="I26" s="118">
        <v>19</v>
      </c>
      <c r="J26" s="105">
        <v>2000</v>
      </c>
      <c r="K26" s="106">
        <f t="shared" si="8"/>
        <v>105.26315789473684</v>
      </c>
      <c r="L26" s="107">
        <v>19</v>
      </c>
      <c r="M26" s="105">
        <f t="shared" si="19"/>
        <v>1789.5152450743362</v>
      </c>
      <c r="N26" s="106">
        <f t="shared" si="12"/>
        <v>94.185012898649276</v>
      </c>
      <c r="O26" s="108">
        <f t="shared" si="13"/>
        <v>0</v>
      </c>
      <c r="P26" s="109">
        <f t="shared" si="14"/>
        <v>-11.078144996087559</v>
      </c>
      <c r="Q26" s="110">
        <f t="shared" si="15"/>
        <v>0.89475762253716817</v>
      </c>
      <c r="R26" s="328"/>
      <c r="S26" s="47">
        <v>0.42083333333333328</v>
      </c>
      <c r="T26" s="48">
        <v>0.48697916666666663</v>
      </c>
      <c r="U26" s="111">
        <v>4.8499999999999588</v>
      </c>
      <c r="V26" s="112">
        <v>95.254846511754138</v>
      </c>
      <c r="W26" s="113">
        <v>0.48697916666666663</v>
      </c>
      <c r="X26" s="116">
        <v>0.5263888888888888</v>
      </c>
      <c r="Y26" s="12"/>
      <c r="Z26" s="198"/>
      <c r="AA26" s="337"/>
      <c r="AB26" s="338"/>
      <c r="AC26" s="12">
        <v>2</v>
      </c>
      <c r="AD26" s="198"/>
      <c r="AE26" s="117">
        <f t="shared" si="16"/>
        <v>-210.48475492566376</v>
      </c>
      <c r="AF26" s="110">
        <f t="shared" si="17"/>
        <v>0.89475762253716806</v>
      </c>
      <c r="AG26" s="374"/>
    </row>
    <row r="27" spans="1:33" ht="15.75" customHeight="1">
      <c r="A27" s="363"/>
      <c r="B27" s="163" t="s">
        <v>168</v>
      </c>
      <c r="C27" s="335" t="s">
        <v>169</v>
      </c>
      <c r="D27" s="336"/>
      <c r="E27" s="101">
        <v>29.97</v>
      </c>
      <c r="F27" s="111">
        <v>2592</v>
      </c>
      <c r="G27" s="121">
        <f t="shared" si="18"/>
        <v>77682.239999999991</v>
      </c>
      <c r="H27" s="122"/>
      <c r="I27" s="107">
        <v>21</v>
      </c>
      <c r="J27" s="105">
        <v>2790</v>
      </c>
      <c r="K27" s="106">
        <f t="shared" si="8"/>
        <v>132.85714285714286</v>
      </c>
      <c r="L27" s="107">
        <v>22</v>
      </c>
      <c r="M27" s="105">
        <f t="shared" si="19"/>
        <v>2626.6346153846152</v>
      </c>
      <c r="N27" s="106">
        <f t="shared" si="12"/>
        <v>119.39248251748251</v>
      </c>
      <c r="O27" s="108">
        <f t="shared" si="13"/>
        <v>1</v>
      </c>
      <c r="P27" s="109">
        <f t="shared" si="14"/>
        <v>-13.464660339660355</v>
      </c>
      <c r="Q27" s="110">
        <f t="shared" si="15"/>
        <v>0.89865309421761019</v>
      </c>
      <c r="R27" s="328"/>
      <c r="S27" s="47">
        <v>0.5263888888888888</v>
      </c>
      <c r="T27" s="120">
        <v>0.56749999999999989</v>
      </c>
      <c r="U27" s="111">
        <v>56.749999999999915</v>
      </c>
      <c r="V27" s="112">
        <v>59.208844309404405</v>
      </c>
      <c r="W27" s="113"/>
      <c r="X27" s="116"/>
      <c r="Y27" s="12"/>
      <c r="Z27" s="198"/>
      <c r="AA27" s="337"/>
      <c r="AB27" s="338"/>
      <c r="AC27" s="12">
        <v>0</v>
      </c>
      <c r="AD27" s="198"/>
      <c r="AE27" s="117">
        <f t="shared" si="16"/>
        <v>-163.36538461538476</v>
      </c>
      <c r="AF27" s="110">
        <f t="shared" si="17"/>
        <v>0.94144609870416318</v>
      </c>
      <c r="AG27" s="374"/>
    </row>
    <row r="28" spans="1:33" ht="15.75" customHeight="1">
      <c r="A28" s="363"/>
      <c r="B28" s="163"/>
      <c r="C28" s="335"/>
      <c r="D28" s="336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328"/>
      <c r="S28" s="47"/>
      <c r="T28" s="120"/>
      <c r="U28" s="111"/>
      <c r="V28" s="112"/>
      <c r="W28" s="113"/>
      <c r="X28" s="116"/>
      <c r="Y28" s="12"/>
      <c r="Z28" s="198"/>
      <c r="AA28" s="337"/>
      <c r="AB28" s="338"/>
      <c r="AC28" s="12"/>
      <c r="AD28" s="198"/>
      <c r="AE28" s="117"/>
      <c r="AF28" s="110"/>
      <c r="AG28" s="374"/>
    </row>
    <row r="29" spans="1:33" ht="15.75" customHeight="1">
      <c r="A29" s="363"/>
      <c r="B29" s="163"/>
      <c r="C29" s="335"/>
      <c r="D29" s="336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328"/>
      <c r="S29" s="47"/>
      <c r="T29" s="120"/>
      <c r="U29" s="111"/>
      <c r="V29" s="112"/>
      <c r="W29" s="113"/>
      <c r="X29" s="116"/>
      <c r="Y29" s="12"/>
      <c r="Z29" s="198"/>
      <c r="AA29" s="337"/>
      <c r="AB29" s="338"/>
      <c r="AC29" s="12"/>
      <c r="AD29" s="198"/>
      <c r="AE29" s="117"/>
      <c r="AF29" s="110"/>
      <c r="AG29" s="374"/>
    </row>
    <row r="30" spans="1:33" ht="15.75" customHeight="1">
      <c r="A30" s="363"/>
      <c r="B30" s="163"/>
      <c r="C30" s="335"/>
      <c r="D30" s="336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328"/>
      <c r="S30" s="47"/>
      <c r="T30" s="120"/>
      <c r="U30" s="111"/>
      <c r="V30" s="112"/>
      <c r="W30" s="113"/>
      <c r="X30" s="116"/>
      <c r="Y30" s="12"/>
      <c r="Z30" s="198"/>
      <c r="AA30" s="337"/>
      <c r="AB30" s="338"/>
      <c r="AC30" s="12"/>
      <c r="AD30" s="198"/>
      <c r="AE30" s="117"/>
      <c r="AF30" s="110"/>
      <c r="AG30" s="374"/>
    </row>
    <row r="31" spans="1:33" ht="15.75" customHeight="1">
      <c r="A31" s="363"/>
      <c r="B31" s="163"/>
      <c r="C31" s="335"/>
      <c r="D31" s="336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328"/>
      <c r="S31" s="47"/>
      <c r="T31" s="120"/>
      <c r="U31" s="111"/>
      <c r="V31" s="112"/>
      <c r="W31" s="113"/>
      <c r="X31" s="116"/>
      <c r="Y31" s="12"/>
      <c r="Z31" s="198"/>
      <c r="AA31" s="337"/>
      <c r="AB31" s="338"/>
      <c r="AC31" s="12"/>
      <c r="AD31" s="198"/>
      <c r="AE31" s="117"/>
      <c r="AF31" s="110"/>
      <c r="AG31" s="374"/>
    </row>
    <row r="32" spans="1:33" ht="15.75" customHeight="1">
      <c r="A32" s="363"/>
      <c r="B32" s="163"/>
      <c r="C32" s="335"/>
      <c r="D32" s="336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328"/>
      <c r="S32" s="47"/>
      <c r="T32" s="120"/>
      <c r="U32" s="111"/>
      <c r="V32" s="112"/>
      <c r="W32" s="113"/>
      <c r="X32" s="116"/>
      <c r="Y32" s="12"/>
      <c r="Z32" s="198"/>
      <c r="AA32" s="337"/>
      <c r="AB32" s="338"/>
      <c r="AC32" s="12"/>
      <c r="AD32" s="198"/>
      <c r="AE32" s="117"/>
      <c r="AF32" s="110"/>
      <c r="AG32" s="374"/>
    </row>
    <row r="33" spans="1:33" ht="15.75" customHeight="1">
      <c r="A33" s="363"/>
      <c r="B33" s="163"/>
      <c r="C33" s="335"/>
      <c r="D33" s="336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328"/>
      <c r="S33" s="47"/>
      <c r="T33" s="120"/>
      <c r="U33" s="111"/>
      <c r="V33" s="112"/>
      <c r="W33" s="113"/>
      <c r="X33" s="116"/>
      <c r="Y33" s="12"/>
      <c r="Z33" s="198"/>
      <c r="AA33" s="337"/>
      <c r="AB33" s="338"/>
      <c r="AC33" s="12"/>
      <c r="AD33" s="198"/>
      <c r="AE33" s="117"/>
      <c r="AF33" s="110"/>
      <c r="AG33" s="374"/>
    </row>
    <row r="34" spans="1:33" ht="15.75" customHeight="1">
      <c r="A34" s="363"/>
      <c r="B34" s="163"/>
      <c r="C34" s="335"/>
      <c r="D34" s="336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328"/>
      <c r="S34" s="47"/>
      <c r="T34" s="120"/>
      <c r="U34" s="111"/>
      <c r="V34" s="112"/>
      <c r="W34" s="113"/>
      <c r="X34" s="116"/>
      <c r="Y34" s="12"/>
      <c r="Z34" s="198"/>
      <c r="AA34" s="337"/>
      <c r="AB34" s="338"/>
      <c r="AC34" s="12"/>
      <c r="AD34" s="198"/>
      <c r="AE34" s="117"/>
      <c r="AF34" s="110"/>
      <c r="AG34" s="374"/>
    </row>
    <row r="35" spans="1:33" ht="15.75" customHeight="1">
      <c r="A35" s="363"/>
      <c r="B35" s="163"/>
      <c r="C35" s="335"/>
      <c r="D35" s="336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328"/>
      <c r="S35" s="47"/>
      <c r="T35" s="120"/>
      <c r="U35" s="111"/>
      <c r="V35" s="112"/>
      <c r="W35" s="183"/>
      <c r="X35" s="184"/>
      <c r="Y35" s="12"/>
      <c r="Z35" s="198"/>
      <c r="AA35" s="337"/>
      <c r="AB35" s="338"/>
      <c r="AC35" s="12"/>
      <c r="AD35" s="198"/>
      <c r="AE35" s="117"/>
      <c r="AF35" s="110"/>
      <c r="AG35" s="374"/>
    </row>
    <row r="36" spans="1:33" ht="15.75" customHeight="1">
      <c r="A36" s="363"/>
      <c r="B36" s="163"/>
      <c r="C36" s="335"/>
      <c r="D36" s="336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28"/>
      <c r="S36" s="47"/>
      <c r="T36" s="120"/>
      <c r="U36" s="111"/>
      <c r="V36" s="112"/>
      <c r="W36" s="185"/>
      <c r="X36" s="186"/>
      <c r="Y36" s="12"/>
      <c r="Z36" s="198"/>
      <c r="AA36" s="337"/>
      <c r="AB36" s="338"/>
      <c r="AC36" s="12"/>
      <c r="AD36" s="198"/>
      <c r="AE36" s="117"/>
      <c r="AF36" s="110"/>
      <c r="AG36" s="374"/>
    </row>
    <row r="37" spans="1:33" ht="15.75" customHeight="1">
      <c r="A37" s="363"/>
      <c r="B37" s="100"/>
      <c r="C37" s="335"/>
      <c r="D37" s="336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28"/>
      <c r="S37" s="47"/>
      <c r="T37" s="120"/>
      <c r="U37" s="130"/>
      <c r="V37" s="112"/>
      <c r="W37" s="185"/>
      <c r="X37" s="186"/>
      <c r="Y37" s="12"/>
      <c r="Z37" s="198"/>
      <c r="AA37" s="337"/>
      <c r="AB37" s="338"/>
      <c r="AC37" s="12"/>
      <c r="AD37" s="198"/>
      <c r="AE37" s="117"/>
      <c r="AF37" s="110"/>
      <c r="AG37" s="374"/>
    </row>
    <row r="38" spans="1:33" ht="15.75" customHeight="1" thickBot="1">
      <c r="A38" s="364"/>
      <c r="B38" s="133" t="s">
        <v>115</v>
      </c>
      <c r="C38" s="358"/>
      <c r="D38" s="358"/>
      <c r="E38" s="134"/>
      <c r="F38" s="167"/>
      <c r="G38" s="135"/>
      <c r="H38" s="69"/>
      <c r="I38" s="136">
        <f t="shared" ref="I38:J38" si="20">AVERAGE(I22:I37)</f>
        <v>17.333333333333332</v>
      </c>
      <c r="J38" s="137">
        <f t="shared" si="20"/>
        <v>2148.3333333333335</v>
      </c>
      <c r="K38" s="138">
        <f t="shared" ref="K38" si="21">J38/I38</f>
        <v>123.94230769230771</v>
      </c>
      <c r="L38" s="136">
        <f t="shared" ref="L38:M38" si="22">AVERAGE(L22:L37)</f>
        <v>17.5</v>
      </c>
      <c r="M38" s="137">
        <f t="shared" si="22"/>
        <v>1953.8393263008875</v>
      </c>
      <c r="N38" s="138">
        <f t="shared" ref="N38:N45" si="23">M38/L38</f>
        <v>111.64796150290786</v>
      </c>
      <c r="O38" s="139">
        <f t="shared" ref="O38:O45" si="24">L38-I38</f>
        <v>0.16666666666666785</v>
      </c>
      <c r="P38" s="140">
        <f t="shared" ref="P38:P45" si="25">N38-K38</f>
        <v>-12.294346189399846</v>
      </c>
      <c r="Q38" s="141">
        <f t="shared" ref="Q38:Q45" si="26">N38/K38</f>
        <v>0.90080589575658776</v>
      </c>
      <c r="R38" s="329"/>
      <c r="S38" s="142">
        <v>0.16666666666666666</v>
      </c>
      <c r="T38" s="143">
        <v>0.56749999999999989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359"/>
      <c r="AB38" s="360"/>
      <c r="AC38" s="179">
        <f>SUM(AC22:AC37)</f>
        <v>6</v>
      </c>
      <c r="AD38" s="180">
        <f>SUM(AD22:AD37)</f>
        <v>0</v>
      </c>
      <c r="AE38" s="168">
        <f t="shared" ref="AE38:AE45" si="27">M38-J38</f>
        <v>-194.49400703244601</v>
      </c>
      <c r="AF38" s="141">
        <f t="shared" ref="AF38:AF45" si="28">M38/J38</f>
        <v>0.90946749090809342</v>
      </c>
      <c r="AG38" s="375"/>
    </row>
    <row r="39" spans="1:33" ht="15.75" customHeight="1">
      <c r="A39" s="322" t="s">
        <v>178</v>
      </c>
      <c r="B39" s="146" t="s">
        <v>173</v>
      </c>
      <c r="C39" s="325" t="s">
        <v>180</v>
      </c>
      <c r="D39" s="326"/>
      <c r="E39" s="147">
        <v>53.76</v>
      </c>
      <c r="F39" s="97">
        <v>3138</v>
      </c>
      <c r="G39" s="148">
        <f t="shared" ref="G39:G45" si="29">E39*F39</f>
        <v>168698.88</v>
      </c>
      <c r="H39" s="149"/>
      <c r="I39" s="150">
        <v>20</v>
      </c>
      <c r="J39" s="151">
        <v>2000</v>
      </c>
      <c r="K39" s="152">
        <f>J39/I39</f>
        <v>100</v>
      </c>
      <c r="L39" s="153">
        <v>20</v>
      </c>
      <c r="M39" s="151">
        <f t="shared" ref="M39:M45" si="30">F39/V39*60</f>
        <v>1787.6629745447669</v>
      </c>
      <c r="N39" s="152">
        <f t="shared" si="23"/>
        <v>89.38314872723835</v>
      </c>
      <c r="O39" s="154">
        <f t="shared" si="24"/>
        <v>0</v>
      </c>
      <c r="P39" s="155">
        <f t="shared" si="25"/>
        <v>-10.61685127276165</v>
      </c>
      <c r="Q39" s="156">
        <f t="shared" si="26"/>
        <v>0.89383148727238348</v>
      </c>
      <c r="R39" s="327">
        <f>Q55</f>
        <v>0.8949090054005181</v>
      </c>
      <c r="S39" s="157">
        <v>0.16666666666666666</v>
      </c>
      <c r="T39" s="158">
        <v>0.23980324074074072</v>
      </c>
      <c r="U39" s="159"/>
      <c r="V39" s="160">
        <v>105.321865855585</v>
      </c>
      <c r="W39" s="158"/>
      <c r="X39" s="169"/>
      <c r="Y39" s="12"/>
      <c r="Z39" s="198"/>
      <c r="AA39" s="330"/>
      <c r="AB39" s="331"/>
      <c r="AC39" s="12">
        <v>2</v>
      </c>
      <c r="AD39" s="198"/>
      <c r="AE39" s="115">
        <f t="shared" si="27"/>
        <v>-212.33702545523306</v>
      </c>
      <c r="AF39" s="156">
        <f t="shared" si="28"/>
        <v>0.89383148727238348</v>
      </c>
      <c r="AG39" s="332">
        <f>AF55</f>
        <v>0.8949090054005181</v>
      </c>
    </row>
    <row r="40" spans="1:33" ht="15.75" customHeight="1">
      <c r="A40" s="323"/>
      <c r="B40" s="163" t="s">
        <v>173</v>
      </c>
      <c r="C40" s="335" t="s">
        <v>181</v>
      </c>
      <c r="D40" s="336"/>
      <c r="E40" s="101">
        <v>71.55</v>
      </c>
      <c r="F40" s="102">
        <v>2306</v>
      </c>
      <c r="G40" s="103">
        <f t="shared" si="29"/>
        <v>164994.29999999999</v>
      </c>
      <c r="H40" s="26"/>
      <c r="I40" s="104">
        <v>22</v>
      </c>
      <c r="J40" s="105">
        <v>2000</v>
      </c>
      <c r="K40" s="106">
        <f t="shared" si="8"/>
        <v>90.909090909090907</v>
      </c>
      <c r="L40" s="107">
        <v>22</v>
      </c>
      <c r="M40" s="105">
        <f t="shared" si="30"/>
        <v>1790.3511049214378</v>
      </c>
      <c r="N40" s="106">
        <f t="shared" si="23"/>
        <v>81.379595678247171</v>
      </c>
      <c r="O40" s="108">
        <f t="shared" si="24"/>
        <v>0</v>
      </c>
      <c r="P40" s="109">
        <f t="shared" si="25"/>
        <v>-9.529495230843736</v>
      </c>
      <c r="Q40" s="110">
        <f t="shared" si="26"/>
        <v>0.89517555246071889</v>
      </c>
      <c r="R40" s="328"/>
      <c r="S40" s="47">
        <v>0.24305555555555552</v>
      </c>
      <c r="T40" s="48">
        <v>0.29671296296296296</v>
      </c>
      <c r="U40" s="111">
        <v>4.6833333333333194</v>
      </c>
      <c r="V40" s="112">
        <v>77.28093088538148</v>
      </c>
      <c r="W40" s="113"/>
      <c r="X40" s="116"/>
      <c r="Y40" s="12"/>
      <c r="Z40" s="198"/>
      <c r="AA40" s="337"/>
      <c r="AB40" s="338"/>
      <c r="AC40" s="12">
        <v>2</v>
      </c>
      <c r="AD40" s="198"/>
      <c r="AE40" s="117">
        <f t="shared" si="27"/>
        <v>-209.64889507856219</v>
      </c>
      <c r="AF40" s="110">
        <f t="shared" si="28"/>
        <v>0.89517555246071889</v>
      </c>
      <c r="AG40" s="333"/>
    </row>
    <row r="41" spans="1:33" ht="15.75" customHeight="1">
      <c r="A41" s="323"/>
      <c r="B41" s="163" t="s">
        <v>173</v>
      </c>
      <c r="C41" s="335" t="s">
        <v>231</v>
      </c>
      <c r="D41" s="336"/>
      <c r="E41" s="101">
        <v>63.92</v>
      </c>
      <c r="F41" s="102">
        <v>2415</v>
      </c>
      <c r="G41" s="103">
        <f t="shared" si="29"/>
        <v>154366.80000000002</v>
      </c>
      <c r="H41" s="26"/>
      <c r="I41" s="104">
        <v>24</v>
      </c>
      <c r="J41" s="105">
        <v>2000</v>
      </c>
      <c r="K41" s="106">
        <f t="shared" si="8"/>
        <v>83.333333333333329</v>
      </c>
      <c r="L41" s="107">
        <v>24</v>
      </c>
      <c r="M41" s="105">
        <f t="shared" si="30"/>
        <v>1789.7601065278723</v>
      </c>
      <c r="N41" s="106">
        <f t="shared" si="23"/>
        <v>74.573337771994673</v>
      </c>
      <c r="O41" s="108">
        <f t="shared" si="24"/>
        <v>0</v>
      </c>
      <c r="P41" s="109">
        <f t="shared" si="25"/>
        <v>-8.7599955613386555</v>
      </c>
      <c r="Q41" s="110">
        <f t="shared" si="26"/>
        <v>0.89488005326393616</v>
      </c>
      <c r="R41" s="328"/>
      <c r="S41" s="47">
        <v>0.29999999999999993</v>
      </c>
      <c r="T41" s="48">
        <v>0.35621527777777773</v>
      </c>
      <c r="U41" s="111">
        <v>4.7333333333332472</v>
      </c>
      <c r="V41" s="112">
        <v>80.960570900815</v>
      </c>
      <c r="W41" s="113"/>
      <c r="X41" s="116"/>
      <c r="Y41" s="12"/>
      <c r="Z41" s="198"/>
      <c r="AA41" s="337"/>
      <c r="AB41" s="338"/>
      <c r="AC41" s="12">
        <v>2</v>
      </c>
      <c r="AD41" s="198"/>
      <c r="AE41" s="117">
        <f t="shared" si="27"/>
        <v>-210.23989347212773</v>
      </c>
      <c r="AF41" s="110">
        <f t="shared" si="28"/>
        <v>0.89488005326393616</v>
      </c>
      <c r="AG41" s="333"/>
    </row>
    <row r="42" spans="1:33" ht="15.75" customHeight="1">
      <c r="A42" s="323"/>
      <c r="B42" s="163" t="s">
        <v>173</v>
      </c>
      <c r="C42" s="335" t="s">
        <v>175</v>
      </c>
      <c r="D42" s="336"/>
      <c r="E42" s="101">
        <v>58.67</v>
      </c>
      <c r="F42" s="102">
        <v>1096</v>
      </c>
      <c r="G42" s="103">
        <f t="shared" si="29"/>
        <v>64302.32</v>
      </c>
      <c r="H42" s="26">
        <v>2</v>
      </c>
      <c r="I42" s="104">
        <v>23</v>
      </c>
      <c r="J42" s="105">
        <v>2000</v>
      </c>
      <c r="K42" s="106">
        <f t="shared" si="8"/>
        <v>86.956521739130437</v>
      </c>
      <c r="L42" s="107">
        <v>23</v>
      </c>
      <c r="M42" s="105">
        <f t="shared" si="30"/>
        <v>1787.3743500569039</v>
      </c>
      <c r="N42" s="106">
        <f t="shared" si="23"/>
        <v>77.711928263343651</v>
      </c>
      <c r="O42" s="108">
        <f t="shared" si="24"/>
        <v>0</v>
      </c>
      <c r="P42" s="109">
        <f t="shared" si="25"/>
        <v>-9.244593475786786</v>
      </c>
      <c r="Q42" s="110">
        <f t="shared" si="26"/>
        <v>0.89368717502845196</v>
      </c>
      <c r="R42" s="328"/>
      <c r="S42" s="47">
        <v>0.35972222222222217</v>
      </c>
      <c r="T42" s="48">
        <v>0.38526620370370362</v>
      </c>
      <c r="U42" s="111">
        <v>5.0499999999999901</v>
      </c>
      <c r="V42" s="112">
        <v>36.79139739132232</v>
      </c>
      <c r="W42" s="113"/>
      <c r="X42" s="116"/>
      <c r="Y42" s="12"/>
      <c r="Z42" s="198"/>
      <c r="AA42" s="337"/>
      <c r="AB42" s="338"/>
      <c r="AC42" s="12">
        <v>1</v>
      </c>
      <c r="AD42" s="198"/>
      <c r="AE42" s="117">
        <f t="shared" si="27"/>
        <v>-212.62564994309605</v>
      </c>
      <c r="AF42" s="110">
        <f t="shared" si="28"/>
        <v>0.89368717502845196</v>
      </c>
      <c r="AG42" s="333"/>
    </row>
    <row r="43" spans="1:33" ht="15.75" customHeight="1">
      <c r="A43" s="323"/>
      <c r="B43" s="163" t="s">
        <v>173</v>
      </c>
      <c r="C43" s="335" t="s">
        <v>179</v>
      </c>
      <c r="D43" s="336"/>
      <c r="E43" s="101">
        <v>59.54</v>
      </c>
      <c r="F43" s="102">
        <v>2923</v>
      </c>
      <c r="G43" s="103">
        <f t="shared" si="29"/>
        <v>174035.41999999998</v>
      </c>
      <c r="H43" s="13"/>
      <c r="I43" s="104">
        <v>23</v>
      </c>
      <c r="J43" s="105">
        <v>2000</v>
      </c>
      <c r="K43" s="106">
        <f t="shared" si="8"/>
        <v>86.956521739130437</v>
      </c>
      <c r="L43" s="107">
        <v>23</v>
      </c>
      <c r="M43" s="105">
        <f t="shared" si="30"/>
        <v>1796.2576036313949</v>
      </c>
      <c r="N43" s="106">
        <f t="shared" si="23"/>
        <v>78.098156679625859</v>
      </c>
      <c r="O43" s="108">
        <f t="shared" si="24"/>
        <v>0</v>
      </c>
      <c r="P43" s="109">
        <f t="shared" si="25"/>
        <v>-8.8583650595045782</v>
      </c>
      <c r="Q43" s="110">
        <f t="shared" si="26"/>
        <v>0.89812880181569732</v>
      </c>
      <c r="R43" s="328"/>
      <c r="S43" s="47">
        <v>0.38888888888888884</v>
      </c>
      <c r="T43" s="48">
        <v>0.45668981481481474</v>
      </c>
      <c r="U43" s="111">
        <v>5.2166666666667094</v>
      </c>
      <c r="V43" s="112">
        <v>97.636329914731562</v>
      </c>
      <c r="W43" s="113">
        <v>0.45668981481481474</v>
      </c>
      <c r="X43" s="116">
        <v>0.49444444444444435</v>
      </c>
      <c r="Y43" s="12"/>
      <c r="Z43" s="198"/>
      <c r="AA43" s="337"/>
      <c r="AB43" s="338"/>
      <c r="AC43" s="12">
        <v>2</v>
      </c>
      <c r="AD43" s="198"/>
      <c r="AE43" s="117">
        <f t="shared" si="27"/>
        <v>-203.74239636860511</v>
      </c>
      <c r="AF43" s="110">
        <f t="shared" si="28"/>
        <v>0.89812880181569743</v>
      </c>
      <c r="AG43" s="333"/>
    </row>
    <row r="44" spans="1:33" ht="15.75" customHeight="1">
      <c r="A44" s="323"/>
      <c r="B44" s="163" t="s">
        <v>173</v>
      </c>
      <c r="C44" s="335" t="s">
        <v>212</v>
      </c>
      <c r="D44" s="336"/>
      <c r="E44" s="101">
        <v>61.09</v>
      </c>
      <c r="F44" s="102">
        <v>3184</v>
      </c>
      <c r="G44" s="121">
        <f t="shared" si="29"/>
        <v>194510.56</v>
      </c>
      <c r="H44" s="122"/>
      <c r="I44" s="104">
        <v>20</v>
      </c>
      <c r="J44" s="105">
        <v>2000</v>
      </c>
      <c r="K44" s="106">
        <f t="shared" si="8"/>
        <v>100</v>
      </c>
      <c r="L44" s="107">
        <v>20</v>
      </c>
      <c r="M44" s="105">
        <f t="shared" si="30"/>
        <v>1789.9455858679735</v>
      </c>
      <c r="N44" s="106">
        <f t="shared" si="23"/>
        <v>89.497279293398677</v>
      </c>
      <c r="O44" s="108">
        <f t="shared" si="24"/>
        <v>0</v>
      </c>
      <c r="P44" s="109">
        <f t="shared" si="25"/>
        <v>-10.502720706601323</v>
      </c>
      <c r="Q44" s="110">
        <f t="shared" si="26"/>
        <v>0.89497279293398679</v>
      </c>
      <c r="R44" s="328"/>
      <c r="S44" s="47">
        <v>0.49444444444444435</v>
      </c>
      <c r="T44" s="120">
        <v>0.56855324074074065</v>
      </c>
      <c r="U44" s="111">
        <v>55</v>
      </c>
      <c r="V44" s="112">
        <v>106.72950144870556</v>
      </c>
      <c r="W44" s="113"/>
      <c r="X44" s="116"/>
      <c r="Y44" s="12"/>
      <c r="Z44" s="198"/>
      <c r="AA44" s="337"/>
      <c r="AB44" s="338"/>
      <c r="AC44" s="12">
        <v>2</v>
      </c>
      <c r="AD44" s="198"/>
      <c r="AE44" s="117">
        <f t="shared" si="27"/>
        <v>-210.05441413202652</v>
      </c>
      <c r="AF44" s="110">
        <f t="shared" si="28"/>
        <v>0.89497279293398679</v>
      </c>
      <c r="AG44" s="333"/>
    </row>
    <row r="45" spans="1:33" ht="15.75" customHeight="1">
      <c r="A45" s="323"/>
      <c r="B45" s="163" t="s">
        <v>173</v>
      </c>
      <c r="C45" s="335" t="s">
        <v>175</v>
      </c>
      <c r="D45" s="336"/>
      <c r="E45" s="101">
        <v>58.67</v>
      </c>
      <c r="F45" s="102">
        <v>2824</v>
      </c>
      <c r="G45" s="121">
        <f t="shared" si="29"/>
        <v>165684.08000000002</v>
      </c>
      <c r="H45" s="62"/>
      <c r="I45" s="104">
        <v>23</v>
      </c>
      <c r="J45" s="105">
        <v>2000</v>
      </c>
      <c r="K45" s="106">
        <f t="shared" si="8"/>
        <v>86.956521739130437</v>
      </c>
      <c r="L45" s="107">
        <v>23</v>
      </c>
      <c r="M45" s="105">
        <f t="shared" si="30"/>
        <v>1787.3743500569039</v>
      </c>
      <c r="N45" s="106">
        <f t="shared" si="23"/>
        <v>77.711928263343651</v>
      </c>
      <c r="O45" s="123">
        <f t="shared" si="24"/>
        <v>0</v>
      </c>
      <c r="P45" s="124">
        <f t="shared" si="25"/>
        <v>-9.244593475786786</v>
      </c>
      <c r="Q45" s="125">
        <f t="shared" si="26"/>
        <v>0.89368717502845196</v>
      </c>
      <c r="R45" s="328"/>
      <c r="S45" s="119">
        <v>0.57222222222222208</v>
      </c>
      <c r="T45" s="120">
        <v>0.63804398148148134</v>
      </c>
      <c r="U45" s="111">
        <v>5.2833333333332533</v>
      </c>
      <c r="V45" s="112">
        <v>94.798272110487432</v>
      </c>
      <c r="W45" s="120"/>
      <c r="X45" s="189"/>
      <c r="Y45" s="12"/>
      <c r="Z45" s="198"/>
      <c r="AA45" s="337"/>
      <c r="AB45" s="338"/>
      <c r="AC45" s="12">
        <v>2</v>
      </c>
      <c r="AD45" s="198"/>
      <c r="AE45" s="117">
        <f t="shared" si="27"/>
        <v>-212.62564994309605</v>
      </c>
      <c r="AF45" s="110">
        <f t="shared" si="28"/>
        <v>0.89368717502845196</v>
      </c>
      <c r="AG45" s="333"/>
    </row>
    <row r="46" spans="1:33" ht="15.75" customHeight="1">
      <c r="A46" s="323"/>
      <c r="B46" s="163"/>
      <c r="C46" s="335"/>
      <c r="D46" s="336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28"/>
      <c r="S46" s="119"/>
      <c r="T46" s="120"/>
      <c r="U46" s="111"/>
      <c r="V46" s="112"/>
      <c r="W46" s="120"/>
      <c r="X46" s="189"/>
      <c r="Y46" s="12"/>
      <c r="Z46" s="198"/>
      <c r="AA46" s="337"/>
      <c r="AB46" s="338"/>
      <c r="AC46" s="12"/>
      <c r="AD46" s="198"/>
      <c r="AE46" s="117"/>
      <c r="AF46" s="110"/>
      <c r="AG46" s="333"/>
    </row>
    <row r="47" spans="1:33" ht="15.75" customHeight="1">
      <c r="A47" s="323"/>
      <c r="B47" s="163"/>
      <c r="C47" s="335"/>
      <c r="D47" s="336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8"/>
      <c r="S47" s="119"/>
      <c r="T47" s="120"/>
      <c r="U47" s="111"/>
      <c r="V47" s="112"/>
      <c r="W47" s="120"/>
      <c r="X47" s="189"/>
      <c r="Y47" s="12"/>
      <c r="Z47" s="198"/>
      <c r="AA47" s="337"/>
      <c r="AB47" s="338"/>
      <c r="AC47" s="12"/>
      <c r="AD47" s="198"/>
      <c r="AE47" s="117"/>
      <c r="AF47" s="110"/>
      <c r="AG47" s="333"/>
    </row>
    <row r="48" spans="1:33" ht="15.75" customHeight="1">
      <c r="A48" s="323"/>
      <c r="B48" s="163"/>
      <c r="C48" s="335"/>
      <c r="D48" s="336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8"/>
      <c r="S48" s="119"/>
      <c r="T48" s="120"/>
      <c r="U48" s="111"/>
      <c r="V48" s="112"/>
      <c r="W48" s="120"/>
      <c r="X48" s="189"/>
      <c r="Y48" s="12"/>
      <c r="Z48" s="198"/>
      <c r="AA48" s="337"/>
      <c r="AB48" s="338"/>
      <c r="AC48" s="12"/>
      <c r="AD48" s="198"/>
      <c r="AE48" s="117"/>
      <c r="AF48" s="110"/>
      <c r="AG48" s="333"/>
    </row>
    <row r="49" spans="1:33" ht="15.75" customHeight="1">
      <c r="A49" s="323"/>
      <c r="B49" s="163"/>
      <c r="C49" s="335"/>
      <c r="D49" s="336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8"/>
      <c r="S49" s="119"/>
      <c r="T49" s="120"/>
      <c r="U49" s="111"/>
      <c r="V49" s="112"/>
      <c r="W49" s="120"/>
      <c r="X49" s="189"/>
      <c r="Y49" s="12"/>
      <c r="Z49" s="198"/>
      <c r="AA49" s="337"/>
      <c r="AB49" s="338"/>
      <c r="AC49" s="12"/>
      <c r="AD49" s="198"/>
      <c r="AE49" s="117"/>
      <c r="AF49" s="110"/>
      <c r="AG49" s="333"/>
    </row>
    <row r="50" spans="1:33" ht="15.75" customHeight="1">
      <c r="A50" s="323"/>
      <c r="B50" s="163"/>
      <c r="C50" s="335"/>
      <c r="D50" s="336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8"/>
      <c r="S50" s="119"/>
      <c r="T50" s="120"/>
      <c r="U50" s="111"/>
      <c r="V50" s="112"/>
      <c r="W50" s="120"/>
      <c r="X50" s="189"/>
      <c r="Y50" s="12"/>
      <c r="Z50" s="198"/>
      <c r="AA50" s="337"/>
      <c r="AB50" s="338"/>
      <c r="AC50" s="12"/>
      <c r="AD50" s="198"/>
      <c r="AE50" s="117"/>
      <c r="AF50" s="110"/>
      <c r="AG50" s="333"/>
    </row>
    <row r="51" spans="1:33" ht="15.75" customHeight="1">
      <c r="A51" s="323"/>
      <c r="B51" s="163"/>
      <c r="C51" s="335"/>
      <c r="D51" s="336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8"/>
      <c r="S51" s="119"/>
      <c r="T51" s="120"/>
      <c r="U51" s="111"/>
      <c r="V51" s="112"/>
      <c r="W51" s="120"/>
      <c r="X51" s="189"/>
      <c r="Y51" s="12"/>
      <c r="Z51" s="198"/>
      <c r="AA51" s="337"/>
      <c r="AB51" s="338"/>
      <c r="AC51" s="12"/>
      <c r="AD51" s="198"/>
      <c r="AE51" s="117"/>
      <c r="AF51" s="110"/>
      <c r="AG51" s="333"/>
    </row>
    <row r="52" spans="1:33" ht="15.75" customHeight="1">
      <c r="A52" s="323"/>
      <c r="B52" s="163"/>
      <c r="C52" s="335"/>
      <c r="D52" s="336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8"/>
      <c r="S52" s="119"/>
      <c r="T52" s="120"/>
      <c r="U52" s="111"/>
      <c r="V52" s="112"/>
      <c r="W52" s="120"/>
      <c r="X52" s="189"/>
      <c r="Y52" s="12"/>
      <c r="Z52" s="198"/>
      <c r="AA52" s="337"/>
      <c r="AB52" s="338"/>
      <c r="AC52" s="12"/>
      <c r="AD52" s="198"/>
      <c r="AE52" s="117"/>
      <c r="AF52" s="110"/>
      <c r="AG52" s="333"/>
    </row>
    <row r="53" spans="1:33" ht="15.75" customHeight="1">
      <c r="A53" s="323"/>
      <c r="B53" s="163"/>
      <c r="C53" s="335"/>
      <c r="D53" s="336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8"/>
      <c r="S53" s="119"/>
      <c r="T53" s="120"/>
      <c r="U53" s="111"/>
      <c r="V53" s="112"/>
      <c r="W53" s="120"/>
      <c r="X53" s="189"/>
      <c r="Y53" s="12"/>
      <c r="Z53" s="198"/>
      <c r="AA53" s="337"/>
      <c r="AB53" s="338"/>
      <c r="AC53" s="12"/>
      <c r="AD53" s="198"/>
      <c r="AE53" s="117"/>
      <c r="AF53" s="110"/>
      <c r="AG53" s="333"/>
    </row>
    <row r="54" spans="1:33" ht="15.75" customHeight="1">
      <c r="A54" s="323"/>
      <c r="B54" s="163"/>
      <c r="C54" s="335"/>
      <c r="D54" s="336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8"/>
      <c r="S54" s="119"/>
      <c r="T54" s="120"/>
      <c r="U54" s="130"/>
      <c r="V54" s="131"/>
      <c r="W54" s="126"/>
      <c r="X54" s="127"/>
      <c r="Y54" s="12"/>
      <c r="Z54" s="198"/>
      <c r="AA54" s="337"/>
      <c r="AB54" s="338"/>
      <c r="AC54" s="12"/>
      <c r="AD54" s="198"/>
      <c r="AE54" s="165"/>
      <c r="AF54" s="125"/>
      <c r="AG54" s="333"/>
    </row>
    <row r="55" spans="1:33" ht="15.75" customHeight="1" thickBot="1">
      <c r="A55" s="324"/>
      <c r="B55" s="133" t="s">
        <v>115</v>
      </c>
      <c r="C55" s="358"/>
      <c r="D55" s="358"/>
      <c r="E55" s="134"/>
      <c r="F55" s="167"/>
      <c r="G55" s="135"/>
      <c r="H55" s="69"/>
      <c r="I55" s="136">
        <f t="shared" ref="I55:J55" si="31">AVERAGE(I39:I54)</f>
        <v>22.142857142857142</v>
      </c>
      <c r="J55" s="137">
        <f t="shared" si="31"/>
        <v>2000</v>
      </c>
      <c r="K55" s="138">
        <f t="shared" ref="K55" si="32">J55/I55</f>
        <v>90.322580645161295</v>
      </c>
      <c r="L55" s="136">
        <f t="shared" ref="L55:M55" si="33">AVERAGE(L39:L54)</f>
        <v>22.142857142857142</v>
      </c>
      <c r="M55" s="137">
        <f t="shared" si="33"/>
        <v>1789.8180108010363</v>
      </c>
      <c r="N55" s="138">
        <f t="shared" ref="N55:N64" si="34">M55/L55</f>
        <v>80.830490810369383</v>
      </c>
      <c r="O55" s="139">
        <f t="shared" ref="O55:O64" si="35">L55-I55</f>
        <v>0</v>
      </c>
      <c r="P55" s="140">
        <f t="shared" ref="P55:P64" si="36">N55-K55</f>
        <v>-9.492089834791912</v>
      </c>
      <c r="Q55" s="141">
        <f t="shared" ref="Q55:Q64" si="37">N55/K55</f>
        <v>0.8949090054005181</v>
      </c>
      <c r="R55" s="329"/>
      <c r="S55" s="142">
        <v>0.16666666666666666</v>
      </c>
      <c r="T55" s="143">
        <v>0.63804398148148134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359"/>
      <c r="AB55" s="360"/>
      <c r="AC55" s="179">
        <f>SUM(AC39:AC54)</f>
        <v>13</v>
      </c>
      <c r="AD55" s="191">
        <f>SUM(AD39:AD54)</f>
        <v>0</v>
      </c>
      <c r="AE55" s="168">
        <f t="shared" ref="AE55:AE64" si="38">M55-J55</f>
        <v>-210.18198919896372</v>
      </c>
      <c r="AF55" s="141">
        <f t="shared" ref="AF55:AF64" si="39">M55/J55</f>
        <v>0.8949090054005181</v>
      </c>
      <c r="AG55" s="334"/>
    </row>
    <row r="56" spans="1:33" ht="15.75" customHeight="1">
      <c r="A56" s="361" t="s">
        <v>191</v>
      </c>
      <c r="B56" s="114" t="s">
        <v>203</v>
      </c>
      <c r="C56" s="372" t="s">
        <v>204</v>
      </c>
      <c r="D56" s="372"/>
      <c r="E56" s="147">
        <v>28.86</v>
      </c>
      <c r="F56" s="97">
        <v>2462</v>
      </c>
      <c r="G56" s="148">
        <f t="shared" ref="G56:G64" si="40">E56*F56</f>
        <v>71053.319999999992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4" si="41">F56/V56*60</f>
        <v>3190.397942324008</v>
      </c>
      <c r="N56" s="152">
        <f t="shared" si="34"/>
        <v>167.91568117494779</v>
      </c>
      <c r="O56" s="154">
        <f t="shared" si="35"/>
        <v>0</v>
      </c>
      <c r="P56" s="155">
        <f t="shared" si="36"/>
        <v>-21.558003035578537</v>
      </c>
      <c r="Q56" s="156">
        <f t="shared" si="37"/>
        <v>0.88622165064555769</v>
      </c>
      <c r="R56" s="327">
        <f>Q72</f>
        <v>0.89642390976290542</v>
      </c>
      <c r="S56" s="157">
        <v>0.16666666666666666</v>
      </c>
      <c r="T56" s="158">
        <v>0.19881944444444444</v>
      </c>
      <c r="U56" s="159"/>
      <c r="V56" s="160">
        <v>46.301434075147093</v>
      </c>
      <c r="W56" s="158"/>
      <c r="X56" s="169"/>
      <c r="Y56" s="12"/>
      <c r="Z56" s="198"/>
      <c r="AA56" s="330"/>
      <c r="AB56" s="331"/>
      <c r="AC56" s="12">
        <v>1</v>
      </c>
      <c r="AD56" s="198"/>
      <c r="AE56" s="115">
        <f t="shared" si="38"/>
        <v>-409.602057675992</v>
      </c>
      <c r="AF56" s="156">
        <f t="shared" si="39"/>
        <v>0.8862216506455578</v>
      </c>
      <c r="AG56" s="332">
        <f>AF72</f>
        <v>0.89642390976290542</v>
      </c>
    </row>
    <row r="57" spans="1:33" ht="15.75" customHeight="1">
      <c r="A57" s="362"/>
      <c r="B57" s="100" t="s">
        <v>203</v>
      </c>
      <c r="C57" s="376" t="s">
        <v>208</v>
      </c>
      <c r="D57" s="376"/>
      <c r="E57" s="101">
        <v>31.11</v>
      </c>
      <c r="F57" s="102">
        <v>4157</v>
      </c>
      <c r="G57" s="103">
        <f t="shared" si="40"/>
        <v>129324.27</v>
      </c>
      <c r="H57" s="26"/>
      <c r="I57" s="104">
        <v>19</v>
      </c>
      <c r="J57" s="105">
        <v>3600</v>
      </c>
      <c r="K57" s="106">
        <f t="shared" ref="K57:K91" si="42">J57/I57</f>
        <v>189.47368421052633</v>
      </c>
      <c r="L57" s="107">
        <v>19</v>
      </c>
      <c r="M57" s="105">
        <f t="shared" si="41"/>
        <v>3185.8816259245568</v>
      </c>
      <c r="N57" s="106">
        <f t="shared" si="34"/>
        <v>167.67798031181877</v>
      </c>
      <c r="O57" s="108">
        <f t="shared" si="35"/>
        <v>0</v>
      </c>
      <c r="P57" s="109">
        <f t="shared" si="36"/>
        <v>-21.795703898707558</v>
      </c>
      <c r="Q57" s="110">
        <f t="shared" si="37"/>
        <v>0.88496711831237673</v>
      </c>
      <c r="R57" s="328"/>
      <c r="S57" s="47">
        <v>0.20277777777777778</v>
      </c>
      <c r="T57" s="48">
        <v>0.25714120370370369</v>
      </c>
      <c r="U57" s="111">
        <v>5.7000000000000117</v>
      </c>
      <c r="V57" s="112">
        <v>78.2891611447168</v>
      </c>
      <c r="W57" s="113"/>
      <c r="X57" s="116"/>
      <c r="Y57" s="12"/>
      <c r="Z57" s="198"/>
      <c r="AA57" s="337"/>
      <c r="AB57" s="338"/>
      <c r="AC57" s="12">
        <v>2</v>
      </c>
      <c r="AD57" s="198"/>
      <c r="AE57" s="117">
        <f t="shared" si="38"/>
        <v>-414.11837407544317</v>
      </c>
      <c r="AF57" s="110">
        <f t="shared" si="39"/>
        <v>0.88496711831237684</v>
      </c>
      <c r="AG57" s="333"/>
    </row>
    <row r="58" spans="1:33" ht="15.75" customHeight="1">
      <c r="A58" s="362"/>
      <c r="B58" s="100" t="s">
        <v>203</v>
      </c>
      <c r="C58" s="376" t="s">
        <v>209</v>
      </c>
      <c r="D58" s="376"/>
      <c r="E58" s="101">
        <v>38.99</v>
      </c>
      <c r="F58" s="102">
        <v>1622</v>
      </c>
      <c r="G58" s="103">
        <f t="shared" si="40"/>
        <v>63241.780000000006</v>
      </c>
      <c r="H58" s="26"/>
      <c r="I58" s="104">
        <v>19</v>
      </c>
      <c r="J58" s="105">
        <v>3600</v>
      </c>
      <c r="K58" s="106">
        <f t="shared" si="42"/>
        <v>189.47368421052633</v>
      </c>
      <c r="L58" s="107">
        <v>19</v>
      </c>
      <c r="M58" s="105">
        <f t="shared" si="41"/>
        <v>3186.803435519827</v>
      </c>
      <c r="N58" s="106">
        <f t="shared" si="34"/>
        <v>167.72649660630668</v>
      </c>
      <c r="O58" s="108">
        <f t="shared" si="35"/>
        <v>0</v>
      </c>
      <c r="P58" s="109">
        <f t="shared" si="36"/>
        <v>-21.747187604219647</v>
      </c>
      <c r="Q58" s="110">
        <f t="shared" si="37"/>
        <v>0.88522317653328519</v>
      </c>
      <c r="R58" s="328"/>
      <c r="S58" s="47">
        <v>0.26111111111111107</v>
      </c>
      <c r="T58" s="48">
        <v>0.2823148148148148</v>
      </c>
      <c r="U58" s="111">
        <v>5.7166666666666277</v>
      </c>
      <c r="V58" s="112">
        <v>30.538438271805521</v>
      </c>
      <c r="W58" s="113"/>
      <c r="X58" s="116"/>
      <c r="Y58" s="12"/>
      <c r="Z58" s="198"/>
      <c r="AA58" s="337"/>
      <c r="AB58" s="338"/>
      <c r="AC58" s="12">
        <v>1</v>
      </c>
      <c r="AD58" s="198"/>
      <c r="AE58" s="117">
        <f t="shared" si="38"/>
        <v>-413.19656448017304</v>
      </c>
      <c r="AF58" s="110">
        <f t="shared" si="39"/>
        <v>0.88522317653328531</v>
      </c>
      <c r="AG58" s="333"/>
    </row>
    <row r="59" spans="1:33" ht="15.75" customHeight="1">
      <c r="A59" s="362"/>
      <c r="B59" s="100" t="s">
        <v>203</v>
      </c>
      <c r="C59" s="376" t="s">
        <v>219</v>
      </c>
      <c r="D59" s="376"/>
      <c r="E59" s="101">
        <v>35.89</v>
      </c>
      <c r="F59" s="102">
        <v>4832</v>
      </c>
      <c r="G59" s="103">
        <f t="shared" si="40"/>
        <v>173420.48</v>
      </c>
      <c r="H59" s="26"/>
      <c r="I59" s="104">
        <v>19</v>
      </c>
      <c r="J59" s="105">
        <v>3600</v>
      </c>
      <c r="K59" s="106">
        <f t="shared" si="42"/>
        <v>189.47368421052633</v>
      </c>
      <c r="L59" s="107">
        <v>19</v>
      </c>
      <c r="M59" s="105">
        <f t="shared" si="41"/>
        <v>3183.9795668322522</v>
      </c>
      <c r="N59" s="106">
        <f t="shared" si="34"/>
        <v>167.5778719385396</v>
      </c>
      <c r="O59" s="108">
        <f t="shared" si="35"/>
        <v>0</v>
      </c>
      <c r="P59" s="109">
        <f t="shared" si="36"/>
        <v>-21.895812271986728</v>
      </c>
      <c r="Q59" s="110">
        <f t="shared" si="37"/>
        <v>0.88443876856451453</v>
      </c>
      <c r="R59" s="328"/>
      <c r="S59" s="47">
        <v>0.28611111111111104</v>
      </c>
      <c r="T59" s="48">
        <v>0.34934027777777771</v>
      </c>
      <c r="U59" s="111">
        <v>5.4666666666665886</v>
      </c>
      <c r="V59" s="112">
        <v>91.055860728541674</v>
      </c>
      <c r="W59" s="113"/>
      <c r="X59" s="116"/>
      <c r="Y59" s="12"/>
      <c r="Z59" s="198"/>
      <c r="AA59" s="337"/>
      <c r="AB59" s="338"/>
      <c r="AC59" s="12">
        <v>2</v>
      </c>
      <c r="AD59" s="198"/>
      <c r="AE59" s="199">
        <f t="shared" si="38"/>
        <v>-416.0204331677478</v>
      </c>
      <c r="AF59" s="200">
        <f t="shared" si="39"/>
        <v>0.88443876856451453</v>
      </c>
      <c r="AG59" s="333"/>
    </row>
    <row r="60" spans="1:33" ht="15.75" customHeight="1">
      <c r="A60" s="363"/>
      <c r="B60" s="100" t="s">
        <v>203</v>
      </c>
      <c r="C60" s="376" t="s">
        <v>223</v>
      </c>
      <c r="D60" s="376"/>
      <c r="E60" s="101">
        <v>43.96</v>
      </c>
      <c r="F60" s="105">
        <v>2197</v>
      </c>
      <c r="G60" s="103">
        <f t="shared" si="40"/>
        <v>96580.12</v>
      </c>
      <c r="H60" s="13"/>
      <c r="I60" s="104">
        <v>24</v>
      </c>
      <c r="J60" s="105">
        <v>3600</v>
      </c>
      <c r="K60" s="106">
        <f t="shared" si="42"/>
        <v>150</v>
      </c>
      <c r="L60" s="107">
        <v>24</v>
      </c>
      <c r="M60" s="105">
        <f t="shared" si="41"/>
        <v>3263.1448111128157</v>
      </c>
      <c r="N60" s="106">
        <f t="shared" si="34"/>
        <v>135.96436712970066</v>
      </c>
      <c r="O60" s="108">
        <f t="shared" si="35"/>
        <v>0</v>
      </c>
      <c r="P60" s="109">
        <f t="shared" si="36"/>
        <v>-14.035632870299338</v>
      </c>
      <c r="Q60" s="110">
        <f t="shared" si="37"/>
        <v>0.90642911419800443</v>
      </c>
      <c r="R60" s="328"/>
      <c r="S60" s="47">
        <v>0.35347222222222213</v>
      </c>
      <c r="T60" s="48">
        <v>0.38151620370370359</v>
      </c>
      <c r="U60" s="111">
        <v>5.9499999999999709</v>
      </c>
      <c r="V60" s="112">
        <v>40.396613583031886</v>
      </c>
      <c r="W60" s="113"/>
      <c r="X60" s="116"/>
      <c r="Y60" s="12"/>
      <c r="Z60" s="198"/>
      <c r="AA60" s="337"/>
      <c r="AB60" s="338"/>
      <c r="AC60" s="12">
        <v>1</v>
      </c>
      <c r="AD60" s="198"/>
      <c r="AE60" s="199">
        <f t="shared" si="38"/>
        <v>-336.85518888718434</v>
      </c>
      <c r="AF60" s="200">
        <f t="shared" si="39"/>
        <v>0.90642911419800432</v>
      </c>
      <c r="AG60" s="333"/>
    </row>
    <row r="61" spans="1:33" ht="15.75" customHeight="1">
      <c r="A61" s="363"/>
      <c r="B61" s="100" t="s">
        <v>203</v>
      </c>
      <c r="C61" s="376" t="s">
        <v>216</v>
      </c>
      <c r="D61" s="376"/>
      <c r="E61" s="101">
        <v>46.93</v>
      </c>
      <c r="F61" s="105">
        <v>1901</v>
      </c>
      <c r="G61" s="121">
        <f t="shared" si="40"/>
        <v>89213.93</v>
      </c>
      <c r="H61" s="122"/>
      <c r="I61" s="104">
        <v>24</v>
      </c>
      <c r="J61" s="105">
        <v>3600</v>
      </c>
      <c r="K61" s="106">
        <f t="shared" si="42"/>
        <v>150</v>
      </c>
      <c r="L61" s="107">
        <v>24</v>
      </c>
      <c r="M61" s="105">
        <f t="shared" si="41"/>
        <v>3256.9808943134799</v>
      </c>
      <c r="N61" s="106">
        <f t="shared" si="34"/>
        <v>135.70753726306165</v>
      </c>
      <c r="O61" s="108">
        <f t="shared" si="35"/>
        <v>0</v>
      </c>
      <c r="P61" s="109">
        <f t="shared" si="36"/>
        <v>-14.292462736938347</v>
      </c>
      <c r="Q61" s="110">
        <f t="shared" si="37"/>
        <v>0.90471691508707763</v>
      </c>
      <c r="R61" s="328"/>
      <c r="S61" s="47">
        <v>0.38541666666666657</v>
      </c>
      <c r="T61" s="120">
        <v>0.40973379629629619</v>
      </c>
      <c r="U61" s="111">
        <v>5.616666666666692</v>
      </c>
      <c r="V61" s="112">
        <v>35.020162445270358</v>
      </c>
      <c r="W61" s="113"/>
      <c r="X61" s="116"/>
      <c r="Y61" s="12"/>
      <c r="Z61" s="198"/>
      <c r="AA61" s="337"/>
      <c r="AB61" s="338"/>
      <c r="AC61" s="12">
        <v>1</v>
      </c>
      <c r="AD61" s="198"/>
      <c r="AE61" s="199">
        <f t="shared" si="38"/>
        <v>-343.01910568652011</v>
      </c>
      <c r="AF61" s="200">
        <f t="shared" si="39"/>
        <v>0.90471691508707774</v>
      </c>
      <c r="AG61" s="333"/>
    </row>
    <row r="62" spans="1:33" ht="15.75" customHeight="1">
      <c r="A62" s="363"/>
      <c r="B62" s="100" t="s">
        <v>203</v>
      </c>
      <c r="C62" s="376" t="s">
        <v>206</v>
      </c>
      <c r="D62" s="376"/>
      <c r="E62" s="101">
        <v>37.799999999999997</v>
      </c>
      <c r="F62" s="105">
        <v>2213</v>
      </c>
      <c r="G62" s="121">
        <f t="shared" si="40"/>
        <v>83651.399999999994</v>
      </c>
      <c r="H62" s="62">
        <v>2</v>
      </c>
      <c r="I62" s="104">
        <v>21</v>
      </c>
      <c r="J62" s="105">
        <v>3600</v>
      </c>
      <c r="K62" s="106">
        <f t="shared" si="42"/>
        <v>171.42857142857142</v>
      </c>
      <c r="L62" s="107">
        <v>21</v>
      </c>
      <c r="M62" s="105">
        <f t="shared" si="41"/>
        <v>3257.6549390732166</v>
      </c>
      <c r="N62" s="106">
        <f t="shared" si="34"/>
        <v>155.12642567015317</v>
      </c>
      <c r="O62" s="123">
        <f t="shared" si="35"/>
        <v>0</v>
      </c>
      <c r="P62" s="124">
        <f t="shared" si="36"/>
        <v>-16.302145758418249</v>
      </c>
      <c r="Q62" s="125">
        <f t="shared" si="37"/>
        <v>0.90490414974256017</v>
      </c>
      <c r="R62" s="328"/>
      <c r="S62" s="47">
        <v>0.41319444444444436</v>
      </c>
      <c r="T62" s="120">
        <v>0.44149305555555546</v>
      </c>
      <c r="U62" s="111">
        <v>4.9833333333333663</v>
      </c>
      <c r="V62" s="112">
        <v>40.759381359701379</v>
      </c>
      <c r="W62" s="113">
        <v>0.44149305555555546</v>
      </c>
      <c r="X62" s="116">
        <v>0.47916666666666657</v>
      </c>
      <c r="Y62" s="12"/>
      <c r="Z62" s="198"/>
      <c r="AA62" s="337"/>
      <c r="AB62" s="338"/>
      <c r="AC62" s="12">
        <v>1</v>
      </c>
      <c r="AD62" s="198"/>
      <c r="AE62" s="199">
        <f t="shared" si="38"/>
        <v>-342.34506092678339</v>
      </c>
      <c r="AF62" s="200">
        <f t="shared" si="39"/>
        <v>0.90490414974256017</v>
      </c>
      <c r="AG62" s="333"/>
    </row>
    <row r="63" spans="1:33" ht="15.75" customHeight="1">
      <c r="A63" s="363"/>
      <c r="B63" s="100" t="s">
        <v>203</v>
      </c>
      <c r="C63" s="376" t="s">
        <v>205</v>
      </c>
      <c r="D63" s="376"/>
      <c r="E63" s="101">
        <v>38.479999999999997</v>
      </c>
      <c r="F63" s="105">
        <v>6151</v>
      </c>
      <c r="G63" s="121">
        <f t="shared" si="40"/>
        <v>236690.47999999998</v>
      </c>
      <c r="H63" s="62"/>
      <c r="I63" s="104">
        <v>20</v>
      </c>
      <c r="J63" s="105">
        <v>3600</v>
      </c>
      <c r="K63" s="106">
        <f t="shared" si="42"/>
        <v>180</v>
      </c>
      <c r="L63" s="107">
        <v>20</v>
      </c>
      <c r="M63" s="105">
        <f t="shared" si="41"/>
        <v>3261.63652214476</v>
      </c>
      <c r="N63" s="106">
        <f t="shared" si="34"/>
        <v>163.08182610723799</v>
      </c>
      <c r="O63" s="123">
        <f t="shared" si="35"/>
        <v>0</v>
      </c>
      <c r="P63" s="124">
        <f t="shared" si="36"/>
        <v>-16.918173892762013</v>
      </c>
      <c r="Q63" s="125">
        <f t="shared" si="37"/>
        <v>0.90601014504021105</v>
      </c>
      <c r="R63" s="328"/>
      <c r="S63" s="47">
        <v>0.47916666666666657</v>
      </c>
      <c r="T63" s="120">
        <v>0.55774305555555548</v>
      </c>
      <c r="U63" s="111">
        <v>55</v>
      </c>
      <c r="V63" s="112">
        <v>113.15178668569622</v>
      </c>
      <c r="W63" s="113"/>
      <c r="X63" s="116"/>
      <c r="Y63" s="12"/>
      <c r="Z63" s="198"/>
      <c r="AA63" s="337"/>
      <c r="AB63" s="338"/>
      <c r="AC63" s="12">
        <v>2</v>
      </c>
      <c r="AD63" s="198"/>
      <c r="AE63" s="199">
        <f t="shared" si="38"/>
        <v>-338.36347785524003</v>
      </c>
      <c r="AF63" s="200">
        <f t="shared" si="39"/>
        <v>0.90601014504021116</v>
      </c>
      <c r="AG63" s="333"/>
    </row>
    <row r="64" spans="1:33" ht="15.75" customHeight="1">
      <c r="A64" s="363"/>
      <c r="B64" s="100" t="s">
        <v>203</v>
      </c>
      <c r="C64" s="376" t="s">
        <v>206</v>
      </c>
      <c r="D64" s="376"/>
      <c r="E64" s="101">
        <v>37.799999999999997</v>
      </c>
      <c r="F64" s="105">
        <v>5533</v>
      </c>
      <c r="G64" s="121">
        <f t="shared" si="40"/>
        <v>209147.4</v>
      </c>
      <c r="H64" s="62"/>
      <c r="I64" s="104">
        <v>21</v>
      </c>
      <c r="J64" s="105">
        <v>3600</v>
      </c>
      <c r="K64" s="106">
        <f t="shared" si="42"/>
        <v>171.42857142857142</v>
      </c>
      <c r="L64" s="107">
        <v>21</v>
      </c>
      <c r="M64" s="105">
        <f t="shared" si="41"/>
        <v>3257.6549390732162</v>
      </c>
      <c r="N64" s="106">
        <f t="shared" si="34"/>
        <v>155.12642567015314</v>
      </c>
      <c r="O64" s="123">
        <f t="shared" si="35"/>
        <v>0</v>
      </c>
      <c r="P64" s="124">
        <f t="shared" si="36"/>
        <v>-16.302145758418277</v>
      </c>
      <c r="Q64" s="125">
        <f t="shared" si="37"/>
        <v>0.90490414974256006</v>
      </c>
      <c r="R64" s="328"/>
      <c r="S64" s="47">
        <v>0.56180555555555545</v>
      </c>
      <c r="T64" s="120">
        <v>0.6325694444444443</v>
      </c>
      <c r="U64" s="111">
        <v>5.8499999999999552</v>
      </c>
      <c r="V64" s="112">
        <v>101.90766247773509</v>
      </c>
      <c r="W64" s="113"/>
      <c r="X64" s="116"/>
      <c r="Y64" s="12"/>
      <c r="Z64" s="198"/>
      <c r="AA64" s="337"/>
      <c r="AB64" s="338"/>
      <c r="AC64" s="12">
        <v>2</v>
      </c>
      <c r="AD64" s="198"/>
      <c r="AE64" s="199">
        <f t="shared" si="38"/>
        <v>-342.34506092678384</v>
      </c>
      <c r="AF64" s="200">
        <f t="shared" si="39"/>
        <v>0.90490414974256006</v>
      </c>
      <c r="AG64" s="333"/>
    </row>
    <row r="65" spans="1:33" ht="15.75" customHeight="1">
      <c r="A65" s="363"/>
      <c r="B65" s="100"/>
      <c r="C65" s="376"/>
      <c r="D65" s="376"/>
      <c r="E65" s="101"/>
      <c r="F65" s="105"/>
      <c r="G65" s="121"/>
      <c r="H65" s="62"/>
      <c r="I65" s="104"/>
      <c r="J65" s="105"/>
      <c r="K65" s="106"/>
      <c r="L65" s="107"/>
      <c r="M65" s="105"/>
      <c r="N65" s="106"/>
      <c r="O65" s="123"/>
      <c r="P65" s="124"/>
      <c r="Q65" s="125"/>
      <c r="R65" s="328"/>
      <c r="S65" s="47"/>
      <c r="T65" s="120"/>
      <c r="U65" s="111"/>
      <c r="V65" s="112"/>
      <c r="W65" s="113"/>
      <c r="X65" s="116"/>
      <c r="Y65" s="12"/>
      <c r="Z65" s="198"/>
      <c r="AA65" s="337"/>
      <c r="AB65" s="338"/>
      <c r="AC65" s="12"/>
      <c r="AD65" s="198"/>
      <c r="AE65" s="199"/>
      <c r="AF65" s="200"/>
      <c r="AG65" s="333"/>
    </row>
    <row r="66" spans="1:33" ht="15.75" customHeight="1">
      <c r="A66" s="363"/>
      <c r="B66" s="100"/>
      <c r="C66" s="376"/>
      <c r="D66" s="376"/>
      <c r="E66" s="101"/>
      <c r="F66" s="105"/>
      <c r="G66" s="121"/>
      <c r="H66" s="62"/>
      <c r="I66" s="104"/>
      <c r="J66" s="105"/>
      <c r="K66" s="106"/>
      <c r="L66" s="107"/>
      <c r="M66" s="105"/>
      <c r="N66" s="106"/>
      <c r="O66" s="123"/>
      <c r="P66" s="124"/>
      <c r="Q66" s="125"/>
      <c r="R66" s="328"/>
      <c r="S66" s="47"/>
      <c r="T66" s="120"/>
      <c r="U66" s="111"/>
      <c r="V66" s="112"/>
      <c r="W66" s="113"/>
      <c r="X66" s="116"/>
      <c r="Y66" s="12"/>
      <c r="Z66" s="198"/>
      <c r="AA66" s="337"/>
      <c r="AB66" s="338"/>
      <c r="AC66" s="12"/>
      <c r="AD66" s="198"/>
      <c r="AE66" s="199"/>
      <c r="AF66" s="200"/>
      <c r="AG66" s="333"/>
    </row>
    <row r="67" spans="1:33" ht="15.75" customHeight="1">
      <c r="A67" s="363"/>
      <c r="B67" s="100"/>
      <c r="C67" s="376"/>
      <c r="D67" s="376"/>
      <c r="E67" s="101"/>
      <c r="F67" s="105"/>
      <c r="G67" s="121"/>
      <c r="H67" s="62"/>
      <c r="I67" s="104"/>
      <c r="J67" s="105"/>
      <c r="K67" s="106"/>
      <c r="L67" s="107"/>
      <c r="M67" s="105"/>
      <c r="N67" s="106"/>
      <c r="O67" s="123"/>
      <c r="P67" s="124"/>
      <c r="Q67" s="125"/>
      <c r="R67" s="328"/>
      <c r="S67" s="47"/>
      <c r="T67" s="120"/>
      <c r="U67" s="111"/>
      <c r="V67" s="112"/>
      <c r="W67" s="113"/>
      <c r="X67" s="116"/>
      <c r="Y67" s="12"/>
      <c r="Z67" s="198"/>
      <c r="AA67" s="337"/>
      <c r="AB67" s="338"/>
      <c r="AC67" s="12"/>
      <c r="AD67" s="198"/>
      <c r="AE67" s="199"/>
      <c r="AF67" s="200"/>
      <c r="AG67" s="333"/>
    </row>
    <row r="68" spans="1:33" ht="15.75" customHeight="1">
      <c r="A68" s="363"/>
      <c r="B68" s="100"/>
      <c r="C68" s="376"/>
      <c r="D68" s="376"/>
      <c r="E68" s="101"/>
      <c r="F68" s="105"/>
      <c r="G68" s="121"/>
      <c r="H68" s="62"/>
      <c r="I68" s="104"/>
      <c r="J68" s="105"/>
      <c r="K68" s="106"/>
      <c r="L68" s="107"/>
      <c r="M68" s="105"/>
      <c r="N68" s="106"/>
      <c r="O68" s="123"/>
      <c r="P68" s="124"/>
      <c r="Q68" s="125"/>
      <c r="R68" s="328"/>
      <c r="S68" s="47"/>
      <c r="T68" s="120"/>
      <c r="U68" s="111"/>
      <c r="V68" s="112"/>
      <c r="W68" s="113"/>
      <c r="X68" s="116"/>
      <c r="Y68" s="12"/>
      <c r="Z68" s="198"/>
      <c r="AA68" s="337"/>
      <c r="AB68" s="338"/>
      <c r="AC68" s="12"/>
      <c r="AD68" s="198"/>
      <c r="AE68" s="199"/>
      <c r="AF68" s="200"/>
      <c r="AG68" s="333"/>
    </row>
    <row r="69" spans="1:33" ht="15.75" customHeight="1">
      <c r="A69" s="363"/>
      <c r="B69" s="100"/>
      <c r="C69" s="376"/>
      <c r="D69" s="376"/>
      <c r="E69" s="101"/>
      <c r="F69" s="105"/>
      <c r="G69" s="121"/>
      <c r="H69" s="62"/>
      <c r="I69" s="104"/>
      <c r="J69" s="105"/>
      <c r="K69" s="106"/>
      <c r="L69" s="107"/>
      <c r="M69" s="105"/>
      <c r="N69" s="106"/>
      <c r="O69" s="123"/>
      <c r="P69" s="124"/>
      <c r="Q69" s="125"/>
      <c r="R69" s="328"/>
      <c r="S69" s="47"/>
      <c r="T69" s="120"/>
      <c r="U69" s="111"/>
      <c r="V69" s="112"/>
      <c r="W69" s="113"/>
      <c r="X69" s="116"/>
      <c r="Y69" s="12"/>
      <c r="Z69" s="198"/>
      <c r="AA69" s="337"/>
      <c r="AB69" s="338"/>
      <c r="AC69" s="12"/>
      <c r="AD69" s="198"/>
      <c r="AE69" s="199"/>
      <c r="AF69" s="200"/>
      <c r="AG69" s="333"/>
    </row>
    <row r="70" spans="1:33" ht="15.75" customHeight="1">
      <c r="A70" s="363"/>
      <c r="B70" s="100"/>
      <c r="C70" s="376"/>
      <c r="D70" s="376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8"/>
      <c r="S70" s="47"/>
      <c r="T70" s="120"/>
      <c r="U70" s="111"/>
      <c r="V70" s="112"/>
      <c r="W70" s="113"/>
      <c r="X70" s="116"/>
      <c r="Y70" s="12"/>
      <c r="Z70" s="198"/>
      <c r="AA70" s="337"/>
      <c r="AB70" s="338"/>
      <c r="AC70" s="12"/>
      <c r="AD70" s="198"/>
      <c r="AE70" s="199"/>
      <c r="AF70" s="200"/>
      <c r="AG70" s="333"/>
    </row>
    <row r="71" spans="1:33" ht="15.75" customHeight="1">
      <c r="A71" s="363"/>
      <c r="B71" s="100"/>
      <c r="C71" s="376"/>
      <c r="D71" s="376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8"/>
      <c r="S71" s="119"/>
      <c r="T71" s="120"/>
      <c r="U71" s="130"/>
      <c r="V71" s="131"/>
      <c r="W71" s="126"/>
      <c r="X71" s="127"/>
      <c r="Y71" s="12"/>
      <c r="Z71" s="198"/>
      <c r="AA71" s="337"/>
      <c r="AB71" s="338"/>
      <c r="AC71" s="12"/>
      <c r="AD71" s="198"/>
      <c r="AE71" s="165"/>
      <c r="AF71" s="125"/>
      <c r="AG71" s="333"/>
    </row>
    <row r="72" spans="1:33" ht="15.75" customHeight="1" thickBot="1">
      <c r="A72" s="364"/>
      <c r="B72" s="133" t="s">
        <v>115</v>
      </c>
      <c r="C72" s="358"/>
      <c r="D72" s="358"/>
      <c r="E72" s="134"/>
      <c r="F72" s="167"/>
      <c r="G72" s="135"/>
      <c r="H72" s="69"/>
      <c r="I72" s="136">
        <f t="shared" ref="I72:J72" si="43">AVERAGE(I56:I71)</f>
        <v>20.666666666666668</v>
      </c>
      <c r="J72" s="137">
        <f t="shared" si="43"/>
        <v>3600</v>
      </c>
      <c r="K72" s="138">
        <f t="shared" ref="K72:K74" si="44">J72/I72</f>
        <v>174.19354838709677</v>
      </c>
      <c r="L72" s="136">
        <f t="shared" ref="L72:M72" si="45">AVERAGE(L56:L71)</f>
        <v>20.666666666666668</v>
      </c>
      <c r="M72" s="137">
        <f t="shared" si="45"/>
        <v>3227.1260751464597</v>
      </c>
      <c r="N72" s="138">
        <f>M72/L72</f>
        <v>156.15126170063513</v>
      </c>
      <c r="O72" s="139">
        <f>L72-I72</f>
        <v>0</v>
      </c>
      <c r="P72" s="140">
        <f>N72-K72</f>
        <v>-18.042286686461637</v>
      </c>
      <c r="Q72" s="141">
        <f>N72/K72</f>
        <v>0.89642390976290542</v>
      </c>
      <c r="R72" s="329"/>
      <c r="S72" s="142">
        <v>0.16666666666666666</v>
      </c>
      <c r="T72" s="143">
        <v>0.6325694444444443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359"/>
      <c r="AB72" s="360"/>
      <c r="AC72" s="179">
        <f>SUM(AC56:AC71)</f>
        <v>13</v>
      </c>
      <c r="AD72" s="191">
        <f>SUM(AD56:AD71)</f>
        <v>0</v>
      </c>
      <c r="AE72" s="168">
        <f>M72-J72</f>
        <v>-372.8739248535403</v>
      </c>
      <c r="AF72" s="141">
        <f>M72/J72</f>
        <v>0.89642390976290542</v>
      </c>
      <c r="AG72" s="334"/>
    </row>
    <row r="73" spans="1:33" ht="15.75" customHeight="1">
      <c r="A73" s="322" t="s">
        <v>116</v>
      </c>
      <c r="B73" s="100" t="s">
        <v>192</v>
      </c>
      <c r="C73" s="335" t="s">
        <v>217</v>
      </c>
      <c r="D73" s="336"/>
      <c r="E73" s="101">
        <v>27.05</v>
      </c>
      <c r="F73" s="102">
        <v>1255</v>
      </c>
      <c r="G73" s="103">
        <f t="shared" ref="G73:G74" si="46">E73*F73</f>
        <v>33947.75</v>
      </c>
      <c r="H73" s="13"/>
      <c r="I73" s="104">
        <v>5</v>
      </c>
      <c r="J73" s="105">
        <v>3273</v>
      </c>
      <c r="K73" s="106">
        <f t="shared" si="44"/>
        <v>654.6</v>
      </c>
      <c r="L73" s="107">
        <v>6</v>
      </c>
      <c r="M73" s="105">
        <f>F73/V73*60</f>
        <v>2961.6418775921861</v>
      </c>
      <c r="N73" s="106">
        <f>M73/L73</f>
        <v>493.60697959869771</v>
      </c>
      <c r="O73" s="108">
        <f>L73-I73</f>
        <v>1</v>
      </c>
      <c r="P73" s="109">
        <f>N73-K73</f>
        <v>-160.99302040130232</v>
      </c>
      <c r="Q73" s="110">
        <f>N73/K73</f>
        <v>0.75405893614222075</v>
      </c>
      <c r="R73" s="327">
        <f>Q89</f>
        <v>0.82316765295806948</v>
      </c>
      <c r="S73" s="47">
        <v>0.40277777777777779</v>
      </c>
      <c r="T73" s="48">
        <v>0.42042824074074076</v>
      </c>
      <c r="U73" s="111">
        <v>4.6833333333333194</v>
      </c>
      <c r="V73" s="112">
        <v>25.425086189427763</v>
      </c>
      <c r="W73" s="113"/>
      <c r="X73" s="162"/>
      <c r="Y73" s="12"/>
      <c r="Z73" s="198"/>
      <c r="AA73" s="330"/>
      <c r="AB73" s="331"/>
      <c r="AC73" s="12">
        <v>0</v>
      </c>
      <c r="AD73" s="198"/>
      <c r="AE73" s="115">
        <f>M73-J73</f>
        <v>-311.35812240781388</v>
      </c>
      <c r="AF73" s="156">
        <f>M73/J73</f>
        <v>0.90487072337066488</v>
      </c>
      <c r="AG73" s="332">
        <f>AF89</f>
        <v>0.90548441825387638</v>
      </c>
    </row>
    <row r="74" spans="1:33" ht="15.75" customHeight="1">
      <c r="A74" s="323"/>
      <c r="B74" s="100" t="s">
        <v>192</v>
      </c>
      <c r="C74" s="335" t="s">
        <v>224</v>
      </c>
      <c r="D74" s="336"/>
      <c r="E74" s="101">
        <v>27.05</v>
      </c>
      <c r="F74" s="102">
        <v>1891</v>
      </c>
      <c r="G74" s="121">
        <f t="shared" si="46"/>
        <v>51151.55</v>
      </c>
      <c r="H74" s="122"/>
      <c r="I74" s="104">
        <v>5</v>
      </c>
      <c r="J74" s="105">
        <v>3273</v>
      </c>
      <c r="K74" s="106">
        <f t="shared" si="44"/>
        <v>654.6</v>
      </c>
      <c r="L74" s="107">
        <v>5</v>
      </c>
      <c r="M74" s="105">
        <f>F74/V74*60</f>
        <v>2965.6591242976892</v>
      </c>
      <c r="N74" s="106">
        <f>M74/L74</f>
        <v>593.1318248595378</v>
      </c>
      <c r="O74" s="108">
        <f>L74-I74</f>
        <v>0</v>
      </c>
      <c r="P74" s="109">
        <f>N74-K74</f>
        <v>-61.468175140462222</v>
      </c>
      <c r="Q74" s="110">
        <f>N74/K74</f>
        <v>0.90609811313708799</v>
      </c>
      <c r="R74" s="328"/>
      <c r="S74" s="47">
        <v>0.42430555555555555</v>
      </c>
      <c r="T74" s="120">
        <v>0.45086805555555554</v>
      </c>
      <c r="U74" s="111">
        <v>5.5833333333333002</v>
      </c>
      <c r="V74" s="112">
        <v>38.257937019942901</v>
      </c>
      <c r="W74" s="113"/>
      <c r="X74" s="116"/>
      <c r="Y74" s="12"/>
      <c r="Z74" s="198"/>
      <c r="AA74" s="337"/>
      <c r="AB74" s="338"/>
      <c r="AC74" s="12">
        <v>0</v>
      </c>
      <c r="AD74" s="198"/>
      <c r="AE74" s="117">
        <f>M74-J74</f>
        <v>-307.34087570231077</v>
      </c>
      <c r="AF74" s="110">
        <f>M74/J74</f>
        <v>0.9060981131370881</v>
      </c>
      <c r="AG74" s="333"/>
    </row>
    <row r="75" spans="1:33" ht="15.75" customHeight="1">
      <c r="A75" s="323"/>
      <c r="B75" s="100"/>
      <c r="C75" s="335"/>
      <c r="D75" s="336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28"/>
      <c r="S75" s="47"/>
      <c r="T75" s="48"/>
      <c r="U75" s="111"/>
      <c r="V75" s="112"/>
      <c r="W75" s="113"/>
      <c r="X75" s="116"/>
      <c r="Y75" s="12"/>
      <c r="Z75" s="198"/>
      <c r="AA75" s="337"/>
      <c r="AB75" s="338"/>
      <c r="AC75" s="12"/>
      <c r="AD75" s="198"/>
      <c r="AE75" s="117"/>
      <c r="AF75" s="110"/>
      <c r="AG75" s="333"/>
    </row>
    <row r="76" spans="1:33" ht="15.75" customHeight="1">
      <c r="A76" s="323"/>
      <c r="B76" s="100"/>
      <c r="C76" s="335"/>
      <c r="D76" s="336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8"/>
      <c r="S76" s="47"/>
      <c r="T76" s="48"/>
      <c r="U76" s="111"/>
      <c r="V76" s="112"/>
      <c r="W76" s="113"/>
      <c r="X76" s="116"/>
      <c r="Y76" s="12"/>
      <c r="Z76" s="198"/>
      <c r="AA76" s="337"/>
      <c r="AB76" s="338"/>
      <c r="AC76" s="12"/>
      <c r="AD76" s="198"/>
      <c r="AE76" s="117"/>
      <c r="AF76" s="110"/>
      <c r="AG76" s="333"/>
    </row>
    <row r="77" spans="1:33" ht="15.75" customHeight="1">
      <c r="A77" s="323"/>
      <c r="B77" s="100"/>
      <c r="C77" s="335"/>
      <c r="D77" s="336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8"/>
      <c r="S77" s="47"/>
      <c r="T77" s="48"/>
      <c r="U77" s="111"/>
      <c r="V77" s="112"/>
      <c r="W77" s="113"/>
      <c r="X77" s="116"/>
      <c r="Y77" s="12"/>
      <c r="Z77" s="198"/>
      <c r="AA77" s="337"/>
      <c r="AB77" s="338"/>
      <c r="AC77" s="12"/>
      <c r="AD77" s="198"/>
      <c r="AE77" s="117"/>
      <c r="AF77" s="110"/>
      <c r="AG77" s="333"/>
    </row>
    <row r="78" spans="1:33" ht="15.75" customHeight="1">
      <c r="A78" s="323"/>
      <c r="B78" s="100"/>
      <c r="C78" s="335"/>
      <c r="D78" s="336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8"/>
      <c r="S78" s="47"/>
      <c r="T78" s="120"/>
      <c r="U78" s="111"/>
      <c r="V78" s="112"/>
      <c r="W78" s="113"/>
      <c r="X78" s="116"/>
      <c r="Y78" s="12"/>
      <c r="Z78" s="198"/>
      <c r="AA78" s="337"/>
      <c r="AB78" s="338"/>
      <c r="AC78" s="12"/>
      <c r="AD78" s="198"/>
      <c r="AE78" s="117"/>
      <c r="AF78" s="110"/>
      <c r="AG78" s="333"/>
    </row>
    <row r="79" spans="1:33" ht="15.75" customHeight="1">
      <c r="A79" s="323"/>
      <c r="B79" s="100"/>
      <c r="C79" s="335"/>
      <c r="D79" s="336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8"/>
      <c r="S79" s="47"/>
      <c r="T79" s="120"/>
      <c r="U79" s="111"/>
      <c r="V79" s="112"/>
      <c r="W79" s="113"/>
      <c r="X79" s="116"/>
      <c r="Y79" s="12"/>
      <c r="Z79" s="198"/>
      <c r="AA79" s="337"/>
      <c r="AB79" s="338"/>
      <c r="AC79" s="12"/>
      <c r="AD79" s="198"/>
      <c r="AE79" s="117"/>
      <c r="AF79" s="110"/>
      <c r="AG79" s="333"/>
    </row>
    <row r="80" spans="1:33" ht="15.75" customHeight="1">
      <c r="A80" s="323"/>
      <c r="B80" s="100"/>
      <c r="C80" s="335"/>
      <c r="D80" s="336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8"/>
      <c r="S80" s="47"/>
      <c r="T80" s="120"/>
      <c r="U80" s="111"/>
      <c r="V80" s="112"/>
      <c r="W80" s="113"/>
      <c r="X80" s="116"/>
      <c r="Y80" s="12"/>
      <c r="Z80" s="198"/>
      <c r="AA80" s="337"/>
      <c r="AB80" s="338"/>
      <c r="AC80" s="12"/>
      <c r="AD80" s="198"/>
      <c r="AE80" s="117"/>
      <c r="AF80" s="110"/>
      <c r="AG80" s="333"/>
    </row>
    <row r="81" spans="1:33" ht="15.75" customHeight="1">
      <c r="A81" s="323"/>
      <c r="B81" s="100"/>
      <c r="C81" s="335"/>
      <c r="D81" s="336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8"/>
      <c r="S81" s="47"/>
      <c r="T81" s="120"/>
      <c r="U81" s="111"/>
      <c r="V81" s="112"/>
      <c r="W81" s="113"/>
      <c r="X81" s="127"/>
      <c r="Y81" s="12"/>
      <c r="Z81" s="198"/>
      <c r="AA81" s="337"/>
      <c r="AB81" s="338"/>
      <c r="AC81" s="12"/>
      <c r="AD81" s="198"/>
      <c r="AE81" s="117"/>
      <c r="AF81" s="110"/>
      <c r="AG81" s="333"/>
    </row>
    <row r="82" spans="1:33" ht="15.75" customHeight="1">
      <c r="A82" s="323"/>
      <c r="B82" s="100"/>
      <c r="C82" s="335"/>
      <c r="D82" s="336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8"/>
      <c r="S82" s="47"/>
      <c r="T82" s="120"/>
      <c r="U82" s="111"/>
      <c r="V82" s="112"/>
      <c r="W82" s="113"/>
      <c r="X82" s="127"/>
      <c r="Y82" s="12"/>
      <c r="Z82" s="198"/>
      <c r="AA82" s="337"/>
      <c r="AB82" s="338"/>
      <c r="AC82" s="12"/>
      <c r="AD82" s="198"/>
      <c r="AE82" s="117"/>
      <c r="AF82" s="110"/>
      <c r="AG82" s="333"/>
    </row>
    <row r="83" spans="1:33" ht="15.75" customHeight="1">
      <c r="A83" s="323"/>
      <c r="B83" s="100"/>
      <c r="C83" s="335"/>
      <c r="D83" s="336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8"/>
      <c r="S83" s="47"/>
      <c r="T83" s="120"/>
      <c r="U83" s="111"/>
      <c r="V83" s="112"/>
      <c r="W83" s="113"/>
      <c r="X83" s="127"/>
      <c r="Y83" s="12"/>
      <c r="Z83" s="198"/>
      <c r="AA83" s="337"/>
      <c r="AB83" s="338"/>
      <c r="AC83" s="12"/>
      <c r="AD83" s="198"/>
      <c r="AE83" s="117"/>
      <c r="AF83" s="110"/>
      <c r="AG83" s="333"/>
    </row>
    <row r="84" spans="1:33" ht="15.75" customHeight="1">
      <c r="A84" s="323"/>
      <c r="B84" s="100"/>
      <c r="C84" s="335"/>
      <c r="D84" s="336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8"/>
      <c r="S84" s="47"/>
      <c r="T84" s="120"/>
      <c r="U84" s="111"/>
      <c r="V84" s="112"/>
      <c r="W84" s="113"/>
      <c r="X84" s="127"/>
      <c r="Y84" s="12"/>
      <c r="Z84" s="198"/>
      <c r="AA84" s="337"/>
      <c r="AB84" s="338"/>
      <c r="AC84" s="12"/>
      <c r="AD84" s="198"/>
      <c r="AE84" s="117"/>
      <c r="AF84" s="110"/>
      <c r="AG84" s="333"/>
    </row>
    <row r="85" spans="1:33" ht="15.75" customHeight="1">
      <c r="A85" s="323"/>
      <c r="B85" s="100"/>
      <c r="C85" s="335"/>
      <c r="D85" s="336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8"/>
      <c r="S85" s="47"/>
      <c r="T85" s="120"/>
      <c r="U85" s="111"/>
      <c r="V85" s="112"/>
      <c r="W85" s="113"/>
      <c r="X85" s="127"/>
      <c r="Y85" s="12"/>
      <c r="Z85" s="198"/>
      <c r="AA85" s="337"/>
      <c r="AB85" s="338"/>
      <c r="AC85" s="12"/>
      <c r="AD85" s="198"/>
      <c r="AE85" s="117"/>
      <c r="AF85" s="110"/>
      <c r="AG85" s="333"/>
    </row>
    <row r="86" spans="1:33" ht="15.75" customHeight="1">
      <c r="A86" s="323"/>
      <c r="B86" s="100"/>
      <c r="C86" s="335"/>
      <c r="D86" s="336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8"/>
      <c r="S86" s="47"/>
      <c r="T86" s="120"/>
      <c r="U86" s="111"/>
      <c r="V86" s="112"/>
      <c r="W86" s="113"/>
      <c r="X86" s="127"/>
      <c r="Y86" s="12"/>
      <c r="Z86" s="198"/>
      <c r="AA86" s="337"/>
      <c r="AB86" s="338"/>
      <c r="AC86" s="12"/>
      <c r="AD86" s="198"/>
      <c r="AE86" s="117"/>
      <c r="AF86" s="110"/>
      <c r="AG86" s="333"/>
    </row>
    <row r="87" spans="1:33" ht="15.75" customHeight="1">
      <c r="A87" s="323"/>
      <c r="B87" s="100"/>
      <c r="C87" s="335"/>
      <c r="D87" s="336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8"/>
      <c r="S87" s="47"/>
      <c r="T87" s="120"/>
      <c r="U87" s="111"/>
      <c r="V87" s="112"/>
      <c r="W87" s="113"/>
      <c r="X87" s="127"/>
      <c r="Y87" s="12"/>
      <c r="Z87" s="198"/>
      <c r="AA87" s="337"/>
      <c r="AB87" s="338"/>
      <c r="AC87" s="12"/>
      <c r="AD87" s="198"/>
      <c r="AE87" s="117"/>
      <c r="AF87" s="110"/>
      <c r="AG87" s="333"/>
    </row>
    <row r="88" spans="1:33" ht="15.75" customHeight="1">
      <c r="A88" s="323"/>
      <c r="B88" s="163"/>
      <c r="C88" s="335"/>
      <c r="D88" s="336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8"/>
      <c r="S88" s="119"/>
      <c r="T88" s="120"/>
      <c r="U88" s="130"/>
      <c r="V88" s="131"/>
      <c r="W88" s="126"/>
      <c r="X88" s="127"/>
      <c r="Y88" s="12"/>
      <c r="Z88" s="198"/>
      <c r="AA88" s="337"/>
      <c r="AB88" s="338"/>
      <c r="AC88" s="12"/>
      <c r="AD88" s="198"/>
      <c r="AE88" s="165"/>
      <c r="AF88" s="125"/>
      <c r="AG88" s="333"/>
    </row>
    <row r="89" spans="1:33" ht="15.75" customHeight="1" thickBot="1">
      <c r="A89" s="324"/>
      <c r="B89" s="133" t="s">
        <v>115</v>
      </c>
      <c r="C89" s="358"/>
      <c r="D89" s="358"/>
      <c r="E89" s="134"/>
      <c r="F89" s="167"/>
      <c r="G89" s="135"/>
      <c r="H89" s="69"/>
      <c r="I89" s="136">
        <f t="shared" ref="I89:J89" si="47">AVERAGE(I73:I88)</f>
        <v>5</v>
      </c>
      <c r="J89" s="137">
        <f t="shared" si="47"/>
        <v>3273</v>
      </c>
      <c r="K89" s="138">
        <f t="shared" ref="K89" si="48">J89/I89</f>
        <v>654.6</v>
      </c>
      <c r="L89" s="136">
        <f t="shared" ref="L89:M89" si="49">AVERAGE(L73:L88)</f>
        <v>5.5</v>
      </c>
      <c r="M89" s="137">
        <f t="shared" si="49"/>
        <v>2963.6505009449374</v>
      </c>
      <c r="N89" s="138">
        <f>M89/L89</f>
        <v>538.8455456263523</v>
      </c>
      <c r="O89" s="139">
        <f>L89-I89</f>
        <v>0.5</v>
      </c>
      <c r="P89" s="140">
        <f>N89-K89</f>
        <v>-115.75445437364772</v>
      </c>
      <c r="Q89" s="141">
        <f>N89/K89</f>
        <v>0.82316765295806948</v>
      </c>
      <c r="R89" s="329"/>
      <c r="S89" s="142">
        <v>0.25</v>
      </c>
      <c r="T89" s="143">
        <v>0.45086805555555554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359"/>
      <c r="AB89" s="360"/>
      <c r="AC89" s="179">
        <f>SUM(AC73:AC88)</f>
        <v>0</v>
      </c>
      <c r="AD89" s="191">
        <f>SUM(AD73:AD88)</f>
        <v>0</v>
      </c>
      <c r="AE89" s="168">
        <f>M89-J89</f>
        <v>-309.34949905506255</v>
      </c>
      <c r="AF89" s="141">
        <f>M89/J89</f>
        <v>0.90548441825387638</v>
      </c>
      <c r="AG89" s="334"/>
    </row>
    <row r="90" spans="1:33" ht="15.75" customHeight="1">
      <c r="A90" s="361" t="s">
        <v>120</v>
      </c>
      <c r="B90" s="114" t="s">
        <v>192</v>
      </c>
      <c r="C90" s="325" t="s">
        <v>213</v>
      </c>
      <c r="D90" s="326"/>
      <c r="E90" s="147">
        <v>15.51</v>
      </c>
      <c r="F90" s="97">
        <v>2597</v>
      </c>
      <c r="G90" s="148">
        <f t="shared" ref="G90:G91" si="50">E90*F90</f>
        <v>40279.47</v>
      </c>
      <c r="H90" s="149"/>
      <c r="I90" s="150">
        <v>6</v>
      </c>
      <c r="J90" s="151">
        <v>2600</v>
      </c>
      <c r="K90" s="152">
        <f>J90/I90</f>
        <v>433.33333333333331</v>
      </c>
      <c r="L90" s="153">
        <v>6</v>
      </c>
      <c r="M90" s="151">
        <f>F90/V90*60</f>
        <v>2355.5519837621241</v>
      </c>
      <c r="N90" s="152">
        <f>M90/L90</f>
        <v>392.59199729368737</v>
      </c>
      <c r="O90" s="154">
        <f>L90-I90</f>
        <v>0</v>
      </c>
      <c r="P90" s="155">
        <f>N90-K90</f>
        <v>-40.741336039645944</v>
      </c>
      <c r="Q90" s="156">
        <f>N90/K90</f>
        <v>0.9059815322162017</v>
      </c>
      <c r="R90" s="327">
        <f>Q106</f>
        <v>0.90553489359829098</v>
      </c>
      <c r="S90" s="157">
        <v>0.25</v>
      </c>
      <c r="T90" s="158">
        <v>0.29593750000000002</v>
      </c>
      <c r="U90" s="159"/>
      <c r="V90" s="160">
        <v>66.150100305209605</v>
      </c>
      <c r="W90" s="158"/>
      <c r="X90" s="169"/>
      <c r="Y90" s="12"/>
      <c r="Z90" s="198"/>
      <c r="AA90" s="330"/>
      <c r="AB90" s="331"/>
      <c r="AC90" s="12">
        <v>0</v>
      </c>
      <c r="AD90" s="198"/>
      <c r="AE90" s="115">
        <f>M90-J90</f>
        <v>-244.44801623787589</v>
      </c>
      <c r="AF90" s="156">
        <f>M90/J90</f>
        <v>0.90598153221620159</v>
      </c>
      <c r="AG90" s="332">
        <f>AF106</f>
        <v>0.90553489359829098</v>
      </c>
    </row>
    <row r="91" spans="1:33" ht="15.75" customHeight="1">
      <c r="A91" s="362"/>
      <c r="B91" s="100" t="s">
        <v>192</v>
      </c>
      <c r="C91" s="335" t="s">
        <v>214</v>
      </c>
      <c r="D91" s="336"/>
      <c r="E91" s="101">
        <v>15.01</v>
      </c>
      <c r="F91" s="102">
        <v>2796</v>
      </c>
      <c r="G91" s="103">
        <f t="shared" si="50"/>
        <v>41967.96</v>
      </c>
      <c r="H91" s="26"/>
      <c r="I91" s="104">
        <v>6</v>
      </c>
      <c r="J91" s="105">
        <v>2600</v>
      </c>
      <c r="K91" s="106">
        <f t="shared" si="42"/>
        <v>433.33333333333331</v>
      </c>
      <c r="L91" s="107">
        <v>6</v>
      </c>
      <c r="M91" s="105">
        <f>F91/V91*60</f>
        <v>2353.2294629489884</v>
      </c>
      <c r="N91" s="106">
        <f>M91/L91</f>
        <v>392.20491049149808</v>
      </c>
      <c r="O91" s="108">
        <f>L91-I91</f>
        <v>0</v>
      </c>
      <c r="P91" s="109">
        <f>N91-K91</f>
        <v>-41.128422841835231</v>
      </c>
      <c r="Q91" s="110">
        <f>N91/K91</f>
        <v>0.90508825498038026</v>
      </c>
      <c r="R91" s="328"/>
      <c r="S91" s="47">
        <v>0.29930555555555555</v>
      </c>
      <c r="T91" s="48">
        <v>0.34880787037037037</v>
      </c>
      <c r="U91" s="111">
        <v>4.8499999999999588</v>
      </c>
      <c r="V91" s="112">
        <v>71.289265514196302</v>
      </c>
      <c r="W91" s="113"/>
      <c r="X91" s="13"/>
      <c r="Y91" s="12"/>
      <c r="Z91" s="198"/>
      <c r="AA91" s="337"/>
      <c r="AB91" s="338"/>
      <c r="AC91" s="12">
        <v>0</v>
      </c>
      <c r="AD91" s="198"/>
      <c r="AE91" s="117">
        <f>M91-J91</f>
        <v>-246.77053705101162</v>
      </c>
      <c r="AF91" s="110">
        <f>M91/J91</f>
        <v>0.90508825498038015</v>
      </c>
      <c r="AG91" s="333"/>
    </row>
    <row r="92" spans="1:33" ht="15.75" customHeight="1">
      <c r="A92" s="362"/>
      <c r="B92" s="100"/>
      <c r="C92" s="335"/>
      <c r="D92" s="336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328"/>
      <c r="S92" s="47"/>
      <c r="T92" s="48"/>
      <c r="U92" s="111"/>
      <c r="V92" s="112"/>
      <c r="W92" s="113"/>
      <c r="X92" s="13"/>
      <c r="Y92" s="12"/>
      <c r="Z92" s="198"/>
      <c r="AA92" s="337"/>
      <c r="AB92" s="338"/>
      <c r="AC92" s="12"/>
      <c r="AD92" s="198"/>
      <c r="AE92" s="117"/>
      <c r="AF92" s="110"/>
      <c r="AG92" s="333"/>
    </row>
    <row r="93" spans="1:33" ht="15.75" customHeight="1">
      <c r="A93" s="362"/>
      <c r="B93" s="100"/>
      <c r="C93" s="335"/>
      <c r="D93" s="336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8"/>
      <c r="S93" s="47"/>
      <c r="T93" s="48"/>
      <c r="U93" s="111"/>
      <c r="V93" s="112"/>
      <c r="W93" s="113"/>
      <c r="X93" s="116"/>
      <c r="Y93" s="12"/>
      <c r="Z93" s="198"/>
      <c r="AA93" s="337"/>
      <c r="AB93" s="338"/>
      <c r="AC93" s="12"/>
      <c r="AD93" s="198"/>
      <c r="AE93" s="117"/>
      <c r="AF93" s="110"/>
      <c r="AG93" s="333"/>
    </row>
    <row r="94" spans="1:33" ht="15.75" customHeight="1">
      <c r="A94" s="363"/>
      <c r="B94" s="100"/>
      <c r="C94" s="335"/>
      <c r="D94" s="336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8"/>
      <c r="S94" s="47"/>
      <c r="T94" s="48"/>
      <c r="U94" s="111"/>
      <c r="V94" s="112"/>
      <c r="W94" s="113"/>
      <c r="X94" s="13"/>
      <c r="Y94" s="12"/>
      <c r="Z94" s="198"/>
      <c r="AA94" s="337"/>
      <c r="AB94" s="338"/>
      <c r="AC94" s="12"/>
      <c r="AD94" s="198"/>
      <c r="AE94" s="117"/>
      <c r="AF94" s="110"/>
      <c r="AG94" s="333"/>
    </row>
    <row r="95" spans="1:33" ht="15.75" customHeight="1">
      <c r="A95" s="363"/>
      <c r="B95" s="100"/>
      <c r="C95" s="335"/>
      <c r="D95" s="336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8"/>
      <c r="S95" s="47"/>
      <c r="T95" s="120"/>
      <c r="U95" s="111"/>
      <c r="V95" s="112"/>
      <c r="W95" s="113"/>
      <c r="X95" s="50"/>
      <c r="Y95" s="12"/>
      <c r="Z95" s="198"/>
      <c r="AA95" s="337"/>
      <c r="AB95" s="338"/>
      <c r="AC95" s="12"/>
      <c r="AD95" s="198"/>
      <c r="AE95" s="117"/>
      <c r="AF95" s="110"/>
      <c r="AG95" s="333"/>
    </row>
    <row r="96" spans="1:33" ht="15.75" customHeight="1">
      <c r="A96" s="363"/>
      <c r="B96" s="100"/>
      <c r="C96" s="335"/>
      <c r="D96" s="336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8"/>
      <c r="S96" s="47"/>
      <c r="T96" s="120"/>
      <c r="U96" s="111"/>
      <c r="V96" s="112"/>
      <c r="W96" s="113"/>
      <c r="X96" s="116"/>
      <c r="Y96" s="12"/>
      <c r="Z96" s="198"/>
      <c r="AA96" s="337"/>
      <c r="AB96" s="338"/>
      <c r="AC96" s="12"/>
      <c r="AD96" s="198"/>
      <c r="AE96" s="117"/>
      <c r="AF96" s="110"/>
      <c r="AG96" s="333"/>
    </row>
    <row r="97" spans="1:33" ht="15.75" customHeight="1">
      <c r="A97" s="363"/>
      <c r="B97" s="100"/>
      <c r="C97" s="335"/>
      <c r="D97" s="336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8"/>
      <c r="S97" s="47"/>
      <c r="T97" s="120"/>
      <c r="U97" s="111"/>
      <c r="V97" s="112"/>
      <c r="W97" s="113"/>
      <c r="X97" s="116"/>
      <c r="Y97" s="12"/>
      <c r="Z97" s="198"/>
      <c r="AA97" s="337"/>
      <c r="AB97" s="338"/>
      <c r="AC97" s="12"/>
      <c r="AD97" s="198"/>
      <c r="AE97" s="117"/>
      <c r="AF97" s="110"/>
      <c r="AG97" s="333"/>
    </row>
    <row r="98" spans="1:33" ht="15.75" customHeight="1">
      <c r="A98" s="363"/>
      <c r="B98" s="100"/>
      <c r="C98" s="335"/>
      <c r="D98" s="336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8"/>
      <c r="S98" s="119"/>
      <c r="T98" s="120"/>
      <c r="U98" s="111"/>
      <c r="V98" s="131"/>
      <c r="W98" s="113"/>
      <c r="X98" s="116"/>
      <c r="Y98" s="12"/>
      <c r="Z98" s="198"/>
      <c r="AA98" s="337"/>
      <c r="AB98" s="338"/>
      <c r="AC98" s="12"/>
      <c r="AD98" s="198"/>
      <c r="AE98" s="117"/>
      <c r="AF98" s="110"/>
      <c r="AG98" s="333"/>
    </row>
    <row r="99" spans="1:33" ht="15.75" customHeight="1">
      <c r="A99" s="363"/>
      <c r="B99" s="100"/>
      <c r="C99" s="335"/>
      <c r="D99" s="336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8"/>
      <c r="S99" s="119"/>
      <c r="T99" s="120"/>
      <c r="U99" s="111"/>
      <c r="V99" s="131"/>
      <c r="W99" s="126"/>
      <c r="X99" s="127"/>
      <c r="Y99" s="12"/>
      <c r="Z99" s="198"/>
      <c r="AA99" s="337"/>
      <c r="AB99" s="338"/>
      <c r="AC99" s="12"/>
      <c r="AD99" s="198"/>
      <c r="AE99" s="117"/>
      <c r="AF99" s="110"/>
      <c r="AG99" s="333"/>
    </row>
    <row r="100" spans="1:33" ht="15.75" customHeight="1">
      <c r="A100" s="363"/>
      <c r="B100" s="100"/>
      <c r="C100" s="335"/>
      <c r="D100" s="336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8"/>
      <c r="S100" s="119"/>
      <c r="T100" s="120"/>
      <c r="U100" s="111"/>
      <c r="V100" s="131"/>
      <c r="W100" s="126"/>
      <c r="X100" s="127"/>
      <c r="Y100" s="12"/>
      <c r="Z100" s="198"/>
      <c r="AA100" s="337"/>
      <c r="AB100" s="338"/>
      <c r="AC100" s="12"/>
      <c r="AD100" s="198"/>
      <c r="AE100" s="117"/>
      <c r="AF100" s="110"/>
      <c r="AG100" s="333"/>
    </row>
    <row r="101" spans="1:33" ht="15.75" customHeight="1">
      <c r="A101" s="363"/>
      <c r="B101" s="100"/>
      <c r="C101" s="335"/>
      <c r="D101" s="336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8"/>
      <c r="S101" s="119"/>
      <c r="T101" s="120"/>
      <c r="U101" s="111"/>
      <c r="V101" s="131"/>
      <c r="W101" s="126"/>
      <c r="X101" s="127"/>
      <c r="Y101" s="12"/>
      <c r="Z101" s="198"/>
      <c r="AA101" s="337"/>
      <c r="AB101" s="338"/>
      <c r="AC101" s="12"/>
      <c r="AD101" s="198"/>
      <c r="AE101" s="117"/>
      <c r="AF101" s="110"/>
      <c r="AG101" s="333"/>
    </row>
    <row r="102" spans="1:33" ht="15.75" customHeight="1">
      <c r="A102" s="363"/>
      <c r="B102" s="100"/>
      <c r="C102" s="335"/>
      <c r="D102" s="336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8"/>
      <c r="S102" s="119"/>
      <c r="T102" s="120"/>
      <c r="U102" s="111"/>
      <c r="V102" s="131"/>
      <c r="W102" s="126"/>
      <c r="X102" s="127"/>
      <c r="Y102" s="12"/>
      <c r="Z102" s="198"/>
      <c r="AA102" s="337"/>
      <c r="AB102" s="338"/>
      <c r="AC102" s="12"/>
      <c r="AD102" s="198"/>
      <c r="AE102" s="117"/>
      <c r="AF102" s="110"/>
      <c r="AG102" s="333"/>
    </row>
    <row r="103" spans="1:33" ht="15.75" customHeight="1">
      <c r="A103" s="363"/>
      <c r="B103" s="100"/>
      <c r="C103" s="335"/>
      <c r="D103" s="336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8"/>
      <c r="S103" s="119"/>
      <c r="T103" s="120"/>
      <c r="U103" s="111"/>
      <c r="V103" s="131"/>
      <c r="W103" s="126"/>
      <c r="X103" s="127"/>
      <c r="Y103" s="12"/>
      <c r="Z103" s="198"/>
      <c r="AA103" s="337"/>
      <c r="AB103" s="338"/>
      <c r="AC103" s="12"/>
      <c r="AD103" s="198"/>
      <c r="AE103" s="117"/>
      <c r="AF103" s="110"/>
      <c r="AG103" s="333"/>
    </row>
    <row r="104" spans="1:33" ht="15.75" customHeight="1">
      <c r="A104" s="363"/>
      <c r="B104" s="100"/>
      <c r="C104" s="335"/>
      <c r="D104" s="336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8"/>
      <c r="S104" s="119"/>
      <c r="T104" s="120"/>
      <c r="U104" s="111"/>
      <c r="V104" s="131"/>
      <c r="W104" s="126"/>
      <c r="X104" s="127"/>
      <c r="Y104" s="12"/>
      <c r="Z104" s="198"/>
      <c r="AA104" s="337"/>
      <c r="AB104" s="338"/>
      <c r="AC104" s="12"/>
      <c r="AD104" s="198"/>
      <c r="AE104" s="117"/>
      <c r="AF104" s="110"/>
      <c r="AG104" s="333"/>
    </row>
    <row r="105" spans="1:33" ht="15.75" customHeight="1">
      <c r="A105" s="363"/>
      <c r="B105" s="100"/>
      <c r="C105" s="335"/>
      <c r="D105" s="336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8"/>
      <c r="S105" s="119"/>
      <c r="T105" s="120"/>
      <c r="U105" s="130"/>
      <c r="V105" s="131"/>
      <c r="W105" s="126"/>
      <c r="X105" s="127"/>
      <c r="Y105" s="12"/>
      <c r="Z105" s="198"/>
      <c r="AA105" s="337"/>
      <c r="AB105" s="338"/>
      <c r="AC105" s="12"/>
      <c r="AD105" s="198"/>
      <c r="AE105" s="165"/>
      <c r="AF105" s="125"/>
      <c r="AG105" s="333"/>
    </row>
    <row r="106" spans="1:33" ht="15.75" customHeight="1" thickBot="1">
      <c r="A106" s="364"/>
      <c r="B106" s="133" t="s">
        <v>115</v>
      </c>
      <c r="C106" s="358"/>
      <c r="D106" s="358"/>
      <c r="E106" s="134"/>
      <c r="F106" s="167"/>
      <c r="G106" s="135"/>
      <c r="H106" s="69"/>
      <c r="I106" s="136">
        <f t="shared" ref="I106:J106" si="51">AVERAGE(I90:I105)</f>
        <v>6</v>
      </c>
      <c r="J106" s="137">
        <f t="shared" si="51"/>
        <v>2600</v>
      </c>
      <c r="K106" s="138">
        <f t="shared" ref="K106" si="52">J106/I106</f>
        <v>433.33333333333331</v>
      </c>
      <c r="L106" s="136">
        <f t="shared" ref="L106:M106" si="53">AVERAGE(L90:L105)</f>
        <v>6</v>
      </c>
      <c r="M106" s="137">
        <f t="shared" si="53"/>
        <v>2354.3907233555565</v>
      </c>
      <c r="N106" s="138">
        <f>M106/L106</f>
        <v>392.39845389259273</v>
      </c>
      <c r="O106" s="139">
        <f>L106-I106</f>
        <v>0</v>
      </c>
      <c r="P106" s="140">
        <f>N106-K106</f>
        <v>-40.934879440740588</v>
      </c>
      <c r="Q106" s="141">
        <f>N106/K106</f>
        <v>0.90553489359829098</v>
      </c>
      <c r="R106" s="329"/>
      <c r="S106" s="142">
        <v>0.25</v>
      </c>
      <c r="T106" s="143">
        <v>0.34880787037037037</v>
      </c>
      <c r="U106" s="144"/>
      <c r="V106" s="166"/>
      <c r="W106" s="167"/>
      <c r="X106" s="138"/>
      <c r="Y106" s="179">
        <f>SUM(Y90:Y105)</f>
        <v>0</v>
      </c>
      <c r="Z106" s="180">
        <f>SUM(Z90:Z105)</f>
        <v>0</v>
      </c>
      <c r="AA106" s="359"/>
      <c r="AB106" s="360"/>
      <c r="AC106" s="179">
        <f>SUM(AC90:AC105)</f>
        <v>0</v>
      </c>
      <c r="AD106" s="191">
        <f>SUM(AD90:AD105)</f>
        <v>0</v>
      </c>
      <c r="AE106" s="168">
        <f>M106-J106</f>
        <v>-245.60927664444353</v>
      </c>
      <c r="AF106" s="141">
        <f>M106/J106</f>
        <v>0.90553489359829098</v>
      </c>
      <c r="AG106" s="334"/>
    </row>
    <row r="107" spans="1:33" ht="15.75" customHeight="1">
      <c r="A107" s="322" t="s">
        <v>193</v>
      </c>
      <c r="B107" s="146" t="s">
        <v>171</v>
      </c>
      <c r="C107" s="325" t="s">
        <v>210</v>
      </c>
      <c r="D107" s="326"/>
      <c r="E107" s="147">
        <v>58.17</v>
      </c>
      <c r="F107" s="97">
        <v>1844</v>
      </c>
      <c r="G107" s="148">
        <f t="shared" ref="G107:G109" si="54">E107*F107</f>
        <v>107265.48</v>
      </c>
      <c r="H107" s="149"/>
      <c r="I107" s="150">
        <v>18</v>
      </c>
      <c r="J107" s="151">
        <v>2000</v>
      </c>
      <c r="K107" s="152">
        <f>J107/I107</f>
        <v>111.11111111111111</v>
      </c>
      <c r="L107" s="153">
        <v>17</v>
      </c>
      <c r="M107" s="151">
        <f>F107/V107*60</f>
        <v>1790.0000000000002</v>
      </c>
      <c r="N107" s="152">
        <f>M107/L107</f>
        <v>105.29411764705884</v>
      </c>
      <c r="O107" s="154">
        <f>L107-I107</f>
        <v>-1</v>
      </c>
      <c r="P107" s="155">
        <f>N107-K107</f>
        <v>-5.816993464052274</v>
      </c>
      <c r="Q107" s="156">
        <f>N107/K107</f>
        <v>0.94764705882352951</v>
      </c>
      <c r="R107" s="327">
        <f>Q123</f>
        <v>0.94294642857142852</v>
      </c>
      <c r="S107" s="157">
        <v>0.70833333333333337</v>
      </c>
      <c r="T107" s="158">
        <v>0.75125000000000008</v>
      </c>
      <c r="U107" s="159"/>
      <c r="V107" s="160">
        <v>61.810055865921782</v>
      </c>
      <c r="W107" s="158"/>
      <c r="X107" s="169"/>
      <c r="Y107" s="196"/>
      <c r="Z107" s="197"/>
      <c r="AA107" s="330"/>
      <c r="AB107" s="331"/>
      <c r="AC107" s="196">
        <v>1</v>
      </c>
      <c r="AD107" s="197"/>
      <c r="AE107" s="115">
        <f>M107-J107</f>
        <v>-209.99999999999977</v>
      </c>
      <c r="AF107" s="156">
        <f>M107/J107</f>
        <v>0.89500000000000013</v>
      </c>
      <c r="AG107" s="332">
        <f>AF123</f>
        <v>0.89500000000000002</v>
      </c>
    </row>
    <row r="108" spans="1:33" ht="15.75" customHeight="1">
      <c r="A108" s="323"/>
      <c r="B108" s="163" t="s">
        <v>171</v>
      </c>
      <c r="C108" s="335" t="s">
        <v>194</v>
      </c>
      <c r="D108" s="336"/>
      <c r="E108" s="101">
        <v>50.67</v>
      </c>
      <c r="F108" s="102">
        <v>1398</v>
      </c>
      <c r="G108" s="103">
        <f t="shared" si="54"/>
        <v>70836.66</v>
      </c>
      <c r="H108" s="26"/>
      <c r="I108" s="104">
        <v>20</v>
      </c>
      <c r="J108" s="105">
        <v>2000</v>
      </c>
      <c r="K108" s="106">
        <f t="shared" ref="K108:K109" si="55">J108/I108</f>
        <v>100</v>
      </c>
      <c r="L108" s="107">
        <v>19</v>
      </c>
      <c r="M108" s="105">
        <f>F108/V108*60</f>
        <v>1790.0000000000002</v>
      </c>
      <c r="N108" s="106">
        <f>M108/L108</f>
        <v>94.21052631578948</v>
      </c>
      <c r="O108" s="108">
        <f>L108-I108</f>
        <v>-1</v>
      </c>
      <c r="P108" s="109">
        <f>N108-K108</f>
        <v>-5.7894736842105203</v>
      </c>
      <c r="Q108" s="110">
        <f>N108/K108</f>
        <v>0.94210526315789478</v>
      </c>
      <c r="R108" s="328"/>
      <c r="S108" s="47">
        <v>0.75486111111111109</v>
      </c>
      <c r="T108" s="48">
        <v>0.78739583333333329</v>
      </c>
      <c r="U108" s="111">
        <v>5.1999999999998536</v>
      </c>
      <c r="V108" s="112">
        <v>46.860335195530723</v>
      </c>
      <c r="W108" s="113"/>
      <c r="X108" s="116"/>
      <c r="Y108" s="12"/>
      <c r="Z108" s="198"/>
      <c r="AA108" s="337"/>
      <c r="AB108" s="338"/>
      <c r="AC108" s="12">
        <v>1</v>
      </c>
      <c r="AD108" s="198"/>
      <c r="AE108" s="117">
        <f>M108-J108</f>
        <v>-209.99999999999977</v>
      </c>
      <c r="AF108" s="110">
        <f>M108/J108</f>
        <v>0.89500000000000013</v>
      </c>
      <c r="AG108" s="333"/>
    </row>
    <row r="109" spans="1:33" ht="15.75" customHeight="1">
      <c r="A109" s="323"/>
      <c r="B109" s="163" t="s">
        <v>171</v>
      </c>
      <c r="C109" s="335" t="s">
        <v>228</v>
      </c>
      <c r="D109" s="336"/>
      <c r="E109" s="101">
        <v>57.3</v>
      </c>
      <c r="F109" s="102">
        <v>2745</v>
      </c>
      <c r="G109" s="103">
        <f t="shared" si="54"/>
        <v>157288.5</v>
      </c>
      <c r="H109" s="26"/>
      <c r="I109" s="104">
        <v>21</v>
      </c>
      <c r="J109" s="105">
        <v>2000</v>
      </c>
      <c r="K109" s="106">
        <f t="shared" si="55"/>
        <v>95.238095238095241</v>
      </c>
      <c r="L109" s="107">
        <v>20</v>
      </c>
      <c r="M109" s="105">
        <f>F109/V109*60</f>
        <v>1790</v>
      </c>
      <c r="N109" s="106">
        <f>M109/L109</f>
        <v>89.5</v>
      </c>
      <c r="O109" s="108">
        <f>L109-I109</f>
        <v>-1</v>
      </c>
      <c r="P109" s="109">
        <f>N109-K109</f>
        <v>-5.7380952380952408</v>
      </c>
      <c r="Q109" s="110">
        <f>N109/K109</f>
        <v>0.93974999999999997</v>
      </c>
      <c r="R109" s="328"/>
      <c r="S109" s="47">
        <v>0.79027777777777775</v>
      </c>
      <c r="T109" s="48">
        <v>0.85416666666666663</v>
      </c>
      <c r="U109" s="111">
        <v>5</v>
      </c>
      <c r="V109" s="112">
        <v>92.011173184357546</v>
      </c>
      <c r="W109" s="113"/>
      <c r="X109" s="116"/>
      <c r="Y109" s="12"/>
      <c r="Z109" s="198"/>
      <c r="AA109" s="337"/>
      <c r="AB109" s="338"/>
      <c r="AC109" s="12">
        <v>2</v>
      </c>
      <c r="AD109" s="198"/>
      <c r="AE109" s="117">
        <f>M109-J109</f>
        <v>-210</v>
      </c>
      <c r="AF109" s="110">
        <f>M109/J109</f>
        <v>0.89500000000000002</v>
      </c>
      <c r="AG109" s="333"/>
    </row>
    <row r="110" spans="1:33" ht="15.75" customHeight="1">
      <c r="A110" s="323"/>
      <c r="B110" s="163"/>
      <c r="C110" s="335"/>
      <c r="D110" s="336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328"/>
      <c r="S110" s="47"/>
      <c r="T110" s="48"/>
      <c r="U110" s="111"/>
      <c r="V110" s="112"/>
      <c r="W110" s="113"/>
      <c r="X110" s="116"/>
      <c r="Y110" s="12"/>
      <c r="Z110" s="198"/>
      <c r="AA110" s="337"/>
      <c r="AB110" s="338"/>
      <c r="AC110" s="12"/>
      <c r="AD110" s="198"/>
      <c r="AE110" s="117"/>
      <c r="AF110" s="110"/>
      <c r="AG110" s="333"/>
    </row>
    <row r="111" spans="1:33" ht="15.75" customHeight="1">
      <c r="A111" s="323"/>
      <c r="B111" s="163"/>
      <c r="C111" s="335"/>
      <c r="D111" s="336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328"/>
      <c r="S111" s="47"/>
      <c r="T111" s="48"/>
      <c r="U111" s="111"/>
      <c r="V111" s="112"/>
      <c r="W111" s="113"/>
      <c r="X111" s="116"/>
      <c r="Y111" s="12"/>
      <c r="Z111" s="198"/>
      <c r="AA111" s="337"/>
      <c r="AB111" s="338"/>
      <c r="AC111" s="12"/>
      <c r="AD111" s="198"/>
      <c r="AE111" s="117"/>
      <c r="AF111" s="110"/>
      <c r="AG111" s="333"/>
    </row>
    <row r="112" spans="1:33" ht="15.75" customHeight="1">
      <c r="A112" s="323"/>
      <c r="B112" s="163"/>
      <c r="C112" s="335"/>
      <c r="D112" s="336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28"/>
      <c r="S112" s="47"/>
      <c r="T112" s="120"/>
      <c r="U112" s="111"/>
      <c r="V112" s="112"/>
      <c r="W112" s="113"/>
      <c r="X112" s="116"/>
      <c r="Y112" s="12"/>
      <c r="Z112" s="198"/>
      <c r="AA112" s="337"/>
      <c r="AB112" s="338"/>
      <c r="AC112" s="12"/>
      <c r="AD112" s="198"/>
      <c r="AE112" s="117"/>
      <c r="AF112" s="110"/>
      <c r="AG112" s="333"/>
    </row>
    <row r="113" spans="1:33" ht="15.75" customHeight="1">
      <c r="A113" s="323"/>
      <c r="B113" s="163"/>
      <c r="C113" s="335"/>
      <c r="D113" s="336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328"/>
      <c r="S113" s="119"/>
      <c r="T113" s="120"/>
      <c r="U113" s="111"/>
      <c r="V113" s="112"/>
      <c r="W113" s="120"/>
      <c r="X113" s="189"/>
      <c r="Y113" s="12"/>
      <c r="Z113" s="198"/>
      <c r="AA113" s="337"/>
      <c r="AB113" s="338"/>
      <c r="AC113" s="12"/>
      <c r="AD113" s="198"/>
      <c r="AE113" s="117"/>
      <c r="AF113" s="110"/>
      <c r="AG113" s="333"/>
    </row>
    <row r="114" spans="1:33" ht="15.75" customHeight="1">
      <c r="A114" s="323"/>
      <c r="B114" s="163"/>
      <c r="C114" s="335"/>
      <c r="D114" s="336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28"/>
      <c r="S114" s="119"/>
      <c r="T114" s="120"/>
      <c r="U114" s="111"/>
      <c r="V114" s="112"/>
      <c r="W114" s="120"/>
      <c r="X114" s="189"/>
      <c r="Y114" s="12"/>
      <c r="Z114" s="198"/>
      <c r="AA114" s="337"/>
      <c r="AB114" s="338"/>
      <c r="AC114" s="12"/>
      <c r="AD114" s="198"/>
      <c r="AE114" s="117"/>
      <c r="AF114" s="110"/>
      <c r="AG114" s="333"/>
    </row>
    <row r="115" spans="1:33" ht="15.75" customHeight="1">
      <c r="A115" s="323"/>
      <c r="B115" s="163"/>
      <c r="C115" s="335"/>
      <c r="D115" s="336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8"/>
      <c r="S115" s="119"/>
      <c r="T115" s="120"/>
      <c r="U115" s="111"/>
      <c r="V115" s="112"/>
      <c r="W115" s="120"/>
      <c r="X115" s="189"/>
      <c r="Y115" s="12"/>
      <c r="Z115" s="198"/>
      <c r="AA115" s="337"/>
      <c r="AB115" s="338"/>
      <c r="AC115" s="12"/>
      <c r="AD115" s="198"/>
      <c r="AE115" s="117"/>
      <c r="AF115" s="110"/>
      <c r="AG115" s="333"/>
    </row>
    <row r="116" spans="1:33" ht="15.75" customHeight="1">
      <c r="A116" s="323"/>
      <c r="B116" s="163"/>
      <c r="C116" s="335"/>
      <c r="D116" s="336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8"/>
      <c r="S116" s="119"/>
      <c r="T116" s="120"/>
      <c r="U116" s="111"/>
      <c r="V116" s="112"/>
      <c r="W116" s="120"/>
      <c r="X116" s="189"/>
      <c r="Y116" s="12"/>
      <c r="Z116" s="198"/>
      <c r="AA116" s="337"/>
      <c r="AB116" s="338"/>
      <c r="AC116" s="12"/>
      <c r="AD116" s="198"/>
      <c r="AE116" s="117"/>
      <c r="AF116" s="110"/>
      <c r="AG116" s="333"/>
    </row>
    <row r="117" spans="1:33" ht="15.75" customHeight="1">
      <c r="A117" s="323"/>
      <c r="B117" s="163"/>
      <c r="C117" s="335"/>
      <c r="D117" s="336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8"/>
      <c r="S117" s="119"/>
      <c r="T117" s="120"/>
      <c r="U117" s="111"/>
      <c r="V117" s="112"/>
      <c r="W117" s="120"/>
      <c r="X117" s="189"/>
      <c r="Y117" s="12"/>
      <c r="Z117" s="198"/>
      <c r="AA117" s="337"/>
      <c r="AB117" s="338"/>
      <c r="AC117" s="12"/>
      <c r="AD117" s="198"/>
      <c r="AE117" s="117"/>
      <c r="AF117" s="110"/>
      <c r="AG117" s="333"/>
    </row>
    <row r="118" spans="1:33" ht="15.75" customHeight="1">
      <c r="A118" s="323"/>
      <c r="B118" s="163"/>
      <c r="C118" s="335"/>
      <c r="D118" s="336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8"/>
      <c r="S118" s="119"/>
      <c r="T118" s="120"/>
      <c r="U118" s="111"/>
      <c r="V118" s="112"/>
      <c r="W118" s="120"/>
      <c r="X118" s="189"/>
      <c r="Y118" s="12"/>
      <c r="Z118" s="198"/>
      <c r="AA118" s="337"/>
      <c r="AB118" s="338"/>
      <c r="AC118" s="12"/>
      <c r="AD118" s="198"/>
      <c r="AE118" s="117"/>
      <c r="AF118" s="110"/>
      <c r="AG118" s="333"/>
    </row>
    <row r="119" spans="1:33" ht="15.75" customHeight="1">
      <c r="A119" s="323"/>
      <c r="B119" s="163"/>
      <c r="C119" s="335"/>
      <c r="D119" s="336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8"/>
      <c r="S119" s="119"/>
      <c r="T119" s="120"/>
      <c r="U119" s="111"/>
      <c r="V119" s="112"/>
      <c r="W119" s="120"/>
      <c r="X119" s="189"/>
      <c r="Y119" s="12"/>
      <c r="Z119" s="198"/>
      <c r="AA119" s="337"/>
      <c r="AB119" s="338"/>
      <c r="AC119" s="12"/>
      <c r="AD119" s="198"/>
      <c r="AE119" s="117"/>
      <c r="AF119" s="110"/>
      <c r="AG119" s="333"/>
    </row>
    <row r="120" spans="1:33" ht="15.75" customHeight="1">
      <c r="A120" s="323"/>
      <c r="B120" s="163"/>
      <c r="C120" s="335"/>
      <c r="D120" s="336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8"/>
      <c r="S120" s="119"/>
      <c r="T120" s="120"/>
      <c r="U120" s="111"/>
      <c r="V120" s="112"/>
      <c r="W120" s="120"/>
      <c r="X120" s="189"/>
      <c r="Y120" s="12"/>
      <c r="Z120" s="198"/>
      <c r="AA120" s="337"/>
      <c r="AB120" s="338"/>
      <c r="AC120" s="12"/>
      <c r="AD120" s="198"/>
      <c r="AE120" s="117"/>
      <c r="AF120" s="110"/>
      <c r="AG120" s="333"/>
    </row>
    <row r="121" spans="1:33" ht="15.75" customHeight="1">
      <c r="A121" s="323"/>
      <c r="B121" s="163"/>
      <c r="C121" s="335"/>
      <c r="D121" s="336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8"/>
      <c r="S121" s="119"/>
      <c r="T121" s="120"/>
      <c r="U121" s="111"/>
      <c r="V121" s="112"/>
      <c r="W121" s="120"/>
      <c r="X121" s="189"/>
      <c r="Y121" s="12"/>
      <c r="Z121" s="198"/>
      <c r="AA121" s="337"/>
      <c r="AB121" s="338"/>
      <c r="AC121" s="12"/>
      <c r="AD121" s="198"/>
      <c r="AE121" s="117"/>
      <c r="AF121" s="110"/>
      <c r="AG121" s="333"/>
    </row>
    <row r="122" spans="1:33" ht="15.75" customHeight="1">
      <c r="A122" s="323"/>
      <c r="B122" s="163"/>
      <c r="C122" s="335"/>
      <c r="D122" s="336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8"/>
      <c r="S122" s="119"/>
      <c r="T122" s="120"/>
      <c r="U122" s="130"/>
      <c r="V122" s="131"/>
      <c r="W122" s="126"/>
      <c r="X122" s="127"/>
      <c r="Y122" s="12"/>
      <c r="Z122" s="198"/>
      <c r="AA122" s="337"/>
      <c r="AB122" s="338"/>
      <c r="AC122" s="12"/>
      <c r="AD122" s="198"/>
      <c r="AE122" s="165"/>
      <c r="AF122" s="125"/>
      <c r="AG122" s="333"/>
    </row>
    <row r="123" spans="1:33" ht="15.75" customHeight="1" thickBot="1">
      <c r="A123" s="324"/>
      <c r="B123" s="133" t="s">
        <v>115</v>
      </c>
      <c r="C123" s="358"/>
      <c r="D123" s="358"/>
      <c r="E123" s="134"/>
      <c r="F123" s="167"/>
      <c r="G123" s="135"/>
      <c r="H123" s="69"/>
      <c r="I123" s="136">
        <f t="shared" ref="I123:J123" si="56">AVERAGE(I107:I122)</f>
        <v>19.666666666666668</v>
      </c>
      <c r="J123" s="137">
        <f t="shared" si="56"/>
        <v>2000</v>
      </c>
      <c r="K123" s="138">
        <f t="shared" ref="K123" si="57">J123/I123</f>
        <v>101.69491525423729</v>
      </c>
      <c r="L123" s="136">
        <f t="shared" ref="L123:M123" si="58">AVERAGE(L107:L122)</f>
        <v>18.666666666666668</v>
      </c>
      <c r="M123" s="137">
        <f t="shared" si="58"/>
        <v>1790</v>
      </c>
      <c r="N123" s="138">
        <f>M123/L123</f>
        <v>95.892857142857139</v>
      </c>
      <c r="O123" s="139">
        <f>L123-I123</f>
        <v>-1</v>
      </c>
      <c r="P123" s="140">
        <f>N123-K123</f>
        <v>-5.8020581113801484</v>
      </c>
      <c r="Q123" s="141">
        <f>N123/K123</f>
        <v>0.94294642857142852</v>
      </c>
      <c r="R123" s="329"/>
      <c r="S123" s="142">
        <v>0.70833333333333337</v>
      </c>
      <c r="T123" s="143">
        <v>0.85416666666666663</v>
      </c>
      <c r="U123" s="144"/>
      <c r="V123" s="166"/>
      <c r="W123" s="167"/>
      <c r="X123" s="138"/>
      <c r="Y123" s="179">
        <f t="shared" ref="Y123:Z123" si="59">SUM(Y107:Y122)</f>
        <v>0</v>
      </c>
      <c r="Z123" s="180">
        <f t="shared" si="59"/>
        <v>0</v>
      </c>
      <c r="AA123" s="359"/>
      <c r="AB123" s="360"/>
      <c r="AC123" s="179">
        <f t="shared" ref="AC123" si="60">SUM(AC107:AC122)</f>
        <v>4</v>
      </c>
      <c r="AD123" s="180">
        <f t="shared" ref="AD123" si="61">SUM(AD107:AD122)</f>
        <v>0</v>
      </c>
      <c r="AE123" s="168">
        <f>M123-J123</f>
        <v>-210</v>
      </c>
      <c r="AF123" s="141">
        <f>M123/J123</f>
        <v>0.89500000000000002</v>
      </c>
      <c r="AG123" s="334"/>
    </row>
    <row r="124" spans="1:33" ht="15.75" customHeight="1">
      <c r="A124" s="361" t="s">
        <v>182</v>
      </c>
      <c r="B124" s="146" t="s">
        <v>171</v>
      </c>
      <c r="C124" s="325" t="s">
        <v>184</v>
      </c>
      <c r="D124" s="326"/>
      <c r="E124" s="147">
        <v>56.87</v>
      </c>
      <c r="F124" s="159">
        <v>1671</v>
      </c>
      <c r="G124" s="148">
        <f t="shared" ref="G124:G126" si="62">E124*F124</f>
        <v>95029.76999999999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1790.7607611406534</v>
      </c>
      <c r="N124" s="152">
        <f>M124/L124</f>
        <v>77.859163527854491</v>
      </c>
      <c r="O124" s="154">
        <f>L124-I124</f>
        <v>0</v>
      </c>
      <c r="P124" s="155">
        <f>N124-K124</f>
        <v>-9.0973582112759459</v>
      </c>
      <c r="Q124" s="156">
        <f>N124/K124</f>
        <v>0.89538038057032665</v>
      </c>
      <c r="R124" s="327">
        <f>Q140</f>
        <v>0.89570761377506491</v>
      </c>
      <c r="S124" s="157">
        <v>0.70833333333333337</v>
      </c>
      <c r="T124" s="158">
        <v>0.74721064814814819</v>
      </c>
      <c r="U124" s="159"/>
      <c r="V124" s="160">
        <v>55.987378200166617</v>
      </c>
      <c r="W124" s="97"/>
      <c r="X124" s="98"/>
      <c r="Y124" s="196"/>
      <c r="Z124" s="197"/>
      <c r="AA124" s="330"/>
      <c r="AB124" s="331"/>
      <c r="AC124" s="196">
        <v>1</v>
      </c>
      <c r="AD124" s="197"/>
      <c r="AE124" s="115">
        <f>M124-J124</f>
        <v>-209.23923885934664</v>
      </c>
      <c r="AF124" s="156">
        <f>M124/J124</f>
        <v>0.89538038057032665</v>
      </c>
      <c r="AG124" s="381">
        <f>AF140</f>
        <v>0.89570761377506491</v>
      </c>
    </row>
    <row r="125" spans="1:33" ht="15.75" customHeight="1">
      <c r="A125" s="362"/>
      <c r="B125" s="163" t="s">
        <v>171</v>
      </c>
      <c r="C125" s="335" t="s">
        <v>183</v>
      </c>
      <c r="D125" s="336"/>
      <c r="E125" s="101">
        <v>56.79</v>
      </c>
      <c r="F125" s="111">
        <v>2354</v>
      </c>
      <c r="G125" s="103">
        <f t="shared" si="62"/>
        <v>133683.66</v>
      </c>
      <c r="H125" s="26"/>
      <c r="I125" s="104">
        <v>23</v>
      </c>
      <c r="J125" s="105">
        <v>2000</v>
      </c>
      <c r="K125" s="106">
        <f t="shared" ref="K125:K126" si="63">J125/I125</f>
        <v>86.956521739130437</v>
      </c>
      <c r="L125" s="107">
        <v>23</v>
      </c>
      <c r="M125" s="105">
        <f>F125/V125*60</f>
        <v>1789.4716658094853</v>
      </c>
      <c r="N125" s="106">
        <f>M125/L125</f>
        <v>77.803115904760233</v>
      </c>
      <c r="O125" s="108">
        <f>L125-I125</f>
        <v>0</v>
      </c>
      <c r="P125" s="109">
        <f>N125-K125</f>
        <v>-9.1534058343702043</v>
      </c>
      <c r="Q125" s="110">
        <f>N125/K125</f>
        <v>0.89473583290474268</v>
      </c>
      <c r="R125" s="328"/>
      <c r="S125" s="47">
        <v>0.75069444444444444</v>
      </c>
      <c r="T125" s="48">
        <v>0.80549768518518516</v>
      </c>
      <c r="U125" s="111">
        <v>5.0166666666665982</v>
      </c>
      <c r="V125" s="112">
        <v>78.928324319741989</v>
      </c>
      <c r="W125" s="113"/>
      <c r="X125" s="116"/>
      <c r="Y125" s="12"/>
      <c r="Z125" s="198"/>
      <c r="AA125" s="337"/>
      <c r="AB125" s="338"/>
      <c r="AC125" s="12">
        <v>2</v>
      </c>
      <c r="AD125" s="198"/>
      <c r="AE125" s="117">
        <f>M125-J125</f>
        <v>-210.52833419051467</v>
      </c>
      <c r="AF125" s="110">
        <f>M125/J125</f>
        <v>0.89473583290474268</v>
      </c>
      <c r="AG125" s="374"/>
    </row>
    <row r="126" spans="1:33" ht="15.75" customHeight="1">
      <c r="A126" s="362"/>
      <c r="B126" s="163" t="s">
        <v>171</v>
      </c>
      <c r="C126" s="335" t="s">
        <v>185</v>
      </c>
      <c r="D126" s="336"/>
      <c r="E126" s="101">
        <v>47.6</v>
      </c>
      <c r="F126" s="111">
        <v>1928</v>
      </c>
      <c r="G126" s="103">
        <f t="shared" si="62"/>
        <v>91772.800000000003</v>
      </c>
      <c r="H126" s="26"/>
      <c r="I126" s="104">
        <v>23</v>
      </c>
      <c r="J126" s="105">
        <v>2000</v>
      </c>
      <c r="K126" s="106">
        <f t="shared" si="63"/>
        <v>86.956521739130437</v>
      </c>
      <c r="L126" s="107">
        <v>23</v>
      </c>
      <c r="M126" s="105">
        <f>F126/V126*60</f>
        <v>1794.0132557002512</v>
      </c>
      <c r="N126" s="106">
        <f>M126/L126</f>
        <v>78.000576334793536</v>
      </c>
      <c r="O126" s="108">
        <f>L126-I126</f>
        <v>0</v>
      </c>
      <c r="P126" s="109">
        <f>N126-K126</f>
        <v>-8.9559454043369016</v>
      </c>
      <c r="Q126" s="110">
        <f>N126/K126</f>
        <v>0.89700662785012564</v>
      </c>
      <c r="R126" s="328"/>
      <c r="S126" s="47">
        <v>0.80902777777777779</v>
      </c>
      <c r="T126" s="48">
        <v>0.85379629629629628</v>
      </c>
      <c r="U126" s="111">
        <v>5.0833333333333819</v>
      </c>
      <c r="V126" s="112">
        <v>64.48112890606653</v>
      </c>
      <c r="W126" s="113"/>
      <c r="X126" s="116"/>
      <c r="Y126" s="12"/>
      <c r="Z126" s="198"/>
      <c r="AA126" s="337"/>
      <c r="AB126" s="338"/>
      <c r="AC126" s="12">
        <v>1</v>
      </c>
      <c r="AD126" s="198"/>
      <c r="AE126" s="117">
        <f>M126-J126</f>
        <v>-205.98674429974881</v>
      </c>
      <c r="AF126" s="110">
        <f>M126/J126</f>
        <v>0.89700662785012564</v>
      </c>
      <c r="AG126" s="374"/>
    </row>
    <row r="127" spans="1:33" ht="15.75" customHeight="1">
      <c r="A127" s="362"/>
      <c r="B127" s="163"/>
      <c r="C127" s="335"/>
      <c r="D127" s="336"/>
      <c r="E127" s="101"/>
      <c r="F127" s="111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328"/>
      <c r="S127" s="47"/>
      <c r="T127" s="48"/>
      <c r="U127" s="111"/>
      <c r="V127" s="112"/>
      <c r="W127" s="113"/>
      <c r="X127" s="116"/>
      <c r="Y127" s="12"/>
      <c r="Z127" s="198"/>
      <c r="AA127" s="337"/>
      <c r="AB127" s="338"/>
      <c r="AC127" s="12"/>
      <c r="AD127" s="198"/>
      <c r="AE127" s="117"/>
      <c r="AF127" s="110"/>
      <c r="AG127" s="374"/>
    </row>
    <row r="128" spans="1:33" ht="15.75" customHeight="1">
      <c r="A128" s="363"/>
      <c r="B128" s="163"/>
      <c r="C128" s="335"/>
      <c r="D128" s="336"/>
      <c r="E128" s="101"/>
      <c r="F128" s="111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328"/>
      <c r="S128" s="47"/>
      <c r="T128" s="48"/>
      <c r="U128" s="111"/>
      <c r="V128" s="112"/>
      <c r="W128" s="113"/>
      <c r="X128" s="116"/>
      <c r="Y128" s="12"/>
      <c r="Z128" s="198"/>
      <c r="AA128" s="337"/>
      <c r="AB128" s="338"/>
      <c r="AC128" s="12"/>
      <c r="AD128" s="198"/>
      <c r="AE128" s="117"/>
      <c r="AF128" s="110"/>
      <c r="AG128" s="374"/>
    </row>
    <row r="129" spans="1:33" ht="15.75" customHeight="1">
      <c r="A129" s="363"/>
      <c r="B129" s="163"/>
      <c r="C129" s="335"/>
      <c r="D129" s="336"/>
      <c r="E129" s="101"/>
      <c r="F129" s="111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28"/>
      <c r="S129" s="47"/>
      <c r="T129" s="120"/>
      <c r="U129" s="111"/>
      <c r="V129" s="112"/>
      <c r="W129" s="113"/>
      <c r="X129" s="116"/>
      <c r="Y129" s="12"/>
      <c r="Z129" s="198"/>
      <c r="AA129" s="337"/>
      <c r="AB129" s="338"/>
      <c r="AC129" s="12"/>
      <c r="AD129" s="198"/>
      <c r="AE129" s="117"/>
      <c r="AF129" s="110"/>
      <c r="AG129" s="374"/>
    </row>
    <row r="130" spans="1:33" ht="15.75" customHeight="1">
      <c r="A130" s="363"/>
      <c r="B130" s="163"/>
      <c r="C130" s="335"/>
      <c r="D130" s="336"/>
      <c r="E130" s="101"/>
      <c r="F130" s="111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328"/>
      <c r="S130" s="47"/>
      <c r="T130" s="120"/>
      <c r="U130" s="111"/>
      <c r="V130" s="112"/>
      <c r="W130" s="113"/>
      <c r="X130" s="116"/>
      <c r="Y130" s="12"/>
      <c r="Z130" s="198"/>
      <c r="AA130" s="337"/>
      <c r="AB130" s="338"/>
      <c r="AC130" s="12"/>
      <c r="AD130" s="198"/>
      <c r="AE130" s="117"/>
      <c r="AF130" s="110"/>
      <c r="AG130" s="374"/>
    </row>
    <row r="131" spans="1:33" ht="15.75" customHeight="1">
      <c r="A131" s="363"/>
      <c r="B131" s="163"/>
      <c r="C131" s="335"/>
      <c r="D131" s="336"/>
      <c r="E131" s="101"/>
      <c r="F131" s="111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28"/>
      <c r="S131" s="47"/>
      <c r="T131" s="120"/>
      <c r="U131" s="111"/>
      <c r="V131" s="112"/>
      <c r="W131" s="113"/>
      <c r="X131" s="116"/>
      <c r="Y131" s="12"/>
      <c r="Z131" s="198"/>
      <c r="AA131" s="337"/>
      <c r="AB131" s="338"/>
      <c r="AC131" s="12"/>
      <c r="AD131" s="198"/>
      <c r="AE131" s="117"/>
      <c r="AF131" s="110"/>
      <c r="AG131" s="374"/>
    </row>
    <row r="132" spans="1:33" ht="15.75" customHeight="1">
      <c r="A132" s="363"/>
      <c r="B132" s="163"/>
      <c r="C132" s="335"/>
      <c r="D132" s="336"/>
      <c r="E132" s="101"/>
      <c r="F132" s="111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28"/>
      <c r="S132" s="47"/>
      <c r="T132" s="120"/>
      <c r="U132" s="111"/>
      <c r="V132" s="112"/>
      <c r="W132" s="113"/>
      <c r="X132" s="116"/>
      <c r="Y132" s="12"/>
      <c r="Z132" s="198"/>
      <c r="AA132" s="337"/>
      <c r="AB132" s="338"/>
      <c r="AC132" s="12"/>
      <c r="AD132" s="198"/>
      <c r="AE132" s="117"/>
      <c r="AF132" s="110"/>
      <c r="AG132" s="374"/>
    </row>
    <row r="133" spans="1:33" ht="15.75" customHeight="1">
      <c r="A133" s="363"/>
      <c r="B133" s="163"/>
      <c r="C133" s="335"/>
      <c r="D133" s="336"/>
      <c r="E133" s="101"/>
      <c r="F133" s="111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28"/>
      <c r="S133" s="47"/>
      <c r="T133" s="120"/>
      <c r="U133" s="111"/>
      <c r="V133" s="112"/>
      <c r="W133" s="113"/>
      <c r="X133" s="116"/>
      <c r="Y133" s="12"/>
      <c r="Z133" s="198"/>
      <c r="AA133" s="337"/>
      <c r="AB133" s="338"/>
      <c r="AC133" s="12"/>
      <c r="AD133" s="198"/>
      <c r="AE133" s="117"/>
      <c r="AF133" s="110"/>
      <c r="AG133" s="374"/>
    </row>
    <row r="134" spans="1:33" ht="15.75" customHeight="1">
      <c r="A134" s="363"/>
      <c r="B134" s="163"/>
      <c r="C134" s="335"/>
      <c r="D134" s="336"/>
      <c r="E134" s="101"/>
      <c r="F134" s="111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28"/>
      <c r="S134" s="47"/>
      <c r="T134" s="120"/>
      <c r="U134" s="111"/>
      <c r="V134" s="112"/>
      <c r="W134" s="113"/>
      <c r="X134" s="116"/>
      <c r="Y134" s="12"/>
      <c r="Z134" s="198"/>
      <c r="AA134" s="337"/>
      <c r="AB134" s="338"/>
      <c r="AC134" s="12"/>
      <c r="AD134" s="198"/>
      <c r="AE134" s="117"/>
      <c r="AF134" s="110"/>
      <c r="AG134" s="374"/>
    </row>
    <row r="135" spans="1:33" ht="15.75" customHeight="1">
      <c r="A135" s="363"/>
      <c r="B135" s="163"/>
      <c r="C135" s="335"/>
      <c r="D135" s="336"/>
      <c r="E135" s="101"/>
      <c r="F135" s="111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28"/>
      <c r="S135" s="47"/>
      <c r="T135" s="120"/>
      <c r="U135" s="111"/>
      <c r="V135" s="112"/>
      <c r="W135" s="113"/>
      <c r="X135" s="116"/>
      <c r="Y135" s="12"/>
      <c r="Z135" s="198"/>
      <c r="AA135" s="337"/>
      <c r="AB135" s="338"/>
      <c r="AC135" s="12"/>
      <c r="AD135" s="198"/>
      <c r="AE135" s="117"/>
      <c r="AF135" s="110"/>
      <c r="AG135" s="374"/>
    </row>
    <row r="136" spans="1:33" ht="15.75" customHeight="1">
      <c r="A136" s="363"/>
      <c r="B136" s="163"/>
      <c r="C136" s="335"/>
      <c r="D136" s="336"/>
      <c r="E136" s="101"/>
      <c r="F136" s="111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8"/>
      <c r="S136" s="47"/>
      <c r="T136" s="120"/>
      <c r="U136" s="111"/>
      <c r="V136" s="112"/>
      <c r="W136" s="113"/>
      <c r="X136" s="116"/>
      <c r="Y136" s="12"/>
      <c r="Z136" s="198"/>
      <c r="AA136" s="337"/>
      <c r="AB136" s="338"/>
      <c r="AC136" s="12"/>
      <c r="AD136" s="198"/>
      <c r="AE136" s="117"/>
      <c r="AF136" s="110"/>
      <c r="AG136" s="374"/>
    </row>
    <row r="137" spans="1:33" ht="15.75" customHeight="1">
      <c r="A137" s="363"/>
      <c r="B137" s="163"/>
      <c r="C137" s="335"/>
      <c r="D137" s="336"/>
      <c r="E137" s="101"/>
      <c r="F137" s="111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8"/>
      <c r="S137" s="47"/>
      <c r="T137" s="120"/>
      <c r="U137" s="111"/>
      <c r="V137" s="112"/>
      <c r="W137" s="183"/>
      <c r="X137" s="184"/>
      <c r="Y137" s="12"/>
      <c r="Z137" s="198"/>
      <c r="AA137" s="337"/>
      <c r="AB137" s="338"/>
      <c r="AC137" s="12"/>
      <c r="AD137" s="198"/>
      <c r="AE137" s="117"/>
      <c r="AF137" s="110"/>
      <c r="AG137" s="374"/>
    </row>
    <row r="138" spans="1:33" ht="15.75" customHeight="1">
      <c r="A138" s="363"/>
      <c r="B138" s="163"/>
      <c r="C138" s="335"/>
      <c r="D138" s="336"/>
      <c r="E138" s="101"/>
      <c r="F138" s="111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8"/>
      <c r="S138" s="47"/>
      <c r="T138" s="120"/>
      <c r="U138" s="111"/>
      <c r="V138" s="112"/>
      <c r="W138" s="185"/>
      <c r="X138" s="186"/>
      <c r="Y138" s="12"/>
      <c r="Z138" s="198"/>
      <c r="AA138" s="337"/>
      <c r="AB138" s="338"/>
      <c r="AC138" s="12"/>
      <c r="AD138" s="198"/>
      <c r="AE138" s="117"/>
      <c r="AF138" s="110"/>
      <c r="AG138" s="374"/>
    </row>
    <row r="139" spans="1:33" ht="15.75" customHeight="1">
      <c r="A139" s="363"/>
      <c r="B139" s="100"/>
      <c r="C139" s="335"/>
      <c r="D139" s="336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8"/>
      <c r="S139" s="47"/>
      <c r="T139" s="120"/>
      <c r="U139" s="130"/>
      <c r="V139" s="112"/>
      <c r="W139" s="185"/>
      <c r="X139" s="186"/>
      <c r="Y139" s="12"/>
      <c r="Z139" s="198"/>
      <c r="AA139" s="337"/>
      <c r="AB139" s="338"/>
      <c r="AC139" s="12"/>
      <c r="AD139" s="198"/>
      <c r="AE139" s="117"/>
      <c r="AF139" s="110"/>
      <c r="AG139" s="374"/>
    </row>
    <row r="140" spans="1:33" ht="15.75" customHeight="1" thickBot="1">
      <c r="A140" s="364"/>
      <c r="B140" s="133" t="s">
        <v>115</v>
      </c>
      <c r="C140" s="358"/>
      <c r="D140" s="358"/>
      <c r="E140" s="134"/>
      <c r="F140" s="167"/>
      <c r="G140" s="135"/>
      <c r="H140" s="69"/>
      <c r="I140" s="136">
        <f t="shared" ref="I140:J140" si="64">AVERAGE(I124:I139)</f>
        <v>23</v>
      </c>
      <c r="J140" s="137">
        <f t="shared" si="64"/>
        <v>2000</v>
      </c>
      <c r="K140" s="138">
        <f t="shared" ref="K140" si="65">J140/I140</f>
        <v>86.956521739130437</v>
      </c>
      <c r="L140" s="136">
        <f t="shared" ref="L140:M140" si="66">AVERAGE(L124:L139)</f>
        <v>23</v>
      </c>
      <c r="M140" s="137">
        <f t="shared" si="66"/>
        <v>1791.4152275501299</v>
      </c>
      <c r="N140" s="138">
        <f>M140/L140</f>
        <v>77.887618589136082</v>
      </c>
      <c r="O140" s="139">
        <f>L140-I140</f>
        <v>0</v>
      </c>
      <c r="P140" s="140">
        <f>N140-K140</f>
        <v>-9.0689031499943553</v>
      </c>
      <c r="Q140" s="141">
        <f>N140/K140</f>
        <v>0.89570761377506491</v>
      </c>
      <c r="R140" s="329"/>
      <c r="S140" s="142">
        <v>0.70833333333333337</v>
      </c>
      <c r="T140" s="143">
        <v>0.85379629629629628</v>
      </c>
      <c r="U140" s="144"/>
      <c r="V140" s="166"/>
      <c r="W140" s="187"/>
      <c r="X140" s="188"/>
      <c r="Y140" s="179">
        <f t="shared" ref="Y140:Z140" si="67">SUM(Y124:Y139)</f>
        <v>0</v>
      </c>
      <c r="Z140" s="180">
        <f t="shared" si="67"/>
        <v>0</v>
      </c>
      <c r="AA140" s="359"/>
      <c r="AB140" s="360"/>
      <c r="AC140" s="179">
        <f t="shared" ref="AC140" si="68">SUM(AC124:AC139)</f>
        <v>4</v>
      </c>
      <c r="AD140" s="180">
        <f t="shared" ref="AD140" si="69">SUM(AD124:AD139)</f>
        <v>0</v>
      </c>
      <c r="AE140" s="168">
        <f>M140-J140</f>
        <v>-208.58477244987012</v>
      </c>
      <c r="AF140" s="141">
        <f>M140/J140</f>
        <v>0.89570761377506491</v>
      </c>
      <c r="AG140" s="375"/>
    </row>
    <row r="141" spans="1:33" ht="15.75" customHeight="1">
      <c r="A141" s="322" t="s">
        <v>237</v>
      </c>
      <c r="B141" s="146" t="s">
        <v>171</v>
      </c>
      <c r="C141" s="325" t="s">
        <v>226</v>
      </c>
      <c r="D141" s="326"/>
      <c r="E141" s="147">
        <v>52.21</v>
      </c>
      <c r="F141" s="97">
        <v>1982</v>
      </c>
      <c r="G141" s="148">
        <f t="shared" ref="G141" si="70">E141*F141</f>
        <v>103480.22</v>
      </c>
      <c r="H141" s="149"/>
      <c r="I141" s="150">
        <v>18</v>
      </c>
      <c r="J141" s="151">
        <v>2000</v>
      </c>
      <c r="K141" s="152">
        <f>J141/I141</f>
        <v>111.11111111111111</v>
      </c>
      <c r="L141" s="153">
        <v>18</v>
      </c>
      <c r="M141" s="151">
        <f>F141/V141*60</f>
        <v>1789.1137133238396</v>
      </c>
      <c r="N141" s="152">
        <f>M141/L141</f>
        <v>99.395206295768872</v>
      </c>
      <c r="O141" s="154">
        <f>L141-I141</f>
        <v>0</v>
      </c>
      <c r="P141" s="155">
        <f>N141-K141</f>
        <v>-11.715904815342242</v>
      </c>
      <c r="Q141" s="156">
        <f>N141/K141</f>
        <v>0.89455685666191986</v>
      </c>
      <c r="R141" s="327">
        <f>Q157</f>
        <v>0.89455685666191986</v>
      </c>
      <c r="S141" s="157">
        <v>0.70833333333333337</v>
      </c>
      <c r="T141" s="158">
        <v>0.75449074074074074</v>
      </c>
      <c r="U141" s="159"/>
      <c r="V141" s="160">
        <v>66.468664967677668</v>
      </c>
      <c r="W141" s="158"/>
      <c r="X141" s="169"/>
      <c r="Y141" s="196"/>
      <c r="Z141" s="197"/>
      <c r="AA141" s="330"/>
      <c r="AB141" s="331"/>
      <c r="AC141" s="196">
        <v>1</v>
      </c>
      <c r="AD141" s="197"/>
      <c r="AE141" s="115">
        <f>M141-J141</f>
        <v>-210.88628667616035</v>
      </c>
      <c r="AF141" s="156">
        <f>M141/J141</f>
        <v>0.89455685666191986</v>
      </c>
      <c r="AG141" s="332">
        <f>AF157</f>
        <v>0.89455685666191986</v>
      </c>
    </row>
    <row r="142" spans="1:33" ht="15.75" customHeight="1">
      <c r="A142" s="323"/>
      <c r="B142" s="163"/>
      <c r="C142" s="335"/>
      <c r="D142" s="336"/>
      <c r="E142" s="101"/>
      <c r="F142" s="102"/>
      <c r="G142" s="103"/>
      <c r="H142" s="26"/>
      <c r="I142" s="104"/>
      <c r="J142" s="105"/>
      <c r="K142" s="106"/>
      <c r="L142" s="107"/>
      <c r="M142" s="105"/>
      <c r="N142" s="106"/>
      <c r="O142" s="108"/>
      <c r="P142" s="109"/>
      <c r="Q142" s="110"/>
      <c r="R142" s="328"/>
      <c r="S142" s="47"/>
      <c r="T142" s="48"/>
      <c r="U142" s="111"/>
      <c r="V142" s="112"/>
      <c r="W142" s="113"/>
      <c r="X142" s="116"/>
      <c r="Y142" s="12"/>
      <c r="Z142" s="198"/>
      <c r="AA142" s="337"/>
      <c r="AB142" s="338"/>
      <c r="AC142" s="12"/>
      <c r="AD142" s="198"/>
      <c r="AE142" s="117"/>
      <c r="AF142" s="110"/>
      <c r="AG142" s="333"/>
    </row>
    <row r="143" spans="1:33" ht="15.75" customHeight="1">
      <c r="A143" s="323"/>
      <c r="B143" s="163"/>
      <c r="C143" s="335"/>
      <c r="D143" s="336"/>
      <c r="E143" s="101"/>
      <c r="F143" s="102"/>
      <c r="G143" s="103"/>
      <c r="H143" s="26"/>
      <c r="I143" s="104"/>
      <c r="J143" s="105"/>
      <c r="K143" s="106"/>
      <c r="L143" s="107"/>
      <c r="M143" s="105"/>
      <c r="N143" s="106"/>
      <c r="O143" s="108"/>
      <c r="P143" s="109"/>
      <c r="Q143" s="110"/>
      <c r="R143" s="328"/>
      <c r="S143" s="47"/>
      <c r="T143" s="48"/>
      <c r="U143" s="111"/>
      <c r="V143" s="112"/>
      <c r="W143" s="113"/>
      <c r="X143" s="116"/>
      <c r="Y143" s="12"/>
      <c r="Z143" s="198"/>
      <c r="AA143" s="337"/>
      <c r="AB143" s="338"/>
      <c r="AC143" s="12"/>
      <c r="AD143" s="198"/>
      <c r="AE143" s="117"/>
      <c r="AF143" s="110"/>
      <c r="AG143" s="333"/>
    </row>
    <row r="144" spans="1:33" ht="15.75" customHeight="1">
      <c r="A144" s="323"/>
      <c r="B144" s="163"/>
      <c r="C144" s="335"/>
      <c r="D144" s="336"/>
      <c r="E144" s="101"/>
      <c r="F144" s="102"/>
      <c r="G144" s="103"/>
      <c r="H144" s="26"/>
      <c r="I144" s="104"/>
      <c r="J144" s="105"/>
      <c r="K144" s="106"/>
      <c r="L144" s="107"/>
      <c r="M144" s="105"/>
      <c r="N144" s="106"/>
      <c r="O144" s="108"/>
      <c r="P144" s="109"/>
      <c r="Q144" s="110"/>
      <c r="R144" s="328"/>
      <c r="S144" s="47"/>
      <c r="T144" s="48"/>
      <c r="U144" s="111"/>
      <c r="V144" s="112"/>
      <c r="W144" s="113"/>
      <c r="X144" s="116"/>
      <c r="Y144" s="12"/>
      <c r="Z144" s="198"/>
      <c r="AA144" s="337"/>
      <c r="AB144" s="338"/>
      <c r="AC144" s="12"/>
      <c r="AD144" s="198"/>
      <c r="AE144" s="117"/>
      <c r="AF144" s="110"/>
      <c r="AG144" s="333"/>
    </row>
    <row r="145" spans="1:33" ht="15.75" customHeight="1">
      <c r="A145" s="323"/>
      <c r="B145" s="163"/>
      <c r="C145" s="335"/>
      <c r="D145" s="336"/>
      <c r="E145" s="101"/>
      <c r="F145" s="102"/>
      <c r="G145" s="103"/>
      <c r="H145" s="13"/>
      <c r="I145" s="104"/>
      <c r="J145" s="105"/>
      <c r="K145" s="106"/>
      <c r="L145" s="107"/>
      <c r="M145" s="105"/>
      <c r="N145" s="106"/>
      <c r="O145" s="108"/>
      <c r="P145" s="109"/>
      <c r="Q145" s="110"/>
      <c r="R145" s="328"/>
      <c r="S145" s="47"/>
      <c r="T145" s="48"/>
      <c r="U145" s="111"/>
      <c r="V145" s="112"/>
      <c r="W145" s="113"/>
      <c r="X145" s="116"/>
      <c r="Y145" s="12"/>
      <c r="Z145" s="198"/>
      <c r="AA145" s="337"/>
      <c r="AB145" s="338"/>
      <c r="AC145" s="12"/>
      <c r="AD145" s="198"/>
      <c r="AE145" s="117"/>
      <c r="AF145" s="110"/>
      <c r="AG145" s="333"/>
    </row>
    <row r="146" spans="1:33" ht="15.75" customHeight="1">
      <c r="A146" s="323"/>
      <c r="B146" s="163"/>
      <c r="C146" s="335"/>
      <c r="D146" s="336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328"/>
      <c r="S146" s="47"/>
      <c r="T146" s="120"/>
      <c r="U146" s="111"/>
      <c r="V146" s="112"/>
      <c r="W146" s="113"/>
      <c r="X146" s="116"/>
      <c r="Y146" s="12"/>
      <c r="Z146" s="198"/>
      <c r="AA146" s="337"/>
      <c r="AB146" s="338"/>
      <c r="AC146" s="12"/>
      <c r="AD146" s="198"/>
      <c r="AE146" s="117"/>
      <c r="AF146" s="110"/>
      <c r="AG146" s="333"/>
    </row>
    <row r="147" spans="1:33" ht="15.75" customHeight="1">
      <c r="A147" s="323"/>
      <c r="B147" s="163"/>
      <c r="C147" s="335"/>
      <c r="D147" s="336"/>
      <c r="E147" s="101"/>
      <c r="F147" s="102"/>
      <c r="G147" s="121"/>
      <c r="H147" s="62"/>
      <c r="I147" s="104"/>
      <c r="J147" s="105"/>
      <c r="K147" s="106"/>
      <c r="L147" s="107"/>
      <c r="M147" s="105"/>
      <c r="N147" s="106"/>
      <c r="O147" s="123"/>
      <c r="P147" s="124"/>
      <c r="Q147" s="125"/>
      <c r="R147" s="328"/>
      <c r="S147" s="119"/>
      <c r="T147" s="120"/>
      <c r="U147" s="111"/>
      <c r="V147" s="112"/>
      <c r="W147" s="120"/>
      <c r="X147" s="189"/>
      <c r="Y147" s="12"/>
      <c r="Z147" s="198"/>
      <c r="AA147" s="337"/>
      <c r="AB147" s="338"/>
      <c r="AC147" s="12"/>
      <c r="AD147" s="198"/>
      <c r="AE147" s="117"/>
      <c r="AF147" s="110"/>
      <c r="AG147" s="333"/>
    </row>
    <row r="148" spans="1:33" ht="15.75" customHeight="1">
      <c r="A148" s="323"/>
      <c r="B148" s="163"/>
      <c r="C148" s="335"/>
      <c r="D148" s="336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328"/>
      <c r="S148" s="119"/>
      <c r="T148" s="120"/>
      <c r="U148" s="111"/>
      <c r="V148" s="112"/>
      <c r="W148" s="120"/>
      <c r="X148" s="189"/>
      <c r="Y148" s="12"/>
      <c r="Z148" s="198"/>
      <c r="AA148" s="337"/>
      <c r="AB148" s="338"/>
      <c r="AC148" s="12"/>
      <c r="AD148" s="198"/>
      <c r="AE148" s="117"/>
      <c r="AF148" s="110"/>
      <c r="AG148" s="333"/>
    </row>
    <row r="149" spans="1:33" ht="15.75" customHeight="1">
      <c r="A149" s="323"/>
      <c r="B149" s="163"/>
      <c r="C149" s="335"/>
      <c r="D149" s="336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328"/>
      <c r="S149" s="119"/>
      <c r="T149" s="120"/>
      <c r="U149" s="111"/>
      <c r="V149" s="112"/>
      <c r="W149" s="120"/>
      <c r="X149" s="189"/>
      <c r="Y149" s="12"/>
      <c r="Z149" s="198"/>
      <c r="AA149" s="337"/>
      <c r="AB149" s="338"/>
      <c r="AC149" s="12"/>
      <c r="AD149" s="198"/>
      <c r="AE149" s="117"/>
      <c r="AF149" s="110"/>
      <c r="AG149" s="333"/>
    </row>
    <row r="150" spans="1:33" ht="15.75" customHeight="1">
      <c r="A150" s="323"/>
      <c r="B150" s="163"/>
      <c r="C150" s="335"/>
      <c r="D150" s="336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328"/>
      <c r="S150" s="119"/>
      <c r="T150" s="120"/>
      <c r="U150" s="111"/>
      <c r="V150" s="112"/>
      <c r="W150" s="120"/>
      <c r="X150" s="189"/>
      <c r="Y150" s="12"/>
      <c r="Z150" s="198"/>
      <c r="AA150" s="337"/>
      <c r="AB150" s="338"/>
      <c r="AC150" s="12"/>
      <c r="AD150" s="198"/>
      <c r="AE150" s="117"/>
      <c r="AF150" s="110"/>
      <c r="AG150" s="333"/>
    </row>
    <row r="151" spans="1:33" ht="15.75" customHeight="1">
      <c r="A151" s="323"/>
      <c r="B151" s="163"/>
      <c r="C151" s="335"/>
      <c r="D151" s="336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328"/>
      <c r="S151" s="119"/>
      <c r="T151" s="120"/>
      <c r="U151" s="111"/>
      <c r="V151" s="112"/>
      <c r="W151" s="120"/>
      <c r="X151" s="189"/>
      <c r="Y151" s="12"/>
      <c r="Z151" s="198"/>
      <c r="AA151" s="337"/>
      <c r="AB151" s="338"/>
      <c r="AC151" s="12"/>
      <c r="AD151" s="198"/>
      <c r="AE151" s="117"/>
      <c r="AF151" s="110"/>
      <c r="AG151" s="333"/>
    </row>
    <row r="152" spans="1:33" ht="15.75" customHeight="1">
      <c r="A152" s="323"/>
      <c r="B152" s="163"/>
      <c r="C152" s="335"/>
      <c r="D152" s="336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328"/>
      <c r="S152" s="119"/>
      <c r="T152" s="120"/>
      <c r="U152" s="111"/>
      <c r="V152" s="112"/>
      <c r="W152" s="120"/>
      <c r="X152" s="189"/>
      <c r="Y152" s="12"/>
      <c r="Z152" s="198"/>
      <c r="AA152" s="337"/>
      <c r="AB152" s="338"/>
      <c r="AC152" s="12"/>
      <c r="AD152" s="198"/>
      <c r="AE152" s="117"/>
      <c r="AF152" s="110"/>
      <c r="AG152" s="333"/>
    </row>
    <row r="153" spans="1:33" ht="15.75" customHeight="1">
      <c r="A153" s="323"/>
      <c r="B153" s="163"/>
      <c r="C153" s="335"/>
      <c r="D153" s="336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328"/>
      <c r="S153" s="119"/>
      <c r="T153" s="120"/>
      <c r="U153" s="111"/>
      <c r="V153" s="112"/>
      <c r="W153" s="120"/>
      <c r="X153" s="189"/>
      <c r="Y153" s="12"/>
      <c r="Z153" s="198"/>
      <c r="AA153" s="337"/>
      <c r="AB153" s="338"/>
      <c r="AC153" s="12"/>
      <c r="AD153" s="198"/>
      <c r="AE153" s="117"/>
      <c r="AF153" s="110"/>
      <c r="AG153" s="333"/>
    </row>
    <row r="154" spans="1:33" ht="15.75" customHeight="1">
      <c r="A154" s="323"/>
      <c r="B154" s="163"/>
      <c r="C154" s="335"/>
      <c r="D154" s="336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328"/>
      <c r="S154" s="119"/>
      <c r="T154" s="120"/>
      <c r="U154" s="111"/>
      <c r="V154" s="112"/>
      <c r="W154" s="120"/>
      <c r="X154" s="189"/>
      <c r="Y154" s="12"/>
      <c r="Z154" s="198"/>
      <c r="AA154" s="337"/>
      <c r="AB154" s="338"/>
      <c r="AC154" s="12"/>
      <c r="AD154" s="198"/>
      <c r="AE154" s="117"/>
      <c r="AF154" s="110"/>
      <c r="AG154" s="333"/>
    </row>
    <row r="155" spans="1:33" ht="15.75" customHeight="1">
      <c r="A155" s="323"/>
      <c r="B155" s="163"/>
      <c r="C155" s="335"/>
      <c r="D155" s="336"/>
      <c r="E155" s="101"/>
      <c r="F155" s="128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328"/>
      <c r="S155" s="119"/>
      <c r="T155" s="120"/>
      <c r="U155" s="111"/>
      <c r="V155" s="112"/>
      <c r="W155" s="120"/>
      <c r="X155" s="189"/>
      <c r="Y155" s="12"/>
      <c r="Z155" s="198"/>
      <c r="AA155" s="337"/>
      <c r="AB155" s="338"/>
      <c r="AC155" s="12"/>
      <c r="AD155" s="198"/>
      <c r="AE155" s="117"/>
      <c r="AF155" s="110"/>
      <c r="AG155" s="333"/>
    </row>
    <row r="156" spans="1:33" ht="15.75" customHeight="1">
      <c r="A156" s="323"/>
      <c r="B156" s="163"/>
      <c r="C156" s="335"/>
      <c r="D156" s="336"/>
      <c r="E156" s="164"/>
      <c r="F156" s="128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328"/>
      <c r="S156" s="119"/>
      <c r="T156" s="120"/>
      <c r="U156" s="130"/>
      <c r="V156" s="131"/>
      <c r="W156" s="126"/>
      <c r="X156" s="127"/>
      <c r="Y156" s="12"/>
      <c r="Z156" s="198"/>
      <c r="AA156" s="337"/>
      <c r="AB156" s="338"/>
      <c r="AC156" s="12"/>
      <c r="AD156" s="198"/>
      <c r="AE156" s="165"/>
      <c r="AF156" s="125"/>
      <c r="AG156" s="333"/>
    </row>
    <row r="157" spans="1:33" ht="15.75" customHeight="1" thickBot="1">
      <c r="A157" s="324"/>
      <c r="B157" s="133" t="s">
        <v>115</v>
      </c>
      <c r="C157" s="358"/>
      <c r="D157" s="358"/>
      <c r="E157" s="134"/>
      <c r="F157" s="167"/>
      <c r="G157" s="135"/>
      <c r="H157" s="69"/>
      <c r="I157" s="136">
        <f t="shared" ref="I157:J157" si="71">AVERAGE(I141:I156)</f>
        <v>18</v>
      </c>
      <c r="J157" s="137">
        <f t="shared" si="71"/>
        <v>2000</v>
      </c>
      <c r="K157" s="138">
        <f t="shared" ref="K157" si="72">J157/I157</f>
        <v>111.11111111111111</v>
      </c>
      <c r="L157" s="136">
        <f t="shared" ref="L157:M157" si="73">AVERAGE(L141:L156)</f>
        <v>18</v>
      </c>
      <c r="M157" s="137">
        <f t="shared" si="73"/>
        <v>1789.1137133238396</v>
      </c>
      <c r="N157" s="138">
        <f>M157/L157</f>
        <v>99.395206295768872</v>
      </c>
      <c r="O157" s="139">
        <f>L157-I157</f>
        <v>0</v>
      </c>
      <c r="P157" s="140">
        <f>N157-K157</f>
        <v>-11.715904815342242</v>
      </c>
      <c r="Q157" s="141">
        <f>N157/K157</f>
        <v>0.89455685666191986</v>
      </c>
      <c r="R157" s="329"/>
      <c r="S157" s="142">
        <v>0.70833333333333337</v>
      </c>
      <c r="T157" s="143">
        <v>0.75449074074074074</v>
      </c>
      <c r="U157" s="144"/>
      <c r="V157" s="166"/>
      <c r="W157" s="167"/>
      <c r="X157" s="138"/>
      <c r="Y157" s="179">
        <f t="shared" ref="Y157:Z157" si="74">SUM(Y141:Y156)</f>
        <v>0</v>
      </c>
      <c r="Z157" s="180">
        <f t="shared" si="74"/>
        <v>0</v>
      </c>
      <c r="AA157" s="359"/>
      <c r="AB157" s="360"/>
      <c r="AC157" s="179">
        <f t="shared" ref="AC157" si="75">SUM(AC141:AC156)</f>
        <v>1</v>
      </c>
      <c r="AD157" s="180">
        <f t="shared" ref="AD157" si="76">SUM(AD141:AD156)</f>
        <v>0</v>
      </c>
      <c r="AE157" s="168">
        <f>M157-J157</f>
        <v>-210.88628667616035</v>
      </c>
      <c r="AF157" s="141">
        <f>M157/J157</f>
        <v>0.89455685666191986</v>
      </c>
      <c r="AG157" s="334"/>
    </row>
    <row r="159" spans="1:33">
      <c r="AA159" s="365" t="s">
        <v>149</v>
      </c>
      <c r="AB159" s="365"/>
    </row>
    <row r="160" spans="1:33">
      <c r="AA160" s="365" t="s">
        <v>150</v>
      </c>
      <c r="AB160" s="365"/>
    </row>
    <row r="161" spans="27:28">
      <c r="AA161" s="365" t="s">
        <v>151</v>
      </c>
      <c r="AB161" s="365"/>
    </row>
    <row r="162" spans="27:28">
      <c r="AA162" s="365" t="s">
        <v>152</v>
      </c>
      <c r="AB162" s="365"/>
    </row>
    <row r="163" spans="27:28">
      <c r="AA163" s="365" t="s">
        <v>153</v>
      </c>
      <c r="AB163" s="365"/>
    </row>
    <row r="164" spans="27:28">
      <c r="AA164" s="365" t="s">
        <v>154</v>
      </c>
      <c r="AB164" s="365"/>
    </row>
    <row r="165" spans="27:28">
      <c r="AA165" s="365" t="s">
        <v>155</v>
      </c>
      <c r="AB165" s="365"/>
    </row>
    <row r="166" spans="27:28">
      <c r="AA166" s="365" t="s">
        <v>156</v>
      </c>
      <c r="AB166" s="365"/>
    </row>
    <row r="167" spans="27:28">
      <c r="AA167" s="365" t="s">
        <v>157</v>
      </c>
      <c r="AB167" s="365"/>
    </row>
    <row r="168" spans="27:28">
      <c r="AA168" s="365" t="s">
        <v>158</v>
      </c>
      <c r="AB168" s="365"/>
    </row>
    <row r="169" spans="27:28">
      <c r="AA169" s="365" t="s">
        <v>159</v>
      </c>
      <c r="AB169" s="365"/>
    </row>
    <row r="170" spans="27:28">
      <c r="AA170" s="365" t="s">
        <v>160</v>
      </c>
      <c r="AB170" s="365"/>
    </row>
    <row r="171" spans="27:28">
      <c r="AA171" s="365" t="s">
        <v>161</v>
      </c>
      <c r="AB171" s="365"/>
    </row>
  </sheetData>
  <mergeCells count="380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31:D131"/>
    <mergeCell ref="AA131:AB131"/>
    <mergeCell ref="C132:D132"/>
    <mergeCell ref="AA132:AB132"/>
    <mergeCell ref="C133:D133"/>
    <mergeCell ref="AA133:AB133"/>
    <mergeCell ref="AA127:AB127"/>
    <mergeCell ref="C128:D128"/>
    <mergeCell ref="AA128:AB128"/>
    <mergeCell ref="C129:D129"/>
    <mergeCell ref="AA129:AB129"/>
    <mergeCell ref="C130:D130"/>
    <mergeCell ref="AA130:AB130"/>
    <mergeCell ref="R124:R140"/>
    <mergeCell ref="AA124:AB124"/>
    <mergeCell ref="C137:D137"/>
    <mergeCell ref="AA137:AB137"/>
    <mergeCell ref="C138:D138"/>
    <mergeCell ref="AA138:AB138"/>
    <mergeCell ref="C139:D139"/>
    <mergeCell ref="AA139:AB139"/>
    <mergeCell ref="C134:D134"/>
    <mergeCell ref="AA134:AB134"/>
    <mergeCell ref="C135:D135"/>
    <mergeCell ref="AA135:AB135"/>
    <mergeCell ref="C136:D136"/>
    <mergeCell ref="AA136:AB136"/>
    <mergeCell ref="C140:D140"/>
    <mergeCell ref="AA140:AB140"/>
    <mergeCell ref="A141:A157"/>
    <mergeCell ref="C141:D141"/>
    <mergeCell ref="R141:R157"/>
    <mergeCell ref="AA141:AB141"/>
    <mergeCell ref="AA146:AB146"/>
    <mergeCell ref="C147:D147"/>
    <mergeCell ref="AA147:AB147"/>
    <mergeCell ref="C148:D148"/>
    <mergeCell ref="A124:A140"/>
    <mergeCell ref="C124:D124"/>
    <mergeCell ref="AA148:AB148"/>
    <mergeCell ref="C149:D149"/>
    <mergeCell ref="AA149:AB149"/>
    <mergeCell ref="C150:D150"/>
    <mergeCell ref="AA150:AB150"/>
    <mergeCell ref="C151:D151"/>
    <mergeCell ref="AA151:AB151"/>
    <mergeCell ref="AG141:AG157"/>
    <mergeCell ref="C142:D142"/>
    <mergeCell ref="AA142:AB142"/>
    <mergeCell ref="C143:D143"/>
    <mergeCell ref="AA143:AB143"/>
    <mergeCell ref="C144:D144"/>
    <mergeCell ref="AA144:AB144"/>
    <mergeCell ref="C145:D145"/>
    <mergeCell ref="AA145:AB145"/>
    <mergeCell ref="C146:D146"/>
    <mergeCell ref="C155:D155"/>
    <mergeCell ref="AA155:AB155"/>
    <mergeCell ref="C156:D156"/>
    <mergeCell ref="AA156:AB156"/>
    <mergeCell ref="C157:D157"/>
    <mergeCell ref="AA157:AB157"/>
    <mergeCell ref="C152:D152"/>
    <mergeCell ref="AA152:AB152"/>
    <mergeCell ref="C153:D153"/>
    <mergeCell ref="AA153:AB153"/>
    <mergeCell ref="C154:D154"/>
    <mergeCell ref="AA154:AB154"/>
    <mergeCell ref="AA171:AB171"/>
    <mergeCell ref="AA165:AB165"/>
    <mergeCell ref="AA166:AB166"/>
    <mergeCell ref="AA167:AB167"/>
    <mergeCell ref="AA168:AB168"/>
    <mergeCell ref="AA169:AB169"/>
    <mergeCell ref="AA170:AB170"/>
    <mergeCell ref="AA159:AB159"/>
    <mergeCell ref="AA160:AB160"/>
    <mergeCell ref="AA161:AB161"/>
    <mergeCell ref="AA162:AB162"/>
    <mergeCell ref="AA163:AB163"/>
    <mergeCell ref="AA164:AB164"/>
  </mergeCells>
  <phoneticPr fontId="5" type="noConversion"/>
  <conditionalFormatting sqref="O5:O157">
    <cfRule type="cellIs" dxfId="127" priority="3" operator="greaterThan">
      <formula>0</formula>
    </cfRule>
  </conditionalFormatting>
  <conditionalFormatting sqref="P5:P157 AE5:AE157">
    <cfRule type="cellIs" dxfId="126" priority="6" operator="lessThan">
      <formula>0</formula>
    </cfRule>
  </conditionalFormatting>
  <conditionalFormatting sqref="Q5:Q157 AF5:AF157">
    <cfRule type="cellIs" dxfId="125" priority="4" operator="greaterThan">
      <formula>1</formula>
    </cfRule>
    <cfRule type="cellIs" dxfId="124" priority="5" operator="lessThan">
      <formula>0.8</formula>
    </cfRule>
  </conditionalFormatting>
  <conditionalFormatting sqref="AG5 R5:R157 AG107:AG124">
    <cfRule type="cellIs" dxfId="123" priority="7" operator="lessThan">
      <formula>0.8</formula>
    </cfRule>
  </conditionalFormatting>
  <conditionalFormatting sqref="AG22">
    <cfRule type="cellIs" dxfId="122" priority="12" operator="lessThan">
      <formula>0.8</formula>
    </cfRule>
  </conditionalFormatting>
  <conditionalFormatting sqref="AG37">
    <cfRule type="cellIs" dxfId="121" priority="11" operator="lessThan">
      <formula>0.8</formula>
    </cfRule>
  </conditionalFormatting>
  <conditionalFormatting sqref="AG39:AG74">
    <cfRule type="cellIs" dxfId="120" priority="9" operator="lessThan">
      <formula>0.8</formula>
    </cfRule>
  </conditionalFormatting>
  <conditionalFormatting sqref="AG80:AG88">
    <cfRule type="cellIs" dxfId="119" priority="10" operator="lessThan">
      <formula>0.8</formula>
    </cfRule>
  </conditionalFormatting>
  <conditionalFormatting sqref="AG90:AG95">
    <cfRule type="cellIs" dxfId="118" priority="8" operator="lessThan">
      <formula>0.8</formula>
    </cfRule>
  </conditionalFormatting>
  <conditionalFormatting sqref="AG139">
    <cfRule type="cellIs" dxfId="117" priority="2" operator="lessThan">
      <formula>0.8</formula>
    </cfRule>
  </conditionalFormatting>
  <conditionalFormatting sqref="AG141:AG157">
    <cfRule type="cellIs" dxfId="116" priority="1" operator="lessThan">
      <formula>0.8</formula>
    </cfRule>
  </conditionalFormatting>
  <dataValidations count="1">
    <dataValidation type="list" allowBlank="1" showInputMessage="1" showErrorMessage="1" sqref="AA5:AB157" xr:uid="{E19223CC-AA8A-49AE-8304-5F836974D7C0}">
      <formula1>$AA$159:$AA$171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8F308-91B5-48AC-9247-556F78FA4C5D}">
  <sheetPr>
    <tabColor theme="9" tint="0.59999389629810485"/>
  </sheetPr>
  <dimension ref="B1:AR42"/>
  <sheetViews>
    <sheetView zoomScale="70" zoomScaleNormal="70" workbookViewId="0">
      <selection activeCell="O30" sqref="O30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11" t="s">
        <v>0</v>
      </c>
      <c r="C1" s="211"/>
      <c r="D1" s="211"/>
      <c r="E1" s="211"/>
      <c r="F1" s="211"/>
      <c r="G1" s="211"/>
      <c r="H1" s="211"/>
      <c r="I1" s="211"/>
      <c r="J1" s="211"/>
      <c r="K1" s="1"/>
      <c r="L1" s="1"/>
      <c r="M1" s="1"/>
      <c r="N1" s="1"/>
      <c r="O1" s="1"/>
      <c r="P1" s="1"/>
    </row>
    <row r="2" spans="2:34" ht="27.75" customHeight="1">
      <c r="B2" s="212"/>
      <c r="C2" s="212"/>
      <c r="D2" s="212"/>
      <c r="E2" s="212"/>
      <c r="F2" s="212"/>
      <c r="G2" s="212"/>
      <c r="H2" s="212"/>
      <c r="I2" s="212"/>
      <c r="J2" s="212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13" t="s">
        <v>236</v>
      </c>
      <c r="D3" s="214"/>
      <c r="E3" s="3" t="s">
        <v>2</v>
      </c>
      <c r="F3" s="215">
        <f>'0705(18度C)'!D1+'0705(4度C)'!D1</f>
        <v>234759</v>
      </c>
      <c r="G3" s="216"/>
      <c r="H3" s="3" t="s">
        <v>3</v>
      </c>
      <c r="I3" s="217">
        <f>'0705(18度C)'!F1+'0705(4度C)'!F1</f>
        <v>7429288.9299999988</v>
      </c>
      <c r="J3" s="218"/>
      <c r="K3" s="4"/>
      <c r="L3" s="5"/>
      <c r="M3" s="1"/>
      <c r="N3" s="1"/>
      <c r="O3" s="1"/>
      <c r="P3" s="1"/>
    </row>
    <row r="4" spans="2:34" ht="28.5" customHeight="1">
      <c r="B4" s="219" t="s">
        <v>4</v>
      </c>
      <c r="C4" s="222" t="s">
        <v>5</v>
      </c>
      <c r="D4" s="223"/>
      <c r="E4" s="224" t="s">
        <v>6</v>
      </c>
      <c r="F4" s="225"/>
      <c r="G4" s="224" t="s">
        <v>7</v>
      </c>
      <c r="H4" s="225"/>
      <c r="I4" s="224" t="s">
        <v>8</v>
      </c>
      <c r="J4" s="225"/>
      <c r="K4" s="226" t="s">
        <v>9</v>
      </c>
      <c r="L4" s="227"/>
      <c r="M4" s="226" t="s">
        <v>10</v>
      </c>
      <c r="N4" s="227"/>
      <c r="O4" s="228" t="s">
        <v>11</v>
      </c>
      <c r="P4" s="229"/>
      <c r="Q4" s="229" t="s">
        <v>12</v>
      </c>
      <c r="R4" s="229"/>
    </row>
    <row r="5" spans="2:34" ht="28.5" customHeight="1">
      <c r="B5" s="220"/>
      <c r="C5" s="222" t="s">
        <v>13</v>
      </c>
      <c r="D5" s="223"/>
      <c r="E5" s="230" t="s">
        <v>14</v>
      </c>
      <c r="F5" s="231"/>
      <c r="G5" s="232" t="s">
        <v>15</v>
      </c>
      <c r="H5" s="233"/>
      <c r="I5" s="234" t="s">
        <v>16</v>
      </c>
      <c r="J5" s="235"/>
      <c r="K5" s="236" t="s">
        <v>17</v>
      </c>
      <c r="L5" s="237"/>
      <c r="M5" s="238" t="s">
        <v>18</v>
      </c>
      <c r="N5" s="23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20"/>
      <c r="C6" s="222" t="s">
        <v>22</v>
      </c>
      <c r="D6" s="223"/>
      <c r="E6" s="250">
        <f>AVERAGE(D14:O14,D32:X32)</f>
        <v>469.47684453726242</v>
      </c>
      <c r="F6" s="251" t="e">
        <f>AVERAGE(#REF!,D14:K14)</f>
        <v>#REF!</v>
      </c>
      <c r="G6" s="252">
        <f>AVERAGE(D14:K14)</f>
        <v>260.11676098540289</v>
      </c>
      <c r="H6" s="253"/>
      <c r="I6" s="252">
        <f>AVERAGE(L14:O14)</f>
        <v>99.920849368159608</v>
      </c>
      <c r="J6" s="253"/>
      <c r="K6" s="252">
        <f>AVERAGE(D32:O32)</f>
        <v>758.22628458498025</v>
      </c>
      <c r="L6" s="253"/>
      <c r="M6" s="252">
        <f>AVERAGE(P32:X32)</f>
        <v>771.93452619416098</v>
      </c>
      <c r="N6" s="253"/>
      <c r="O6" s="241">
        <f>'0705(4度C)'!Y2</f>
        <v>0</v>
      </c>
      <c r="P6" s="241">
        <f>'0705(4度C)'!Z2</f>
        <v>0</v>
      </c>
      <c r="Q6" s="241">
        <f>'0705(4度C)'!AC2</f>
        <v>59</v>
      </c>
      <c r="R6" s="241">
        <f>'0705(4度C)'!AD2</f>
        <v>0</v>
      </c>
    </row>
    <row r="7" spans="2:34" ht="28.5" customHeight="1">
      <c r="B7" s="220"/>
      <c r="C7" s="244" t="s">
        <v>23</v>
      </c>
      <c r="D7" s="245"/>
      <c r="E7" s="246">
        <f>AVERAGE(D15:O15,D33:X33)</f>
        <v>417.67210073056992</v>
      </c>
      <c r="F7" s="247" t="e">
        <f>AVERAGE(#REF!,D15:K15)</f>
        <v>#REF!</v>
      </c>
      <c r="G7" s="248">
        <f>AVERAGE(D15:K15)</f>
        <v>225.93701369635076</v>
      </c>
      <c r="H7" s="249"/>
      <c r="I7" s="248">
        <f>AVERAGE(L15:O15)</f>
        <v>91.074180643714598</v>
      </c>
      <c r="J7" s="249"/>
      <c r="K7" s="248">
        <f>AVERAGE(D33:O33)</f>
        <v>676.8202228548206</v>
      </c>
      <c r="L7" s="249"/>
      <c r="M7" s="248">
        <f>AVERAGE(P33:X33)</f>
        <v>691.07504922278929</v>
      </c>
      <c r="N7" s="249"/>
      <c r="O7" s="242"/>
      <c r="P7" s="242"/>
      <c r="Q7" s="242"/>
      <c r="R7" s="242"/>
    </row>
    <row r="8" spans="2:34" ht="28.5" customHeight="1">
      <c r="B8" s="221"/>
      <c r="C8" s="244" t="s">
        <v>24</v>
      </c>
      <c r="D8" s="245"/>
      <c r="E8" s="265">
        <f>AVERAGE(D16:O16,D34:X34)</f>
        <v>0.89401921914914861</v>
      </c>
      <c r="F8" s="266" t="e">
        <f>AVERAGE(D16:K16,#REF!)</f>
        <v>#REF!</v>
      </c>
      <c r="G8" s="254">
        <f>AVERAGE(D16:K16)</f>
        <v>0.88642969654185355</v>
      </c>
      <c r="H8" s="255"/>
      <c r="I8" s="254">
        <f>AVERAGE(L16:O16)</f>
        <v>0.91120363300280449</v>
      </c>
      <c r="J8" s="255"/>
      <c r="K8" s="254">
        <f>AVERAGE(D34:O34)</f>
        <v>0.89077310226035034</v>
      </c>
      <c r="L8" s="255"/>
      <c r="M8" s="254">
        <f>AVERAGE(P34:X34)</f>
        <v>0.8957613095586473</v>
      </c>
      <c r="N8" s="255"/>
      <c r="O8" s="243"/>
      <c r="P8" s="243"/>
      <c r="Q8" s="243"/>
      <c r="R8" s="243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6" t="s">
        <v>26</v>
      </c>
      <c r="C11" s="257"/>
      <c r="D11" s="258" t="s">
        <v>27</v>
      </c>
      <c r="E11" s="259"/>
      <c r="F11" s="259"/>
      <c r="G11" s="259"/>
      <c r="H11" s="259"/>
      <c r="I11" s="259"/>
      <c r="J11" s="259"/>
      <c r="K11" s="259"/>
      <c r="L11" s="260" t="s">
        <v>28</v>
      </c>
      <c r="M11" s="261"/>
      <c r="N11" s="261"/>
      <c r="O11" s="262"/>
    </row>
    <row r="12" spans="2:34" ht="17.25" customHeight="1">
      <c r="B12" s="263" t="s">
        <v>29</v>
      </c>
      <c r="C12" s="264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63"/>
      <c r="C13" s="264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0" t="s">
        <v>40</v>
      </c>
      <c r="C14" s="26" t="s">
        <v>41</v>
      </c>
      <c r="D14" s="27" t="s">
        <v>42</v>
      </c>
      <c r="E14" s="28">
        <v>85.245901639344268</v>
      </c>
      <c r="F14" s="28">
        <v>123.94230769230771</v>
      </c>
      <c r="G14" s="28">
        <v>89.385474860335194</v>
      </c>
      <c r="H14" s="28">
        <v>174.19354838709677</v>
      </c>
      <c r="I14" s="28">
        <v>654.6</v>
      </c>
      <c r="J14" s="28">
        <v>433.33333333333331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>
        <v>111.11111111111111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0"/>
      <c r="C15" s="33" t="s">
        <v>43</v>
      </c>
      <c r="D15" s="34" t="s">
        <v>42</v>
      </c>
      <c r="E15" s="35">
        <v>76.513315994250092</v>
      </c>
      <c r="F15" s="35">
        <v>111.6483424552888</v>
      </c>
      <c r="G15" s="35">
        <v>79.99759594007071</v>
      </c>
      <c r="H15" s="35">
        <v>156.16481008773192</v>
      </c>
      <c r="I15" s="35">
        <v>538.9645638081704</v>
      </c>
      <c r="J15" s="35">
        <v>392.33345389259267</v>
      </c>
      <c r="K15" s="36" t="s">
        <v>42</v>
      </c>
      <c r="L15" s="34" t="s">
        <v>42</v>
      </c>
      <c r="M15" s="37">
        <v>95.892857142857139</v>
      </c>
      <c r="N15" s="35">
        <v>77.878922936962184</v>
      </c>
      <c r="O15" s="38">
        <v>99.45076185132443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40"/>
      <c r="C16" s="41" t="s">
        <v>44</v>
      </c>
      <c r="D16" s="42" t="s">
        <v>42</v>
      </c>
      <c r="E16" s="43">
        <f t="shared" ref="E16:J16" si="0">E15/E14</f>
        <v>0.89756005300947217</v>
      </c>
      <c r="F16" s="43">
        <f t="shared" si="0"/>
        <v>0.90080896938324539</v>
      </c>
      <c r="G16" s="43">
        <f t="shared" si="0"/>
        <v>0.89497310457954105</v>
      </c>
      <c r="H16" s="43">
        <f t="shared" si="0"/>
        <v>0.89650168754068327</v>
      </c>
      <c r="I16" s="43">
        <f t="shared" si="0"/>
        <v>0.82334947113988755</v>
      </c>
      <c r="J16" s="43">
        <f t="shared" si="0"/>
        <v>0.90538489359829077</v>
      </c>
      <c r="K16" s="44" t="s">
        <v>42</v>
      </c>
      <c r="L16" s="42" t="s">
        <v>42</v>
      </c>
      <c r="M16" s="45">
        <f t="shared" ref="M16:O16" si="1">M15/M14</f>
        <v>0.94294642857142852</v>
      </c>
      <c r="N16" s="43">
        <f t="shared" si="1"/>
        <v>0.89560761377506504</v>
      </c>
      <c r="O16" s="46">
        <f t="shared" si="1"/>
        <v>0.89505685666191981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7" t="s">
        <v>45</v>
      </c>
      <c r="C17" s="13" t="s">
        <v>46</v>
      </c>
      <c r="D17" s="47" t="s">
        <v>42</v>
      </c>
      <c r="E17" s="48">
        <v>0.16666666666666666</v>
      </c>
      <c r="F17" s="48">
        <v>0.16666666666666666</v>
      </c>
      <c r="G17" s="48">
        <v>0.16666666666666666</v>
      </c>
      <c r="H17" s="48">
        <v>0.16666666666666666</v>
      </c>
      <c r="I17" s="48">
        <v>0.25</v>
      </c>
      <c r="J17" s="48">
        <v>0.25</v>
      </c>
      <c r="K17" s="48" t="s">
        <v>42</v>
      </c>
      <c r="L17" s="47" t="s">
        <v>42</v>
      </c>
      <c r="M17" s="49">
        <v>0.70833333333333337</v>
      </c>
      <c r="N17" s="48">
        <v>0.70833333333333337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63"/>
      <c r="C18" s="13" t="s">
        <v>47</v>
      </c>
      <c r="D18" s="47" t="s">
        <v>42</v>
      </c>
      <c r="E18" s="48">
        <v>0.68377314814814805</v>
      </c>
      <c r="F18" s="48">
        <v>0.55024305555555553</v>
      </c>
      <c r="G18" s="48">
        <v>0.71579861111111098</v>
      </c>
      <c r="H18" s="48">
        <v>0.66302083333333317</v>
      </c>
      <c r="I18" s="48">
        <v>0.44688657407407406</v>
      </c>
      <c r="J18" s="48">
        <v>0.34238425925925925</v>
      </c>
      <c r="K18" s="48" t="s">
        <v>42</v>
      </c>
      <c r="L18" s="47" t="s">
        <v>42</v>
      </c>
      <c r="M18" s="49">
        <v>0.86026620370370366</v>
      </c>
      <c r="N18" s="48">
        <v>0.85631944444444441</v>
      </c>
      <c r="O18" s="50">
        <v>0.75604166666666672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8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69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68" t="s">
        <v>51</v>
      </c>
      <c r="C21" s="51" t="s">
        <v>49</v>
      </c>
      <c r="D21" s="54"/>
      <c r="E21" s="52">
        <v>14</v>
      </c>
      <c r="F21" s="52">
        <v>6</v>
      </c>
      <c r="G21" s="52">
        <v>16</v>
      </c>
      <c r="H21" s="52">
        <v>14</v>
      </c>
      <c r="I21" s="52">
        <v>0</v>
      </c>
      <c r="J21" s="52">
        <v>0</v>
      </c>
      <c r="K21" s="53"/>
      <c r="L21" s="54"/>
      <c r="M21" s="55">
        <v>4</v>
      </c>
      <c r="N21" s="52">
        <v>4</v>
      </c>
      <c r="O21" s="56">
        <v>1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69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63" t="s">
        <v>53</v>
      </c>
      <c r="C23" s="264"/>
      <c r="D23" s="57" t="s">
        <v>42</v>
      </c>
      <c r="E23" s="58">
        <v>20.333333333333332</v>
      </c>
      <c r="F23" s="58">
        <v>17.5</v>
      </c>
      <c r="G23" s="58">
        <v>22.375</v>
      </c>
      <c r="H23" s="58">
        <v>20.666666666666668</v>
      </c>
      <c r="I23" s="58">
        <v>5.5</v>
      </c>
      <c r="J23" s="58">
        <v>6</v>
      </c>
      <c r="K23" s="59" t="s">
        <v>42</v>
      </c>
      <c r="L23" s="57" t="s">
        <v>42</v>
      </c>
      <c r="M23" s="60">
        <v>18.666666666666668</v>
      </c>
      <c r="N23" s="58">
        <v>23</v>
      </c>
      <c r="O23" s="61">
        <v>18</v>
      </c>
    </row>
    <row r="24" spans="2:44" ht="17.25" customHeight="1">
      <c r="B24" s="270" t="s">
        <v>54</v>
      </c>
      <c r="C24" s="271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70" t="s">
        <v>59</v>
      </c>
      <c r="C25" s="271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72" t="s">
        <v>60</v>
      </c>
      <c r="C26" s="273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56" t="s">
        <v>26</v>
      </c>
      <c r="C29" s="257"/>
      <c r="D29" s="274" t="s">
        <v>64</v>
      </c>
      <c r="E29" s="275"/>
      <c r="F29" s="275"/>
      <c r="G29" s="275"/>
      <c r="H29" s="275"/>
      <c r="I29" s="275"/>
      <c r="J29" s="275"/>
      <c r="K29" s="275"/>
      <c r="L29" s="275"/>
      <c r="M29" s="275"/>
      <c r="N29" s="275"/>
      <c r="O29" s="276"/>
      <c r="P29" s="277" t="s">
        <v>65</v>
      </c>
      <c r="Q29" s="278"/>
      <c r="R29" s="278"/>
      <c r="S29" s="278"/>
      <c r="T29" s="278"/>
      <c r="U29" s="278"/>
      <c r="V29" s="278"/>
      <c r="W29" s="278"/>
      <c r="X29" s="279"/>
    </row>
    <row r="30" spans="2:44" ht="17.25" customHeight="1">
      <c r="B30" s="263" t="s">
        <v>29</v>
      </c>
      <c r="C30" s="264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63"/>
      <c r="C31" s="264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40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954.54545454545462</v>
      </c>
      <c r="O32" s="28">
        <v>926.08695652173913</v>
      </c>
      <c r="P32" s="27">
        <v>389.18918918918916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765.51724137931035</v>
      </c>
      <c r="W32" s="28">
        <v>1015.3846153846154</v>
      </c>
      <c r="X32" s="31">
        <v>917.64705882352951</v>
      </c>
    </row>
    <row r="33" spans="2:24" ht="39.6" customHeight="1">
      <c r="B33" s="240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287.56798851946036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747.39994135391305</v>
      </c>
      <c r="N33" s="35">
        <v>848.34258914420775</v>
      </c>
      <c r="O33" s="35">
        <v>823.9703724017013</v>
      </c>
      <c r="P33" s="34">
        <v>348.6217561302683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693.270389050218</v>
      </c>
      <c r="W33" s="35">
        <v>908.77082232098303</v>
      </c>
      <c r="X33" s="38">
        <v>813.63722938968795</v>
      </c>
    </row>
    <row r="34" spans="2:24" ht="40.15" customHeight="1">
      <c r="B34" s="240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0.87867996492057332</v>
      </c>
      <c r="H34" s="43" t="s">
        <v>42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0.90593932285322798</v>
      </c>
      <c r="N34" s="43">
        <f>N33/N32</f>
        <v>0.88873985529393185</v>
      </c>
      <c r="O34" s="43">
        <f>O33/O32</f>
        <v>0.88973326597366809</v>
      </c>
      <c r="P34" s="42">
        <f>P33/P32</f>
        <v>0.89576423450138387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0.9056234811917262</v>
      </c>
      <c r="W34" s="43">
        <f>W33/W32</f>
        <v>0.89500156743733184</v>
      </c>
      <c r="X34" s="46">
        <f>X33/X32</f>
        <v>0.88665595510414708</v>
      </c>
    </row>
    <row r="35" spans="2:24" ht="17.25" customHeight="1">
      <c r="B35" s="267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0.25</v>
      </c>
      <c r="H35" s="48" t="s">
        <v>42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0.36041666666666666</v>
      </c>
      <c r="N35" s="48">
        <v>0.25</v>
      </c>
      <c r="O35" s="48">
        <v>0.25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0.75555555555555554</v>
      </c>
      <c r="X35" s="50">
        <v>0.75972222222222219</v>
      </c>
    </row>
    <row r="36" spans="2:24" ht="17.25" customHeight="1">
      <c r="B36" s="263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0.44688657407407406</v>
      </c>
      <c r="H36" s="48" t="s">
        <v>42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0.47236111111111112</v>
      </c>
      <c r="N36" s="48">
        <v>0.55730324074074078</v>
      </c>
      <c r="O36" s="48">
        <v>0.54986111111111113</v>
      </c>
      <c r="P36" s="47">
        <v>0.81016203703703704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0.9761805555555555</v>
      </c>
      <c r="W36" s="48">
        <v>1.1716435185185183</v>
      </c>
      <c r="X36" s="50">
        <v>1.1748263888888888</v>
      </c>
    </row>
    <row r="37" spans="2:24" ht="17.25" customHeight="1">
      <c r="B37" s="263" t="s">
        <v>53</v>
      </c>
      <c r="C37" s="264"/>
      <c r="D37" s="58" t="s">
        <v>42</v>
      </c>
      <c r="E37" s="58" t="s">
        <v>42</v>
      </c>
      <c r="F37" s="58" t="s">
        <v>42</v>
      </c>
      <c r="G37" s="58">
        <v>11</v>
      </c>
      <c r="H37" s="58" t="s">
        <v>42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4</v>
      </c>
      <c r="N37" s="58">
        <v>3.6666666666666665</v>
      </c>
      <c r="O37" s="58">
        <v>3.8333333333333335</v>
      </c>
      <c r="P37" s="57">
        <v>9.25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4.1428571428571432</v>
      </c>
      <c r="W37" s="58">
        <v>3.25</v>
      </c>
      <c r="X37" s="61">
        <v>3.9230769230769229</v>
      </c>
    </row>
    <row r="38" spans="2:24" ht="17.25" customHeight="1">
      <c r="B38" s="270" t="s">
        <v>54</v>
      </c>
      <c r="C38" s="271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70" t="s">
        <v>59</v>
      </c>
      <c r="C39" s="271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72" t="s">
        <v>60</v>
      </c>
      <c r="C40" s="273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D88E0-2D3D-4BB4-B462-4AE01601CDAD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P22" sqref="P22"/>
      <selection pane="bottomLeft" activeCell="P22" sqref="P22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SUM(F5:F140)</f>
        <v>124849</v>
      </c>
      <c r="E1" s="88" t="s">
        <v>3</v>
      </c>
      <c r="F1" s="89">
        <f>SUM(G5:G140)</f>
        <v>2432057.0099999988</v>
      </c>
      <c r="G1" s="90" t="s">
        <v>84</v>
      </c>
      <c r="H1" s="91">
        <f>L21+L38+L55+L72+L89+L106+L123+L140</f>
        <v>43.065934065934066</v>
      </c>
      <c r="I1" s="284" t="s">
        <v>85</v>
      </c>
      <c r="J1" s="280"/>
      <c r="K1" s="309"/>
      <c r="L1" s="313" t="s">
        <v>86</v>
      </c>
      <c r="M1" s="314"/>
      <c r="N1" s="315"/>
      <c r="O1" s="280" t="s">
        <v>87</v>
      </c>
      <c r="P1" s="280"/>
      <c r="Q1" s="280"/>
      <c r="R1" s="281"/>
      <c r="S1" s="284" t="s">
        <v>88</v>
      </c>
      <c r="T1" s="280"/>
      <c r="U1" s="280"/>
      <c r="V1" s="280"/>
      <c r="W1" s="280"/>
      <c r="X1" s="281"/>
      <c r="Y1" s="280" t="s">
        <v>89</v>
      </c>
      <c r="Z1" s="280"/>
      <c r="AA1" s="284" t="s">
        <v>90</v>
      </c>
      <c r="AB1" s="286"/>
      <c r="AC1" s="287"/>
    </row>
    <row r="2" spans="1:29" ht="26.25" customHeight="1" thickBot="1">
      <c r="A2" s="299">
        <v>46208</v>
      </c>
      <c r="B2" s="300"/>
      <c r="C2" s="92" t="s">
        <v>40</v>
      </c>
      <c r="D2" s="93">
        <f>AVERAGE(N21,N38,N55,N72,N89,N106,N123,N140)</f>
        <v>683.94763603880506</v>
      </c>
      <c r="E2" s="93" t="s">
        <v>91</v>
      </c>
      <c r="F2" s="94">
        <f>F1/D1</f>
        <v>19.479987905389702</v>
      </c>
      <c r="G2" s="95" t="s">
        <v>92</v>
      </c>
      <c r="H2" s="96">
        <f>COUNT(H5:H140)</f>
        <v>10</v>
      </c>
      <c r="I2" s="310"/>
      <c r="J2" s="311"/>
      <c r="K2" s="312"/>
      <c r="L2" s="316"/>
      <c r="M2" s="282"/>
      <c r="N2" s="317"/>
      <c r="O2" s="282"/>
      <c r="P2" s="282"/>
      <c r="Q2" s="282"/>
      <c r="R2" s="283"/>
      <c r="S2" s="285"/>
      <c r="T2" s="282"/>
      <c r="U2" s="282"/>
      <c r="V2" s="282"/>
      <c r="W2" s="282"/>
      <c r="X2" s="283"/>
      <c r="Y2" s="282"/>
      <c r="Z2" s="282"/>
      <c r="AA2" s="288"/>
      <c r="AB2" s="289"/>
      <c r="AC2" s="290"/>
    </row>
    <row r="3" spans="1:29" ht="23.25" customHeight="1">
      <c r="A3" s="301" t="s">
        <v>93</v>
      </c>
      <c r="B3" s="303" t="s">
        <v>94</v>
      </c>
      <c r="C3" s="305" t="s">
        <v>95</v>
      </c>
      <c r="D3" s="305"/>
      <c r="E3" s="307" t="s">
        <v>96</v>
      </c>
      <c r="F3" s="305" t="s">
        <v>97</v>
      </c>
      <c r="G3" s="307" t="s">
        <v>98</v>
      </c>
      <c r="H3" s="356" t="s">
        <v>99</v>
      </c>
      <c r="I3" s="291" t="s">
        <v>100</v>
      </c>
      <c r="J3" s="293" t="s">
        <v>101</v>
      </c>
      <c r="K3" s="295" t="s">
        <v>40</v>
      </c>
      <c r="L3" s="297" t="s">
        <v>100</v>
      </c>
      <c r="M3" s="293" t="s">
        <v>101</v>
      </c>
      <c r="N3" s="295" t="s">
        <v>40</v>
      </c>
      <c r="O3" s="291" t="s">
        <v>100</v>
      </c>
      <c r="P3" s="350" t="s">
        <v>40</v>
      </c>
      <c r="Q3" s="352" t="s">
        <v>102</v>
      </c>
      <c r="R3" s="354" t="s">
        <v>103</v>
      </c>
      <c r="S3" s="339" t="s">
        <v>104</v>
      </c>
      <c r="T3" s="340"/>
      <c r="U3" s="341" t="s">
        <v>105</v>
      </c>
      <c r="V3" s="341" t="s">
        <v>106</v>
      </c>
      <c r="W3" s="305" t="s">
        <v>107</v>
      </c>
      <c r="X3" s="343"/>
      <c r="Y3" s="344" t="s">
        <v>108</v>
      </c>
      <c r="Z3" s="345"/>
      <c r="AA3" s="348" t="s">
        <v>101</v>
      </c>
      <c r="AB3" s="318" t="s">
        <v>102</v>
      </c>
      <c r="AC3" s="320" t="s">
        <v>109</v>
      </c>
    </row>
    <row r="4" spans="1:29" ht="17.25" customHeight="1" thickBot="1">
      <c r="A4" s="302"/>
      <c r="B4" s="304"/>
      <c r="C4" s="306"/>
      <c r="D4" s="306"/>
      <c r="E4" s="308"/>
      <c r="F4" s="306"/>
      <c r="G4" s="308"/>
      <c r="H4" s="357"/>
      <c r="I4" s="292"/>
      <c r="J4" s="294"/>
      <c r="K4" s="296"/>
      <c r="L4" s="298"/>
      <c r="M4" s="294"/>
      <c r="N4" s="296"/>
      <c r="O4" s="292"/>
      <c r="P4" s="351"/>
      <c r="Q4" s="353"/>
      <c r="R4" s="355"/>
      <c r="S4" s="203" t="s">
        <v>110</v>
      </c>
      <c r="T4" s="204" t="s">
        <v>111</v>
      </c>
      <c r="U4" s="342"/>
      <c r="V4" s="342"/>
      <c r="W4" s="99" t="s">
        <v>112</v>
      </c>
      <c r="X4" s="69" t="s">
        <v>113</v>
      </c>
      <c r="Y4" s="346"/>
      <c r="Z4" s="347"/>
      <c r="AA4" s="349"/>
      <c r="AB4" s="319"/>
      <c r="AC4" s="321"/>
    </row>
    <row r="5" spans="1:29" ht="15.75" customHeight="1">
      <c r="A5" s="322" t="s">
        <v>116</v>
      </c>
      <c r="B5" s="146" t="s">
        <v>114</v>
      </c>
      <c r="C5" s="325" t="s">
        <v>117</v>
      </c>
      <c r="D5" s="326"/>
      <c r="E5" s="147">
        <v>25.64</v>
      </c>
      <c r="F5" s="97">
        <v>1910</v>
      </c>
      <c r="G5" s="148">
        <f t="shared" ref="G5:G8" si="0">E5*F5</f>
        <v>48972.4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3215.4495511531882</v>
      </c>
      <c r="N5" s="152">
        <f>M5/L5</f>
        <v>321.54495511531883</v>
      </c>
      <c r="O5" s="154">
        <f>L5-I5</f>
        <v>0</v>
      </c>
      <c r="P5" s="155">
        <f>N5-K5</f>
        <v>-38.455044884681172</v>
      </c>
      <c r="Q5" s="156">
        <f>N5/K5</f>
        <v>0.89318043087588561</v>
      </c>
      <c r="R5" s="327">
        <f>Q21</f>
        <v>0.87867996492057332</v>
      </c>
      <c r="S5" s="157">
        <v>0.25</v>
      </c>
      <c r="T5" s="158">
        <v>0.27474537037037039</v>
      </c>
      <c r="U5" s="159"/>
      <c r="V5" s="160">
        <v>35.640428554974491</v>
      </c>
      <c r="W5" s="161"/>
      <c r="X5" s="162"/>
      <c r="Y5" s="330"/>
      <c r="Z5" s="331"/>
      <c r="AA5" s="115">
        <f>M5-J5</f>
        <v>-384.55044884681183</v>
      </c>
      <c r="AB5" s="156">
        <f>M5/J5</f>
        <v>0.89318043087588561</v>
      </c>
      <c r="AC5" s="332">
        <f>AB21</f>
        <v>0.87867996492057332</v>
      </c>
    </row>
    <row r="6" spans="1:29" ht="15.75" customHeight="1">
      <c r="A6" s="323"/>
      <c r="B6" s="100" t="s">
        <v>114</v>
      </c>
      <c r="C6" s="335" t="s">
        <v>198</v>
      </c>
      <c r="D6" s="336"/>
      <c r="E6" s="101">
        <v>29.52</v>
      </c>
      <c r="F6" s="102">
        <v>3180</v>
      </c>
      <c r="G6" s="103">
        <f t="shared" si="0"/>
        <v>93873.600000000006</v>
      </c>
      <c r="H6" s="26"/>
      <c r="I6" s="104">
        <v>11</v>
      </c>
      <c r="J6" s="105">
        <v>3600</v>
      </c>
      <c r="K6" s="106">
        <f t="shared" ref="K6:K8" si="1">J6/I6</f>
        <v>327.27272727272725</v>
      </c>
      <c r="L6" s="107">
        <v>11</v>
      </c>
      <c r="M6" s="105">
        <f>F6/V6*60</f>
        <v>3159.5640984554389</v>
      </c>
      <c r="N6" s="106">
        <f>M6/L6</f>
        <v>287.23309985958537</v>
      </c>
      <c r="O6" s="108">
        <f>L6-I6</f>
        <v>0</v>
      </c>
      <c r="P6" s="109">
        <f>N6-K6</f>
        <v>-40.039627413141886</v>
      </c>
      <c r="Q6" s="110">
        <f>N6/K6</f>
        <v>0.87765669401539981</v>
      </c>
      <c r="R6" s="328"/>
      <c r="S6" s="47">
        <v>0.27777777777777779</v>
      </c>
      <c r="T6" s="48">
        <v>0.31971064814814815</v>
      </c>
      <c r="U6" s="111">
        <v>5</v>
      </c>
      <c r="V6" s="112">
        <v>60.388076979755873</v>
      </c>
      <c r="W6" s="113"/>
      <c r="X6" s="116"/>
      <c r="Y6" s="337"/>
      <c r="Z6" s="338"/>
      <c r="AA6" s="117">
        <f>M6-J6</f>
        <v>-440.43590154456115</v>
      </c>
      <c r="AB6" s="110">
        <f>M6/J6</f>
        <v>0.8776566940153997</v>
      </c>
      <c r="AC6" s="333"/>
    </row>
    <row r="7" spans="1:29" ht="15.75" customHeight="1">
      <c r="A7" s="323"/>
      <c r="B7" s="100" t="s">
        <v>114</v>
      </c>
      <c r="C7" s="335" t="s">
        <v>199</v>
      </c>
      <c r="D7" s="336"/>
      <c r="E7" s="101">
        <v>29.85</v>
      </c>
      <c r="F7" s="102">
        <v>3683</v>
      </c>
      <c r="G7" s="103">
        <f t="shared" si="0"/>
        <v>109937.55</v>
      </c>
      <c r="H7" s="26"/>
      <c r="I7" s="104">
        <v>11</v>
      </c>
      <c r="J7" s="105">
        <v>3600</v>
      </c>
      <c r="K7" s="106">
        <f t="shared" si="1"/>
        <v>327.27272727272725</v>
      </c>
      <c r="L7" s="107">
        <v>11</v>
      </c>
      <c r="M7" s="105">
        <f>F7/V7*60</f>
        <v>3162.1167638953029</v>
      </c>
      <c r="N7" s="106">
        <f>M7/L7</f>
        <v>287.46516035411844</v>
      </c>
      <c r="O7" s="108">
        <f>L7-I7</f>
        <v>0</v>
      </c>
      <c r="P7" s="109">
        <f>N7-K7</f>
        <v>-39.807566918608813</v>
      </c>
      <c r="Q7" s="110">
        <f>N7/K7</f>
        <v>0.87836576774869524</v>
      </c>
      <c r="R7" s="328"/>
      <c r="S7" s="47">
        <v>0.32291666666666669</v>
      </c>
      <c r="T7" s="48">
        <v>0.3714467592592593</v>
      </c>
      <c r="U7" s="111">
        <v>4.6166666666666956</v>
      </c>
      <c r="V7" s="112">
        <v>69.883567401155148</v>
      </c>
      <c r="W7" s="113"/>
      <c r="X7" s="116"/>
      <c r="Y7" s="337"/>
      <c r="Z7" s="338"/>
      <c r="AA7" s="117">
        <f>M7-J7</f>
        <v>-437.88323610469706</v>
      </c>
      <c r="AB7" s="110">
        <f>M7/J7</f>
        <v>0.87836576774869524</v>
      </c>
      <c r="AC7" s="333"/>
    </row>
    <row r="8" spans="1:29" ht="15.75" customHeight="1">
      <c r="A8" s="323"/>
      <c r="B8" s="100" t="s">
        <v>118</v>
      </c>
      <c r="C8" s="335" t="s">
        <v>119</v>
      </c>
      <c r="D8" s="336"/>
      <c r="E8" s="101">
        <v>28.57</v>
      </c>
      <c r="F8" s="102">
        <v>1908</v>
      </c>
      <c r="G8" s="103">
        <f t="shared" si="0"/>
        <v>54511.56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3115.8610813523269</v>
      </c>
      <c r="N8" s="106">
        <f>M8/L8</f>
        <v>259.65509011269393</v>
      </c>
      <c r="O8" s="108">
        <f>L8-I8</f>
        <v>0</v>
      </c>
      <c r="P8" s="109">
        <f>N8-K8</f>
        <v>-40.344909887306073</v>
      </c>
      <c r="Q8" s="110">
        <f>N8/K8</f>
        <v>0.86551696704231307</v>
      </c>
      <c r="R8" s="328"/>
      <c r="S8" s="47">
        <v>0.375</v>
      </c>
      <c r="T8" s="48">
        <v>0.40050925925925929</v>
      </c>
      <c r="U8" s="111">
        <v>5.1166666666666138</v>
      </c>
      <c r="V8" s="112">
        <v>36.741047502128723</v>
      </c>
      <c r="W8" s="113"/>
      <c r="X8" s="116"/>
      <c r="Y8" s="337"/>
      <c r="Z8" s="338"/>
      <c r="AA8" s="117">
        <f>M8-J8</f>
        <v>-484.13891864767311</v>
      </c>
      <c r="AB8" s="110">
        <f>M8/J8</f>
        <v>0.86551696704231307</v>
      </c>
      <c r="AC8" s="333"/>
    </row>
    <row r="9" spans="1:29" ht="15.75" customHeight="1">
      <c r="A9" s="323"/>
      <c r="B9" s="100"/>
      <c r="C9" s="335"/>
      <c r="D9" s="336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328"/>
      <c r="S9" s="47"/>
      <c r="T9" s="48"/>
      <c r="U9" s="111"/>
      <c r="V9" s="112"/>
      <c r="W9" s="113"/>
      <c r="X9" s="116"/>
      <c r="Y9" s="337"/>
      <c r="Z9" s="338"/>
      <c r="AA9" s="117"/>
      <c r="AB9" s="110"/>
      <c r="AC9" s="333"/>
    </row>
    <row r="10" spans="1:29" ht="15.75" customHeight="1">
      <c r="A10" s="323"/>
      <c r="B10" s="100"/>
      <c r="C10" s="335"/>
      <c r="D10" s="336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28"/>
      <c r="S10" s="47"/>
      <c r="T10" s="120"/>
      <c r="U10" s="111"/>
      <c r="V10" s="112"/>
      <c r="W10" s="113"/>
      <c r="X10" s="116"/>
      <c r="Y10" s="337"/>
      <c r="Z10" s="338"/>
      <c r="AA10" s="117"/>
      <c r="AB10" s="110"/>
      <c r="AC10" s="333"/>
    </row>
    <row r="11" spans="1:29" ht="15.75" customHeight="1">
      <c r="A11" s="323"/>
      <c r="B11" s="100"/>
      <c r="C11" s="335"/>
      <c r="D11" s="336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8"/>
      <c r="S11" s="47"/>
      <c r="T11" s="120"/>
      <c r="U11" s="111"/>
      <c r="V11" s="112"/>
      <c r="W11" s="113"/>
      <c r="X11" s="116"/>
      <c r="Y11" s="337"/>
      <c r="Z11" s="338"/>
      <c r="AA11" s="117"/>
      <c r="AB11" s="110"/>
      <c r="AC11" s="333"/>
    </row>
    <row r="12" spans="1:29" ht="15.75" customHeight="1">
      <c r="A12" s="323"/>
      <c r="B12" s="100"/>
      <c r="C12" s="335"/>
      <c r="D12" s="33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8"/>
      <c r="S12" s="47"/>
      <c r="T12" s="120"/>
      <c r="U12" s="111"/>
      <c r="V12" s="112"/>
      <c r="W12" s="113"/>
      <c r="X12" s="116"/>
      <c r="Y12" s="337"/>
      <c r="Z12" s="338"/>
      <c r="AA12" s="117"/>
      <c r="AB12" s="110"/>
      <c r="AC12" s="333"/>
    </row>
    <row r="13" spans="1:29" ht="15.75" customHeight="1">
      <c r="A13" s="323"/>
      <c r="B13" s="100"/>
      <c r="C13" s="335"/>
      <c r="D13" s="33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8"/>
      <c r="S13" s="47"/>
      <c r="T13" s="120"/>
      <c r="U13" s="111"/>
      <c r="V13" s="112"/>
      <c r="W13" s="113"/>
      <c r="X13" s="127"/>
      <c r="Y13" s="337"/>
      <c r="Z13" s="338"/>
      <c r="AA13" s="117"/>
      <c r="AB13" s="110"/>
      <c r="AC13" s="333"/>
    </row>
    <row r="14" spans="1:29" ht="15.75" customHeight="1">
      <c r="A14" s="323"/>
      <c r="B14" s="100"/>
      <c r="C14" s="335"/>
      <c r="D14" s="33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8"/>
      <c r="S14" s="47"/>
      <c r="T14" s="120"/>
      <c r="U14" s="111"/>
      <c r="V14" s="112"/>
      <c r="W14" s="113"/>
      <c r="X14" s="127"/>
      <c r="Y14" s="337"/>
      <c r="Z14" s="338"/>
      <c r="AA14" s="117"/>
      <c r="AB14" s="110"/>
      <c r="AC14" s="333"/>
    </row>
    <row r="15" spans="1:29" ht="15.75" customHeight="1">
      <c r="A15" s="323"/>
      <c r="B15" s="100"/>
      <c r="C15" s="335"/>
      <c r="D15" s="33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8"/>
      <c r="S15" s="47"/>
      <c r="T15" s="120"/>
      <c r="U15" s="111"/>
      <c r="V15" s="112"/>
      <c r="W15" s="113"/>
      <c r="X15" s="127"/>
      <c r="Y15" s="337"/>
      <c r="Z15" s="338"/>
      <c r="AA15" s="117"/>
      <c r="AB15" s="110"/>
      <c r="AC15" s="333"/>
    </row>
    <row r="16" spans="1:29" ht="15.75" customHeight="1">
      <c r="A16" s="323"/>
      <c r="B16" s="100"/>
      <c r="C16" s="335"/>
      <c r="D16" s="33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8"/>
      <c r="S16" s="47"/>
      <c r="T16" s="120"/>
      <c r="U16" s="111"/>
      <c r="V16" s="112"/>
      <c r="W16" s="113"/>
      <c r="X16" s="127"/>
      <c r="Y16" s="337"/>
      <c r="Z16" s="338"/>
      <c r="AA16" s="117"/>
      <c r="AB16" s="110"/>
      <c r="AC16" s="333"/>
    </row>
    <row r="17" spans="1:29" ht="15.75" customHeight="1">
      <c r="A17" s="323"/>
      <c r="B17" s="100"/>
      <c r="C17" s="335"/>
      <c r="D17" s="33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8"/>
      <c r="S17" s="47"/>
      <c r="T17" s="120"/>
      <c r="U17" s="111"/>
      <c r="V17" s="112"/>
      <c r="W17" s="113"/>
      <c r="X17" s="127"/>
      <c r="Y17" s="337"/>
      <c r="Z17" s="338"/>
      <c r="AA17" s="117"/>
      <c r="AB17" s="110"/>
      <c r="AC17" s="333"/>
    </row>
    <row r="18" spans="1:29" ht="15.75" customHeight="1">
      <c r="A18" s="323"/>
      <c r="B18" s="100"/>
      <c r="C18" s="335"/>
      <c r="D18" s="33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8"/>
      <c r="S18" s="47"/>
      <c r="T18" s="120"/>
      <c r="U18" s="111"/>
      <c r="V18" s="112"/>
      <c r="W18" s="113"/>
      <c r="X18" s="127"/>
      <c r="Y18" s="337"/>
      <c r="Z18" s="338"/>
      <c r="AA18" s="117"/>
      <c r="AB18" s="110"/>
      <c r="AC18" s="333"/>
    </row>
    <row r="19" spans="1:29" ht="15.75" customHeight="1">
      <c r="A19" s="323"/>
      <c r="B19" s="100"/>
      <c r="C19" s="335"/>
      <c r="D19" s="33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8"/>
      <c r="S19" s="47"/>
      <c r="T19" s="120"/>
      <c r="U19" s="111"/>
      <c r="V19" s="112"/>
      <c r="W19" s="113"/>
      <c r="X19" s="127"/>
      <c r="Y19" s="337"/>
      <c r="Z19" s="338"/>
      <c r="AA19" s="117"/>
      <c r="AB19" s="110"/>
      <c r="AC19" s="333"/>
    </row>
    <row r="20" spans="1:29" ht="15.75" customHeight="1">
      <c r="A20" s="323"/>
      <c r="B20" s="163"/>
      <c r="C20" s="335"/>
      <c r="D20" s="336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8"/>
      <c r="S20" s="119"/>
      <c r="T20" s="120"/>
      <c r="U20" s="130"/>
      <c r="V20" s="131"/>
      <c r="W20" s="126"/>
      <c r="X20" s="127"/>
      <c r="Y20" s="337"/>
      <c r="Z20" s="338"/>
      <c r="AA20" s="165"/>
      <c r="AB20" s="125"/>
      <c r="AC20" s="333"/>
    </row>
    <row r="21" spans="1:29" ht="15.75" customHeight="1" thickBot="1">
      <c r="A21" s="324"/>
      <c r="B21" s="133" t="s">
        <v>115</v>
      </c>
      <c r="C21" s="358"/>
      <c r="D21" s="358"/>
      <c r="E21" s="134"/>
      <c r="F21" s="167"/>
      <c r="G21" s="135"/>
      <c r="H21" s="69"/>
      <c r="I21" s="136">
        <f t="shared" ref="I21:J21" si="2">AVERAGE(I5:I20)</f>
        <v>11</v>
      </c>
      <c r="J21" s="137">
        <f t="shared" si="2"/>
        <v>3600</v>
      </c>
      <c r="K21" s="138">
        <f t="shared" ref="K21" si="3">J21/I21</f>
        <v>327.27272727272725</v>
      </c>
      <c r="L21" s="136">
        <f t="shared" ref="L21:M21" si="4">AVERAGE(L5:L20)</f>
        <v>11</v>
      </c>
      <c r="M21" s="137">
        <f t="shared" si="4"/>
        <v>3163.2478737140641</v>
      </c>
      <c r="N21" s="138">
        <f>M21/L21</f>
        <v>287.56798851946036</v>
      </c>
      <c r="O21" s="139">
        <f>L21-I21</f>
        <v>0</v>
      </c>
      <c r="P21" s="140">
        <f>N21-K21</f>
        <v>-39.704738753266895</v>
      </c>
      <c r="Q21" s="141">
        <f>N21/K21</f>
        <v>0.87867996492057332</v>
      </c>
      <c r="R21" s="329"/>
      <c r="S21" s="142">
        <v>0.25</v>
      </c>
      <c r="T21" s="143">
        <v>0.44688657407407406</v>
      </c>
      <c r="U21" s="144"/>
      <c r="V21" s="166"/>
      <c r="W21" s="167"/>
      <c r="X21" s="138"/>
      <c r="Y21" s="359"/>
      <c r="Z21" s="360"/>
      <c r="AA21" s="168">
        <f>M21-J21</f>
        <v>-436.7521262859359</v>
      </c>
      <c r="AB21" s="141">
        <f>M21/J21</f>
        <v>0.87867996492057332</v>
      </c>
      <c r="AC21" s="334"/>
    </row>
    <row r="22" spans="1:29" ht="15.75" customHeight="1">
      <c r="A22" s="361" t="s">
        <v>121</v>
      </c>
      <c r="B22" s="114" t="s">
        <v>118</v>
      </c>
      <c r="C22" s="325" t="s">
        <v>186</v>
      </c>
      <c r="D22" s="326"/>
      <c r="E22" s="147">
        <v>18.53</v>
      </c>
      <c r="F22" s="97">
        <v>2979</v>
      </c>
      <c r="G22" s="148">
        <f t="shared" ref="G22:G24" si="5">E22*F22</f>
        <v>55200.87</v>
      </c>
      <c r="H22" s="149"/>
      <c r="I22" s="150">
        <v>3</v>
      </c>
      <c r="J22" s="151">
        <v>3300</v>
      </c>
      <c r="K22" s="152">
        <f>J22/I22</f>
        <v>1100</v>
      </c>
      <c r="L22" s="153">
        <v>3</v>
      </c>
      <c r="M22" s="151">
        <f>F22/V22*60</f>
        <v>2989.1992962469571</v>
      </c>
      <c r="N22" s="152">
        <f>M22/L22</f>
        <v>996.39976541565238</v>
      </c>
      <c r="O22" s="154">
        <f>L22-I22</f>
        <v>0</v>
      </c>
      <c r="P22" s="155">
        <f>N22-K22</f>
        <v>-103.60023458434762</v>
      </c>
      <c r="Q22" s="156">
        <f>N22/K22</f>
        <v>0.90581796855968399</v>
      </c>
      <c r="R22" s="327">
        <f>Q38</f>
        <v>0.90593932285322798</v>
      </c>
      <c r="S22" s="157">
        <v>0.36041666666666666</v>
      </c>
      <c r="T22" s="158">
        <v>0.40193287037037034</v>
      </c>
      <c r="U22" s="159"/>
      <c r="V22" s="112">
        <v>59.795277024323617</v>
      </c>
      <c r="W22" s="161"/>
      <c r="X22" s="162"/>
      <c r="Y22" s="330"/>
      <c r="Z22" s="331"/>
      <c r="AA22" s="115">
        <f>M22-J22</f>
        <v>-310.80070375304285</v>
      </c>
      <c r="AB22" s="156">
        <f>M22/J22</f>
        <v>0.90581796855968399</v>
      </c>
      <c r="AC22" s="332">
        <f>AB38</f>
        <v>0.90593932285322798</v>
      </c>
    </row>
    <row r="23" spans="1:29" ht="15.75" customHeight="1">
      <c r="A23" s="362"/>
      <c r="B23" s="100" t="s">
        <v>118</v>
      </c>
      <c r="C23" s="335" t="s">
        <v>122</v>
      </c>
      <c r="D23" s="336"/>
      <c r="E23" s="101">
        <v>22.28</v>
      </c>
      <c r="F23" s="102">
        <v>1186</v>
      </c>
      <c r="G23" s="103">
        <f t="shared" si="5"/>
        <v>26424.080000000002</v>
      </c>
      <c r="H23" s="26"/>
      <c r="I23" s="104">
        <v>5</v>
      </c>
      <c r="J23" s="105">
        <v>3300</v>
      </c>
      <c r="K23" s="106">
        <f t="shared" ref="K23:K24" si="6">J23/I23</f>
        <v>660</v>
      </c>
      <c r="L23" s="107">
        <v>5</v>
      </c>
      <c r="M23" s="105">
        <f>F23/V23*60</f>
        <v>2989.7999999999997</v>
      </c>
      <c r="N23" s="106">
        <f>M23/L23</f>
        <v>597.95999999999992</v>
      </c>
      <c r="O23" s="108">
        <f>L23-I23</f>
        <v>0</v>
      </c>
      <c r="P23" s="109">
        <f>N23-K23</f>
        <v>-62.040000000000077</v>
      </c>
      <c r="Q23" s="110">
        <f>N23/K23</f>
        <v>0.90599999999999992</v>
      </c>
      <c r="R23" s="328"/>
      <c r="S23" s="47">
        <v>0.40555555555555556</v>
      </c>
      <c r="T23" s="48">
        <v>0.42208333333333331</v>
      </c>
      <c r="U23" s="111">
        <v>5.2166666666667094</v>
      </c>
      <c r="V23" s="112">
        <v>23.800923138671482</v>
      </c>
      <c r="W23" s="113"/>
      <c r="X23" s="116"/>
      <c r="Y23" s="337"/>
      <c r="Z23" s="338"/>
      <c r="AA23" s="117">
        <f>M23-J23</f>
        <v>-310.20000000000027</v>
      </c>
      <c r="AB23" s="110">
        <f>M23/J23</f>
        <v>0.90599999999999992</v>
      </c>
      <c r="AC23" s="333"/>
    </row>
    <row r="24" spans="1:29" ht="15.75" customHeight="1">
      <c r="A24" s="362"/>
      <c r="B24" s="100" t="s">
        <v>118</v>
      </c>
      <c r="C24" s="335" t="s">
        <v>123</v>
      </c>
      <c r="D24" s="336"/>
      <c r="E24" s="101">
        <v>17.89</v>
      </c>
      <c r="F24" s="102">
        <v>3349</v>
      </c>
      <c r="G24" s="103">
        <f t="shared" si="5"/>
        <v>59913.61</v>
      </c>
      <c r="H24" s="26"/>
      <c r="I24" s="104">
        <v>4</v>
      </c>
      <c r="J24" s="105">
        <v>3300</v>
      </c>
      <c r="K24" s="106">
        <f t="shared" si="6"/>
        <v>825</v>
      </c>
      <c r="L24" s="107">
        <v>4</v>
      </c>
      <c r="M24" s="105">
        <f>F24/V24*60</f>
        <v>2989.7999999999997</v>
      </c>
      <c r="N24" s="106">
        <f>M24/L24</f>
        <v>747.44999999999993</v>
      </c>
      <c r="O24" s="108">
        <f>L24-I24</f>
        <v>0</v>
      </c>
      <c r="P24" s="109">
        <f>N24-K24</f>
        <v>-77.550000000000068</v>
      </c>
      <c r="Q24" s="110">
        <f>N24/K24</f>
        <v>0.90599999999999992</v>
      </c>
      <c r="R24" s="328"/>
      <c r="S24" s="47">
        <v>0.42569444444444443</v>
      </c>
      <c r="T24" s="48">
        <v>0.47236111111111112</v>
      </c>
      <c r="U24" s="111">
        <v>5.2000000000000135</v>
      </c>
      <c r="V24" s="112">
        <v>67.208508930363237</v>
      </c>
      <c r="W24" s="113"/>
      <c r="X24" s="116"/>
      <c r="Y24" s="337"/>
      <c r="Z24" s="338"/>
      <c r="AA24" s="117">
        <f>M24-J24</f>
        <v>-310.20000000000027</v>
      </c>
      <c r="AB24" s="110">
        <f>M24/J24</f>
        <v>0.90599999999999992</v>
      </c>
      <c r="AC24" s="333"/>
    </row>
    <row r="25" spans="1:29" ht="15.75" customHeight="1">
      <c r="A25" s="362"/>
      <c r="B25" s="100"/>
      <c r="C25" s="335"/>
      <c r="D25" s="336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28"/>
      <c r="S25" s="47"/>
      <c r="T25" s="48"/>
      <c r="U25" s="111"/>
      <c r="V25" s="112"/>
      <c r="W25" s="113"/>
      <c r="X25" s="116"/>
      <c r="Y25" s="337"/>
      <c r="Z25" s="338"/>
      <c r="AA25" s="117"/>
      <c r="AB25" s="110"/>
      <c r="AC25" s="333"/>
    </row>
    <row r="26" spans="1:29" ht="15.75" customHeight="1">
      <c r="A26" s="363"/>
      <c r="B26" s="100"/>
      <c r="C26" s="335"/>
      <c r="D26" s="336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328"/>
      <c r="S26" s="47"/>
      <c r="T26" s="48"/>
      <c r="U26" s="111"/>
      <c r="V26" s="112"/>
      <c r="W26" s="113"/>
      <c r="X26" s="116"/>
      <c r="Y26" s="337"/>
      <c r="Z26" s="338"/>
      <c r="AA26" s="117"/>
      <c r="AB26" s="110"/>
      <c r="AC26" s="333"/>
    </row>
    <row r="27" spans="1:29" ht="15.75" customHeight="1">
      <c r="A27" s="363"/>
      <c r="B27" s="100"/>
      <c r="C27" s="335"/>
      <c r="D27" s="336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28"/>
      <c r="S27" s="47"/>
      <c r="T27" s="120"/>
      <c r="U27" s="111"/>
      <c r="V27" s="112"/>
      <c r="W27" s="113"/>
      <c r="X27" s="116"/>
      <c r="Y27" s="337"/>
      <c r="Z27" s="338"/>
      <c r="AA27" s="117"/>
      <c r="AB27" s="110"/>
      <c r="AC27" s="333"/>
    </row>
    <row r="28" spans="1:29" ht="15.75" customHeight="1">
      <c r="A28" s="363"/>
      <c r="B28" s="100"/>
      <c r="C28" s="335"/>
      <c r="D28" s="336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328"/>
      <c r="S28" s="47"/>
      <c r="T28" s="120"/>
      <c r="U28" s="111"/>
      <c r="V28" s="112"/>
      <c r="W28" s="113"/>
      <c r="X28" s="116"/>
      <c r="Y28" s="337"/>
      <c r="Z28" s="338"/>
      <c r="AA28" s="117"/>
      <c r="AB28" s="110"/>
      <c r="AC28" s="333"/>
    </row>
    <row r="29" spans="1:29" ht="15.75" customHeight="1">
      <c r="A29" s="363"/>
      <c r="B29" s="100"/>
      <c r="C29" s="335"/>
      <c r="D29" s="336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28"/>
      <c r="S29" s="47"/>
      <c r="T29" s="120"/>
      <c r="U29" s="111"/>
      <c r="V29" s="112"/>
      <c r="W29" s="113"/>
      <c r="X29" s="116"/>
      <c r="Y29" s="337"/>
      <c r="Z29" s="338"/>
      <c r="AA29" s="117"/>
      <c r="AB29" s="110"/>
      <c r="AC29" s="333"/>
    </row>
    <row r="30" spans="1:29" ht="15.75" customHeight="1">
      <c r="A30" s="363"/>
      <c r="B30" s="100"/>
      <c r="C30" s="335"/>
      <c r="D30" s="336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28"/>
      <c r="S30" s="47"/>
      <c r="T30" s="120"/>
      <c r="U30" s="111"/>
      <c r="V30" s="112"/>
      <c r="W30" s="113"/>
      <c r="X30" s="116"/>
      <c r="Y30" s="337"/>
      <c r="Z30" s="338"/>
      <c r="AA30" s="117"/>
      <c r="AB30" s="110"/>
      <c r="AC30" s="333"/>
    </row>
    <row r="31" spans="1:29" ht="15.75" customHeight="1">
      <c r="A31" s="363"/>
      <c r="B31" s="100"/>
      <c r="C31" s="335"/>
      <c r="D31" s="336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28"/>
      <c r="S31" s="47"/>
      <c r="T31" s="120"/>
      <c r="U31" s="111"/>
      <c r="V31" s="112"/>
      <c r="W31" s="113"/>
      <c r="X31" s="116"/>
      <c r="Y31" s="337"/>
      <c r="Z31" s="338"/>
      <c r="AA31" s="117"/>
      <c r="AB31" s="110"/>
      <c r="AC31" s="333"/>
    </row>
    <row r="32" spans="1:29" ht="15.75" customHeight="1">
      <c r="A32" s="363"/>
      <c r="B32" s="100"/>
      <c r="C32" s="335"/>
      <c r="D32" s="336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28"/>
      <c r="S32" s="47"/>
      <c r="T32" s="120"/>
      <c r="U32" s="111"/>
      <c r="V32" s="112"/>
      <c r="W32" s="113"/>
      <c r="X32" s="116"/>
      <c r="Y32" s="337"/>
      <c r="Z32" s="338"/>
      <c r="AA32" s="117"/>
      <c r="AB32" s="110"/>
      <c r="AC32" s="333"/>
    </row>
    <row r="33" spans="1:29" ht="15.75" customHeight="1">
      <c r="A33" s="363"/>
      <c r="B33" s="100"/>
      <c r="C33" s="335"/>
      <c r="D33" s="336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28"/>
      <c r="S33" s="47"/>
      <c r="T33" s="120"/>
      <c r="U33" s="111"/>
      <c r="V33" s="112"/>
      <c r="W33" s="113"/>
      <c r="X33" s="116"/>
      <c r="Y33" s="337"/>
      <c r="Z33" s="338"/>
      <c r="AA33" s="117"/>
      <c r="AB33" s="110"/>
      <c r="AC33" s="333"/>
    </row>
    <row r="34" spans="1:29" ht="15.75" customHeight="1">
      <c r="A34" s="363"/>
      <c r="B34" s="100"/>
      <c r="C34" s="335"/>
      <c r="D34" s="336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28"/>
      <c r="S34" s="47"/>
      <c r="T34" s="120"/>
      <c r="U34" s="111"/>
      <c r="V34" s="112"/>
      <c r="W34" s="113"/>
      <c r="X34" s="116"/>
      <c r="Y34" s="337"/>
      <c r="Z34" s="338"/>
      <c r="AA34" s="117"/>
      <c r="AB34" s="110"/>
      <c r="AC34" s="333"/>
    </row>
    <row r="35" spans="1:29" ht="15.75" customHeight="1">
      <c r="A35" s="363"/>
      <c r="B35" s="100"/>
      <c r="C35" s="335"/>
      <c r="D35" s="336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28"/>
      <c r="S35" s="47"/>
      <c r="T35" s="120"/>
      <c r="U35" s="111"/>
      <c r="V35" s="112"/>
      <c r="W35" s="113"/>
      <c r="X35" s="116"/>
      <c r="Y35" s="337"/>
      <c r="Z35" s="338"/>
      <c r="AA35" s="117"/>
      <c r="AB35" s="110"/>
      <c r="AC35" s="333"/>
    </row>
    <row r="36" spans="1:29" ht="15.75" customHeight="1">
      <c r="A36" s="363"/>
      <c r="B36" s="100"/>
      <c r="C36" s="335"/>
      <c r="D36" s="336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28"/>
      <c r="S36" s="47"/>
      <c r="T36" s="120"/>
      <c r="U36" s="111"/>
      <c r="V36" s="112"/>
      <c r="W36" s="113"/>
      <c r="X36" s="116"/>
      <c r="Y36" s="337"/>
      <c r="Z36" s="338"/>
      <c r="AA36" s="117"/>
      <c r="AB36" s="110"/>
      <c r="AC36" s="333"/>
    </row>
    <row r="37" spans="1:29" ht="15.75" customHeight="1">
      <c r="A37" s="363"/>
      <c r="B37" s="100"/>
      <c r="C37" s="335"/>
      <c r="D37" s="336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28"/>
      <c r="S37" s="119"/>
      <c r="T37" s="120"/>
      <c r="U37" s="130"/>
      <c r="V37" s="131"/>
      <c r="W37" s="126"/>
      <c r="X37" s="127"/>
      <c r="Y37" s="337"/>
      <c r="Z37" s="338"/>
      <c r="AA37" s="165"/>
      <c r="AB37" s="125"/>
      <c r="AC37" s="333"/>
    </row>
    <row r="38" spans="1:29" ht="15.75" customHeight="1" thickBot="1">
      <c r="A38" s="364"/>
      <c r="B38" s="133" t="s">
        <v>115</v>
      </c>
      <c r="C38" s="358"/>
      <c r="D38" s="358"/>
      <c r="E38" s="134"/>
      <c r="F38" s="99"/>
      <c r="G38" s="135"/>
      <c r="H38" s="69"/>
      <c r="I38" s="136">
        <f t="shared" ref="I38:J38" si="7">AVERAGE(I22:I37)</f>
        <v>4</v>
      </c>
      <c r="J38" s="137">
        <f t="shared" si="7"/>
        <v>3300</v>
      </c>
      <c r="K38" s="138">
        <f t="shared" ref="K38" si="8">J38/I38</f>
        <v>825</v>
      </c>
      <c r="L38" s="136">
        <f t="shared" ref="L38:M38" si="9">AVERAGE(L22:L37)</f>
        <v>4</v>
      </c>
      <c r="M38" s="137">
        <f t="shared" si="9"/>
        <v>2989.5997654156522</v>
      </c>
      <c r="N38" s="138">
        <f t="shared" ref="N38:N44" si="10">M38/L38</f>
        <v>747.39994135391305</v>
      </c>
      <c r="O38" s="139">
        <f t="shared" ref="O38:O44" si="11">L38-I38</f>
        <v>0</v>
      </c>
      <c r="P38" s="140">
        <f t="shared" ref="P38:P44" si="12">N38-K38</f>
        <v>-77.60005864608695</v>
      </c>
      <c r="Q38" s="141">
        <f t="shared" ref="Q38:Q44" si="13">N38/K38</f>
        <v>0.90593932285322798</v>
      </c>
      <c r="R38" s="329"/>
      <c r="S38" s="142">
        <v>0.36041666666666666</v>
      </c>
      <c r="T38" s="143">
        <v>0.47236111111111112</v>
      </c>
      <c r="U38" s="144"/>
      <c r="V38" s="166"/>
      <c r="W38" s="99"/>
      <c r="X38" s="69"/>
      <c r="Y38" s="359"/>
      <c r="Z38" s="360"/>
      <c r="AA38" s="168">
        <f t="shared" ref="AA38:AA44" si="14">M38-J38</f>
        <v>-310.4002345843478</v>
      </c>
      <c r="AB38" s="141">
        <f t="shared" ref="AB38:AB44" si="15">M38/J38</f>
        <v>0.90593932285322798</v>
      </c>
      <c r="AC38" s="334"/>
    </row>
    <row r="39" spans="1:29" ht="15.75" customHeight="1">
      <c r="A39" s="322" t="s">
        <v>71</v>
      </c>
      <c r="B39" s="114" t="s">
        <v>118</v>
      </c>
      <c r="C39" s="325" t="s">
        <v>207</v>
      </c>
      <c r="D39" s="326"/>
      <c r="E39" s="147">
        <v>25.2</v>
      </c>
      <c r="F39" s="97">
        <v>1498</v>
      </c>
      <c r="G39" s="148">
        <f t="shared" ref="G39:G44" si="16">E39*F39</f>
        <v>37749.599999999999</v>
      </c>
      <c r="H39" s="149"/>
      <c r="I39" s="150">
        <v>3</v>
      </c>
      <c r="J39" s="151">
        <v>3600</v>
      </c>
      <c r="K39" s="152">
        <f>J39/I39</f>
        <v>1200</v>
      </c>
      <c r="L39" s="153">
        <v>3</v>
      </c>
      <c r="M39" s="151">
        <f t="shared" ref="M39:M44" si="17">F39/V39*60</f>
        <v>3188.9674787416166</v>
      </c>
      <c r="N39" s="152">
        <f t="shared" si="10"/>
        <v>1062.9891595805389</v>
      </c>
      <c r="O39" s="154">
        <f t="shared" si="11"/>
        <v>0</v>
      </c>
      <c r="P39" s="155">
        <f t="shared" si="12"/>
        <v>-137.01084041946115</v>
      </c>
      <c r="Q39" s="156">
        <f t="shared" si="13"/>
        <v>0.88582429965044907</v>
      </c>
      <c r="R39" s="327">
        <f>Q55</f>
        <v>0.88873985529393185</v>
      </c>
      <c r="S39" s="157">
        <v>0.25</v>
      </c>
      <c r="T39" s="158">
        <v>0.26957175925925925</v>
      </c>
      <c r="U39" s="159"/>
      <c r="V39" s="160">
        <v>28.184671245210417</v>
      </c>
      <c r="W39" s="161"/>
      <c r="X39" s="162"/>
      <c r="Y39" s="330"/>
      <c r="Z39" s="331"/>
      <c r="AA39" s="115">
        <f t="shared" si="14"/>
        <v>-411.03252125838344</v>
      </c>
      <c r="AB39" s="156">
        <f t="shared" si="15"/>
        <v>0.88582429965044907</v>
      </c>
      <c r="AC39" s="332">
        <f>AB55</f>
        <v>0.88873985529393185</v>
      </c>
    </row>
    <row r="40" spans="1:29" ht="15.75" customHeight="1">
      <c r="A40" s="323"/>
      <c r="B40" s="100" t="s">
        <v>118</v>
      </c>
      <c r="C40" s="335" t="s">
        <v>129</v>
      </c>
      <c r="D40" s="336"/>
      <c r="E40" s="101">
        <v>25.03</v>
      </c>
      <c r="F40" s="102">
        <v>1695</v>
      </c>
      <c r="G40" s="103">
        <f t="shared" si="16"/>
        <v>42425.85</v>
      </c>
      <c r="H40" s="26"/>
      <c r="I40" s="104">
        <v>5</v>
      </c>
      <c r="J40" s="105">
        <v>3600</v>
      </c>
      <c r="K40" s="106">
        <f t="shared" ref="K40:K76" si="18">J40/I40</f>
        <v>720</v>
      </c>
      <c r="L40" s="107">
        <v>5</v>
      </c>
      <c r="M40" s="105">
        <f t="shared" si="17"/>
        <v>3190.9761676975404</v>
      </c>
      <c r="N40" s="106">
        <f t="shared" si="10"/>
        <v>638.19523353950808</v>
      </c>
      <c r="O40" s="108">
        <f t="shared" si="11"/>
        <v>0</v>
      </c>
      <c r="P40" s="109">
        <f t="shared" si="12"/>
        <v>-81.804766460491919</v>
      </c>
      <c r="Q40" s="110">
        <f t="shared" si="13"/>
        <v>0.88638226880487236</v>
      </c>
      <c r="R40" s="328"/>
      <c r="S40" s="47">
        <v>0.27986111111111112</v>
      </c>
      <c r="T40" s="48">
        <v>0.30199074074074073</v>
      </c>
      <c r="U40" s="111">
        <v>14.816666666666691</v>
      </c>
      <c r="V40" s="112">
        <v>31.871124902002002</v>
      </c>
      <c r="W40" s="113"/>
      <c r="X40" s="116"/>
      <c r="Y40" s="337"/>
      <c r="Z40" s="338"/>
      <c r="AA40" s="117">
        <f t="shared" si="14"/>
        <v>-409.0238323024596</v>
      </c>
      <c r="AB40" s="110">
        <f t="shared" si="15"/>
        <v>0.88638226880487236</v>
      </c>
      <c r="AC40" s="333"/>
    </row>
    <row r="41" spans="1:29" ht="15.75" customHeight="1">
      <c r="A41" s="323"/>
      <c r="B41" s="100" t="s">
        <v>118</v>
      </c>
      <c r="C41" s="335" t="s">
        <v>125</v>
      </c>
      <c r="D41" s="336"/>
      <c r="E41" s="101">
        <v>18.18</v>
      </c>
      <c r="F41" s="102">
        <v>1369</v>
      </c>
      <c r="G41" s="103">
        <f t="shared" si="16"/>
        <v>24888.42</v>
      </c>
      <c r="H41" s="26"/>
      <c r="I41" s="104">
        <v>3</v>
      </c>
      <c r="J41" s="105">
        <v>3600</v>
      </c>
      <c r="K41" s="106">
        <f t="shared" si="18"/>
        <v>1200</v>
      </c>
      <c r="L41" s="107">
        <v>3</v>
      </c>
      <c r="M41" s="105">
        <f t="shared" si="17"/>
        <v>3188.0659073571751</v>
      </c>
      <c r="N41" s="106">
        <f t="shared" si="10"/>
        <v>1062.688635785725</v>
      </c>
      <c r="O41" s="108">
        <f t="shared" si="11"/>
        <v>0</v>
      </c>
      <c r="P41" s="109">
        <f t="shared" si="12"/>
        <v>-137.31136421427505</v>
      </c>
      <c r="Q41" s="110">
        <f t="shared" si="13"/>
        <v>0.88557386315477082</v>
      </c>
      <c r="R41" s="328"/>
      <c r="S41" s="47">
        <v>0.31180555555555556</v>
      </c>
      <c r="T41" s="48">
        <v>0.32968750000000002</v>
      </c>
      <c r="U41" s="111">
        <v>15</v>
      </c>
      <c r="V41" s="112">
        <v>25.764837486716814</v>
      </c>
      <c r="W41" s="113"/>
      <c r="X41" s="116"/>
      <c r="Y41" s="337"/>
      <c r="Z41" s="338"/>
      <c r="AA41" s="117">
        <f t="shared" si="14"/>
        <v>-411.93409264282491</v>
      </c>
      <c r="AB41" s="110">
        <f t="shared" si="15"/>
        <v>0.88557386315477082</v>
      </c>
      <c r="AC41" s="333"/>
    </row>
    <row r="42" spans="1:29" ht="15.75" customHeight="1">
      <c r="A42" s="323"/>
      <c r="B42" s="100" t="s">
        <v>118</v>
      </c>
      <c r="C42" s="335" t="s">
        <v>202</v>
      </c>
      <c r="D42" s="336"/>
      <c r="E42" s="101">
        <v>23.72</v>
      </c>
      <c r="F42" s="102">
        <v>1500</v>
      </c>
      <c r="G42" s="103">
        <f t="shared" si="16"/>
        <v>35580</v>
      </c>
      <c r="H42" s="26"/>
      <c r="I42" s="104">
        <v>5</v>
      </c>
      <c r="J42" s="105">
        <v>3600</v>
      </c>
      <c r="K42" s="106">
        <f t="shared" si="18"/>
        <v>720</v>
      </c>
      <c r="L42" s="107">
        <v>5</v>
      </c>
      <c r="M42" s="105">
        <f t="shared" si="17"/>
        <v>3193.3911494849417</v>
      </c>
      <c r="N42" s="106">
        <f t="shared" si="10"/>
        <v>638.67822989698834</v>
      </c>
      <c r="O42" s="108">
        <f t="shared" si="11"/>
        <v>0</v>
      </c>
      <c r="P42" s="109">
        <f t="shared" si="12"/>
        <v>-81.321770103011659</v>
      </c>
      <c r="Q42" s="110">
        <f t="shared" si="13"/>
        <v>0.88705309707915048</v>
      </c>
      <c r="R42" s="328"/>
      <c r="S42" s="47">
        <v>0.33958333333333335</v>
      </c>
      <c r="T42" s="48">
        <v>0.35914351851851856</v>
      </c>
      <c r="U42" s="111">
        <v>15</v>
      </c>
      <c r="V42" s="112">
        <v>28.183205810699384</v>
      </c>
      <c r="W42" s="113"/>
      <c r="X42" s="116"/>
      <c r="Y42" s="337"/>
      <c r="Z42" s="338"/>
      <c r="AA42" s="117">
        <f t="shared" si="14"/>
        <v>-406.60885051505829</v>
      </c>
      <c r="AB42" s="110">
        <f t="shared" si="15"/>
        <v>0.88705309707915048</v>
      </c>
      <c r="AC42" s="333"/>
    </row>
    <row r="43" spans="1:29" ht="15.75" customHeight="1">
      <c r="A43" s="323"/>
      <c r="B43" s="100" t="s">
        <v>118</v>
      </c>
      <c r="C43" s="335" t="s">
        <v>128</v>
      </c>
      <c r="D43" s="336"/>
      <c r="E43" s="101">
        <v>14.28</v>
      </c>
      <c r="F43" s="102">
        <v>7591</v>
      </c>
      <c r="G43" s="103">
        <f t="shared" si="16"/>
        <v>108399.48</v>
      </c>
      <c r="H43" s="13"/>
      <c r="I43" s="104">
        <v>3</v>
      </c>
      <c r="J43" s="105">
        <v>3600</v>
      </c>
      <c r="K43" s="106">
        <f t="shared" si="18"/>
        <v>1200</v>
      </c>
      <c r="L43" s="107">
        <v>3</v>
      </c>
      <c r="M43" s="105">
        <f t="shared" si="17"/>
        <v>3185.0440921512022</v>
      </c>
      <c r="N43" s="106">
        <f t="shared" si="10"/>
        <v>1061.6813640504008</v>
      </c>
      <c r="O43" s="108">
        <f t="shared" si="11"/>
        <v>0</v>
      </c>
      <c r="P43" s="109">
        <f t="shared" si="12"/>
        <v>-138.31863594959918</v>
      </c>
      <c r="Q43" s="110">
        <f t="shared" si="13"/>
        <v>0.88473447004200068</v>
      </c>
      <c r="R43" s="328"/>
      <c r="S43" s="47">
        <v>0.36944444444444446</v>
      </c>
      <c r="T43" s="48">
        <v>0.46873842592592596</v>
      </c>
      <c r="U43" s="111">
        <v>14.833333333333307</v>
      </c>
      <c r="V43" s="112">
        <v>142.99959021678063</v>
      </c>
      <c r="W43" s="113"/>
      <c r="X43" s="116"/>
      <c r="Y43" s="337"/>
      <c r="Z43" s="338"/>
      <c r="AA43" s="117">
        <f t="shared" si="14"/>
        <v>-414.95590784879778</v>
      </c>
      <c r="AB43" s="110">
        <f t="shared" si="15"/>
        <v>0.88473447004200056</v>
      </c>
      <c r="AC43" s="333"/>
    </row>
    <row r="44" spans="1:29" ht="15.75" customHeight="1">
      <c r="A44" s="323"/>
      <c r="B44" s="100" t="s">
        <v>118</v>
      </c>
      <c r="C44" s="335" t="s">
        <v>126</v>
      </c>
      <c r="D44" s="336"/>
      <c r="E44" s="101">
        <v>14.03</v>
      </c>
      <c r="F44" s="102">
        <v>5141</v>
      </c>
      <c r="G44" s="121">
        <f t="shared" si="16"/>
        <v>72128.23</v>
      </c>
      <c r="H44" s="122"/>
      <c r="I44" s="104">
        <v>3</v>
      </c>
      <c r="J44" s="105">
        <v>3000</v>
      </c>
      <c r="K44" s="106">
        <f t="shared" si="18"/>
        <v>1000</v>
      </c>
      <c r="L44" s="107">
        <v>3</v>
      </c>
      <c r="M44" s="105">
        <f t="shared" si="17"/>
        <v>2717.0921657400936</v>
      </c>
      <c r="N44" s="106">
        <f t="shared" si="10"/>
        <v>905.6973885800312</v>
      </c>
      <c r="O44" s="108">
        <f t="shared" si="11"/>
        <v>0</v>
      </c>
      <c r="P44" s="109">
        <f t="shared" si="12"/>
        <v>-94.302611419968798</v>
      </c>
      <c r="Q44" s="110">
        <f t="shared" si="13"/>
        <v>0.90569738858003124</v>
      </c>
      <c r="R44" s="328"/>
      <c r="S44" s="47">
        <v>0.47847222222222224</v>
      </c>
      <c r="T44" s="120">
        <v>0.55730324074074078</v>
      </c>
      <c r="U44" s="111">
        <v>15</v>
      </c>
      <c r="V44" s="112">
        <v>113.52577725900596</v>
      </c>
      <c r="W44" s="113"/>
      <c r="X44" s="116"/>
      <c r="Y44" s="337"/>
      <c r="Z44" s="338"/>
      <c r="AA44" s="117">
        <f t="shared" si="14"/>
        <v>-282.90783425990639</v>
      </c>
      <c r="AB44" s="110">
        <f t="shared" si="15"/>
        <v>0.90569738858003124</v>
      </c>
      <c r="AC44" s="333"/>
    </row>
    <row r="45" spans="1:29" ht="15.75" customHeight="1">
      <c r="A45" s="323"/>
      <c r="B45" s="100"/>
      <c r="C45" s="335"/>
      <c r="D45" s="336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328"/>
      <c r="S45" s="47"/>
      <c r="T45" s="120"/>
      <c r="U45" s="111"/>
      <c r="V45" s="112"/>
      <c r="W45" s="113"/>
      <c r="X45" s="116"/>
      <c r="Y45" s="337"/>
      <c r="Z45" s="338"/>
      <c r="AA45" s="117"/>
      <c r="AB45" s="110"/>
      <c r="AC45" s="333"/>
    </row>
    <row r="46" spans="1:29" ht="15.75" customHeight="1">
      <c r="A46" s="323"/>
      <c r="B46" s="100"/>
      <c r="C46" s="335"/>
      <c r="D46" s="336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28"/>
      <c r="S46" s="47"/>
      <c r="T46" s="120"/>
      <c r="U46" s="111"/>
      <c r="V46" s="112"/>
      <c r="W46" s="113"/>
      <c r="X46" s="116"/>
      <c r="Y46" s="337"/>
      <c r="Z46" s="338"/>
      <c r="AA46" s="117"/>
      <c r="AB46" s="110"/>
      <c r="AC46" s="333"/>
    </row>
    <row r="47" spans="1:29" ht="15.75" customHeight="1">
      <c r="A47" s="323"/>
      <c r="B47" s="100"/>
      <c r="C47" s="335"/>
      <c r="D47" s="336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8"/>
      <c r="S47" s="47"/>
      <c r="T47" s="120"/>
      <c r="U47" s="111"/>
      <c r="V47" s="112"/>
      <c r="W47" s="113"/>
      <c r="X47" s="116"/>
      <c r="Y47" s="337"/>
      <c r="Z47" s="338"/>
      <c r="AA47" s="117"/>
      <c r="AB47" s="110"/>
      <c r="AC47" s="333"/>
    </row>
    <row r="48" spans="1:29" ht="15.75" customHeight="1">
      <c r="A48" s="323"/>
      <c r="B48" s="100"/>
      <c r="C48" s="335"/>
      <c r="D48" s="336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8"/>
      <c r="S48" s="47"/>
      <c r="T48" s="120"/>
      <c r="U48" s="111"/>
      <c r="V48" s="112"/>
      <c r="W48" s="113"/>
      <c r="X48" s="116"/>
      <c r="Y48" s="337"/>
      <c r="Z48" s="338"/>
      <c r="AA48" s="117"/>
      <c r="AB48" s="110"/>
      <c r="AC48" s="333"/>
    </row>
    <row r="49" spans="1:29" ht="15.75" customHeight="1">
      <c r="A49" s="323"/>
      <c r="B49" s="100"/>
      <c r="C49" s="335"/>
      <c r="D49" s="336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8"/>
      <c r="S49" s="47"/>
      <c r="T49" s="120"/>
      <c r="U49" s="111"/>
      <c r="V49" s="112"/>
      <c r="W49" s="126"/>
      <c r="X49" s="127"/>
      <c r="Y49" s="337"/>
      <c r="Z49" s="338"/>
      <c r="AA49" s="117"/>
      <c r="AB49" s="110"/>
      <c r="AC49" s="333"/>
    </row>
    <row r="50" spans="1:29" ht="15.75" customHeight="1">
      <c r="A50" s="323"/>
      <c r="B50" s="100"/>
      <c r="C50" s="335"/>
      <c r="D50" s="336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8"/>
      <c r="S50" s="47"/>
      <c r="T50" s="120"/>
      <c r="U50" s="111"/>
      <c r="V50" s="112"/>
      <c r="W50" s="126"/>
      <c r="X50" s="127"/>
      <c r="Y50" s="337"/>
      <c r="Z50" s="338"/>
      <c r="AA50" s="117"/>
      <c r="AB50" s="110"/>
      <c r="AC50" s="333"/>
    </row>
    <row r="51" spans="1:29" ht="15.75" customHeight="1">
      <c r="A51" s="323"/>
      <c r="B51" s="100"/>
      <c r="C51" s="335"/>
      <c r="D51" s="336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8"/>
      <c r="S51" s="47"/>
      <c r="T51" s="120"/>
      <c r="U51" s="111"/>
      <c r="V51" s="112"/>
      <c r="W51" s="126"/>
      <c r="X51" s="127"/>
      <c r="Y51" s="337"/>
      <c r="Z51" s="338"/>
      <c r="AA51" s="117"/>
      <c r="AB51" s="110"/>
      <c r="AC51" s="333"/>
    </row>
    <row r="52" spans="1:29" ht="15.75" customHeight="1">
      <c r="A52" s="323"/>
      <c r="B52" s="100"/>
      <c r="C52" s="335"/>
      <c r="D52" s="336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8"/>
      <c r="S52" s="47"/>
      <c r="T52" s="120"/>
      <c r="U52" s="111"/>
      <c r="V52" s="112"/>
      <c r="W52" s="126"/>
      <c r="X52" s="127"/>
      <c r="Y52" s="337"/>
      <c r="Z52" s="338"/>
      <c r="AA52" s="117"/>
      <c r="AB52" s="110"/>
      <c r="AC52" s="333"/>
    </row>
    <row r="53" spans="1:29" ht="15.75" customHeight="1">
      <c r="A53" s="323"/>
      <c r="B53" s="100"/>
      <c r="C53" s="335"/>
      <c r="D53" s="336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8"/>
      <c r="S53" s="47"/>
      <c r="T53" s="120"/>
      <c r="U53" s="111"/>
      <c r="V53" s="112"/>
      <c r="W53" s="126"/>
      <c r="X53" s="127"/>
      <c r="Y53" s="337"/>
      <c r="Z53" s="338"/>
      <c r="AA53" s="117"/>
      <c r="AB53" s="110"/>
      <c r="AC53" s="333"/>
    </row>
    <row r="54" spans="1:29" ht="15.75" customHeight="1">
      <c r="A54" s="323"/>
      <c r="B54" s="100"/>
      <c r="C54" s="335"/>
      <c r="D54" s="336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8"/>
      <c r="S54" s="119"/>
      <c r="T54" s="120"/>
      <c r="U54" s="130"/>
      <c r="V54" s="131"/>
      <c r="W54" s="126"/>
      <c r="X54" s="127"/>
      <c r="Y54" s="337"/>
      <c r="Z54" s="338"/>
      <c r="AA54" s="165"/>
      <c r="AB54" s="125"/>
      <c r="AC54" s="333"/>
    </row>
    <row r="55" spans="1:29" ht="15.75" customHeight="1" thickBot="1">
      <c r="A55" s="324"/>
      <c r="B55" s="133" t="s">
        <v>115</v>
      </c>
      <c r="C55" s="358"/>
      <c r="D55" s="358"/>
      <c r="E55" s="134"/>
      <c r="F55" s="99"/>
      <c r="G55" s="135"/>
      <c r="H55" s="69"/>
      <c r="I55" s="136">
        <f t="shared" ref="I55:J55" si="19">AVERAGE(I39:I54)</f>
        <v>3.6666666666666665</v>
      </c>
      <c r="J55" s="137">
        <f t="shared" si="19"/>
        <v>3500</v>
      </c>
      <c r="K55" s="138">
        <f t="shared" ref="K55" si="20">J55/I55</f>
        <v>954.54545454545462</v>
      </c>
      <c r="L55" s="136">
        <f t="shared" ref="L55:M55" si="21">AVERAGE(L39:L54)</f>
        <v>3.6666666666666665</v>
      </c>
      <c r="M55" s="137">
        <f t="shared" si="21"/>
        <v>3110.5894935287615</v>
      </c>
      <c r="N55" s="138">
        <f t="shared" ref="N55:N61" si="22">M55/L55</f>
        <v>848.34258914420775</v>
      </c>
      <c r="O55" s="139">
        <f t="shared" ref="O55:O61" si="23">L55-I55</f>
        <v>0</v>
      </c>
      <c r="P55" s="140">
        <f t="shared" ref="P55:P61" si="24">N55-K55</f>
        <v>-106.20286540124687</v>
      </c>
      <c r="Q55" s="141">
        <f t="shared" ref="Q55:Q61" si="25">N55/K55</f>
        <v>0.88873985529393185</v>
      </c>
      <c r="R55" s="329"/>
      <c r="S55" s="142">
        <v>0.25</v>
      </c>
      <c r="T55" s="143">
        <v>0.55730324074074078</v>
      </c>
      <c r="U55" s="144"/>
      <c r="V55" s="166"/>
      <c r="W55" s="99"/>
      <c r="X55" s="69"/>
      <c r="Y55" s="359"/>
      <c r="Z55" s="360"/>
      <c r="AA55" s="168">
        <f t="shared" ref="AA55:AA61" si="26">M55-J55</f>
        <v>-389.41050647123848</v>
      </c>
      <c r="AB55" s="141">
        <f t="shared" ref="AB55:AB61" si="27">M55/J55</f>
        <v>0.88873985529393185</v>
      </c>
      <c r="AC55" s="334"/>
    </row>
    <row r="56" spans="1:29" ht="15.75" customHeight="1">
      <c r="A56" s="361" t="s">
        <v>78</v>
      </c>
      <c r="B56" s="114" t="s">
        <v>118</v>
      </c>
      <c r="C56" s="325" t="s">
        <v>211</v>
      </c>
      <c r="D56" s="326"/>
      <c r="E56" s="147">
        <v>17.07</v>
      </c>
      <c r="F56" s="97">
        <v>3051</v>
      </c>
      <c r="G56" s="148">
        <f t="shared" ref="G56:G61" si="28">E56*F56</f>
        <v>52080.57</v>
      </c>
      <c r="H56" s="149"/>
      <c r="I56" s="150">
        <v>3</v>
      </c>
      <c r="J56" s="151">
        <v>3300</v>
      </c>
      <c r="K56" s="152">
        <f>J56/I56</f>
        <v>1100</v>
      </c>
      <c r="L56" s="153">
        <v>3</v>
      </c>
      <c r="M56" s="151">
        <f t="shared" ref="M56:M61" si="29">F56/V56*60</f>
        <v>2975.1388102369719</v>
      </c>
      <c r="N56" s="152">
        <f t="shared" si="22"/>
        <v>991.71293674565732</v>
      </c>
      <c r="O56" s="154">
        <f t="shared" si="23"/>
        <v>0</v>
      </c>
      <c r="P56" s="155">
        <f t="shared" si="24"/>
        <v>-108.28706325434268</v>
      </c>
      <c r="Q56" s="156">
        <f t="shared" si="25"/>
        <v>0.90155721522332488</v>
      </c>
      <c r="R56" s="327">
        <f>Q72</f>
        <v>0.88973326597366809</v>
      </c>
      <c r="S56" s="157">
        <v>0.25</v>
      </c>
      <c r="T56" s="158">
        <v>0.29271990740740739</v>
      </c>
      <c r="U56" s="159"/>
      <c r="V56" s="160">
        <v>61.529902191494429</v>
      </c>
      <c r="W56" s="158"/>
      <c r="X56" s="169"/>
      <c r="Y56" s="330"/>
      <c r="Z56" s="331"/>
      <c r="AA56" s="115">
        <f t="shared" si="26"/>
        <v>-324.86118976302805</v>
      </c>
      <c r="AB56" s="156">
        <f t="shared" si="27"/>
        <v>0.90155721522332488</v>
      </c>
      <c r="AC56" s="332">
        <f>AB72</f>
        <v>0.88973326597366809</v>
      </c>
    </row>
    <row r="57" spans="1:29" ht="15.75" customHeight="1">
      <c r="A57" s="362"/>
      <c r="B57" s="100" t="s">
        <v>118</v>
      </c>
      <c r="C57" s="335" t="s">
        <v>215</v>
      </c>
      <c r="D57" s="336"/>
      <c r="E57" s="101">
        <v>20.72</v>
      </c>
      <c r="F57" s="102">
        <v>2870</v>
      </c>
      <c r="G57" s="103">
        <f t="shared" si="28"/>
        <v>59466.399999999994</v>
      </c>
      <c r="H57" s="26"/>
      <c r="I57" s="104">
        <v>3</v>
      </c>
      <c r="J57" s="105">
        <v>3600</v>
      </c>
      <c r="K57" s="106">
        <f t="shared" si="18"/>
        <v>1200</v>
      </c>
      <c r="L57" s="107">
        <v>3</v>
      </c>
      <c r="M57" s="105">
        <f t="shared" si="29"/>
        <v>3195.7579821693848</v>
      </c>
      <c r="N57" s="106">
        <f t="shared" si="22"/>
        <v>1065.2526607231282</v>
      </c>
      <c r="O57" s="108">
        <f t="shared" si="23"/>
        <v>0</v>
      </c>
      <c r="P57" s="109">
        <f t="shared" si="24"/>
        <v>-134.7473392768718</v>
      </c>
      <c r="Q57" s="110">
        <f t="shared" si="25"/>
        <v>0.88771055060260684</v>
      </c>
      <c r="R57" s="328"/>
      <c r="S57" s="47">
        <v>0.30277777777777781</v>
      </c>
      <c r="T57" s="48">
        <v>0.3401967592592593</v>
      </c>
      <c r="U57" s="111">
        <v>15</v>
      </c>
      <c r="V57" s="112">
        <v>53.883930185196633</v>
      </c>
      <c r="W57" s="113"/>
      <c r="X57" s="13"/>
      <c r="Y57" s="337"/>
      <c r="Z57" s="338"/>
      <c r="AA57" s="117">
        <f t="shared" si="26"/>
        <v>-404.24201783061517</v>
      </c>
      <c r="AB57" s="110">
        <f t="shared" si="27"/>
        <v>0.88771055060260695</v>
      </c>
      <c r="AC57" s="333"/>
    </row>
    <row r="58" spans="1:29" ht="15.75" customHeight="1">
      <c r="A58" s="362"/>
      <c r="B58" s="100" t="s">
        <v>118</v>
      </c>
      <c r="C58" s="335" t="s">
        <v>130</v>
      </c>
      <c r="D58" s="336"/>
      <c r="E58" s="101">
        <v>24.82</v>
      </c>
      <c r="F58" s="102">
        <v>1841</v>
      </c>
      <c r="G58" s="103">
        <f t="shared" si="28"/>
        <v>45693.62</v>
      </c>
      <c r="H58" s="26"/>
      <c r="I58" s="104">
        <v>5</v>
      </c>
      <c r="J58" s="105">
        <v>3600</v>
      </c>
      <c r="K58" s="106">
        <f t="shared" si="18"/>
        <v>720</v>
      </c>
      <c r="L58" s="107">
        <v>5</v>
      </c>
      <c r="M58" s="105">
        <f t="shared" si="29"/>
        <v>3196.8476587174337</v>
      </c>
      <c r="N58" s="106">
        <f t="shared" si="22"/>
        <v>639.36953174348673</v>
      </c>
      <c r="O58" s="108">
        <f t="shared" si="23"/>
        <v>0</v>
      </c>
      <c r="P58" s="109">
        <f t="shared" si="24"/>
        <v>-80.630468256513268</v>
      </c>
      <c r="Q58" s="110">
        <f t="shared" si="25"/>
        <v>0.88801323853262049</v>
      </c>
      <c r="R58" s="328"/>
      <c r="S58" s="47">
        <v>0.35000000000000003</v>
      </c>
      <c r="T58" s="48">
        <v>0.37399305555555556</v>
      </c>
      <c r="U58" s="111">
        <v>15</v>
      </c>
      <c r="V58" s="112">
        <v>34.552788181441286</v>
      </c>
      <c r="W58" s="113"/>
      <c r="X58" s="13"/>
      <c r="Y58" s="337"/>
      <c r="Z58" s="338"/>
      <c r="AA58" s="117">
        <f t="shared" si="26"/>
        <v>-403.15234128256634</v>
      </c>
      <c r="AB58" s="110">
        <f t="shared" si="27"/>
        <v>0.88801323853262049</v>
      </c>
      <c r="AC58" s="333"/>
    </row>
    <row r="59" spans="1:29" ht="15.75" customHeight="1">
      <c r="A59" s="362"/>
      <c r="B59" s="100" t="s">
        <v>118</v>
      </c>
      <c r="C59" s="335" t="s">
        <v>127</v>
      </c>
      <c r="D59" s="336"/>
      <c r="E59" s="101">
        <v>18.18</v>
      </c>
      <c r="F59" s="102">
        <v>2539</v>
      </c>
      <c r="G59" s="103">
        <f t="shared" si="28"/>
        <v>46159.02</v>
      </c>
      <c r="H59" s="26"/>
      <c r="I59" s="104">
        <v>3</v>
      </c>
      <c r="J59" s="105">
        <v>3600</v>
      </c>
      <c r="K59" s="106">
        <f t="shared" si="18"/>
        <v>1200</v>
      </c>
      <c r="L59" s="107">
        <v>3</v>
      </c>
      <c r="M59" s="105">
        <f t="shared" si="29"/>
        <v>3195.598286446002</v>
      </c>
      <c r="N59" s="106">
        <f t="shared" si="22"/>
        <v>1065.1994288153339</v>
      </c>
      <c r="O59" s="108">
        <f t="shared" si="23"/>
        <v>0</v>
      </c>
      <c r="P59" s="109">
        <f t="shared" si="24"/>
        <v>-134.80057118466607</v>
      </c>
      <c r="Q59" s="110">
        <f t="shared" si="25"/>
        <v>0.88766619067944497</v>
      </c>
      <c r="R59" s="328"/>
      <c r="S59" s="47">
        <v>0.3840277777777778</v>
      </c>
      <c r="T59" s="48">
        <v>0.41712962962962963</v>
      </c>
      <c r="U59" s="111">
        <v>15</v>
      </c>
      <c r="V59" s="112">
        <v>47.671824285969805</v>
      </c>
      <c r="W59" s="113"/>
      <c r="X59" s="116"/>
      <c r="Y59" s="337"/>
      <c r="Z59" s="338"/>
      <c r="AA59" s="117">
        <f t="shared" si="26"/>
        <v>-404.40171355399798</v>
      </c>
      <c r="AB59" s="110">
        <f t="shared" si="27"/>
        <v>0.88766619067944497</v>
      </c>
      <c r="AC59" s="333"/>
    </row>
    <row r="60" spans="1:29" ht="15.75" customHeight="1">
      <c r="A60" s="363"/>
      <c r="B60" s="100" t="s">
        <v>118</v>
      </c>
      <c r="C60" s="335" t="s">
        <v>131</v>
      </c>
      <c r="D60" s="336"/>
      <c r="E60" s="101">
        <v>30</v>
      </c>
      <c r="F60" s="102">
        <v>2546</v>
      </c>
      <c r="G60" s="103">
        <f t="shared" si="28"/>
        <v>76380</v>
      </c>
      <c r="H60" s="13"/>
      <c r="I60" s="104">
        <v>4</v>
      </c>
      <c r="J60" s="105">
        <v>3600</v>
      </c>
      <c r="K60" s="106">
        <f t="shared" si="18"/>
        <v>900</v>
      </c>
      <c r="L60" s="107">
        <v>4</v>
      </c>
      <c r="M60" s="105">
        <f t="shared" si="29"/>
        <v>3192.8400000000011</v>
      </c>
      <c r="N60" s="106">
        <f t="shared" si="22"/>
        <v>798.21000000000026</v>
      </c>
      <c r="O60" s="108">
        <f t="shared" si="23"/>
        <v>0</v>
      </c>
      <c r="P60" s="109">
        <f t="shared" si="24"/>
        <v>-101.78999999999974</v>
      </c>
      <c r="Q60" s="110">
        <f t="shared" si="25"/>
        <v>0.88690000000000024</v>
      </c>
      <c r="R60" s="328"/>
      <c r="S60" s="47">
        <v>0.42708333333333337</v>
      </c>
      <c r="T60" s="48">
        <v>0.46030092592592597</v>
      </c>
      <c r="U60" s="111">
        <v>15</v>
      </c>
      <c r="V60" s="112">
        <v>47.84455218551507</v>
      </c>
      <c r="W60" s="113"/>
      <c r="X60" s="116"/>
      <c r="Y60" s="337"/>
      <c r="Z60" s="338"/>
      <c r="AA60" s="117">
        <f t="shared" si="26"/>
        <v>-407.15999999999894</v>
      </c>
      <c r="AB60" s="110">
        <f t="shared" si="27"/>
        <v>0.88690000000000024</v>
      </c>
      <c r="AC60" s="333"/>
    </row>
    <row r="61" spans="1:29" ht="15.75" customHeight="1">
      <c r="A61" s="363"/>
      <c r="B61" s="100" t="s">
        <v>118</v>
      </c>
      <c r="C61" s="335" t="s">
        <v>124</v>
      </c>
      <c r="D61" s="336"/>
      <c r="E61" s="101">
        <v>16.66</v>
      </c>
      <c r="F61" s="102">
        <v>6114</v>
      </c>
      <c r="G61" s="121">
        <f t="shared" si="28"/>
        <v>101859.24</v>
      </c>
      <c r="H61" s="122"/>
      <c r="I61" s="104">
        <v>5</v>
      </c>
      <c r="J61" s="105">
        <v>3600</v>
      </c>
      <c r="K61" s="106">
        <f t="shared" si="18"/>
        <v>720</v>
      </c>
      <c r="L61" s="107">
        <v>5</v>
      </c>
      <c r="M61" s="105">
        <f t="shared" si="29"/>
        <v>3195.1358276693345</v>
      </c>
      <c r="N61" s="106">
        <f t="shared" si="22"/>
        <v>639.02716553386688</v>
      </c>
      <c r="O61" s="108">
        <f t="shared" si="23"/>
        <v>0</v>
      </c>
      <c r="P61" s="109">
        <f t="shared" si="24"/>
        <v>-80.972834466133122</v>
      </c>
      <c r="Q61" s="110">
        <f t="shared" si="25"/>
        <v>0.88753772990814839</v>
      </c>
      <c r="R61" s="328"/>
      <c r="S61" s="47">
        <v>0.47013888888888894</v>
      </c>
      <c r="T61" s="120">
        <v>0.54986111111111113</v>
      </c>
      <c r="U61" s="111">
        <v>15</v>
      </c>
      <c r="V61" s="112">
        <v>114.81202045410019</v>
      </c>
      <c r="W61" s="113"/>
      <c r="X61" s="50"/>
      <c r="Y61" s="337"/>
      <c r="Z61" s="338"/>
      <c r="AA61" s="117">
        <f t="shared" si="26"/>
        <v>-404.8641723306655</v>
      </c>
      <c r="AB61" s="110">
        <f t="shared" si="27"/>
        <v>0.8875377299081485</v>
      </c>
      <c r="AC61" s="333"/>
    </row>
    <row r="62" spans="1:29" ht="15.75" customHeight="1">
      <c r="A62" s="363"/>
      <c r="B62" s="100"/>
      <c r="C62" s="335"/>
      <c r="D62" s="336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328"/>
      <c r="S62" s="47"/>
      <c r="T62" s="120"/>
      <c r="U62" s="111"/>
      <c r="V62" s="112"/>
      <c r="W62" s="113"/>
      <c r="X62" s="116"/>
      <c r="Y62" s="337"/>
      <c r="Z62" s="338"/>
      <c r="AA62" s="117"/>
      <c r="AB62" s="110"/>
      <c r="AC62" s="333"/>
    </row>
    <row r="63" spans="1:29" ht="15.75" customHeight="1">
      <c r="A63" s="363"/>
      <c r="B63" s="100"/>
      <c r="C63" s="335"/>
      <c r="D63" s="336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28"/>
      <c r="S63" s="47"/>
      <c r="T63" s="120"/>
      <c r="U63" s="111"/>
      <c r="V63" s="112"/>
      <c r="W63" s="113"/>
      <c r="X63" s="116"/>
      <c r="Y63" s="337"/>
      <c r="Z63" s="338"/>
      <c r="AA63" s="117"/>
      <c r="AB63" s="110"/>
      <c r="AC63" s="333"/>
    </row>
    <row r="64" spans="1:29" ht="15.75" customHeight="1">
      <c r="A64" s="363"/>
      <c r="B64" s="100"/>
      <c r="C64" s="335"/>
      <c r="D64" s="336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28"/>
      <c r="S64" s="47"/>
      <c r="T64" s="120"/>
      <c r="U64" s="111"/>
      <c r="V64" s="112"/>
      <c r="W64" s="126"/>
      <c r="X64" s="127"/>
      <c r="Y64" s="337"/>
      <c r="Z64" s="338"/>
      <c r="AA64" s="117"/>
      <c r="AB64" s="110"/>
      <c r="AC64" s="333"/>
    </row>
    <row r="65" spans="1:29" ht="15.75" customHeight="1">
      <c r="A65" s="363"/>
      <c r="B65" s="100"/>
      <c r="C65" s="335"/>
      <c r="D65" s="336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28"/>
      <c r="S65" s="47"/>
      <c r="T65" s="120"/>
      <c r="U65" s="111"/>
      <c r="V65" s="112"/>
      <c r="W65" s="126"/>
      <c r="X65" s="127"/>
      <c r="Y65" s="337"/>
      <c r="Z65" s="338"/>
      <c r="AA65" s="117"/>
      <c r="AB65" s="110"/>
      <c r="AC65" s="333"/>
    </row>
    <row r="66" spans="1:29" ht="15.75" customHeight="1">
      <c r="A66" s="363"/>
      <c r="B66" s="100"/>
      <c r="C66" s="335"/>
      <c r="D66" s="336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28"/>
      <c r="S66" s="47"/>
      <c r="T66" s="120"/>
      <c r="U66" s="111"/>
      <c r="V66" s="112"/>
      <c r="W66" s="126"/>
      <c r="X66" s="127"/>
      <c r="Y66" s="337"/>
      <c r="Z66" s="338"/>
      <c r="AA66" s="117"/>
      <c r="AB66" s="110"/>
      <c r="AC66" s="333"/>
    </row>
    <row r="67" spans="1:29" ht="15.75" customHeight="1">
      <c r="A67" s="363"/>
      <c r="B67" s="100"/>
      <c r="C67" s="335"/>
      <c r="D67" s="336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28"/>
      <c r="S67" s="47"/>
      <c r="T67" s="120"/>
      <c r="U67" s="111"/>
      <c r="V67" s="112"/>
      <c r="W67" s="126"/>
      <c r="X67" s="127"/>
      <c r="Y67" s="337"/>
      <c r="Z67" s="338"/>
      <c r="AA67" s="117"/>
      <c r="AB67" s="110"/>
      <c r="AC67" s="333"/>
    </row>
    <row r="68" spans="1:29" ht="15.75" customHeight="1">
      <c r="A68" s="363"/>
      <c r="B68" s="100"/>
      <c r="C68" s="335"/>
      <c r="D68" s="336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28"/>
      <c r="S68" s="47"/>
      <c r="T68" s="120"/>
      <c r="U68" s="111"/>
      <c r="V68" s="112"/>
      <c r="W68" s="126"/>
      <c r="X68" s="127"/>
      <c r="Y68" s="337"/>
      <c r="Z68" s="338"/>
      <c r="AA68" s="117"/>
      <c r="AB68" s="110"/>
      <c r="AC68" s="333"/>
    </row>
    <row r="69" spans="1:29" ht="15.75" customHeight="1">
      <c r="A69" s="363"/>
      <c r="B69" s="100"/>
      <c r="C69" s="335"/>
      <c r="D69" s="336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28"/>
      <c r="S69" s="47"/>
      <c r="T69" s="120"/>
      <c r="U69" s="111"/>
      <c r="V69" s="112"/>
      <c r="W69" s="126"/>
      <c r="X69" s="127"/>
      <c r="Y69" s="337"/>
      <c r="Z69" s="338"/>
      <c r="AA69" s="117"/>
      <c r="AB69" s="110"/>
      <c r="AC69" s="333"/>
    </row>
    <row r="70" spans="1:29" ht="15.75" customHeight="1">
      <c r="A70" s="363"/>
      <c r="B70" s="100"/>
      <c r="C70" s="335"/>
      <c r="D70" s="336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8"/>
      <c r="S70" s="47"/>
      <c r="T70" s="120"/>
      <c r="U70" s="111"/>
      <c r="V70" s="112"/>
      <c r="W70" s="126"/>
      <c r="X70" s="127"/>
      <c r="Y70" s="337"/>
      <c r="Z70" s="338"/>
      <c r="AA70" s="117"/>
      <c r="AB70" s="110"/>
      <c r="AC70" s="333"/>
    </row>
    <row r="71" spans="1:29" ht="15.75" customHeight="1">
      <c r="A71" s="363"/>
      <c r="B71" s="100"/>
      <c r="C71" s="335"/>
      <c r="D71" s="336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8"/>
      <c r="S71" s="119"/>
      <c r="T71" s="120"/>
      <c r="U71" s="130"/>
      <c r="V71" s="131"/>
      <c r="W71" s="126"/>
      <c r="X71" s="127"/>
      <c r="Y71" s="337"/>
      <c r="Z71" s="338"/>
      <c r="AA71" s="165"/>
      <c r="AB71" s="125"/>
      <c r="AC71" s="333"/>
    </row>
    <row r="72" spans="1:29" ht="15.75" customHeight="1" thickBot="1">
      <c r="A72" s="364"/>
      <c r="B72" s="133" t="s">
        <v>115</v>
      </c>
      <c r="C72" s="358"/>
      <c r="D72" s="358"/>
      <c r="E72" s="134"/>
      <c r="F72" s="167"/>
      <c r="G72" s="135"/>
      <c r="H72" s="69"/>
      <c r="I72" s="136">
        <f t="shared" ref="I72:J72" si="30">AVERAGE(I56:I71)</f>
        <v>3.8333333333333335</v>
      </c>
      <c r="J72" s="137">
        <f t="shared" si="30"/>
        <v>3550</v>
      </c>
      <c r="K72" s="138">
        <f t="shared" ref="K72" si="31">J72/I72</f>
        <v>926.08695652173913</v>
      </c>
      <c r="L72" s="136">
        <f t="shared" ref="L72:M72" si="32">AVERAGE(L56:L71)</f>
        <v>3.8333333333333335</v>
      </c>
      <c r="M72" s="137">
        <f t="shared" si="32"/>
        <v>3158.5530942065216</v>
      </c>
      <c r="N72" s="138">
        <f>M72/L72</f>
        <v>823.9703724017013</v>
      </c>
      <c r="O72" s="139">
        <f>L72-I72</f>
        <v>0</v>
      </c>
      <c r="P72" s="140">
        <f>N72-K72</f>
        <v>-102.11658412003783</v>
      </c>
      <c r="Q72" s="141">
        <f>N72/K72</f>
        <v>0.88973326597366809</v>
      </c>
      <c r="R72" s="329"/>
      <c r="S72" s="142">
        <v>0.25</v>
      </c>
      <c r="T72" s="143">
        <v>0.54986111111111113</v>
      </c>
      <c r="U72" s="144"/>
      <c r="V72" s="166"/>
      <c r="W72" s="167"/>
      <c r="X72" s="138"/>
      <c r="Y72" s="359"/>
      <c r="Z72" s="360"/>
      <c r="AA72" s="168">
        <f>M72-J72</f>
        <v>-391.44690579347844</v>
      </c>
      <c r="AB72" s="141">
        <f>M72/J72</f>
        <v>0.88973326597366809</v>
      </c>
      <c r="AC72" s="334"/>
    </row>
    <row r="73" spans="1:29" ht="15.75" customHeight="1">
      <c r="A73" s="322" t="s">
        <v>132</v>
      </c>
      <c r="B73" s="114" t="s">
        <v>118</v>
      </c>
      <c r="C73" s="325" t="s">
        <v>133</v>
      </c>
      <c r="D73" s="326"/>
      <c r="E73" s="147">
        <v>28.57</v>
      </c>
      <c r="F73" s="97">
        <v>1645</v>
      </c>
      <c r="G73" s="148">
        <f t="shared" ref="G73:G76" si="33">E73*F73</f>
        <v>46997.65</v>
      </c>
      <c r="H73" s="149"/>
      <c r="I73" s="150">
        <v>12</v>
      </c>
      <c r="J73" s="151">
        <v>3600</v>
      </c>
      <c r="K73" s="152">
        <f>J73/I73</f>
        <v>300</v>
      </c>
      <c r="L73" s="153">
        <v>12</v>
      </c>
      <c r="M73" s="151">
        <f>F73/V73*60</f>
        <v>3118.8912706954084</v>
      </c>
      <c r="N73" s="152">
        <f>M73/L73</f>
        <v>259.90760589128405</v>
      </c>
      <c r="O73" s="154">
        <f>L73-I73</f>
        <v>0</v>
      </c>
      <c r="P73" s="155">
        <f>N73-K73</f>
        <v>-40.092394108715951</v>
      </c>
      <c r="Q73" s="156">
        <f>N73/K73</f>
        <v>0.86635868630428015</v>
      </c>
      <c r="R73" s="327">
        <f>Q89</f>
        <v>0.89576423450138387</v>
      </c>
      <c r="S73" s="157">
        <v>0.70833333333333337</v>
      </c>
      <c r="T73" s="158">
        <v>0.73030092592592599</v>
      </c>
      <c r="U73" s="159"/>
      <c r="V73" s="160">
        <v>31.645861119741184</v>
      </c>
      <c r="W73" s="158"/>
      <c r="X73" s="169"/>
      <c r="Y73" s="330"/>
      <c r="Z73" s="331"/>
      <c r="AA73" s="115">
        <f>M73-J73</f>
        <v>-481.10872930459163</v>
      </c>
      <c r="AB73" s="156">
        <f>M73/J73</f>
        <v>0.86635868630428015</v>
      </c>
      <c r="AC73" s="332">
        <f>AB89</f>
        <v>0.89576423450138376</v>
      </c>
    </row>
    <row r="74" spans="1:29" ht="15.75" customHeight="1">
      <c r="A74" s="323"/>
      <c r="B74" s="100" t="s">
        <v>118</v>
      </c>
      <c r="C74" s="335" t="s">
        <v>195</v>
      </c>
      <c r="D74" s="336"/>
      <c r="E74" s="101">
        <v>20.420000000000002</v>
      </c>
      <c r="F74" s="102">
        <v>639</v>
      </c>
      <c r="G74" s="103">
        <f t="shared" si="33"/>
        <v>13048.380000000001</v>
      </c>
      <c r="H74" s="26"/>
      <c r="I74" s="104">
        <v>13</v>
      </c>
      <c r="J74" s="105">
        <v>3600</v>
      </c>
      <c r="K74" s="106">
        <f t="shared" si="18"/>
        <v>276.92307692307691</v>
      </c>
      <c r="L74" s="107">
        <v>13</v>
      </c>
      <c r="M74" s="105">
        <f>F74/V74*60</f>
        <v>3258.0637684264061</v>
      </c>
      <c r="N74" s="106">
        <f>M74/L74</f>
        <v>250.62028987895431</v>
      </c>
      <c r="O74" s="108">
        <f>L74-I74</f>
        <v>0</v>
      </c>
      <c r="P74" s="109">
        <f>N74-K74</f>
        <v>-26.302787044122596</v>
      </c>
      <c r="Q74" s="110">
        <f>N74/K74</f>
        <v>0.9050177134517795</v>
      </c>
      <c r="R74" s="328"/>
      <c r="S74" s="47">
        <v>0.73333333333333339</v>
      </c>
      <c r="T74" s="48">
        <v>0.74150462962962971</v>
      </c>
      <c r="U74" s="111">
        <v>5</v>
      </c>
      <c r="V74" s="112">
        <v>11.7677254728865</v>
      </c>
      <c r="W74" s="113"/>
      <c r="X74" s="13"/>
      <c r="Y74" s="337"/>
      <c r="Z74" s="338"/>
      <c r="AA74" s="117">
        <f>M74-J74</f>
        <v>-341.93623157359389</v>
      </c>
      <c r="AB74" s="110">
        <f>M74/J74</f>
        <v>0.9050177134517795</v>
      </c>
      <c r="AC74" s="333"/>
    </row>
    <row r="75" spans="1:29" ht="15.75" customHeight="1">
      <c r="A75" s="323"/>
      <c r="B75" s="100" t="s">
        <v>118</v>
      </c>
      <c r="C75" s="335" t="s">
        <v>229</v>
      </c>
      <c r="D75" s="336"/>
      <c r="E75" s="101">
        <v>17.71</v>
      </c>
      <c r="F75" s="102">
        <v>2180</v>
      </c>
      <c r="G75" s="103">
        <f t="shared" si="33"/>
        <v>38607.800000000003</v>
      </c>
      <c r="H75" s="26"/>
      <c r="I75" s="104">
        <v>6</v>
      </c>
      <c r="J75" s="105">
        <v>3600</v>
      </c>
      <c r="K75" s="106">
        <f t="shared" si="18"/>
        <v>600</v>
      </c>
      <c r="L75" s="107">
        <v>6</v>
      </c>
      <c r="M75" s="105">
        <f>F75/V75*60</f>
        <v>3260.0482635466833</v>
      </c>
      <c r="N75" s="106">
        <f>M75/L75</f>
        <v>543.34137725778055</v>
      </c>
      <c r="O75" s="108">
        <f>L75-I75</f>
        <v>0</v>
      </c>
      <c r="P75" s="109">
        <f>N75-K75</f>
        <v>-56.65862274221945</v>
      </c>
      <c r="Q75" s="110">
        <f>N75/K75</f>
        <v>0.90556896209630089</v>
      </c>
      <c r="R75" s="328"/>
      <c r="S75" s="47">
        <v>0.74513888888888891</v>
      </c>
      <c r="T75" s="48">
        <v>0.77299768518518519</v>
      </c>
      <c r="U75" s="111">
        <v>5.2333333333332455</v>
      </c>
      <c r="V75" s="112">
        <v>40.122105388004165</v>
      </c>
      <c r="W75" s="113"/>
      <c r="X75" s="13"/>
      <c r="Y75" s="337"/>
      <c r="Z75" s="338"/>
      <c r="AA75" s="117">
        <f>M75-J75</f>
        <v>-339.9517364533167</v>
      </c>
      <c r="AB75" s="110">
        <f>M75/J75</f>
        <v>0.90556896209630089</v>
      </c>
      <c r="AC75" s="333"/>
    </row>
    <row r="76" spans="1:29" ht="15.75" customHeight="1">
      <c r="A76" s="323"/>
      <c r="B76" s="100" t="s">
        <v>118</v>
      </c>
      <c r="C76" s="335" t="s">
        <v>227</v>
      </c>
      <c r="D76" s="336"/>
      <c r="E76" s="101">
        <v>18.920000000000002</v>
      </c>
      <c r="F76" s="102">
        <v>2590</v>
      </c>
      <c r="G76" s="103">
        <f t="shared" si="33"/>
        <v>49002.8</v>
      </c>
      <c r="H76" s="26"/>
      <c r="I76" s="104">
        <v>6</v>
      </c>
      <c r="J76" s="105">
        <v>3600</v>
      </c>
      <c r="K76" s="106">
        <f t="shared" si="18"/>
        <v>600</v>
      </c>
      <c r="L76" s="107">
        <v>6</v>
      </c>
      <c r="M76" s="105">
        <f>F76/V76*60</f>
        <v>3262.0016741514287</v>
      </c>
      <c r="N76" s="106">
        <f>M76/L76</f>
        <v>543.66694569190474</v>
      </c>
      <c r="O76" s="108">
        <f>L76-I76</f>
        <v>0</v>
      </c>
      <c r="P76" s="109">
        <f>N76-K76</f>
        <v>-56.333054308095257</v>
      </c>
      <c r="Q76" s="110">
        <f>N76/K76</f>
        <v>0.90611157615317461</v>
      </c>
      <c r="R76" s="328"/>
      <c r="S76" s="47">
        <v>0.77708333333333335</v>
      </c>
      <c r="T76" s="48">
        <v>0.81016203703703704</v>
      </c>
      <c r="U76" s="111">
        <v>5.8833333333333471</v>
      </c>
      <c r="V76" s="112">
        <v>47.639460528611004</v>
      </c>
      <c r="W76" s="113"/>
      <c r="X76" s="116"/>
      <c r="Y76" s="337"/>
      <c r="Z76" s="338"/>
      <c r="AA76" s="117">
        <f>M76-J76</f>
        <v>-337.99832584857131</v>
      </c>
      <c r="AB76" s="110">
        <f>M76/J76</f>
        <v>0.90611157615317461</v>
      </c>
      <c r="AC76" s="333"/>
    </row>
    <row r="77" spans="1:29" ht="15.75" customHeight="1">
      <c r="A77" s="323"/>
      <c r="B77" s="100"/>
      <c r="C77" s="335"/>
      <c r="D77" s="336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8"/>
      <c r="S77" s="47"/>
      <c r="T77" s="48"/>
      <c r="U77" s="111"/>
      <c r="V77" s="112"/>
      <c r="W77" s="113"/>
      <c r="X77" s="116"/>
      <c r="Y77" s="337"/>
      <c r="Z77" s="338"/>
      <c r="AA77" s="117"/>
      <c r="AB77" s="110"/>
      <c r="AC77" s="333"/>
    </row>
    <row r="78" spans="1:29" ht="15.75" customHeight="1">
      <c r="A78" s="323"/>
      <c r="B78" s="100"/>
      <c r="C78" s="335"/>
      <c r="D78" s="336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8"/>
      <c r="S78" s="47"/>
      <c r="T78" s="120"/>
      <c r="U78" s="111"/>
      <c r="V78" s="112"/>
      <c r="W78" s="113"/>
      <c r="X78" s="50"/>
      <c r="Y78" s="337"/>
      <c r="Z78" s="338"/>
      <c r="AA78" s="117"/>
      <c r="AB78" s="110"/>
      <c r="AC78" s="333"/>
    </row>
    <row r="79" spans="1:29" ht="15.75" customHeight="1">
      <c r="A79" s="323"/>
      <c r="B79" s="100"/>
      <c r="C79" s="335"/>
      <c r="D79" s="336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8"/>
      <c r="S79" s="47"/>
      <c r="T79" s="120"/>
      <c r="U79" s="111"/>
      <c r="V79" s="112"/>
      <c r="W79" s="113"/>
      <c r="X79" s="116"/>
      <c r="Y79" s="337"/>
      <c r="Z79" s="338"/>
      <c r="AA79" s="117"/>
      <c r="AB79" s="110"/>
      <c r="AC79" s="333"/>
    </row>
    <row r="80" spans="1:29" ht="15.75" customHeight="1">
      <c r="A80" s="323"/>
      <c r="B80" s="100"/>
      <c r="C80" s="335"/>
      <c r="D80" s="336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8"/>
      <c r="S80" s="47"/>
      <c r="T80" s="120"/>
      <c r="U80" s="111"/>
      <c r="V80" s="112"/>
      <c r="W80" s="113"/>
      <c r="X80" s="116"/>
      <c r="Y80" s="337"/>
      <c r="Z80" s="338"/>
      <c r="AA80" s="117"/>
      <c r="AB80" s="110"/>
      <c r="AC80" s="333"/>
    </row>
    <row r="81" spans="1:29" ht="15.75" customHeight="1">
      <c r="A81" s="323"/>
      <c r="B81" s="100"/>
      <c r="C81" s="335"/>
      <c r="D81" s="336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8"/>
      <c r="S81" s="47"/>
      <c r="T81" s="120"/>
      <c r="U81" s="111"/>
      <c r="V81" s="112"/>
      <c r="W81" s="126"/>
      <c r="X81" s="127"/>
      <c r="Y81" s="337"/>
      <c r="Z81" s="338"/>
      <c r="AA81" s="117"/>
      <c r="AB81" s="110"/>
      <c r="AC81" s="333"/>
    </row>
    <row r="82" spans="1:29" ht="15.75" customHeight="1">
      <c r="A82" s="323"/>
      <c r="B82" s="100"/>
      <c r="C82" s="335"/>
      <c r="D82" s="336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8"/>
      <c r="S82" s="47"/>
      <c r="T82" s="120"/>
      <c r="U82" s="111"/>
      <c r="V82" s="112"/>
      <c r="W82" s="126"/>
      <c r="X82" s="127"/>
      <c r="Y82" s="337"/>
      <c r="Z82" s="338"/>
      <c r="AA82" s="117"/>
      <c r="AB82" s="110"/>
      <c r="AC82" s="333"/>
    </row>
    <row r="83" spans="1:29" ht="15.75" customHeight="1">
      <c r="A83" s="323"/>
      <c r="B83" s="100"/>
      <c r="C83" s="335"/>
      <c r="D83" s="336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8"/>
      <c r="S83" s="47"/>
      <c r="T83" s="120"/>
      <c r="U83" s="111"/>
      <c r="V83" s="112"/>
      <c r="W83" s="126"/>
      <c r="X83" s="127"/>
      <c r="Y83" s="337"/>
      <c r="Z83" s="338"/>
      <c r="AA83" s="117"/>
      <c r="AB83" s="110"/>
      <c r="AC83" s="333"/>
    </row>
    <row r="84" spans="1:29" ht="15.75" customHeight="1">
      <c r="A84" s="323"/>
      <c r="B84" s="100"/>
      <c r="C84" s="335"/>
      <c r="D84" s="336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8"/>
      <c r="S84" s="47"/>
      <c r="T84" s="120"/>
      <c r="U84" s="111"/>
      <c r="V84" s="112"/>
      <c r="W84" s="126"/>
      <c r="X84" s="127"/>
      <c r="Y84" s="337"/>
      <c r="Z84" s="338"/>
      <c r="AA84" s="117"/>
      <c r="AB84" s="110"/>
      <c r="AC84" s="333"/>
    </row>
    <row r="85" spans="1:29" ht="15.75" customHeight="1">
      <c r="A85" s="323"/>
      <c r="B85" s="100"/>
      <c r="C85" s="335"/>
      <c r="D85" s="336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8"/>
      <c r="S85" s="47"/>
      <c r="T85" s="120"/>
      <c r="U85" s="111"/>
      <c r="V85" s="112"/>
      <c r="W85" s="126"/>
      <c r="X85" s="127"/>
      <c r="Y85" s="337"/>
      <c r="Z85" s="338"/>
      <c r="AA85" s="117"/>
      <c r="AB85" s="110"/>
      <c r="AC85" s="333"/>
    </row>
    <row r="86" spans="1:29" ht="15.75" customHeight="1">
      <c r="A86" s="323"/>
      <c r="B86" s="100"/>
      <c r="C86" s="335"/>
      <c r="D86" s="336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8"/>
      <c r="S86" s="47"/>
      <c r="T86" s="120"/>
      <c r="U86" s="111"/>
      <c r="V86" s="112"/>
      <c r="W86" s="126"/>
      <c r="X86" s="127"/>
      <c r="Y86" s="337"/>
      <c r="Z86" s="338"/>
      <c r="AA86" s="117"/>
      <c r="AB86" s="110"/>
      <c r="AC86" s="333"/>
    </row>
    <row r="87" spans="1:29" ht="15.75" customHeight="1">
      <c r="A87" s="323"/>
      <c r="B87" s="100"/>
      <c r="C87" s="335"/>
      <c r="D87" s="336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8"/>
      <c r="S87" s="47"/>
      <c r="T87" s="120"/>
      <c r="U87" s="111"/>
      <c r="V87" s="112"/>
      <c r="W87" s="126"/>
      <c r="X87" s="127"/>
      <c r="Y87" s="337"/>
      <c r="Z87" s="338"/>
      <c r="AA87" s="117"/>
      <c r="AB87" s="110"/>
      <c r="AC87" s="333"/>
    </row>
    <row r="88" spans="1:29" ht="15.75" customHeight="1">
      <c r="A88" s="323"/>
      <c r="B88" s="100"/>
      <c r="C88" s="335"/>
      <c r="D88" s="336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8"/>
      <c r="S88" s="119"/>
      <c r="T88" s="120"/>
      <c r="U88" s="130"/>
      <c r="V88" s="131"/>
      <c r="W88" s="126"/>
      <c r="X88" s="127"/>
      <c r="Y88" s="337"/>
      <c r="Z88" s="338"/>
      <c r="AA88" s="165"/>
      <c r="AB88" s="125"/>
      <c r="AC88" s="333"/>
    </row>
    <row r="89" spans="1:29" ht="15.75" customHeight="1" thickBot="1">
      <c r="A89" s="324"/>
      <c r="B89" s="133" t="s">
        <v>115</v>
      </c>
      <c r="C89" s="358"/>
      <c r="D89" s="358"/>
      <c r="E89" s="134"/>
      <c r="F89" s="167"/>
      <c r="G89" s="135"/>
      <c r="H89" s="69"/>
      <c r="I89" s="136">
        <f t="shared" ref="I89:J89" si="34">AVERAGE(I73:I88)</f>
        <v>9.25</v>
      </c>
      <c r="J89" s="137">
        <f t="shared" si="34"/>
        <v>3600</v>
      </c>
      <c r="K89" s="138">
        <f t="shared" ref="K89" si="35">J89/I89</f>
        <v>389.18918918918916</v>
      </c>
      <c r="L89" s="136">
        <f t="shared" ref="L89:M89" si="36">AVERAGE(L73:L88)</f>
        <v>9.25</v>
      </c>
      <c r="M89" s="137">
        <f t="shared" si="36"/>
        <v>3224.7512442049815</v>
      </c>
      <c r="N89" s="138">
        <f t="shared" ref="N89:N96" si="37">M89/L89</f>
        <v>348.6217561302683</v>
      </c>
      <c r="O89" s="139">
        <f t="shared" ref="O89:O96" si="38">L89-I89</f>
        <v>0</v>
      </c>
      <c r="P89" s="140">
        <f t="shared" ref="P89:P96" si="39">N89-K89</f>
        <v>-40.567433058920869</v>
      </c>
      <c r="Q89" s="141">
        <f t="shared" ref="Q89:Q96" si="40">N89/K89</f>
        <v>0.89576423450138387</v>
      </c>
      <c r="R89" s="329"/>
      <c r="S89" s="142">
        <v>0.70833333333333337</v>
      </c>
      <c r="T89" s="143">
        <v>0.81016203703703704</v>
      </c>
      <c r="U89" s="144"/>
      <c r="V89" s="166"/>
      <c r="W89" s="167"/>
      <c r="X89" s="138"/>
      <c r="Y89" s="359"/>
      <c r="Z89" s="360"/>
      <c r="AA89" s="168">
        <f t="shared" ref="AA89:AA96" si="41">M89-J89</f>
        <v>-375.2487557950185</v>
      </c>
      <c r="AB89" s="141">
        <f t="shared" ref="AB89:AB96" si="42">M89/J89</f>
        <v>0.89576423450138376</v>
      </c>
      <c r="AC89" s="334"/>
    </row>
    <row r="90" spans="1:29" ht="15.75" customHeight="1">
      <c r="A90" s="361" t="s">
        <v>137</v>
      </c>
      <c r="B90" s="114" t="s">
        <v>118</v>
      </c>
      <c r="C90" s="325" t="s">
        <v>200</v>
      </c>
      <c r="D90" s="326"/>
      <c r="E90" s="147">
        <v>17.22</v>
      </c>
      <c r="F90" s="97">
        <v>1251</v>
      </c>
      <c r="G90" s="148">
        <f t="shared" ref="G90:G96" si="43">E90*F90</f>
        <v>21542.219999999998</v>
      </c>
      <c r="H90" s="149"/>
      <c r="I90" s="150">
        <v>3</v>
      </c>
      <c r="J90" s="151">
        <v>3300</v>
      </c>
      <c r="K90" s="152">
        <f>J90/I90</f>
        <v>1100</v>
      </c>
      <c r="L90" s="153">
        <v>3</v>
      </c>
      <c r="M90" s="151">
        <f t="shared" ref="M90:M96" si="44">F90/V90*60</f>
        <v>2989.0964000322406</v>
      </c>
      <c r="N90" s="152">
        <f t="shared" si="37"/>
        <v>996.36546667741356</v>
      </c>
      <c r="O90" s="154">
        <f t="shared" si="38"/>
        <v>0</v>
      </c>
      <c r="P90" s="155">
        <f t="shared" si="39"/>
        <v>-103.63453332258644</v>
      </c>
      <c r="Q90" s="156">
        <f t="shared" si="40"/>
        <v>0.90578678788855782</v>
      </c>
      <c r="R90" s="327">
        <f>Q106</f>
        <v>0.9056234811917262</v>
      </c>
      <c r="S90" s="157">
        <v>0.70833333333333337</v>
      </c>
      <c r="T90" s="158">
        <v>0.72576388888888888</v>
      </c>
      <c r="U90" s="159"/>
      <c r="V90" s="160">
        <v>25.111267739371133</v>
      </c>
      <c r="W90" s="161"/>
      <c r="X90" s="162"/>
      <c r="Y90" s="330"/>
      <c r="Z90" s="331"/>
      <c r="AA90" s="115">
        <f t="shared" si="41"/>
        <v>-310.90359996775942</v>
      </c>
      <c r="AB90" s="156">
        <f t="shared" si="42"/>
        <v>0.90578678788855771</v>
      </c>
      <c r="AC90" s="332">
        <f>AB106</f>
        <v>0.90562348119172631</v>
      </c>
    </row>
    <row r="91" spans="1:29" ht="15.75" customHeight="1">
      <c r="A91" s="362"/>
      <c r="B91" s="100" t="s">
        <v>118</v>
      </c>
      <c r="C91" s="335" t="s">
        <v>135</v>
      </c>
      <c r="D91" s="336"/>
      <c r="E91" s="101">
        <v>22.28</v>
      </c>
      <c r="F91" s="102">
        <v>1860</v>
      </c>
      <c r="G91" s="103">
        <f t="shared" si="43"/>
        <v>41440.800000000003</v>
      </c>
      <c r="H91" s="26"/>
      <c r="I91" s="104">
        <v>5</v>
      </c>
      <c r="J91" s="105">
        <v>3300</v>
      </c>
      <c r="K91" s="106">
        <f t="shared" ref="K91:K136" si="45">J91/I91</f>
        <v>660</v>
      </c>
      <c r="L91" s="107">
        <v>5</v>
      </c>
      <c r="M91" s="105">
        <f t="shared" si="44"/>
        <v>2989.8000000000006</v>
      </c>
      <c r="N91" s="106">
        <f t="shared" si="37"/>
        <v>597.96000000000015</v>
      </c>
      <c r="O91" s="108">
        <f t="shared" si="38"/>
        <v>0</v>
      </c>
      <c r="P91" s="109">
        <f t="shared" si="39"/>
        <v>-62.03999999999985</v>
      </c>
      <c r="Q91" s="110">
        <f t="shared" si="40"/>
        <v>0.90600000000000025</v>
      </c>
      <c r="R91" s="328"/>
      <c r="S91" s="47">
        <v>0.72916666666666674</v>
      </c>
      <c r="T91" s="48">
        <v>0.75508101851851861</v>
      </c>
      <c r="U91" s="111">
        <v>4.9000000000001265</v>
      </c>
      <c r="V91" s="112">
        <v>37.326911499096923</v>
      </c>
      <c r="W91" s="113"/>
      <c r="X91" s="116"/>
      <c r="Y91" s="337"/>
      <c r="Z91" s="338"/>
      <c r="AA91" s="117">
        <f t="shared" si="41"/>
        <v>-310.19999999999936</v>
      </c>
      <c r="AB91" s="110">
        <f t="shared" si="42"/>
        <v>0.90600000000000014</v>
      </c>
      <c r="AC91" s="333"/>
    </row>
    <row r="92" spans="1:29" ht="15.75" customHeight="1">
      <c r="A92" s="362"/>
      <c r="B92" s="100" t="s">
        <v>118</v>
      </c>
      <c r="C92" s="335" t="s">
        <v>138</v>
      </c>
      <c r="D92" s="336"/>
      <c r="E92" s="101">
        <v>17.89</v>
      </c>
      <c r="F92" s="102">
        <v>1586</v>
      </c>
      <c r="G92" s="103">
        <f t="shared" si="43"/>
        <v>28373.54</v>
      </c>
      <c r="H92" s="26">
        <v>2</v>
      </c>
      <c r="I92" s="104">
        <v>4</v>
      </c>
      <c r="J92" s="105">
        <v>3300</v>
      </c>
      <c r="K92" s="106">
        <f t="shared" si="45"/>
        <v>825</v>
      </c>
      <c r="L92" s="107">
        <v>4</v>
      </c>
      <c r="M92" s="105">
        <f t="shared" si="44"/>
        <v>2989.7999999999997</v>
      </c>
      <c r="N92" s="106">
        <f t="shared" si="37"/>
        <v>747.44999999999993</v>
      </c>
      <c r="O92" s="108">
        <f t="shared" si="38"/>
        <v>0</v>
      </c>
      <c r="P92" s="109">
        <f t="shared" si="39"/>
        <v>-77.550000000000068</v>
      </c>
      <c r="Q92" s="110">
        <f t="shared" si="40"/>
        <v>0.90599999999999992</v>
      </c>
      <c r="R92" s="328"/>
      <c r="S92" s="47">
        <v>0.75833333333333341</v>
      </c>
      <c r="T92" s="48">
        <v>0.7804282407407408</v>
      </c>
      <c r="U92" s="111">
        <v>4.6833333333333194</v>
      </c>
      <c r="V92" s="112">
        <v>31.8282159341762</v>
      </c>
      <c r="W92" s="113"/>
      <c r="X92" s="116"/>
      <c r="Y92" s="337"/>
      <c r="Z92" s="338"/>
      <c r="AA92" s="117">
        <f t="shared" si="41"/>
        <v>-310.20000000000027</v>
      </c>
      <c r="AB92" s="110">
        <f t="shared" si="42"/>
        <v>0.90599999999999992</v>
      </c>
      <c r="AC92" s="333"/>
    </row>
    <row r="93" spans="1:29" ht="15.75" customHeight="1">
      <c r="A93" s="362"/>
      <c r="B93" s="100" t="s">
        <v>118</v>
      </c>
      <c r="C93" s="335" t="s">
        <v>136</v>
      </c>
      <c r="D93" s="336"/>
      <c r="E93" s="101">
        <v>24.54</v>
      </c>
      <c r="F93" s="102">
        <v>1708</v>
      </c>
      <c r="G93" s="103">
        <f t="shared" si="43"/>
        <v>41914.32</v>
      </c>
      <c r="H93" s="26"/>
      <c r="I93" s="104">
        <v>4</v>
      </c>
      <c r="J93" s="105">
        <v>3000</v>
      </c>
      <c r="K93" s="106">
        <f t="shared" si="45"/>
        <v>750</v>
      </c>
      <c r="L93" s="107">
        <v>4</v>
      </c>
      <c r="M93" s="105">
        <f t="shared" si="44"/>
        <v>2714.4535877613812</v>
      </c>
      <c r="N93" s="106">
        <f t="shared" si="37"/>
        <v>678.6133969403453</v>
      </c>
      <c r="O93" s="108">
        <f t="shared" si="38"/>
        <v>0</v>
      </c>
      <c r="P93" s="109">
        <f t="shared" si="39"/>
        <v>-71.386603059654703</v>
      </c>
      <c r="Q93" s="110">
        <f t="shared" si="40"/>
        <v>0.90481786258712704</v>
      </c>
      <c r="R93" s="328"/>
      <c r="S93" s="47">
        <v>0.78333333333333344</v>
      </c>
      <c r="T93" s="48">
        <v>0.8095486111111112</v>
      </c>
      <c r="U93" s="111">
        <v>5</v>
      </c>
      <c r="V93" s="112">
        <v>37.753454493401598</v>
      </c>
      <c r="W93" s="113"/>
      <c r="X93" s="116"/>
      <c r="Y93" s="337"/>
      <c r="Z93" s="338"/>
      <c r="AA93" s="117">
        <f t="shared" si="41"/>
        <v>-285.54641223861881</v>
      </c>
      <c r="AB93" s="110">
        <f t="shared" si="42"/>
        <v>0.90481786258712704</v>
      </c>
      <c r="AC93" s="333"/>
    </row>
    <row r="94" spans="1:29" ht="15.75" customHeight="1">
      <c r="A94" s="363"/>
      <c r="B94" s="100" t="s">
        <v>118</v>
      </c>
      <c r="C94" s="335" t="s">
        <v>197</v>
      </c>
      <c r="D94" s="336"/>
      <c r="E94" s="101">
        <v>23.27</v>
      </c>
      <c r="F94" s="102">
        <v>1045</v>
      </c>
      <c r="G94" s="103">
        <f t="shared" si="43"/>
        <v>24317.149999999998</v>
      </c>
      <c r="H94" s="13"/>
      <c r="I94" s="104">
        <v>5</v>
      </c>
      <c r="J94" s="105">
        <v>3000</v>
      </c>
      <c r="K94" s="106">
        <f t="shared" si="45"/>
        <v>600</v>
      </c>
      <c r="L94" s="107">
        <v>5</v>
      </c>
      <c r="M94" s="105">
        <f t="shared" si="44"/>
        <v>2714.0485198654724</v>
      </c>
      <c r="N94" s="106">
        <f t="shared" si="37"/>
        <v>542.80970397309443</v>
      </c>
      <c r="O94" s="108">
        <f t="shared" si="38"/>
        <v>0</v>
      </c>
      <c r="P94" s="109">
        <f t="shared" si="39"/>
        <v>-57.190296026905571</v>
      </c>
      <c r="Q94" s="110">
        <f t="shared" si="40"/>
        <v>0.90468283995515741</v>
      </c>
      <c r="R94" s="328"/>
      <c r="S94" s="47">
        <v>0.81250000000000011</v>
      </c>
      <c r="T94" s="48">
        <v>0.82854166666666673</v>
      </c>
      <c r="U94" s="111">
        <v>5</v>
      </c>
      <c r="V94" s="112">
        <v>23.102018825775399</v>
      </c>
      <c r="W94" s="113"/>
      <c r="X94" s="116"/>
      <c r="Y94" s="337"/>
      <c r="Z94" s="338"/>
      <c r="AA94" s="117">
        <f t="shared" si="41"/>
        <v>-285.95148013452763</v>
      </c>
      <c r="AB94" s="110">
        <f t="shared" si="42"/>
        <v>0.90468283995515741</v>
      </c>
      <c r="AC94" s="333"/>
    </row>
    <row r="95" spans="1:29" ht="15.75" customHeight="1">
      <c r="A95" s="363"/>
      <c r="B95" s="100" t="s">
        <v>118</v>
      </c>
      <c r="C95" s="335" t="s">
        <v>230</v>
      </c>
      <c r="D95" s="336"/>
      <c r="E95" s="101">
        <v>24.33</v>
      </c>
      <c r="F95" s="102">
        <v>3030</v>
      </c>
      <c r="G95" s="121">
        <f t="shared" si="43"/>
        <v>73719.899999999994</v>
      </c>
      <c r="H95" s="122"/>
      <c r="I95" s="104">
        <v>4</v>
      </c>
      <c r="J95" s="105">
        <v>3000</v>
      </c>
      <c r="K95" s="106">
        <f t="shared" si="45"/>
        <v>750</v>
      </c>
      <c r="L95" s="107">
        <v>4</v>
      </c>
      <c r="M95" s="105">
        <f t="shared" si="44"/>
        <v>2717.8427747972328</v>
      </c>
      <c r="N95" s="106">
        <f t="shared" si="37"/>
        <v>679.46069369930819</v>
      </c>
      <c r="O95" s="108">
        <f t="shared" si="38"/>
        <v>0</v>
      </c>
      <c r="P95" s="109">
        <f t="shared" si="39"/>
        <v>-70.539306300691806</v>
      </c>
      <c r="Q95" s="110">
        <f t="shared" si="40"/>
        <v>0.90594759159907756</v>
      </c>
      <c r="R95" s="328"/>
      <c r="S95" s="47">
        <v>0.83263888888888893</v>
      </c>
      <c r="T95" s="120">
        <v>0.87908564814814816</v>
      </c>
      <c r="U95" s="111">
        <v>5.8999999999999631</v>
      </c>
      <c r="V95" s="112">
        <v>66.891286606364986</v>
      </c>
      <c r="W95" s="113">
        <v>0.87908564814814816</v>
      </c>
      <c r="X95" s="116">
        <v>0.91666666666666663</v>
      </c>
      <c r="Y95" s="337"/>
      <c r="Z95" s="338"/>
      <c r="AA95" s="117">
        <f t="shared" si="41"/>
        <v>-282.15722520276722</v>
      </c>
      <c r="AB95" s="110">
        <f t="shared" si="42"/>
        <v>0.90594759159907756</v>
      </c>
      <c r="AC95" s="333"/>
    </row>
    <row r="96" spans="1:29" ht="15.75" customHeight="1">
      <c r="A96" s="363"/>
      <c r="B96" s="100" t="s">
        <v>118</v>
      </c>
      <c r="C96" s="335" t="s">
        <v>138</v>
      </c>
      <c r="D96" s="336"/>
      <c r="E96" s="101">
        <v>17.89</v>
      </c>
      <c r="F96" s="102">
        <v>4271</v>
      </c>
      <c r="G96" s="121">
        <f t="shared" si="43"/>
        <v>76408.19</v>
      </c>
      <c r="H96" s="62"/>
      <c r="I96" s="104">
        <v>4</v>
      </c>
      <c r="J96" s="105">
        <v>3300</v>
      </c>
      <c r="K96" s="106">
        <f t="shared" si="45"/>
        <v>825</v>
      </c>
      <c r="L96" s="107">
        <v>4</v>
      </c>
      <c r="M96" s="105">
        <f t="shared" si="44"/>
        <v>2989.8</v>
      </c>
      <c r="N96" s="106">
        <f t="shared" si="37"/>
        <v>747.45</v>
      </c>
      <c r="O96" s="123">
        <f t="shared" si="38"/>
        <v>0</v>
      </c>
      <c r="P96" s="124">
        <f t="shared" si="39"/>
        <v>-77.549999999999955</v>
      </c>
      <c r="Q96" s="125">
        <f t="shared" si="40"/>
        <v>0.90600000000000003</v>
      </c>
      <c r="R96" s="328"/>
      <c r="S96" s="47">
        <v>0.91666666666666663</v>
      </c>
      <c r="T96" s="120">
        <v>0.9761805555555555</v>
      </c>
      <c r="U96" s="111">
        <v>55</v>
      </c>
      <c r="V96" s="112">
        <v>85.711418824001598</v>
      </c>
      <c r="W96" s="113"/>
      <c r="X96" s="116"/>
      <c r="Y96" s="337"/>
      <c r="Z96" s="338"/>
      <c r="AA96" s="117">
        <f t="shared" si="41"/>
        <v>-310.19999999999982</v>
      </c>
      <c r="AB96" s="110">
        <f t="shared" si="42"/>
        <v>0.90600000000000003</v>
      </c>
      <c r="AC96" s="333"/>
    </row>
    <row r="97" spans="1:29" ht="15.75" customHeight="1">
      <c r="A97" s="363"/>
      <c r="B97" s="100"/>
      <c r="C97" s="335"/>
      <c r="D97" s="336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8"/>
      <c r="S97" s="47"/>
      <c r="T97" s="120"/>
      <c r="U97" s="111"/>
      <c r="V97" s="112"/>
      <c r="W97" s="113"/>
      <c r="X97" s="116"/>
      <c r="Y97" s="337"/>
      <c r="Z97" s="338"/>
      <c r="AA97" s="117"/>
      <c r="AB97" s="110"/>
      <c r="AC97" s="333"/>
    </row>
    <row r="98" spans="1:29" ht="15.75" customHeight="1">
      <c r="A98" s="363"/>
      <c r="B98" s="100"/>
      <c r="C98" s="335"/>
      <c r="D98" s="336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8"/>
      <c r="S98" s="47"/>
      <c r="T98" s="120"/>
      <c r="U98" s="111"/>
      <c r="V98" s="112"/>
      <c r="W98" s="113"/>
      <c r="X98" s="116"/>
      <c r="Y98" s="337"/>
      <c r="Z98" s="338"/>
      <c r="AA98" s="117"/>
      <c r="AB98" s="110"/>
      <c r="AC98" s="333"/>
    </row>
    <row r="99" spans="1:29" ht="15.75" customHeight="1">
      <c r="A99" s="363"/>
      <c r="B99" s="100"/>
      <c r="C99" s="335"/>
      <c r="D99" s="336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8"/>
      <c r="S99" s="47"/>
      <c r="T99" s="120"/>
      <c r="U99" s="111"/>
      <c r="V99" s="112"/>
      <c r="W99" s="113"/>
      <c r="X99" s="116"/>
      <c r="Y99" s="337"/>
      <c r="Z99" s="338"/>
      <c r="AA99" s="117"/>
      <c r="AB99" s="110"/>
      <c r="AC99" s="333"/>
    </row>
    <row r="100" spans="1:29" ht="15.75" customHeight="1">
      <c r="A100" s="363"/>
      <c r="B100" s="100"/>
      <c r="C100" s="335"/>
      <c r="D100" s="336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8"/>
      <c r="S100" s="47"/>
      <c r="T100" s="120"/>
      <c r="U100" s="111"/>
      <c r="V100" s="112"/>
      <c r="W100" s="126"/>
      <c r="X100" s="127"/>
      <c r="Y100" s="337"/>
      <c r="Z100" s="338"/>
      <c r="AA100" s="117"/>
      <c r="AB100" s="110"/>
      <c r="AC100" s="333"/>
    </row>
    <row r="101" spans="1:29" ht="15.75" customHeight="1">
      <c r="A101" s="363"/>
      <c r="B101" s="100"/>
      <c r="C101" s="335"/>
      <c r="D101" s="336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8"/>
      <c r="S101" s="47"/>
      <c r="T101" s="120"/>
      <c r="U101" s="111"/>
      <c r="V101" s="112"/>
      <c r="W101" s="126"/>
      <c r="X101" s="127"/>
      <c r="Y101" s="337"/>
      <c r="Z101" s="338"/>
      <c r="AA101" s="117"/>
      <c r="AB101" s="110"/>
      <c r="AC101" s="333"/>
    </row>
    <row r="102" spans="1:29" ht="15.75" customHeight="1">
      <c r="A102" s="363"/>
      <c r="B102" s="100"/>
      <c r="C102" s="335"/>
      <c r="D102" s="336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8"/>
      <c r="S102" s="47"/>
      <c r="T102" s="120"/>
      <c r="U102" s="111"/>
      <c r="V102" s="112"/>
      <c r="W102" s="126"/>
      <c r="X102" s="127"/>
      <c r="Y102" s="337"/>
      <c r="Z102" s="338"/>
      <c r="AA102" s="117"/>
      <c r="AB102" s="110"/>
      <c r="AC102" s="333"/>
    </row>
    <row r="103" spans="1:29" ht="15.75" customHeight="1">
      <c r="A103" s="363"/>
      <c r="B103" s="100"/>
      <c r="C103" s="335"/>
      <c r="D103" s="336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8"/>
      <c r="S103" s="47"/>
      <c r="T103" s="120"/>
      <c r="U103" s="111"/>
      <c r="V103" s="112"/>
      <c r="W103" s="126"/>
      <c r="X103" s="127"/>
      <c r="Y103" s="337"/>
      <c r="Z103" s="338"/>
      <c r="AA103" s="117"/>
      <c r="AB103" s="110"/>
      <c r="AC103" s="333"/>
    </row>
    <row r="104" spans="1:29" ht="15.75" customHeight="1">
      <c r="A104" s="363"/>
      <c r="B104" s="100"/>
      <c r="C104" s="335"/>
      <c r="D104" s="336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8"/>
      <c r="S104" s="47"/>
      <c r="T104" s="120"/>
      <c r="U104" s="111"/>
      <c r="V104" s="112"/>
      <c r="W104" s="126"/>
      <c r="X104" s="127"/>
      <c r="Y104" s="337"/>
      <c r="Z104" s="338"/>
      <c r="AA104" s="117"/>
      <c r="AB104" s="110"/>
      <c r="AC104" s="333"/>
    </row>
    <row r="105" spans="1:29" ht="15.75" customHeight="1">
      <c r="A105" s="363"/>
      <c r="B105" s="100"/>
      <c r="C105" s="335"/>
      <c r="D105" s="336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8"/>
      <c r="S105" s="119"/>
      <c r="T105" s="120"/>
      <c r="U105" s="130"/>
      <c r="V105" s="131"/>
      <c r="W105" s="126"/>
      <c r="X105" s="127"/>
      <c r="Y105" s="337"/>
      <c r="Z105" s="338"/>
      <c r="AA105" s="165"/>
      <c r="AB105" s="125"/>
      <c r="AC105" s="333"/>
    </row>
    <row r="106" spans="1:29" ht="15.75" customHeight="1" thickBot="1">
      <c r="A106" s="364"/>
      <c r="B106" s="133" t="s">
        <v>115</v>
      </c>
      <c r="C106" s="358"/>
      <c r="D106" s="358"/>
      <c r="E106" s="134"/>
      <c r="F106" s="99"/>
      <c r="G106" s="135"/>
      <c r="H106" s="69"/>
      <c r="I106" s="136">
        <f t="shared" ref="I106:J106" si="46">AVERAGE(I90:I105)</f>
        <v>4.1428571428571432</v>
      </c>
      <c r="J106" s="137">
        <f t="shared" si="46"/>
        <v>3171.4285714285716</v>
      </c>
      <c r="K106" s="138">
        <f t="shared" ref="K106" si="47">J106/I106</f>
        <v>765.51724137931035</v>
      </c>
      <c r="L106" s="136">
        <f t="shared" ref="L106:M106" si="48">AVERAGE(L90:L105)</f>
        <v>4.1428571428571432</v>
      </c>
      <c r="M106" s="137">
        <f t="shared" si="48"/>
        <v>2872.1201832080465</v>
      </c>
      <c r="N106" s="138">
        <f t="shared" ref="N106:N114" si="49">M106/L106</f>
        <v>693.270389050218</v>
      </c>
      <c r="O106" s="139">
        <f t="shared" ref="O106:O114" si="50">L106-I106</f>
        <v>0</v>
      </c>
      <c r="P106" s="140">
        <f t="shared" ref="P106:P114" si="51">N106-K106</f>
        <v>-72.246852329092349</v>
      </c>
      <c r="Q106" s="141">
        <f t="shared" ref="Q106:Q114" si="52">N106/K106</f>
        <v>0.9056234811917262</v>
      </c>
      <c r="R106" s="329"/>
      <c r="S106" s="142">
        <v>0.70833333333333337</v>
      </c>
      <c r="T106" s="143">
        <v>0.9761805555555555</v>
      </c>
      <c r="U106" s="144"/>
      <c r="V106" s="166"/>
      <c r="W106" s="99"/>
      <c r="X106" s="69"/>
      <c r="Y106" s="359"/>
      <c r="Z106" s="360"/>
      <c r="AA106" s="168">
        <f t="shared" ref="AA106:AA114" si="53">M106-J106</f>
        <v>-299.3083882205251</v>
      </c>
      <c r="AB106" s="141">
        <f t="shared" ref="AB106:AB114" si="54">M106/J106</f>
        <v>0.90562348119172631</v>
      </c>
      <c r="AC106" s="334"/>
    </row>
    <row r="107" spans="1:29" ht="15.75" customHeight="1">
      <c r="A107" s="322" t="s">
        <v>140</v>
      </c>
      <c r="B107" s="114" t="s">
        <v>118</v>
      </c>
      <c r="C107" s="325" t="s">
        <v>143</v>
      </c>
      <c r="D107" s="326"/>
      <c r="E107" s="147">
        <v>14.28</v>
      </c>
      <c r="F107" s="97">
        <v>351</v>
      </c>
      <c r="G107" s="148">
        <f t="shared" ref="G107:G114" si="55">E107*F107</f>
        <v>5012.28</v>
      </c>
      <c r="H107" s="149">
        <v>3</v>
      </c>
      <c r="I107" s="150">
        <v>3</v>
      </c>
      <c r="J107" s="151">
        <v>3600</v>
      </c>
      <c r="K107" s="152">
        <f>J107/I107</f>
        <v>1200</v>
      </c>
      <c r="L107" s="153">
        <v>3</v>
      </c>
      <c r="M107" s="151">
        <f t="shared" ref="M107:M114" si="56">F107/V107*60</f>
        <v>3186.1682678776438</v>
      </c>
      <c r="N107" s="152">
        <f t="shared" si="49"/>
        <v>1062.056089292548</v>
      </c>
      <c r="O107" s="154">
        <f t="shared" si="50"/>
        <v>0</v>
      </c>
      <c r="P107" s="155">
        <f t="shared" si="51"/>
        <v>-137.94391070745201</v>
      </c>
      <c r="Q107" s="156">
        <f t="shared" si="52"/>
        <v>0.88504674107712333</v>
      </c>
      <c r="R107" s="327">
        <f>Q123</f>
        <v>0.89500156743733184</v>
      </c>
      <c r="S107" s="157">
        <v>0.75555555555555554</v>
      </c>
      <c r="T107" s="158">
        <v>0.76013888888888892</v>
      </c>
      <c r="U107" s="159"/>
      <c r="V107" s="160">
        <v>6.6098203953391304</v>
      </c>
      <c r="W107" s="161"/>
      <c r="X107" s="162"/>
      <c r="Y107" s="330"/>
      <c r="Z107" s="331"/>
      <c r="AA107" s="115">
        <f t="shared" si="53"/>
        <v>-413.83173212235624</v>
      </c>
      <c r="AB107" s="156">
        <f t="shared" si="54"/>
        <v>0.88504674107712322</v>
      </c>
      <c r="AC107" s="332">
        <f>AB123</f>
        <v>0.89500156743733184</v>
      </c>
    </row>
    <row r="108" spans="1:29" ht="15.75" customHeight="1">
      <c r="A108" s="323"/>
      <c r="B108" s="100" t="s">
        <v>118</v>
      </c>
      <c r="C108" s="335" t="s">
        <v>141</v>
      </c>
      <c r="D108" s="336"/>
      <c r="E108" s="101">
        <v>14.03</v>
      </c>
      <c r="F108" s="102">
        <v>2486</v>
      </c>
      <c r="G108" s="103">
        <f t="shared" si="55"/>
        <v>34878.58</v>
      </c>
      <c r="H108" s="26">
        <v>2</v>
      </c>
      <c r="I108" s="104">
        <v>3</v>
      </c>
      <c r="J108" s="105">
        <v>3000</v>
      </c>
      <c r="K108" s="106">
        <f t="shared" si="45"/>
        <v>1000</v>
      </c>
      <c r="L108" s="107">
        <v>3</v>
      </c>
      <c r="M108" s="105">
        <f t="shared" si="56"/>
        <v>2718.9250361065101</v>
      </c>
      <c r="N108" s="106">
        <f t="shared" si="49"/>
        <v>906.30834536883674</v>
      </c>
      <c r="O108" s="108">
        <f t="shared" si="50"/>
        <v>0</v>
      </c>
      <c r="P108" s="109">
        <f t="shared" si="51"/>
        <v>-93.69165463116326</v>
      </c>
      <c r="Q108" s="110">
        <f t="shared" si="52"/>
        <v>0.90630834536883675</v>
      </c>
      <c r="R108" s="328"/>
      <c r="S108" s="47">
        <v>0.77013888888888882</v>
      </c>
      <c r="T108" s="48">
        <v>0.80822916666666655</v>
      </c>
      <c r="U108" s="111">
        <v>15</v>
      </c>
      <c r="V108" s="112">
        <v>54.859916334286488</v>
      </c>
      <c r="W108" s="113"/>
      <c r="X108" s="116"/>
      <c r="Y108" s="337"/>
      <c r="Z108" s="338"/>
      <c r="AA108" s="117">
        <f t="shared" si="53"/>
        <v>-281.07496389348989</v>
      </c>
      <c r="AB108" s="110">
        <f t="shared" si="54"/>
        <v>0.90630834536883675</v>
      </c>
      <c r="AC108" s="333"/>
    </row>
    <row r="109" spans="1:29" ht="15.75" customHeight="1">
      <c r="A109" s="323"/>
      <c r="B109" s="100" t="s">
        <v>118</v>
      </c>
      <c r="C109" s="335" t="s">
        <v>142</v>
      </c>
      <c r="D109" s="336"/>
      <c r="E109" s="101">
        <v>18.18</v>
      </c>
      <c r="F109" s="102">
        <v>699</v>
      </c>
      <c r="G109" s="103">
        <f t="shared" si="55"/>
        <v>12707.82</v>
      </c>
      <c r="H109" s="26">
        <v>2</v>
      </c>
      <c r="I109" s="104">
        <v>3</v>
      </c>
      <c r="J109" s="105">
        <v>3000</v>
      </c>
      <c r="K109" s="106">
        <f t="shared" si="45"/>
        <v>1000</v>
      </c>
      <c r="L109" s="107">
        <v>3</v>
      </c>
      <c r="M109" s="105">
        <f t="shared" si="56"/>
        <v>2717.2088803998245</v>
      </c>
      <c r="N109" s="106">
        <f t="shared" si="49"/>
        <v>905.73629346660812</v>
      </c>
      <c r="O109" s="108">
        <f t="shared" si="50"/>
        <v>0</v>
      </c>
      <c r="P109" s="109">
        <f t="shared" si="51"/>
        <v>-94.263706533391883</v>
      </c>
      <c r="Q109" s="110">
        <f t="shared" si="52"/>
        <v>0.90573629346660811</v>
      </c>
      <c r="R109" s="328"/>
      <c r="S109" s="47">
        <v>0.81805555555555542</v>
      </c>
      <c r="T109" s="48">
        <v>0.82877314814814806</v>
      </c>
      <c r="U109" s="111">
        <v>15</v>
      </c>
      <c r="V109" s="112">
        <v>15.434956179676819</v>
      </c>
      <c r="W109" s="113"/>
      <c r="X109" s="116"/>
      <c r="Y109" s="337"/>
      <c r="Z109" s="338"/>
      <c r="AA109" s="117">
        <f t="shared" si="53"/>
        <v>-282.79111960017553</v>
      </c>
      <c r="AB109" s="110">
        <f t="shared" si="54"/>
        <v>0.90573629346660811</v>
      </c>
      <c r="AC109" s="333"/>
    </row>
    <row r="110" spans="1:29" ht="15.75" customHeight="1">
      <c r="A110" s="323"/>
      <c r="B110" s="100" t="s">
        <v>118</v>
      </c>
      <c r="C110" s="335" t="s">
        <v>148</v>
      </c>
      <c r="D110" s="336"/>
      <c r="E110" s="101">
        <v>25.03</v>
      </c>
      <c r="F110" s="102">
        <v>2053</v>
      </c>
      <c r="G110" s="103">
        <f t="shared" si="55"/>
        <v>51386.590000000004</v>
      </c>
      <c r="H110" s="26"/>
      <c r="I110" s="104">
        <v>5</v>
      </c>
      <c r="J110" s="105">
        <v>3600</v>
      </c>
      <c r="K110" s="106">
        <f t="shared" si="45"/>
        <v>720</v>
      </c>
      <c r="L110" s="107">
        <v>5</v>
      </c>
      <c r="M110" s="105">
        <f t="shared" si="56"/>
        <v>3197.2687436999604</v>
      </c>
      <c r="N110" s="106">
        <f t="shared" si="49"/>
        <v>639.45374873999208</v>
      </c>
      <c r="O110" s="108">
        <f t="shared" si="50"/>
        <v>0</v>
      </c>
      <c r="P110" s="109">
        <f t="shared" si="51"/>
        <v>-80.546251260007921</v>
      </c>
      <c r="Q110" s="110">
        <f t="shared" si="52"/>
        <v>0.88813020658332231</v>
      </c>
      <c r="R110" s="328"/>
      <c r="S110" s="47">
        <v>0.83888888888888868</v>
      </c>
      <c r="T110" s="48">
        <v>0.86563657407407391</v>
      </c>
      <c r="U110" s="111">
        <v>14.566666666666492</v>
      </c>
      <c r="V110" s="112">
        <v>38.526633159229831</v>
      </c>
      <c r="W110" s="113"/>
      <c r="X110" s="116"/>
      <c r="Y110" s="337"/>
      <c r="Z110" s="338"/>
      <c r="AA110" s="117">
        <f t="shared" si="53"/>
        <v>-402.7312563000396</v>
      </c>
      <c r="AB110" s="110">
        <f t="shared" si="54"/>
        <v>0.88813020658332231</v>
      </c>
      <c r="AC110" s="333"/>
    </row>
    <row r="111" spans="1:29" ht="15.75" customHeight="1">
      <c r="A111" s="323"/>
      <c r="B111" s="100" t="s">
        <v>118</v>
      </c>
      <c r="C111" s="335" t="s">
        <v>143</v>
      </c>
      <c r="D111" s="336"/>
      <c r="E111" s="101">
        <v>14.28</v>
      </c>
      <c r="F111" s="102">
        <v>2751</v>
      </c>
      <c r="G111" s="103">
        <f t="shared" si="55"/>
        <v>39284.28</v>
      </c>
      <c r="H111" s="13"/>
      <c r="I111" s="104">
        <v>3</v>
      </c>
      <c r="J111" s="105">
        <v>3600</v>
      </c>
      <c r="K111" s="106">
        <f t="shared" si="45"/>
        <v>1200</v>
      </c>
      <c r="L111" s="107">
        <v>3</v>
      </c>
      <c r="M111" s="105">
        <f t="shared" si="56"/>
        <v>3186.1682678776433</v>
      </c>
      <c r="N111" s="106">
        <f t="shared" si="49"/>
        <v>1062.0560892925478</v>
      </c>
      <c r="O111" s="108">
        <f t="shared" si="50"/>
        <v>0</v>
      </c>
      <c r="P111" s="109">
        <f t="shared" si="51"/>
        <v>-137.94391070745223</v>
      </c>
      <c r="Q111" s="110">
        <f t="shared" si="52"/>
        <v>0.88504674107712311</v>
      </c>
      <c r="R111" s="328"/>
      <c r="S111" s="47">
        <v>0.87569444444444422</v>
      </c>
      <c r="T111" s="48">
        <v>0.9116666666666664</v>
      </c>
      <c r="U111" s="111">
        <v>15</v>
      </c>
      <c r="V111" s="112">
        <v>51.805173525863104</v>
      </c>
      <c r="W111" s="113"/>
      <c r="X111" s="116"/>
      <c r="Y111" s="337"/>
      <c r="Z111" s="338"/>
      <c r="AA111" s="117">
        <f t="shared" si="53"/>
        <v>-413.8317321223567</v>
      </c>
      <c r="AB111" s="110">
        <f t="shared" si="54"/>
        <v>0.88504674107712311</v>
      </c>
      <c r="AC111" s="333"/>
    </row>
    <row r="112" spans="1:29" ht="15.75" customHeight="1">
      <c r="A112" s="323"/>
      <c r="B112" s="100" t="s">
        <v>118</v>
      </c>
      <c r="C112" s="335" t="s">
        <v>142</v>
      </c>
      <c r="D112" s="336"/>
      <c r="E112" s="101">
        <v>18.18</v>
      </c>
      <c r="F112" s="102">
        <v>1458</v>
      </c>
      <c r="G112" s="121">
        <f t="shared" si="55"/>
        <v>26506.44</v>
      </c>
      <c r="H112" s="122"/>
      <c r="I112" s="104">
        <v>3</v>
      </c>
      <c r="J112" s="105">
        <v>3000</v>
      </c>
      <c r="K112" s="106">
        <f t="shared" si="45"/>
        <v>1000</v>
      </c>
      <c r="L112" s="107">
        <v>3</v>
      </c>
      <c r="M112" s="105">
        <f t="shared" si="56"/>
        <v>2717.2088803998245</v>
      </c>
      <c r="N112" s="106">
        <f t="shared" si="49"/>
        <v>905.73629346660812</v>
      </c>
      <c r="O112" s="108">
        <f t="shared" si="50"/>
        <v>0</v>
      </c>
      <c r="P112" s="109">
        <f t="shared" si="51"/>
        <v>-94.263706533391883</v>
      </c>
      <c r="Q112" s="110">
        <f t="shared" si="52"/>
        <v>0.90573629346660811</v>
      </c>
      <c r="R112" s="328"/>
      <c r="S112" s="47">
        <v>0.9215277777777775</v>
      </c>
      <c r="T112" s="120">
        <v>0.94387731481481452</v>
      </c>
      <c r="U112" s="111">
        <v>15</v>
      </c>
      <c r="V112" s="112">
        <v>32.194801301815168</v>
      </c>
      <c r="W112" s="113"/>
      <c r="X112" s="116"/>
      <c r="Y112" s="337"/>
      <c r="Z112" s="338"/>
      <c r="AA112" s="117">
        <f t="shared" si="53"/>
        <v>-282.79111960017553</v>
      </c>
      <c r="AB112" s="110">
        <f t="shared" si="54"/>
        <v>0.90573629346660811</v>
      </c>
      <c r="AC112" s="333"/>
    </row>
    <row r="113" spans="1:29" ht="15.75" customHeight="1">
      <c r="A113" s="323"/>
      <c r="B113" s="100" t="s">
        <v>118</v>
      </c>
      <c r="C113" s="335" t="s">
        <v>141</v>
      </c>
      <c r="D113" s="336"/>
      <c r="E113" s="101">
        <v>14.03</v>
      </c>
      <c r="F113" s="102">
        <v>6423</v>
      </c>
      <c r="G113" s="121">
        <f t="shared" si="55"/>
        <v>90114.69</v>
      </c>
      <c r="H113" s="62"/>
      <c r="I113" s="104">
        <v>3</v>
      </c>
      <c r="J113" s="105">
        <v>3000</v>
      </c>
      <c r="K113" s="106">
        <f t="shared" si="45"/>
        <v>1000</v>
      </c>
      <c r="L113" s="107">
        <v>3</v>
      </c>
      <c r="M113" s="105">
        <f t="shared" si="56"/>
        <v>2718.9250361065097</v>
      </c>
      <c r="N113" s="106">
        <f t="shared" si="49"/>
        <v>906.30834536883651</v>
      </c>
      <c r="O113" s="123">
        <f t="shared" si="50"/>
        <v>0</v>
      </c>
      <c r="P113" s="124">
        <f t="shared" si="51"/>
        <v>-93.691654631163487</v>
      </c>
      <c r="Q113" s="125">
        <f t="shared" si="52"/>
        <v>0.90630834536883653</v>
      </c>
      <c r="R113" s="328"/>
      <c r="S113" s="47">
        <v>0.95416666666666639</v>
      </c>
      <c r="T113" s="120">
        <v>1.0525925925925923</v>
      </c>
      <c r="U113" s="111">
        <v>14.816666666666691</v>
      </c>
      <c r="V113" s="112">
        <v>141.73984015089385</v>
      </c>
      <c r="W113" s="113"/>
      <c r="X113" s="116"/>
      <c r="Y113" s="337"/>
      <c r="Z113" s="338"/>
      <c r="AA113" s="117">
        <f t="shared" si="53"/>
        <v>-281.07496389349035</v>
      </c>
      <c r="AB113" s="110">
        <f t="shared" si="54"/>
        <v>0.90630834536883653</v>
      </c>
      <c r="AC113" s="333"/>
    </row>
    <row r="114" spans="1:29" ht="15.75" customHeight="1">
      <c r="A114" s="323"/>
      <c r="B114" s="100" t="s">
        <v>118</v>
      </c>
      <c r="C114" s="335" t="s">
        <v>143</v>
      </c>
      <c r="D114" s="336"/>
      <c r="E114" s="101">
        <v>14.28</v>
      </c>
      <c r="F114" s="102">
        <v>8346</v>
      </c>
      <c r="G114" s="121">
        <f t="shared" si="55"/>
        <v>119180.87999999999</v>
      </c>
      <c r="H114" s="62"/>
      <c r="I114" s="104">
        <v>3</v>
      </c>
      <c r="J114" s="105">
        <v>3600</v>
      </c>
      <c r="K114" s="106">
        <f t="shared" si="45"/>
        <v>1200</v>
      </c>
      <c r="L114" s="118">
        <v>3</v>
      </c>
      <c r="M114" s="105">
        <f t="shared" si="56"/>
        <v>3186.1682678776442</v>
      </c>
      <c r="N114" s="106">
        <f t="shared" si="49"/>
        <v>1062.056089292548</v>
      </c>
      <c r="O114" s="123">
        <f t="shared" si="50"/>
        <v>0</v>
      </c>
      <c r="P114" s="124">
        <f t="shared" si="51"/>
        <v>-137.94391070745201</v>
      </c>
      <c r="Q114" s="125">
        <f t="shared" si="52"/>
        <v>0.88504674107712333</v>
      </c>
      <c r="R114" s="328"/>
      <c r="S114" s="47">
        <v>1.0624999999999998</v>
      </c>
      <c r="T114" s="120">
        <v>1.1716435185185183</v>
      </c>
      <c r="U114" s="111">
        <v>15</v>
      </c>
      <c r="V114" s="112">
        <v>157.16684051139708</v>
      </c>
      <c r="W114" s="113"/>
      <c r="X114" s="116"/>
      <c r="Y114" s="337"/>
      <c r="Z114" s="338"/>
      <c r="AA114" s="117">
        <f t="shared" si="53"/>
        <v>-413.83173212235579</v>
      </c>
      <c r="AB114" s="110">
        <f t="shared" si="54"/>
        <v>0.88504674107712344</v>
      </c>
      <c r="AC114" s="333"/>
    </row>
    <row r="115" spans="1:29" ht="15.75" customHeight="1">
      <c r="A115" s="323"/>
      <c r="B115" s="100"/>
      <c r="C115" s="335"/>
      <c r="D115" s="336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8"/>
      <c r="S115" s="47"/>
      <c r="T115" s="120"/>
      <c r="U115" s="111"/>
      <c r="V115" s="112"/>
      <c r="W115" s="113"/>
      <c r="X115" s="116"/>
      <c r="Y115" s="337"/>
      <c r="Z115" s="338"/>
      <c r="AA115" s="117"/>
      <c r="AB115" s="110"/>
      <c r="AC115" s="333"/>
    </row>
    <row r="116" spans="1:29" ht="15.75" customHeight="1">
      <c r="A116" s="323"/>
      <c r="B116" s="100"/>
      <c r="C116" s="335"/>
      <c r="D116" s="336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8"/>
      <c r="S116" s="47"/>
      <c r="T116" s="120"/>
      <c r="U116" s="111"/>
      <c r="V116" s="112"/>
      <c r="W116" s="113"/>
      <c r="X116" s="116"/>
      <c r="Y116" s="337"/>
      <c r="Z116" s="338"/>
      <c r="AA116" s="117"/>
      <c r="AB116" s="110"/>
      <c r="AC116" s="333"/>
    </row>
    <row r="117" spans="1:29" ht="15.75" customHeight="1">
      <c r="A117" s="323"/>
      <c r="B117" s="100"/>
      <c r="C117" s="335"/>
      <c r="D117" s="336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8"/>
      <c r="S117" s="47"/>
      <c r="T117" s="120"/>
      <c r="U117" s="111"/>
      <c r="V117" s="112"/>
      <c r="W117" s="126"/>
      <c r="X117" s="127"/>
      <c r="Y117" s="337"/>
      <c r="Z117" s="338"/>
      <c r="AA117" s="117"/>
      <c r="AB117" s="110"/>
      <c r="AC117" s="333"/>
    </row>
    <row r="118" spans="1:29" ht="15.75" customHeight="1">
      <c r="A118" s="323"/>
      <c r="B118" s="100"/>
      <c r="C118" s="335"/>
      <c r="D118" s="336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8"/>
      <c r="S118" s="47"/>
      <c r="T118" s="120"/>
      <c r="U118" s="111"/>
      <c r="V118" s="112"/>
      <c r="W118" s="126"/>
      <c r="X118" s="127"/>
      <c r="Y118" s="337"/>
      <c r="Z118" s="338"/>
      <c r="AA118" s="117"/>
      <c r="AB118" s="110"/>
      <c r="AC118" s="333"/>
    </row>
    <row r="119" spans="1:29" ht="15.75" customHeight="1">
      <c r="A119" s="323"/>
      <c r="B119" s="100"/>
      <c r="C119" s="335"/>
      <c r="D119" s="336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8"/>
      <c r="S119" s="47"/>
      <c r="T119" s="120"/>
      <c r="U119" s="111"/>
      <c r="V119" s="112"/>
      <c r="W119" s="126"/>
      <c r="X119" s="127"/>
      <c r="Y119" s="337"/>
      <c r="Z119" s="338"/>
      <c r="AA119" s="117"/>
      <c r="AB119" s="110"/>
      <c r="AC119" s="333"/>
    </row>
    <row r="120" spans="1:29" ht="15.75" customHeight="1">
      <c r="A120" s="323"/>
      <c r="B120" s="100"/>
      <c r="C120" s="335"/>
      <c r="D120" s="336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8"/>
      <c r="S120" s="47"/>
      <c r="T120" s="120"/>
      <c r="U120" s="111"/>
      <c r="V120" s="112"/>
      <c r="W120" s="126"/>
      <c r="X120" s="127"/>
      <c r="Y120" s="337"/>
      <c r="Z120" s="338"/>
      <c r="AA120" s="117"/>
      <c r="AB120" s="110"/>
      <c r="AC120" s="333"/>
    </row>
    <row r="121" spans="1:29" ht="15.75" customHeight="1">
      <c r="A121" s="323"/>
      <c r="B121" s="100"/>
      <c r="C121" s="335"/>
      <c r="D121" s="336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8"/>
      <c r="S121" s="47"/>
      <c r="T121" s="120"/>
      <c r="U121" s="111"/>
      <c r="V121" s="112"/>
      <c r="W121" s="126"/>
      <c r="X121" s="127"/>
      <c r="Y121" s="337"/>
      <c r="Z121" s="338"/>
      <c r="AA121" s="117"/>
      <c r="AB121" s="110"/>
      <c r="AC121" s="333"/>
    </row>
    <row r="122" spans="1:29" ht="15.75" customHeight="1">
      <c r="A122" s="323"/>
      <c r="B122" s="100"/>
      <c r="C122" s="335"/>
      <c r="D122" s="336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8"/>
      <c r="S122" s="119"/>
      <c r="T122" s="120"/>
      <c r="U122" s="130"/>
      <c r="V122" s="131"/>
      <c r="W122" s="126"/>
      <c r="X122" s="127"/>
      <c r="Y122" s="337"/>
      <c r="Z122" s="338"/>
      <c r="AA122" s="165"/>
      <c r="AB122" s="125"/>
      <c r="AC122" s="333"/>
    </row>
    <row r="123" spans="1:29" ht="15.75" customHeight="1" thickBot="1">
      <c r="A123" s="324"/>
      <c r="B123" s="133" t="s">
        <v>115</v>
      </c>
      <c r="C123" s="358"/>
      <c r="D123" s="358"/>
      <c r="E123" s="134"/>
      <c r="F123" s="99"/>
      <c r="G123" s="135"/>
      <c r="H123" s="69"/>
      <c r="I123" s="136">
        <f t="shared" ref="I123:J123" si="57">AVERAGE(I107:I122)</f>
        <v>3.25</v>
      </c>
      <c r="J123" s="137">
        <f t="shared" si="57"/>
        <v>3300</v>
      </c>
      <c r="K123" s="138">
        <f t="shared" ref="K123" si="58">J123/I123</f>
        <v>1015.3846153846154</v>
      </c>
      <c r="L123" s="136">
        <f t="shared" ref="L123:M123" si="59">AVERAGE(L107:L122)</f>
        <v>3.25</v>
      </c>
      <c r="M123" s="137">
        <f t="shared" si="59"/>
        <v>2953.5051725431949</v>
      </c>
      <c r="N123" s="138">
        <f t="shared" ref="N123:N136" si="60">M123/L123</f>
        <v>908.77082232098303</v>
      </c>
      <c r="O123" s="139">
        <f t="shared" ref="O123:O136" si="61">L123-I123</f>
        <v>0</v>
      </c>
      <c r="P123" s="140">
        <f t="shared" ref="P123:P136" si="62">N123-K123</f>
        <v>-106.61379306363233</v>
      </c>
      <c r="Q123" s="141">
        <f t="shared" ref="Q123:Q136" si="63">N123/K123</f>
        <v>0.89500156743733184</v>
      </c>
      <c r="R123" s="329"/>
      <c r="S123" s="142">
        <v>0.75555555555555554</v>
      </c>
      <c r="T123" s="143">
        <v>1.1716435185185183</v>
      </c>
      <c r="U123" s="144"/>
      <c r="V123" s="166"/>
      <c r="W123" s="99"/>
      <c r="X123" s="69"/>
      <c r="Y123" s="359"/>
      <c r="Z123" s="360"/>
      <c r="AA123" s="168">
        <f t="shared" ref="AA123:AA136" si="64">M123-J123</f>
        <v>-346.49482745680507</v>
      </c>
      <c r="AB123" s="141">
        <f t="shared" ref="AB123:AB136" si="65">M123/J123</f>
        <v>0.89500156743733184</v>
      </c>
      <c r="AC123" s="334"/>
    </row>
    <row r="124" spans="1:29" ht="15.75" customHeight="1">
      <c r="A124" s="361" t="s">
        <v>144</v>
      </c>
      <c r="B124" s="114" t="s">
        <v>118</v>
      </c>
      <c r="C124" s="325" t="s">
        <v>139</v>
      </c>
      <c r="D124" s="326"/>
      <c r="E124" s="147">
        <v>16.66</v>
      </c>
      <c r="F124" s="97">
        <v>262</v>
      </c>
      <c r="G124" s="148">
        <f t="shared" ref="G124:G136" si="66">E124*F124</f>
        <v>4364.92</v>
      </c>
      <c r="H124" s="149">
        <v>3</v>
      </c>
      <c r="I124" s="150">
        <v>5</v>
      </c>
      <c r="J124" s="151">
        <v>3600</v>
      </c>
      <c r="K124" s="152">
        <f>J124/I124</f>
        <v>720</v>
      </c>
      <c r="L124" s="153">
        <v>5</v>
      </c>
      <c r="M124" s="151">
        <f t="shared" ref="M124:M136" si="67">F124/V124*60</f>
        <v>3190.9878973714535</v>
      </c>
      <c r="N124" s="152">
        <f t="shared" si="60"/>
        <v>638.19757947429071</v>
      </c>
      <c r="O124" s="154">
        <f t="shared" si="61"/>
        <v>0</v>
      </c>
      <c r="P124" s="155">
        <f t="shared" si="62"/>
        <v>-81.802420525709294</v>
      </c>
      <c r="Q124" s="156">
        <f t="shared" si="63"/>
        <v>0.88638552704762597</v>
      </c>
      <c r="R124" s="327">
        <f>Q140</f>
        <v>0.88665595510414708</v>
      </c>
      <c r="S124" s="157">
        <v>0.75972222222222219</v>
      </c>
      <c r="T124" s="158">
        <v>0.76313657407407409</v>
      </c>
      <c r="U124" s="159"/>
      <c r="V124" s="160">
        <v>4.9263740589393032</v>
      </c>
      <c r="W124" s="158"/>
      <c r="X124" s="169"/>
      <c r="Y124" s="330"/>
      <c r="Z124" s="331"/>
      <c r="AA124" s="171">
        <f t="shared" si="64"/>
        <v>-409.01210262854647</v>
      </c>
      <c r="AB124" s="156">
        <f t="shared" si="65"/>
        <v>0.88638552704762597</v>
      </c>
      <c r="AC124" s="332">
        <f>AB140</f>
        <v>0.88665595510414708</v>
      </c>
    </row>
    <row r="125" spans="1:29" ht="15.75" customHeight="1">
      <c r="A125" s="362"/>
      <c r="B125" s="100" t="s">
        <v>118</v>
      </c>
      <c r="C125" s="335" t="s">
        <v>201</v>
      </c>
      <c r="D125" s="336"/>
      <c r="E125" s="101">
        <v>30</v>
      </c>
      <c r="F125" s="102">
        <v>874</v>
      </c>
      <c r="G125" s="103">
        <f t="shared" si="66"/>
        <v>26220</v>
      </c>
      <c r="H125" s="26">
        <v>2</v>
      </c>
      <c r="I125" s="104">
        <v>4</v>
      </c>
      <c r="J125" s="105">
        <v>3600</v>
      </c>
      <c r="K125" s="106">
        <f t="shared" si="45"/>
        <v>900</v>
      </c>
      <c r="L125" s="107">
        <v>4</v>
      </c>
      <c r="M125" s="105">
        <f t="shared" si="67"/>
        <v>3193.9199999999987</v>
      </c>
      <c r="N125" s="106">
        <f t="shared" si="60"/>
        <v>798.47999999999968</v>
      </c>
      <c r="O125" s="108">
        <f t="shared" si="61"/>
        <v>0</v>
      </c>
      <c r="P125" s="109">
        <f t="shared" si="62"/>
        <v>-101.52000000000032</v>
      </c>
      <c r="Q125" s="110">
        <f t="shared" si="63"/>
        <v>0.88719999999999966</v>
      </c>
      <c r="R125" s="328"/>
      <c r="S125" s="47">
        <v>0.77291666666666659</v>
      </c>
      <c r="T125" s="48">
        <v>0.78431712962962952</v>
      </c>
      <c r="U125" s="111">
        <v>15</v>
      </c>
      <c r="V125" s="112">
        <v>16.418695521490839</v>
      </c>
      <c r="W125" s="113"/>
      <c r="X125" s="13"/>
      <c r="Y125" s="337"/>
      <c r="Z125" s="338"/>
      <c r="AA125" s="172">
        <f t="shared" si="64"/>
        <v>-406.08000000000129</v>
      </c>
      <c r="AB125" s="110">
        <f t="shared" si="65"/>
        <v>0.88719999999999966</v>
      </c>
      <c r="AC125" s="333"/>
    </row>
    <row r="126" spans="1:29" ht="15.75" customHeight="1">
      <c r="A126" s="362"/>
      <c r="B126" s="100" t="s">
        <v>118</v>
      </c>
      <c r="C126" s="335" t="s">
        <v>147</v>
      </c>
      <c r="D126" s="336"/>
      <c r="E126" s="101">
        <v>24.82</v>
      </c>
      <c r="F126" s="102">
        <v>877</v>
      </c>
      <c r="G126" s="103">
        <f t="shared" si="66"/>
        <v>21767.14</v>
      </c>
      <c r="H126" s="26">
        <v>2</v>
      </c>
      <c r="I126" s="104">
        <v>5</v>
      </c>
      <c r="J126" s="105">
        <v>3600</v>
      </c>
      <c r="K126" s="106">
        <f t="shared" si="45"/>
        <v>720</v>
      </c>
      <c r="L126" s="107">
        <v>5</v>
      </c>
      <c r="M126" s="105">
        <f t="shared" si="67"/>
        <v>3191.7682883712937</v>
      </c>
      <c r="N126" s="106">
        <f t="shared" si="60"/>
        <v>638.35365767425878</v>
      </c>
      <c r="O126" s="108">
        <f t="shared" si="61"/>
        <v>0</v>
      </c>
      <c r="P126" s="109">
        <f t="shared" si="62"/>
        <v>-81.646342325741216</v>
      </c>
      <c r="Q126" s="110">
        <f t="shared" si="63"/>
        <v>0.88660230232535941</v>
      </c>
      <c r="R126" s="328"/>
      <c r="S126" s="47">
        <v>0.79444444444444429</v>
      </c>
      <c r="T126" s="48">
        <v>0.8058912037037036</v>
      </c>
      <c r="U126" s="111">
        <v>14.583333333333268</v>
      </c>
      <c r="V126" s="112">
        <v>16.486159158768732</v>
      </c>
      <c r="W126" s="113"/>
      <c r="X126" s="13"/>
      <c r="Y126" s="337"/>
      <c r="Z126" s="338"/>
      <c r="AA126" s="172">
        <f t="shared" si="64"/>
        <v>-408.23171162870631</v>
      </c>
      <c r="AB126" s="110">
        <f t="shared" si="65"/>
        <v>0.8866023023253593</v>
      </c>
      <c r="AC126" s="333"/>
    </row>
    <row r="127" spans="1:29" ht="15.75" customHeight="1">
      <c r="A127" s="362"/>
      <c r="B127" s="100" t="s">
        <v>118</v>
      </c>
      <c r="C127" s="335" t="s">
        <v>146</v>
      </c>
      <c r="D127" s="336"/>
      <c r="E127" s="101">
        <v>18.18</v>
      </c>
      <c r="F127" s="102">
        <v>446</v>
      </c>
      <c r="G127" s="103">
        <f t="shared" si="66"/>
        <v>8108.28</v>
      </c>
      <c r="H127" s="26">
        <v>2</v>
      </c>
      <c r="I127" s="104">
        <v>3</v>
      </c>
      <c r="J127" s="105">
        <v>3600</v>
      </c>
      <c r="K127" s="106">
        <f t="shared" si="45"/>
        <v>1200</v>
      </c>
      <c r="L127" s="107">
        <v>3</v>
      </c>
      <c r="M127" s="105">
        <f t="shared" si="67"/>
        <v>3198.116059801524</v>
      </c>
      <c r="N127" s="106">
        <f t="shared" si="60"/>
        <v>1066.0386866005081</v>
      </c>
      <c r="O127" s="108">
        <f t="shared" si="61"/>
        <v>0</v>
      </c>
      <c r="P127" s="109">
        <f t="shared" si="62"/>
        <v>-133.96131339949193</v>
      </c>
      <c r="Q127" s="110">
        <f t="shared" si="63"/>
        <v>0.88836557216709011</v>
      </c>
      <c r="R127" s="328"/>
      <c r="S127" s="47">
        <v>0.81597222222222199</v>
      </c>
      <c r="T127" s="48">
        <v>0.82178240740740716</v>
      </c>
      <c r="U127" s="111">
        <v>14.516666666666485</v>
      </c>
      <c r="V127" s="112">
        <v>8.3674261657848454</v>
      </c>
      <c r="W127" s="113"/>
      <c r="X127" s="13"/>
      <c r="Y127" s="337"/>
      <c r="Z127" s="338"/>
      <c r="AA127" s="172">
        <f t="shared" si="64"/>
        <v>-401.88394019847601</v>
      </c>
      <c r="AB127" s="110">
        <f t="shared" si="65"/>
        <v>0.88836557216709</v>
      </c>
      <c r="AC127" s="333"/>
    </row>
    <row r="128" spans="1:29" ht="15.75" customHeight="1">
      <c r="A128" s="363"/>
      <c r="B128" s="100" t="s">
        <v>118</v>
      </c>
      <c r="C128" s="335" t="s">
        <v>134</v>
      </c>
      <c r="D128" s="336"/>
      <c r="E128" s="101">
        <v>16.7</v>
      </c>
      <c r="F128" s="102">
        <v>561</v>
      </c>
      <c r="G128" s="103">
        <f t="shared" si="66"/>
        <v>9368.6999999999989</v>
      </c>
      <c r="H128" s="26">
        <v>2</v>
      </c>
      <c r="I128" s="104">
        <v>3</v>
      </c>
      <c r="J128" s="105">
        <v>3600</v>
      </c>
      <c r="K128" s="106">
        <f t="shared" si="45"/>
        <v>1200</v>
      </c>
      <c r="L128" s="107">
        <v>3</v>
      </c>
      <c r="M128" s="105">
        <f t="shared" si="67"/>
        <v>3187.0053565367625</v>
      </c>
      <c r="N128" s="106">
        <f t="shared" si="60"/>
        <v>1062.3351188455874</v>
      </c>
      <c r="O128" s="108">
        <f t="shared" si="61"/>
        <v>0</v>
      </c>
      <c r="P128" s="109">
        <f t="shared" si="62"/>
        <v>-137.66488115441257</v>
      </c>
      <c r="Q128" s="110">
        <f t="shared" si="63"/>
        <v>0.8852792657046562</v>
      </c>
      <c r="R128" s="328"/>
      <c r="S128" s="47">
        <v>0.83194444444444415</v>
      </c>
      <c r="T128" s="48">
        <v>0.83927083333333308</v>
      </c>
      <c r="U128" s="111">
        <v>14.633333333333276</v>
      </c>
      <c r="V128" s="112">
        <v>10.561638979037507</v>
      </c>
      <c r="W128" s="113"/>
      <c r="X128" s="116"/>
      <c r="Y128" s="337"/>
      <c r="Z128" s="338"/>
      <c r="AA128" s="172">
        <f t="shared" si="64"/>
        <v>-412.99464346323748</v>
      </c>
      <c r="AB128" s="110">
        <f t="shared" si="65"/>
        <v>0.8852792657046562</v>
      </c>
      <c r="AC128" s="333"/>
    </row>
    <row r="129" spans="1:29" ht="15.75" customHeight="1">
      <c r="A129" s="363"/>
      <c r="B129" s="100" t="s">
        <v>118</v>
      </c>
      <c r="C129" s="335" t="s">
        <v>145</v>
      </c>
      <c r="D129" s="336"/>
      <c r="E129" s="101">
        <v>18.18</v>
      </c>
      <c r="F129" s="102">
        <v>1152</v>
      </c>
      <c r="G129" s="121">
        <f t="shared" si="66"/>
        <v>20943.36</v>
      </c>
      <c r="H129" s="26">
        <v>2</v>
      </c>
      <c r="I129" s="104">
        <v>3</v>
      </c>
      <c r="J129" s="105">
        <v>3600</v>
      </c>
      <c r="K129" s="106">
        <f t="shared" si="45"/>
        <v>1200</v>
      </c>
      <c r="L129" s="107">
        <v>3</v>
      </c>
      <c r="M129" s="105">
        <f t="shared" si="67"/>
        <v>3190.4577986702825</v>
      </c>
      <c r="N129" s="106">
        <f t="shared" si="60"/>
        <v>1063.4859328900941</v>
      </c>
      <c r="O129" s="108">
        <f t="shared" si="61"/>
        <v>0</v>
      </c>
      <c r="P129" s="109">
        <f t="shared" si="62"/>
        <v>-136.51406710990591</v>
      </c>
      <c r="Q129" s="110">
        <f t="shared" si="63"/>
        <v>0.88623827740841177</v>
      </c>
      <c r="R129" s="328"/>
      <c r="S129" s="47">
        <v>0.8493055555555552</v>
      </c>
      <c r="T129" s="120">
        <v>0.86434027777777744</v>
      </c>
      <c r="U129" s="111">
        <v>15</v>
      </c>
      <c r="V129" s="112">
        <v>21.664602499618645</v>
      </c>
      <c r="W129" s="113"/>
      <c r="X129" s="50"/>
      <c r="Y129" s="337"/>
      <c r="Z129" s="338"/>
      <c r="AA129" s="172">
        <f t="shared" si="64"/>
        <v>-409.5422013297175</v>
      </c>
      <c r="AB129" s="110">
        <f t="shared" si="65"/>
        <v>0.88623827740841177</v>
      </c>
      <c r="AC129" s="333"/>
    </row>
    <row r="130" spans="1:29" ht="15.75" customHeight="1">
      <c r="A130" s="363"/>
      <c r="B130" s="100" t="s">
        <v>118</v>
      </c>
      <c r="C130" s="335" t="s">
        <v>139</v>
      </c>
      <c r="D130" s="336"/>
      <c r="E130" s="101">
        <v>16.66</v>
      </c>
      <c r="F130" s="102">
        <v>2327</v>
      </c>
      <c r="G130" s="121">
        <f t="shared" si="66"/>
        <v>38767.82</v>
      </c>
      <c r="H130" s="26"/>
      <c r="I130" s="104">
        <v>5</v>
      </c>
      <c r="J130" s="105">
        <v>3600</v>
      </c>
      <c r="K130" s="106">
        <f t="shared" si="45"/>
        <v>720</v>
      </c>
      <c r="L130" s="107">
        <v>5</v>
      </c>
      <c r="M130" s="105">
        <f t="shared" si="67"/>
        <v>3190.9878973714526</v>
      </c>
      <c r="N130" s="106">
        <f t="shared" si="60"/>
        <v>638.19757947429048</v>
      </c>
      <c r="O130" s="123">
        <f t="shared" si="61"/>
        <v>0</v>
      </c>
      <c r="P130" s="124">
        <f t="shared" si="62"/>
        <v>-81.802420525709522</v>
      </c>
      <c r="Q130" s="125">
        <f t="shared" si="63"/>
        <v>0.88638552704762563</v>
      </c>
      <c r="R130" s="328"/>
      <c r="S130" s="47">
        <v>0.87430555555555511</v>
      </c>
      <c r="T130" s="120">
        <v>0.90468749999999953</v>
      </c>
      <c r="U130" s="111">
        <v>15</v>
      </c>
      <c r="V130" s="112">
        <v>43.754474943327331</v>
      </c>
      <c r="W130" s="113"/>
      <c r="X130" s="116"/>
      <c r="Y130" s="337"/>
      <c r="Z130" s="338"/>
      <c r="AA130" s="172">
        <f t="shared" si="64"/>
        <v>-409.01210262854738</v>
      </c>
      <c r="AB130" s="110">
        <f t="shared" si="65"/>
        <v>0.88638552704762574</v>
      </c>
      <c r="AC130" s="333"/>
    </row>
    <row r="131" spans="1:29" ht="15.75" customHeight="1">
      <c r="A131" s="363"/>
      <c r="B131" s="100" t="s">
        <v>118</v>
      </c>
      <c r="C131" s="335" t="s">
        <v>201</v>
      </c>
      <c r="D131" s="336"/>
      <c r="E131" s="101">
        <v>30</v>
      </c>
      <c r="F131" s="102">
        <v>2049</v>
      </c>
      <c r="G131" s="121">
        <f t="shared" si="66"/>
        <v>61470</v>
      </c>
      <c r="H131" s="26"/>
      <c r="I131" s="104">
        <v>4</v>
      </c>
      <c r="J131" s="105">
        <v>3600</v>
      </c>
      <c r="K131" s="106">
        <f t="shared" si="45"/>
        <v>900</v>
      </c>
      <c r="L131" s="118">
        <v>4</v>
      </c>
      <c r="M131" s="105">
        <f t="shared" si="67"/>
        <v>3193.9199999999992</v>
      </c>
      <c r="N131" s="106">
        <f t="shared" si="60"/>
        <v>798.47999999999979</v>
      </c>
      <c r="O131" s="123">
        <f t="shared" si="61"/>
        <v>0</v>
      </c>
      <c r="P131" s="124">
        <f t="shared" si="62"/>
        <v>-101.52000000000021</v>
      </c>
      <c r="Q131" s="125">
        <f t="shared" si="63"/>
        <v>0.88719999999999977</v>
      </c>
      <c r="R131" s="328"/>
      <c r="S131" s="47">
        <v>0.91458333333333286</v>
      </c>
      <c r="T131" s="120">
        <v>0.94130787037036989</v>
      </c>
      <c r="U131" s="111">
        <v>15</v>
      </c>
      <c r="V131" s="112">
        <v>38.491884580703349</v>
      </c>
      <c r="W131" s="113"/>
      <c r="X131" s="116"/>
      <c r="Y131" s="337"/>
      <c r="Z131" s="338"/>
      <c r="AA131" s="172">
        <f t="shared" si="64"/>
        <v>-406.08000000000084</v>
      </c>
      <c r="AB131" s="110">
        <f t="shared" si="65"/>
        <v>0.88719999999999977</v>
      </c>
      <c r="AC131" s="333"/>
    </row>
    <row r="132" spans="1:29" ht="15.75" customHeight="1">
      <c r="A132" s="363"/>
      <c r="B132" s="100" t="s">
        <v>118</v>
      </c>
      <c r="C132" s="335" t="s">
        <v>147</v>
      </c>
      <c r="D132" s="336"/>
      <c r="E132" s="101">
        <v>24.82</v>
      </c>
      <c r="F132" s="102">
        <v>1990</v>
      </c>
      <c r="G132" s="121">
        <f t="shared" si="66"/>
        <v>49391.8</v>
      </c>
      <c r="H132" s="26"/>
      <c r="I132" s="104">
        <v>5</v>
      </c>
      <c r="J132" s="105">
        <v>3600</v>
      </c>
      <c r="K132" s="106">
        <f t="shared" si="45"/>
        <v>720</v>
      </c>
      <c r="L132" s="118">
        <v>5</v>
      </c>
      <c r="M132" s="105">
        <f t="shared" si="67"/>
        <v>3191.7682883712937</v>
      </c>
      <c r="N132" s="106">
        <f t="shared" si="60"/>
        <v>638.35365767425878</v>
      </c>
      <c r="O132" s="123">
        <f t="shared" si="61"/>
        <v>0</v>
      </c>
      <c r="P132" s="124">
        <f t="shared" si="62"/>
        <v>-81.646342325741216</v>
      </c>
      <c r="Q132" s="125">
        <f t="shared" si="63"/>
        <v>0.88660230232535941</v>
      </c>
      <c r="R132" s="328"/>
      <c r="S132" s="47">
        <v>0.9513888888888884</v>
      </c>
      <c r="T132" s="120">
        <v>0.97736111111111057</v>
      </c>
      <c r="U132" s="111">
        <v>14.516666666666644</v>
      </c>
      <c r="V132" s="112">
        <v>37.408730588312174</v>
      </c>
      <c r="W132" s="126"/>
      <c r="X132" s="127"/>
      <c r="Y132" s="337"/>
      <c r="Z132" s="338"/>
      <c r="AA132" s="172">
        <f t="shared" si="64"/>
        <v>-408.23171162870631</v>
      </c>
      <c r="AB132" s="110">
        <f t="shared" si="65"/>
        <v>0.8866023023253593</v>
      </c>
      <c r="AC132" s="333"/>
    </row>
    <row r="133" spans="1:29" ht="15.75" customHeight="1">
      <c r="A133" s="363"/>
      <c r="B133" s="100" t="s">
        <v>118</v>
      </c>
      <c r="C133" s="335" t="s">
        <v>146</v>
      </c>
      <c r="D133" s="336"/>
      <c r="E133" s="101">
        <v>18.18</v>
      </c>
      <c r="F133" s="102">
        <v>907</v>
      </c>
      <c r="G133" s="121">
        <f t="shared" si="66"/>
        <v>16489.259999999998</v>
      </c>
      <c r="H133" s="62"/>
      <c r="I133" s="104">
        <v>3</v>
      </c>
      <c r="J133" s="105">
        <v>3600</v>
      </c>
      <c r="K133" s="106">
        <f t="shared" si="45"/>
        <v>1200</v>
      </c>
      <c r="L133" s="118">
        <v>3</v>
      </c>
      <c r="M133" s="105">
        <f t="shared" si="67"/>
        <v>3198.1160598015235</v>
      </c>
      <c r="N133" s="106">
        <f t="shared" si="60"/>
        <v>1066.0386866005078</v>
      </c>
      <c r="O133" s="123">
        <f t="shared" si="61"/>
        <v>0</v>
      </c>
      <c r="P133" s="124">
        <f t="shared" si="62"/>
        <v>-133.96131339949216</v>
      </c>
      <c r="Q133" s="125">
        <f t="shared" si="63"/>
        <v>0.88836557216708989</v>
      </c>
      <c r="R133" s="328"/>
      <c r="S133" s="47">
        <v>0.98749999999999949</v>
      </c>
      <c r="T133" s="120">
        <v>0.999305555555555</v>
      </c>
      <c r="U133" s="111">
        <v>14.600000000000044</v>
      </c>
      <c r="V133" s="112">
        <v>17.016268009791155</v>
      </c>
      <c r="W133" s="126"/>
      <c r="X133" s="127"/>
      <c r="Y133" s="337"/>
      <c r="Z133" s="338"/>
      <c r="AA133" s="172">
        <f t="shared" si="64"/>
        <v>-401.88394019847647</v>
      </c>
      <c r="AB133" s="110">
        <f t="shared" si="65"/>
        <v>0.88836557216708989</v>
      </c>
      <c r="AC133" s="333"/>
    </row>
    <row r="134" spans="1:29" ht="15.75" customHeight="1">
      <c r="A134" s="363"/>
      <c r="B134" s="100" t="s">
        <v>118</v>
      </c>
      <c r="C134" s="335" t="s">
        <v>134</v>
      </c>
      <c r="D134" s="336"/>
      <c r="E134" s="101">
        <v>16.7</v>
      </c>
      <c r="F134" s="102">
        <v>1232</v>
      </c>
      <c r="G134" s="121">
        <f t="shared" si="66"/>
        <v>20574.399999999998</v>
      </c>
      <c r="H134" s="62"/>
      <c r="I134" s="104">
        <v>3</v>
      </c>
      <c r="J134" s="105">
        <v>3600</v>
      </c>
      <c r="K134" s="106">
        <f t="shared" si="45"/>
        <v>1200</v>
      </c>
      <c r="L134" s="118">
        <v>3</v>
      </c>
      <c r="M134" s="105">
        <f t="shared" si="67"/>
        <v>3187.0053565367625</v>
      </c>
      <c r="N134" s="106">
        <f t="shared" si="60"/>
        <v>1062.3351188455874</v>
      </c>
      <c r="O134" s="123">
        <f t="shared" si="61"/>
        <v>0</v>
      </c>
      <c r="P134" s="124">
        <f t="shared" si="62"/>
        <v>-137.66488115441257</v>
      </c>
      <c r="Q134" s="125">
        <f t="shared" si="63"/>
        <v>0.8852792657046562</v>
      </c>
      <c r="R134" s="328"/>
      <c r="S134" s="47">
        <v>1.0097222222222217</v>
      </c>
      <c r="T134" s="120">
        <v>1.0258217592592587</v>
      </c>
      <c r="U134" s="111">
        <v>15.000000000000107</v>
      </c>
      <c r="V134" s="112">
        <v>23.194187561807858</v>
      </c>
      <c r="W134" s="126"/>
      <c r="X134" s="127"/>
      <c r="Y134" s="337"/>
      <c r="Z134" s="338"/>
      <c r="AA134" s="172">
        <f t="shared" si="64"/>
        <v>-412.99464346323748</v>
      </c>
      <c r="AB134" s="110">
        <f t="shared" si="65"/>
        <v>0.8852792657046562</v>
      </c>
      <c r="AC134" s="333"/>
    </row>
    <row r="135" spans="1:29" ht="15.75" customHeight="1">
      <c r="A135" s="363"/>
      <c r="B135" s="100" t="s">
        <v>118</v>
      </c>
      <c r="C135" s="335" t="s">
        <v>145</v>
      </c>
      <c r="D135" s="336"/>
      <c r="E135" s="101">
        <v>18.18</v>
      </c>
      <c r="F135" s="102">
        <v>2896</v>
      </c>
      <c r="G135" s="121">
        <f t="shared" si="66"/>
        <v>52649.279999999999</v>
      </c>
      <c r="H135" s="62"/>
      <c r="I135" s="104">
        <v>3</v>
      </c>
      <c r="J135" s="105">
        <v>3600</v>
      </c>
      <c r="K135" s="106">
        <f t="shared" si="45"/>
        <v>1200</v>
      </c>
      <c r="L135" s="118">
        <v>3</v>
      </c>
      <c r="M135" s="105">
        <f t="shared" si="67"/>
        <v>3190.4577986702825</v>
      </c>
      <c r="N135" s="106">
        <f t="shared" si="60"/>
        <v>1063.4859328900941</v>
      </c>
      <c r="O135" s="123">
        <f t="shared" si="61"/>
        <v>0</v>
      </c>
      <c r="P135" s="124">
        <f t="shared" si="62"/>
        <v>-136.51406710990591</v>
      </c>
      <c r="Q135" s="125">
        <f t="shared" si="63"/>
        <v>0.88623827740841177</v>
      </c>
      <c r="R135" s="328"/>
      <c r="S135" s="47">
        <v>1.0361111111111108</v>
      </c>
      <c r="T135" s="120">
        <v>1.0739236111111108</v>
      </c>
      <c r="U135" s="111">
        <v>14.816666666667011</v>
      </c>
      <c r="V135" s="112">
        <v>54.462403505985762</v>
      </c>
      <c r="W135" s="126"/>
      <c r="X135" s="127"/>
      <c r="Y135" s="337"/>
      <c r="Z135" s="338"/>
      <c r="AA135" s="172">
        <f t="shared" si="64"/>
        <v>-409.5422013297175</v>
      </c>
      <c r="AB135" s="110">
        <f t="shared" si="65"/>
        <v>0.88623827740841177</v>
      </c>
      <c r="AC135" s="333"/>
    </row>
    <row r="136" spans="1:29" ht="15.75" customHeight="1">
      <c r="A136" s="363"/>
      <c r="B136" s="100" t="s">
        <v>118</v>
      </c>
      <c r="C136" s="335" t="s">
        <v>139</v>
      </c>
      <c r="D136" s="336"/>
      <c r="E136" s="101">
        <v>16.66</v>
      </c>
      <c r="F136" s="102">
        <v>6954</v>
      </c>
      <c r="G136" s="121">
        <f t="shared" si="66"/>
        <v>115853.64</v>
      </c>
      <c r="H136" s="62"/>
      <c r="I136" s="104">
        <v>5</v>
      </c>
      <c r="J136" s="105">
        <v>3600</v>
      </c>
      <c r="K136" s="106">
        <f t="shared" si="45"/>
        <v>720</v>
      </c>
      <c r="L136" s="118">
        <v>5</v>
      </c>
      <c r="M136" s="105">
        <f t="shared" si="67"/>
        <v>3190.9878973714531</v>
      </c>
      <c r="N136" s="106">
        <f t="shared" si="60"/>
        <v>638.19757947429059</v>
      </c>
      <c r="O136" s="123">
        <f t="shared" si="61"/>
        <v>0</v>
      </c>
      <c r="P136" s="124">
        <f t="shared" si="62"/>
        <v>-81.802420525709408</v>
      </c>
      <c r="Q136" s="125">
        <f t="shared" si="63"/>
        <v>0.88638552704762585</v>
      </c>
      <c r="R136" s="328"/>
      <c r="S136" s="47">
        <v>1.0840277777777776</v>
      </c>
      <c r="T136" s="120">
        <v>1.1748263888888888</v>
      </c>
      <c r="U136" s="111">
        <v>14.550000000000196</v>
      </c>
      <c r="V136" s="112">
        <v>130.75574506054932</v>
      </c>
      <c r="W136" s="126"/>
      <c r="X136" s="127"/>
      <c r="Y136" s="337"/>
      <c r="Z136" s="338"/>
      <c r="AA136" s="172">
        <f t="shared" si="64"/>
        <v>-409.01210262854693</v>
      </c>
      <c r="AB136" s="110">
        <f t="shared" si="65"/>
        <v>0.88638552704762585</v>
      </c>
      <c r="AC136" s="333"/>
    </row>
    <row r="137" spans="1:29" ht="15.75" customHeight="1">
      <c r="A137" s="363"/>
      <c r="B137" s="100"/>
      <c r="C137" s="335"/>
      <c r="D137" s="336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8"/>
      <c r="S137" s="47"/>
      <c r="T137" s="120"/>
      <c r="U137" s="111"/>
      <c r="V137" s="112"/>
      <c r="W137" s="113"/>
      <c r="X137" s="116"/>
      <c r="Y137" s="337"/>
      <c r="Z137" s="338"/>
      <c r="AA137" s="172"/>
      <c r="AB137" s="110"/>
      <c r="AC137" s="333"/>
    </row>
    <row r="138" spans="1:29" ht="15.75" customHeight="1">
      <c r="A138" s="363"/>
      <c r="B138" s="100"/>
      <c r="C138" s="335"/>
      <c r="D138" s="336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8"/>
      <c r="S138" s="47"/>
      <c r="T138" s="120"/>
      <c r="U138" s="111"/>
      <c r="V138" s="112"/>
      <c r="W138" s="126"/>
      <c r="X138" s="127"/>
      <c r="Y138" s="337"/>
      <c r="Z138" s="338"/>
      <c r="AA138" s="172"/>
      <c r="AB138" s="110"/>
      <c r="AC138" s="333"/>
    </row>
    <row r="139" spans="1:29" ht="15.75" customHeight="1">
      <c r="A139" s="363"/>
      <c r="B139" s="100"/>
      <c r="C139" s="335"/>
      <c r="D139" s="336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8"/>
      <c r="S139" s="119"/>
      <c r="T139" s="120"/>
      <c r="U139" s="130"/>
      <c r="V139" s="131"/>
      <c r="W139" s="126"/>
      <c r="X139" s="127"/>
      <c r="Y139" s="337"/>
      <c r="Z139" s="338"/>
      <c r="AA139" s="173"/>
      <c r="AB139" s="125"/>
      <c r="AC139" s="333"/>
    </row>
    <row r="140" spans="1:29" ht="15.75" customHeight="1" thickBot="1">
      <c r="A140" s="364"/>
      <c r="B140" s="133" t="s">
        <v>115</v>
      </c>
      <c r="C140" s="358"/>
      <c r="D140" s="358"/>
      <c r="E140" s="134"/>
      <c r="F140" s="167"/>
      <c r="G140" s="135"/>
      <c r="H140" s="69"/>
      <c r="I140" s="136">
        <f t="shared" ref="I140:J140" si="68">AVERAGE(I124:I139)</f>
        <v>3.9230769230769229</v>
      </c>
      <c r="J140" s="137">
        <f t="shared" si="68"/>
        <v>3600</v>
      </c>
      <c r="K140" s="138">
        <f t="shared" ref="K140" si="69">J140/I140</f>
        <v>917.64705882352951</v>
      </c>
      <c r="L140" s="136">
        <f t="shared" ref="L140:M140" si="70">AVERAGE(L124:L139)</f>
        <v>3.9230769230769229</v>
      </c>
      <c r="M140" s="137">
        <f t="shared" si="70"/>
        <v>3191.9614383749295</v>
      </c>
      <c r="N140" s="138">
        <f>M140/L140</f>
        <v>813.63722938968795</v>
      </c>
      <c r="O140" s="139">
        <f>L140-I140</f>
        <v>0</v>
      </c>
      <c r="P140" s="140">
        <f>N140-K140</f>
        <v>-104.00982943384156</v>
      </c>
      <c r="Q140" s="141">
        <f>N140/K140</f>
        <v>0.88665595510414708</v>
      </c>
      <c r="R140" s="329"/>
      <c r="S140" s="142">
        <v>0.75972222222222219</v>
      </c>
      <c r="T140" s="143">
        <v>1.1748263888888888</v>
      </c>
      <c r="U140" s="144"/>
      <c r="V140" s="166"/>
      <c r="W140" s="167"/>
      <c r="X140" s="138"/>
      <c r="Y140" s="359"/>
      <c r="Z140" s="360"/>
      <c r="AA140" s="174">
        <f>M140-J140</f>
        <v>-408.03856162507054</v>
      </c>
      <c r="AB140" s="141">
        <f>M140/J140</f>
        <v>0.88665595510414708</v>
      </c>
      <c r="AC140" s="334"/>
    </row>
    <row r="142" spans="1:29">
      <c r="Y142" s="365" t="s">
        <v>149</v>
      </c>
      <c r="Z142" s="365"/>
    </row>
    <row r="143" spans="1:29">
      <c r="Y143" s="365" t="s">
        <v>150</v>
      </c>
      <c r="Z143" s="365"/>
    </row>
    <row r="144" spans="1:29">
      <c r="Y144" s="365" t="s">
        <v>151</v>
      </c>
      <c r="Z144" s="365"/>
    </row>
    <row r="145" spans="25:26">
      <c r="Y145" s="365" t="s">
        <v>152</v>
      </c>
      <c r="Z145" s="365"/>
    </row>
    <row r="146" spans="25:26">
      <c r="Y146" s="365" t="s">
        <v>153</v>
      </c>
      <c r="Z146" s="365"/>
    </row>
    <row r="147" spans="25:26">
      <c r="Y147" s="365" t="s">
        <v>154</v>
      </c>
      <c r="Z147" s="365"/>
    </row>
    <row r="148" spans="25:26">
      <c r="Y148" s="365" t="s">
        <v>155</v>
      </c>
      <c r="Z148" s="365"/>
    </row>
    <row r="149" spans="25:26">
      <c r="Y149" s="365" t="s">
        <v>156</v>
      </c>
      <c r="Z149" s="365"/>
    </row>
    <row r="150" spans="25:26">
      <c r="Y150" s="365" t="s">
        <v>157</v>
      </c>
      <c r="Z150" s="365"/>
    </row>
    <row r="151" spans="25:26">
      <c r="Y151" s="365" t="s">
        <v>158</v>
      </c>
      <c r="Z151" s="365"/>
    </row>
    <row r="152" spans="25:26">
      <c r="Y152" s="365" t="s">
        <v>159</v>
      </c>
      <c r="Z152" s="365"/>
    </row>
    <row r="153" spans="25:26">
      <c r="Y153" s="365" t="s">
        <v>160</v>
      </c>
      <c r="Z153" s="365"/>
    </row>
    <row r="154" spans="25:26">
      <c r="Y154" s="365" t="s">
        <v>161</v>
      </c>
      <c r="Z154" s="365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115" priority="1" operator="greaterThan">
      <formula>0</formula>
    </cfRule>
  </conditionalFormatting>
  <conditionalFormatting sqref="P5:P140 AA5:AA140">
    <cfRule type="cellIs" dxfId="114" priority="4" operator="lessThan">
      <formula>0</formula>
    </cfRule>
  </conditionalFormatting>
  <conditionalFormatting sqref="Q5:Q140 AB5:AB140">
    <cfRule type="cellIs" dxfId="113" priority="2" operator="greaterThan">
      <formula>1</formula>
    </cfRule>
    <cfRule type="cellIs" dxfId="112" priority="3" operator="lessThan">
      <formula>0.8</formula>
    </cfRule>
  </conditionalFormatting>
  <conditionalFormatting sqref="AC5:AC6 R5:R140 AC73:AC78">
    <cfRule type="cellIs" dxfId="111" priority="5" operator="lessThan">
      <formula>0.8</formula>
    </cfRule>
  </conditionalFormatting>
  <conditionalFormatting sqref="AC12:AC20">
    <cfRule type="cellIs" dxfId="110" priority="12" operator="lessThan">
      <formula>0.8</formula>
    </cfRule>
  </conditionalFormatting>
  <conditionalFormatting sqref="AC22">
    <cfRule type="cellIs" dxfId="109" priority="11" operator="lessThan">
      <formula>0.8</formula>
    </cfRule>
  </conditionalFormatting>
  <conditionalFormatting sqref="AC39">
    <cfRule type="cellIs" dxfId="108" priority="7" operator="lessThan">
      <formula>0.8</formula>
    </cfRule>
  </conditionalFormatting>
  <conditionalFormatting sqref="AC56:AC61">
    <cfRule type="cellIs" dxfId="107" priority="6" operator="lessThan">
      <formula>0.8</formula>
    </cfRule>
  </conditionalFormatting>
  <conditionalFormatting sqref="AC90">
    <cfRule type="cellIs" dxfId="106" priority="10" operator="lessThan">
      <formula>0.8</formula>
    </cfRule>
  </conditionalFormatting>
  <conditionalFormatting sqref="AC107">
    <cfRule type="cellIs" dxfId="105" priority="9" operator="lessThan">
      <formula>0.8</formula>
    </cfRule>
  </conditionalFormatting>
  <conditionalFormatting sqref="AC124:AC129">
    <cfRule type="cellIs" dxfId="104" priority="8" operator="lessThan">
      <formula>0.8</formula>
    </cfRule>
  </conditionalFormatting>
  <dataValidations count="1">
    <dataValidation type="list" allowBlank="1" showInputMessage="1" showErrorMessage="1" sqref="Y5:Z140" xr:uid="{D2BC273B-B416-4DA2-A853-B3173BF277AD}">
      <formula1>$Y$142:$Y$154</formula1>
    </dataValidation>
  </dataValidations>
  <pageMargins left="0" right="0" top="0" bottom="0" header="0" footer="0"/>
  <pageSetup paperSize="9" scale="13" orientation="landscape" horizontalDpi="300" verticalDpi="300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1ED91-B311-4461-B834-F411DF71C70A}">
  <sheetPr>
    <tabColor theme="9" tint="0.59999389629810485"/>
    <pageSetUpPr fitToPage="1"/>
  </sheetPr>
  <dimension ref="A1:AG171"/>
  <sheetViews>
    <sheetView zoomScale="85" zoomScaleNormal="85" workbookViewId="0">
      <pane ySplit="4" topLeftCell="A5" activePane="bottomLeft" state="frozen"/>
      <selection activeCell="P22" sqref="P22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SUM(F5:F157)</f>
        <v>109910</v>
      </c>
      <c r="E1" s="88" t="s">
        <v>3</v>
      </c>
      <c r="F1" s="89">
        <f>SUM(G5:G157)</f>
        <v>4997231.92</v>
      </c>
      <c r="G1" s="90" t="s">
        <v>84</v>
      </c>
      <c r="H1" s="91">
        <f>L21+L38+L55+L72+L89+L106+L123+L140+L157</f>
        <v>152.04166666666669</v>
      </c>
      <c r="I1" s="284" t="s">
        <v>85</v>
      </c>
      <c r="J1" s="280"/>
      <c r="K1" s="309"/>
      <c r="L1" s="313" t="s">
        <v>86</v>
      </c>
      <c r="M1" s="314"/>
      <c r="N1" s="315"/>
      <c r="O1" s="280" t="s">
        <v>87</v>
      </c>
      <c r="P1" s="280"/>
      <c r="Q1" s="280"/>
      <c r="R1" s="281"/>
      <c r="S1" s="284" t="s">
        <v>88</v>
      </c>
      <c r="T1" s="280"/>
      <c r="U1" s="280"/>
      <c r="V1" s="280"/>
      <c r="W1" s="280"/>
      <c r="X1" s="281"/>
      <c r="Y1" s="192" t="s">
        <v>187</v>
      </c>
      <c r="Z1" s="192" t="s">
        <v>188</v>
      </c>
      <c r="AA1" s="366" t="s">
        <v>163</v>
      </c>
      <c r="AB1" s="367"/>
      <c r="AC1" s="176" t="s">
        <v>19</v>
      </c>
      <c r="AD1" s="177" t="s">
        <v>162</v>
      </c>
      <c r="AE1" s="284" t="s">
        <v>90</v>
      </c>
      <c r="AF1" s="286"/>
      <c r="AG1" s="287"/>
    </row>
    <row r="2" spans="1:33" ht="26.25" customHeight="1" thickBot="1">
      <c r="A2" s="299">
        <v>46208</v>
      </c>
      <c r="B2" s="300"/>
      <c r="C2" s="92" t="s">
        <v>40</v>
      </c>
      <c r="D2" s="93">
        <f>AVERAGE(N21,N38,N55,N72,N89,N106,N123,N140,N157)</f>
        <v>180.9827360121387</v>
      </c>
      <c r="E2" s="93" t="s">
        <v>91</v>
      </c>
      <c r="F2" s="94">
        <f>F1/D1</f>
        <v>45.466581020835228</v>
      </c>
      <c r="G2" s="95" t="s">
        <v>92</v>
      </c>
      <c r="H2" s="96">
        <f>COUNT(H5:H157)</f>
        <v>4</v>
      </c>
      <c r="I2" s="310"/>
      <c r="J2" s="311"/>
      <c r="K2" s="312"/>
      <c r="L2" s="316"/>
      <c r="M2" s="282"/>
      <c r="N2" s="317"/>
      <c r="O2" s="282"/>
      <c r="P2" s="282"/>
      <c r="Q2" s="282"/>
      <c r="R2" s="283"/>
      <c r="S2" s="285"/>
      <c r="T2" s="282"/>
      <c r="U2" s="282"/>
      <c r="V2" s="282"/>
      <c r="W2" s="282"/>
      <c r="X2" s="283"/>
      <c r="Y2" s="193">
        <f>SUM(Y21,Y38,Y55,Y72,Y89,Y106,Y123,Y140,Y157)</f>
        <v>0</v>
      </c>
      <c r="Z2" s="193">
        <f>SUM(Z21,Z38,Z55,Z72,Z89,Z106,Z123,Z140,Z157)</f>
        <v>0</v>
      </c>
      <c r="AA2" s="368"/>
      <c r="AB2" s="369"/>
      <c r="AC2" s="201">
        <f>SUM(AC21,AC38,AC55,AC72,AC89,AC106,AC123,AC140,AC157)</f>
        <v>59</v>
      </c>
      <c r="AD2" s="202">
        <f>SUM(AD21,AD38,AD55,AD72,AD89,AD106,AD123,AD140,AD157)</f>
        <v>0</v>
      </c>
      <c r="AE2" s="288"/>
      <c r="AF2" s="289"/>
      <c r="AG2" s="290"/>
    </row>
    <row r="3" spans="1:33" ht="23.25" customHeight="1">
      <c r="A3" s="301" t="s">
        <v>93</v>
      </c>
      <c r="B3" s="303" t="s">
        <v>94</v>
      </c>
      <c r="C3" s="305" t="s">
        <v>95</v>
      </c>
      <c r="D3" s="305"/>
      <c r="E3" s="307" t="s">
        <v>96</v>
      </c>
      <c r="F3" s="305" t="s">
        <v>97</v>
      </c>
      <c r="G3" s="307" t="s">
        <v>98</v>
      </c>
      <c r="H3" s="356" t="s">
        <v>99</v>
      </c>
      <c r="I3" s="291" t="s">
        <v>100</v>
      </c>
      <c r="J3" s="293" t="s">
        <v>101</v>
      </c>
      <c r="K3" s="295" t="s">
        <v>40</v>
      </c>
      <c r="L3" s="297" t="s">
        <v>100</v>
      </c>
      <c r="M3" s="293" t="s">
        <v>101</v>
      </c>
      <c r="N3" s="295" t="s">
        <v>40</v>
      </c>
      <c r="O3" s="291" t="s">
        <v>100</v>
      </c>
      <c r="P3" s="350" t="s">
        <v>40</v>
      </c>
      <c r="Q3" s="352" t="s">
        <v>102</v>
      </c>
      <c r="R3" s="354" t="s">
        <v>103</v>
      </c>
      <c r="S3" s="339" t="s">
        <v>104</v>
      </c>
      <c r="T3" s="340"/>
      <c r="U3" s="341" t="s">
        <v>105</v>
      </c>
      <c r="V3" s="341" t="s">
        <v>106</v>
      </c>
      <c r="W3" s="305" t="s">
        <v>107</v>
      </c>
      <c r="X3" s="343"/>
      <c r="Y3" s="370" t="s">
        <v>189</v>
      </c>
      <c r="Z3" s="371"/>
      <c r="AA3" s="377" t="s">
        <v>108</v>
      </c>
      <c r="AB3" s="378"/>
      <c r="AC3" s="370" t="s">
        <v>190</v>
      </c>
      <c r="AD3" s="371"/>
      <c r="AE3" s="348" t="s">
        <v>101</v>
      </c>
      <c r="AF3" s="318" t="s">
        <v>102</v>
      </c>
      <c r="AG3" s="320" t="s">
        <v>109</v>
      </c>
    </row>
    <row r="4" spans="1:33" ht="17.25" customHeight="1" thickBot="1">
      <c r="A4" s="302"/>
      <c r="B4" s="304"/>
      <c r="C4" s="306"/>
      <c r="D4" s="306"/>
      <c r="E4" s="308"/>
      <c r="F4" s="306"/>
      <c r="G4" s="308"/>
      <c r="H4" s="357"/>
      <c r="I4" s="292"/>
      <c r="J4" s="294"/>
      <c r="K4" s="296"/>
      <c r="L4" s="298"/>
      <c r="M4" s="294"/>
      <c r="N4" s="296"/>
      <c r="O4" s="292"/>
      <c r="P4" s="351"/>
      <c r="Q4" s="353"/>
      <c r="R4" s="355"/>
      <c r="S4" s="203" t="s">
        <v>110</v>
      </c>
      <c r="T4" s="204" t="s">
        <v>111</v>
      </c>
      <c r="U4" s="342"/>
      <c r="V4" s="342"/>
      <c r="W4" s="99" t="s">
        <v>112</v>
      </c>
      <c r="X4" s="69" t="s">
        <v>113</v>
      </c>
      <c r="Y4" s="194" t="s">
        <v>49</v>
      </c>
      <c r="Z4" s="195" t="s">
        <v>50</v>
      </c>
      <c r="AA4" s="379"/>
      <c r="AB4" s="380"/>
      <c r="AC4" s="194" t="s">
        <v>164</v>
      </c>
      <c r="AD4" s="195" t="s">
        <v>165</v>
      </c>
      <c r="AE4" s="349"/>
      <c r="AF4" s="319"/>
      <c r="AG4" s="321"/>
    </row>
    <row r="5" spans="1:33" ht="15.75" customHeight="1">
      <c r="A5" s="322" t="s">
        <v>170</v>
      </c>
      <c r="B5" s="114" t="s">
        <v>166</v>
      </c>
      <c r="C5" s="372" t="s">
        <v>167</v>
      </c>
      <c r="D5" s="372"/>
      <c r="E5" s="147">
        <v>19.7</v>
      </c>
      <c r="F5" s="151">
        <v>1641</v>
      </c>
      <c r="G5" s="148">
        <f t="shared" ref="G5:G10" si="0">E5*F5</f>
        <v>32327.699999999997</v>
      </c>
      <c r="H5" s="149">
        <v>2</v>
      </c>
      <c r="I5" s="150">
        <v>13</v>
      </c>
      <c r="J5" s="151">
        <v>1200</v>
      </c>
      <c r="K5" s="152">
        <f>J5/I5</f>
        <v>92.307692307692307</v>
      </c>
      <c r="L5" s="107">
        <v>13</v>
      </c>
      <c r="M5" s="151">
        <f t="shared" ref="M5:M10" si="1">F5/V5*60</f>
        <v>1082.2104896674566</v>
      </c>
      <c r="N5" s="152">
        <f t="shared" ref="N5:N10" si="2">M5/L5</f>
        <v>83.246960743650504</v>
      </c>
      <c r="O5" s="154">
        <f t="shared" ref="O5:O10" si="3">L5-I5</f>
        <v>0</v>
      </c>
      <c r="P5" s="155">
        <f t="shared" ref="P5:P10" si="4">N5-K5</f>
        <v>-9.0607315640418022</v>
      </c>
      <c r="Q5" s="156">
        <f t="shared" ref="Q5:Q10" si="5">N5/K5</f>
        <v>0.90184207472288047</v>
      </c>
      <c r="R5" s="327">
        <f>Q21</f>
        <v>0.89756005300947217</v>
      </c>
      <c r="S5" s="157">
        <v>0.16666666666666666</v>
      </c>
      <c r="T5" s="158">
        <v>0.22983796296296294</v>
      </c>
      <c r="U5" s="159"/>
      <c r="V5" s="160">
        <v>90.980452453621055</v>
      </c>
      <c r="W5" s="181"/>
      <c r="X5" s="152"/>
      <c r="Y5" s="12"/>
      <c r="Z5" s="198"/>
      <c r="AA5" s="330"/>
      <c r="AB5" s="331"/>
      <c r="AC5" s="12">
        <v>2</v>
      </c>
      <c r="AD5" s="198"/>
      <c r="AE5" s="178">
        <f t="shared" ref="AE5:AE10" si="6">M5-J5</f>
        <v>-117.78951033254339</v>
      </c>
      <c r="AF5" s="132">
        <f t="shared" ref="AF5:AF10" si="7">M5/J5</f>
        <v>0.90184207472288047</v>
      </c>
      <c r="AG5" s="373">
        <f>AF21</f>
        <v>0.89756005300947228</v>
      </c>
    </row>
    <row r="6" spans="1:33" ht="15.75" customHeight="1">
      <c r="A6" s="323"/>
      <c r="B6" s="100" t="s">
        <v>171</v>
      </c>
      <c r="C6" s="376" t="s">
        <v>172</v>
      </c>
      <c r="D6" s="376"/>
      <c r="E6" s="101">
        <v>56.43</v>
      </c>
      <c r="F6" s="102">
        <v>5167</v>
      </c>
      <c r="G6" s="103">
        <f t="shared" si="0"/>
        <v>291573.81</v>
      </c>
      <c r="H6" s="26"/>
      <c r="I6" s="104">
        <v>24</v>
      </c>
      <c r="J6" s="105">
        <v>2000</v>
      </c>
      <c r="K6" s="106">
        <f t="shared" ref="K6:K46" si="8">J6/I6</f>
        <v>83.333333333333329</v>
      </c>
      <c r="L6" s="107">
        <v>24</v>
      </c>
      <c r="M6" s="105">
        <f t="shared" si="1"/>
        <v>1791.3403014463872</v>
      </c>
      <c r="N6" s="106">
        <f t="shared" si="2"/>
        <v>74.639179226932796</v>
      </c>
      <c r="O6" s="108">
        <f t="shared" si="3"/>
        <v>0</v>
      </c>
      <c r="P6" s="109">
        <f t="shared" si="4"/>
        <v>-8.6941541064005321</v>
      </c>
      <c r="Q6" s="110">
        <f t="shared" si="5"/>
        <v>0.89567015072319356</v>
      </c>
      <c r="R6" s="328"/>
      <c r="S6" s="47">
        <v>0.23263888888888887</v>
      </c>
      <c r="T6" s="48">
        <v>0.35281249999999997</v>
      </c>
      <c r="U6" s="111">
        <v>5</v>
      </c>
      <c r="V6" s="112">
        <v>173.06594383528335</v>
      </c>
      <c r="W6" s="113"/>
      <c r="X6" s="116"/>
      <c r="Y6" s="12"/>
      <c r="Z6" s="198"/>
      <c r="AA6" s="337"/>
      <c r="AB6" s="338"/>
      <c r="AC6" s="12">
        <v>3</v>
      </c>
      <c r="AD6" s="198"/>
      <c r="AE6" s="117">
        <f t="shared" si="6"/>
        <v>-208.65969855361277</v>
      </c>
      <c r="AF6" s="110">
        <f t="shared" si="7"/>
        <v>0.89567015072319367</v>
      </c>
      <c r="AG6" s="374"/>
    </row>
    <row r="7" spans="1:33" ht="15.75" customHeight="1">
      <c r="A7" s="323"/>
      <c r="B7" s="100" t="s">
        <v>173</v>
      </c>
      <c r="C7" s="376" t="s">
        <v>196</v>
      </c>
      <c r="D7" s="376"/>
      <c r="E7" s="101">
        <v>77.349999999999994</v>
      </c>
      <c r="F7" s="102">
        <v>1120</v>
      </c>
      <c r="G7" s="103">
        <f t="shared" si="0"/>
        <v>86632</v>
      </c>
      <c r="H7" s="26"/>
      <c r="I7" s="104">
        <v>25</v>
      </c>
      <c r="J7" s="105">
        <v>2000</v>
      </c>
      <c r="K7" s="106">
        <f t="shared" si="8"/>
        <v>80</v>
      </c>
      <c r="L7" s="107">
        <v>25</v>
      </c>
      <c r="M7" s="105">
        <f t="shared" si="1"/>
        <v>1787.4323683027769</v>
      </c>
      <c r="N7" s="106">
        <f t="shared" si="2"/>
        <v>71.497294732111072</v>
      </c>
      <c r="O7" s="108">
        <f t="shared" si="3"/>
        <v>0</v>
      </c>
      <c r="P7" s="109">
        <f t="shared" si="4"/>
        <v>-8.5027052678889277</v>
      </c>
      <c r="Q7" s="110">
        <f t="shared" si="5"/>
        <v>0.89371618415138843</v>
      </c>
      <c r="R7" s="328"/>
      <c r="S7" s="47">
        <v>0.3569444444444444</v>
      </c>
      <c r="T7" s="48">
        <v>0.38304398148148144</v>
      </c>
      <c r="U7" s="111">
        <v>5.9499999999999709</v>
      </c>
      <c r="V7" s="112">
        <v>37.595828066943035</v>
      </c>
      <c r="W7" s="113"/>
      <c r="X7" s="116"/>
      <c r="Y7" s="12"/>
      <c r="Z7" s="198"/>
      <c r="AA7" s="337"/>
      <c r="AB7" s="338"/>
      <c r="AC7" s="12">
        <v>1</v>
      </c>
      <c r="AD7" s="198"/>
      <c r="AE7" s="117">
        <f t="shared" si="6"/>
        <v>-212.56763169722308</v>
      </c>
      <c r="AF7" s="110">
        <f t="shared" si="7"/>
        <v>0.89371618415138843</v>
      </c>
      <c r="AG7" s="374"/>
    </row>
    <row r="8" spans="1:33" ht="15.75" customHeight="1">
      <c r="A8" s="323"/>
      <c r="B8" s="100" t="s">
        <v>173</v>
      </c>
      <c r="C8" s="376" t="s">
        <v>174</v>
      </c>
      <c r="D8" s="376"/>
      <c r="E8" s="101">
        <v>77.34</v>
      </c>
      <c r="F8" s="102">
        <v>2587</v>
      </c>
      <c r="G8" s="103">
        <f t="shared" si="0"/>
        <v>200078.58000000002</v>
      </c>
      <c r="H8" s="26"/>
      <c r="I8" s="104">
        <v>23</v>
      </c>
      <c r="J8" s="105">
        <v>2000</v>
      </c>
      <c r="K8" s="106">
        <f t="shared" si="8"/>
        <v>86.956521739130437</v>
      </c>
      <c r="L8" s="118">
        <v>23</v>
      </c>
      <c r="M8" s="105">
        <f t="shared" si="1"/>
        <v>1793.8192297084638</v>
      </c>
      <c r="N8" s="106">
        <f t="shared" si="2"/>
        <v>77.992140422107127</v>
      </c>
      <c r="O8" s="108">
        <f t="shared" si="3"/>
        <v>0</v>
      </c>
      <c r="P8" s="109">
        <f t="shared" si="4"/>
        <v>-8.9643813170233102</v>
      </c>
      <c r="Q8" s="110">
        <f t="shared" si="5"/>
        <v>0.89690961485423193</v>
      </c>
      <c r="R8" s="328"/>
      <c r="S8" s="47">
        <v>0.38611111111111107</v>
      </c>
      <c r="T8" s="48">
        <v>0.44619212962962962</v>
      </c>
      <c r="U8" s="111">
        <v>5</v>
      </c>
      <c r="V8" s="112">
        <v>86.530458269881947</v>
      </c>
      <c r="W8" s="113">
        <v>0.44619212962962962</v>
      </c>
      <c r="X8" s="116">
        <v>0.48402777777777772</v>
      </c>
      <c r="Y8" s="12"/>
      <c r="Z8" s="198"/>
      <c r="AA8" s="337"/>
      <c r="AB8" s="338"/>
      <c r="AC8" s="12">
        <v>2</v>
      </c>
      <c r="AD8" s="198"/>
      <c r="AE8" s="117">
        <f t="shared" si="6"/>
        <v>-206.18077029153619</v>
      </c>
      <c r="AF8" s="110">
        <f t="shared" si="7"/>
        <v>0.89690961485423193</v>
      </c>
      <c r="AG8" s="374"/>
    </row>
    <row r="9" spans="1:33" ht="15.75" customHeight="1">
      <c r="A9" s="323"/>
      <c r="B9" s="100" t="s">
        <v>173</v>
      </c>
      <c r="C9" s="376" t="s">
        <v>176</v>
      </c>
      <c r="D9" s="376"/>
      <c r="E9" s="101">
        <v>59.52</v>
      </c>
      <c r="F9" s="102">
        <v>5598</v>
      </c>
      <c r="G9" s="103">
        <f t="shared" si="0"/>
        <v>333192.96000000002</v>
      </c>
      <c r="H9" s="13"/>
      <c r="I9" s="104">
        <v>24</v>
      </c>
      <c r="J9" s="105">
        <v>2000</v>
      </c>
      <c r="K9" s="106">
        <f t="shared" si="8"/>
        <v>83.333333333333329</v>
      </c>
      <c r="L9" s="118">
        <v>24</v>
      </c>
      <c r="M9" s="105">
        <f t="shared" si="1"/>
        <v>1797.6116725059692</v>
      </c>
      <c r="N9" s="106">
        <f t="shared" si="2"/>
        <v>74.900486354415378</v>
      </c>
      <c r="O9" s="108">
        <f t="shared" si="3"/>
        <v>0</v>
      </c>
      <c r="P9" s="109">
        <f t="shared" si="4"/>
        <v>-8.4328469789179508</v>
      </c>
      <c r="Q9" s="110">
        <f t="shared" si="5"/>
        <v>0.8988058362529846</v>
      </c>
      <c r="R9" s="328"/>
      <c r="S9" s="47">
        <v>0.48402777777777772</v>
      </c>
      <c r="T9" s="48">
        <v>0.6137731481481481</v>
      </c>
      <c r="U9" s="111">
        <v>55</v>
      </c>
      <c r="V9" s="112">
        <v>186.84791890106325</v>
      </c>
      <c r="W9" s="113"/>
      <c r="X9" s="116"/>
      <c r="Y9" s="12"/>
      <c r="Z9" s="198"/>
      <c r="AA9" s="337"/>
      <c r="AB9" s="338"/>
      <c r="AC9" s="12">
        <v>4</v>
      </c>
      <c r="AD9" s="198"/>
      <c r="AE9" s="117">
        <f t="shared" si="6"/>
        <v>-202.38832749403082</v>
      </c>
      <c r="AF9" s="110">
        <f t="shared" si="7"/>
        <v>0.8988058362529846</v>
      </c>
      <c r="AG9" s="374"/>
    </row>
    <row r="10" spans="1:33" ht="15.75" customHeight="1">
      <c r="A10" s="323"/>
      <c r="B10" s="100" t="s">
        <v>166</v>
      </c>
      <c r="C10" s="376" t="s">
        <v>167</v>
      </c>
      <c r="D10" s="376"/>
      <c r="E10" s="101">
        <v>19.7</v>
      </c>
      <c r="F10" s="102">
        <v>1725</v>
      </c>
      <c r="G10" s="121">
        <f t="shared" si="0"/>
        <v>33982.5</v>
      </c>
      <c r="H10" s="122"/>
      <c r="I10" s="104">
        <v>13</v>
      </c>
      <c r="J10" s="105">
        <v>1200</v>
      </c>
      <c r="K10" s="106">
        <f t="shared" si="8"/>
        <v>92.307692307692307</v>
      </c>
      <c r="L10" s="118">
        <v>13</v>
      </c>
      <c r="M10" s="105">
        <f t="shared" si="1"/>
        <v>1082.2104896674566</v>
      </c>
      <c r="N10" s="106">
        <f t="shared" si="2"/>
        <v>83.246960743650504</v>
      </c>
      <c r="O10" s="108">
        <f t="shared" si="3"/>
        <v>0</v>
      </c>
      <c r="P10" s="109">
        <f t="shared" si="4"/>
        <v>-9.0607315640418022</v>
      </c>
      <c r="Q10" s="110">
        <f t="shared" si="5"/>
        <v>0.90184207472288047</v>
      </c>
      <c r="R10" s="328"/>
      <c r="S10" s="47">
        <v>0.61736111111111103</v>
      </c>
      <c r="T10" s="120">
        <v>0.68377314814814805</v>
      </c>
      <c r="U10" s="111">
        <v>5.1666666666666217</v>
      </c>
      <c r="V10" s="112">
        <v>95.637587131320117</v>
      </c>
      <c r="W10" s="113"/>
      <c r="X10" s="116"/>
      <c r="Y10" s="12"/>
      <c r="Z10" s="198"/>
      <c r="AA10" s="337"/>
      <c r="AB10" s="338"/>
      <c r="AC10" s="12">
        <v>2</v>
      </c>
      <c r="AD10" s="198"/>
      <c r="AE10" s="117">
        <f t="shared" si="6"/>
        <v>-117.78951033254339</v>
      </c>
      <c r="AF10" s="110">
        <f t="shared" si="7"/>
        <v>0.90184207472288047</v>
      </c>
      <c r="AG10" s="374"/>
    </row>
    <row r="11" spans="1:33" ht="15.75" customHeight="1">
      <c r="A11" s="323"/>
      <c r="B11" s="100"/>
      <c r="C11" s="376"/>
      <c r="D11" s="376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28"/>
      <c r="S11" s="47"/>
      <c r="T11" s="120"/>
      <c r="U11" s="111"/>
      <c r="V11" s="112"/>
      <c r="W11" s="113"/>
      <c r="X11" s="116"/>
      <c r="Y11" s="12"/>
      <c r="Z11" s="198"/>
      <c r="AA11" s="337"/>
      <c r="AB11" s="338"/>
      <c r="AC11" s="12"/>
      <c r="AD11" s="198"/>
      <c r="AE11" s="117"/>
      <c r="AF11" s="110"/>
      <c r="AG11" s="374"/>
    </row>
    <row r="12" spans="1:33" ht="15.75" customHeight="1">
      <c r="A12" s="323"/>
      <c r="B12" s="100"/>
      <c r="C12" s="376"/>
      <c r="D12" s="376"/>
      <c r="E12" s="101"/>
      <c r="F12" s="102"/>
      <c r="G12" s="121"/>
      <c r="H12" s="62"/>
      <c r="I12" s="104"/>
      <c r="J12" s="105"/>
      <c r="K12" s="106"/>
      <c r="L12" s="107"/>
      <c r="M12" s="105"/>
      <c r="N12" s="106"/>
      <c r="O12" s="123"/>
      <c r="P12" s="124"/>
      <c r="Q12" s="125"/>
      <c r="R12" s="328"/>
      <c r="S12" s="47"/>
      <c r="T12" s="120"/>
      <c r="U12" s="111"/>
      <c r="V12" s="112"/>
      <c r="W12" s="113"/>
      <c r="X12" s="116"/>
      <c r="Y12" s="12"/>
      <c r="Z12" s="198"/>
      <c r="AA12" s="337"/>
      <c r="AB12" s="338"/>
      <c r="AC12" s="12"/>
      <c r="AD12" s="198"/>
      <c r="AE12" s="117"/>
      <c r="AF12" s="110"/>
      <c r="AG12" s="374"/>
    </row>
    <row r="13" spans="1:33" ht="15.75" customHeight="1">
      <c r="A13" s="323"/>
      <c r="B13" s="100"/>
      <c r="C13" s="376"/>
      <c r="D13" s="37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8"/>
      <c r="S13" s="47"/>
      <c r="T13" s="120"/>
      <c r="U13" s="111"/>
      <c r="V13" s="112"/>
      <c r="W13" s="113"/>
      <c r="X13" s="116"/>
      <c r="Y13" s="12"/>
      <c r="Z13" s="198"/>
      <c r="AA13" s="337"/>
      <c r="AB13" s="338"/>
      <c r="AC13" s="12"/>
      <c r="AD13" s="198"/>
      <c r="AE13" s="117"/>
      <c r="AF13" s="110"/>
      <c r="AG13" s="374"/>
    </row>
    <row r="14" spans="1:33" ht="15.75" customHeight="1">
      <c r="A14" s="323"/>
      <c r="B14" s="100"/>
      <c r="C14" s="376"/>
      <c r="D14" s="37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8"/>
      <c r="S14" s="47"/>
      <c r="T14" s="120"/>
      <c r="U14" s="111"/>
      <c r="V14" s="112"/>
      <c r="W14" s="113"/>
      <c r="X14" s="116"/>
      <c r="Y14" s="12"/>
      <c r="Z14" s="198"/>
      <c r="AA14" s="337"/>
      <c r="AB14" s="338"/>
      <c r="AC14" s="12"/>
      <c r="AD14" s="198"/>
      <c r="AE14" s="117"/>
      <c r="AF14" s="110"/>
      <c r="AG14" s="374"/>
    </row>
    <row r="15" spans="1:33" ht="15.75" customHeight="1">
      <c r="A15" s="323"/>
      <c r="B15" s="100"/>
      <c r="C15" s="376"/>
      <c r="D15" s="37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8"/>
      <c r="S15" s="47"/>
      <c r="T15" s="120"/>
      <c r="U15" s="111"/>
      <c r="V15" s="112"/>
      <c r="W15" s="113"/>
      <c r="X15" s="116"/>
      <c r="Y15" s="12"/>
      <c r="Z15" s="198"/>
      <c r="AA15" s="337"/>
      <c r="AB15" s="338"/>
      <c r="AC15" s="12"/>
      <c r="AD15" s="198"/>
      <c r="AE15" s="117"/>
      <c r="AF15" s="110"/>
      <c r="AG15" s="374"/>
    </row>
    <row r="16" spans="1:33" ht="15.75" customHeight="1">
      <c r="A16" s="323"/>
      <c r="B16" s="100"/>
      <c r="C16" s="376"/>
      <c r="D16" s="37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8"/>
      <c r="S16" s="47"/>
      <c r="T16" s="120"/>
      <c r="U16" s="111"/>
      <c r="V16" s="112"/>
      <c r="W16" s="113"/>
      <c r="X16" s="116"/>
      <c r="Y16" s="12"/>
      <c r="Z16" s="198"/>
      <c r="AA16" s="337"/>
      <c r="AB16" s="338"/>
      <c r="AC16" s="12"/>
      <c r="AD16" s="198"/>
      <c r="AE16" s="117"/>
      <c r="AF16" s="110"/>
      <c r="AG16" s="374"/>
    </row>
    <row r="17" spans="1:33" ht="15.75" customHeight="1">
      <c r="A17" s="323"/>
      <c r="B17" s="100"/>
      <c r="C17" s="376"/>
      <c r="D17" s="37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8"/>
      <c r="S17" s="47"/>
      <c r="T17" s="120"/>
      <c r="U17" s="111"/>
      <c r="V17" s="112"/>
      <c r="W17" s="113"/>
      <c r="X17" s="116"/>
      <c r="Y17" s="12"/>
      <c r="Z17" s="198"/>
      <c r="AA17" s="337"/>
      <c r="AB17" s="338"/>
      <c r="AC17" s="12"/>
      <c r="AD17" s="198"/>
      <c r="AE17" s="117"/>
      <c r="AF17" s="110"/>
      <c r="AG17" s="374"/>
    </row>
    <row r="18" spans="1:33" ht="15.75" customHeight="1">
      <c r="A18" s="323"/>
      <c r="B18" s="100"/>
      <c r="C18" s="376"/>
      <c r="D18" s="37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8"/>
      <c r="S18" s="47"/>
      <c r="T18" s="120"/>
      <c r="U18" s="111"/>
      <c r="V18" s="112"/>
      <c r="W18" s="113"/>
      <c r="X18" s="116"/>
      <c r="Y18" s="12"/>
      <c r="Z18" s="198"/>
      <c r="AA18" s="337"/>
      <c r="AB18" s="338"/>
      <c r="AC18" s="12"/>
      <c r="AD18" s="198"/>
      <c r="AE18" s="117"/>
      <c r="AF18" s="110"/>
      <c r="AG18" s="374"/>
    </row>
    <row r="19" spans="1:33" ht="15.75" customHeight="1">
      <c r="A19" s="323"/>
      <c r="B19" s="100"/>
      <c r="C19" s="376"/>
      <c r="D19" s="37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8"/>
      <c r="S19" s="47"/>
      <c r="T19" s="120"/>
      <c r="U19" s="111"/>
      <c r="V19" s="112"/>
      <c r="W19" s="113"/>
      <c r="X19" s="116"/>
      <c r="Y19" s="12"/>
      <c r="Z19" s="198"/>
      <c r="AA19" s="337"/>
      <c r="AB19" s="338"/>
      <c r="AC19" s="12"/>
      <c r="AD19" s="198"/>
      <c r="AE19" s="117"/>
      <c r="AF19" s="110"/>
      <c r="AG19" s="374"/>
    </row>
    <row r="20" spans="1:33" ht="15.75" customHeight="1">
      <c r="A20" s="323"/>
      <c r="B20" s="100"/>
      <c r="C20" s="376"/>
      <c r="D20" s="376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8"/>
      <c r="S20" s="47"/>
      <c r="T20" s="120"/>
      <c r="U20" s="130"/>
      <c r="V20" s="112"/>
      <c r="W20" s="113"/>
      <c r="X20" s="116"/>
      <c r="Y20" s="12"/>
      <c r="Z20" s="198"/>
      <c r="AA20" s="337"/>
      <c r="AB20" s="338"/>
      <c r="AC20" s="12"/>
      <c r="AD20" s="198"/>
      <c r="AE20" s="117"/>
      <c r="AF20" s="110"/>
      <c r="AG20" s="374"/>
    </row>
    <row r="21" spans="1:33" ht="15.75" customHeight="1" thickBot="1">
      <c r="A21" s="324"/>
      <c r="B21" s="133" t="s">
        <v>115</v>
      </c>
      <c r="C21" s="358"/>
      <c r="D21" s="358"/>
      <c r="E21" s="134"/>
      <c r="F21" s="167"/>
      <c r="G21" s="135"/>
      <c r="H21" s="69"/>
      <c r="I21" s="136">
        <f t="shared" ref="I21:J21" si="9">AVERAGE(I5:I20)</f>
        <v>20.333333333333332</v>
      </c>
      <c r="J21" s="137">
        <f t="shared" si="9"/>
        <v>1733.3333333333333</v>
      </c>
      <c r="K21" s="138">
        <f t="shared" ref="K21" si="10">J21/I21</f>
        <v>85.245901639344268</v>
      </c>
      <c r="L21" s="136">
        <f t="shared" ref="L21:M21" si="11">AVERAGE(L5:L20)</f>
        <v>20.333333333333332</v>
      </c>
      <c r="M21" s="137">
        <f t="shared" si="11"/>
        <v>1555.7707585497519</v>
      </c>
      <c r="N21" s="138">
        <f t="shared" ref="N21:N27" si="12">M21/L21</f>
        <v>76.513315994250092</v>
      </c>
      <c r="O21" s="139">
        <f t="shared" ref="O21:O27" si="13">L21-I21</f>
        <v>0</v>
      </c>
      <c r="P21" s="140">
        <f t="shared" ref="P21:P27" si="14">N21-K21</f>
        <v>-8.7325856450941757</v>
      </c>
      <c r="Q21" s="141">
        <f t="shared" ref="Q21:Q27" si="15">N21/K21</f>
        <v>0.89756005300947217</v>
      </c>
      <c r="R21" s="329"/>
      <c r="S21" s="142">
        <v>0.16666666666666666</v>
      </c>
      <c r="T21" s="143">
        <v>0.68377314814814805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359"/>
      <c r="AB21" s="360"/>
      <c r="AC21" s="179">
        <f>SUM(AC5:AC20)</f>
        <v>14</v>
      </c>
      <c r="AD21" s="180">
        <f>SUM(AD5:AD20)</f>
        <v>0</v>
      </c>
      <c r="AE21" s="168">
        <f t="shared" ref="AE21:AE27" si="16">M21-J21</f>
        <v>-177.56257478358134</v>
      </c>
      <c r="AF21" s="141">
        <f t="shared" ref="AF21:AF27" si="17">M21/J21</f>
        <v>0.89756005300947228</v>
      </c>
      <c r="AG21" s="375"/>
    </row>
    <row r="22" spans="1:33" ht="15.75" customHeight="1">
      <c r="A22" s="361" t="s">
        <v>177</v>
      </c>
      <c r="B22" s="146" t="s">
        <v>192</v>
      </c>
      <c r="C22" s="325" t="s">
        <v>218</v>
      </c>
      <c r="D22" s="326"/>
      <c r="E22" s="147">
        <v>36.450000000000003</v>
      </c>
      <c r="F22" s="159">
        <v>3021</v>
      </c>
      <c r="G22" s="148">
        <f t="shared" ref="G22:G27" si="18">E22*F22</f>
        <v>110115.45000000001</v>
      </c>
      <c r="H22" s="149"/>
      <c r="I22" s="153">
        <v>20</v>
      </c>
      <c r="J22" s="151">
        <v>2100</v>
      </c>
      <c r="K22" s="152">
        <f>J22/I22</f>
        <v>105</v>
      </c>
      <c r="L22" s="153">
        <v>20</v>
      </c>
      <c r="M22" s="151">
        <f t="shared" ref="M22:M27" si="19">F22/V22*60</f>
        <v>1897.0583422374978</v>
      </c>
      <c r="N22" s="152">
        <f t="shared" si="12"/>
        <v>94.852917111874888</v>
      </c>
      <c r="O22" s="154">
        <f t="shared" si="13"/>
        <v>0</v>
      </c>
      <c r="P22" s="155">
        <f t="shared" si="14"/>
        <v>-10.147082888125112</v>
      </c>
      <c r="Q22" s="156">
        <f t="shared" si="15"/>
        <v>0.90336111535118946</v>
      </c>
      <c r="R22" s="327">
        <f>Q38</f>
        <v>0.90080896938324539</v>
      </c>
      <c r="S22" s="157">
        <v>0.16666666666666666</v>
      </c>
      <c r="T22" s="158">
        <v>0.23300925925925925</v>
      </c>
      <c r="U22" s="159"/>
      <c r="V22" s="160">
        <v>95.547931217661827</v>
      </c>
      <c r="W22" s="97"/>
      <c r="X22" s="98"/>
      <c r="Y22" s="12"/>
      <c r="Z22" s="198"/>
      <c r="AA22" s="330"/>
      <c r="AB22" s="331"/>
      <c r="AC22" s="12">
        <v>2</v>
      </c>
      <c r="AD22" s="198"/>
      <c r="AE22" s="115">
        <f t="shared" si="16"/>
        <v>-202.94165776250225</v>
      </c>
      <c r="AF22" s="156">
        <f t="shared" si="17"/>
        <v>0.90336111535118946</v>
      </c>
      <c r="AG22" s="381">
        <f>AF38</f>
        <v>0.90947059408885356</v>
      </c>
    </row>
    <row r="23" spans="1:33" ht="15.75" customHeight="1">
      <c r="A23" s="362"/>
      <c r="B23" s="163" t="s">
        <v>166</v>
      </c>
      <c r="C23" s="335" t="s">
        <v>221</v>
      </c>
      <c r="D23" s="336"/>
      <c r="E23" s="101">
        <v>31.72</v>
      </c>
      <c r="F23" s="111">
        <v>1770</v>
      </c>
      <c r="G23" s="103">
        <f t="shared" si="18"/>
        <v>56144.4</v>
      </c>
      <c r="H23" s="26"/>
      <c r="I23" s="107">
        <v>22</v>
      </c>
      <c r="J23" s="105">
        <v>2000</v>
      </c>
      <c r="K23" s="106">
        <f t="shared" si="8"/>
        <v>90.909090909090907</v>
      </c>
      <c r="L23" s="107">
        <v>22</v>
      </c>
      <c r="M23" s="105">
        <f t="shared" si="19"/>
        <v>1799.807219855915</v>
      </c>
      <c r="N23" s="106">
        <f t="shared" si="12"/>
        <v>81.809419084359774</v>
      </c>
      <c r="O23" s="108">
        <f t="shared" si="13"/>
        <v>0</v>
      </c>
      <c r="P23" s="109">
        <f t="shared" si="14"/>
        <v>-9.0996718247311321</v>
      </c>
      <c r="Q23" s="110">
        <f t="shared" si="15"/>
        <v>0.89990360992795759</v>
      </c>
      <c r="R23" s="328"/>
      <c r="S23" s="47">
        <v>0.23680555555555557</v>
      </c>
      <c r="T23" s="48">
        <v>0.27777777777777779</v>
      </c>
      <c r="U23" s="111">
        <v>5.4666666666667085</v>
      </c>
      <c r="V23" s="112">
        <v>59.006319581550478</v>
      </c>
      <c r="W23" s="113"/>
      <c r="X23" s="116"/>
      <c r="Y23" s="12"/>
      <c r="Z23" s="198"/>
      <c r="AA23" s="337"/>
      <c r="AB23" s="338"/>
      <c r="AC23" s="12">
        <v>1</v>
      </c>
      <c r="AD23" s="198"/>
      <c r="AE23" s="117">
        <f t="shared" si="16"/>
        <v>-200.19278014408496</v>
      </c>
      <c r="AF23" s="110">
        <f t="shared" si="17"/>
        <v>0.89990360992795748</v>
      </c>
      <c r="AG23" s="374"/>
    </row>
    <row r="24" spans="1:33" ht="15.75" customHeight="1">
      <c r="A24" s="362"/>
      <c r="B24" s="163" t="s">
        <v>166</v>
      </c>
      <c r="C24" s="335" t="s">
        <v>222</v>
      </c>
      <c r="D24" s="336"/>
      <c r="E24" s="101">
        <v>34.79</v>
      </c>
      <c r="F24" s="111">
        <v>1655</v>
      </c>
      <c r="G24" s="103">
        <f t="shared" si="18"/>
        <v>57577.45</v>
      </c>
      <c r="H24" s="26"/>
      <c r="I24" s="107">
        <v>11</v>
      </c>
      <c r="J24" s="105">
        <v>2000</v>
      </c>
      <c r="K24" s="106">
        <f t="shared" si="8"/>
        <v>181.81818181818181</v>
      </c>
      <c r="L24" s="107">
        <v>11</v>
      </c>
      <c r="M24" s="105">
        <f t="shared" si="19"/>
        <v>1806.4749008060185</v>
      </c>
      <c r="N24" s="106">
        <f t="shared" si="12"/>
        <v>164.22499098236531</v>
      </c>
      <c r="O24" s="108">
        <f t="shared" si="13"/>
        <v>0</v>
      </c>
      <c r="P24" s="109">
        <f t="shared" si="14"/>
        <v>-17.5931908358165</v>
      </c>
      <c r="Q24" s="110">
        <f t="shared" si="15"/>
        <v>0.90323745040300929</v>
      </c>
      <c r="R24" s="328"/>
      <c r="S24" s="47">
        <v>0.28194444444444444</v>
      </c>
      <c r="T24" s="48">
        <v>0.32011574074074073</v>
      </c>
      <c r="U24" s="111">
        <v>5.9999999999999787</v>
      </c>
      <c r="V24" s="112">
        <v>54.9689342241589</v>
      </c>
      <c r="W24" s="113"/>
      <c r="X24" s="116"/>
      <c r="Y24" s="12"/>
      <c r="Z24" s="198"/>
      <c r="AA24" s="337"/>
      <c r="AB24" s="338"/>
      <c r="AC24" s="12">
        <v>0</v>
      </c>
      <c r="AD24" s="198"/>
      <c r="AE24" s="117">
        <f t="shared" si="16"/>
        <v>-193.52509919398153</v>
      </c>
      <c r="AF24" s="110">
        <f t="shared" si="17"/>
        <v>0.90323745040300918</v>
      </c>
      <c r="AG24" s="374"/>
    </row>
    <row r="25" spans="1:33" ht="15.75" customHeight="1">
      <c r="A25" s="362"/>
      <c r="B25" s="163" t="s">
        <v>166</v>
      </c>
      <c r="C25" s="335" t="s">
        <v>220</v>
      </c>
      <c r="D25" s="336"/>
      <c r="E25" s="101">
        <v>33.200000000000003</v>
      </c>
      <c r="F25" s="111">
        <v>3280</v>
      </c>
      <c r="G25" s="103">
        <f t="shared" si="18"/>
        <v>108896.00000000001</v>
      </c>
      <c r="H25" s="26"/>
      <c r="I25" s="107">
        <v>11</v>
      </c>
      <c r="J25" s="105">
        <v>2000</v>
      </c>
      <c r="K25" s="106">
        <f t="shared" si="8"/>
        <v>181.81818181818181</v>
      </c>
      <c r="L25" s="107">
        <v>11</v>
      </c>
      <c r="M25" s="105">
        <f t="shared" si="19"/>
        <v>1804.1856344469411</v>
      </c>
      <c r="N25" s="106">
        <f t="shared" si="12"/>
        <v>164.01687585881282</v>
      </c>
      <c r="O25" s="108">
        <f t="shared" si="13"/>
        <v>0</v>
      </c>
      <c r="P25" s="109">
        <f t="shared" si="14"/>
        <v>-17.801305959368989</v>
      </c>
      <c r="Q25" s="110">
        <f t="shared" si="15"/>
        <v>0.90209281722347057</v>
      </c>
      <c r="R25" s="328"/>
      <c r="S25" s="47">
        <v>0.32291666666666663</v>
      </c>
      <c r="T25" s="48">
        <v>0.3986574074074074</v>
      </c>
      <c r="U25" s="111">
        <v>5</v>
      </c>
      <c r="V25" s="112">
        <v>109.07968461922019</v>
      </c>
      <c r="W25" s="113"/>
      <c r="X25" s="116"/>
      <c r="Y25" s="12"/>
      <c r="Z25" s="198"/>
      <c r="AA25" s="337"/>
      <c r="AB25" s="338"/>
      <c r="AC25" s="12">
        <v>1</v>
      </c>
      <c r="AD25" s="198"/>
      <c r="AE25" s="117">
        <f t="shared" si="16"/>
        <v>-195.81436555305891</v>
      </c>
      <c r="AF25" s="110">
        <f t="shared" si="17"/>
        <v>0.90209281722347057</v>
      </c>
      <c r="AG25" s="374"/>
    </row>
    <row r="26" spans="1:33" ht="15.75" customHeight="1">
      <c r="A26" s="363"/>
      <c r="B26" s="163" t="s">
        <v>166</v>
      </c>
      <c r="C26" s="335" t="s">
        <v>225</v>
      </c>
      <c r="D26" s="336"/>
      <c r="E26" s="101">
        <v>51.44</v>
      </c>
      <c r="F26" s="111">
        <v>2816</v>
      </c>
      <c r="G26" s="103">
        <f t="shared" si="18"/>
        <v>144855.03999999998</v>
      </c>
      <c r="H26" s="13"/>
      <c r="I26" s="118">
        <v>19</v>
      </c>
      <c r="J26" s="105">
        <v>2000</v>
      </c>
      <c r="K26" s="106">
        <f t="shared" si="8"/>
        <v>105.26315789473684</v>
      </c>
      <c r="L26" s="107">
        <v>19</v>
      </c>
      <c r="M26" s="105">
        <f t="shared" si="19"/>
        <v>1788.9152450743361</v>
      </c>
      <c r="N26" s="106">
        <f t="shared" si="12"/>
        <v>94.153433951280846</v>
      </c>
      <c r="O26" s="108">
        <f t="shared" si="13"/>
        <v>0</v>
      </c>
      <c r="P26" s="109">
        <f t="shared" si="14"/>
        <v>-11.10972394345599</v>
      </c>
      <c r="Q26" s="110">
        <f t="shared" si="15"/>
        <v>0.8944576225371681</v>
      </c>
      <c r="R26" s="328"/>
      <c r="S26" s="47">
        <v>0.40208333333333329</v>
      </c>
      <c r="T26" s="48">
        <v>0.46766203703703701</v>
      </c>
      <c r="U26" s="111">
        <v>4.9333333333332785</v>
      </c>
      <c r="V26" s="112">
        <v>94.448297908590462</v>
      </c>
      <c r="W26" s="113">
        <v>0.46766203703703701</v>
      </c>
      <c r="X26" s="116">
        <v>0.50624999999999998</v>
      </c>
      <c r="Y26" s="12"/>
      <c r="Z26" s="198"/>
      <c r="AA26" s="337"/>
      <c r="AB26" s="338"/>
      <c r="AC26" s="12">
        <v>2</v>
      </c>
      <c r="AD26" s="198"/>
      <c r="AE26" s="117">
        <f t="shared" si="16"/>
        <v>-211.0847549256639</v>
      </c>
      <c r="AF26" s="110">
        <f t="shared" si="17"/>
        <v>0.8944576225371681</v>
      </c>
      <c r="AG26" s="374"/>
    </row>
    <row r="27" spans="1:33" ht="15.75" customHeight="1">
      <c r="A27" s="363"/>
      <c r="B27" s="163" t="s">
        <v>168</v>
      </c>
      <c r="C27" s="335" t="s">
        <v>169</v>
      </c>
      <c r="D27" s="336"/>
      <c r="E27" s="101">
        <v>29.97</v>
      </c>
      <c r="F27" s="111">
        <v>2774</v>
      </c>
      <c r="G27" s="121">
        <f t="shared" si="18"/>
        <v>83136.78</v>
      </c>
      <c r="H27" s="122"/>
      <c r="I27" s="107">
        <v>21</v>
      </c>
      <c r="J27" s="105">
        <v>2790</v>
      </c>
      <c r="K27" s="106">
        <f t="shared" si="8"/>
        <v>132.85714285714286</v>
      </c>
      <c r="L27" s="107">
        <v>22</v>
      </c>
      <c r="M27" s="105">
        <f t="shared" si="19"/>
        <v>2626.6346153846152</v>
      </c>
      <c r="N27" s="106">
        <f t="shared" si="12"/>
        <v>119.39248251748251</v>
      </c>
      <c r="O27" s="108">
        <f t="shared" si="13"/>
        <v>1</v>
      </c>
      <c r="P27" s="109">
        <f t="shared" si="14"/>
        <v>-13.464660339660355</v>
      </c>
      <c r="Q27" s="110">
        <f t="shared" si="15"/>
        <v>0.89865309421761019</v>
      </c>
      <c r="R27" s="328"/>
      <c r="S27" s="47">
        <v>0.50624999999999998</v>
      </c>
      <c r="T27" s="120">
        <v>0.55024305555555553</v>
      </c>
      <c r="U27" s="111">
        <v>55.566666666666663</v>
      </c>
      <c r="V27" s="112">
        <v>63.366255445327091</v>
      </c>
      <c r="W27" s="113"/>
      <c r="X27" s="116"/>
      <c r="Y27" s="12"/>
      <c r="Z27" s="198"/>
      <c r="AA27" s="337"/>
      <c r="AB27" s="338"/>
      <c r="AC27" s="12">
        <v>0</v>
      </c>
      <c r="AD27" s="198"/>
      <c r="AE27" s="117">
        <f t="shared" si="16"/>
        <v>-163.36538461538476</v>
      </c>
      <c r="AF27" s="110">
        <f t="shared" si="17"/>
        <v>0.94144609870416318</v>
      </c>
      <c r="AG27" s="374"/>
    </row>
    <row r="28" spans="1:33" ht="15.75" customHeight="1">
      <c r="A28" s="363"/>
      <c r="B28" s="163"/>
      <c r="C28" s="335"/>
      <c r="D28" s="336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328"/>
      <c r="S28" s="47"/>
      <c r="T28" s="120"/>
      <c r="U28" s="111"/>
      <c r="V28" s="112"/>
      <c r="W28" s="113"/>
      <c r="X28" s="116"/>
      <c r="Y28" s="12"/>
      <c r="Z28" s="198"/>
      <c r="AA28" s="337"/>
      <c r="AB28" s="338"/>
      <c r="AC28" s="12"/>
      <c r="AD28" s="198"/>
      <c r="AE28" s="117"/>
      <c r="AF28" s="110"/>
      <c r="AG28" s="374"/>
    </row>
    <row r="29" spans="1:33" ht="15.75" customHeight="1">
      <c r="A29" s="363"/>
      <c r="B29" s="163"/>
      <c r="C29" s="335"/>
      <c r="D29" s="336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328"/>
      <c r="S29" s="47"/>
      <c r="T29" s="120"/>
      <c r="U29" s="111"/>
      <c r="V29" s="112"/>
      <c r="W29" s="113"/>
      <c r="X29" s="116"/>
      <c r="Y29" s="12"/>
      <c r="Z29" s="198"/>
      <c r="AA29" s="337"/>
      <c r="AB29" s="338"/>
      <c r="AC29" s="12"/>
      <c r="AD29" s="198"/>
      <c r="AE29" s="117"/>
      <c r="AF29" s="110"/>
      <c r="AG29" s="374"/>
    </row>
    <row r="30" spans="1:33" ht="15.75" customHeight="1">
      <c r="A30" s="363"/>
      <c r="B30" s="163"/>
      <c r="C30" s="335"/>
      <c r="D30" s="336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328"/>
      <c r="S30" s="47"/>
      <c r="T30" s="120"/>
      <c r="U30" s="111"/>
      <c r="V30" s="112"/>
      <c r="W30" s="113"/>
      <c r="X30" s="116"/>
      <c r="Y30" s="12"/>
      <c r="Z30" s="198"/>
      <c r="AA30" s="337"/>
      <c r="AB30" s="338"/>
      <c r="AC30" s="12"/>
      <c r="AD30" s="198"/>
      <c r="AE30" s="117"/>
      <c r="AF30" s="110"/>
      <c r="AG30" s="374"/>
    </row>
    <row r="31" spans="1:33" ht="15.75" customHeight="1">
      <c r="A31" s="363"/>
      <c r="B31" s="163"/>
      <c r="C31" s="335"/>
      <c r="D31" s="336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328"/>
      <c r="S31" s="47"/>
      <c r="T31" s="120"/>
      <c r="U31" s="111"/>
      <c r="V31" s="112"/>
      <c r="W31" s="113"/>
      <c r="X31" s="116"/>
      <c r="Y31" s="12"/>
      <c r="Z31" s="198"/>
      <c r="AA31" s="337"/>
      <c r="AB31" s="338"/>
      <c r="AC31" s="12"/>
      <c r="AD31" s="198"/>
      <c r="AE31" s="117"/>
      <c r="AF31" s="110"/>
      <c r="AG31" s="374"/>
    </row>
    <row r="32" spans="1:33" ht="15.75" customHeight="1">
      <c r="A32" s="363"/>
      <c r="B32" s="163"/>
      <c r="C32" s="335"/>
      <c r="D32" s="336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328"/>
      <c r="S32" s="47"/>
      <c r="T32" s="120"/>
      <c r="U32" s="111"/>
      <c r="V32" s="112"/>
      <c r="W32" s="113"/>
      <c r="X32" s="116"/>
      <c r="Y32" s="12"/>
      <c r="Z32" s="198"/>
      <c r="AA32" s="337"/>
      <c r="AB32" s="338"/>
      <c r="AC32" s="12"/>
      <c r="AD32" s="198"/>
      <c r="AE32" s="117"/>
      <c r="AF32" s="110"/>
      <c r="AG32" s="374"/>
    </row>
    <row r="33" spans="1:33" ht="15.75" customHeight="1">
      <c r="A33" s="363"/>
      <c r="B33" s="163"/>
      <c r="C33" s="335"/>
      <c r="D33" s="336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328"/>
      <c r="S33" s="47"/>
      <c r="T33" s="120"/>
      <c r="U33" s="111"/>
      <c r="V33" s="112"/>
      <c r="W33" s="113"/>
      <c r="X33" s="116"/>
      <c r="Y33" s="12"/>
      <c r="Z33" s="198"/>
      <c r="AA33" s="337"/>
      <c r="AB33" s="338"/>
      <c r="AC33" s="12"/>
      <c r="AD33" s="198"/>
      <c r="AE33" s="117"/>
      <c r="AF33" s="110"/>
      <c r="AG33" s="374"/>
    </row>
    <row r="34" spans="1:33" ht="15.75" customHeight="1">
      <c r="A34" s="363"/>
      <c r="B34" s="163"/>
      <c r="C34" s="335"/>
      <c r="D34" s="336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28"/>
      <c r="S34" s="47"/>
      <c r="T34" s="120"/>
      <c r="U34" s="111"/>
      <c r="V34" s="112"/>
      <c r="W34" s="113"/>
      <c r="X34" s="116"/>
      <c r="Y34" s="12"/>
      <c r="Z34" s="198"/>
      <c r="AA34" s="337"/>
      <c r="AB34" s="338"/>
      <c r="AC34" s="12"/>
      <c r="AD34" s="198"/>
      <c r="AE34" s="117"/>
      <c r="AF34" s="110"/>
      <c r="AG34" s="374"/>
    </row>
    <row r="35" spans="1:33" ht="15.75" customHeight="1">
      <c r="A35" s="363"/>
      <c r="B35" s="163"/>
      <c r="C35" s="335"/>
      <c r="D35" s="336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28"/>
      <c r="S35" s="47"/>
      <c r="T35" s="120"/>
      <c r="U35" s="111"/>
      <c r="V35" s="112"/>
      <c r="W35" s="183"/>
      <c r="X35" s="184"/>
      <c r="Y35" s="12"/>
      <c r="Z35" s="198"/>
      <c r="AA35" s="337"/>
      <c r="AB35" s="338"/>
      <c r="AC35" s="12"/>
      <c r="AD35" s="198"/>
      <c r="AE35" s="117"/>
      <c r="AF35" s="110"/>
      <c r="AG35" s="374"/>
    </row>
    <row r="36" spans="1:33" ht="15.75" customHeight="1">
      <c r="A36" s="363"/>
      <c r="B36" s="163"/>
      <c r="C36" s="335"/>
      <c r="D36" s="336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28"/>
      <c r="S36" s="47"/>
      <c r="T36" s="120"/>
      <c r="U36" s="111"/>
      <c r="V36" s="112"/>
      <c r="W36" s="185"/>
      <c r="X36" s="186"/>
      <c r="Y36" s="12"/>
      <c r="Z36" s="198"/>
      <c r="AA36" s="337"/>
      <c r="AB36" s="338"/>
      <c r="AC36" s="12"/>
      <c r="AD36" s="198"/>
      <c r="AE36" s="117"/>
      <c r="AF36" s="110"/>
      <c r="AG36" s="374"/>
    </row>
    <row r="37" spans="1:33" ht="15.75" customHeight="1">
      <c r="A37" s="363"/>
      <c r="B37" s="100"/>
      <c r="C37" s="335"/>
      <c r="D37" s="336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28"/>
      <c r="S37" s="47"/>
      <c r="T37" s="120"/>
      <c r="U37" s="130"/>
      <c r="V37" s="112"/>
      <c r="W37" s="185"/>
      <c r="X37" s="186"/>
      <c r="Y37" s="12"/>
      <c r="Z37" s="198"/>
      <c r="AA37" s="337"/>
      <c r="AB37" s="338"/>
      <c r="AC37" s="12"/>
      <c r="AD37" s="198"/>
      <c r="AE37" s="117"/>
      <c r="AF37" s="110"/>
      <c r="AG37" s="374"/>
    </row>
    <row r="38" spans="1:33" ht="15.75" customHeight="1" thickBot="1">
      <c r="A38" s="364"/>
      <c r="B38" s="133" t="s">
        <v>115</v>
      </c>
      <c r="C38" s="358"/>
      <c r="D38" s="358"/>
      <c r="E38" s="134"/>
      <c r="F38" s="167"/>
      <c r="G38" s="135"/>
      <c r="H38" s="69"/>
      <c r="I38" s="136">
        <f t="shared" ref="I38:J38" si="20">AVERAGE(I22:I37)</f>
        <v>17.333333333333332</v>
      </c>
      <c r="J38" s="137">
        <f t="shared" si="20"/>
        <v>2148.3333333333335</v>
      </c>
      <c r="K38" s="138">
        <f t="shared" ref="K38" si="21">J38/I38</f>
        <v>123.94230769230771</v>
      </c>
      <c r="L38" s="136">
        <f t="shared" ref="L38:M38" si="22">AVERAGE(L22:L37)</f>
        <v>17.5</v>
      </c>
      <c r="M38" s="137">
        <f t="shared" si="22"/>
        <v>1953.8459929675539</v>
      </c>
      <c r="N38" s="138">
        <f t="shared" ref="N38:N46" si="23">M38/L38</f>
        <v>111.6483424552888</v>
      </c>
      <c r="O38" s="139">
        <f t="shared" ref="O38:O46" si="24">L38-I38</f>
        <v>0.16666666666666785</v>
      </c>
      <c r="P38" s="140">
        <f t="shared" ref="P38:P46" si="25">N38-K38</f>
        <v>-12.293965237018909</v>
      </c>
      <c r="Q38" s="141">
        <f t="shared" ref="Q38:Q46" si="26">N38/K38</f>
        <v>0.90080896938324539</v>
      </c>
      <c r="R38" s="329"/>
      <c r="S38" s="142">
        <v>0.16666666666666666</v>
      </c>
      <c r="T38" s="143">
        <v>0.55024305555555553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359"/>
      <c r="AB38" s="360"/>
      <c r="AC38" s="179">
        <f>SUM(AC22:AC37)</f>
        <v>6</v>
      </c>
      <c r="AD38" s="180">
        <f>SUM(AD22:AD37)</f>
        <v>0</v>
      </c>
      <c r="AE38" s="168">
        <f t="shared" ref="AE38:AE46" si="27">M38-J38</f>
        <v>-194.48734036577957</v>
      </c>
      <c r="AF38" s="141">
        <f t="shared" ref="AF38:AF46" si="28">M38/J38</f>
        <v>0.90947059408885356</v>
      </c>
      <c r="AG38" s="375"/>
    </row>
    <row r="39" spans="1:33" ht="15.75" customHeight="1">
      <c r="A39" s="322" t="s">
        <v>178</v>
      </c>
      <c r="B39" s="146" t="s">
        <v>173</v>
      </c>
      <c r="C39" s="325" t="s">
        <v>180</v>
      </c>
      <c r="D39" s="326"/>
      <c r="E39" s="147">
        <v>53.76</v>
      </c>
      <c r="F39" s="97">
        <v>3471</v>
      </c>
      <c r="G39" s="148">
        <f t="shared" ref="G39:G46" si="29">E39*F39</f>
        <v>186600.95999999999</v>
      </c>
      <c r="H39" s="149"/>
      <c r="I39" s="150">
        <v>20</v>
      </c>
      <c r="J39" s="151">
        <v>2000</v>
      </c>
      <c r="K39" s="152">
        <f>J39/I39</f>
        <v>100</v>
      </c>
      <c r="L39" s="153">
        <v>20</v>
      </c>
      <c r="M39" s="151">
        <f t="shared" ref="M39:M46" si="30">F39/V39*60</f>
        <v>1786.7672514041908</v>
      </c>
      <c r="N39" s="152">
        <f t="shared" si="23"/>
        <v>89.33836257020954</v>
      </c>
      <c r="O39" s="154">
        <f t="shared" si="24"/>
        <v>0</v>
      </c>
      <c r="P39" s="155">
        <f t="shared" si="25"/>
        <v>-10.66163742979046</v>
      </c>
      <c r="Q39" s="156">
        <f t="shared" si="26"/>
        <v>0.8933836257020954</v>
      </c>
      <c r="R39" s="327">
        <f>Q55</f>
        <v>0.89497310457954105</v>
      </c>
      <c r="S39" s="157">
        <v>0.16666666666666666</v>
      </c>
      <c r="T39" s="158">
        <v>0.24760416666666665</v>
      </c>
      <c r="U39" s="159"/>
      <c r="V39" s="160">
        <v>116.55687098380157</v>
      </c>
      <c r="W39" s="158"/>
      <c r="X39" s="169"/>
      <c r="Y39" s="12"/>
      <c r="Z39" s="198"/>
      <c r="AA39" s="330"/>
      <c r="AB39" s="331"/>
      <c r="AC39" s="12">
        <v>2</v>
      </c>
      <c r="AD39" s="198"/>
      <c r="AE39" s="115">
        <f t="shared" si="27"/>
        <v>-213.2327485958092</v>
      </c>
      <c r="AF39" s="156">
        <f t="shared" si="28"/>
        <v>0.8933836257020954</v>
      </c>
      <c r="AG39" s="332">
        <f>AF55</f>
        <v>0.89497310457954105</v>
      </c>
    </row>
    <row r="40" spans="1:33" ht="15.75" customHeight="1">
      <c r="A40" s="323"/>
      <c r="B40" s="163" t="s">
        <v>173</v>
      </c>
      <c r="C40" s="335" t="s">
        <v>181</v>
      </c>
      <c r="D40" s="336"/>
      <c r="E40" s="101">
        <v>71.55</v>
      </c>
      <c r="F40" s="102">
        <v>2515</v>
      </c>
      <c r="G40" s="103">
        <f t="shared" si="29"/>
        <v>179948.25</v>
      </c>
      <c r="H40" s="26"/>
      <c r="I40" s="104">
        <v>22</v>
      </c>
      <c r="J40" s="105">
        <v>2000</v>
      </c>
      <c r="K40" s="106">
        <f t="shared" si="8"/>
        <v>90.909090909090907</v>
      </c>
      <c r="L40" s="107">
        <v>22</v>
      </c>
      <c r="M40" s="105">
        <f t="shared" si="30"/>
        <v>1789.9511049214379</v>
      </c>
      <c r="N40" s="106">
        <f t="shared" si="23"/>
        <v>81.361413860065355</v>
      </c>
      <c r="O40" s="108">
        <f t="shared" si="24"/>
        <v>0</v>
      </c>
      <c r="P40" s="109">
        <f t="shared" si="25"/>
        <v>-9.5476770490255518</v>
      </c>
      <c r="Q40" s="110">
        <f t="shared" si="26"/>
        <v>0.89497555246071891</v>
      </c>
      <c r="R40" s="328"/>
      <c r="S40" s="47">
        <v>0.25069444444444444</v>
      </c>
      <c r="T40" s="48">
        <v>0.3092361111111111</v>
      </c>
      <c r="U40" s="111">
        <v>5</v>
      </c>
      <c r="V40" s="112">
        <v>84.303978798696349</v>
      </c>
      <c r="W40" s="113"/>
      <c r="X40" s="116"/>
      <c r="Y40" s="12"/>
      <c r="Z40" s="198"/>
      <c r="AA40" s="337"/>
      <c r="AB40" s="338"/>
      <c r="AC40" s="12">
        <v>2</v>
      </c>
      <c r="AD40" s="198"/>
      <c r="AE40" s="117">
        <f t="shared" si="27"/>
        <v>-210.04889507856205</v>
      </c>
      <c r="AF40" s="110">
        <f t="shared" si="28"/>
        <v>0.89497555246071903</v>
      </c>
      <c r="AG40" s="333"/>
    </row>
    <row r="41" spans="1:33" ht="15.75" customHeight="1">
      <c r="A41" s="323"/>
      <c r="B41" s="163" t="s">
        <v>173</v>
      </c>
      <c r="C41" s="335" t="s">
        <v>231</v>
      </c>
      <c r="D41" s="336"/>
      <c r="E41" s="101">
        <v>63.92</v>
      </c>
      <c r="F41" s="102">
        <v>1226</v>
      </c>
      <c r="G41" s="103">
        <f t="shared" si="29"/>
        <v>78365.919999999998</v>
      </c>
      <c r="H41" s="26">
        <v>2</v>
      </c>
      <c r="I41" s="104">
        <v>24</v>
      </c>
      <c r="J41" s="105">
        <v>2000</v>
      </c>
      <c r="K41" s="106">
        <f t="shared" si="8"/>
        <v>83.333333333333329</v>
      </c>
      <c r="L41" s="107">
        <v>24</v>
      </c>
      <c r="M41" s="105">
        <f t="shared" si="30"/>
        <v>1789.1601065278721</v>
      </c>
      <c r="N41" s="106">
        <f t="shared" si="23"/>
        <v>74.548337771994667</v>
      </c>
      <c r="O41" s="108">
        <f t="shared" si="24"/>
        <v>0</v>
      </c>
      <c r="P41" s="109">
        <f t="shared" si="25"/>
        <v>-8.7849955613386612</v>
      </c>
      <c r="Q41" s="110">
        <f t="shared" si="26"/>
        <v>0.89458005326393608</v>
      </c>
      <c r="R41" s="328"/>
      <c r="S41" s="47">
        <v>0.3125</v>
      </c>
      <c r="T41" s="48">
        <v>0.34104166666666669</v>
      </c>
      <c r="U41" s="111">
        <v>4.7000000000000153</v>
      </c>
      <c r="V41" s="112">
        <v>41.114263464522459</v>
      </c>
      <c r="W41" s="113"/>
      <c r="X41" s="116"/>
      <c r="Y41" s="12"/>
      <c r="Z41" s="198"/>
      <c r="AA41" s="337"/>
      <c r="AB41" s="338"/>
      <c r="AC41" s="12">
        <v>1</v>
      </c>
      <c r="AD41" s="198"/>
      <c r="AE41" s="117">
        <f t="shared" si="27"/>
        <v>-210.83989347212787</v>
      </c>
      <c r="AF41" s="110">
        <f t="shared" si="28"/>
        <v>0.89458005326393608</v>
      </c>
      <c r="AG41" s="333"/>
    </row>
    <row r="42" spans="1:33" ht="15.75" customHeight="1">
      <c r="A42" s="323"/>
      <c r="B42" s="163" t="s">
        <v>173</v>
      </c>
      <c r="C42" s="335" t="s">
        <v>175</v>
      </c>
      <c r="D42" s="336"/>
      <c r="E42" s="101">
        <v>58.67</v>
      </c>
      <c r="F42" s="102">
        <v>1269</v>
      </c>
      <c r="G42" s="103">
        <f t="shared" si="29"/>
        <v>74452.23</v>
      </c>
      <c r="H42" s="26">
        <v>2</v>
      </c>
      <c r="I42" s="104">
        <v>23</v>
      </c>
      <c r="J42" s="105">
        <v>2000</v>
      </c>
      <c r="K42" s="106">
        <f t="shared" si="8"/>
        <v>86.956521739130437</v>
      </c>
      <c r="L42" s="107">
        <v>23</v>
      </c>
      <c r="M42" s="105">
        <f t="shared" si="30"/>
        <v>1787.774350056904</v>
      </c>
      <c r="N42" s="106">
        <f t="shared" si="23"/>
        <v>77.729319567691476</v>
      </c>
      <c r="O42" s="108">
        <f t="shared" si="24"/>
        <v>0</v>
      </c>
      <c r="P42" s="109">
        <f t="shared" si="25"/>
        <v>-9.2272021714389609</v>
      </c>
      <c r="Q42" s="110">
        <f t="shared" si="26"/>
        <v>0.89388717502845194</v>
      </c>
      <c r="R42" s="328"/>
      <c r="S42" s="47">
        <v>0.34513888888888888</v>
      </c>
      <c r="T42" s="48">
        <v>0.37471064814814814</v>
      </c>
      <c r="U42" s="111">
        <v>5.8999999999999631</v>
      </c>
      <c r="V42" s="112">
        <v>42.589267486456833</v>
      </c>
      <c r="W42" s="113"/>
      <c r="X42" s="116"/>
      <c r="Y42" s="12"/>
      <c r="Z42" s="198"/>
      <c r="AA42" s="337"/>
      <c r="AB42" s="338"/>
      <c r="AC42" s="12">
        <v>1</v>
      </c>
      <c r="AD42" s="198"/>
      <c r="AE42" s="117">
        <f t="shared" si="27"/>
        <v>-212.22564994309596</v>
      </c>
      <c r="AF42" s="110">
        <f t="shared" si="28"/>
        <v>0.89388717502845205</v>
      </c>
      <c r="AG42" s="333"/>
    </row>
    <row r="43" spans="1:33" ht="15.75" customHeight="1">
      <c r="A43" s="323"/>
      <c r="B43" s="163" t="s">
        <v>173</v>
      </c>
      <c r="C43" s="335" t="s">
        <v>179</v>
      </c>
      <c r="D43" s="336"/>
      <c r="E43" s="101">
        <v>59.54</v>
      </c>
      <c r="F43" s="102">
        <v>3315</v>
      </c>
      <c r="G43" s="103">
        <f t="shared" si="29"/>
        <v>197375.1</v>
      </c>
      <c r="H43" s="13"/>
      <c r="I43" s="104">
        <v>23</v>
      </c>
      <c r="J43" s="105">
        <v>2000</v>
      </c>
      <c r="K43" s="106">
        <f t="shared" si="8"/>
        <v>86.956521739130437</v>
      </c>
      <c r="L43" s="107">
        <v>23</v>
      </c>
      <c r="M43" s="105">
        <f t="shared" si="30"/>
        <v>1796.2576036313951</v>
      </c>
      <c r="N43" s="106">
        <f t="shared" si="23"/>
        <v>78.098156679625873</v>
      </c>
      <c r="O43" s="108">
        <f t="shared" si="24"/>
        <v>0</v>
      </c>
      <c r="P43" s="109">
        <f t="shared" si="25"/>
        <v>-8.858365059504564</v>
      </c>
      <c r="Q43" s="110">
        <f t="shared" si="26"/>
        <v>0.89812880181569754</v>
      </c>
      <c r="R43" s="328"/>
      <c r="S43" s="47">
        <v>0.37847222222222221</v>
      </c>
      <c r="T43" s="48">
        <v>0.45535879629629628</v>
      </c>
      <c r="U43" s="111">
        <v>5.4166666666666607</v>
      </c>
      <c r="V43" s="112">
        <v>110.730220207778</v>
      </c>
      <c r="W43" s="113">
        <v>0.45535879629629628</v>
      </c>
      <c r="X43" s="116">
        <v>0.49374999999999997</v>
      </c>
      <c r="Y43" s="12"/>
      <c r="Z43" s="198"/>
      <c r="AA43" s="337"/>
      <c r="AB43" s="338"/>
      <c r="AC43" s="12">
        <v>2</v>
      </c>
      <c r="AD43" s="198"/>
      <c r="AE43" s="117">
        <f t="shared" si="27"/>
        <v>-203.74239636860489</v>
      </c>
      <c r="AF43" s="110">
        <f t="shared" si="28"/>
        <v>0.89812880181569754</v>
      </c>
      <c r="AG43" s="333"/>
    </row>
    <row r="44" spans="1:33" ht="15.75" customHeight="1">
      <c r="A44" s="323"/>
      <c r="B44" s="163" t="s">
        <v>173</v>
      </c>
      <c r="C44" s="335" t="s">
        <v>212</v>
      </c>
      <c r="D44" s="336"/>
      <c r="E44" s="101">
        <v>61.09</v>
      </c>
      <c r="F44" s="102">
        <v>3285</v>
      </c>
      <c r="G44" s="121">
        <f t="shared" si="29"/>
        <v>200680.65000000002</v>
      </c>
      <c r="H44" s="122"/>
      <c r="I44" s="104">
        <v>20</v>
      </c>
      <c r="J44" s="105">
        <v>2000</v>
      </c>
      <c r="K44" s="106">
        <f t="shared" si="8"/>
        <v>100</v>
      </c>
      <c r="L44" s="107">
        <v>20</v>
      </c>
      <c r="M44" s="105">
        <f t="shared" si="30"/>
        <v>1790.3455858679733</v>
      </c>
      <c r="N44" s="106">
        <f t="shared" si="23"/>
        <v>89.517279293398673</v>
      </c>
      <c r="O44" s="108">
        <f t="shared" si="24"/>
        <v>0</v>
      </c>
      <c r="P44" s="109">
        <f t="shared" si="25"/>
        <v>-10.482720706601327</v>
      </c>
      <c r="Q44" s="110">
        <f t="shared" si="26"/>
        <v>0.89517279293398677</v>
      </c>
      <c r="R44" s="328"/>
      <c r="S44" s="47">
        <v>0.49374999999999997</v>
      </c>
      <c r="T44" s="120">
        <v>0.57019675925925917</v>
      </c>
      <c r="U44" s="111">
        <v>55.283333333333317</v>
      </c>
      <c r="V44" s="112">
        <v>110.09047725523025</v>
      </c>
      <c r="W44" s="113"/>
      <c r="X44" s="116"/>
      <c r="Y44" s="12"/>
      <c r="Z44" s="198"/>
      <c r="AA44" s="337"/>
      <c r="AB44" s="338"/>
      <c r="AC44" s="12">
        <v>3</v>
      </c>
      <c r="AD44" s="198"/>
      <c r="AE44" s="117">
        <f t="shared" si="27"/>
        <v>-209.65441413202666</v>
      </c>
      <c r="AF44" s="110">
        <f t="shared" si="28"/>
        <v>0.89517279293398666</v>
      </c>
      <c r="AG44" s="333"/>
    </row>
    <row r="45" spans="1:33" ht="15.75" customHeight="1">
      <c r="A45" s="323"/>
      <c r="B45" s="163" t="s">
        <v>173</v>
      </c>
      <c r="C45" s="335" t="s">
        <v>231</v>
      </c>
      <c r="D45" s="336"/>
      <c r="E45" s="101">
        <v>63.92</v>
      </c>
      <c r="F45" s="102">
        <v>2919</v>
      </c>
      <c r="G45" s="121">
        <f t="shared" si="29"/>
        <v>186582.48</v>
      </c>
      <c r="H45" s="62"/>
      <c r="I45" s="104">
        <v>24</v>
      </c>
      <c r="J45" s="105">
        <v>2000</v>
      </c>
      <c r="K45" s="106">
        <f t="shared" si="8"/>
        <v>83.333333333333329</v>
      </c>
      <c r="L45" s="107">
        <v>24</v>
      </c>
      <c r="M45" s="105">
        <f t="shared" si="30"/>
        <v>1791.5393208059818</v>
      </c>
      <c r="N45" s="106">
        <f t="shared" si="23"/>
        <v>74.647471700249241</v>
      </c>
      <c r="O45" s="123">
        <f t="shared" si="24"/>
        <v>0</v>
      </c>
      <c r="P45" s="124">
        <f t="shared" si="25"/>
        <v>-8.6858616330840874</v>
      </c>
      <c r="Q45" s="125">
        <f t="shared" si="26"/>
        <v>0.895769660402991</v>
      </c>
      <c r="R45" s="328"/>
      <c r="S45" s="119">
        <v>0.57430555555555551</v>
      </c>
      <c r="T45" s="120">
        <v>0.64218749999999991</v>
      </c>
      <c r="U45" s="111">
        <v>5.9166666666667389</v>
      </c>
      <c r="V45" s="112">
        <v>97.759506568467401</v>
      </c>
      <c r="W45" s="120"/>
      <c r="X45" s="189"/>
      <c r="Y45" s="12"/>
      <c r="Z45" s="198"/>
      <c r="AA45" s="337"/>
      <c r="AB45" s="338"/>
      <c r="AC45" s="12">
        <v>2</v>
      </c>
      <c r="AD45" s="198"/>
      <c r="AE45" s="117">
        <f t="shared" si="27"/>
        <v>-208.46067919401821</v>
      </c>
      <c r="AF45" s="110">
        <f t="shared" si="28"/>
        <v>0.89576966040299089</v>
      </c>
      <c r="AG45" s="333"/>
    </row>
    <row r="46" spans="1:33" ht="15.75" customHeight="1">
      <c r="A46" s="323"/>
      <c r="B46" s="163" t="s">
        <v>173</v>
      </c>
      <c r="C46" s="335" t="s">
        <v>175</v>
      </c>
      <c r="D46" s="336"/>
      <c r="E46" s="101">
        <v>58.67</v>
      </c>
      <c r="F46" s="102">
        <v>3032</v>
      </c>
      <c r="G46" s="121">
        <f t="shared" si="29"/>
        <v>177887.44</v>
      </c>
      <c r="H46" s="62"/>
      <c r="I46" s="104">
        <v>23</v>
      </c>
      <c r="J46" s="105">
        <v>2000</v>
      </c>
      <c r="K46" s="106">
        <f t="shared" si="8"/>
        <v>86.956521739130437</v>
      </c>
      <c r="L46" s="118">
        <v>23</v>
      </c>
      <c r="M46" s="105">
        <f t="shared" si="30"/>
        <v>1787.7743500569038</v>
      </c>
      <c r="N46" s="106">
        <f t="shared" si="23"/>
        <v>77.729319567691476</v>
      </c>
      <c r="O46" s="123">
        <f t="shared" si="24"/>
        <v>0</v>
      </c>
      <c r="P46" s="124">
        <f t="shared" si="25"/>
        <v>-9.2272021714389609</v>
      </c>
      <c r="Q46" s="125">
        <f t="shared" si="26"/>
        <v>0.89388717502845194</v>
      </c>
      <c r="R46" s="328"/>
      <c r="S46" s="119">
        <v>0.64513888888888882</v>
      </c>
      <c r="T46" s="120">
        <v>0.71579861111111098</v>
      </c>
      <c r="U46" s="111">
        <v>5</v>
      </c>
      <c r="V46" s="112">
        <v>101.75780852556117</v>
      </c>
      <c r="W46" s="120"/>
      <c r="X46" s="189"/>
      <c r="Y46" s="12"/>
      <c r="Z46" s="198"/>
      <c r="AA46" s="337"/>
      <c r="AB46" s="338"/>
      <c r="AC46" s="12">
        <v>3</v>
      </c>
      <c r="AD46" s="198"/>
      <c r="AE46" s="117">
        <f t="shared" si="27"/>
        <v>-212.22564994309619</v>
      </c>
      <c r="AF46" s="110">
        <f t="shared" si="28"/>
        <v>0.89388717502845194</v>
      </c>
      <c r="AG46" s="333"/>
    </row>
    <row r="47" spans="1:33" ht="15.75" customHeight="1">
      <c r="A47" s="323"/>
      <c r="B47" s="163"/>
      <c r="C47" s="335"/>
      <c r="D47" s="336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8"/>
      <c r="S47" s="119"/>
      <c r="T47" s="120"/>
      <c r="U47" s="111"/>
      <c r="V47" s="112"/>
      <c r="W47" s="120"/>
      <c r="X47" s="189"/>
      <c r="Y47" s="12"/>
      <c r="Z47" s="198"/>
      <c r="AA47" s="337"/>
      <c r="AB47" s="338"/>
      <c r="AC47" s="12"/>
      <c r="AD47" s="198"/>
      <c r="AE47" s="117"/>
      <c r="AF47" s="110"/>
      <c r="AG47" s="333"/>
    </row>
    <row r="48" spans="1:33" ht="15.75" customHeight="1">
      <c r="A48" s="323"/>
      <c r="B48" s="163"/>
      <c r="C48" s="335"/>
      <c r="D48" s="336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8"/>
      <c r="S48" s="119"/>
      <c r="T48" s="120"/>
      <c r="U48" s="111"/>
      <c r="V48" s="112"/>
      <c r="W48" s="120"/>
      <c r="X48" s="189"/>
      <c r="Y48" s="12"/>
      <c r="Z48" s="198"/>
      <c r="AA48" s="337"/>
      <c r="AB48" s="338"/>
      <c r="AC48" s="12"/>
      <c r="AD48" s="198"/>
      <c r="AE48" s="117"/>
      <c r="AF48" s="110"/>
      <c r="AG48" s="333"/>
    </row>
    <row r="49" spans="1:33" ht="15.75" customHeight="1">
      <c r="A49" s="323"/>
      <c r="B49" s="163"/>
      <c r="C49" s="335"/>
      <c r="D49" s="336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8"/>
      <c r="S49" s="119"/>
      <c r="T49" s="120"/>
      <c r="U49" s="111"/>
      <c r="V49" s="112"/>
      <c r="W49" s="120"/>
      <c r="X49" s="189"/>
      <c r="Y49" s="12"/>
      <c r="Z49" s="198"/>
      <c r="AA49" s="337"/>
      <c r="AB49" s="338"/>
      <c r="AC49" s="12"/>
      <c r="AD49" s="198"/>
      <c r="AE49" s="117"/>
      <c r="AF49" s="110"/>
      <c r="AG49" s="333"/>
    </row>
    <row r="50" spans="1:33" ht="15.75" customHeight="1">
      <c r="A50" s="323"/>
      <c r="B50" s="163"/>
      <c r="C50" s="335"/>
      <c r="D50" s="336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8"/>
      <c r="S50" s="119"/>
      <c r="T50" s="120"/>
      <c r="U50" s="111"/>
      <c r="V50" s="112"/>
      <c r="W50" s="120"/>
      <c r="X50" s="189"/>
      <c r="Y50" s="12"/>
      <c r="Z50" s="198"/>
      <c r="AA50" s="337"/>
      <c r="AB50" s="338"/>
      <c r="AC50" s="12"/>
      <c r="AD50" s="198"/>
      <c r="AE50" s="117"/>
      <c r="AF50" s="110"/>
      <c r="AG50" s="333"/>
    </row>
    <row r="51" spans="1:33" ht="15.75" customHeight="1">
      <c r="A51" s="323"/>
      <c r="B51" s="163"/>
      <c r="C51" s="335"/>
      <c r="D51" s="336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8"/>
      <c r="S51" s="119"/>
      <c r="T51" s="120"/>
      <c r="U51" s="111"/>
      <c r="V51" s="112"/>
      <c r="W51" s="120"/>
      <c r="X51" s="189"/>
      <c r="Y51" s="12"/>
      <c r="Z51" s="198"/>
      <c r="AA51" s="337"/>
      <c r="AB51" s="338"/>
      <c r="AC51" s="12"/>
      <c r="AD51" s="198"/>
      <c r="AE51" s="117"/>
      <c r="AF51" s="110"/>
      <c r="AG51" s="333"/>
    </row>
    <row r="52" spans="1:33" ht="15.75" customHeight="1">
      <c r="A52" s="323"/>
      <c r="B52" s="163"/>
      <c r="C52" s="335"/>
      <c r="D52" s="336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8"/>
      <c r="S52" s="119"/>
      <c r="T52" s="120"/>
      <c r="U52" s="111"/>
      <c r="V52" s="112"/>
      <c r="W52" s="120"/>
      <c r="X52" s="189"/>
      <c r="Y52" s="12"/>
      <c r="Z52" s="198"/>
      <c r="AA52" s="337"/>
      <c r="AB52" s="338"/>
      <c r="AC52" s="12"/>
      <c r="AD52" s="198"/>
      <c r="AE52" s="117"/>
      <c r="AF52" s="110"/>
      <c r="AG52" s="333"/>
    </row>
    <row r="53" spans="1:33" ht="15.75" customHeight="1">
      <c r="A53" s="323"/>
      <c r="B53" s="163"/>
      <c r="C53" s="335"/>
      <c r="D53" s="336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8"/>
      <c r="S53" s="119"/>
      <c r="T53" s="120"/>
      <c r="U53" s="111"/>
      <c r="V53" s="112"/>
      <c r="W53" s="120"/>
      <c r="X53" s="189"/>
      <c r="Y53" s="12"/>
      <c r="Z53" s="198"/>
      <c r="AA53" s="337"/>
      <c r="AB53" s="338"/>
      <c r="AC53" s="12"/>
      <c r="AD53" s="198"/>
      <c r="AE53" s="117"/>
      <c r="AF53" s="110"/>
      <c r="AG53" s="333"/>
    </row>
    <row r="54" spans="1:33" ht="15.75" customHeight="1">
      <c r="A54" s="323"/>
      <c r="B54" s="163"/>
      <c r="C54" s="335"/>
      <c r="D54" s="336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8"/>
      <c r="S54" s="119"/>
      <c r="T54" s="120"/>
      <c r="U54" s="130"/>
      <c r="V54" s="131"/>
      <c r="W54" s="126"/>
      <c r="X54" s="127"/>
      <c r="Y54" s="12"/>
      <c r="Z54" s="198"/>
      <c r="AA54" s="337"/>
      <c r="AB54" s="338"/>
      <c r="AC54" s="12"/>
      <c r="AD54" s="198"/>
      <c r="AE54" s="165"/>
      <c r="AF54" s="125"/>
      <c r="AG54" s="333"/>
    </row>
    <row r="55" spans="1:33" ht="15.75" customHeight="1" thickBot="1">
      <c r="A55" s="324"/>
      <c r="B55" s="133" t="s">
        <v>115</v>
      </c>
      <c r="C55" s="358"/>
      <c r="D55" s="358"/>
      <c r="E55" s="134"/>
      <c r="F55" s="167"/>
      <c r="G55" s="135"/>
      <c r="H55" s="69"/>
      <c r="I55" s="136">
        <f t="shared" ref="I55:J55" si="31">AVERAGE(I39:I54)</f>
        <v>22.375</v>
      </c>
      <c r="J55" s="137">
        <f t="shared" si="31"/>
        <v>2000</v>
      </c>
      <c r="K55" s="138">
        <f t="shared" ref="K55" si="32">J55/I55</f>
        <v>89.385474860335194</v>
      </c>
      <c r="L55" s="136">
        <f t="shared" ref="L55:M55" si="33">AVERAGE(L39:L54)</f>
        <v>22.375</v>
      </c>
      <c r="M55" s="137">
        <f t="shared" si="33"/>
        <v>1789.9462091590822</v>
      </c>
      <c r="N55" s="138">
        <f t="shared" ref="N55:N64" si="34">M55/L55</f>
        <v>79.99759594007071</v>
      </c>
      <c r="O55" s="139">
        <f t="shared" ref="O55:O64" si="35">L55-I55</f>
        <v>0</v>
      </c>
      <c r="P55" s="140">
        <f t="shared" ref="P55:P64" si="36">N55-K55</f>
        <v>-9.3878789202644839</v>
      </c>
      <c r="Q55" s="141">
        <f t="shared" ref="Q55:Q64" si="37">N55/K55</f>
        <v>0.89497310457954105</v>
      </c>
      <c r="R55" s="329"/>
      <c r="S55" s="142">
        <v>0.16666666666666666</v>
      </c>
      <c r="T55" s="143">
        <v>0.71579861111111098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359"/>
      <c r="AB55" s="360"/>
      <c r="AC55" s="179">
        <f>SUM(AC39:AC54)</f>
        <v>16</v>
      </c>
      <c r="AD55" s="191">
        <f>SUM(AD39:AD54)</f>
        <v>0</v>
      </c>
      <c r="AE55" s="168">
        <f t="shared" ref="AE55:AE64" si="38">M55-J55</f>
        <v>-210.05379084091783</v>
      </c>
      <c r="AF55" s="141">
        <f t="shared" ref="AF55:AF64" si="39">M55/J55</f>
        <v>0.89497310457954105</v>
      </c>
      <c r="AG55" s="334"/>
    </row>
    <row r="56" spans="1:33" ht="15.75" customHeight="1">
      <c r="A56" s="361" t="s">
        <v>191</v>
      </c>
      <c r="B56" s="114" t="s">
        <v>203</v>
      </c>
      <c r="C56" s="372" t="s">
        <v>204</v>
      </c>
      <c r="D56" s="372"/>
      <c r="E56" s="147">
        <v>28.86</v>
      </c>
      <c r="F56" s="97">
        <v>2600</v>
      </c>
      <c r="G56" s="148">
        <f t="shared" ref="G56:G64" si="40">E56*F56</f>
        <v>75036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4" si="41">F56/V56*60</f>
        <v>3189.6779423240087</v>
      </c>
      <c r="N56" s="152">
        <f t="shared" si="34"/>
        <v>167.87778643810572</v>
      </c>
      <c r="O56" s="154">
        <f t="shared" si="35"/>
        <v>0</v>
      </c>
      <c r="P56" s="155">
        <f t="shared" si="36"/>
        <v>-21.595897772420614</v>
      </c>
      <c r="Q56" s="156">
        <f t="shared" si="37"/>
        <v>0.88602165064555793</v>
      </c>
      <c r="R56" s="327">
        <f>Q72</f>
        <v>0.89650168754068327</v>
      </c>
      <c r="S56" s="157">
        <v>0.16666666666666666</v>
      </c>
      <c r="T56" s="158">
        <v>0.200625</v>
      </c>
      <c r="U56" s="159"/>
      <c r="V56" s="160">
        <v>48.907758971533646</v>
      </c>
      <c r="W56" s="158"/>
      <c r="X56" s="169"/>
      <c r="Y56" s="12"/>
      <c r="Z56" s="198"/>
      <c r="AA56" s="330"/>
      <c r="AB56" s="331"/>
      <c r="AC56" s="12">
        <v>1</v>
      </c>
      <c r="AD56" s="198"/>
      <c r="AE56" s="115">
        <f t="shared" si="38"/>
        <v>-410.32205767599135</v>
      </c>
      <c r="AF56" s="156">
        <f t="shared" si="39"/>
        <v>0.88602165064555793</v>
      </c>
      <c r="AG56" s="332">
        <f>AF72</f>
        <v>0.89650168754068327</v>
      </c>
    </row>
    <row r="57" spans="1:33" ht="15.75" customHeight="1">
      <c r="A57" s="362"/>
      <c r="B57" s="100" t="s">
        <v>203</v>
      </c>
      <c r="C57" s="376" t="s">
        <v>208</v>
      </c>
      <c r="D57" s="376"/>
      <c r="E57" s="101">
        <v>31.11</v>
      </c>
      <c r="F57" s="102">
        <v>4499</v>
      </c>
      <c r="G57" s="103">
        <f t="shared" si="40"/>
        <v>139963.88999999998</v>
      </c>
      <c r="H57" s="26"/>
      <c r="I57" s="104">
        <v>19</v>
      </c>
      <c r="J57" s="105">
        <v>3600</v>
      </c>
      <c r="K57" s="106">
        <f t="shared" ref="K57:K91" si="42">J57/I57</f>
        <v>189.47368421052633</v>
      </c>
      <c r="L57" s="107">
        <v>19</v>
      </c>
      <c r="M57" s="105">
        <f t="shared" si="41"/>
        <v>3184.8016259245569</v>
      </c>
      <c r="N57" s="106">
        <f t="shared" si="34"/>
        <v>167.62113820655563</v>
      </c>
      <c r="O57" s="108">
        <f t="shared" si="35"/>
        <v>0</v>
      </c>
      <c r="P57" s="109">
        <f t="shared" si="36"/>
        <v>-21.852546003970701</v>
      </c>
      <c r="Q57" s="110">
        <f t="shared" si="37"/>
        <v>0.88466711831237688</v>
      </c>
      <c r="R57" s="328"/>
      <c r="S57" s="47">
        <v>0.20347222222222219</v>
      </c>
      <c r="T57" s="48">
        <v>0.26232638888888887</v>
      </c>
      <c r="U57" s="111">
        <v>5</v>
      </c>
      <c r="V57" s="112">
        <v>84.758811287543125</v>
      </c>
      <c r="W57" s="113"/>
      <c r="X57" s="116"/>
      <c r="Y57" s="12"/>
      <c r="Z57" s="198"/>
      <c r="AA57" s="337"/>
      <c r="AB57" s="338"/>
      <c r="AC57" s="12">
        <v>2</v>
      </c>
      <c r="AD57" s="198"/>
      <c r="AE57" s="117">
        <f t="shared" si="38"/>
        <v>-415.1983740754431</v>
      </c>
      <c r="AF57" s="110">
        <f t="shared" si="39"/>
        <v>0.88466711831237688</v>
      </c>
      <c r="AG57" s="333"/>
    </row>
    <row r="58" spans="1:33" ht="15.75" customHeight="1">
      <c r="A58" s="362"/>
      <c r="B58" s="100" t="s">
        <v>203</v>
      </c>
      <c r="C58" s="376" t="s">
        <v>209</v>
      </c>
      <c r="D58" s="376"/>
      <c r="E58" s="101">
        <v>38.99</v>
      </c>
      <c r="F58" s="102">
        <v>1642</v>
      </c>
      <c r="G58" s="103">
        <f t="shared" si="40"/>
        <v>64021.58</v>
      </c>
      <c r="H58" s="26"/>
      <c r="I58" s="104">
        <v>19</v>
      </c>
      <c r="J58" s="105">
        <v>3600</v>
      </c>
      <c r="K58" s="106">
        <f t="shared" si="42"/>
        <v>189.47368421052633</v>
      </c>
      <c r="L58" s="107">
        <v>19</v>
      </c>
      <c r="M58" s="105">
        <f t="shared" si="41"/>
        <v>3187.8834355198273</v>
      </c>
      <c r="N58" s="106">
        <f t="shared" si="34"/>
        <v>167.78333871156985</v>
      </c>
      <c r="O58" s="108">
        <f t="shared" si="35"/>
        <v>0</v>
      </c>
      <c r="P58" s="109">
        <f t="shared" si="36"/>
        <v>-21.690345498956475</v>
      </c>
      <c r="Q58" s="110">
        <f t="shared" si="37"/>
        <v>0.88552317653328527</v>
      </c>
      <c r="R58" s="328"/>
      <c r="S58" s="47">
        <v>0.26597222222222217</v>
      </c>
      <c r="T58" s="48">
        <v>0.28743055555555552</v>
      </c>
      <c r="U58" s="111">
        <v>5.2499999999999414</v>
      </c>
      <c r="V58" s="112">
        <v>30.904517681630658</v>
      </c>
      <c r="W58" s="113"/>
      <c r="X58" s="116"/>
      <c r="Y58" s="12"/>
      <c r="Z58" s="198"/>
      <c r="AA58" s="337"/>
      <c r="AB58" s="338"/>
      <c r="AC58" s="12">
        <v>1</v>
      </c>
      <c r="AD58" s="198"/>
      <c r="AE58" s="117">
        <f t="shared" si="38"/>
        <v>-412.11656448017266</v>
      </c>
      <c r="AF58" s="110">
        <f t="shared" si="39"/>
        <v>0.88552317653328538</v>
      </c>
      <c r="AG58" s="333"/>
    </row>
    <row r="59" spans="1:33" ht="15.75" customHeight="1">
      <c r="A59" s="362"/>
      <c r="B59" s="100" t="s">
        <v>203</v>
      </c>
      <c r="C59" s="376" t="s">
        <v>219</v>
      </c>
      <c r="D59" s="376"/>
      <c r="E59" s="101">
        <v>35.89</v>
      </c>
      <c r="F59" s="102">
        <v>5253</v>
      </c>
      <c r="G59" s="103">
        <f t="shared" si="40"/>
        <v>188530.17</v>
      </c>
      <c r="H59" s="26"/>
      <c r="I59" s="104">
        <v>19</v>
      </c>
      <c r="J59" s="105">
        <v>3600</v>
      </c>
      <c r="K59" s="106">
        <f t="shared" si="42"/>
        <v>189.47368421052633</v>
      </c>
      <c r="L59" s="107">
        <v>19</v>
      </c>
      <c r="M59" s="105">
        <f t="shared" si="41"/>
        <v>3185.7795668322519</v>
      </c>
      <c r="N59" s="106">
        <f t="shared" si="34"/>
        <v>167.67260878064485</v>
      </c>
      <c r="O59" s="108">
        <f t="shared" si="35"/>
        <v>0</v>
      </c>
      <c r="P59" s="109">
        <f t="shared" si="36"/>
        <v>-21.801075429881479</v>
      </c>
      <c r="Q59" s="110">
        <f t="shared" si="37"/>
        <v>0.88493876856451448</v>
      </c>
      <c r="R59" s="328"/>
      <c r="S59" s="47">
        <v>0.29097222222222213</v>
      </c>
      <c r="T59" s="48">
        <v>0.35967592592592584</v>
      </c>
      <c r="U59" s="111">
        <v>5.0999999999999179</v>
      </c>
      <c r="V59" s="112">
        <v>98.933398682507118</v>
      </c>
      <c r="W59" s="113"/>
      <c r="X59" s="116"/>
      <c r="Y59" s="12"/>
      <c r="Z59" s="198"/>
      <c r="AA59" s="337"/>
      <c r="AB59" s="338"/>
      <c r="AC59" s="12">
        <v>2</v>
      </c>
      <c r="AD59" s="198"/>
      <c r="AE59" s="199">
        <f t="shared" si="38"/>
        <v>-414.22043316774807</v>
      </c>
      <c r="AF59" s="200">
        <f t="shared" si="39"/>
        <v>0.88493876856451448</v>
      </c>
      <c r="AG59" s="333"/>
    </row>
    <row r="60" spans="1:33" ht="15.75" customHeight="1">
      <c r="A60" s="363"/>
      <c r="B60" s="100" t="s">
        <v>203</v>
      </c>
      <c r="C60" s="376" t="s">
        <v>223</v>
      </c>
      <c r="D60" s="376"/>
      <c r="E60" s="101">
        <v>43.96</v>
      </c>
      <c r="F60" s="105">
        <v>2339</v>
      </c>
      <c r="G60" s="103">
        <f t="shared" si="40"/>
        <v>102822.44</v>
      </c>
      <c r="H60" s="13"/>
      <c r="I60" s="104">
        <v>24</v>
      </c>
      <c r="J60" s="105">
        <v>3600</v>
      </c>
      <c r="K60" s="106">
        <f t="shared" si="42"/>
        <v>150</v>
      </c>
      <c r="L60" s="107">
        <v>24</v>
      </c>
      <c r="M60" s="105">
        <f t="shared" si="41"/>
        <v>3263.1448111128161</v>
      </c>
      <c r="N60" s="106">
        <f t="shared" si="34"/>
        <v>135.96436712970066</v>
      </c>
      <c r="O60" s="108">
        <f t="shared" si="35"/>
        <v>0</v>
      </c>
      <c r="P60" s="109">
        <f t="shared" si="36"/>
        <v>-14.035632870299338</v>
      </c>
      <c r="Q60" s="110">
        <f t="shared" si="37"/>
        <v>0.90642911419800443</v>
      </c>
      <c r="R60" s="328"/>
      <c r="S60" s="47">
        <v>0.36319444444444432</v>
      </c>
      <c r="T60" s="48">
        <v>0.39305555555555544</v>
      </c>
      <c r="U60" s="111">
        <v>5.066666666666606</v>
      </c>
      <c r="V60" s="112">
        <v>43.007591793678458</v>
      </c>
      <c r="W60" s="113"/>
      <c r="X60" s="116"/>
      <c r="Y60" s="12"/>
      <c r="Z60" s="198"/>
      <c r="AA60" s="337"/>
      <c r="AB60" s="338"/>
      <c r="AC60" s="12">
        <v>1</v>
      </c>
      <c r="AD60" s="198"/>
      <c r="AE60" s="199">
        <f t="shared" si="38"/>
        <v>-336.85518888718389</v>
      </c>
      <c r="AF60" s="200">
        <f t="shared" si="39"/>
        <v>0.90642911419800443</v>
      </c>
      <c r="AG60" s="333"/>
    </row>
    <row r="61" spans="1:33" ht="15.75" customHeight="1">
      <c r="A61" s="363"/>
      <c r="B61" s="100" t="s">
        <v>203</v>
      </c>
      <c r="C61" s="376" t="s">
        <v>216</v>
      </c>
      <c r="D61" s="376"/>
      <c r="E61" s="101">
        <v>46.93</v>
      </c>
      <c r="F61" s="105">
        <v>1985</v>
      </c>
      <c r="G61" s="121">
        <f t="shared" si="40"/>
        <v>93156.05</v>
      </c>
      <c r="H61" s="122"/>
      <c r="I61" s="104">
        <v>24</v>
      </c>
      <c r="J61" s="105">
        <v>3600</v>
      </c>
      <c r="K61" s="106">
        <f t="shared" si="42"/>
        <v>150</v>
      </c>
      <c r="L61" s="107">
        <v>24</v>
      </c>
      <c r="M61" s="105">
        <f t="shared" si="41"/>
        <v>3258.4208943134795</v>
      </c>
      <c r="N61" s="106">
        <f t="shared" si="34"/>
        <v>135.76753726306166</v>
      </c>
      <c r="O61" s="108">
        <f t="shared" si="35"/>
        <v>0</v>
      </c>
      <c r="P61" s="109">
        <f t="shared" si="36"/>
        <v>-14.232462736938345</v>
      </c>
      <c r="Q61" s="110">
        <f t="shared" si="37"/>
        <v>0.9051169150870777</v>
      </c>
      <c r="R61" s="328"/>
      <c r="S61" s="47">
        <v>0.39652777777777765</v>
      </c>
      <c r="T61" s="120">
        <v>0.42190972222222212</v>
      </c>
      <c r="U61" s="111">
        <v>4.9999999999999822</v>
      </c>
      <c r="V61" s="112">
        <v>36.551447422845392</v>
      </c>
      <c r="W61" s="113"/>
      <c r="X61" s="116"/>
      <c r="Y61" s="12"/>
      <c r="Z61" s="198"/>
      <c r="AA61" s="337"/>
      <c r="AB61" s="338"/>
      <c r="AC61" s="12">
        <v>1</v>
      </c>
      <c r="AD61" s="198"/>
      <c r="AE61" s="199">
        <f t="shared" si="38"/>
        <v>-341.57910568652051</v>
      </c>
      <c r="AF61" s="200">
        <f t="shared" si="39"/>
        <v>0.90511691508707759</v>
      </c>
      <c r="AG61" s="333"/>
    </row>
    <row r="62" spans="1:33" ht="15.75" customHeight="1">
      <c r="A62" s="363"/>
      <c r="B62" s="100" t="s">
        <v>203</v>
      </c>
      <c r="C62" s="376" t="s">
        <v>206</v>
      </c>
      <c r="D62" s="376"/>
      <c r="E62" s="101">
        <v>37.799999999999997</v>
      </c>
      <c r="F62" s="105">
        <v>2434</v>
      </c>
      <c r="G62" s="121">
        <f t="shared" si="40"/>
        <v>92005.2</v>
      </c>
      <c r="H62" s="62">
        <v>2</v>
      </c>
      <c r="I62" s="104">
        <v>21</v>
      </c>
      <c r="J62" s="105">
        <v>3600</v>
      </c>
      <c r="K62" s="106">
        <f t="shared" si="42"/>
        <v>171.42857142857142</v>
      </c>
      <c r="L62" s="107">
        <v>21</v>
      </c>
      <c r="M62" s="105">
        <f t="shared" si="41"/>
        <v>3258.0149390732167</v>
      </c>
      <c r="N62" s="106">
        <f t="shared" si="34"/>
        <v>155.14356852729603</v>
      </c>
      <c r="O62" s="123">
        <f t="shared" si="35"/>
        <v>0</v>
      </c>
      <c r="P62" s="124">
        <f t="shared" si="36"/>
        <v>-16.285002901275391</v>
      </c>
      <c r="Q62" s="125">
        <f t="shared" si="37"/>
        <v>0.90500414974256016</v>
      </c>
      <c r="R62" s="328"/>
      <c r="S62" s="47">
        <v>0.42569444444444432</v>
      </c>
      <c r="T62" s="120">
        <v>0.4568171296296295</v>
      </c>
      <c r="U62" s="111">
        <v>5.4499999999999726</v>
      </c>
      <c r="V62" s="112">
        <v>44.824840502893124</v>
      </c>
      <c r="W62" s="113">
        <v>0.4568171296296295</v>
      </c>
      <c r="X62" s="116">
        <v>0.49583333333333318</v>
      </c>
      <c r="Y62" s="12"/>
      <c r="Z62" s="198"/>
      <c r="AA62" s="337"/>
      <c r="AB62" s="338"/>
      <c r="AC62" s="12">
        <v>1</v>
      </c>
      <c r="AD62" s="198"/>
      <c r="AE62" s="199">
        <f t="shared" si="38"/>
        <v>-341.98506092678326</v>
      </c>
      <c r="AF62" s="200">
        <f t="shared" si="39"/>
        <v>0.90500414974256016</v>
      </c>
      <c r="AG62" s="333"/>
    </row>
    <row r="63" spans="1:33" ht="15.75" customHeight="1">
      <c r="A63" s="363"/>
      <c r="B63" s="100" t="s">
        <v>203</v>
      </c>
      <c r="C63" s="376" t="s">
        <v>205</v>
      </c>
      <c r="D63" s="376"/>
      <c r="E63" s="101">
        <v>38.479999999999997</v>
      </c>
      <c r="F63" s="105">
        <v>6732</v>
      </c>
      <c r="G63" s="121">
        <f t="shared" si="40"/>
        <v>259047.36</v>
      </c>
      <c r="H63" s="62"/>
      <c r="I63" s="104">
        <v>20</v>
      </c>
      <c r="J63" s="105">
        <v>3600</v>
      </c>
      <c r="K63" s="106">
        <f t="shared" si="42"/>
        <v>180</v>
      </c>
      <c r="L63" s="107">
        <v>20</v>
      </c>
      <c r="M63" s="105">
        <f t="shared" si="41"/>
        <v>3260.9165221447602</v>
      </c>
      <c r="N63" s="106">
        <f t="shared" si="34"/>
        <v>163.04582610723801</v>
      </c>
      <c r="O63" s="123">
        <f t="shared" si="35"/>
        <v>0</v>
      </c>
      <c r="P63" s="124">
        <f t="shared" si="36"/>
        <v>-16.954173892761986</v>
      </c>
      <c r="Q63" s="125">
        <f t="shared" si="37"/>
        <v>0.90581014504021118</v>
      </c>
      <c r="R63" s="328"/>
      <c r="S63" s="47">
        <v>0.49583333333333318</v>
      </c>
      <c r="T63" s="120">
        <v>0.58185185185185173</v>
      </c>
      <c r="U63" s="111">
        <v>56.183333333333294</v>
      </c>
      <c r="V63" s="112">
        <v>123.86701629955708</v>
      </c>
      <c r="W63" s="113"/>
      <c r="X63" s="116"/>
      <c r="Y63" s="12"/>
      <c r="Z63" s="198"/>
      <c r="AA63" s="337"/>
      <c r="AB63" s="338"/>
      <c r="AC63" s="12">
        <v>3</v>
      </c>
      <c r="AD63" s="198"/>
      <c r="AE63" s="199">
        <f t="shared" si="38"/>
        <v>-339.08347785523983</v>
      </c>
      <c r="AF63" s="200">
        <f t="shared" si="39"/>
        <v>0.90581014504021118</v>
      </c>
      <c r="AG63" s="333"/>
    </row>
    <row r="64" spans="1:33" ht="15.75" customHeight="1">
      <c r="A64" s="363"/>
      <c r="B64" s="100" t="s">
        <v>203</v>
      </c>
      <c r="C64" s="376" t="s">
        <v>206</v>
      </c>
      <c r="D64" s="376"/>
      <c r="E64" s="101">
        <v>37.799999999999997</v>
      </c>
      <c r="F64" s="105">
        <v>6123</v>
      </c>
      <c r="G64" s="121">
        <f t="shared" si="40"/>
        <v>231449.4</v>
      </c>
      <c r="H64" s="62"/>
      <c r="I64" s="104">
        <v>21</v>
      </c>
      <c r="J64" s="105">
        <v>3600</v>
      </c>
      <c r="K64" s="106">
        <f t="shared" si="42"/>
        <v>171.42857142857142</v>
      </c>
      <c r="L64" s="107">
        <v>21</v>
      </c>
      <c r="M64" s="105">
        <f t="shared" si="41"/>
        <v>3258.0149390732167</v>
      </c>
      <c r="N64" s="106">
        <f t="shared" si="34"/>
        <v>155.14356852729603</v>
      </c>
      <c r="O64" s="123">
        <f t="shared" si="35"/>
        <v>0</v>
      </c>
      <c r="P64" s="124">
        <f t="shared" si="36"/>
        <v>-16.285002901275391</v>
      </c>
      <c r="Q64" s="125">
        <f t="shared" si="37"/>
        <v>0.90500414974256016</v>
      </c>
      <c r="R64" s="328"/>
      <c r="S64" s="47">
        <v>0.58472222222222203</v>
      </c>
      <c r="T64" s="120">
        <v>0.66302083333333317</v>
      </c>
      <c r="U64" s="111">
        <v>5</v>
      </c>
      <c r="V64" s="112">
        <v>112.76191388628374</v>
      </c>
      <c r="W64" s="113"/>
      <c r="X64" s="116"/>
      <c r="Y64" s="12"/>
      <c r="Z64" s="198"/>
      <c r="AA64" s="337"/>
      <c r="AB64" s="338"/>
      <c r="AC64" s="12">
        <v>2</v>
      </c>
      <c r="AD64" s="198"/>
      <c r="AE64" s="199">
        <f t="shared" si="38"/>
        <v>-341.98506092678326</v>
      </c>
      <c r="AF64" s="200">
        <f t="shared" si="39"/>
        <v>0.90500414974256016</v>
      </c>
      <c r="AG64" s="333"/>
    </row>
    <row r="65" spans="1:33" ht="15.75" customHeight="1">
      <c r="A65" s="363"/>
      <c r="B65" s="100"/>
      <c r="C65" s="376"/>
      <c r="D65" s="376"/>
      <c r="E65" s="101"/>
      <c r="F65" s="105"/>
      <c r="G65" s="121"/>
      <c r="H65" s="62"/>
      <c r="I65" s="104"/>
      <c r="J65" s="105"/>
      <c r="K65" s="106"/>
      <c r="L65" s="107"/>
      <c r="M65" s="105"/>
      <c r="N65" s="106"/>
      <c r="O65" s="123"/>
      <c r="P65" s="124"/>
      <c r="Q65" s="125"/>
      <c r="R65" s="328"/>
      <c r="S65" s="47"/>
      <c r="T65" s="120"/>
      <c r="U65" s="111"/>
      <c r="V65" s="112"/>
      <c r="W65" s="113"/>
      <c r="X65" s="116"/>
      <c r="Y65" s="12"/>
      <c r="Z65" s="198"/>
      <c r="AA65" s="337"/>
      <c r="AB65" s="338"/>
      <c r="AC65" s="12"/>
      <c r="AD65" s="198"/>
      <c r="AE65" s="199"/>
      <c r="AF65" s="200"/>
      <c r="AG65" s="333"/>
    </row>
    <row r="66" spans="1:33" ht="15.75" customHeight="1">
      <c r="A66" s="363"/>
      <c r="B66" s="100"/>
      <c r="C66" s="376"/>
      <c r="D66" s="376"/>
      <c r="E66" s="101"/>
      <c r="F66" s="105"/>
      <c r="G66" s="121"/>
      <c r="H66" s="62"/>
      <c r="I66" s="104"/>
      <c r="J66" s="105"/>
      <c r="K66" s="106"/>
      <c r="L66" s="107"/>
      <c r="M66" s="105"/>
      <c r="N66" s="106"/>
      <c r="O66" s="123"/>
      <c r="P66" s="124"/>
      <c r="Q66" s="125"/>
      <c r="R66" s="328"/>
      <c r="S66" s="47"/>
      <c r="T66" s="120"/>
      <c r="U66" s="111"/>
      <c r="V66" s="112"/>
      <c r="W66" s="113"/>
      <c r="X66" s="116"/>
      <c r="Y66" s="12"/>
      <c r="Z66" s="198"/>
      <c r="AA66" s="337"/>
      <c r="AB66" s="338"/>
      <c r="AC66" s="12"/>
      <c r="AD66" s="198"/>
      <c r="AE66" s="199"/>
      <c r="AF66" s="200"/>
      <c r="AG66" s="333"/>
    </row>
    <row r="67" spans="1:33" ht="15.75" customHeight="1">
      <c r="A67" s="363"/>
      <c r="B67" s="100"/>
      <c r="C67" s="376"/>
      <c r="D67" s="376"/>
      <c r="E67" s="101"/>
      <c r="F67" s="105"/>
      <c r="G67" s="121"/>
      <c r="H67" s="62"/>
      <c r="I67" s="104"/>
      <c r="J67" s="105"/>
      <c r="K67" s="106"/>
      <c r="L67" s="107"/>
      <c r="M67" s="105"/>
      <c r="N67" s="106"/>
      <c r="O67" s="123"/>
      <c r="P67" s="124"/>
      <c r="Q67" s="125"/>
      <c r="R67" s="328"/>
      <c r="S67" s="47"/>
      <c r="T67" s="120"/>
      <c r="U67" s="111"/>
      <c r="V67" s="112"/>
      <c r="W67" s="113"/>
      <c r="X67" s="116"/>
      <c r="Y67" s="12"/>
      <c r="Z67" s="198"/>
      <c r="AA67" s="337"/>
      <c r="AB67" s="338"/>
      <c r="AC67" s="12"/>
      <c r="AD67" s="198"/>
      <c r="AE67" s="199"/>
      <c r="AF67" s="200"/>
      <c r="AG67" s="333"/>
    </row>
    <row r="68" spans="1:33" ht="15.75" customHeight="1">
      <c r="A68" s="363"/>
      <c r="B68" s="100"/>
      <c r="C68" s="376"/>
      <c r="D68" s="376"/>
      <c r="E68" s="101"/>
      <c r="F68" s="105"/>
      <c r="G68" s="121"/>
      <c r="H68" s="62"/>
      <c r="I68" s="104"/>
      <c r="J68" s="105"/>
      <c r="K68" s="106"/>
      <c r="L68" s="107"/>
      <c r="M68" s="105"/>
      <c r="N68" s="106"/>
      <c r="O68" s="123"/>
      <c r="P68" s="124"/>
      <c r="Q68" s="125"/>
      <c r="R68" s="328"/>
      <c r="S68" s="47"/>
      <c r="T68" s="120"/>
      <c r="U68" s="111"/>
      <c r="V68" s="112"/>
      <c r="W68" s="113"/>
      <c r="X68" s="116"/>
      <c r="Y68" s="12"/>
      <c r="Z68" s="198"/>
      <c r="AA68" s="337"/>
      <c r="AB68" s="338"/>
      <c r="AC68" s="12"/>
      <c r="AD68" s="198"/>
      <c r="AE68" s="199"/>
      <c r="AF68" s="200"/>
      <c r="AG68" s="333"/>
    </row>
    <row r="69" spans="1:33" ht="15.75" customHeight="1">
      <c r="A69" s="363"/>
      <c r="B69" s="100"/>
      <c r="C69" s="376"/>
      <c r="D69" s="376"/>
      <c r="E69" s="101"/>
      <c r="F69" s="105"/>
      <c r="G69" s="121"/>
      <c r="H69" s="62"/>
      <c r="I69" s="104"/>
      <c r="J69" s="105"/>
      <c r="K69" s="106"/>
      <c r="L69" s="107"/>
      <c r="M69" s="105"/>
      <c r="N69" s="106"/>
      <c r="O69" s="123"/>
      <c r="P69" s="124"/>
      <c r="Q69" s="125"/>
      <c r="R69" s="328"/>
      <c r="S69" s="47"/>
      <c r="T69" s="120"/>
      <c r="U69" s="111"/>
      <c r="V69" s="112"/>
      <c r="W69" s="113"/>
      <c r="X69" s="116"/>
      <c r="Y69" s="12"/>
      <c r="Z69" s="198"/>
      <c r="AA69" s="337"/>
      <c r="AB69" s="338"/>
      <c r="AC69" s="12"/>
      <c r="AD69" s="198"/>
      <c r="AE69" s="199"/>
      <c r="AF69" s="200"/>
      <c r="AG69" s="333"/>
    </row>
    <row r="70" spans="1:33" ht="15.75" customHeight="1">
      <c r="A70" s="363"/>
      <c r="B70" s="100"/>
      <c r="C70" s="376"/>
      <c r="D70" s="376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8"/>
      <c r="S70" s="47"/>
      <c r="T70" s="120"/>
      <c r="U70" s="111"/>
      <c r="V70" s="112"/>
      <c r="W70" s="113"/>
      <c r="X70" s="116"/>
      <c r="Y70" s="12"/>
      <c r="Z70" s="198"/>
      <c r="AA70" s="337"/>
      <c r="AB70" s="338"/>
      <c r="AC70" s="12"/>
      <c r="AD70" s="198"/>
      <c r="AE70" s="199"/>
      <c r="AF70" s="200"/>
      <c r="AG70" s="333"/>
    </row>
    <row r="71" spans="1:33" ht="15.75" customHeight="1">
      <c r="A71" s="363"/>
      <c r="B71" s="100"/>
      <c r="C71" s="376"/>
      <c r="D71" s="376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8"/>
      <c r="S71" s="119"/>
      <c r="T71" s="120"/>
      <c r="U71" s="130"/>
      <c r="V71" s="131"/>
      <c r="W71" s="126"/>
      <c r="X71" s="127"/>
      <c r="Y71" s="12"/>
      <c r="Z71" s="198"/>
      <c r="AA71" s="337"/>
      <c r="AB71" s="338"/>
      <c r="AC71" s="12"/>
      <c r="AD71" s="198"/>
      <c r="AE71" s="165"/>
      <c r="AF71" s="125"/>
      <c r="AG71" s="333"/>
    </row>
    <row r="72" spans="1:33" ht="15.75" customHeight="1" thickBot="1">
      <c r="A72" s="364"/>
      <c r="B72" s="133" t="s">
        <v>115</v>
      </c>
      <c r="C72" s="358"/>
      <c r="D72" s="358"/>
      <c r="E72" s="134"/>
      <c r="F72" s="167"/>
      <c r="G72" s="135"/>
      <c r="H72" s="69"/>
      <c r="I72" s="136">
        <f t="shared" ref="I72:J72" si="43">AVERAGE(I56:I71)</f>
        <v>20.666666666666668</v>
      </c>
      <c r="J72" s="137">
        <f t="shared" si="43"/>
        <v>3600</v>
      </c>
      <c r="K72" s="138">
        <f t="shared" ref="K72:K74" si="44">J72/I72</f>
        <v>174.19354838709677</v>
      </c>
      <c r="L72" s="136">
        <f t="shared" ref="L72:M72" si="45">AVERAGE(L56:L71)</f>
        <v>20.666666666666668</v>
      </c>
      <c r="M72" s="137">
        <f t="shared" si="45"/>
        <v>3227.4060751464599</v>
      </c>
      <c r="N72" s="138">
        <f>M72/L72</f>
        <v>156.16481008773192</v>
      </c>
      <c r="O72" s="139">
        <f>L72-I72</f>
        <v>0</v>
      </c>
      <c r="P72" s="140">
        <f>N72-K72</f>
        <v>-18.028738299364846</v>
      </c>
      <c r="Q72" s="141">
        <f>N72/K72</f>
        <v>0.89650168754068327</v>
      </c>
      <c r="R72" s="329"/>
      <c r="S72" s="142">
        <v>0.16666666666666666</v>
      </c>
      <c r="T72" s="143">
        <v>0.66302083333333317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359"/>
      <c r="AB72" s="360"/>
      <c r="AC72" s="179">
        <f>SUM(AC56:AC71)</f>
        <v>14</v>
      </c>
      <c r="AD72" s="191">
        <f>SUM(AD56:AD71)</f>
        <v>0</v>
      </c>
      <c r="AE72" s="168">
        <f>M72-J72</f>
        <v>-372.5939248535401</v>
      </c>
      <c r="AF72" s="141">
        <f>M72/J72</f>
        <v>0.89650168754068327</v>
      </c>
      <c r="AG72" s="334"/>
    </row>
    <row r="73" spans="1:33" ht="15.75" customHeight="1">
      <c r="A73" s="322" t="s">
        <v>116</v>
      </c>
      <c r="B73" s="100" t="s">
        <v>192</v>
      </c>
      <c r="C73" s="335" t="s">
        <v>217</v>
      </c>
      <c r="D73" s="336"/>
      <c r="E73" s="101">
        <v>27.05</v>
      </c>
      <c r="F73" s="102">
        <v>1040</v>
      </c>
      <c r="G73" s="103">
        <f t="shared" ref="G73:G74" si="46">E73*F73</f>
        <v>28132</v>
      </c>
      <c r="H73" s="13"/>
      <c r="I73" s="104">
        <v>5</v>
      </c>
      <c r="J73" s="105">
        <v>3273</v>
      </c>
      <c r="K73" s="106">
        <f t="shared" si="44"/>
        <v>654.6</v>
      </c>
      <c r="L73" s="107">
        <v>6</v>
      </c>
      <c r="M73" s="105">
        <f>F73/V73*60</f>
        <v>2961.6418775921861</v>
      </c>
      <c r="N73" s="106">
        <f>M73/L73</f>
        <v>493.60697959869771</v>
      </c>
      <c r="O73" s="108">
        <f>L73-I73</f>
        <v>1</v>
      </c>
      <c r="P73" s="109">
        <f>N73-K73</f>
        <v>-160.99302040130232</v>
      </c>
      <c r="Q73" s="110">
        <f>N73/K73</f>
        <v>0.75405893614222075</v>
      </c>
      <c r="R73" s="327">
        <f>Q89</f>
        <v>0.82334947113988755</v>
      </c>
      <c r="S73" s="47">
        <v>0.40416666666666667</v>
      </c>
      <c r="T73" s="48">
        <v>0.41879629629629628</v>
      </c>
      <c r="U73" s="111">
        <v>5.2666666666666373</v>
      </c>
      <c r="V73" s="112">
        <v>21.069394133071611</v>
      </c>
      <c r="W73" s="113"/>
      <c r="X73" s="162"/>
      <c r="Y73" s="12"/>
      <c r="Z73" s="198"/>
      <c r="AA73" s="330"/>
      <c r="AB73" s="331"/>
      <c r="AC73" s="12">
        <v>0</v>
      </c>
      <c r="AD73" s="198"/>
      <c r="AE73" s="115">
        <f>M73-J73</f>
        <v>-311.35812240781388</v>
      </c>
      <c r="AF73" s="156">
        <f>M73/J73</f>
        <v>0.90487072337066488</v>
      </c>
      <c r="AG73" s="332">
        <f>AF89</f>
        <v>0.90568441825387636</v>
      </c>
    </row>
    <row r="74" spans="1:33" ht="15.75" customHeight="1">
      <c r="A74" s="323"/>
      <c r="B74" s="100" t="s">
        <v>192</v>
      </c>
      <c r="C74" s="335" t="s">
        <v>224</v>
      </c>
      <c r="D74" s="336"/>
      <c r="E74" s="101">
        <v>27.05</v>
      </c>
      <c r="F74" s="102">
        <v>1757</v>
      </c>
      <c r="G74" s="121">
        <f t="shared" si="46"/>
        <v>47526.85</v>
      </c>
      <c r="H74" s="122"/>
      <c r="I74" s="104">
        <v>5</v>
      </c>
      <c r="J74" s="105">
        <v>3273</v>
      </c>
      <c r="K74" s="106">
        <f t="shared" si="44"/>
        <v>654.6</v>
      </c>
      <c r="L74" s="107">
        <v>5</v>
      </c>
      <c r="M74" s="105">
        <f>F74/V74*60</f>
        <v>2966.9683242976885</v>
      </c>
      <c r="N74" s="106">
        <f>M74/L74</f>
        <v>593.39366485953769</v>
      </c>
      <c r="O74" s="108">
        <f>L74-I74</f>
        <v>0</v>
      </c>
      <c r="P74" s="109">
        <f>N74-K74</f>
        <v>-61.206335140462329</v>
      </c>
      <c r="Q74" s="110">
        <f>N74/K74</f>
        <v>0.90649811313708784</v>
      </c>
      <c r="R74" s="328"/>
      <c r="S74" s="47">
        <v>0.42222222222222222</v>
      </c>
      <c r="T74" s="120">
        <v>0.44688657407407406</v>
      </c>
      <c r="U74" s="111">
        <v>4.9333333333333584</v>
      </c>
      <c r="V74" s="112">
        <v>35.531218562959879</v>
      </c>
      <c r="W74" s="113"/>
      <c r="X74" s="116"/>
      <c r="Y74" s="12"/>
      <c r="Z74" s="198"/>
      <c r="AA74" s="337"/>
      <c r="AB74" s="338"/>
      <c r="AC74" s="12">
        <v>0</v>
      </c>
      <c r="AD74" s="198"/>
      <c r="AE74" s="117">
        <f>M74-J74</f>
        <v>-306.03167570231153</v>
      </c>
      <c r="AF74" s="110">
        <f>M74/J74</f>
        <v>0.90649811313708784</v>
      </c>
      <c r="AG74" s="333"/>
    </row>
    <row r="75" spans="1:33" ht="15.75" customHeight="1">
      <c r="A75" s="323"/>
      <c r="B75" s="100"/>
      <c r="C75" s="335"/>
      <c r="D75" s="336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28"/>
      <c r="S75" s="47"/>
      <c r="T75" s="48"/>
      <c r="U75" s="111"/>
      <c r="V75" s="112"/>
      <c r="W75" s="113"/>
      <c r="X75" s="116"/>
      <c r="Y75" s="12"/>
      <c r="Z75" s="198"/>
      <c r="AA75" s="337"/>
      <c r="AB75" s="338"/>
      <c r="AC75" s="12"/>
      <c r="AD75" s="198"/>
      <c r="AE75" s="117"/>
      <c r="AF75" s="110"/>
      <c r="AG75" s="333"/>
    </row>
    <row r="76" spans="1:33" ht="15.75" customHeight="1">
      <c r="A76" s="323"/>
      <c r="B76" s="100"/>
      <c r="C76" s="335"/>
      <c r="D76" s="336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8"/>
      <c r="S76" s="47"/>
      <c r="T76" s="48"/>
      <c r="U76" s="111"/>
      <c r="V76" s="112"/>
      <c r="W76" s="113"/>
      <c r="X76" s="116"/>
      <c r="Y76" s="12"/>
      <c r="Z76" s="198"/>
      <c r="AA76" s="337"/>
      <c r="AB76" s="338"/>
      <c r="AC76" s="12"/>
      <c r="AD76" s="198"/>
      <c r="AE76" s="117"/>
      <c r="AF76" s="110"/>
      <c r="AG76" s="333"/>
    </row>
    <row r="77" spans="1:33" ht="15.75" customHeight="1">
      <c r="A77" s="323"/>
      <c r="B77" s="100"/>
      <c r="C77" s="335"/>
      <c r="D77" s="336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8"/>
      <c r="S77" s="47"/>
      <c r="T77" s="48"/>
      <c r="U77" s="111"/>
      <c r="V77" s="112"/>
      <c r="W77" s="113"/>
      <c r="X77" s="116"/>
      <c r="Y77" s="12"/>
      <c r="Z77" s="198"/>
      <c r="AA77" s="337"/>
      <c r="AB77" s="338"/>
      <c r="AC77" s="12"/>
      <c r="AD77" s="198"/>
      <c r="AE77" s="117"/>
      <c r="AF77" s="110"/>
      <c r="AG77" s="333"/>
    </row>
    <row r="78" spans="1:33" ht="15.75" customHeight="1">
      <c r="A78" s="323"/>
      <c r="B78" s="100"/>
      <c r="C78" s="335"/>
      <c r="D78" s="336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8"/>
      <c r="S78" s="47"/>
      <c r="T78" s="120"/>
      <c r="U78" s="111"/>
      <c r="V78" s="112"/>
      <c r="W78" s="113"/>
      <c r="X78" s="116"/>
      <c r="Y78" s="12"/>
      <c r="Z78" s="198"/>
      <c r="AA78" s="337"/>
      <c r="AB78" s="338"/>
      <c r="AC78" s="12"/>
      <c r="AD78" s="198"/>
      <c r="AE78" s="117"/>
      <c r="AF78" s="110"/>
      <c r="AG78" s="333"/>
    </row>
    <row r="79" spans="1:33" ht="15.75" customHeight="1">
      <c r="A79" s="323"/>
      <c r="B79" s="100"/>
      <c r="C79" s="335"/>
      <c r="D79" s="336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8"/>
      <c r="S79" s="47"/>
      <c r="T79" s="120"/>
      <c r="U79" s="111"/>
      <c r="V79" s="112"/>
      <c r="W79" s="113"/>
      <c r="X79" s="116"/>
      <c r="Y79" s="12"/>
      <c r="Z79" s="198"/>
      <c r="AA79" s="337"/>
      <c r="AB79" s="338"/>
      <c r="AC79" s="12"/>
      <c r="AD79" s="198"/>
      <c r="AE79" s="117"/>
      <c r="AF79" s="110"/>
      <c r="AG79" s="333"/>
    </row>
    <row r="80" spans="1:33" ht="15.75" customHeight="1">
      <c r="A80" s="323"/>
      <c r="B80" s="100"/>
      <c r="C80" s="335"/>
      <c r="D80" s="336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8"/>
      <c r="S80" s="47"/>
      <c r="T80" s="120"/>
      <c r="U80" s="111"/>
      <c r="V80" s="112"/>
      <c r="W80" s="113"/>
      <c r="X80" s="116"/>
      <c r="Y80" s="12"/>
      <c r="Z80" s="198"/>
      <c r="AA80" s="337"/>
      <c r="AB80" s="338"/>
      <c r="AC80" s="12"/>
      <c r="AD80" s="198"/>
      <c r="AE80" s="117"/>
      <c r="AF80" s="110"/>
      <c r="AG80" s="333"/>
    </row>
    <row r="81" spans="1:33" ht="15.75" customHeight="1">
      <c r="A81" s="323"/>
      <c r="B81" s="100"/>
      <c r="C81" s="335"/>
      <c r="D81" s="336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8"/>
      <c r="S81" s="47"/>
      <c r="T81" s="120"/>
      <c r="U81" s="111"/>
      <c r="V81" s="112"/>
      <c r="W81" s="113"/>
      <c r="X81" s="127"/>
      <c r="Y81" s="12"/>
      <c r="Z81" s="198"/>
      <c r="AA81" s="337"/>
      <c r="AB81" s="338"/>
      <c r="AC81" s="12"/>
      <c r="AD81" s="198"/>
      <c r="AE81" s="117"/>
      <c r="AF81" s="110"/>
      <c r="AG81" s="333"/>
    </row>
    <row r="82" spans="1:33" ht="15.75" customHeight="1">
      <c r="A82" s="323"/>
      <c r="B82" s="100"/>
      <c r="C82" s="335"/>
      <c r="D82" s="336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8"/>
      <c r="S82" s="47"/>
      <c r="T82" s="120"/>
      <c r="U82" s="111"/>
      <c r="V82" s="112"/>
      <c r="W82" s="113"/>
      <c r="X82" s="127"/>
      <c r="Y82" s="12"/>
      <c r="Z82" s="198"/>
      <c r="AA82" s="337"/>
      <c r="AB82" s="338"/>
      <c r="AC82" s="12"/>
      <c r="AD82" s="198"/>
      <c r="AE82" s="117"/>
      <c r="AF82" s="110"/>
      <c r="AG82" s="333"/>
    </row>
    <row r="83" spans="1:33" ht="15.75" customHeight="1">
      <c r="A83" s="323"/>
      <c r="B83" s="100"/>
      <c r="C83" s="335"/>
      <c r="D83" s="336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8"/>
      <c r="S83" s="47"/>
      <c r="T83" s="120"/>
      <c r="U83" s="111"/>
      <c r="V83" s="112"/>
      <c r="W83" s="113"/>
      <c r="X83" s="127"/>
      <c r="Y83" s="12"/>
      <c r="Z83" s="198"/>
      <c r="AA83" s="337"/>
      <c r="AB83" s="338"/>
      <c r="AC83" s="12"/>
      <c r="AD83" s="198"/>
      <c r="AE83" s="117"/>
      <c r="AF83" s="110"/>
      <c r="AG83" s="333"/>
    </row>
    <row r="84" spans="1:33" ht="15.75" customHeight="1">
      <c r="A84" s="323"/>
      <c r="B84" s="100"/>
      <c r="C84" s="335"/>
      <c r="D84" s="336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8"/>
      <c r="S84" s="47"/>
      <c r="T84" s="120"/>
      <c r="U84" s="111"/>
      <c r="V84" s="112"/>
      <c r="W84" s="113"/>
      <c r="X84" s="127"/>
      <c r="Y84" s="12"/>
      <c r="Z84" s="198"/>
      <c r="AA84" s="337"/>
      <c r="AB84" s="338"/>
      <c r="AC84" s="12"/>
      <c r="AD84" s="198"/>
      <c r="AE84" s="117"/>
      <c r="AF84" s="110"/>
      <c r="AG84" s="333"/>
    </row>
    <row r="85" spans="1:33" ht="15.75" customHeight="1">
      <c r="A85" s="323"/>
      <c r="B85" s="100"/>
      <c r="C85" s="335"/>
      <c r="D85" s="336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8"/>
      <c r="S85" s="47"/>
      <c r="T85" s="120"/>
      <c r="U85" s="111"/>
      <c r="V85" s="112"/>
      <c r="W85" s="113"/>
      <c r="X85" s="127"/>
      <c r="Y85" s="12"/>
      <c r="Z85" s="198"/>
      <c r="AA85" s="337"/>
      <c r="AB85" s="338"/>
      <c r="AC85" s="12"/>
      <c r="AD85" s="198"/>
      <c r="AE85" s="117"/>
      <c r="AF85" s="110"/>
      <c r="AG85" s="333"/>
    </row>
    <row r="86" spans="1:33" ht="15.75" customHeight="1">
      <c r="A86" s="323"/>
      <c r="B86" s="100"/>
      <c r="C86" s="335"/>
      <c r="D86" s="336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8"/>
      <c r="S86" s="47"/>
      <c r="T86" s="120"/>
      <c r="U86" s="111"/>
      <c r="V86" s="112"/>
      <c r="W86" s="113"/>
      <c r="X86" s="127"/>
      <c r="Y86" s="12"/>
      <c r="Z86" s="198"/>
      <c r="AA86" s="337"/>
      <c r="AB86" s="338"/>
      <c r="AC86" s="12"/>
      <c r="AD86" s="198"/>
      <c r="AE86" s="117"/>
      <c r="AF86" s="110"/>
      <c r="AG86" s="333"/>
    </row>
    <row r="87" spans="1:33" ht="15.75" customHeight="1">
      <c r="A87" s="323"/>
      <c r="B87" s="100"/>
      <c r="C87" s="335"/>
      <c r="D87" s="336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8"/>
      <c r="S87" s="47"/>
      <c r="T87" s="120"/>
      <c r="U87" s="111"/>
      <c r="V87" s="112"/>
      <c r="W87" s="113"/>
      <c r="X87" s="127"/>
      <c r="Y87" s="12"/>
      <c r="Z87" s="198"/>
      <c r="AA87" s="337"/>
      <c r="AB87" s="338"/>
      <c r="AC87" s="12"/>
      <c r="AD87" s="198"/>
      <c r="AE87" s="117"/>
      <c r="AF87" s="110"/>
      <c r="AG87" s="333"/>
    </row>
    <row r="88" spans="1:33" ht="15.75" customHeight="1">
      <c r="A88" s="323"/>
      <c r="B88" s="163"/>
      <c r="C88" s="335"/>
      <c r="D88" s="336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8"/>
      <c r="S88" s="119"/>
      <c r="T88" s="120"/>
      <c r="U88" s="130"/>
      <c r="V88" s="131"/>
      <c r="W88" s="126"/>
      <c r="X88" s="127"/>
      <c r="Y88" s="12"/>
      <c r="Z88" s="198"/>
      <c r="AA88" s="337"/>
      <c r="AB88" s="338"/>
      <c r="AC88" s="12"/>
      <c r="AD88" s="198"/>
      <c r="AE88" s="165"/>
      <c r="AF88" s="125"/>
      <c r="AG88" s="333"/>
    </row>
    <row r="89" spans="1:33" ht="15.75" customHeight="1" thickBot="1">
      <c r="A89" s="324"/>
      <c r="B89" s="133" t="s">
        <v>115</v>
      </c>
      <c r="C89" s="358"/>
      <c r="D89" s="358"/>
      <c r="E89" s="134"/>
      <c r="F89" s="167"/>
      <c r="G89" s="135"/>
      <c r="H89" s="69"/>
      <c r="I89" s="136">
        <f t="shared" ref="I89:J89" si="47">AVERAGE(I73:I88)</f>
        <v>5</v>
      </c>
      <c r="J89" s="137">
        <f t="shared" si="47"/>
        <v>3273</v>
      </c>
      <c r="K89" s="138">
        <f t="shared" ref="K89" si="48">J89/I89</f>
        <v>654.6</v>
      </c>
      <c r="L89" s="136">
        <f t="shared" ref="L89:M89" si="49">AVERAGE(L73:L88)</f>
        <v>5.5</v>
      </c>
      <c r="M89" s="137">
        <f t="shared" si="49"/>
        <v>2964.3051009449373</v>
      </c>
      <c r="N89" s="138">
        <f>M89/L89</f>
        <v>538.9645638081704</v>
      </c>
      <c r="O89" s="139">
        <f>L89-I89</f>
        <v>0.5</v>
      </c>
      <c r="P89" s="140">
        <f>N89-K89</f>
        <v>-115.63543619182963</v>
      </c>
      <c r="Q89" s="141">
        <f>N89/K89</f>
        <v>0.82334947113988755</v>
      </c>
      <c r="R89" s="329"/>
      <c r="S89" s="142">
        <v>0.25</v>
      </c>
      <c r="T89" s="143">
        <v>0.44688657407407406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359"/>
      <c r="AB89" s="360"/>
      <c r="AC89" s="179">
        <f>SUM(AC73:AC88)</f>
        <v>0</v>
      </c>
      <c r="AD89" s="191">
        <f>SUM(AD73:AD88)</f>
        <v>0</v>
      </c>
      <c r="AE89" s="168">
        <f>M89-J89</f>
        <v>-308.69489905506271</v>
      </c>
      <c r="AF89" s="141">
        <f>M89/J89</f>
        <v>0.90568441825387636</v>
      </c>
      <c r="AG89" s="334"/>
    </row>
    <row r="90" spans="1:33" ht="15.75" customHeight="1">
      <c r="A90" s="361" t="s">
        <v>120</v>
      </c>
      <c r="B90" s="114" t="s">
        <v>192</v>
      </c>
      <c r="C90" s="325" t="s">
        <v>213</v>
      </c>
      <c r="D90" s="326"/>
      <c r="E90" s="147">
        <v>15.51</v>
      </c>
      <c r="F90" s="97">
        <v>2451</v>
      </c>
      <c r="G90" s="148">
        <f t="shared" ref="G90:G91" si="50">E90*F90</f>
        <v>38015.01</v>
      </c>
      <c r="H90" s="149"/>
      <c r="I90" s="150">
        <v>6</v>
      </c>
      <c r="J90" s="151">
        <v>2600</v>
      </c>
      <c r="K90" s="152">
        <f>J90/I90</f>
        <v>433.33333333333331</v>
      </c>
      <c r="L90" s="153">
        <v>6</v>
      </c>
      <c r="M90" s="151">
        <f>F90/V90*60</f>
        <v>2355.8119837621243</v>
      </c>
      <c r="N90" s="152">
        <f>M90/L90</f>
        <v>392.63533062702072</v>
      </c>
      <c r="O90" s="154">
        <f>L90-I90</f>
        <v>0</v>
      </c>
      <c r="P90" s="155">
        <f>N90-K90</f>
        <v>-40.698002706312593</v>
      </c>
      <c r="Q90" s="156">
        <f>N90/K90</f>
        <v>0.90608153221620169</v>
      </c>
      <c r="R90" s="327">
        <f>Q106</f>
        <v>0.90538489359829077</v>
      </c>
      <c r="S90" s="157">
        <v>0.25</v>
      </c>
      <c r="T90" s="158">
        <v>0.29334490740740743</v>
      </c>
      <c r="U90" s="159"/>
      <c r="V90" s="160">
        <v>62.424336497835398</v>
      </c>
      <c r="W90" s="158"/>
      <c r="X90" s="169"/>
      <c r="Y90" s="12"/>
      <c r="Z90" s="198"/>
      <c r="AA90" s="330"/>
      <c r="AB90" s="331"/>
      <c r="AC90" s="12">
        <v>0</v>
      </c>
      <c r="AD90" s="198"/>
      <c r="AE90" s="115">
        <f>M90-J90</f>
        <v>-244.18801623787567</v>
      </c>
      <c r="AF90" s="156">
        <f>M90/J90</f>
        <v>0.90608153221620169</v>
      </c>
      <c r="AG90" s="332">
        <f>AF106</f>
        <v>0.90538489359829077</v>
      </c>
    </row>
    <row r="91" spans="1:33" ht="15.75" customHeight="1">
      <c r="A91" s="362"/>
      <c r="B91" s="100" t="s">
        <v>192</v>
      </c>
      <c r="C91" s="335" t="s">
        <v>214</v>
      </c>
      <c r="D91" s="336"/>
      <c r="E91" s="101">
        <v>15.01</v>
      </c>
      <c r="F91" s="102">
        <v>2589</v>
      </c>
      <c r="G91" s="103">
        <f t="shared" si="50"/>
        <v>38860.89</v>
      </c>
      <c r="H91" s="26"/>
      <c r="I91" s="104">
        <v>6</v>
      </c>
      <c r="J91" s="105">
        <v>2600</v>
      </c>
      <c r="K91" s="106">
        <f t="shared" si="42"/>
        <v>433.33333333333331</v>
      </c>
      <c r="L91" s="107">
        <v>6</v>
      </c>
      <c r="M91" s="105">
        <f>F91/V91*60</f>
        <v>2352.1894629489884</v>
      </c>
      <c r="N91" s="106">
        <f>M91/L91</f>
        <v>392.03157715816474</v>
      </c>
      <c r="O91" s="108">
        <f>L91-I91</f>
        <v>0</v>
      </c>
      <c r="P91" s="109">
        <f>N91-K91</f>
        <v>-41.301756175168578</v>
      </c>
      <c r="Q91" s="110">
        <f>N91/K91</f>
        <v>0.90468825498038019</v>
      </c>
      <c r="R91" s="328"/>
      <c r="S91" s="47">
        <v>0.29652777777777778</v>
      </c>
      <c r="T91" s="48">
        <v>0.34238425925925925</v>
      </c>
      <c r="U91" s="111">
        <v>4.5833333333333037</v>
      </c>
      <c r="V91" s="112">
        <v>66.040598534629538</v>
      </c>
      <c r="W91" s="113"/>
      <c r="X91" s="13"/>
      <c r="Y91" s="12"/>
      <c r="Z91" s="198"/>
      <c r="AA91" s="337"/>
      <c r="AB91" s="338"/>
      <c r="AC91" s="12">
        <v>0</v>
      </c>
      <c r="AD91" s="198"/>
      <c r="AE91" s="117">
        <f>M91-J91</f>
        <v>-247.81053705101158</v>
      </c>
      <c r="AF91" s="110">
        <f>M91/J91</f>
        <v>0.90468825498038019</v>
      </c>
      <c r="AG91" s="333"/>
    </row>
    <row r="92" spans="1:33" ht="15.75" customHeight="1">
      <c r="A92" s="362"/>
      <c r="B92" s="100"/>
      <c r="C92" s="335"/>
      <c r="D92" s="336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328"/>
      <c r="S92" s="47"/>
      <c r="T92" s="48"/>
      <c r="U92" s="111"/>
      <c r="V92" s="112"/>
      <c r="W92" s="113"/>
      <c r="X92" s="13"/>
      <c r="Y92" s="12"/>
      <c r="Z92" s="198"/>
      <c r="AA92" s="337"/>
      <c r="AB92" s="338"/>
      <c r="AC92" s="12"/>
      <c r="AD92" s="198"/>
      <c r="AE92" s="117"/>
      <c r="AF92" s="110"/>
      <c r="AG92" s="333"/>
    </row>
    <row r="93" spans="1:33" ht="15.75" customHeight="1">
      <c r="A93" s="362"/>
      <c r="B93" s="100"/>
      <c r="C93" s="335"/>
      <c r="D93" s="336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8"/>
      <c r="S93" s="47"/>
      <c r="T93" s="48"/>
      <c r="U93" s="111"/>
      <c r="V93" s="112"/>
      <c r="W93" s="113"/>
      <c r="X93" s="116"/>
      <c r="Y93" s="12"/>
      <c r="Z93" s="198"/>
      <c r="AA93" s="337"/>
      <c r="AB93" s="338"/>
      <c r="AC93" s="12"/>
      <c r="AD93" s="198"/>
      <c r="AE93" s="117"/>
      <c r="AF93" s="110"/>
      <c r="AG93" s="333"/>
    </row>
    <row r="94" spans="1:33" ht="15.75" customHeight="1">
      <c r="A94" s="363"/>
      <c r="B94" s="100"/>
      <c r="C94" s="335"/>
      <c r="D94" s="336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8"/>
      <c r="S94" s="47"/>
      <c r="T94" s="48"/>
      <c r="U94" s="111"/>
      <c r="V94" s="112"/>
      <c r="W94" s="113"/>
      <c r="X94" s="13"/>
      <c r="Y94" s="12"/>
      <c r="Z94" s="198"/>
      <c r="AA94" s="337"/>
      <c r="AB94" s="338"/>
      <c r="AC94" s="12"/>
      <c r="AD94" s="198"/>
      <c r="AE94" s="117"/>
      <c r="AF94" s="110"/>
      <c r="AG94" s="333"/>
    </row>
    <row r="95" spans="1:33" ht="15.75" customHeight="1">
      <c r="A95" s="363"/>
      <c r="B95" s="100"/>
      <c r="C95" s="335"/>
      <c r="D95" s="336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8"/>
      <c r="S95" s="47"/>
      <c r="T95" s="120"/>
      <c r="U95" s="111"/>
      <c r="V95" s="112"/>
      <c r="W95" s="113"/>
      <c r="X95" s="50"/>
      <c r="Y95" s="12"/>
      <c r="Z95" s="198"/>
      <c r="AA95" s="337"/>
      <c r="AB95" s="338"/>
      <c r="AC95" s="12"/>
      <c r="AD95" s="198"/>
      <c r="AE95" s="117"/>
      <c r="AF95" s="110"/>
      <c r="AG95" s="333"/>
    </row>
    <row r="96" spans="1:33" ht="15.75" customHeight="1">
      <c r="A96" s="363"/>
      <c r="B96" s="100"/>
      <c r="C96" s="335"/>
      <c r="D96" s="336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8"/>
      <c r="S96" s="47"/>
      <c r="T96" s="120"/>
      <c r="U96" s="111"/>
      <c r="V96" s="112"/>
      <c r="W96" s="113"/>
      <c r="X96" s="116"/>
      <c r="Y96" s="12"/>
      <c r="Z96" s="198"/>
      <c r="AA96" s="337"/>
      <c r="AB96" s="338"/>
      <c r="AC96" s="12"/>
      <c r="AD96" s="198"/>
      <c r="AE96" s="117"/>
      <c r="AF96" s="110"/>
      <c r="AG96" s="333"/>
    </row>
    <row r="97" spans="1:33" ht="15.75" customHeight="1">
      <c r="A97" s="363"/>
      <c r="B97" s="100"/>
      <c r="C97" s="335"/>
      <c r="D97" s="336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8"/>
      <c r="S97" s="47"/>
      <c r="T97" s="120"/>
      <c r="U97" s="111"/>
      <c r="V97" s="112"/>
      <c r="W97" s="113"/>
      <c r="X97" s="116"/>
      <c r="Y97" s="12"/>
      <c r="Z97" s="198"/>
      <c r="AA97" s="337"/>
      <c r="AB97" s="338"/>
      <c r="AC97" s="12"/>
      <c r="AD97" s="198"/>
      <c r="AE97" s="117"/>
      <c r="AF97" s="110"/>
      <c r="AG97" s="333"/>
    </row>
    <row r="98" spans="1:33" ht="15.75" customHeight="1">
      <c r="A98" s="363"/>
      <c r="B98" s="100"/>
      <c r="C98" s="335"/>
      <c r="D98" s="336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8"/>
      <c r="S98" s="119"/>
      <c r="T98" s="120"/>
      <c r="U98" s="111"/>
      <c r="V98" s="131"/>
      <c r="W98" s="113"/>
      <c r="X98" s="116"/>
      <c r="Y98" s="12"/>
      <c r="Z98" s="198"/>
      <c r="AA98" s="337"/>
      <c r="AB98" s="338"/>
      <c r="AC98" s="12"/>
      <c r="AD98" s="198"/>
      <c r="AE98" s="117"/>
      <c r="AF98" s="110"/>
      <c r="AG98" s="333"/>
    </row>
    <row r="99" spans="1:33" ht="15.75" customHeight="1">
      <c r="A99" s="363"/>
      <c r="B99" s="100"/>
      <c r="C99" s="335"/>
      <c r="D99" s="336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8"/>
      <c r="S99" s="119"/>
      <c r="T99" s="120"/>
      <c r="U99" s="111"/>
      <c r="V99" s="131"/>
      <c r="W99" s="126"/>
      <c r="X99" s="127"/>
      <c r="Y99" s="12"/>
      <c r="Z99" s="198"/>
      <c r="AA99" s="337"/>
      <c r="AB99" s="338"/>
      <c r="AC99" s="12"/>
      <c r="AD99" s="198"/>
      <c r="AE99" s="117"/>
      <c r="AF99" s="110"/>
      <c r="AG99" s="333"/>
    </row>
    <row r="100" spans="1:33" ht="15.75" customHeight="1">
      <c r="A100" s="363"/>
      <c r="B100" s="100"/>
      <c r="C100" s="335"/>
      <c r="D100" s="336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8"/>
      <c r="S100" s="119"/>
      <c r="T100" s="120"/>
      <c r="U100" s="111"/>
      <c r="V100" s="131"/>
      <c r="W100" s="126"/>
      <c r="X100" s="127"/>
      <c r="Y100" s="12"/>
      <c r="Z100" s="198"/>
      <c r="AA100" s="337"/>
      <c r="AB100" s="338"/>
      <c r="AC100" s="12"/>
      <c r="AD100" s="198"/>
      <c r="AE100" s="117"/>
      <c r="AF100" s="110"/>
      <c r="AG100" s="333"/>
    </row>
    <row r="101" spans="1:33" ht="15.75" customHeight="1">
      <c r="A101" s="363"/>
      <c r="B101" s="100"/>
      <c r="C101" s="335"/>
      <c r="D101" s="336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8"/>
      <c r="S101" s="119"/>
      <c r="T101" s="120"/>
      <c r="U101" s="111"/>
      <c r="V101" s="131"/>
      <c r="W101" s="126"/>
      <c r="X101" s="127"/>
      <c r="Y101" s="12"/>
      <c r="Z101" s="198"/>
      <c r="AA101" s="337"/>
      <c r="AB101" s="338"/>
      <c r="AC101" s="12"/>
      <c r="AD101" s="198"/>
      <c r="AE101" s="117"/>
      <c r="AF101" s="110"/>
      <c r="AG101" s="333"/>
    </row>
    <row r="102" spans="1:33" ht="15.75" customHeight="1">
      <c r="A102" s="363"/>
      <c r="B102" s="100"/>
      <c r="C102" s="335"/>
      <c r="D102" s="336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8"/>
      <c r="S102" s="119"/>
      <c r="T102" s="120"/>
      <c r="U102" s="111"/>
      <c r="V102" s="131"/>
      <c r="W102" s="126"/>
      <c r="X102" s="127"/>
      <c r="Y102" s="12"/>
      <c r="Z102" s="198"/>
      <c r="AA102" s="337"/>
      <c r="AB102" s="338"/>
      <c r="AC102" s="12"/>
      <c r="AD102" s="198"/>
      <c r="AE102" s="117"/>
      <c r="AF102" s="110"/>
      <c r="AG102" s="333"/>
    </row>
    <row r="103" spans="1:33" ht="15.75" customHeight="1">
      <c r="A103" s="363"/>
      <c r="B103" s="100"/>
      <c r="C103" s="335"/>
      <c r="D103" s="336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8"/>
      <c r="S103" s="119"/>
      <c r="T103" s="120"/>
      <c r="U103" s="111"/>
      <c r="V103" s="131"/>
      <c r="W103" s="126"/>
      <c r="X103" s="127"/>
      <c r="Y103" s="12"/>
      <c r="Z103" s="198"/>
      <c r="AA103" s="337"/>
      <c r="AB103" s="338"/>
      <c r="AC103" s="12"/>
      <c r="AD103" s="198"/>
      <c r="AE103" s="117"/>
      <c r="AF103" s="110"/>
      <c r="AG103" s="333"/>
    </row>
    <row r="104" spans="1:33" ht="15.75" customHeight="1">
      <c r="A104" s="363"/>
      <c r="B104" s="100"/>
      <c r="C104" s="335"/>
      <c r="D104" s="336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8"/>
      <c r="S104" s="119"/>
      <c r="T104" s="120"/>
      <c r="U104" s="111"/>
      <c r="V104" s="131"/>
      <c r="W104" s="126"/>
      <c r="X104" s="127"/>
      <c r="Y104" s="12"/>
      <c r="Z104" s="198"/>
      <c r="AA104" s="337"/>
      <c r="AB104" s="338"/>
      <c r="AC104" s="12"/>
      <c r="AD104" s="198"/>
      <c r="AE104" s="117"/>
      <c r="AF104" s="110"/>
      <c r="AG104" s="333"/>
    </row>
    <row r="105" spans="1:33" ht="15.75" customHeight="1">
      <c r="A105" s="363"/>
      <c r="B105" s="100"/>
      <c r="C105" s="335"/>
      <c r="D105" s="336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8"/>
      <c r="S105" s="119"/>
      <c r="T105" s="120"/>
      <c r="U105" s="130"/>
      <c r="V105" s="131"/>
      <c r="W105" s="126"/>
      <c r="X105" s="127"/>
      <c r="Y105" s="12"/>
      <c r="Z105" s="198"/>
      <c r="AA105" s="337"/>
      <c r="AB105" s="338"/>
      <c r="AC105" s="12"/>
      <c r="AD105" s="198"/>
      <c r="AE105" s="165"/>
      <c r="AF105" s="125"/>
      <c r="AG105" s="333"/>
    </row>
    <row r="106" spans="1:33" ht="15.75" customHeight="1" thickBot="1">
      <c r="A106" s="364"/>
      <c r="B106" s="133" t="s">
        <v>115</v>
      </c>
      <c r="C106" s="358"/>
      <c r="D106" s="358"/>
      <c r="E106" s="134"/>
      <c r="F106" s="167"/>
      <c r="G106" s="135"/>
      <c r="H106" s="69"/>
      <c r="I106" s="136">
        <f t="shared" ref="I106:J106" si="51">AVERAGE(I90:I105)</f>
        <v>6</v>
      </c>
      <c r="J106" s="137">
        <f t="shared" si="51"/>
        <v>2600</v>
      </c>
      <c r="K106" s="138">
        <f t="shared" ref="K106" si="52">J106/I106</f>
        <v>433.33333333333331</v>
      </c>
      <c r="L106" s="136">
        <f t="shared" ref="L106:M106" si="53">AVERAGE(L90:L105)</f>
        <v>6</v>
      </c>
      <c r="M106" s="137">
        <f t="shared" si="53"/>
        <v>2354.0007233555561</v>
      </c>
      <c r="N106" s="138">
        <f>M106/L106</f>
        <v>392.33345389259267</v>
      </c>
      <c r="O106" s="139">
        <f>L106-I106</f>
        <v>0</v>
      </c>
      <c r="P106" s="140">
        <f>N106-K106</f>
        <v>-40.999879440740642</v>
      </c>
      <c r="Q106" s="141">
        <f>N106/K106</f>
        <v>0.90538489359829077</v>
      </c>
      <c r="R106" s="329"/>
      <c r="S106" s="142">
        <v>0.25</v>
      </c>
      <c r="T106" s="143">
        <v>0.34238425925925925</v>
      </c>
      <c r="U106" s="144"/>
      <c r="V106" s="166"/>
      <c r="W106" s="167"/>
      <c r="X106" s="138"/>
      <c r="Y106" s="179">
        <f>SUM(Y90:Y105)</f>
        <v>0</v>
      </c>
      <c r="Z106" s="180">
        <f>SUM(Z90:Z105)</f>
        <v>0</v>
      </c>
      <c r="AA106" s="359"/>
      <c r="AB106" s="360"/>
      <c r="AC106" s="179">
        <f>SUM(AC90:AC105)</f>
        <v>0</v>
      </c>
      <c r="AD106" s="191">
        <f>SUM(AD90:AD105)</f>
        <v>0</v>
      </c>
      <c r="AE106" s="168">
        <f>M106-J106</f>
        <v>-245.99927664444385</v>
      </c>
      <c r="AF106" s="141">
        <f>M106/J106</f>
        <v>0.90538489359829077</v>
      </c>
      <c r="AG106" s="334"/>
    </row>
    <row r="107" spans="1:33" ht="15.75" customHeight="1">
      <c r="A107" s="322" t="s">
        <v>193</v>
      </c>
      <c r="B107" s="146" t="s">
        <v>171</v>
      </c>
      <c r="C107" s="325" t="s">
        <v>210</v>
      </c>
      <c r="D107" s="326"/>
      <c r="E107" s="147">
        <v>58.17</v>
      </c>
      <c r="F107" s="97">
        <v>1935</v>
      </c>
      <c r="G107" s="148">
        <f t="shared" ref="G107:G109" si="54">E107*F107</f>
        <v>112558.95</v>
      </c>
      <c r="H107" s="149"/>
      <c r="I107" s="150">
        <v>18</v>
      </c>
      <c r="J107" s="151">
        <v>2000</v>
      </c>
      <c r="K107" s="152">
        <f>J107/I107</f>
        <v>111.11111111111111</v>
      </c>
      <c r="L107" s="153">
        <v>17</v>
      </c>
      <c r="M107" s="151">
        <f>F107/V107*60</f>
        <v>1790.0000000000002</v>
      </c>
      <c r="N107" s="152">
        <f>M107/L107</f>
        <v>105.29411764705884</v>
      </c>
      <c r="O107" s="154">
        <f>L107-I107</f>
        <v>-1</v>
      </c>
      <c r="P107" s="155">
        <f>N107-K107</f>
        <v>-5.816993464052274</v>
      </c>
      <c r="Q107" s="156">
        <f>N107/K107</f>
        <v>0.94764705882352951</v>
      </c>
      <c r="R107" s="327">
        <f>Q123</f>
        <v>0.94294642857142852</v>
      </c>
      <c r="S107" s="157">
        <v>0.70833333333333337</v>
      </c>
      <c r="T107" s="158">
        <v>0.75336805555555564</v>
      </c>
      <c r="U107" s="159"/>
      <c r="V107" s="160">
        <v>64.860335195530723</v>
      </c>
      <c r="W107" s="158"/>
      <c r="X107" s="169"/>
      <c r="Y107" s="196"/>
      <c r="Z107" s="197"/>
      <c r="AA107" s="330"/>
      <c r="AB107" s="331"/>
      <c r="AC107" s="196">
        <v>1</v>
      </c>
      <c r="AD107" s="197"/>
      <c r="AE107" s="115">
        <f>M107-J107</f>
        <v>-209.99999999999977</v>
      </c>
      <c r="AF107" s="156">
        <f>M107/J107</f>
        <v>0.89500000000000013</v>
      </c>
      <c r="AG107" s="332">
        <f>AF123</f>
        <v>0.89500000000000002</v>
      </c>
    </row>
    <row r="108" spans="1:33" ht="15.75" customHeight="1">
      <c r="A108" s="323"/>
      <c r="B108" s="163" t="s">
        <v>171</v>
      </c>
      <c r="C108" s="335" t="s">
        <v>194</v>
      </c>
      <c r="D108" s="336"/>
      <c r="E108" s="101">
        <v>50.67</v>
      </c>
      <c r="F108" s="102">
        <v>1446</v>
      </c>
      <c r="G108" s="103">
        <f t="shared" si="54"/>
        <v>73268.820000000007</v>
      </c>
      <c r="H108" s="26"/>
      <c r="I108" s="104">
        <v>20</v>
      </c>
      <c r="J108" s="105">
        <v>2000</v>
      </c>
      <c r="K108" s="106">
        <f t="shared" ref="K108:K109" si="55">J108/I108</f>
        <v>100</v>
      </c>
      <c r="L108" s="107">
        <v>19</v>
      </c>
      <c r="M108" s="105">
        <f>F108/V108*60</f>
        <v>1790.0000000000002</v>
      </c>
      <c r="N108" s="106">
        <f>M108/L108</f>
        <v>94.21052631578948</v>
      </c>
      <c r="O108" s="108">
        <f>L108-I108</f>
        <v>-1</v>
      </c>
      <c r="P108" s="109">
        <f>N108-K108</f>
        <v>-5.7894736842105203</v>
      </c>
      <c r="Q108" s="110">
        <f>N108/K108</f>
        <v>0.94210526315789478</v>
      </c>
      <c r="R108" s="328"/>
      <c r="S108" s="47">
        <v>0.75694444444444442</v>
      </c>
      <c r="T108" s="48">
        <v>0.79060185185185183</v>
      </c>
      <c r="U108" s="111">
        <v>5.1499999999998458</v>
      </c>
      <c r="V108" s="112">
        <v>48.469273743016757</v>
      </c>
      <c r="W108" s="113"/>
      <c r="X108" s="116"/>
      <c r="Y108" s="12"/>
      <c r="Z108" s="198"/>
      <c r="AA108" s="337"/>
      <c r="AB108" s="338"/>
      <c r="AC108" s="12">
        <v>1</v>
      </c>
      <c r="AD108" s="198"/>
      <c r="AE108" s="117">
        <f>M108-J108</f>
        <v>-209.99999999999977</v>
      </c>
      <c r="AF108" s="110">
        <f>M108/J108</f>
        <v>0.89500000000000013</v>
      </c>
      <c r="AG108" s="333"/>
    </row>
    <row r="109" spans="1:33" ht="15.75" customHeight="1">
      <c r="A109" s="323"/>
      <c r="B109" s="163" t="s">
        <v>171</v>
      </c>
      <c r="C109" s="335" t="s">
        <v>228</v>
      </c>
      <c r="D109" s="336"/>
      <c r="E109" s="101">
        <v>57.3</v>
      </c>
      <c r="F109" s="102">
        <v>2828</v>
      </c>
      <c r="G109" s="103">
        <f t="shared" si="54"/>
        <v>162044.4</v>
      </c>
      <c r="H109" s="26"/>
      <c r="I109" s="104">
        <v>21</v>
      </c>
      <c r="J109" s="105">
        <v>2000</v>
      </c>
      <c r="K109" s="106">
        <f t="shared" si="55"/>
        <v>95.238095238095241</v>
      </c>
      <c r="L109" s="107">
        <v>20</v>
      </c>
      <c r="M109" s="105">
        <f>F109/V109*60</f>
        <v>1790</v>
      </c>
      <c r="N109" s="106">
        <f>M109/L109</f>
        <v>89.5</v>
      </c>
      <c r="O109" s="108">
        <f>L109-I109</f>
        <v>-1</v>
      </c>
      <c r="P109" s="109">
        <f>N109-K109</f>
        <v>-5.7380952380952408</v>
      </c>
      <c r="Q109" s="110">
        <f>N109/K109</f>
        <v>0.93974999999999997</v>
      </c>
      <c r="R109" s="328"/>
      <c r="S109" s="47">
        <v>0.7944444444444444</v>
      </c>
      <c r="T109" s="48">
        <v>0.86026620370370366</v>
      </c>
      <c r="U109" s="111">
        <v>5.5333333333332924</v>
      </c>
      <c r="V109" s="112">
        <v>94.793296089385478</v>
      </c>
      <c r="W109" s="113"/>
      <c r="X109" s="116"/>
      <c r="Y109" s="12"/>
      <c r="Z109" s="198"/>
      <c r="AA109" s="337"/>
      <c r="AB109" s="338"/>
      <c r="AC109" s="12">
        <v>2</v>
      </c>
      <c r="AD109" s="198"/>
      <c r="AE109" s="117">
        <f>M109-J109</f>
        <v>-210</v>
      </c>
      <c r="AF109" s="110">
        <f>M109/J109</f>
        <v>0.89500000000000002</v>
      </c>
      <c r="AG109" s="333"/>
    </row>
    <row r="110" spans="1:33" ht="15.75" customHeight="1">
      <c r="A110" s="323"/>
      <c r="B110" s="163"/>
      <c r="C110" s="335"/>
      <c r="D110" s="336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328"/>
      <c r="S110" s="47"/>
      <c r="T110" s="48"/>
      <c r="U110" s="111"/>
      <c r="V110" s="112"/>
      <c r="W110" s="113"/>
      <c r="X110" s="116"/>
      <c r="Y110" s="12"/>
      <c r="Z110" s="198"/>
      <c r="AA110" s="337"/>
      <c r="AB110" s="338"/>
      <c r="AC110" s="12"/>
      <c r="AD110" s="198"/>
      <c r="AE110" s="117"/>
      <c r="AF110" s="110"/>
      <c r="AG110" s="333"/>
    </row>
    <row r="111" spans="1:33" ht="15.75" customHeight="1">
      <c r="A111" s="323"/>
      <c r="B111" s="163"/>
      <c r="C111" s="335"/>
      <c r="D111" s="336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328"/>
      <c r="S111" s="47"/>
      <c r="T111" s="48"/>
      <c r="U111" s="111"/>
      <c r="V111" s="112"/>
      <c r="W111" s="113"/>
      <c r="X111" s="116"/>
      <c r="Y111" s="12"/>
      <c r="Z111" s="198"/>
      <c r="AA111" s="337"/>
      <c r="AB111" s="338"/>
      <c r="AC111" s="12"/>
      <c r="AD111" s="198"/>
      <c r="AE111" s="117"/>
      <c r="AF111" s="110"/>
      <c r="AG111" s="333"/>
    </row>
    <row r="112" spans="1:33" ht="15.75" customHeight="1">
      <c r="A112" s="323"/>
      <c r="B112" s="163"/>
      <c r="C112" s="335"/>
      <c r="D112" s="336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28"/>
      <c r="S112" s="47"/>
      <c r="T112" s="120"/>
      <c r="U112" s="111"/>
      <c r="V112" s="112"/>
      <c r="W112" s="113"/>
      <c r="X112" s="116"/>
      <c r="Y112" s="12"/>
      <c r="Z112" s="198"/>
      <c r="AA112" s="337"/>
      <c r="AB112" s="338"/>
      <c r="AC112" s="12"/>
      <c r="AD112" s="198"/>
      <c r="AE112" s="117"/>
      <c r="AF112" s="110"/>
      <c r="AG112" s="333"/>
    </row>
    <row r="113" spans="1:33" ht="15.75" customHeight="1">
      <c r="A113" s="323"/>
      <c r="B113" s="163"/>
      <c r="C113" s="335"/>
      <c r="D113" s="336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328"/>
      <c r="S113" s="119"/>
      <c r="T113" s="120"/>
      <c r="U113" s="111"/>
      <c r="V113" s="112"/>
      <c r="W113" s="120"/>
      <c r="X113" s="189"/>
      <c r="Y113" s="12"/>
      <c r="Z113" s="198"/>
      <c r="AA113" s="337"/>
      <c r="AB113" s="338"/>
      <c r="AC113" s="12"/>
      <c r="AD113" s="198"/>
      <c r="AE113" s="117"/>
      <c r="AF113" s="110"/>
      <c r="AG113" s="333"/>
    </row>
    <row r="114" spans="1:33" ht="15.75" customHeight="1">
      <c r="A114" s="323"/>
      <c r="B114" s="163"/>
      <c r="C114" s="335"/>
      <c r="D114" s="336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28"/>
      <c r="S114" s="119"/>
      <c r="T114" s="120"/>
      <c r="U114" s="111"/>
      <c r="V114" s="112"/>
      <c r="W114" s="120"/>
      <c r="X114" s="189"/>
      <c r="Y114" s="12"/>
      <c r="Z114" s="198"/>
      <c r="AA114" s="337"/>
      <c r="AB114" s="338"/>
      <c r="AC114" s="12"/>
      <c r="AD114" s="198"/>
      <c r="AE114" s="117"/>
      <c r="AF114" s="110"/>
      <c r="AG114" s="333"/>
    </row>
    <row r="115" spans="1:33" ht="15.75" customHeight="1">
      <c r="A115" s="323"/>
      <c r="B115" s="163"/>
      <c r="C115" s="335"/>
      <c r="D115" s="336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8"/>
      <c r="S115" s="119"/>
      <c r="T115" s="120"/>
      <c r="U115" s="111"/>
      <c r="V115" s="112"/>
      <c r="W115" s="120"/>
      <c r="X115" s="189"/>
      <c r="Y115" s="12"/>
      <c r="Z115" s="198"/>
      <c r="AA115" s="337"/>
      <c r="AB115" s="338"/>
      <c r="AC115" s="12"/>
      <c r="AD115" s="198"/>
      <c r="AE115" s="117"/>
      <c r="AF115" s="110"/>
      <c r="AG115" s="333"/>
    </row>
    <row r="116" spans="1:33" ht="15.75" customHeight="1">
      <c r="A116" s="323"/>
      <c r="B116" s="163"/>
      <c r="C116" s="335"/>
      <c r="D116" s="336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8"/>
      <c r="S116" s="119"/>
      <c r="T116" s="120"/>
      <c r="U116" s="111"/>
      <c r="V116" s="112"/>
      <c r="W116" s="120"/>
      <c r="X116" s="189"/>
      <c r="Y116" s="12"/>
      <c r="Z116" s="198"/>
      <c r="AA116" s="337"/>
      <c r="AB116" s="338"/>
      <c r="AC116" s="12"/>
      <c r="AD116" s="198"/>
      <c r="AE116" s="117"/>
      <c r="AF116" s="110"/>
      <c r="AG116" s="333"/>
    </row>
    <row r="117" spans="1:33" ht="15.75" customHeight="1">
      <c r="A117" s="323"/>
      <c r="B117" s="163"/>
      <c r="C117" s="335"/>
      <c r="D117" s="336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8"/>
      <c r="S117" s="119"/>
      <c r="T117" s="120"/>
      <c r="U117" s="111"/>
      <c r="V117" s="112"/>
      <c r="W117" s="120"/>
      <c r="X117" s="189"/>
      <c r="Y117" s="12"/>
      <c r="Z117" s="198"/>
      <c r="AA117" s="337"/>
      <c r="AB117" s="338"/>
      <c r="AC117" s="12"/>
      <c r="AD117" s="198"/>
      <c r="AE117" s="117"/>
      <c r="AF117" s="110"/>
      <c r="AG117" s="333"/>
    </row>
    <row r="118" spans="1:33" ht="15.75" customHeight="1">
      <c r="A118" s="323"/>
      <c r="B118" s="163"/>
      <c r="C118" s="335"/>
      <c r="D118" s="336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8"/>
      <c r="S118" s="119"/>
      <c r="T118" s="120"/>
      <c r="U118" s="111"/>
      <c r="V118" s="112"/>
      <c r="W118" s="120"/>
      <c r="X118" s="189"/>
      <c r="Y118" s="12"/>
      <c r="Z118" s="198"/>
      <c r="AA118" s="337"/>
      <c r="AB118" s="338"/>
      <c r="AC118" s="12"/>
      <c r="AD118" s="198"/>
      <c r="AE118" s="117"/>
      <c r="AF118" s="110"/>
      <c r="AG118" s="333"/>
    </row>
    <row r="119" spans="1:33" ht="15.75" customHeight="1">
      <c r="A119" s="323"/>
      <c r="B119" s="163"/>
      <c r="C119" s="335"/>
      <c r="D119" s="336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8"/>
      <c r="S119" s="119"/>
      <c r="T119" s="120"/>
      <c r="U119" s="111"/>
      <c r="V119" s="112"/>
      <c r="W119" s="120"/>
      <c r="X119" s="189"/>
      <c r="Y119" s="12"/>
      <c r="Z119" s="198"/>
      <c r="AA119" s="337"/>
      <c r="AB119" s="338"/>
      <c r="AC119" s="12"/>
      <c r="AD119" s="198"/>
      <c r="AE119" s="117"/>
      <c r="AF119" s="110"/>
      <c r="AG119" s="333"/>
    </row>
    <row r="120" spans="1:33" ht="15.75" customHeight="1">
      <c r="A120" s="323"/>
      <c r="B120" s="163"/>
      <c r="C120" s="335"/>
      <c r="D120" s="336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8"/>
      <c r="S120" s="119"/>
      <c r="T120" s="120"/>
      <c r="U120" s="111"/>
      <c r="V120" s="112"/>
      <c r="W120" s="120"/>
      <c r="X120" s="189"/>
      <c r="Y120" s="12"/>
      <c r="Z120" s="198"/>
      <c r="AA120" s="337"/>
      <c r="AB120" s="338"/>
      <c r="AC120" s="12"/>
      <c r="AD120" s="198"/>
      <c r="AE120" s="117"/>
      <c r="AF120" s="110"/>
      <c r="AG120" s="333"/>
    </row>
    <row r="121" spans="1:33" ht="15.75" customHeight="1">
      <c r="A121" s="323"/>
      <c r="B121" s="163"/>
      <c r="C121" s="335"/>
      <c r="D121" s="336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8"/>
      <c r="S121" s="119"/>
      <c r="T121" s="120"/>
      <c r="U121" s="111"/>
      <c r="V121" s="112"/>
      <c r="W121" s="120"/>
      <c r="X121" s="189"/>
      <c r="Y121" s="12"/>
      <c r="Z121" s="198"/>
      <c r="AA121" s="337"/>
      <c r="AB121" s="338"/>
      <c r="AC121" s="12"/>
      <c r="AD121" s="198"/>
      <c r="AE121" s="117"/>
      <c r="AF121" s="110"/>
      <c r="AG121" s="333"/>
    </row>
    <row r="122" spans="1:33" ht="15.75" customHeight="1">
      <c r="A122" s="323"/>
      <c r="B122" s="163"/>
      <c r="C122" s="335"/>
      <c r="D122" s="336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8"/>
      <c r="S122" s="119"/>
      <c r="T122" s="120"/>
      <c r="U122" s="130"/>
      <c r="V122" s="131"/>
      <c r="W122" s="126"/>
      <c r="X122" s="127"/>
      <c r="Y122" s="12"/>
      <c r="Z122" s="198"/>
      <c r="AA122" s="337"/>
      <c r="AB122" s="338"/>
      <c r="AC122" s="12"/>
      <c r="AD122" s="198"/>
      <c r="AE122" s="165"/>
      <c r="AF122" s="125"/>
      <c r="AG122" s="333"/>
    </row>
    <row r="123" spans="1:33" ht="15.75" customHeight="1" thickBot="1">
      <c r="A123" s="324"/>
      <c r="B123" s="133" t="s">
        <v>115</v>
      </c>
      <c r="C123" s="358"/>
      <c r="D123" s="358"/>
      <c r="E123" s="134"/>
      <c r="F123" s="167"/>
      <c r="G123" s="135"/>
      <c r="H123" s="69"/>
      <c r="I123" s="136">
        <f t="shared" ref="I123:J123" si="56">AVERAGE(I107:I122)</f>
        <v>19.666666666666668</v>
      </c>
      <c r="J123" s="137">
        <f t="shared" si="56"/>
        <v>2000</v>
      </c>
      <c r="K123" s="138">
        <f t="shared" ref="K123" si="57">J123/I123</f>
        <v>101.69491525423729</v>
      </c>
      <c r="L123" s="136">
        <f t="shared" ref="L123:M123" si="58">AVERAGE(L107:L122)</f>
        <v>18.666666666666668</v>
      </c>
      <c r="M123" s="137">
        <f t="shared" si="58"/>
        <v>1790</v>
      </c>
      <c r="N123" s="138">
        <f>M123/L123</f>
        <v>95.892857142857139</v>
      </c>
      <c r="O123" s="139">
        <f>L123-I123</f>
        <v>-1</v>
      </c>
      <c r="P123" s="140">
        <f>N123-K123</f>
        <v>-5.8020581113801484</v>
      </c>
      <c r="Q123" s="141">
        <f>N123/K123</f>
        <v>0.94294642857142852</v>
      </c>
      <c r="R123" s="329"/>
      <c r="S123" s="142">
        <v>0.70833333333333337</v>
      </c>
      <c r="T123" s="143">
        <v>0.86026620370370366</v>
      </c>
      <c r="U123" s="144"/>
      <c r="V123" s="166"/>
      <c r="W123" s="167"/>
      <c r="X123" s="138"/>
      <c r="Y123" s="179">
        <f t="shared" ref="Y123:Z123" si="59">SUM(Y107:Y122)</f>
        <v>0</v>
      </c>
      <c r="Z123" s="180">
        <f t="shared" si="59"/>
        <v>0</v>
      </c>
      <c r="AA123" s="359"/>
      <c r="AB123" s="360"/>
      <c r="AC123" s="179">
        <f t="shared" ref="AC123" si="60">SUM(AC107:AC122)</f>
        <v>4</v>
      </c>
      <c r="AD123" s="180">
        <f t="shared" ref="AD123" si="61">SUM(AD107:AD122)</f>
        <v>0</v>
      </c>
      <c r="AE123" s="168">
        <f>M123-J123</f>
        <v>-210</v>
      </c>
      <c r="AF123" s="141">
        <f>M123/J123</f>
        <v>0.89500000000000002</v>
      </c>
      <c r="AG123" s="334"/>
    </row>
    <row r="124" spans="1:33" ht="15.75" customHeight="1">
      <c r="A124" s="361" t="s">
        <v>182</v>
      </c>
      <c r="B124" s="146" t="s">
        <v>171</v>
      </c>
      <c r="C124" s="325" t="s">
        <v>184</v>
      </c>
      <c r="D124" s="326"/>
      <c r="E124" s="147">
        <v>56.87</v>
      </c>
      <c r="F124" s="159">
        <v>1687</v>
      </c>
      <c r="G124" s="148">
        <f t="shared" ref="G124:G126" si="62">E124*F124</f>
        <v>95939.69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1790.3607611406533</v>
      </c>
      <c r="N124" s="152">
        <f>M124/L124</f>
        <v>77.841772223506666</v>
      </c>
      <c r="O124" s="154">
        <f>L124-I124</f>
        <v>0</v>
      </c>
      <c r="P124" s="155">
        <f>N124-K124</f>
        <v>-9.114749515623771</v>
      </c>
      <c r="Q124" s="156">
        <f>N124/K124</f>
        <v>0.89518038057032667</v>
      </c>
      <c r="R124" s="327">
        <f>Q140</f>
        <v>0.89560761377506504</v>
      </c>
      <c r="S124" s="157">
        <v>0.70833333333333337</v>
      </c>
      <c r="T124" s="158">
        <v>0.74759259259259259</v>
      </c>
      <c r="U124" s="159"/>
      <c r="V124" s="160">
        <v>56.536091606203385</v>
      </c>
      <c r="W124" s="97"/>
      <c r="X124" s="98"/>
      <c r="Y124" s="196"/>
      <c r="Z124" s="197"/>
      <c r="AA124" s="330"/>
      <c r="AB124" s="331"/>
      <c r="AC124" s="196">
        <v>1</v>
      </c>
      <c r="AD124" s="197"/>
      <c r="AE124" s="115">
        <f>M124-J124</f>
        <v>-209.63923885934673</v>
      </c>
      <c r="AF124" s="156">
        <f>M124/J124</f>
        <v>0.89518038057032667</v>
      </c>
      <c r="AG124" s="381">
        <f>AF140</f>
        <v>0.89560761377506504</v>
      </c>
    </row>
    <row r="125" spans="1:33" ht="15.75" customHeight="1">
      <c r="A125" s="362"/>
      <c r="B125" s="163" t="s">
        <v>171</v>
      </c>
      <c r="C125" s="335" t="s">
        <v>183</v>
      </c>
      <c r="D125" s="336"/>
      <c r="E125" s="101">
        <v>56.79</v>
      </c>
      <c r="F125" s="111">
        <v>2298</v>
      </c>
      <c r="G125" s="103">
        <f t="shared" si="62"/>
        <v>130503.42</v>
      </c>
      <c r="H125" s="26"/>
      <c r="I125" s="104">
        <v>23</v>
      </c>
      <c r="J125" s="105">
        <v>2000</v>
      </c>
      <c r="K125" s="106">
        <f t="shared" ref="K125:K126" si="63">J125/I125</f>
        <v>86.956521739130437</v>
      </c>
      <c r="L125" s="107">
        <v>23</v>
      </c>
      <c r="M125" s="105">
        <f>F125/V125*60</f>
        <v>1789.8716658094854</v>
      </c>
      <c r="N125" s="106">
        <f>M125/L125</f>
        <v>77.820507209108058</v>
      </c>
      <c r="O125" s="108">
        <f>L125-I125</f>
        <v>0</v>
      </c>
      <c r="P125" s="109">
        <f>N125-K125</f>
        <v>-9.1360145300223792</v>
      </c>
      <c r="Q125" s="110">
        <f>N125/K125</f>
        <v>0.89493583290474266</v>
      </c>
      <c r="R125" s="328"/>
      <c r="S125" s="47">
        <v>0.75138888888888888</v>
      </c>
      <c r="T125" s="48">
        <v>0.80488425925925922</v>
      </c>
      <c r="U125" s="111">
        <v>5.4666666666666686</v>
      </c>
      <c r="V125" s="112">
        <v>77.033455880560325</v>
      </c>
      <c r="W125" s="113"/>
      <c r="X125" s="116"/>
      <c r="Y125" s="12"/>
      <c r="Z125" s="198"/>
      <c r="AA125" s="337"/>
      <c r="AB125" s="338"/>
      <c r="AC125" s="12">
        <v>2</v>
      </c>
      <c r="AD125" s="198"/>
      <c r="AE125" s="117">
        <f>M125-J125</f>
        <v>-210.12833419051458</v>
      </c>
      <c r="AF125" s="110">
        <f>M125/J125</f>
        <v>0.89493583290474266</v>
      </c>
      <c r="AG125" s="374"/>
    </row>
    <row r="126" spans="1:33" ht="15.75" customHeight="1">
      <c r="A126" s="362"/>
      <c r="B126" s="163" t="s">
        <v>171</v>
      </c>
      <c r="C126" s="335" t="s">
        <v>185</v>
      </c>
      <c r="D126" s="336"/>
      <c r="E126" s="101">
        <v>47.6</v>
      </c>
      <c r="F126" s="111">
        <v>2036</v>
      </c>
      <c r="G126" s="103">
        <f t="shared" si="62"/>
        <v>96913.600000000006</v>
      </c>
      <c r="H126" s="26"/>
      <c r="I126" s="104">
        <v>23</v>
      </c>
      <c r="J126" s="105">
        <v>2000</v>
      </c>
      <c r="K126" s="106">
        <f t="shared" si="63"/>
        <v>86.956521739130437</v>
      </c>
      <c r="L126" s="107">
        <v>23</v>
      </c>
      <c r="M126" s="105">
        <f>F126/V126*60</f>
        <v>1793.4132557002515</v>
      </c>
      <c r="N126" s="106">
        <f>M126/L126</f>
        <v>77.974489378271798</v>
      </c>
      <c r="O126" s="108">
        <f>L126-I126</f>
        <v>0</v>
      </c>
      <c r="P126" s="109">
        <f>N126-K126</f>
        <v>-8.9820323608586392</v>
      </c>
      <c r="Q126" s="110">
        <f>N126/K126</f>
        <v>0.89670662785012567</v>
      </c>
      <c r="R126" s="328"/>
      <c r="S126" s="47">
        <v>0.80902777777777779</v>
      </c>
      <c r="T126" s="48">
        <v>0.85631944444444441</v>
      </c>
      <c r="U126" s="111">
        <v>5.9666666666667467</v>
      </c>
      <c r="V126" s="112">
        <v>68.11592342797853</v>
      </c>
      <c r="W126" s="113"/>
      <c r="X126" s="116"/>
      <c r="Y126" s="12"/>
      <c r="Z126" s="198"/>
      <c r="AA126" s="337"/>
      <c r="AB126" s="338"/>
      <c r="AC126" s="12">
        <v>1</v>
      </c>
      <c r="AD126" s="198"/>
      <c r="AE126" s="117">
        <f>M126-J126</f>
        <v>-206.58674429974849</v>
      </c>
      <c r="AF126" s="110">
        <f>M126/J126</f>
        <v>0.89670662785012578</v>
      </c>
      <c r="AG126" s="374"/>
    </row>
    <row r="127" spans="1:33" ht="15.75" customHeight="1">
      <c r="A127" s="362"/>
      <c r="B127" s="163"/>
      <c r="C127" s="335"/>
      <c r="D127" s="336"/>
      <c r="E127" s="101"/>
      <c r="F127" s="111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328"/>
      <c r="S127" s="47"/>
      <c r="T127" s="48"/>
      <c r="U127" s="111"/>
      <c r="V127" s="112"/>
      <c r="W127" s="113"/>
      <c r="X127" s="116"/>
      <c r="Y127" s="12"/>
      <c r="Z127" s="198"/>
      <c r="AA127" s="337"/>
      <c r="AB127" s="338"/>
      <c r="AC127" s="12"/>
      <c r="AD127" s="198"/>
      <c r="AE127" s="117"/>
      <c r="AF127" s="110"/>
      <c r="AG127" s="374"/>
    </row>
    <row r="128" spans="1:33" ht="15.75" customHeight="1">
      <c r="A128" s="363"/>
      <c r="B128" s="163"/>
      <c r="C128" s="335"/>
      <c r="D128" s="336"/>
      <c r="E128" s="101"/>
      <c r="F128" s="111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328"/>
      <c r="S128" s="47"/>
      <c r="T128" s="48"/>
      <c r="U128" s="111"/>
      <c r="V128" s="112"/>
      <c r="W128" s="113"/>
      <c r="X128" s="116"/>
      <c r="Y128" s="12"/>
      <c r="Z128" s="198"/>
      <c r="AA128" s="337"/>
      <c r="AB128" s="338"/>
      <c r="AC128" s="12"/>
      <c r="AD128" s="198"/>
      <c r="AE128" s="117"/>
      <c r="AF128" s="110"/>
      <c r="AG128" s="374"/>
    </row>
    <row r="129" spans="1:33" ht="15.75" customHeight="1">
      <c r="A129" s="363"/>
      <c r="B129" s="163"/>
      <c r="C129" s="335"/>
      <c r="D129" s="336"/>
      <c r="E129" s="101"/>
      <c r="F129" s="111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28"/>
      <c r="S129" s="47"/>
      <c r="T129" s="120"/>
      <c r="U129" s="111"/>
      <c r="V129" s="112"/>
      <c r="W129" s="113"/>
      <c r="X129" s="116"/>
      <c r="Y129" s="12"/>
      <c r="Z129" s="198"/>
      <c r="AA129" s="337"/>
      <c r="AB129" s="338"/>
      <c r="AC129" s="12"/>
      <c r="AD129" s="198"/>
      <c r="AE129" s="117"/>
      <c r="AF129" s="110"/>
      <c r="AG129" s="374"/>
    </row>
    <row r="130" spans="1:33" ht="15.75" customHeight="1">
      <c r="A130" s="363"/>
      <c r="B130" s="163"/>
      <c r="C130" s="335"/>
      <c r="D130" s="336"/>
      <c r="E130" s="101"/>
      <c r="F130" s="111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328"/>
      <c r="S130" s="47"/>
      <c r="T130" s="120"/>
      <c r="U130" s="111"/>
      <c r="V130" s="112"/>
      <c r="W130" s="113"/>
      <c r="X130" s="116"/>
      <c r="Y130" s="12"/>
      <c r="Z130" s="198"/>
      <c r="AA130" s="337"/>
      <c r="AB130" s="338"/>
      <c r="AC130" s="12"/>
      <c r="AD130" s="198"/>
      <c r="AE130" s="117"/>
      <c r="AF130" s="110"/>
      <c r="AG130" s="374"/>
    </row>
    <row r="131" spans="1:33" ht="15.75" customHeight="1">
      <c r="A131" s="363"/>
      <c r="B131" s="163"/>
      <c r="C131" s="335"/>
      <c r="D131" s="336"/>
      <c r="E131" s="101"/>
      <c r="F131" s="111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28"/>
      <c r="S131" s="47"/>
      <c r="T131" s="120"/>
      <c r="U131" s="111"/>
      <c r="V131" s="112"/>
      <c r="W131" s="113"/>
      <c r="X131" s="116"/>
      <c r="Y131" s="12"/>
      <c r="Z131" s="198"/>
      <c r="AA131" s="337"/>
      <c r="AB131" s="338"/>
      <c r="AC131" s="12"/>
      <c r="AD131" s="198"/>
      <c r="AE131" s="117"/>
      <c r="AF131" s="110"/>
      <c r="AG131" s="374"/>
    </row>
    <row r="132" spans="1:33" ht="15.75" customHeight="1">
      <c r="A132" s="363"/>
      <c r="B132" s="163"/>
      <c r="C132" s="335"/>
      <c r="D132" s="336"/>
      <c r="E132" s="101"/>
      <c r="F132" s="111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28"/>
      <c r="S132" s="47"/>
      <c r="T132" s="120"/>
      <c r="U132" s="111"/>
      <c r="V132" s="112"/>
      <c r="W132" s="113"/>
      <c r="X132" s="116"/>
      <c r="Y132" s="12"/>
      <c r="Z132" s="198"/>
      <c r="AA132" s="337"/>
      <c r="AB132" s="338"/>
      <c r="AC132" s="12"/>
      <c r="AD132" s="198"/>
      <c r="AE132" s="117"/>
      <c r="AF132" s="110"/>
      <c r="AG132" s="374"/>
    </row>
    <row r="133" spans="1:33" ht="15.75" customHeight="1">
      <c r="A133" s="363"/>
      <c r="B133" s="163"/>
      <c r="C133" s="335"/>
      <c r="D133" s="336"/>
      <c r="E133" s="101"/>
      <c r="F133" s="111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28"/>
      <c r="S133" s="47"/>
      <c r="T133" s="120"/>
      <c r="U133" s="111"/>
      <c r="V133" s="112"/>
      <c r="W133" s="113"/>
      <c r="X133" s="116"/>
      <c r="Y133" s="12"/>
      <c r="Z133" s="198"/>
      <c r="AA133" s="337"/>
      <c r="AB133" s="338"/>
      <c r="AC133" s="12"/>
      <c r="AD133" s="198"/>
      <c r="AE133" s="117"/>
      <c r="AF133" s="110"/>
      <c r="AG133" s="374"/>
    </row>
    <row r="134" spans="1:33" ht="15.75" customHeight="1">
      <c r="A134" s="363"/>
      <c r="B134" s="163"/>
      <c r="C134" s="335"/>
      <c r="D134" s="336"/>
      <c r="E134" s="101"/>
      <c r="F134" s="111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28"/>
      <c r="S134" s="47"/>
      <c r="T134" s="120"/>
      <c r="U134" s="111"/>
      <c r="V134" s="112"/>
      <c r="W134" s="113"/>
      <c r="X134" s="116"/>
      <c r="Y134" s="12"/>
      <c r="Z134" s="198"/>
      <c r="AA134" s="337"/>
      <c r="AB134" s="338"/>
      <c r="AC134" s="12"/>
      <c r="AD134" s="198"/>
      <c r="AE134" s="117"/>
      <c r="AF134" s="110"/>
      <c r="AG134" s="374"/>
    </row>
    <row r="135" spans="1:33" ht="15.75" customHeight="1">
      <c r="A135" s="363"/>
      <c r="B135" s="163"/>
      <c r="C135" s="335"/>
      <c r="D135" s="336"/>
      <c r="E135" s="101"/>
      <c r="F135" s="111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28"/>
      <c r="S135" s="47"/>
      <c r="T135" s="120"/>
      <c r="U135" s="111"/>
      <c r="V135" s="112"/>
      <c r="W135" s="113"/>
      <c r="X135" s="116"/>
      <c r="Y135" s="12"/>
      <c r="Z135" s="198"/>
      <c r="AA135" s="337"/>
      <c r="AB135" s="338"/>
      <c r="AC135" s="12"/>
      <c r="AD135" s="198"/>
      <c r="AE135" s="117"/>
      <c r="AF135" s="110"/>
      <c r="AG135" s="374"/>
    </row>
    <row r="136" spans="1:33" ht="15.75" customHeight="1">
      <c r="A136" s="363"/>
      <c r="B136" s="163"/>
      <c r="C136" s="335"/>
      <c r="D136" s="336"/>
      <c r="E136" s="101"/>
      <c r="F136" s="111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8"/>
      <c r="S136" s="47"/>
      <c r="T136" s="120"/>
      <c r="U136" s="111"/>
      <c r="V136" s="112"/>
      <c r="W136" s="113"/>
      <c r="X136" s="116"/>
      <c r="Y136" s="12"/>
      <c r="Z136" s="198"/>
      <c r="AA136" s="337"/>
      <c r="AB136" s="338"/>
      <c r="AC136" s="12"/>
      <c r="AD136" s="198"/>
      <c r="AE136" s="117"/>
      <c r="AF136" s="110"/>
      <c r="AG136" s="374"/>
    </row>
    <row r="137" spans="1:33" ht="15.75" customHeight="1">
      <c r="A137" s="363"/>
      <c r="B137" s="163"/>
      <c r="C137" s="335"/>
      <c r="D137" s="336"/>
      <c r="E137" s="101"/>
      <c r="F137" s="111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8"/>
      <c r="S137" s="47"/>
      <c r="T137" s="120"/>
      <c r="U137" s="111"/>
      <c r="V137" s="112"/>
      <c r="W137" s="183"/>
      <c r="X137" s="184"/>
      <c r="Y137" s="12"/>
      <c r="Z137" s="198"/>
      <c r="AA137" s="337"/>
      <c r="AB137" s="338"/>
      <c r="AC137" s="12"/>
      <c r="AD137" s="198"/>
      <c r="AE137" s="117"/>
      <c r="AF137" s="110"/>
      <c r="AG137" s="374"/>
    </row>
    <row r="138" spans="1:33" ht="15.75" customHeight="1">
      <c r="A138" s="363"/>
      <c r="B138" s="163"/>
      <c r="C138" s="335"/>
      <c r="D138" s="336"/>
      <c r="E138" s="101"/>
      <c r="F138" s="111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8"/>
      <c r="S138" s="47"/>
      <c r="T138" s="120"/>
      <c r="U138" s="111"/>
      <c r="V138" s="112"/>
      <c r="W138" s="185"/>
      <c r="X138" s="186"/>
      <c r="Y138" s="12"/>
      <c r="Z138" s="198"/>
      <c r="AA138" s="337"/>
      <c r="AB138" s="338"/>
      <c r="AC138" s="12"/>
      <c r="AD138" s="198"/>
      <c r="AE138" s="117"/>
      <c r="AF138" s="110"/>
      <c r="AG138" s="374"/>
    </row>
    <row r="139" spans="1:33" ht="15.75" customHeight="1">
      <c r="A139" s="363"/>
      <c r="B139" s="100"/>
      <c r="C139" s="335"/>
      <c r="D139" s="336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8"/>
      <c r="S139" s="47"/>
      <c r="T139" s="120"/>
      <c r="U139" s="130"/>
      <c r="V139" s="112"/>
      <c r="W139" s="185"/>
      <c r="X139" s="186"/>
      <c r="Y139" s="12"/>
      <c r="Z139" s="198"/>
      <c r="AA139" s="337"/>
      <c r="AB139" s="338"/>
      <c r="AC139" s="12"/>
      <c r="AD139" s="198"/>
      <c r="AE139" s="117"/>
      <c r="AF139" s="110"/>
      <c r="AG139" s="374"/>
    </row>
    <row r="140" spans="1:33" ht="15.75" customHeight="1" thickBot="1">
      <c r="A140" s="364"/>
      <c r="B140" s="133" t="s">
        <v>115</v>
      </c>
      <c r="C140" s="358"/>
      <c r="D140" s="358"/>
      <c r="E140" s="134"/>
      <c r="F140" s="167"/>
      <c r="G140" s="135"/>
      <c r="H140" s="69"/>
      <c r="I140" s="136">
        <f t="shared" ref="I140:J140" si="64">AVERAGE(I124:I139)</f>
        <v>23</v>
      </c>
      <c r="J140" s="137">
        <f t="shared" si="64"/>
        <v>2000</v>
      </c>
      <c r="K140" s="138">
        <f t="shared" ref="K140" si="65">J140/I140</f>
        <v>86.956521739130437</v>
      </c>
      <c r="L140" s="136">
        <f t="shared" ref="L140:M140" si="66">AVERAGE(L124:L139)</f>
        <v>23</v>
      </c>
      <c r="M140" s="137">
        <f t="shared" si="66"/>
        <v>1791.2152275501301</v>
      </c>
      <c r="N140" s="138">
        <f>M140/L140</f>
        <v>77.878922936962184</v>
      </c>
      <c r="O140" s="139">
        <f>L140-I140</f>
        <v>0</v>
      </c>
      <c r="P140" s="140">
        <f>N140-K140</f>
        <v>-9.0775988021682537</v>
      </c>
      <c r="Q140" s="141">
        <f>N140/K140</f>
        <v>0.89560761377506504</v>
      </c>
      <c r="R140" s="329"/>
      <c r="S140" s="142">
        <v>0.70833333333333337</v>
      </c>
      <c r="T140" s="143">
        <v>0.85631944444444441</v>
      </c>
      <c r="U140" s="144"/>
      <c r="V140" s="166"/>
      <c r="W140" s="187"/>
      <c r="X140" s="188"/>
      <c r="Y140" s="179">
        <f t="shared" ref="Y140:Z140" si="67">SUM(Y124:Y139)</f>
        <v>0</v>
      </c>
      <c r="Z140" s="180">
        <f t="shared" si="67"/>
        <v>0</v>
      </c>
      <c r="AA140" s="359"/>
      <c r="AB140" s="360"/>
      <c r="AC140" s="179">
        <f t="shared" ref="AC140" si="68">SUM(AC124:AC139)</f>
        <v>4</v>
      </c>
      <c r="AD140" s="180">
        <f t="shared" ref="AD140" si="69">SUM(AD124:AD139)</f>
        <v>0</v>
      </c>
      <c r="AE140" s="168">
        <f>M140-J140</f>
        <v>-208.78477244986993</v>
      </c>
      <c r="AF140" s="141">
        <f>M140/J140</f>
        <v>0.89560761377506504</v>
      </c>
      <c r="AG140" s="375"/>
    </row>
    <row r="141" spans="1:33" ht="15.75" customHeight="1">
      <c r="A141" s="322" t="s">
        <v>237</v>
      </c>
      <c r="B141" s="146" t="s">
        <v>171</v>
      </c>
      <c r="C141" s="325" t="s">
        <v>226</v>
      </c>
      <c r="D141" s="326"/>
      <c r="E141" s="147">
        <v>52.21</v>
      </c>
      <c r="F141" s="97">
        <v>2050</v>
      </c>
      <c r="G141" s="148">
        <f t="shared" ref="G141" si="70">E141*F141</f>
        <v>107030.5</v>
      </c>
      <c r="H141" s="149"/>
      <c r="I141" s="150">
        <v>18</v>
      </c>
      <c r="J141" s="151">
        <v>2000</v>
      </c>
      <c r="K141" s="152">
        <f>J141/I141</f>
        <v>111.11111111111111</v>
      </c>
      <c r="L141" s="153">
        <v>18</v>
      </c>
      <c r="M141" s="151">
        <f>F141/V141*60</f>
        <v>1790.1137133238396</v>
      </c>
      <c r="N141" s="152">
        <f>M141/L141</f>
        <v>99.45076185132443</v>
      </c>
      <c r="O141" s="154">
        <f>L141-I141</f>
        <v>0</v>
      </c>
      <c r="P141" s="155">
        <f>N141-K141</f>
        <v>-11.660349259786685</v>
      </c>
      <c r="Q141" s="156">
        <f>N141/K141</f>
        <v>0.89505685666191981</v>
      </c>
      <c r="R141" s="327">
        <f>Q157</f>
        <v>0.89505685666191981</v>
      </c>
      <c r="S141" s="157">
        <v>0.70833333333333337</v>
      </c>
      <c r="T141" s="158">
        <v>0.75604166666666672</v>
      </c>
      <c r="U141" s="159"/>
      <c r="V141" s="160">
        <v>68.710718813285098</v>
      </c>
      <c r="W141" s="158"/>
      <c r="X141" s="169"/>
      <c r="Y141" s="196"/>
      <c r="Z141" s="197"/>
      <c r="AA141" s="330"/>
      <c r="AB141" s="331"/>
      <c r="AC141" s="196">
        <v>1</v>
      </c>
      <c r="AD141" s="197"/>
      <c r="AE141" s="115">
        <f>M141-J141</f>
        <v>-209.88628667616035</v>
      </c>
      <c r="AF141" s="156">
        <f>M141/J141</f>
        <v>0.89505685666191981</v>
      </c>
      <c r="AG141" s="332">
        <f>AF157</f>
        <v>0.89505685666191981</v>
      </c>
    </row>
    <row r="142" spans="1:33" ht="15.75" customHeight="1">
      <c r="A142" s="323"/>
      <c r="B142" s="163"/>
      <c r="C142" s="335"/>
      <c r="D142" s="336"/>
      <c r="E142" s="101"/>
      <c r="F142" s="102"/>
      <c r="G142" s="103"/>
      <c r="H142" s="26"/>
      <c r="I142" s="104"/>
      <c r="J142" s="105"/>
      <c r="K142" s="106"/>
      <c r="L142" s="107"/>
      <c r="M142" s="105"/>
      <c r="N142" s="106"/>
      <c r="O142" s="108"/>
      <c r="P142" s="109"/>
      <c r="Q142" s="110"/>
      <c r="R142" s="328"/>
      <c r="S142" s="47"/>
      <c r="T142" s="48"/>
      <c r="U142" s="111"/>
      <c r="V142" s="112"/>
      <c r="W142" s="113"/>
      <c r="X142" s="116"/>
      <c r="Y142" s="12"/>
      <c r="Z142" s="198"/>
      <c r="AA142" s="337"/>
      <c r="AB142" s="338"/>
      <c r="AC142" s="12"/>
      <c r="AD142" s="198"/>
      <c r="AE142" s="117"/>
      <c r="AF142" s="110"/>
      <c r="AG142" s="333"/>
    </row>
    <row r="143" spans="1:33" ht="15.75" customHeight="1">
      <c r="A143" s="323"/>
      <c r="B143" s="163"/>
      <c r="C143" s="335"/>
      <c r="D143" s="336"/>
      <c r="E143" s="101"/>
      <c r="F143" s="102"/>
      <c r="G143" s="103"/>
      <c r="H143" s="26"/>
      <c r="I143" s="104"/>
      <c r="J143" s="105"/>
      <c r="K143" s="106"/>
      <c r="L143" s="107"/>
      <c r="M143" s="105"/>
      <c r="N143" s="106"/>
      <c r="O143" s="108"/>
      <c r="P143" s="109"/>
      <c r="Q143" s="110"/>
      <c r="R143" s="328"/>
      <c r="S143" s="47"/>
      <c r="T143" s="48"/>
      <c r="U143" s="111"/>
      <c r="V143" s="112"/>
      <c r="W143" s="113"/>
      <c r="X143" s="116"/>
      <c r="Y143" s="12"/>
      <c r="Z143" s="198"/>
      <c r="AA143" s="337"/>
      <c r="AB143" s="338"/>
      <c r="AC143" s="12"/>
      <c r="AD143" s="198"/>
      <c r="AE143" s="117"/>
      <c r="AF143" s="110"/>
      <c r="AG143" s="333"/>
    </row>
    <row r="144" spans="1:33" ht="15.75" customHeight="1">
      <c r="A144" s="323"/>
      <c r="B144" s="163"/>
      <c r="C144" s="335"/>
      <c r="D144" s="336"/>
      <c r="E144" s="101"/>
      <c r="F144" s="102"/>
      <c r="G144" s="103"/>
      <c r="H144" s="26"/>
      <c r="I144" s="104"/>
      <c r="J144" s="105"/>
      <c r="K144" s="106"/>
      <c r="L144" s="107"/>
      <c r="M144" s="105"/>
      <c r="N144" s="106"/>
      <c r="O144" s="108"/>
      <c r="P144" s="109"/>
      <c r="Q144" s="110"/>
      <c r="R144" s="328"/>
      <c r="S144" s="47"/>
      <c r="T144" s="48"/>
      <c r="U144" s="111"/>
      <c r="V144" s="112"/>
      <c r="W144" s="113"/>
      <c r="X144" s="116"/>
      <c r="Y144" s="12"/>
      <c r="Z144" s="198"/>
      <c r="AA144" s="337"/>
      <c r="AB144" s="338"/>
      <c r="AC144" s="12"/>
      <c r="AD144" s="198"/>
      <c r="AE144" s="117"/>
      <c r="AF144" s="110"/>
      <c r="AG144" s="333"/>
    </row>
    <row r="145" spans="1:33" ht="15.75" customHeight="1">
      <c r="A145" s="323"/>
      <c r="B145" s="163"/>
      <c r="C145" s="335"/>
      <c r="D145" s="336"/>
      <c r="E145" s="101"/>
      <c r="F145" s="102"/>
      <c r="G145" s="103"/>
      <c r="H145" s="13"/>
      <c r="I145" s="104"/>
      <c r="J145" s="105"/>
      <c r="K145" s="106"/>
      <c r="L145" s="107"/>
      <c r="M145" s="105"/>
      <c r="N145" s="106"/>
      <c r="O145" s="108"/>
      <c r="P145" s="109"/>
      <c r="Q145" s="110"/>
      <c r="R145" s="328"/>
      <c r="S145" s="47"/>
      <c r="T145" s="48"/>
      <c r="U145" s="111"/>
      <c r="V145" s="112"/>
      <c r="W145" s="113"/>
      <c r="X145" s="116"/>
      <c r="Y145" s="12"/>
      <c r="Z145" s="198"/>
      <c r="AA145" s="337"/>
      <c r="AB145" s="338"/>
      <c r="AC145" s="12"/>
      <c r="AD145" s="198"/>
      <c r="AE145" s="117"/>
      <c r="AF145" s="110"/>
      <c r="AG145" s="333"/>
    </row>
    <row r="146" spans="1:33" ht="15.75" customHeight="1">
      <c r="A146" s="323"/>
      <c r="B146" s="163"/>
      <c r="C146" s="335"/>
      <c r="D146" s="336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328"/>
      <c r="S146" s="47"/>
      <c r="T146" s="120"/>
      <c r="U146" s="111"/>
      <c r="V146" s="112"/>
      <c r="W146" s="113"/>
      <c r="X146" s="116"/>
      <c r="Y146" s="12"/>
      <c r="Z146" s="198"/>
      <c r="AA146" s="337"/>
      <c r="AB146" s="338"/>
      <c r="AC146" s="12"/>
      <c r="AD146" s="198"/>
      <c r="AE146" s="117"/>
      <c r="AF146" s="110"/>
      <c r="AG146" s="333"/>
    </row>
    <row r="147" spans="1:33" ht="15.75" customHeight="1">
      <c r="A147" s="323"/>
      <c r="B147" s="163"/>
      <c r="C147" s="335"/>
      <c r="D147" s="336"/>
      <c r="E147" s="101"/>
      <c r="F147" s="102"/>
      <c r="G147" s="121"/>
      <c r="H147" s="62"/>
      <c r="I147" s="104"/>
      <c r="J147" s="105"/>
      <c r="K147" s="106"/>
      <c r="L147" s="107"/>
      <c r="M147" s="105"/>
      <c r="N147" s="106"/>
      <c r="O147" s="123"/>
      <c r="P147" s="124"/>
      <c r="Q147" s="125"/>
      <c r="R147" s="328"/>
      <c r="S147" s="119"/>
      <c r="T147" s="120"/>
      <c r="U147" s="111"/>
      <c r="V147" s="112"/>
      <c r="W147" s="120"/>
      <c r="X147" s="189"/>
      <c r="Y147" s="12"/>
      <c r="Z147" s="198"/>
      <c r="AA147" s="337"/>
      <c r="AB147" s="338"/>
      <c r="AC147" s="12"/>
      <c r="AD147" s="198"/>
      <c r="AE147" s="117"/>
      <c r="AF147" s="110"/>
      <c r="AG147" s="333"/>
    </row>
    <row r="148" spans="1:33" ht="15.75" customHeight="1">
      <c r="A148" s="323"/>
      <c r="B148" s="163"/>
      <c r="C148" s="335"/>
      <c r="D148" s="336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328"/>
      <c r="S148" s="119"/>
      <c r="T148" s="120"/>
      <c r="U148" s="111"/>
      <c r="V148" s="112"/>
      <c r="W148" s="120"/>
      <c r="X148" s="189"/>
      <c r="Y148" s="12"/>
      <c r="Z148" s="198"/>
      <c r="AA148" s="337"/>
      <c r="AB148" s="338"/>
      <c r="AC148" s="12"/>
      <c r="AD148" s="198"/>
      <c r="AE148" s="117"/>
      <c r="AF148" s="110"/>
      <c r="AG148" s="333"/>
    </row>
    <row r="149" spans="1:33" ht="15.75" customHeight="1">
      <c r="A149" s="323"/>
      <c r="B149" s="163"/>
      <c r="C149" s="335"/>
      <c r="D149" s="336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328"/>
      <c r="S149" s="119"/>
      <c r="T149" s="120"/>
      <c r="U149" s="111"/>
      <c r="V149" s="112"/>
      <c r="W149" s="120"/>
      <c r="X149" s="189"/>
      <c r="Y149" s="12"/>
      <c r="Z149" s="198"/>
      <c r="AA149" s="337"/>
      <c r="AB149" s="338"/>
      <c r="AC149" s="12"/>
      <c r="AD149" s="198"/>
      <c r="AE149" s="117"/>
      <c r="AF149" s="110"/>
      <c r="AG149" s="333"/>
    </row>
    <row r="150" spans="1:33" ht="15.75" customHeight="1">
      <c r="A150" s="323"/>
      <c r="B150" s="163"/>
      <c r="C150" s="335"/>
      <c r="D150" s="336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328"/>
      <c r="S150" s="119"/>
      <c r="T150" s="120"/>
      <c r="U150" s="111"/>
      <c r="V150" s="112"/>
      <c r="W150" s="120"/>
      <c r="X150" s="189"/>
      <c r="Y150" s="12"/>
      <c r="Z150" s="198"/>
      <c r="AA150" s="337"/>
      <c r="AB150" s="338"/>
      <c r="AC150" s="12"/>
      <c r="AD150" s="198"/>
      <c r="AE150" s="117"/>
      <c r="AF150" s="110"/>
      <c r="AG150" s="333"/>
    </row>
    <row r="151" spans="1:33" ht="15.75" customHeight="1">
      <c r="A151" s="323"/>
      <c r="B151" s="163"/>
      <c r="C151" s="335"/>
      <c r="D151" s="336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328"/>
      <c r="S151" s="119"/>
      <c r="T151" s="120"/>
      <c r="U151" s="111"/>
      <c r="V151" s="112"/>
      <c r="W151" s="120"/>
      <c r="X151" s="189"/>
      <c r="Y151" s="12"/>
      <c r="Z151" s="198"/>
      <c r="AA151" s="337"/>
      <c r="AB151" s="338"/>
      <c r="AC151" s="12"/>
      <c r="AD151" s="198"/>
      <c r="AE151" s="117"/>
      <c r="AF151" s="110"/>
      <c r="AG151" s="333"/>
    </row>
    <row r="152" spans="1:33" ht="15.75" customHeight="1">
      <c r="A152" s="323"/>
      <c r="B152" s="163"/>
      <c r="C152" s="335"/>
      <c r="D152" s="336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328"/>
      <c r="S152" s="119"/>
      <c r="T152" s="120"/>
      <c r="U152" s="111"/>
      <c r="V152" s="112"/>
      <c r="W152" s="120"/>
      <c r="X152" s="189"/>
      <c r="Y152" s="12"/>
      <c r="Z152" s="198"/>
      <c r="AA152" s="337"/>
      <c r="AB152" s="338"/>
      <c r="AC152" s="12"/>
      <c r="AD152" s="198"/>
      <c r="AE152" s="117"/>
      <c r="AF152" s="110"/>
      <c r="AG152" s="333"/>
    </row>
    <row r="153" spans="1:33" ht="15.75" customHeight="1">
      <c r="A153" s="323"/>
      <c r="B153" s="163"/>
      <c r="C153" s="335"/>
      <c r="D153" s="336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328"/>
      <c r="S153" s="119"/>
      <c r="T153" s="120"/>
      <c r="U153" s="111"/>
      <c r="V153" s="112"/>
      <c r="W153" s="120"/>
      <c r="X153" s="189"/>
      <c r="Y153" s="12"/>
      <c r="Z153" s="198"/>
      <c r="AA153" s="337"/>
      <c r="AB153" s="338"/>
      <c r="AC153" s="12"/>
      <c r="AD153" s="198"/>
      <c r="AE153" s="117"/>
      <c r="AF153" s="110"/>
      <c r="AG153" s="333"/>
    </row>
    <row r="154" spans="1:33" ht="15.75" customHeight="1">
      <c r="A154" s="323"/>
      <c r="B154" s="163"/>
      <c r="C154" s="335"/>
      <c r="D154" s="336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328"/>
      <c r="S154" s="119"/>
      <c r="T154" s="120"/>
      <c r="U154" s="111"/>
      <c r="V154" s="112"/>
      <c r="W154" s="120"/>
      <c r="X154" s="189"/>
      <c r="Y154" s="12"/>
      <c r="Z154" s="198"/>
      <c r="AA154" s="337"/>
      <c r="AB154" s="338"/>
      <c r="AC154" s="12"/>
      <c r="AD154" s="198"/>
      <c r="AE154" s="117"/>
      <c r="AF154" s="110"/>
      <c r="AG154" s="333"/>
    </row>
    <row r="155" spans="1:33" ht="15.75" customHeight="1">
      <c r="A155" s="323"/>
      <c r="B155" s="163"/>
      <c r="C155" s="335"/>
      <c r="D155" s="336"/>
      <c r="E155" s="101"/>
      <c r="F155" s="128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328"/>
      <c r="S155" s="119"/>
      <c r="T155" s="120"/>
      <c r="U155" s="111"/>
      <c r="V155" s="112"/>
      <c r="W155" s="120"/>
      <c r="X155" s="189"/>
      <c r="Y155" s="12"/>
      <c r="Z155" s="198"/>
      <c r="AA155" s="337"/>
      <c r="AB155" s="338"/>
      <c r="AC155" s="12"/>
      <c r="AD155" s="198"/>
      <c r="AE155" s="117"/>
      <c r="AF155" s="110"/>
      <c r="AG155" s="333"/>
    </row>
    <row r="156" spans="1:33" ht="15.75" customHeight="1">
      <c r="A156" s="323"/>
      <c r="B156" s="163"/>
      <c r="C156" s="335"/>
      <c r="D156" s="336"/>
      <c r="E156" s="164"/>
      <c r="F156" s="128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328"/>
      <c r="S156" s="119"/>
      <c r="T156" s="120"/>
      <c r="U156" s="130"/>
      <c r="V156" s="131"/>
      <c r="W156" s="126"/>
      <c r="X156" s="127"/>
      <c r="Y156" s="12"/>
      <c r="Z156" s="198"/>
      <c r="AA156" s="337"/>
      <c r="AB156" s="338"/>
      <c r="AC156" s="12"/>
      <c r="AD156" s="198"/>
      <c r="AE156" s="165"/>
      <c r="AF156" s="125"/>
      <c r="AG156" s="333"/>
    </row>
    <row r="157" spans="1:33" ht="15.75" customHeight="1" thickBot="1">
      <c r="A157" s="324"/>
      <c r="B157" s="133" t="s">
        <v>115</v>
      </c>
      <c r="C157" s="358"/>
      <c r="D157" s="358"/>
      <c r="E157" s="134"/>
      <c r="F157" s="167"/>
      <c r="G157" s="135"/>
      <c r="H157" s="69"/>
      <c r="I157" s="136">
        <f t="shared" ref="I157:J157" si="71">AVERAGE(I141:I156)</f>
        <v>18</v>
      </c>
      <c r="J157" s="137">
        <f t="shared" si="71"/>
        <v>2000</v>
      </c>
      <c r="K157" s="138">
        <f t="shared" ref="K157" si="72">J157/I157</f>
        <v>111.11111111111111</v>
      </c>
      <c r="L157" s="136">
        <f t="shared" ref="L157:M157" si="73">AVERAGE(L141:L156)</f>
        <v>18</v>
      </c>
      <c r="M157" s="137">
        <f t="shared" si="73"/>
        <v>1790.1137133238396</v>
      </c>
      <c r="N157" s="138">
        <f>M157/L157</f>
        <v>99.45076185132443</v>
      </c>
      <c r="O157" s="139">
        <f>L157-I157</f>
        <v>0</v>
      </c>
      <c r="P157" s="140">
        <f>N157-K157</f>
        <v>-11.660349259786685</v>
      </c>
      <c r="Q157" s="141">
        <f>N157/K157</f>
        <v>0.89505685666191981</v>
      </c>
      <c r="R157" s="329"/>
      <c r="S157" s="142">
        <v>0.70833333333333337</v>
      </c>
      <c r="T157" s="143">
        <v>0.75604166666666672</v>
      </c>
      <c r="U157" s="144"/>
      <c r="V157" s="166"/>
      <c r="W157" s="167"/>
      <c r="X157" s="138"/>
      <c r="Y157" s="179">
        <f t="shared" ref="Y157:Z157" si="74">SUM(Y141:Y156)</f>
        <v>0</v>
      </c>
      <c r="Z157" s="180">
        <f t="shared" si="74"/>
        <v>0</v>
      </c>
      <c r="AA157" s="359"/>
      <c r="AB157" s="360"/>
      <c r="AC157" s="179">
        <f t="shared" ref="AC157" si="75">SUM(AC141:AC156)</f>
        <v>1</v>
      </c>
      <c r="AD157" s="180">
        <f t="shared" ref="AD157" si="76">SUM(AD141:AD156)</f>
        <v>0</v>
      </c>
      <c r="AE157" s="168">
        <f>M157-J157</f>
        <v>-209.88628667616035</v>
      </c>
      <c r="AF157" s="141">
        <f>M157/J157</f>
        <v>0.89505685666191981</v>
      </c>
      <c r="AG157" s="334"/>
    </row>
    <row r="159" spans="1:33">
      <c r="AA159" s="365" t="s">
        <v>149</v>
      </c>
      <c r="AB159" s="365"/>
    </row>
    <row r="160" spans="1:33">
      <c r="AA160" s="365" t="s">
        <v>150</v>
      </c>
      <c r="AB160" s="365"/>
    </row>
    <row r="161" spans="27:28">
      <c r="AA161" s="365" t="s">
        <v>151</v>
      </c>
      <c r="AB161" s="365"/>
    </row>
    <row r="162" spans="27:28">
      <c r="AA162" s="365" t="s">
        <v>152</v>
      </c>
      <c r="AB162" s="365"/>
    </row>
    <row r="163" spans="27:28">
      <c r="AA163" s="365" t="s">
        <v>153</v>
      </c>
      <c r="AB163" s="365"/>
    </row>
    <row r="164" spans="27:28">
      <c r="AA164" s="365" t="s">
        <v>154</v>
      </c>
      <c r="AB164" s="365"/>
    </row>
    <row r="165" spans="27:28">
      <c r="AA165" s="365" t="s">
        <v>155</v>
      </c>
      <c r="AB165" s="365"/>
    </row>
    <row r="166" spans="27:28">
      <c r="AA166" s="365" t="s">
        <v>156</v>
      </c>
      <c r="AB166" s="365"/>
    </row>
    <row r="167" spans="27:28">
      <c r="AA167" s="365" t="s">
        <v>157</v>
      </c>
      <c r="AB167" s="365"/>
    </row>
    <row r="168" spans="27:28">
      <c r="AA168" s="365" t="s">
        <v>158</v>
      </c>
      <c r="AB168" s="365"/>
    </row>
    <row r="169" spans="27:28">
      <c r="AA169" s="365" t="s">
        <v>159</v>
      </c>
      <c r="AB169" s="365"/>
    </row>
    <row r="170" spans="27:28">
      <c r="AA170" s="365" t="s">
        <v>160</v>
      </c>
      <c r="AB170" s="365"/>
    </row>
    <row r="171" spans="27:28">
      <c r="AA171" s="365" t="s">
        <v>161</v>
      </c>
      <c r="AB171" s="365"/>
    </row>
  </sheetData>
  <mergeCells count="380">
    <mergeCell ref="AA171:AB171"/>
    <mergeCell ref="AA165:AB165"/>
    <mergeCell ref="AA166:AB166"/>
    <mergeCell ref="AA167:AB167"/>
    <mergeCell ref="AA168:AB168"/>
    <mergeCell ref="AA169:AB169"/>
    <mergeCell ref="AA170:AB170"/>
    <mergeCell ref="AA159:AB159"/>
    <mergeCell ref="AA160:AB160"/>
    <mergeCell ref="AA161:AB161"/>
    <mergeCell ref="AA162:AB162"/>
    <mergeCell ref="AA163:AB163"/>
    <mergeCell ref="AA164:AB164"/>
    <mergeCell ref="AG141:AG157"/>
    <mergeCell ref="C142:D142"/>
    <mergeCell ref="AA142:AB142"/>
    <mergeCell ref="C143:D143"/>
    <mergeCell ref="AA143:AB143"/>
    <mergeCell ref="C144:D144"/>
    <mergeCell ref="AA144:AB144"/>
    <mergeCell ref="C145:D145"/>
    <mergeCell ref="AA145:AB145"/>
    <mergeCell ref="C146:D146"/>
    <mergeCell ref="C155:D155"/>
    <mergeCell ref="AA155:AB155"/>
    <mergeCell ref="C156:D156"/>
    <mergeCell ref="AA156:AB156"/>
    <mergeCell ref="C157:D157"/>
    <mergeCell ref="AA157:AB157"/>
    <mergeCell ref="C152:D152"/>
    <mergeCell ref="AA152:AB152"/>
    <mergeCell ref="C153:D153"/>
    <mergeCell ref="AA153:AB153"/>
    <mergeCell ref="C154:D154"/>
    <mergeCell ref="AA154:AB154"/>
    <mergeCell ref="AA134:AB134"/>
    <mergeCell ref="C135:D135"/>
    <mergeCell ref="AA135:AB135"/>
    <mergeCell ref="C136:D136"/>
    <mergeCell ref="AA136:AB136"/>
    <mergeCell ref="C140:D140"/>
    <mergeCell ref="AA140:AB140"/>
    <mergeCell ref="A141:A157"/>
    <mergeCell ref="C141:D141"/>
    <mergeCell ref="R141:R157"/>
    <mergeCell ref="AA141:AB141"/>
    <mergeCell ref="AA146:AB146"/>
    <mergeCell ref="C147:D147"/>
    <mergeCell ref="AA147:AB147"/>
    <mergeCell ref="C148:D148"/>
    <mergeCell ref="A124:A140"/>
    <mergeCell ref="C124:D124"/>
    <mergeCell ref="AA148:AB148"/>
    <mergeCell ref="C149:D149"/>
    <mergeCell ref="AA149:AB149"/>
    <mergeCell ref="C150:D150"/>
    <mergeCell ref="AA150:AB150"/>
    <mergeCell ref="C151:D151"/>
    <mergeCell ref="AA151:AB151"/>
    <mergeCell ref="AA111:AB111"/>
    <mergeCell ref="C112:D112"/>
    <mergeCell ref="C131:D131"/>
    <mergeCell ref="AA131:AB131"/>
    <mergeCell ref="C132:D132"/>
    <mergeCell ref="AA132:AB132"/>
    <mergeCell ref="C133:D133"/>
    <mergeCell ref="AA133:AB133"/>
    <mergeCell ref="AA127:AB127"/>
    <mergeCell ref="C128:D128"/>
    <mergeCell ref="AA128:AB128"/>
    <mergeCell ref="C129:D129"/>
    <mergeCell ref="AA129:AB129"/>
    <mergeCell ref="C130:D130"/>
    <mergeCell ref="AA130:AB130"/>
    <mergeCell ref="R124:R140"/>
    <mergeCell ref="AA124:AB124"/>
    <mergeCell ref="C137:D137"/>
    <mergeCell ref="AA137:AB137"/>
    <mergeCell ref="C138:D138"/>
    <mergeCell ref="AA138:AB138"/>
    <mergeCell ref="C139:D139"/>
    <mergeCell ref="AA139:AB139"/>
    <mergeCell ref="C134:D134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57">
    <cfRule type="cellIs" dxfId="103" priority="3" operator="greaterThan">
      <formula>0</formula>
    </cfRule>
  </conditionalFormatting>
  <conditionalFormatting sqref="P5:P157 AE5:AE157">
    <cfRule type="cellIs" dxfId="102" priority="6" operator="lessThan">
      <formula>0</formula>
    </cfRule>
  </conditionalFormatting>
  <conditionalFormatting sqref="Q5:Q157 AF5:AF157">
    <cfRule type="cellIs" dxfId="101" priority="4" operator="greaterThan">
      <formula>1</formula>
    </cfRule>
    <cfRule type="cellIs" dxfId="100" priority="5" operator="lessThan">
      <formula>0.8</formula>
    </cfRule>
  </conditionalFormatting>
  <conditionalFormatting sqref="AG5 R5:R157 AG107:AG124">
    <cfRule type="cellIs" dxfId="99" priority="7" operator="lessThan">
      <formula>0.8</formula>
    </cfRule>
  </conditionalFormatting>
  <conditionalFormatting sqref="AG22">
    <cfRule type="cellIs" dxfId="98" priority="12" operator="lessThan">
      <formula>0.8</formula>
    </cfRule>
  </conditionalFormatting>
  <conditionalFormatting sqref="AG37">
    <cfRule type="cellIs" dxfId="97" priority="11" operator="lessThan">
      <formula>0.8</formula>
    </cfRule>
  </conditionalFormatting>
  <conditionalFormatting sqref="AG39:AG74">
    <cfRule type="cellIs" dxfId="96" priority="9" operator="lessThan">
      <formula>0.8</formula>
    </cfRule>
  </conditionalFormatting>
  <conditionalFormatting sqref="AG80:AG88">
    <cfRule type="cellIs" dxfId="95" priority="10" operator="lessThan">
      <formula>0.8</formula>
    </cfRule>
  </conditionalFormatting>
  <conditionalFormatting sqref="AG90:AG95">
    <cfRule type="cellIs" dxfId="94" priority="8" operator="lessThan">
      <formula>0.8</formula>
    </cfRule>
  </conditionalFormatting>
  <conditionalFormatting sqref="AG139">
    <cfRule type="cellIs" dxfId="93" priority="2" operator="lessThan">
      <formula>0.8</formula>
    </cfRule>
  </conditionalFormatting>
  <conditionalFormatting sqref="AG141:AG157">
    <cfRule type="cellIs" dxfId="92" priority="1" operator="lessThan">
      <formula>0.8</formula>
    </cfRule>
  </conditionalFormatting>
  <dataValidations count="1">
    <dataValidation type="list" allowBlank="1" showInputMessage="1" showErrorMessage="1" sqref="AA5:AB157" xr:uid="{6AE632BE-B4AB-46EA-8BC0-AA667C0C1550}">
      <formula1>$AA$159:$AA$171</formula1>
    </dataValidation>
  </dataValidations>
  <pageMargins left="0" right="0" top="0" bottom="0" header="0" footer="0"/>
  <pageSetup paperSize="9" scale="13" orientation="landscape" horizontalDpi="300" verticalDpi="300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A79A3-EE1B-4B9D-A6E8-014C8B2485F1}">
  <sheetPr>
    <tabColor theme="8" tint="0.59999389629810485"/>
  </sheetPr>
  <dimension ref="B1:AR42"/>
  <sheetViews>
    <sheetView zoomScale="70" zoomScaleNormal="70" workbookViewId="0">
      <selection activeCell="M26" sqref="M26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11" t="s">
        <v>0</v>
      </c>
      <c r="C1" s="211"/>
      <c r="D1" s="211"/>
      <c r="E1" s="211"/>
      <c r="F1" s="211"/>
      <c r="G1" s="211"/>
      <c r="H1" s="211"/>
      <c r="I1" s="211"/>
      <c r="J1" s="211"/>
      <c r="K1" s="1"/>
      <c r="L1" s="1"/>
      <c r="M1" s="1"/>
      <c r="N1" s="1"/>
      <c r="O1" s="1"/>
      <c r="P1" s="1"/>
    </row>
    <row r="2" spans="2:34" ht="27.75" customHeight="1">
      <c r="B2" s="212"/>
      <c r="C2" s="212"/>
      <c r="D2" s="212"/>
      <c r="E2" s="212"/>
      <c r="F2" s="212"/>
      <c r="G2" s="212"/>
      <c r="H2" s="212"/>
      <c r="I2" s="212"/>
      <c r="J2" s="212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13" t="s">
        <v>235</v>
      </c>
      <c r="D3" s="214"/>
      <c r="E3" s="3" t="s">
        <v>2</v>
      </c>
      <c r="F3" s="215">
        <f>'0704(18度C)'!D1+'0704(4度C)'!D1</f>
        <v>192415</v>
      </c>
      <c r="G3" s="216"/>
      <c r="H3" s="3" t="s">
        <v>3</v>
      </c>
      <c r="I3" s="217">
        <f>'0704(18度C)'!F1+'0704(4度C)'!F1</f>
        <v>6007602.620000001</v>
      </c>
      <c r="J3" s="218"/>
      <c r="K3" s="4"/>
      <c r="L3" s="5"/>
      <c r="M3" s="1"/>
      <c r="N3" s="1"/>
      <c r="O3" s="1"/>
      <c r="P3" s="1"/>
    </row>
    <row r="4" spans="2:34" ht="28.5" customHeight="1">
      <c r="B4" s="219" t="s">
        <v>4</v>
      </c>
      <c r="C4" s="222" t="s">
        <v>5</v>
      </c>
      <c r="D4" s="223"/>
      <c r="E4" s="224" t="s">
        <v>6</v>
      </c>
      <c r="F4" s="225"/>
      <c r="G4" s="224" t="s">
        <v>7</v>
      </c>
      <c r="H4" s="225"/>
      <c r="I4" s="224" t="s">
        <v>8</v>
      </c>
      <c r="J4" s="225"/>
      <c r="K4" s="226" t="s">
        <v>9</v>
      </c>
      <c r="L4" s="227"/>
      <c r="M4" s="226" t="s">
        <v>10</v>
      </c>
      <c r="N4" s="227"/>
      <c r="O4" s="228" t="s">
        <v>11</v>
      </c>
      <c r="P4" s="229"/>
      <c r="Q4" s="229" t="s">
        <v>12</v>
      </c>
      <c r="R4" s="229"/>
    </row>
    <row r="5" spans="2:34" ht="28.5" customHeight="1">
      <c r="B5" s="220"/>
      <c r="C5" s="222" t="s">
        <v>13</v>
      </c>
      <c r="D5" s="223"/>
      <c r="E5" s="230" t="s">
        <v>14</v>
      </c>
      <c r="F5" s="231"/>
      <c r="G5" s="232" t="s">
        <v>15</v>
      </c>
      <c r="H5" s="233"/>
      <c r="I5" s="234" t="s">
        <v>16</v>
      </c>
      <c r="J5" s="235"/>
      <c r="K5" s="236" t="s">
        <v>17</v>
      </c>
      <c r="L5" s="237"/>
      <c r="M5" s="238" t="s">
        <v>18</v>
      </c>
      <c r="N5" s="23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20"/>
      <c r="C6" s="222" t="s">
        <v>22</v>
      </c>
      <c r="D6" s="223"/>
      <c r="E6" s="250">
        <f>AVERAGE(D14:O14,D32:X32)</f>
        <v>492.37704540796727</v>
      </c>
      <c r="F6" s="251" t="e">
        <f>AVERAGE(#REF!,D14:K14)</f>
        <v>#REF!</v>
      </c>
      <c r="G6" s="252">
        <f>AVERAGE(D14:K14)</f>
        <v>260.28897603415948</v>
      </c>
      <c r="H6" s="253"/>
      <c r="I6" s="252">
        <f>AVERAGE(L14:O14)</f>
        <v>96.824469121371521</v>
      </c>
      <c r="J6" s="253"/>
      <c r="K6" s="252">
        <f>AVERAGE(D32:O32)</f>
        <v>758.22628458498025</v>
      </c>
      <c r="L6" s="253"/>
      <c r="M6" s="252">
        <f>AVERAGE(P32:X32)</f>
        <v>772.43619843496367</v>
      </c>
      <c r="N6" s="253"/>
      <c r="O6" s="241">
        <f>'0704(4度C)'!Y2</f>
        <v>0</v>
      </c>
      <c r="P6" s="241">
        <f>'0704(4度C)'!Z2</f>
        <v>0</v>
      </c>
      <c r="Q6" s="241">
        <f>'0704(4度C)'!AC2</f>
        <v>50</v>
      </c>
      <c r="R6" s="241">
        <f>'0704(4度C)'!AD2</f>
        <v>0</v>
      </c>
    </row>
    <row r="7" spans="2:34" ht="28.5" customHeight="1">
      <c r="B7" s="220"/>
      <c r="C7" s="244" t="s">
        <v>23</v>
      </c>
      <c r="D7" s="245"/>
      <c r="E7" s="246">
        <f>AVERAGE(D15:O15,D33:X33)</f>
        <v>437.88829044195768</v>
      </c>
      <c r="F7" s="247" t="e">
        <f>AVERAGE(#REF!,D15:K15)</f>
        <v>#REF!</v>
      </c>
      <c r="G7" s="248">
        <f>AVERAGE(D15:K15)</f>
        <v>226.01436686157956</v>
      </c>
      <c r="H7" s="249"/>
      <c r="I7" s="248">
        <f>AVERAGE(L15:O15)</f>
        <v>89.124356134498868</v>
      </c>
      <c r="J7" s="249"/>
      <c r="K7" s="248">
        <f>AVERAGE(D33:O33)</f>
        <v>676.86163836865467</v>
      </c>
      <c r="L7" s="249"/>
      <c r="M7" s="248">
        <f>AVERAGE(P33:X33)</f>
        <v>691.10779503955723</v>
      </c>
      <c r="N7" s="249"/>
      <c r="O7" s="242"/>
      <c r="P7" s="242"/>
      <c r="Q7" s="242"/>
      <c r="R7" s="242"/>
    </row>
    <row r="8" spans="2:34" ht="28.5" customHeight="1">
      <c r="B8" s="221"/>
      <c r="C8" s="244" t="s">
        <v>24</v>
      </c>
      <c r="D8" s="245"/>
      <c r="E8" s="265">
        <f>AVERAGE(D16:O16,D34:X34)</f>
        <v>0.8936590924756187</v>
      </c>
      <c r="F8" s="266" t="e">
        <f>AVERAGE(D16:K16,#REF!)</f>
        <v>#REF!</v>
      </c>
      <c r="G8" s="254">
        <f>AVERAGE(D16:K16)</f>
        <v>0.88589514617765019</v>
      </c>
      <c r="H8" s="255"/>
      <c r="I8" s="254">
        <f>AVERAGE(L16:O16)</f>
        <v>0.91928317653410363</v>
      </c>
      <c r="J8" s="255"/>
      <c r="K8" s="254">
        <f>AVERAGE(D34:O34)</f>
        <v>0.8908321129914033</v>
      </c>
      <c r="L8" s="255"/>
      <c r="M8" s="254">
        <f>AVERAGE(P34:X34)</f>
        <v>0.89531994937754411</v>
      </c>
      <c r="N8" s="255"/>
      <c r="O8" s="243"/>
      <c r="P8" s="243"/>
      <c r="Q8" s="243"/>
      <c r="R8" s="243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6" t="s">
        <v>26</v>
      </c>
      <c r="C11" s="257"/>
      <c r="D11" s="258" t="s">
        <v>27</v>
      </c>
      <c r="E11" s="259"/>
      <c r="F11" s="259"/>
      <c r="G11" s="259"/>
      <c r="H11" s="259"/>
      <c r="I11" s="259"/>
      <c r="J11" s="259"/>
      <c r="K11" s="259"/>
      <c r="L11" s="260" t="s">
        <v>28</v>
      </c>
      <c r="M11" s="261"/>
      <c r="N11" s="261"/>
      <c r="O11" s="262"/>
    </row>
    <row r="12" spans="2:34" ht="17.25" customHeight="1">
      <c r="B12" s="263" t="s">
        <v>29</v>
      </c>
      <c r="C12" s="264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63"/>
      <c r="C13" s="264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0" t="s">
        <v>40</v>
      </c>
      <c r="C14" s="26" t="s">
        <v>41</v>
      </c>
      <c r="D14" s="27" t="s">
        <v>42</v>
      </c>
      <c r="E14" s="28">
        <v>84.403669724770637</v>
      </c>
      <c r="F14" s="28">
        <v>123.94230769230771</v>
      </c>
      <c r="G14" s="28">
        <v>90.909090909090907</v>
      </c>
      <c r="H14" s="28">
        <v>174.54545454545453</v>
      </c>
      <c r="I14" s="28">
        <v>654.6</v>
      </c>
      <c r="J14" s="28">
        <v>433.33333333333331</v>
      </c>
      <c r="K14" s="29" t="s">
        <v>42</v>
      </c>
      <c r="L14" s="27" t="s">
        <v>42</v>
      </c>
      <c r="M14" s="30">
        <v>101.69491525423729</v>
      </c>
      <c r="N14" s="28">
        <v>91.954022988505741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0"/>
      <c r="C15" s="33" t="s">
        <v>43</v>
      </c>
      <c r="D15" s="34" t="s">
        <v>42</v>
      </c>
      <c r="E15" s="35">
        <v>75.713156528725264</v>
      </c>
      <c r="F15" s="35">
        <v>111.64443769338402</v>
      </c>
      <c r="G15" s="35">
        <v>81.243160536029592</v>
      </c>
      <c r="H15" s="35">
        <v>156.26860446815101</v>
      </c>
      <c r="I15" s="35">
        <v>538.90505471726135</v>
      </c>
      <c r="J15" s="35">
        <v>392.31178722592603</v>
      </c>
      <c r="K15" s="36" t="s">
        <v>42</v>
      </c>
      <c r="L15" s="34" t="s">
        <v>42</v>
      </c>
      <c r="M15" s="37">
        <v>95.892857142857139</v>
      </c>
      <c r="N15" s="35">
        <v>82.355855126140582</v>
      </c>
      <c r="O15" s="38" t="s">
        <v>42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40"/>
      <c r="C16" s="41" t="s">
        <v>44</v>
      </c>
      <c r="D16" s="42" t="s">
        <v>42</v>
      </c>
      <c r="E16" s="43">
        <f t="shared" ref="E16:J16" si="0">E15/E14</f>
        <v>0.89703631104685377</v>
      </c>
      <c r="F16" s="43">
        <f t="shared" si="0"/>
        <v>0.90077746471000286</v>
      </c>
      <c r="G16" s="43">
        <f t="shared" si="0"/>
        <v>0.89367476589632555</v>
      </c>
      <c r="H16" s="43">
        <f t="shared" si="0"/>
        <v>0.89528887976544858</v>
      </c>
      <c r="I16" s="43">
        <f t="shared" si="0"/>
        <v>0.82325856204897851</v>
      </c>
      <c r="J16" s="43">
        <f t="shared" si="0"/>
        <v>0.90533489359829089</v>
      </c>
      <c r="K16" s="44" t="s">
        <v>42</v>
      </c>
      <c r="L16" s="42" t="s">
        <v>42</v>
      </c>
      <c r="M16" s="45">
        <f t="shared" ref="M16:N16" si="1">M15/M14</f>
        <v>0.94294642857142852</v>
      </c>
      <c r="N16" s="43">
        <f t="shared" si="1"/>
        <v>0.89561992449677885</v>
      </c>
      <c r="O16" s="46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7" t="s">
        <v>45</v>
      </c>
      <c r="C17" s="13" t="s">
        <v>46</v>
      </c>
      <c r="D17" s="47" t="s">
        <v>42</v>
      </c>
      <c r="E17" s="48">
        <v>0.16666666666666666</v>
      </c>
      <c r="F17" s="48">
        <v>0.16666666666666666</v>
      </c>
      <c r="G17" s="48">
        <v>0.16666666666666666</v>
      </c>
      <c r="H17" s="48">
        <v>0.16666666666666666</v>
      </c>
      <c r="I17" s="48">
        <v>0.25</v>
      </c>
      <c r="J17" s="48">
        <v>0.25</v>
      </c>
      <c r="K17" s="48" t="s">
        <v>42</v>
      </c>
      <c r="L17" s="47" t="s">
        <v>42</v>
      </c>
      <c r="M17" s="49">
        <v>0.70833333333333337</v>
      </c>
      <c r="N17" s="48">
        <v>0.70833333333333337</v>
      </c>
      <c r="O17" s="50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63"/>
      <c r="C18" s="13" t="s">
        <v>47</v>
      </c>
      <c r="D18" s="47" t="s">
        <v>42</v>
      </c>
      <c r="E18" s="48">
        <v>0.59642361111111108</v>
      </c>
      <c r="F18" s="48">
        <v>0.50259259259259248</v>
      </c>
      <c r="G18" s="48">
        <v>0.55589120370370371</v>
      </c>
      <c r="H18" s="48">
        <v>0.61502314814814807</v>
      </c>
      <c r="I18" s="48">
        <v>0.40821759259259249</v>
      </c>
      <c r="J18" s="48">
        <v>0.33263888888888887</v>
      </c>
      <c r="K18" s="48" t="s">
        <v>42</v>
      </c>
      <c r="L18" s="47" t="s">
        <v>42</v>
      </c>
      <c r="M18" s="49">
        <v>0.85175925925925922</v>
      </c>
      <c r="N18" s="48">
        <v>0.88812500000000005</v>
      </c>
      <c r="O18" s="50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8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69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68" t="s">
        <v>51</v>
      </c>
      <c r="C21" s="51" t="s">
        <v>49</v>
      </c>
      <c r="D21" s="54"/>
      <c r="E21" s="52">
        <v>13</v>
      </c>
      <c r="F21" s="52">
        <v>4</v>
      </c>
      <c r="G21" s="52">
        <v>11</v>
      </c>
      <c r="H21" s="52">
        <v>13</v>
      </c>
      <c r="I21" s="52">
        <v>0</v>
      </c>
      <c r="J21" s="52">
        <v>0</v>
      </c>
      <c r="K21" s="53"/>
      <c r="L21" s="54"/>
      <c r="M21" s="55">
        <v>4</v>
      </c>
      <c r="N21" s="52">
        <v>5</v>
      </c>
      <c r="O21" s="56"/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69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63" t="s">
        <v>53</v>
      </c>
      <c r="C23" s="264"/>
      <c r="D23" s="57" t="s">
        <v>42</v>
      </c>
      <c r="E23" s="58">
        <v>21.8</v>
      </c>
      <c r="F23" s="58">
        <v>17.5</v>
      </c>
      <c r="G23" s="58">
        <v>22</v>
      </c>
      <c r="H23" s="58">
        <v>20.625</v>
      </c>
      <c r="I23" s="58">
        <v>5.5</v>
      </c>
      <c r="J23" s="58">
        <v>6</v>
      </c>
      <c r="K23" s="59" t="s">
        <v>42</v>
      </c>
      <c r="L23" s="57" t="s">
        <v>42</v>
      </c>
      <c r="M23" s="60">
        <v>18.666666666666668</v>
      </c>
      <c r="N23" s="58">
        <v>21.75</v>
      </c>
      <c r="O23" s="61" t="s">
        <v>42</v>
      </c>
    </row>
    <row r="24" spans="2:44" ht="17.25" customHeight="1">
      <c r="B24" s="270" t="s">
        <v>54</v>
      </c>
      <c r="C24" s="271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70" t="s">
        <v>59</v>
      </c>
      <c r="C25" s="271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72" t="s">
        <v>60</v>
      </c>
      <c r="C26" s="273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56" t="s">
        <v>26</v>
      </c>
      <c r="C29" s="257"/>
      <c r="D29" s="274" t="s">
        <v>64</v>
      </c>
      <c r="E29" s="275"/>
      <c r="F29" s="275"/>
      <c r="G29" s="275"/>
      <c r="H29" s="275"/>
      <c r="I29" s="275"/>
      <c r="J29" s="275"/>
      <c r="K29" s="275"/>
      <c r="L29" s="275"/>
      <c r="M29" s="275"/>
      <c r="N29" s="275"/>
      <c r="O29" s="276"/>
      <c r="P29" s="277" t="s">
        <v>65</v>
      </c>
      <c r="Q29" s="278"/>
      <c r="R29" s="278"/>
      <c r="S29" s="278"/>
      <c r="T29" s="278"/>
      <c r="U29" s="278"/>
      <c r="V29" s="278"/>
      <c r="W29" s="278"/>
      <c r="X29" s="279"/>
    </row>
    <row r="30" spans="2:44" ht="17.25" customHeight="1">
      <c r="B30" s="263" t="s">
        <v>29</v>
      </c>
      <c r="C30" s="264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63"/>
      <c r="C31" s="264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40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954.54545454545462</v>
      </c>
      <c r="O32" s="28">
        <v>926.08695652173913</v>
      </c>
      <c r="P32" s="27">
        <v>389.18918918918916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765.51724137931035</v>
      </c>
      <c r="W32" s="28">
        <v>1017.3913043478261</v>
      </c>
      <c r="X32" s="31">
        <v>917.64705882352951</v>
      </c>
    </row>
    <row r="33" spans="2:24" ht="39.6" customHeight="1">
      <c r="B33" s="240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287.60071579218766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747.37244135391302</v>
      </c>
      <c r="N33" s="35">
        <v>848.46258914420787</v>
      </c>
      <c r="O33" s="35">
        <v>824.01080718431001</v>
      </c>
      <c r="P33" s="34">
        <v>348.59256694107904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693.02201682214854</v>
      </c>
      <c r="W33" s="35">
        <v>909.20054347590167</v>
      </c>
      <c r="X33" s="38">
        <v>813.61605291909973</v>
      </c>
    </row>
    <row r="34" spans="2:24" ht="40.15" customHeight="1">
      <c r="B34" s="240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0.87877996492057342</v>
      </c>
      <c r="H34" s="43" t="s">
        <v>42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0.90590598951989454</v>
      </c>
      <c r="N34" s="43">
        <f>N33/N32</f>
        <v>0.88886556957964624</v>
      </c>
      <c r="O34" s="43">
        <f>O33/O32</f>
        <v>0.88977692794549912</v>
      </c>
      <c r="P34" s="42">
        <f>P33/P32</f>
        <v>0.89568923450138371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0.90529903098388775</v>
      </c>
      <c r="W34" s="43">
        <f>W33/W32</f>
        <v>0.89365865384383492</v>
      </c>
      <c r="X34" s="46">
        <f>X33/X32</f>
        <v>0.88663287818107017</v>
      </c>
    </row>
    <row r="35" spans="2:24" ht="17.25" customHeight="1">
      <c r="B35" s="267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0.25</v>
      </c>
      <c r="H35" s="48" t="s">
        <v>42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0.35069444444444442</v>
      </c>
      <c r="N35" s="48">
        <v>0.25</v>
      </c>
      <c r="O35" s="48">
        <v>0.25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0.75347222222222232</v>
      </c>
      <c r="X35" s="50">
        <v>0.75624999999999998</v>
      </c>
    </row>
    <row r="36" spans="2:24" ht="17.25" customHeight="1">
      <c r="B36" s="263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0.40821759259259249</v>
      </c>
      <c r="H36" s="48" t="s">
        <v>42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0.43196759259259254</v>
      </c>
      <c r="N36" s="48">
        <v>0.47442129629629642</v>
      </c>
      <c r="O36" s="48">
        <v>0.47783564814814827</v>
      </c>
      <c r="P36" s="47">
        <v>0.79872685185185188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0.95322916666666657</v>
      </c>
      <c r="W36" s="48">
        <v>1.1234722222222222</v>
      </c>
      <c r="X36" s="50">
        <v>1.137083333333333</v>
      </c>
    </row>
    <row r="37" spans="2:24" ht="17.25" customHeight="1">
      <c r="B37" s="263" t="s">
        <v>53</v>
      </c>
      <c r="C37" s="264"/>
      <c r="D37" s="58" t="s">
        <v>42</v>
      </c>
      <c r="E37" s="58" t="s">
        <v>42</v>
      </c>
      <c r="F37" s="58" t="s">
        <v>42</v>
      </c>
      <c r="G37" s="58">
        <v>11</v>
      </c>
      <c r="H37" s="58" t="s">
        <v>42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4</v>
      </c>
      <c r="N37" s="58">
        <v>3.6666666666666665</v>
      </c>
      <c r="O37" s="58">
        <v>3.8333333333333335</v>
      </c>
      <c r="P37" s="57">
        <v>9.25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4.1428571428571432</v>
      </c>
      <c r="W37" s="58">
        <v>3.2857142857142856</v>
      </c>
      <c r="X37" s="61">
        <v>3.9230769230769229</v>
      </c>
    </row>
    <row r="38" spans="2:24" ht="17.25" customHeight="1">
      <c r="B38" s="270" t="s">
        <v>54</v>
      </c>
      <c r="C38" s="271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70" t="s">
        <v>59</v>
      </c>
      <c r="C39" s="271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72" t="s">
        <v>60</v>
      </c>
      <c r="C40" s="273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F580C-012B-4BB6-B318-B102C2114A7B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C22" sqref="B5:X38"/>
      <selection pane="bottomLeft" activeCell="E30" sqref="E30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SUM(F5:F140)</f>
        <v>100504</v>
      </c>
      <c r="E1" s="88" t="s">
        <v>3</v>
      </c>
      <c r="F1" s="89">
        <f>SUM(G5:G140)</f>
        <v>1948242.83</v>
      </c>
      <c r="G1" s="90" t="s">
        <v>84</v>
      </c>
      <c r="H1" s="91">
        <f>L21+L38+L55+L72+L89+L106+L123+L140</f>
        <v>43.10164835164835</v>
      </c>
      <c r="I1" s="284" t="s">
        <v>85</v>
      </c>
      <c r="J1" s="280"/>
      <c r="K1" s="309"/>
      <c r="L1" s="313" t="s">
        <v>86</v>
      </c>
      <c r="M1" s="314"/>
      <c r="N1" s="315"/>
      <c r="O1" s="280" t="s">
        <v>87</v>
      </c>
      <c r="P1" s="280"/>
      <c r="Q1" s="280"/>
      <c r="R1" s="281"/>
      <c r="S1" s="284" t="s">
        <v>88</v>
      </c>
      <c r="T1" s="280"/>
      <c r="U1" s="280"/>
      <c r="V1" s="280"/>
      <c r="W1" s="280"/>
      <c r="X1" s="281"/>
      <c r="Y1" s="280" t="s">
        <v>89</v>
      </c>
      <c r="Z1" s="280"/>
      <c r="AA1" s="284" t="s">
        <v>90</v>
      </c>
      <c r="AB1" s="286"/>
      <c r="AC1" s="287"/>
    </row>
    <row r="2" spans="1:29" ht="26.25" customHeight="1" thickBot="1">
      <c r="A2" s="299">
        <v>46207</v>
      </c>
      <c r="B2" s="300"/>
      <c r="C2" s="92" t="s">
        <v>40</v>
      </c>
      <c r="D2" s="93">
        <f>AVERAGE(N21,N38,N55,N72,N89,N106,N123,N140)</f>
        <v>683.98471670410595</v>
      </c>
      <c r="E2" s="93" t="s">
        <v>91</v>
      </c>
      <c r="F2" s="94">
        <f>F1/D1</f>
        <v>19.384729264506888</v>
      </c>
      <c r="G2" s="95" t="s">
        <v>92</v>
      </c>
      <c r="H2" s="96">
        <f>COUNT(H5:H140)</f>
        <v>9</v>
      </c>
      <c r="I2" s="310"/>
      <c r="J2" s="311"/>
      <c r="K2" s="312"/>
      <c r="L2" s="316"/>
      <c r="M2" s="282"/>
      <c r="N2" s="317"/>
      <c r="O2" s="282"/>
      <c r="P2" s="282"/>
      <c r="Q2" s="282"/>
      <c r="R2" s="283"/>
      <c r="S2" s="285"/>
      <c r="T2" s="282"/>
      <c r="U2" s="282"/>
      <c r="V2" s="282"/>
      <c r="W2" s="282"/>
      <c r="X2" s="283"/>
      <c r="Y2" s="282"/>
      <c r="Z2" s="282"/>
      <c r="AA2" s="288"/>
      <c r="AB2" s="289"/>
      <c r="AC2" s="290"/>
    </row>
    <row r="3" spans="1:29" ht="23.25" customHeight="1">
      <c r="A3" s="301" t="s">
        <v>93</v>
      </c>
      <c r="B3" s="303" t="s">
        <v>94</v>
      </c>
      <c r="C3" s="305" t="s">
        <v>95</v>
      </c>
      <c r="D3" s="305"/>
      <c r="E3" s="307" t="s">
        <v>96</v>
      </c>
      <c r="F3" s="305" t="s">
        <v>97</v>
      </c>
      <c r="G3" s="307" t="s">
        <v>98</v>
      </c>
      <c r="H3" s="356" t="s">
        <v>99</v>
      </c>
      <c r="I3" s="291" t="s">
        <v>100</v>
      </c>
      <c r="J3" s="293" t="s">
        <v>101</v>
      </c>
      <c r="K3" s="295" t="s">
        <v>40</v>
      </c>
      <c r="L3" s="297" t="s">
        <v>100</v>
      </c>
      <c r="M3" s="293" t="s">
        <v>101</v>
      </c>
      <c r="N3" s="295" t="s">
        <v>40</v>
      </c>
      <c r="O3" s="291" t="s">
        <v>100</v>
      </c>
      <c r="P3" s="350" t="s">
        <v>40</v>
      </c>
      <c r="Q3" s="352" t="s">
        <v>102</v>
      </c>
      <c r="R3" s="354" t="s">
        <v>103</v>
      </c>
      <c r="S3" s="339" t="s">
        <v>104</v>
      </c>
      <c r="T3" s="340"/>
      <c r="U3" s="341" t="s">
        <v>105</v>
      </c>
      <c r="V3" s="341" t="s">
        <v>106</v>
      </c>
      <c r="W3" s="305" t="s">
        <v>107</v>
      </c>
      <c r="X3" s="343"/>
      <c r="Y3" s="344" t="s">
        <v>108</v>
      </c>
      <c r="Z3" s="345"/>
      <c r="AA3" s="348" t="s">
        <v>101</v>
      </c>
      <c r="AB3" s="318" t="s">
        <v>102</v>
      </c>
      <c r="AC3" s="320" t="s">
        <v>109</v>
      </c>
    </row>
    <row r="4" spans="1:29" ht="17.25" customHeight="1" thickBot="1">
      <c r="A4" s="302"/>
      <c r="B4" s="304"/>
      <c r="C4" s="306"/>
      <c r="D4" s="306"/>
      <c r="E4" s="308"/>
      <c r="F4" s="306"/>
      <c r="G4" s="308"/>
      <c r="H4" s="357"/>
      <c r="I4" s="292"/>
      <c r="J4" s="294"/>
      <c r="K4" s="296"/>
      <c r="L4" s="298"/>
      <c r="M4" s="294"/>
      <c r="N4" s="296"/>
      <c r="O4" s="292"/>
      <c r="P4" s="351"/>
      <c r="Q4" s="353"/>
      <c r="R4" s="355"/>
      <c r="S4" s="203" t="s">
        <v>110</v>
      </c>
      <c r="T4" s="204" t="s">
        <v>111</v>
      </c>
      <c r="U4" s="342"/>
      <c r="V4" s="342"/>
      <c r="W4" s="99" t="s">
        <v>112</v>
      </c>
      <c r="X4" s="69" t="s">
        <v>113</v>
      </c>
      <c r="Y4" s="346"/>
      <c r="Z4" s="347"/>
      <c r="AA4" s="349"/>
      <c r="AB4" s="319"/>
      <c r="AC4" s="321"/>
    </row>
    <row r="5" spans="1:29" ht="15.75" customHeight="1">
      <c r="A5" s="322" t="s">
        <v>116</v>
      </c>
      <c r="B5" s="146" t="s">
        <v>114</v>
      </c>
      <c r="C5" s="325" t="s">
        <v>117</v>
      </c>
      <c r="D5" s="326"/>
      <c r="E5" s="147">
        <v>25.64</v>
      </c>
      <c r="F5" s="97">
        <v>1426</v>
      </c>
      <c r="G5" s="148">
        <f t="shared" ref="G5:G8" si="0">E5*F5</f>
        <v>36562.639999999999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3215.089551153188</v>
      </c>
      <c r="N5" s="152">
        <f>M5/L5</f>
        <v>321.50895511531883</v>
      </c>
      <c r="O5" s="154">
        <f>L5-I5</f>
        <v>0</v>
      </c>
      <c r="P5" s="155">
        <f>N5-K5</f>
        <v>-38.491044884681173</v>
      </c>
      <c r="Q5" s="156">
        <f>N5/K5</f>
        <v>0.89308043087588562</v>
      </c>
      <c r="R5" s="327">
        <f>Q21</f>
        <v>0.87877996492057342</v>
      </c>
      <c r="S5" s="157">
        <v>0.25</v>
      </c>
      <c r="T5" s="158">
        <v>0.26847222222222222</v>
      </c>
      <c r="U5" s="159"/>
      <c r="V5" s="160">
        <v>26.612011466153827</v>
      </c>
      <c r="W5" s="161"/>
      <c r="X5" s="162"/>
      <c r="Y5" s="330"/>
      <c r="Z5" s="331"/>
      <c r="AA5" s="115">
        <f>M5-J5</f>
        <v>-384.91044884681196</v>
      </c>
      <c r="AB5" s="156">
        <f>M5/J5</f>
        <v>0.89308043087588551</v>
      </c>
      <c r="AC5" s="332">
        <f>AB21</f>
        <v>0.87877996492057342</v>
      </c>
    </row>
    <row r="6" spans="1:29" ht="15.75" customHeight="1">
      <c r="A6" s="323"/>
      <c r="B6" s="100" t="s">
        <v>114</v>
      </c>
      <c r="C6" s="335" t="s">
        <v>198</v>
      </c>
      <c r="D6" s="336"/>
      <c r="E6" s="101">
        <v>29.52</v>
      </c>
      <c r="F6" s="102">
        <v>2263</v>
      </c>
      <c r="G6" s="103">
        <f t="shared" si="0"/>
        <v>66803.759999999995</v>
      </c>
      <c r="H6" s="26"/>
      <c r="I6" s="104">
        <v>11</v>
      </c>
      <c r="J6" s="105">
        <v>3600</v>
      </c>
      <c r="K6" s="106">
        <f t="shared" ref="K6:K8" si="1">J6/I6</f>
        <v>327.27272727272725</v>
      </c>
      <c r="L6" s="107">
        <v>11</v>
      </c>
      <c r="M6" s="105">
        <f>F6/V6*60</f>
        <v>3159.5640984554384</v>
      </c>
      <c r="N6" s="106">
        <f>M6/L6</f>
        <v>287.23309985958531</v>
      </c>
      <c r="O6" s="108">
        <f>L6-I6</f>
        <v>0</v>
      </c>
      <c r="P6" s="109">
        <f>N6-K6</f>
        <v>-40.039627413141943</v>
      </c>
      <c r="Q6" s="110">
        <f>N6/K6</f>
        <v>0.87765669401539959</v>
      </c>
      <c r="R6" s="328"/>
      <c r="S6" s="47">
        <v>0.2722222222222222</v>
      </c>
      <c r="T6" s="48">
        <v>0.30206018518518518</v>
      </c>
      <c r="U6" s="111">
        <v>5.3999999999999648</v>
      </c>
      <c r="V6" s="112">
        <v>42.974282454461495</v>
      </c>
      <c r="W6" s="113"/>
      <c r="X6" s="116"/>
      <c r="Y6" s="337"/>
      <c r="Z6" s="338"/>
      <c r="AA6" s="117">
        <f>M6-J6</f>
        <v>-440.4359015445616</v>
      </c>
      <c r="AB6" s="110">
        <f>M6/J6</f>
        <v>0.87765669401539959</v>
      </c>
      <c r="AC6" s="333"/>
    </row>
    <row r="7" spans="1:29" ht="15.75" customHeight="1">
      <c r="A7" s="323"/>
      <c r="B7" s="100" t="s">
        <v>114</v>
      </c>
      <c r="C7" s="335" t="s">
        <v>199</v>
      </c>
      <c r="D7" s="336"/>
      <c r="E7" s="101">
        <v>29.85</v>
      </c>
      <c r="F7" s="102">
        <v>2637</v>
      </c>
      <c r="G7" s="103">
        <f t="shared" si="0"/>
        <v>78714.45</v>
      </c>
      <c r="H7" s="26"/>
      <c r="I7" s="104">
        <v>11</v>
      </c>
      <c r="J7" s="105">
        <v>3600</v>
      </c>
      <c r="K7" s="106">
        <f t="shared" si="1"/>
        <v>327.27272727272725</v>
      </c>
      <c r="L7" s="107">
        <v>11</v>
      </c>
      <c r="M7" s="105">
        <f>F7/V7*60</f>
        <v>3162.1167638953029</v>
      </c>
      <c r="N7" s="106">
        <f>M7/L7</f>
        <v>287.46516035411844</v>
      </c>
      <c r="O7" s="108">
        <f>L7-I7</f>
        <v>0</v>
      </c>
      <c r="P7" s="109">
        <f>N7-K7</f>
        <v>-39.807566918608813</v>
      </c>
      <c r="Q7" s="110">
        <f>N7/K7</f>
        <v>0.87836576774869524</v>
      </c>
      <c r="R7" s="328"/>
      <c r="S7" s="47">
        <v>0.30486111111111108</v>
      </c>
      <c r="T7" s="48">
        <v>0.33960648148148143</v>
      </c>
      <c r="U7" s="111">
        <v>5</v>
      </c>
      <c r="V7" s="112">
        <v>50.036102969548232</v>
      </c>
      <c r="W7" s="113"/>
      <c r="X7" s="116"/>
      <c r="Y7" s="337"/>
      <c r="Z7" s="338"/>
      <c r="AA7" s="117">
        <f>M7-J7</f>
        <v>-437.88323610469706</v>
      </c>
      <c r="AB7" s="110">
        <f>M7/J7</f>
        <v>0.87836576774869524</v>
      </c>
      <c r="AC7" s="333"/>
    </row>
    <row r="8" spans="1:29" ht="15.75" customHeight="1">
      <c r="A8" s="323"/>
      <c r="B8" s="100" t="s">
        <v>118</v>
      </c>
      <c r="C8" s="335" t="s">
        <v>119</v>
      </c>
      <c r="D8" s="336"/>
      <c r="E8" s="101">
        <v>28.57</v>
      </c>
      <c r="F8" s="102">
        <v>1450</v>
      </c>
      <c r="G8" s="103">
        <f t="shared" si="0"/>
        <v>41426.5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3117.6610813523266</v>
      </c>
      <c r="N8" s="106">
        <f>M8/L8</f>
        <v>259.8050901126939</v>
      </c>
      <c r="O8" s="108">
        <f>L8-I8</f>
        <v>0</v>
      </c>
      <c r="P8" s="109">
        <f>N8-K8</f>
        <v>-40.194909887306096</v>
      </c>
      <c r="Q8" s="110">
        <f>N8/K8</f>
        <v>0.86601696704231301</v>
      </c>
      <c r="R8" s="328"/>
      <c r="S8" s="47">
        <v>0.34374999999999994</v>
      </c>
      <c r="T8" s="48">
        <v>0.36312499999999992</v>
      </c>
      <c r="U8" s="111">
        <v>5.9666666666666668</v>
      </c>
      <c r="V8" s="112">
        <v>27.905534864059888</v>
      </c>
      <c r="W8" s="113"/>
      <c r="X8" s="116"/>
      <c r="Y8" s="337"/>
      <c r="Z8" s="338"/>
      <c r="AA8" s="117">
        <f>M8-J8</f>
        <v>-482.33891864767338</v>
      </c>
      <c r="AB8" s="110">
        <f>M8/J8</f>
        <v>0.8660169670423129</v>
      </c>
      <c r="AC8" s="333"/>
    </row>
    <row r="9" spans="1:29" ht="15.75" customHeight="1">
      <c r="A9" s="323"/>
      <c r="B9" s="100"/>
      <c r="C9" s="335"/>
      <c r="D9" s="336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328"/>
      <c r="S9" s="47"/>
      <c r="T9" s="48"/>
      <c r="U9" s="111"/>
      <c r="V9" s="112"/>
      <c r="W9" s="113"/>
      <c r="X9" s="116"/>
      <c r="Y9" s="337"/>
      <c r="Z9" s="338"/>
      <c r="AA9" s="117"/>
      <c r="AB9" s="110"/>
      <c r="AC9" s="333"/>
    </row>
    <row r="10" spans="1:29" ht="15.75" customHeight="1">
      <c r="A10" s="323"/>
      <c r="B10" s="100"/>
      <c r="C10" s="335"/>
      <c r="D10" s="336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28"/>
      <c r="S10" s="47"/>
      <c r="T10" s="120"/>
      <c r="U10" s="111"/>
      <c r="V10" s="112"/>
      <c r="W10" s="113"/>
      <c r="X10" s="116"/>
      <c r="Y10" s="337"/>
      <c r="Z10" s="338"/>
      <c r="AA10" s="117"/>
      <c r="AB10" s="110"/>
      <c r="AC10" s="333"/>
    </row>
    <row r="11" spans="1:29" ht="15.75" customHeight="1">
      <c r="A11" s="323"/>
      <c r="B11" s="100"/>
      <c r="C11" s="335"/>
      <c r="D11" s="336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8"/>
      <c r="S11" s="47"/>
      <c r="T11" s="120"/>
      <c r="U11" s="111"/>
      <c r="V11" s="112"/>
      <c r="W11" s="113"/>
      <c r="X11" s="116"/>
      <c r="Y11" s="337"/>
      <c r="Z11" s="338"/>
      <c r="AA11" s="117"/>
      <c r="AB11" s="110"/>
      <c r="AC11" s="333"/>
    </row>
    <row r="12" spans="1:29" ht="15.75" customHeight="1">
      <c r="A12" s="323"/>
      <c r="B12" s="100"/>
      <c r="C12" s="335"/>
      <c r="D12" s="33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8"/>
      <c r="S12" s="47"/>
      <c r="T12" s="120"/>
      <c r="U12" s="111"/>
      <c r="V12" s="112"/>
      <c r="W12" s="113"/>
      <c r="X12" s="116"/>
      <c r="Y12" s="337"/>
      <c r="Z12" s="338"/>
      <c r="AA12" s="117"/>
      <c r="AB12" s="110"/>
      <c r="AC12" s="333"/>
    </row>
    <row r="13" spans="1:29" ht="15.75" customHeight="1">
      <c r="A13" s="323"/>
      <c r="B13" s="100"/>
      <c r="C13" s="335"/>
      <c r="D13" s="33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8"/>
      <c r="S13" s="47"/>
      <c r="T13" s="120"/>
      <c r="U13" s="111"/>
      <c r="V13" s="112"/>
      <c r="W13" s="113"/>
      <c r="X13" s="127"/>
      <c r="Y13" s="337"/>
      <c r="Z13" s="338"/>
      <c r="AA13" s="117"/>
      <c r="AB13" s="110"/>
      <c r="AC13" s="333"/>
    </row>
    <row r="14" spans="1:29" ht="15.75" customHeight="1">
      <c r="A14" s="323"/>
      <c r="B14" s="100"/>
      <c r="C14" s="335"/>
      <c r="D14" s="33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8"/>
      <c r="S14" s="47"/>
      <c r="T14" s="120"/>
      <c r="U14" s="111"/>
      <c r="V14" s="112"/>
      <c r="W14" s="113"/>
      <c r="X14" s="127"/>
      <c r="Y14" s="337"/>
      <c r="Z14" s="338"/>
      <c r="AA14" s="117"/>
      <c r="AB14" s="110"/>
      <c r="AC14" s="333"/>
    </row>
    <row r="15" spans="1:29" ht="15.75" customHeight="1">
      <c r="A15" s="323"/>
      <c r="B15" s="100"/>
      <c r="C15" s="335"/>
      <c r="D15" s="33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8"/>
      <c r="S15" s="47"/>
      <c r="T15" s="120"/>
      <c r="U15" s="111"/>
      <c r="V15" s="112"/>
      <c r="W15" s="113"/>
      <c r="X15" s="127"/>
      <c r="Y15" s="337"/>
      <c r="Z15" s="338"/>
      <c r="AA15" s="117"/>
      <c r="AB15" s="110"/>
      <c r="AC15" s="333"/>
    </row>
    <row r="16" spans="1:29" ht="15.75" customHeight="1">
      <c r="A16" s="323"/>
      <c r="B16" s="100"/>
      <c r="C16" s="335"/>
      <c r="D16" s="33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8"/>
      <c r="S16" s="47"/>
      <c r="T16" s="120"/>
      <c r="U16" s="111"/>
      <c r="V16" s="112"/>
      <c r="W16" s="113"/>
      <c r="X16" s="127"/>
      <c r="Y16" s="337"/>
      <c r="Z16" s="338"/>
      <c r="AA16" s="117"/>
      <c r="AB16" s="110"/>
      <c r="AC16" s="333"/>
    </row>
    <row r="17" spans="1:29" ht="15.75" customHeight="1">
      <c r="A17" s="323"/>
      <c r="B17" s="100"/>
      <c r="C17" s="335"/>
      <c r="D17" s="33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8"/>
      <c r="S17" s="47"/>
      <c r="T17" s="120"/>
      <c r="U17" s="111"/>
      <c r="V17" s="112"/>
      <c r="W17" s="113"/>
      <c r="X17" s="127"/>
      <c r="Y17" s="337"/>
      <c r="Z17" s="338"/>
      <c r="AA17" s="117"/>
      <c r="AB17" s="110"/>
      <c r="AC17" s="333"/>
    </row>
    <row r="18" spans="1:29" ht="15.75" customHeight="1">
      <c r="A18" s="323"/>
      <c r="B18" s="100"/>
      <c r="C18" s="335"/>
      <c r="D18" s="33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8"/>
      <c r="S18" s="47"/>
      <c r="T18" s="120"/>
      <c r="U18" s="111"/>
      <c r="V18" s="112"/>
      <c r="W18" s="113"/>
      <c r="X18" s="127"/>
      <c r="Y18" s="337"/>
      <c r="Z18" s="338"/>
      <c r="AA18" s="117"/>
      <c r="AB18" s="110"/>
      <c r="AC18" s="333"/>
    </row>
    <row r="19" spans="1:29" ht="15.75" customHeight="1">
      <c r="A19" s="323"/>
      <c r="B19" s="100"/>
      <c r="C19" s="335"/>
      <c r="D19" s="33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8"/>
      <c r="S19" s="47"/>
      <c r="T19" s="120"/>
      <c r="U19" s="111"/>
      <c r="V19" s="112"/>
      <c r="W19" s="113"/>
      <c r="X19" s="127"/>
      <c r="Y19" s="337"/>
      <c r="Z19" s="338"/>
      <c r="AA19" s="117"/>
      <c r="AB19" s="110"/>
      <c r="AC19" s="333"/>
    </row>
    <row r="20" spans="1:29" ht="15.75" customHeight="1">
      <c r="A20" s="323"/>
      <c r="B20" s="163"/>
      <c r="C20" s="335"/>
      <c r="D20" s="336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8"/>
      <c r="S20" s="119"/>
      <c r="T20" s="120"/>
      <c r="U20" s="130"/>
      <c r="V20" s="131"/>
      <c r="W20" s="126"/>
      <c r="X20" s="127"/>
      <c r="Y20" s="337"/>
      <c r="Z20" s="338"/>
      <c r="AA20" s="165"/>
      <c r="AB20" s="125"/>
      <c r="AC20" s="333"/>
    </row>
    <row r="21" spans="1:29" ht="15.75" customHeight="1" thickBot="1">
      <c r="A21" s="324"/>
      <c r="B21" s="133" t="s">
        <v>115</v>
      </c>
      <c r="C21" s="358"/>
      <c r="D21" s="358"/>
      <c r="E21" s="134"/>
      <c r="F21" s="167"/>
      <c r="G21" s="135"/>
      <c r="H21" s="69"/>
      <c r="I21" s="136">
        <f t="shared" ref="I21:J21" si="2">AVERAGE(I5:I20)</f>
        <v>11</v>
      </c>
      <c r="J21" s="137">
        <f t="shared" si="2"/>
        <v>3600</v>
      </c>
      <c r="K21" s="138">
        <f t="shared" ref="K21" si="3">J21/I21</f>
        <v>327.27272727272725</v>
      </c>
      <c r="L21" s="136">
        <f t="shared" ref="L21:M21" si="4">AVERAGE(L5:L20)</f>
        <v>11</v>
      </c>
      <c r="M21" s="137">
        <f t="shared" si="4"/>
        <v>3163.6078737140642</v>
      </c>
      <c r="N21" s="138">
        <f>M21/L21</f>
        <v>287.60071579218766</v>
      </c>
      <c r="O21" s="139">
        <f>L21-I21</f>
        <v>0</v>
      </c>
      <c r="P21" s="140">
        <f>N21-K21</f>
        <v>-39.672011480539595</v>
      </c>
      <c r="Q21" s="141">
        <f>N21/K21</f>
        <v>0.87877996492057342</v>
      </c>
      <c r="R21" s="329"/>
      <c r="S21" s="142">
        <v>0.25</v>
      </c>
      <c r="T21" s="143">
        <v>0.40821759259259249</v>
      </c>
      <c r="U21" s="144"/>
      <c r="V21" s="166"/>
      <c r="W21" s="167"/>
      <c r="X21" s="138"/>
      <c r="Y21" s="359"/>
      <c r="Z21" s="360"/>
      <c r="AA21" s="168">
        <f>M21-J21</f>
        <v>-436.39212628593577</v>
      </c>
      <c r="AB21" s="141">
        <f>M21/J21</f>
        <v>0.87877996492057342</v>
      </c>
      <c r="AC21" s="334"/>
    </row>
    <row r="22" spans="1:29" ht="15.75" customHeight="1">
      <c r="A22" s="361" t="s">
        <v>121</v>
      </c>
      <c r="B22" s="114" t="s">
        <v>118</v>
      </c>
      <c r="C22" s="325" t="s">
        <v>186</v>
      </c>
      <c r="D22" s="326"/>
      <c r="E22" s="147">
        <v>18.53</v>
      </c>
      <c r="F22" s="97">
        <v>2138</v>
      </c>
      <c r="G22" s="148">
        <f t="shared" ref="G22:G24" si="5">E22*F22</f>
        <v>39617.14</v>
      </c>
      <c r="H22" s="149"/>
      <c r="I22" s="150">
        <v>3</v>
      </c>
      <c r="J22" s="151">
        <v>3300</v>
      </c>
      <c r="K22" s="152">
        <f>J22/I22</f>
        <v>1100</v>
      </c>
      <c r="L22" s="153">
        <v>3</v>
      </c>
      <c r="M22" s="151">
        <f>F22/V22*60</f>
        <v>2988.8692962469572</v>
      </c>
      <c r="N22" s="152">
        <f>M22/L22</f>
        <v>996.28976541565237</v>
      </c>
      <c r="O22" s="154">
        <f>L22-I22</f>
        <v>0</v>
      </c>
      <c r="P22" s="155">
        <f>N22-K22</f>
        <v>-103.71023458434763</v>
      </c>
      <c r="Q22" s="156">
        <f>N22/K22</f>
        <v>0.90571796855968401</v>
      </c>
      <c r="R22" s="327">
        <f>Q38</f>
        <v>0.90590598951989454</v>
      </c>
      <c r="S22" s="157">
        <v>0.35069444444444442</v>
      </c>
      <c r="T22" s="158">
        <v>0.38049768518518517</v>
      </c>
      <c r="U22" s="159"/>
      <c r="V22" s="112">
        <v>42.91924045025246</v>
      </c>
      <c r="W22" s="161"/>
      <c r="X22" s="162"/>
      <c r="Y22" s="330"/>
      <c r="Z22" s="331"/>
      <c r="AA22" s="115">
        <f>M22-J22</f>
        <v>-311.13070375304278</v>
      </c>
      <c r="AB22" s="156">
        <f>M22/J22</f>
        <v>0.90571796855968401</v>
      </c>
      <c r="AC22" s="332">
        <f>AB38</f>
        <v>0.90590598951989454</v>
      </c>
    </row>
    <row r="23" spans="1:29" ht="15.75" customHeight="1">
      <c r="A23" s="362"/>
      <c r="B23" s="100" t="s">
        <v>118</v>
      </c>
      <c r="C23" s="335" t="s">
        <v>122</v>
      </c>
      <c r="D23" s="336"/>
      <c r="E23" s="101">
        <v>22.28</v>
      </c>
      <c r="F23" s="102">
        <v>861</v>
      </c>
      <c r="G23" s="103">
        <f t="shared" si="5"/>
        <v>19183.080000000002</v>
      </c>
      <c r="H23" s="26"/>
      <c r="I23" s="104">
        <v>5</v>
      </c>
      <c r="J23" s="105">
        <v>3300</v>
      </c>
      <c r="K23" s="106">
        <f t="shared" ref="K23:K24" si="6">J23/I23</f>
        <v>660</v>
      </c>
      <c r="L23" s="107">
        <v>5</v>
      </c>
      <c r="M23" s="105">
        <f>F23/V23*60</f>
        <v>2989.7999999999997</v>
      </c>
      <c r="N23" s="106">
        <f>M23/L23</f>
        <v>597.95999999999992</v>
      </c>
      <c r="O23" s="108">
        <f>L23-I23</f>
        <v>0</v>
      </c>
      <c r="P23" s="109">
        <f>N23-K23</f>
        <v>-62.040000000000077</v>
      </c>
      <c r="Q23" s="110">
        <f>N23/K23</f>
        <v>0.90599999999999992</v>
      </c>
      <c r="R23" s="328"/>
      <c r="S23" s="47">
        <v>0.3833333333333333</v>
      </c>
      <c r="T23" s="48">
        <v>0.39532407407407405</v>
      </c>
      <c r="U23" s="111">
        <v>5</v>
      </c>
      <c r="V23" s="112">
        <v>17.278747742323901</v>
      </c>
      <c r="W23" s="113"/>
      <c r="X23" s="116"/>
      <c r="Y23" s="337"/>
      <c r="Z23" s="338"/>
      <c r="AA23" s="117">
        <f>M23-J23</f>
        <v>-310.20000000000027</v>
      </c>
      <c r="AB23" s="110">
        <f>M23/J23</f>
        <v>0.90599999999999992</v>
      </c>
      <c r="AC23" s="333"/>
    </row>
    <row r="24" spans="1:29" ht="15.75" customHeight="1">
      <c r="A24" s="362"/>
      <c r="B24" s="100" t="s">
        <v>118</v>
      </c>
      <c r="C24" s="335" t="s">
        <v>123</v>
      </c>
      <c r="D24" s="336"/>
      <c r="E24" s="101">
        <v>17.89</v>
      </c>
      <c r="F24" s="102">
        <v>2394</v>
      </c>
      <c r="G24" s="103">
        <f t="shared" si="5"/>
        <v>42828.66</v>
      </c>
      <c r="H24" s="26"/>
      <c r="I24" s="104">
        <v>4</v>
      </c>
      <c r="J24" s="105">
        <v>3300</v>
      </c>
      <c r="K24" s="106">
        <f t="shared" si="6"/>
        <v>825</v>
      </c>
      <c r="L24" s="107">
        <v>4</v>
      </c>
      <c r="M24" s="105">
        <f>F24/V24*60</f>
        <v>2989.8</v>
      </c>
      <c r="N24" s="106">
        <f>M24/L24</f>
        <v>747.45</v>
      </c>
      <c r="O24" s="108">
        <f>L24-I24</f>
        <v>0</v>
      </c>
      <c r="P24" s="109">
        <f>N24-K24</f>
        <v>-77.549999999999955</v>
      </c>
      <c r="Q24" s="110">
        <f>N24/K24</f>
        <v>0.90600000000000003</v>
      </c>
      <c r="R24" s="328"/>
      <c r="S24" s="47">
        <v>0.39861111111111108</v>
      </c>
      <c r="T24" s="48">
        <v>0.43196759259259254</v>
      </c>
      <c r="U24" s="111">
        <v>4.7333333333333272</v>
      </c>
      <c r="V24" s="112">
        <v>48.043347381095721</v>
      </c>
      <c r="W24" s="113"/>
      <c r="X24" s="116"/>
      <c r="Y24" s="337"/>
      <c r="Z24" s="338"/>
      <c r="AA24" s="117">
        <f>M24-J24</f>
        <v>-310.19999999999982</v>
      </c>
      <c r="AB24" s="110">
        <f>M24/J24</f>
        <v>0.90600000000000003</v>
      </c>
      <c r="AC24" s="333"/>
    </row>
    <row r="25" spans="1:29" ht="15.75" customHeight="1">
      <c r="A25" s="362"/>
      <c r="B25" s="100"/>
      <c r="C25" s="335"/>
      <c r="D25" s="336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28"/>
      <c r="S25" s="47"/>
      <c r="T25" s="48"/>
      <c r="U25" s="111"/>
      <c r="V25" s="112"/>
      <c r="W25" s="113"/>
      <c r="X25" s="116"/>
      <c r="Y25" s="337"/>
      <c r="Z25" s="338"/>
      <c r="AA25" s="117"/>
      <c r="AB25" s="110"/>
      <c r="AC25" s="333"/>
    </row>
    <row r="26" spans="1:29" ht="15.75" customHeight="1">
      <c r="A26" s="363"/>
      <c r="B26" s="100"/>
      <c r="C26" s="335"/>
      <c r="D26" s="336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328"/>
      <c r="S26" s="47"/>
      <c r="T26" s="48"/>
      <c r="U26" s="111"/>
      <c r="V26" s="112"/>
      <c r="W26" s="113"/>
      <c r="X26" s="116"/>
      <c r="Y26" s="337"/>
      <c r="Z26" s="338"/>
      <c r="AA26" s="117"/>
      <c r="AB26" s="110"/>
      <c r="AC26" s="333"/>
    </row>
    <row r="27" spans="1:29" ht="15.75" customHeight="1">
      <c r="A27" s="363"/>
      <c r="B27" s="100"/>
      <c r="C27" s="335"/>
      <c r="D27" s="336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28"/>
      <c r="S27" s="47"/>
      <c r="T27" s="120"/>
      <c r="U27" s="111"/>
      <c r="V27" s="112"/>
      <c r="W27" s="113"/>
      <c r="X27" s="116"/>
      <c r="Y27" s="337"/>
      <c r="Z27" s="338"/>
      <c r="AA27" s="117"/>
      <c r="AB27" s="110"/>
      <c r="AC27" s="333"/>
    </row>
    <row r="28" spans="1:29" ht="15.75" customHeight="1">
      <c r="A28" s="363"/>
      <c r="B28" s="100"/>
      <c r="C28" s="335"/>
      <c r="D28" s="336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328"/>
      <c r="S28" s="47"/>
      <c r="T28" s="120"/>
      <c r="U28" s="111"/>
      <c r="V28" s="112"/>
      <c r="W28" s="113"/>
      <c r="X28" s="116"/>
      <c r="Y28" s="337"/>
      <c r="Z28" s="338"/>
      <c r="AA28" s="117"/>
      <c r="AB28" s="110"/>
      <c r="AC28" s="333"/>
    </row>
    <row r="29" spans="1:29" ht="15.75" customHeight="1">
      <c r="A29" s="363"/>
      <c r="B29" s="100"/>
      <c r="C29" s="335"/>
      <c r="D29" s="336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28"/>
      <c r="S29" s="47"/>
      <c r="T29" s="120"/>
      <c r="U29" s="111"/>
      <c r="V29" s="112"/>
      <c r="W29" s="113"/>
      <c r="X29" s="116"/>
      <c r="Y29" s="337"/>
      <c r="Z29" s="338"/>
      <c r="AA29" s="117"/>
      <c r="AB29" s="110"/>
      <c r="AC29" s="333"/>
    </row>
    <row r="30" spans="1:29" ht="15.75" customHeight="1">
      <c r="A30" s="363"/>
      <c r="B30" s="100"/>
      <c r="C30" s="335"/>
      <c r="D30" s="336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28"/>
      <c r="S30" s="47"/>
      <c r="T30" s="120"/>
      <c r="U30" s="111"/>
      <c r="V30" s="112"/>
      <c r="W30" s="113"/>
      <c r="X30" s="116"/>
      <c r="Y30" s="337"/>
      <c r="Z30" s="338"/>
      <c r="AA30" s="117"/>
      <c r="AB30" s="110"/>
      <c r="AC30" s="333"/>
    </row>
    <row r="31" spans="1:29" ht="15.75" customHeight="1">
      <c r="A31" s="363"/>
      <c r="B31" s="100"/>
      <c r="C31" s="335"/>
      <c r="D31" s="336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28"/>
      <c r="S31" s="47"/>
      <c r="T31" s="120"/>
      <c r="U31" s="111"/>
      <c r="V31" s="112"/>
      <c r="W31" s="113"/>
      <c r="X31" s="116"/>
      <c r="Y31" s="337"/>
      <c r="Z31" s="338"/>
      <c r="AA31" s="117"/>
      <c r="AB31" s="110"/>
      <c r="AC31" s="333"/>
    </row>
    <row r="32" spans="1:29" ht="15.75" customHeight="1">
      <c r="A32" s="363"/>
      <c r="B32" s="100"/>
      <c r="C32" s="335"/>
      <c r="D32" s="336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28"/>
      <c r="S32" s="47"/>
      <c r="T32" s="120"/>
      <c r="U32" s="111"/>
      <c r="V32" s="112"/>
      <c r="W32" s="113"/>
      <c r="X32" s="116"/>
      <c r="Y32" s="337"/>
      <c r="Z32" s="338"/>
      <c r="AA32" s="117"/>
      <c r="AB32" s="110"/>
      <c r="AC32" s="333"/>
    </row>
    <row r="33" spans="1:29" ht="15.75" customHeight="1">
      <c r="A33" s="363"/>
      <c r="B33" s="100"/>
      <c r="C33" s="335"/>
      <c r="D33" s="336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28"/>
      <c r="S33" s="47"/>
      <c r="T33" s="120"/>
      <c r="U33" s="111"/>
      <c r="V33" s="112"/>
      <c r="W33" s="113"/>
      <c r="X33" s="116"/>
      <c r="Y33" s="337"/>
      <c r="Z33" s="338"/>
      <c r="AA33" s="117"/>
      <c r="AB33" s="110"/>
      <c r="AC33" s="333"/>
    </row>
    <row r="34" spans="1:29" ht="15.75" customHeight="1">
      <c r="A34" s="363"/>
      <c r="B34" s="100"/>
      <c r="C34" s="335"/>
      <c r="D34" s="336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28"/>
      <c r="S34" s="47"/>
      <c r="T34" s="120"/>
      <c r="U34" s="111"/>
      <c r="V34" s="112"/>
      <c r="W34" s="113"/>
      <c r="X34" s="116"/>
      <c r="Y34" s="337"/>
      <c r="Z34" s="338"/>
      <c r="AA34" s="117"/>
      <c r="AB34" s="110"/>
      <c r="AC34" s="333"/>
    </row>
    <row r="35" spans="1:29" ht="15.75" customHeight="1">
      <c r="A35" s="363"/>
      <c r="B35" s="100"/>
      <c r="C35" s="335"/>
      <c r="D35" s="336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28"/>
      <c r="S35" s="47"/>
      <c r="T35" s="120"/>
      <c r="U35" s="111"/>
      <c r="V35" s="112"/>
      <c r="W35" s="113"/>
      <c r="X35" s="116"/>
      <c r="Y35" s="337"/>
      <c r="Z35" s="338"/>
      <c r="AA35" s="117"/>
      <c r="AB35" s="110"/>
      <c r="AC35" s="333"/>
    </row>
    <row r="36" spans="1:29" ht="15.75" customHeight="1">
      <c r="A36" s="363"/>
      <c r="B36" s="100"/>
      <c r="C36" s="335"/>
      <c r="D36" s="336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28"/>
      <c r="S36" s="47"/>
      <c r="T36" s="120"/>
      <c r="U36" s="111"/>
      <c r="V36" s="112"/>
      <c r="W36" s="113"/>
      <c r="X36" s="116"/>
      <c r="Y36" s="337"/>
      <c r="Z36" s="338"/>
      <c r="AA36" s="117"/>
      <c r="AB36" s="110"/>
      <c r="AC36" s="333"/>
    </row>
    <row r="37" spans="1:29" ht="15.75" customHeight="1">
      <c r="A37" s="363"/>
      <c r="B37" s="100"/>
      <c r="C37" s="335"/>
      <c r="D37" s="336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28"/>
      <c r="S37" s="119"/>
      <c r="T37" s="120"/>
      <c r="U37" s="130"/>
      <c r="V37" s="131"/>
      <c r="W37" s="126"/>
      <c r="X37" s="127"/>
      <c r="Y37" s="337"/>
      <c r="Z37" s="338"/>
      <c r="AA37" s="165"/>
      <c r="AB37" s="125"/>
      <c r="AC37" s="333"/>
    </row>
    <row r="38" spans="1:29" ht="15.75" customHeight="1" thickBot="1">
      <c r="A38" s="364"/>
      <c r="B38" s="133" t="s">
        <v>115</v>
      </c>
      <c r="C38" s="358"/>
      <c r="D38" s="358"/>
      <c r="E38" s="134"/>
      <c r="F38" s="99"/>
      <c r="G38" s="135"/>
      <c r="H38" s="69"/>
      <c r="I38" s="136">
        <f t="shared" ref="I38:J38" si="7">AVERAGE(I22:I37)</f>
        <v>4</v>
      </c>
      <c r="J38" s="137">
        <f t="shared" si="7"/>
        <v>3300</v>
      </c>
      <c r="K38" s="138">
        <f t="shared" ref="K38" si="8">J38/I38</f>
        <v>825</v>
      </c>
      <c r="L38" s="136">
        <f t="shared" ref="L38:M38" si="9">AVERAGE(L22:L37)</f>
        <v>4</v>
      </c>
      <c r="M38" s="137">
        <f t="shared" si="9"/>
        <v>2989.4897654156521</v>
      </c>
      <c r="N38" s="138">
        <f t="shared" ref="N38:N44" si="10">M38/L38</f>
        <v>747.37244135391302</v>
      </c>
      <c r="O38" s="139">
        <f t="shared" ref="O38:O44" si="11">L38-I38</f>
        <v>0</v>
      </c>
      <c r="P38" s="140">
        <f t="shared" ref="P38:P44" si="12">N38-K38</f>
        <v>-77.627558646086982</v>
      </c>
      <c r="Q38" s="141">
        <f t="shared" ref="Q38:Q44" si="13">N38/K38</f>
        <v>0.90590598951989454</v>
      </c>
      <c r="R38" s="329"/>
      <c r="S38" s="142">
        <v>0.35069444444444442</v>
      </c>
      <c r="T38" s="143">
        <v>0.43196759259259254</v>
      </c>
      <c r="U38" s="144"/>
      <c r="V38" s="166"/>
      <c r="W38" s="99"/>
      <c r="X38" s="69"/>
      <c r="Y38" s="359"/>
      <c r="Z38" s="360"/>
      <c r="AA38" s="168">
        <f t="shared" ref="AA38:AA44" si="14">M38-J38</f>
        <v>-310.51023458434793</v>
      </c>
      <c r="AB38" s="141">
        <f t="shared" ref="AB38:AB44" si="15">M38/J38</f>
        <v>0.90590598951989454</v>
      </c>
      <c r="AC38" s="334"/>
    </row>
    <row r="39" spans="1:29" ht="15.75" customHeight="1">
      <c r="A39" s="322" t="s">
        <v>71</v>
      </c>
      <c r="B39" s="114" t="s">
        <v>118</v>
      </c>
      <c r="C39" s="325" t="s">
        <v>207</v>
      </c>
      <c r="D39" s="326"/>
      <c r="E39" s="147">
        <v>25.2</v>
      </c>
      <c r="F39" s="97">
        <v>958</v>
      </c>
      <c r="G39" s="148">
        <f t="shared" ref="G39:G44" si="16">E39*F39</f>
        <v>24141.599999999999</v>
      </c>
      <c r="H39" s="149"/>
      <c r="I39" s="150">
        <v>3</v>
      </c>
      <c r="J39" s="151">
        <v>3600</v>
      </c>
      <c r="K39" s="152">
        <f>J39/I39</f>
        <v>1200</v>
      </c>
      <c r="L39" s="153">
        <v>3</v>
      </c>
      <c r="M39" s="151">
        <f t="shared" ref="M39:M44" si="17">F39/V39*60</f>
        <v>3189.6874787416164</v>
      </c>
      <c r="N39" s="152">
        <f t="shared" si="10"/>
        <v>1063.2291595805389</v>
      </c>
      <c r="O39" s="154">
        <f t="shared" si="11"/>
        <v>0</v>
      </c>
      <c r="P39" s="155">
        <f t="shared" si="12"/>
        <v>-136.77084041946114</v>
      </c>
      <c r="Q39" s="156">
        <f t="shared" si="13"/>
        <v>0.88602429965044904</v>
      </c>
      <c r="R39" s="327">
        <f>Q55</f>
        <v>0.88886556957964624</v>
      </c>
      <c r="S39" s="157">
        <v>0.25</v>
      </c>
      <c r="T39" s="158">
        <v>0.26251157407407405</v>
      </c>
      <c r="U39" s="159"/>
      <c r="V39" s="160">
        <v>18.020574235905016</v>
      </c>
      <c r="W39" s="161"/>
      <c r="X39" s="162"/>
      <c r="Y39" s="330"/>
      <c r="Z39" s="331"/>
      <c r="AA39" s="115">
        <f t="shared" si="14"/>
        <v>-410.31252125838364</v>
      </c>
      <c r="AB39" s="156">
        <f t="shared" si="15"/>
        <v>0.88602429965044904</v>
      </c>
      <c r="AC39" s="332">
        <f>AB55</f>
        <v>0.88886556957964624</v>
      </c>
    </row>
    <row r="40" spans="1:29" ht="15.75" customHeight="1">
      <c r="A40" s="323"/>
      <c r="B40" s="100" t="s">
        <v>118</v>
      </c>
      <c r="C40" s="335" t="s">
        <v>129</v>
      </c>
      <c r="D40" s="336"/>
      <c r="E40" s="101">
        <v>25.03</v>
      </c>
      <c r="F40" s="102">
        <v>1005</v>
      </c>
      <c r="G40" s="103">
        <f t="shared" si="16"/>
        <v>25155.15</v>
      </c>
      <c r="H40" s="26"/>
      <c r="I40" s="104">
        <v>5</v>
      </c>
      <c r="J40" s="105">
        <v>3600</v>
      </c>
      <c r="K40" s="106">
        <f t="shared" ref="K40:K76" si="18">J40/I40</f>
        <v>720</v>
      </c>
      <c r="L40" s="107">
        <v>5</v>
      </c>
      <c r="M40" s="105">
        <f t="shared" si="17"/>
        <v>3191.6961676975402</v>
      </c>
      <c r="N40" s="106">
        <f t="shared" si="10"/>
        <v>638.33923353950809</v>
      </c>
      <c r="O40" s="108">
        <f t="shared" si="11"/>
        <v>0</v>
      </c>
      <c r="P40" s="109">
        <f t="shared" si="12"/>
        <v>-81.660766460491914</v>
      </c>
      <c r="Q40" s="110">
        <f t="shared" si="13"/>
        <v>0.88658226880487234</v>
      </c>
      <c r="R40" s="328"/>
      <c r="S40" s="47">
        <v>0.2729166666666667</v>
      </c>
      <c r="T40" s="48">
        <v>0.2860300925925926</v>
      </c>
      <c r="U40" s="111">
        <v>14.983333333333411</v>
      </c>
      <c r="V40" s="112">
        <v>18.89277576302003</v>
      </c>
      <c r="W40" s="113"/>
      <c r="X40" s="116"/>
      <c r="Y40" s="337"/>
      <c r="Z40" s="338"/>
      <c r="AA40" s="117">
        <f t="shared" si="14"/>
        <v>-408.3038323024598</v>
      </c>
      <c r="AB40" s="110">
        <f t="shared" si="15"/>
        <v>0.88658226880487223</v>
      </c>
      <c r="AC40" s="333"/>
    </row>
    <row r="41" spans="1:29" ht="15.75" customHeight="1">
      <c r="A41" s="323"/>
      <c r="B41" s="100" t="s">
        <v>118</v>
      </c>
      <c r="C41" s="335" t="s">
        <v>125</v>
      </c>
      <c r="D41" s="336"/>
      <c r="E41" s="101">
        <v>18.18</v>
      </c>
      <c r="F41" s="102">
        <v>923</v>
      </c>
      <c r="G41" s="103">
        <f t="shared" si="16"/>
        <v>16780.14</v>
      </c>
      <c r="H41" s="26"/>
      <c r="I41" s="104">
        <v>3</v>
      </c>
      <c r="J41" s="105">
        <v>3600</v>
      </c>
      <c r="K41" s="106">
        <f t="shared" si="18"/>
        <v>1200</v>
      </c>
      <c r="L41" s="107">
        <v>3</v>
      </c>
      <c r="M41" s="105">
        <f t="shared" si="17"/>
        <v>3188.7859073571749</v>
      </c>
      <c r="N41" s="106">
        <f t="shared" si="10"/>
        <v>1062.928635785725</v>
      </c>
      <c r="O41" s="108">
        <f t="shared" si="11"/>
        <v>0</v>
      </c>
      <c r="P41" s="109">
        <f t="shared" si="12"/>
        <v>-137.07136421427504</v>
      </c>
      <c r="Q41" s="110">
        <f t="shared" si="13"/>
        <v>0.8857738631547708</v>
      </c>
      <c r="R41" s="328"/>
      <c r="S41" s="47">
        <v>0.29583333333333339</v>
      </c>
      <c r="T41" s="48">
        <v>0.30789351851851859</v>
      </c>
      <c r="U41" s="111">
        <v>15</v>
      </c>
      <c r="V41" s="112">
        <v>17.367111373713463</v>
      </c>
      <c r="W41" s="113"/>
      <c r="X41" s="116"/>
      <c r="Y41" s="337"/>
      <c r="Z41" s="338"/>
      <c r="AA41" s="117">
        <f t="shared" si="14"/>
        <v>-411.21409264282511</v>
      </c>
      <c r="AB41" s="110">
        <f t="shared" si="15"/>
        <v>0.8857738631547708</v>
      </c>
      <c r="AC41" s="333"/>
    </row>
    <row r="42" spans="1:29" ht="15.75" customHeight="1">
      <c r="A42" s="323"/>
      <c r="B42" s="100" t="s">
        <v>118</v>
      </c>
      <c r="C42" s="335" t="s">
        <v>202</v>
      </c>
      <c r="D42" s="336"/>
      <c r="E42" s="101">
        <v>23.72</v>
      </c>
      <c r="F42" s="102">
        <v>965</v>
      </c>
      <c r="G42" s="103">
        <f t="shared" si="16"/>
        <v>22889.8</v>
      </c>
      <c r="H42" s="26"/>
      <c r="I42" s="104">
        <v>5</v>
      </c>
      <c r="J42" s="105">
        <v>3600</v>
      </c>
      <c r="K42" s="106">
        <f t="shared" si="18"/>
        <v>720</v>
      </c>
      <c r="L42" s="107">
        <v>5</v>
      </c>
      <c r="M42" s="105">
        <f t="shared" si="17"/>
        <v>3191.9511494849421</v>
      </c>
      <c r="N42" s="106">
        <f t="shared" si="10"/>
        <v>638.39022989698844</v>
      </c>
      <c r="O42" s="108">
        <f t="shared" si="11"/>
        <v>0</v>
      </c>
      <c r="P42" s="109">
        <f t="shared" si="12"/>
        <v>-81.609770103011556</v>
      </c>
      <c r="Q42" s="110">
        <f t="shared" si="13"/>
        <v>0.88665309707915063</v>
      </c>
      <c r="R42" s="328"/>
      <c r="S42" s="47">
        <v>0.31805555555555565</v>
      </c>
      <c r="T42" s="48">
        <v>0.33064814814814825</v>
      </c>
      <c r="U42" s="111">
        <v>14.633333333333356</v>
      </c>
      <c r="V42" s="112">
        <v>18.139375350196957</v>
      </c>
      <c r="W42" s="113">
        <v>0.33064814814814825</v>
      </c>
      <c r="X42" s="116">
        <v>0.34097222222222234</v>
      </c>
      <c r="Y42" s="337"/>
      <c r="Z42" s="338"/>
      <c r="AA42" s="117">
        <f t="shared" si="14"/>
        <v>-408.04885051505789</v>
      </c>
      <c r="AB42" s="110">
        <f t="shared" si="15"/>
        <v>0.88665309707915063</v>
      </c>
      <c r="AC42" s="333"/>
    </row>
    <row r="43" spans="1:29" ht="15.75" customHeight="1">
      <c r="A43" s="323"/>
      <c r="B43" s="100" t="s">
        <v>118</v>
      </c>
      <c r="C43" s="335" t="s">
        <v>128</v>
      </c>
      <c r="D43" s="336"/>
      <c r="E43" s="101">
        <v>14.28</v>
      </c>
      <c r="F43" s="102">
        <v>5006</v>
      </c>
      <c r="G43" s="103">
        <f t="shared" si="16"/>
        <v>71485.679999999993</v>
      </c>
      <c r="H43" s="13"/>
      <c r="I43" s="104">
        <v>3</v>
      </c>
      <c r="J43" s="105">
        <v>3600</v>
      </c>
      <c r="K43" s="106">
        <f t="shared" si="18"/>
        <v>1200</v>
      </c>
      <c r="L43" s="107">
        <v>3</v>
      </c>
      <c r="M43" s="105">
        <f t="shared" si="17"/>
        <v>3185.7640921512025</v>
      </c>
      <c r="N43" s="106">
        <f t="shared" si="10"/>
        <v>1061.9213640504008</v>
      </c>
      <c r="O43" s="108">
        <f t="shared" si="11"/>
        <v>0</v>
      </c>
      <c r="P43" s="109">
        <f t="shared" si="12"/>
        <v>-138.07863594959917</v>
      </c>
      <c r="Q43" s="110">
        <f t="shared" si="13"/>
        <v>0.88493447004200065</v>
      </c>
      <c r="R43" s="328"/>
      <c r="S43" s="47">
        <v>0.34097222222222234</v>
      </c>
      <c r="T43" s="48">
        <v>0.40643518518518529</v>
      </c>
      <c r="U43" s="111">
        <v>14.866666666666699</v>
      </c>
      <c r="V43" s="112">
        <v>94.281934038995473</v>
      </c>
      <c r="W43" s="113"/>
      <c r="X43" s="116"/>
      <c r="Y43" s="337"/>
      <c r="Z43" s="338"/>
      <c r="AA43" s="117">
        <f t="shared" si="14"/>
        <v>-414.23590784879752</v>
      </c>
      <c r="AB43" s="110">
        <f t="shared" si="15"/>
        <v>0.88493447004200065</v>
      </c>
      <c r="AC43" s="333"/>
    </row>
    <row r="44" spans="1:29" ht="15.75" customHeight="1">
      <c r="A44" s="323"/>
      <c r="B44" s="100" t="s">
        <v>118</v>
      </c>
      <c r="C44" s="335" t="s">
        <v>126</v>
      </c>
      <c r="D44" s="336"/>
      <c r="E44" s="101">
        <v>14.03</v>
      </c>
      <c r="F44" s="102">
        <v>3768</v>
      </c>
      <c r="G44" s="121">
        <f t="shared" si="16"/>
        <v>52865.04</v>
      </c>
      <c r="H44" s="122"/>
      <c r="I44" s="104">
        <v>3</v>
      </c>
      <c r="J44" s="105">
        <v>3000</v>
      </c>
      <c r="K44" s="106">
        <f t="shared" si="18"/>
        <v>1000</v>
      </c>
      <c r="L44" s="107">
        <v>3</v>
      </c>
      <c r="M44" s="105">
        <f t="shared" si="17"/>
        <v>2718.2921657400939</v>
      </c>
      <c r="N44" s="106">
        <f t="shared" si="10"/>
        <v>906.09738858003129</v>
      </c>
      <c r="O44" s="108">
        <f t="shared" si="11"/>
        <v>0</v>
      </c>
      <c r="P44" s="109">
        <f t="shared" si="12"/>
        <v>-93.902611419968707</v>
      </c>
      <c r="Q44" s="110">
        <f t="shared" si="13"/>
        <v>0.9060973885800313</v>
      </c>
      <c r="R44" s="328"/>
      <c r="S44" s="47">
        <v>0.4166666666666668</v>
      </c>
      <c r="T44" s="120">
        <v>0.47442129629629642</v>
      </c>
      <c r="U44" s="111">
        <v>14.733333333333372</v>
      </c>
      <c r="V44" s="112">
        <v>83.169867775580514</v>
      </c>
      <c r="W44" s="113"/>
      <c r="X44" s="116"/>
      <c r="Y44" s="337"/>
      <c r="Z44" s="338"/>
      <c r="AA44" s="117">
        <f t="shared" si="14"/>
        <v>-281.70783425990612</v>
      </c>
      <c r="AB44" s="110">
        <f t="shared" si="15"/>
        <v>0.9060973885800313</v>
      </c>
      <c r="AC44" s="333"/>
    </row>
    <row r="45" spans="1:29" ht="15.75" customHeight="1">
      <c r="A45" s="323"/>
      <c r="B45" s="100"/>
      <c r="C45" s="335"/>
      <c r="D45" s="336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328"/>
      <c r="S45" s="47"/>
      <c r="T45" s="120"/>
      <c r="U45" s="111"/>
      <c r="V45" s="112"/>
      <c r="W45" s="113"/>
      <c r="X45" s="116"/>
      <c r="Y45" s="337"/>
      <c r="Z45" s="338"/>
      <c r="AA45" s="117"/>
      <c r="AB45" s="110"/>
      <c r="AC45" s="333"/>
    </row>
    <row r="46" spans="1:29" ht="15.75" customHeight="1">
      <c r="A46" s="323"/>
      <c r="B46" s="100"/>
      <c r="C46" s="335"/>
      <c r="D46" s="336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28"/>
      <c r="S46" s="47"/>
      <c r="T46" s="120"/>
      <c r="U46" s="111"/>
      <c r="V46" s="112"/>
      <c r="W46" s="113"/>
      <c r="X46" s="116"/>
      <c r="Y46" s="337"/>
      <c r="Z46" s="338"/>
      <c r="AA46" s="117"/>
      <c r="AB46" s="110"/>
      <c r="AC46" s="333"/>
    </row>
    <row r="47" spans="1:29" ht="15.75" customHeight="1">
      <c r="A47" s="323"/>
      <c r="B47" s="100"/>
      <c r="C47" s="335"/>
      <c r="D47" s="336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8"/>
      <c r="S47" s="47"/>
      <c r="T47" s="120"/>
      <c r="U47" s="111"/>
      <c r="V47" s="112"/>
      <c r="W47" s="113"/>
      <c r="X47" s="116"/>
      <c r="Y47" s="337"/>
      <c r="Z47" s="338"/>
      <c r="AA47" s="117"/>
      <c r="AB47" s="110"/>
      <c r="AC47" s="333"/>
    </row>
    <row r="48" spans="1:29" ht="15.75" customHeight="1">
      <c r="A48" s="323"/>
      <c r="B48" s="100"/>
      <c r="C48" s="335"/>
      <c r="D48" s="336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8"/>
      <c r="S48" s="47"/>
      <c r="T48" s="120"/>
      <c r="U48" s="111"/>
      <c r="V48" s="112"/>
      <c r="W48" s="113"/>
      <c r="X48" s="116"/>
      <c r="Y48" s="337"/>
      <c r="Z48" s="338"/>
      <c r="AA48" s="117"/>
      <c r="AB48" s="110"/>
      <c r="AC48" s="333"/>
    </row>
    <row r="49" spans="1:29" ht="15.75" customHeight="1">
      <c r="A49" s="323"/>
      <c r="B49" s="100"/>
      <c r="C49" s="335"/>
      <c r="D49" s="336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8"/>
      <c r="S49" s="47"/>
      <c r="T49" s="120"/>
      <c r="U49" s="111"/>
      <c r="V49" s="112"/>
      <c r="W49" s="126"/>
      <c r="X49" s="127"/>
      <c r="Y49" s="337"/>
      <c r="Z49" s="338"/>
      <c r="AA49" s="117"/>
      <c r="AB49" s="110"/>
      <c r="AC49" s="333"/>
    </row>
    <row r="50" spans="1:29" ht="15.75" customHeight="1">
      <c r="A50" s="323"/>
      <c r="B50" s="100"/>
      <c r="C50" s="335"/>
      <c r="D50" s="336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8"/>
      <c r="S50" s="47"/>
      <c r="T50" s="120"/>
      <c r="U50" s="111"/>
      <c r="V50" s="112"/>
      <c r="W50" s="126"/>
      <c r="X50" s="127"/>
      <c r="Y50" s="337"/>
      <c r="Z50" s="338"/>
      <c r="AA50" s="117"/>
      <c r="AB50" s="110"/>
      <c r="AC50" s="333"/>
    </row>
    <row r="51" spans="1:29" ht="15.75" customHeight="1">
      <c r="A51" s="323"/>
      <c r="B51" s="100"/>
      <c r="C51" s="335"/>
      <c r="D51" s="336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8"/>
      <c r="S51" s="47"/>
      <c r="T51" s="120"/>
      <c r="U51" s="111"/>
      <c r="V51" s="112"/>
      <c r="W51" s="126"/>
      <c r="X51" s="127"/>
      <c r="Y51" s="337"/>
      <c r="Z51" s="338"/>
      <c r="AA51" s="117"/>
      <c r="AB51" s="110"/>
      <c r="AC51" s="333"/>
    </row>
    <row r="52" spans="1:29" ht="15.75" customHeight="1">
      <c r="A52" s="323"/>
      <c r="B52" s="100"/>
      <c r="C52" s="335"/>
      <c r="D52" s="336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8"/>
      <c r="S52" s="47"/>
      <c r="T52" s="120"/>
      <c r="U52" s="111"/>
      <c r="V52" s="112"/>
      <c r="W52" s="126"/>
      <c r="X52" s="127"/>
      <c r="Y52" s="337"/>
      <c r="Z52" s="338"/>
      <c r="AA52" s="117"/>
      <c r="AB52" s="110"/>
      <c r="AC52" s="333"/>
    </row>
    <row r="53" spans="1:29" ht="15.75" customHeight="1">
      <c r="A53" s="323"/>
      <c r="B53" s="100"/>
      <c r="C53" s="335"/>
      <c r="D53" s="336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8"/>
      <c r="S53" s="47"/>
      <c r="T53" s="120"/>
      <c r="U53" s="111"/>
      <c r="V53" s="112"/>
      <c r="W53" s="126"/>
      <c r="X53" s="127"/>
      <c r="Y53" s="337"/>
      <c r="Z53" s="338"/>
      <c r="AA53" s="117"/>
      <c r="AB53" s="110"/>
      <c r="AC53" s="333"/>
    </row>
    <row r="54" spans="1:29" ht="15.75" customHeight="1">
      <c r="A54" s="323"/>
      <c r="B54" s="100"/>
      <c r="C54" s="335"/>
      <c r="D54" s="336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8"/>
      <c r="S54" s="119"/>
      <c r="T54" s="120"/>
      <c r="U54" s="130"/>
      <c r="V54" s="131"/>
      <c r="W54" s="126"/>
      <c r="X54" s="127"/>
      <c r="Y54" s="337"/>
      <c r="Z54" s="338"/>
      <c r="AA54" s="165"/>
      <c r="AB54" s="125"/>
      <c r="AC54" s="333"/>
    </row>
    <row r="55" spans="1:29" ht="15.75" customHeight="1" thickBot="1">
      <c r="A55" s="324"/>
      <c r="B55" s="133" t="s">
        <v>115</v>
      </c>
      <c r="C55" s="358"/>
      <c r="D55" s="358"/>
      <c r="E55" s="134"/>
      <c r="F55" s="99"/>
      <c r="G55" s="135"/>
      <c r="H55" s="69"/>
      <c r="I55" s="136">
        <f t="shared" ref="I55:J55" si="19">AVERAGE(I39:I54)</f>
        <v>3.6666666666666665</v>
      </c>
      <c r="J55" s="137">
        <f t="shared" si="19"/>
        <v>3500</v>
      </c>
      <c r="K55" s="138">
        <f t="shared" ref="K55" si="20">J55/I55</f>
        <v>954.54545454545462</v>
      </c>
      <c r="L55" s="136">
        <f t="shared" ref="L55:M55" si="21">AVERAGE(L39:L54)</f>
        <v>3.6666666666666665</v>
      </c>
      <c r="M55" s="137">
        <f t="shared" si="21"/>
        <v>3111.029493528762</v>
      </c>
      <c r="N55" s="138">
        <f t="shared" ref="N55:N61" si="22">M55/L55</f>
        <v>848.46258914420787</v>
      </c>
      <c r="O55" s="139">
        <f t="shared" ref="O55:O61" si="23">L55-I55</f>
        <v>0</v>
      </c>
      <c r="P55" s="140">
        <f t="shared" ref="P55:P61" si="24">N55-K55</f>
        <v>-106.08286540124675</v>
      </c>
      <c r="Q55" s="141">
        <f t="shared" ref="Q55:Q61" si="25">N55/K55</f>
        <v>0.88886556957964624</v>
      </c>
      <c r="R55" s="329"/>
      <c r="S55" s="142">
        <v>0.25</v>
      </c>
      <c r="T55" s="143">
        <v>0.47442129629629642</v>
      </c>
      <c r="U55" s="144"/>
      <c r="V55" s="166"/>
      <c r="W55" s="99"/>
      <c r="X55" s="69"/>
      <c r="Y55" s="359"/>
      <c r="Z55" s="360"/>
      <c r="AA55" s="168">
        <f t="shared" ref="AA55:AA61" si="26">M55-J55</f>
        <v>-388.97050647123797</v>
      </c>
      <c r="AB55" s="141">
        <f t="shared" ref="AB55:AB61" si="27">M55/J55</f>
        <v>0.88886556957964624</v>
      </c>
      <c r="AC55" s="334"/>
    </row>
    <row r="56" spans="1:29" ht="15.75" customHeight="1">
      <c r="A56" s="361" t="s">
        <v>78</v>
      </c>
      <c r="B56" s="114" t="s">
        <v>118</v>
      </c>
      <c r="C56" s="325" t="s">
        <v>211</v>
      </c>
      <c r="D56" s="326"/>
      <c r="E56" s="147">
        <v>17.07</v>
      </c>
      <c r="F56" s="97">
        <v>2265</v>
      </c>
      <c r="G56" s="148">
        <f t="shared" ref="G56:G61" si="28">E56*F56</f>
        <v>38663.550000000003</v>
      </c>
      <c r="H56" s="149"/>
      <c r="I56" s="150">
        <v>3</v>
      </c>
      <c r="J56" s="151">
        <v>3300</v>
      </c>
      <c r="K56" s="152">
        <f>J56/I56</f>
        <v>1100</v>
      </c>
      <c r="L56" s="153">
        <v>3</v>
      </c>
      <c r="M56" s="151">
        <f t="shared" ref="M56:M61" si="29">F56/V56*60</f>
        <v>2976.788810236972</v>
      </c>
      <c r="N56" s="152">
        <f t="shared" si="22"/>
        <v>992.26293674565738</v>
      </c>
      <c r="O56" s="154">
        <f t="shared" si="23"/>
        <v>0</v>
      </c>
      <c r="P56" s="155">
        <f t="shared" si="24"/>
        <v>-107.73706325434262</v>
      </c>
      <c r="Q56" s="156">
        <f t="shared" si="25"/>
        <v>0.90205721522332494</v>
      </c>
      <c r="R56" s="327">
        <f>Q72</f>
        <v>0.88977692794549912</v>
      </c>
      <c r="S56" s="157">
        <v>0.25</v>
      </c>
      <c r="T56" s="158">
        <v>0.2817013888888889</v>
      </c>
      <c r="U56" s="159"/>
      <c r="V56" s="160">
        <v>45.653221865336647</v>
      </c>
      <c r="W56" s="158"/>
      <c r="X56" s="169"/>
      <c r="Y56" s="330"/>
      <c r="Z56" s="331"/>
      <c r="AA56" s="115">
        <f t="shared" si="26"/>
        <v>-323.21118976302796</v>
      </c>
      <c r="AB56" s="156">
        <f t="shared" si="27"/>
        <v>0.90205721522332483</v>
      </c>
      <c r="AC56" s="332">
        <f>AB72</f>
        <v>0.88977692794549912</v>
      </c>
    </row>
    <row r="57" spans="1:29" ht="15.75" customHeight="1">
      <c r="A57" s="362"/>
      <c r="B57" s="100" t="s">
        <v>118</v>
      </c>
      <c r="C57" s="335" t="s">
        <v>215</v>
      </c>
      <c r="D57" s="336"/>
      <c r="E57" s="101">
        <v>20.72</v>
      </c>
      <c r="F57" s="102">
        <v>2018</v>
      </c>
      <c r="G57" s="103">
        <f t="shared" si="28"/>
        <v>41812.959999999999</v>
      </c>
      <c r="H57" s="26"/>
      <c r="I57" s="104">
        <v>3</v>
      </c>
      <c r="J57" s="105">
        <v>3600</v>
      </c>
      <c r="K57" s="106">
        <f t="shared" si="18"/>
        <v>1200</v>
      </c>
      <c r="L57" s="107">
        <v>3</v>
      </c>
      <c r="M57" s="105">
        <f t="shared" si="29"/>
        <v>3196.8379821693852</v>
      </c>
      <c r="N57" s="106">
        <f t="shared" si="22"/>
        <v>1065.6126607231283</v>
      </c>
      <c r="O57" s="108">
        <f t="shared" si="23"/>
        <v>0</v>
      </c>
      <c r="P57" s="109">
        <f t="shared" si="24"/>
        <v>-134.38733927687167</v>
      </c>
      <c r="Q57" s="110">
        <f t="shared" si="25"/>
        <v>0.88801055060260692</v>
      </c>
      <c r="R57" s="328"/>
      <c r="S57" s="47">
        <v>0.29166666666666669</v>
      </c>
      <c r="T57" s="48">
        <v>0.317962962962963</v>
      </c>
      <c r="U57" s="111">
        <v>15</v>
      </c>
      <c r="V57" s="112">
        <v>37.874925371674514</v>
      </c>
      <c r="W57" s="113"/>
      <c r="X57" s="13"/>
      <c r="Y57" s="337"/>
      <c r="Z57" s="338"/>
      <c r="AA57" s="117">
        <f t="shared" si="26"/>
        <v>-403.16201783061479</v>
      </c>
      <c r="AB57" s="110">
        <f t="shared" si="27"/>
        <v>0.88801055060260703</v>
      </c>
      <c r="AC57" s="333"/>
    </row>
    <row r="58" spans="1:29" ht="15.75" customHeight="1">
      <c r="A58" s="362"/>
      <c r="B58" s="100" t="s">
        <v>118</v>
      </c>
      <c r="C58" s="335" t="s">
        <v>130</v>
      </c>
      <c r="D58" s="336"/>
      <c r="E58" s="101">
        <v>24.82</v>
      </c>
      <c r="F58" s="102">
        <v>1355</v>
      </c>
      <c r="G58" s="103">
        <f t="shared" si="28"/>
        <v>33631.1</v>
      </c>
      <c r="H58" s="26"/>
      <c r="I58" s="104">
        <v>5</v>
      </c>
      <c r="J58" s="105">
        <v>3600</v>
      </c>
      <c r="K58" s="106">
        <f t="shared" si="18"/>
        <v>720</v>
      </c>
      <c r="L58" s="107">
        <v>5</v>
      </c>
      <c r="M58" s="105">
        <f t="shared" si="29"/>
        <v>3196.8476587174341</v>
      </c>
      <c r="N58" s="106">
        <f t="shared" si="22"/>
        <v>639.36953174348685</v>
      </c>
      <c r="O58" s="108">
        <f t="shared" si="23"/>
        <v>0</v>
      </c>
      <c r="P58" s="109">
        <f t="shared" si="24"/>
        <v>-80.630468256513154</v>
      </c>
      <c r="Q58" s="110">
        <f t="shared" si="25"/>
        <v>0.8880132385326206</v>
      </c>
      <c r="R58" s="328"/>
      <c r="S58" s="47">
        <v>0.32777777777777783</v>
      </c>
      <c r="T58" s="48">
        <v>0.3454282407407408</v>
      </c>
      <c r="U58" s="111">
        <v>15</v>
      </c>
      <c r="V58" s="112">
        <v>25.431302545275905</v>
      </c>
      <c r="W58" s="113"/>
      <c r="X58" s="13"/>
      <c r="Y58" s="337"/>
      <c r="Z58" s="338"/>
      <c r="AA58" s="117">
        <f t="shared" si="26"/>
        <v>-403.15234128256589</v>
      </c>
      <c r="AB58" s="110">
        <f t="shared" si="27"/>
        <v>0.8880132385326206</v>
      </c>
      <c r="AC58" s="333"/>
    </row>
    <row r="59" spans="1:29" ht="15.75" customHeight="1">
      <c r="A59" s="362"/>
      <c r="B59" s="100" t="s">
        <v>118</v>
      </c>
      <c r="C59" s="335" t="s">
        <v>127</v>
      </c>
      <c r="D59" s="336"/>
      <c r="E59" s="101">
        <v>18.18</v>
      </c>
      <c r="F59" s="102">
        <v>1800</v>
      </c>
      <c r="G59" s="103">
        <f t="shared" si="28"/>
        <v>32724</v>
      </c>
      <c r="H59" s="26"/>
      <c r="I59" s="104">
        <v>3</v>
      </c>
      <c r="J59" s="105">
        <v>3600</v>
      </c>
      <c r="K59" s="106">
        <f t="shared" si="18"/>
        <v>1200</v>
      </c>
      <c r="L59" s="107">
        <v>3</v>
      </c>
      <c r="M59" s="105">
        <f t="shared" si="29"/>
        <v>3194.5182864460012</v>
      </c>
      <c r="N59" s="106">
        <f t="shared" si="22"/>
        <v>1064.8394288153338</v>
      </c>
      <c r="O59" s="108">
        <f t="shared" si="23"/>
        <v>0</v>
      </c>
      <c r="P59" s="109">
        <f t="shared" si="24"/>
        <v>-135.1605711846662</v>
      </c>
      <c r="Q59" s="110">
        <f t="shared" si="25"/>
        <v>0.88736619067944489</v>
      </c>
      <c r="R59" s="328"/>
      <c r="S59" s="47">
        <v>0.35555555555555562</v>
      </c>
      <c r="T59" s="48">
        <v>0.37902777777777785</v>
      </c>
      <c r="U59" s="111">
        <v>14.583333333333348</v>
      </c>
      <c r="V59" s="112">
        <v>33.807914156645289</v>
      </c>
      <c r="W59" s="113"/>
      <c r="X59" s="116"/>
      <c r="Y59" s="337"/>
      <c r="Z59" s="338"/>
      <c r="AA59" s="117">
        <f t="shared" si="26"/>
        <v>-405.48171355399882</v>
      </c>
      <c r="AB59" s="110">
        <f t="shared" si="27"/>
        <v>0.88736619067944478</v>
      </c>
      <c r="AC59" s="333"/>
    </row>
    <row r="60" spans="1:29" ht="15.75" customHeight="1">
      <c r="A60" s="363"/>
      <c r="B60" s="100" t="s">
        <v>118</v>
      </c>
      <c r="C60" s="335" t="s">
        <v>131</v>
      </c>
      <c r="D60" s="336"/>
      <c r="E60" s="101">
        <v>30</v>
      </c>
      <c r="F60" s="102">
        <v>1823</v>
      </c>
      <c r="G60" s="103">
        <f t="shared" si="28"/>
        <v>54690</v>
      </c>
      <c r="H60" s="13"/>
      <c r="I60" s="104">
        <v>4</v>
      </c>
      <c r="J60" s="105">
        <v>3600</v>
      </c>
      <c r="K60" s="106">
        <f t="shared" si="18"/>
        <v>900</v>
      </c>
      <c r="L60" s="107">
        <v>4</v>
      </c>
      <c r="M60" s="105">
        <f t="shared" si="29"/>
        <v>3191.7600000000016</v>
      </c>
      <c r="N60" s="106">
        <f t="shared" si="22"/>
        <v>797.9400000000004</v>
      </c>
      <c r="O60" s="108">
        <f t="shared" si="23"/>
        <v>0</v>
      </c>
      <c r="P60" s="109">
        <f t="shared" si="24"/>
        <v>-102.0599999999996</v>
      </c>
      <c r="Q60" s="110">
        <f t="shared" si="25"/>
        <v>0.88660000000000039</v>
      </c>
      <c r="R60" s="328"/>
      <c r="S60" s="47">
        <v>0.38888888888888895</v>
      </c>
      <c r="T60" s="48">
        <v>0.41268518518518527</v>
      </c>
      <c r="U60" s="111">
        <v>15</v>
      </c>
      <c r="V60" s="112">
        <v>34.269493946913286</v>
      </c>
      <c r="W60" s="113"/>
      <c r="X60" s="116"/>
      <c r="Y60" s="337"/>
      <c r="Z60" s="338"/>
      <c r="AA60" s="117">
        <f t="shared" si="26"/>
        <v>-408.23999999999842</v>
      </c>
      <c r="AB60" s="110">
        <f t="shared" si="27"/>
        <v>0.88660000000000039</v>
      </c>
      <c r="AC60" s="333"/>
    </row>
    <row r="61" spans="1:29" ht="15.75" customHeight="1">
      <c r="A61" s="363"/>
      <c r="B61" s="100" t="s">
        <v>118</v>
      </c>
      <c r="C61" s="335" t="s">
        <v>124</v>
      </c>
      <c r="D61" s="336"/>
      <c r="E61" s="101">
        <v>16.66</v>
      </c>
      <c r="F61" s="102">
        <v>4212</v>
      </c>
      <c r="G61" s="121">
        <f t="shared" si="28"/>
        <v>70171.92</v>
      </c>
      <c r="H61" s="122"/>
      <c r="I61" s="104">
        <v>5</v>
      </c>
      <c r="J61" s="105">
        <v>3600</v>
      </c>
      <c r="K61" s="106">
        <f t="shared" si="18"/>
        <v>720</v>
      </c>
      <c r="L61" s="107">
        <v>5</v>
      </c>
      <c r="M61" s="105">
        <f t="shared" si="29"/>
        <v>3195.4958276693346</v>
      </c>
      <c r="N61" s="106">
        <f t="shared" si="22"/>
        <v>639.09916553386688</v>
      </c>
      <c r="O61" s="108">
        <f t="shared" si="23"/>
        <v>0</v>
      </c>
      <c r="P61" s="109">
        <f t="shared" si="24"/>
        <v>-80.900834466133119</v>
      </c>
      <c r="Q61" s="110">
        <f t="shared" si="25"/>
        <v>0.88763772990814849</v>
      </c>
      <c r="R61" s="328"/>
      <c r="S61" s="47">
        <v>0.42291666666666677</v>
      </c>
      <c r="T61" s="120">
        <v>0.47783564814814827</v>
      </c>
      <c r="U61" s="111">
        <v>14.733333333333372</v>
      </c>
      <c r="V61" s="112">
        <v>79.086318252001519</v>
      </c>
      <c r="W61" s="113"/>
      <c r="X61" s="50"/>
      <c r="Y61" s="337"/>
      <c r="Z61" s="338"/>
      <c r="AA61" s="117">
        <f t="shared" si="26"/>
        <v>-404.50417233066537</v>
      </c>
      <c r="AB61" s="110">
        <f t="shared" si="27"/>
        <v>0.88763772990814849</v>
      </c>
      <c r="AC61" s="333"/>
    </row>
    <row r="62" spans="1:29" ht="15.75" customHeight="1">
      <c r="A62" s="363"/>
      <c r="B62" s="100"/>
      <c r="C62" s="335"/>
      <c r="D62" s="336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328"/>
      <c r="S62" s="47"/>
      <c r="T62" s="120"/>
      <c r="U62" s="111"/>
      <c r="V62" s="112"/>
      <c r="W62" s="113"/>
      <c r="X62" s="116"/>
      <c r="Y62" s="337"/>
      <c r="Z62" s="338"/>
      <c r="AA62" s="117"/>
      <c r="AB62" s="110"/>
      <c r="AC62" s="333"/>
    </row>
    <row r="63" spans="1:29" ht="15.75" customHeight="1">
      <c r="A63" s="363"/>
      <c r="B63" s="100"/>
      <c r="C63" s="335"/>
      <c r="D63" s="336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28"/>
      <c r="S63" s="47"/>
      <c r="T63" s="120"/>
      <c r="U63" s="111"/>
      <c r="V63" s="112"/>
      <c r="W63" s="113"/>
      <c r="X63" s="116"/>
      <c r="Y63" s="337"/>
      <c r="Z63" s="338"/>
      <c r="AA63" s="117"/>
      <c r="AB63" s="110"/>
      <c r="AC63" s="333"/>
    </row>
    <row r="64" spans="1:29" ht="15.75" customHeight="1">
      <c r="A64" s="363"/>
      <c r="B64" s="100"/>
      <c r="C64" s="335"/>
      <c r="D64" s="336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28"/>
      <c r="S64" s="47"/>
      <c r="T64" s="120"/>
      <c r="U64" s="111"/>
      <c r="V64" s="112"/>
      <c r="W64" s="126"/>
      <c r="X64" s="127"/>
      <c r="Y64" s="337"/>
      <c r="Z64" s="338"/>
      <c r="AA64" s="117"/>
      <c r="AB64" s="110"/>
      <c r="AC64" s="333"/>
    </row>
    <row r="65" spans="1:29" ht="15.75" customHeight="1">
      <c r="A65" s="363"/>
      <c r="B65" s="100"/>
      <c r="C65" s="335"/>
      <c r="D65" s="336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28"/>
      <c r="S65" s="47"/>
      <c r="T65" s="120"/>
      <c r="U65" s="111"/>
      <c r="V65" s="112"/>
      <c r="W65" s="126"/>
      <c r="X65" s="127"/>
      <c r="Y65" s="337"/>
      <c r="Z65" s="338"/>
      <c r="AA65" s="117"/>
      <c r="AB65" s="110"/>
      <c r="AC65" s="333"/>
    </row>
    <row r="66" spans="1:29" ht="15.75" customHeight="1">
      <c r="A66" s="363"/>
      <c r="B66" s="100"/>
      <c r="C66" s="335"/>
      <c r="D66" s="336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28"/>
      <c r="S66" s="47"/>
      <c r="T66" s="120"/>
      <c r="U66" s="111"/>
      <c r="V66" s="112"/>
      <c r="W66" s="126"/>
      <c r="X66" s="127"/>
      <c r="Y66" s="337"/>
      <c r="Z66" s="338"/>
      <c r="AA66" s="117"/>
      <c r="AB66" s="110"/>
      <c r="AC66" s="333"/>
    </row>
    <row r="67" spans="1:29" ht="15.75" customHeight="1">
      <c r="A67" s="363"/>
      <c r="B67" s="100"/>
      <c r="C67" s="335"/>
      <c r="D67" s="336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28"/>
      <c r="S67" s="47"/>
      <c r="T67" s="120"/>
      <c r="U67" s="111"/>
      <c r="V67" s="112"/>
      <c r="W67" s="126"/>
      <c r="X67" s="127"/>
      <c r="Y67" s="337"/>
      <c r="Z67" s="338"/>
      <c r="AA67" s="117"/>
      <c r="AB67" s="110"/>
      <c r="AC67" s="333"/>
    </row>
    <row r="68" spans="1:29" ht="15.75" customHeight="1">
      <c r="A68" s="363"/>
      <c r="B68" s="100"/>
      <c r="C68" s="335"/>
      <c r="D68" s="336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28"/>
      <c r="S68" s="47"/>
      <c r="T68" s="120"/>
      <c r="U68" s="111"/>
      <c r="V68" s="112"/>
      <c r="W68" s="126"/>
      <c r="X68" s="127"/>
      <c r="Y68" s="337"/>
      <c r="Z68" s="338"/>
      <c r="AA68" s="117"/>
      <c r="AB68" s="110"/>
      <c r="AC68" s="333"/>
    </row>
    <row r="69" spans="1:29" ht="15.75" customHeight="1">
      <c r="A69" s="363"/>
      <c r="B69" s="100"/>
      <c r="C69" s="335"/>
      <c r="D69" s="336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28"/>
      <c r="S69" s="47"/>
      <c r="T69" s="120"/>
      <c r="U69" s="111"/>
      <c r="V69" s="112"/>
      <c r="W69" s="126"/>
      <c r="X69" s="127"/>
      <c r="Y69" s="337"/>
      <c r="Z69" s="338"/>
      <c r="AA69" s="117"/>
      <c r="AB69" s="110"/>
      <c r="AC69" s="333"/>
    </row>
    <row r="70" spans="1:29" ht="15.75" customHeight="1">
      <c r="A70" s="363"/>
      <c r="B70" s="100"/>
      <c r="C70" s="335"/>
      <c r="D70" s="336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8"/>
      <c r="S70" s="47"/>
      <c r="T70" s="120"/>
      <c r="U70" s="111"/>
      <c r="V70" s="112"/>
      <c r="W70" s="126"/>
      <c r="X70" s="127"/>
      <c r="Y70" s="337"/>
      <c r="Z70" s="338"/>
      <c r="AA70" s="117"/>
      <c r="AB70" s="110"/>
      <c r="AC70" s="333"/>
    </row>
    <row r="71" spans="1:29" ht="15.75" customHeight="1">
      <c r="A71" s="363"/>
      <c r="B71" s="100"/>
      <c r="C71" s="335"/>
      <c r="D71" s="336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8"/>
      <c r="S71" s="119"/>
      <c r="T71" s="120"/>
      <c r="U71" s="130"/>
      <c r="V71" s="131"/>
      <c r="W71" s="126"/>
      <c r="X71" s="127"/>
      <c r="Y71" s="337"/>
      <c r="Z71" s="338"/>
      <c r="AA71" s="165"/>
      <c r="AB71" s="125"/>
      <c r="AC71" s="333"/>
    </row>
    <row r="72" spans="1:29" ht="15.75" customHeight="1" thickBot="1">
      <c r="A72" s="364"/>
      <c r="B72" s="133" t="s">
        <v>115</v>
      </c>
      <c r="C72" s="358"/>
      <c r="D72" s="358"/>
      <c r="E72" s="134"/>
      <c r="F72" s="167"/>
      <c r="G72" s="135"/>
      <c r="H72" s="69"/>
      <c r="I72" s="136">
        <f t="shared" ref="I72:J72" si="30">AVERAGE(I56:I71)</f>
        <v>3.8333333333333335</v>
      </c>
      <c r="J72" s="137">
        <f t="shared" si="30"/>
        <v>3550</v>
      </c>
      <c r="K72" s="138">
        <f t="shared" ref="K72" si="31">J72/I72</f>
        <v>926.08695652173913</v>
      </c>
      <c r="L72" s="136">
        <f t="shared" ref="L72:M72" si="32">AVERAGE(L56:L71)</f>
        <v>3.8333333333333335</v>
      </c>
      <c r="M72" s="137">
        <f t="shared" si="32"/>
        <v>3158.7080942065218</v>
      </c>
      <c r="N72" s="138">
        <f>M72/L72</f>
        <v>824.01080718431001</v>
      </c>
      <c r="O72" s="139">
        <f>L72-I72</f>
        <v>0</v>
      </c>
      <c r="P72" s="140">
        <f>N72-K72</f>
        <v>-102.07614933742911</v>
      </c>
      <c r="Q72" s="141">
        <f>N72/K72</f>
        <v>0.88977692794549912</v>
      </c>
      <c r="R72" s="329"/>
      <c r="S72" s="142">
        <v>0.25</v>
      </c>
      <c r="T72" s="143">
        <v>0.47783564814814827</v>
      </c>
      <c r="U72" s="144"/>
      <c r="V72" s="166"/>
      <c r="W72" s="167"/>
      <c r="X72" s="138"/>
      <c r="Y72" s="359"/>
      <c r="Z72" s="360"/>
      <c r="AA72" s="168">
        <f>M72-J72</f>
        <v>-391.29190579347824</v>
      </c>
      <c r="AB72" s="141">
        <f>M72/J72</f>
        <v>0.88977692794549912</v>
      </c>
      <c r="AC72" s="334"/>
    </row>
    <row r="73" spans="1:29" ht="15.75" customHeight="1">
      <c r="A73" s="322" t="s">
        <v>132</v>
      </c>
      <c r="B73" s="114" t="s">
        <v>118</v>
      </c>
      <c r="C73" s="325" t="s">
        <v>133</v>
      </c>
      <c r="D73" s="326"/>
      <c r="E73" s="147">
        <v>28.57</v>
      </c>
      <c r="F73" s="97">
        <v>1493</v>
      </c>
      <c r="G73" s="148">
        <f t="shared" ref="G73:G76" si="33">E73*F73</f>
        <v>42655.01</v>
      </c>
      <c r="H73" s="149"/>
      <c r="I73" s="150">
        <v>12</v>
      </c>
      <c r="J73" s="151">
        <v>3600</v>
      </c>
      <c r="K73" s="152">
        <f>J73/I73</f>
        <v>300</v>
      </c>
      <c r="L73" s="153">
        <v>12</v>
      </c>
      <c r="M73" s="151">
        <f>F73/V73*60</f>
        <v>3117.4512706954083</v>
      </c>
      <c r="N73" s="152">
        <f>M73/L73</f>
        <v>259.78760589128404</v>
      </c>
      <c r="O73" s="154">
        <f>L73-I73</f>
        <v>0</v>
      </c>
      <c r="P73" s="155">
        <f>N73-K73</f>
        <v>-40.212394108715955</v>
      </c>
      <c r="Q73" s="156">
        <f>N73/K73</f>
        <v>0.86595868630428019</v>
      </c>
      <c r="R73" s="327">
        <f>Q89</f>
        <v>0.89568923450138371</v>
      </c>
      <c r="S73" s="157">
        <v>0.70833333333333337</v>
      </c>
      <c r="T73" s="158">
        <v>0.72828703703703712</v>
      </c>
      <c r="U73" s="159"/>
      <c r="V73" s="160">
        <v>28.7350121049422</v>
      </c>
      <c r="W73" s="158"/>
      <c r="X73" s="169"/>
      <c r="Y73" s="330"/>
      <c r="Z73" s="331"/>
      <c r="AA73" s="115">
        <f>M73-J73</f>
        <v>-482.54872930459169</v>
      </c>
      <c r="AB73" s="156">
        <f>M73/J73</f>
        <v>0.86595868630428008</v>
      </c>
      <c r="AC73" s="332">
        <f>AB89</f>
        <v>0.8956892345013836</v>
      </c>
    </row>
    <row r="74" spans="1:29" ht="15.75" customHeight="1">
      <c r="A74" s="323"/>
      <c r="B74" s="100" t="s">
        <v>118</v>
      </c>
      <c r="C74" s="335" t="s">
        <v>195</v>
      </c>
      <c r="D74" s="336"/>
      <c r="E74" s="101">
        <v>20.420000000000002</v>
      </c>
      <c r="F74" s="102">
        <v>515</v>
      </c>
      <c r="G74" s="103">
        <f t="shared" si="33"/>
        <v>10516.300000000001</v>
      </c>
      <c r="H74" s="26"/>
      <c r="I74" s="104">
        <v>13</v>
      </c>
      <c r="J74" s="105">
        <v>3600</v>
      </c>
      <c r="K74" s="106">
        <f t="shared" si="18"/>
        <v>276.92307692307691</v>
      </c>
      <c r="L74" s="107">
        <v>13</v>
      </c>
      <c r="M74" s="105">
        <f>F74/V74*60</f>
        <v>3258.4237684264053</v>
      </c>
      <c r="N74" s="106">
        <f>M74/L74</f>
        <v>250.64798218664657</v>
      </c>
      <c r="O74" s="108">
        <f>L74-I74</f>
        <v>0</v>
      </c>
      <c r="P74" s="109">
        <f>N74-K74</f>
        <v>-26.275094736430333</v>
      </c>
      <c r="Q74" s="110">
        <f>N74/K74</f>
        <v>0.90511771345177938</v>
      </c>
      <c r="R74" s="328"/>
      <c r="S74" s="47">
        <v>0.73125000000000007</v>
      </c>
      <c r="T74" s="48">
        <v>0.73782407407407413</v>
      </c>
      <c r="U74" s="111">
        <v>5</v>
      </c>
      <c r="V74" s="112">
        <v>9.4831127551351546</v>
      </c>
      <c r="W74" s="113"/>
      <c r="X74" s="13"/>
      <c r="Y74" s="337"/>
      <c r="Z74" s="338"/>
      <c r="AA74" s="117">
        <f>M74-J74</f>
        <v>-341.57623157359467</v>
      </c>
      <c r="AB74" s="110">
        <f>M74/J74</f>
        <v>0.90511771345177927</v>
      </c>
      <c r="AC74" s="333"/>
    </row>
    <row r="75" spans="1:29" ht="15.75" customHeight="1">
      <c r="A75" s="323"/>
      <c r="B75" s="100" t="s">
        <v>118</v>
      </c>
      <c r="C75" s="335" t="s">
        <v>229</v>
      </c>
      <c r="D75" s="336"/>
      <c r="E75" s="101">
        <v>17.71</v>
      </c>
      <c r="F75" s="102">
        <v>1972</v>
      </c>
      <c r="G75" s="103">
        <f t="shared" si="33"/>
        <v>34924.120000000003</v>
      </c>
      <c r="H75" s="26"/>
      <c r="I75" s="104">
        <v>6</v>
      </c>
      <c r="J75" s="105">
        <v>3600</v>
      </c>
      <c r="K75" s="106">
        <f t="shared" si="18"/>
        <v>600</v>
      </c>
      <c r="L75" s="107">
        <v>6</v>
      </c>
      <c r="M75" s="105">
        <f>F75/V75*60</f>
        <v>3260.0482635466824</v>
      </c>
      <c r="N75" s="106">
        <f>M75/L75</f>
        <v>543.34137725778044</v>
      </c>
      <c r="O75" s="108">
        <f>L75-I75</f>
        <v>0</v>
      </c>
      <c r="P75" s="109">
        <f>N75-K75</f>
        <v>-56.658622742219563</v>
      </c>
      <c r="Q75" s="110">
        <f>N75/K75</f>
        <v>0.90556896209630078</v>
      </c>
      <c r="R75" s="328"/>
      <c r="S75" s="47">
        <v>0.7416666666666667</v>
      </c>
      <c r="T75" s="48">
        <v>0.76686342592592593</v>
      </c>
      <c r="U75" s="111">
        <v>5.5333333333332924</v>
      </c>
      <c r="V75" s="112">
        <v>36.293941204194603</v>
      </c>
      <c r="W75" s="113"/>
      <c r="X75" s="13"/>
      <c r="Y75" s="337"/>
      <c r="Z75" s="338"/>
      <c r="AA75" s="117">
        <f>M75-J75</f>
        <v>-339.95173645331761</v>
      </c>
      <c r="AB75" s="110">
        <f>M75/J75</f>
        <v>0.90556896209630067</v>
      </c>
      <c r="AC75" s="333"/>
    </row>
    <row r="76" spans="1:29" ht="15.75" customHeight="1">
      <c r="A76" s="323"/>
      <c r="B76" s="100" t="s">
        <v>118</v>
      </c>
      <c r="C76" s="335" t="s">
        <v>227</v>
      </c>
      <c r="D76" s="336"/>
      <c r="E76" s="101">
        <v>18.920000000000002</v>
      </c>
      <c r="F76" s="102">
        <v>2293</v>
      </c>
      <c r="G76" s="103">
        <f t="shared" si="33"/>
        <v>43383.560000000005</v>
      </c>
      <c r="H76" s="26"/>
      <c r="I76" s="104">
        <v>6</v>
      </c>
      <c r="J76" s="105">
        <v>3600</v>
      </c>
      <c r="K76" s="106">
        <f t="shared" si="18"/>
        <v>600</v>
      </c>
      <c r="L76" s="107">
        <v>6</v>
      </c>
      <c r="M76" s="105">
        <f>F76/V76*60</f>
        <v>3262.0016741514282</v>
      </c>
      <c r="N76" s="106">
        <f>M76/L76</f>
        <v>543.66694569190474</v>
      </c>
      <c r="O76" s="108">
        <f>L76-I76</f>
        <v>0</v>
      </c>
      <c r="P76" s="109">
        <f>N76-K76</f>
        <v>-56.333054308095257</v>
      </c>
      <c r="Q76" s="110">
        <f>N76/K76</f>
        <v>0.90611157615317461</v>
      </c>
      <c r="R76" s="328"/>
      <c r="S76" s="47">
        <v>0.76944444444444449</v>
      </c>
      <c r="T76" s="48">
        <v>0.79872685185185188</v>
      </c>
      <c r="U76" s="111">
        <v>5</v>
      </c>
      <c r="V76" s="112">
        <v>42.176557139808899</v>
      </c>
      <c r="W76" s="113"/>
      <c r="X76" s="116"/>
      <c r="Y76" s="337"/>
      <c r="Z76" s="338"/>
      <c r="AA76" s="117">
        <f>M76-J76</f>
        <v>-337.99832584857177</v>
      </c>
      <c r="AB76" s="110">
        <f>M76/J76</f>
        <v>0.9061115761531745</v>
      </c>
      <c r="AC76" s="333"/>
    </row>
    <row r="77" spans="1:29" ht="15.75" customHeight="1">
      <c r="A77" s="323"/>
      <c r="B77" s="100"/>
      <c r="C77" s="335"/>
      <c r="D77" s="336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8"/>
      <c r="S77" s="47"/>
      <c r="T77" s="48"/>
      <c r="U77" s="111"/>
      <c r="V77" s="112"/>
      <c r="W77" s="113"/>
      <c r="X77" s="116"/>
      <c r="Y77" s="337"/>
      <c r="Z77" s="338"/>
      <c r="AA77" s="117"/>
      <c r="AB77" s="110"/>
      <c r="AC77" s="333"/>
    </row>
    <row r="78" spans="1:29" ht="15.75" customHeight="1">
      <c r="A78" s="323"/>
      <c r="B78" s="100"/>
      <c r="C78" s="335"/>
      <c r="D78" s="336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8"/>
      <c r="S78" s="47"/>
      <c r="T78" s="120"/>
      <c r="U78" s="111"/>
      <c r="V78" s="112"/>
      <c r="W78" s="113"/>
      <c r="X78" s="50"/>
      <c r="Y78" s="337"/>
      <c r="Z78" s="338"/>
      <c r="AA78" s="117"/>
      <c r="AB78" s="110"/>
      <c r="AC78" s="333"/>
    </row>
    <row r="79" spans="1:29" ht="15.75" customHeight="1">
      <c r="A79" s="323"/>
      <c r="B79" s="100"/>
      <c r="C79" s="335"/>
      <c r="D79" s="336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8"/>
      <c r="S79" s="47"/>
      <c r="T79" s="120"/>
      <c r="U79" s="111"/>
      <c r="V79" s="112"/>
      <c r="W79" s="113"/>
      <c r="X79" s="116"/>
      <c r="Y79" s="337"/>
      <c r="Z79" s="338"/>
      <c r="AA79" s="117"/>
      <c r="AB79" s="110"/>
      <c r="AC79" s="333"/>
    </row>
    <row r="80" spans="1:29" ht="15.75" customHeight="1">
      <c r="A80" s="323"/>
      <c r="B80" s="100"/>
      <c r="C80" s="335"/>
      <c r="D80" s="336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8"/>
      <c r="S80" s="47"/>
      <c r="T80" s="120"/>
      <c r="U80" s="111"/>
      <c r="V80" s="112"/>
      <c r="W80" s="113"/>
      <c r="X80" s="116"/>
      <c r="Y80" s="337"/>
      <c r="Z80" s="338"/>
      <c r="AA80" s="117"/>
      <c r="AB80" s="110"/>
      <c r="AC80" s="333"/>
    </row>
    <row r="81" spans="1:29" ht="15.75" customHeight="1">
      <c r="A81" s="323"/>
      <c r="B81" s="100"/>
      <c r="C81" s="335"/>
      <c r="D81" s="336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8"/>
      <c r="S81" s="47"/>
      <c r="T81" s="120"/>
      <c r="U81" s="111"/>
      <c r="V81" s="112"/>
      <c r="W81" s="126"/>
      <c r="X81" s="127"/>
      <c r="Y81" s="337"/>
      <c r="Z81" s="338"/>
      <c r="AA81" s="117"/>
      <c r="AB81" s="110"/>
      <c r="AC81" s="333"/>
    </row>
    <row r="82" spans="1:29" ht="15.75" customHeight="1">
      <c r="A82" s="323"/>
      <c r="B82" s="100"/>
      <c r="C82" s="335"/>
      <c r="D82" s="336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8"/>
      <c r="S82" s="47"/>
      <c r="T82" s="120"/>
      <c r="U82" s="111"/>
      <c r="V82" s="112"/>
      <c r="W82" s="126"/>
      <c r="X82" s="127"/>
      <c r="Y82" s="337"/>
      <c r="Z82" s="338"/>
      <c r="AA82" s="117"/>
      <c r="AB82" s="110"/>
      <c r="AC82" s="333"/>
    </row>
    <row r="83" spans="1:29" ht="15.75" customHeight="1">
      <c r="A83" s="323"/>
      <c r="B83" s="100"/>
      <c r="C83" s="335"/>
      <c r="D83" s="336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8"/>
      <c r="S83" s="47"/>
      <c r="T83" s="120"/>
      <c r="U83" s="111"/>
      <c r="V83" s="112"/>
      <c r="W83" s="126"/>
      <c r="X83" s="127"/>
      <c r="Y83" s="337"/>
      <c r="Z83" s="338"/>
      <c r="AA83" s="117"/>
      <c r="AB83" s="110"/>
      <c r="AC83" s="333"/>
    </row>
    <row r="84" spans="1:29" ht="15.75" customHeight="1">
      <c r="A84" s="323"/>
      <c r="B84" s="100"/>
      <c r="C84" s="335"/>
      <c r="D84" s="336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8"/>
      <c r="S84" s="47"/>
      <c r="T84" s="120"/>
      <c r="U84" s="111"/>
      <c r="V84" s="112"/>
      <c r="W84" s="126"/>
      <c r="X84" s="127"/>
      <c r="Y84" s="337"/>
      <c r="Z84" s="338"/>
      <c r="AA84" s="117"/>
      <c r="AB84" s="110"/>
      <c r="AC84" s="333"/>
    </row>
    <row r="85" spans="1:29" ht="15.75" customHeight="1">
      <c r="A85" s="323"/>
      <c r="B85" s="100"/>
      <c r="C85" s="335"/>
      <c r="D85" s="336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8"/>
      <c r="S85" s="47"/>
      <c r="T85" s="120"/>
      <c r="U85" s="111"/>
      <c r="V85" s="112"/>
      <c r="W85" s="126"/>
      <c r="X85" s="127"/>
      <c r="Y85" s="337"/>
      <c r="Z85" s="338"/>
      <c r="AA85" s="117"/>
      <c r="AB85" s="110"/>
      <c r="AC85" s="333"/>
    </row>
    <row r="86" spans="1:29" ht="15.75" customHeight="1">
      <c r="A86" s="323"/>
      <c r="B86" s="100"/>
      <c r="C86" s="335"/>
      <c r="D86" s="336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8"/>
      <c r="S86" s="47"/>
      <c r="T86" s="120"/>
      <c r="U86" s="111"/>
      <c r="V86" s="112"/>
      <c r="W86" s="126"/>
      <c r="X86" s="127"/>
      <c r="Y86" s="337"/>
      <c r="Z86" s="338"/>
      <c r="AA86" s="117"/>
      <c r="AB86" s="110"/>
      <c r="AC86" s="333"/>
    </row>
    <row r="87" spans="1:29" ht="15.75" customHeight="1">
      <c r="A87" s="323"/>
      <c r="B87" s="100"/>
      <c r="C87" s="335"/>
      <c r="D87" s="336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8"/>
      <c r="S87" s="47"/>
      <c r="T87" s="120"/>
      <c r="U87" s="111"/>
      <c r="V87" s="112"/>
      <c r="W87" s="126"/>
      <c r="X87" s="127"/>
      <c r="Y87" s="337"/>
      <c r="Z87" s="338"/>
      <c r="AA87" s="117"/>
      <c r="AB87" s="110"/>
      <c r="AC87" s="333"/>
    </row>
    <row r="88" spans="1:29" ht="15.75" customHeight="1">
      <c r="A88" s="323"/>
      <c r="B88" s="100"/>
      <c r="C88" s="335"/>
      <c r="D88" s="336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8"/>
      <c r="S88" s="119"/>
      <c r="T88" s="120"/>
      <c r="U88" s="130"/>
      <c r="V88" s="131"/>
      <c r="W88" s="126"/>
      <c r="X88" s="127"/>
      <c r="Y88" s="337"/>
      <c r="Z88" s="338"/>
      <c r="AA88" s="165"/>
      <c r="AB88" s="125"/>
      <c r="AC88" s="333"/>
    </row>
    <row r="89" spans="1:29" ht="15.75" customHeight="1" thickBot="1">
      <c r="A89" s="324"/>
      <c r="B89" s="133" t="s">
        <v>115</v>
      </c>
      <c r="C89" s="358"/>
      <c r="D89" s="358"/>
      <c r="E89" s="134"/>
      <c r="F89" s="167"/>
      <c r="G89" s="135"/>
      <c r="H89" s="69"/>
      <c r="I89" s="136">
        <f t="shared" ref="I89:J89" si="34">AVERAGE(I73:I88)</f>
        <v>9.25</v>
      </c>
      <c r="J89" s="137">
        <f t="shared" si="34"/>
        <v>3600</v>
      </c>
      <c r="K89" s="138">
        <f t="shared" ref="K89" si="35">J89/I89</f>
        <v>389.18918918918916</v>
      </c>
      <c r="L89" s="136">
        <f t="shared" ref="L89:M89" si="36">AVERAGE(L73:L88)</f>
        <v>9.25</v>
      </c>
      <c r="M89" s="137">
        <f t="shared" si="36"/>
        <v>3224.4812442049811</v>
      </c>
      <c r="N89" s="138">
        <f t="shared" ref="N89:N96" si="37">M89/L89</f>
        <v>348.59256694107904</v>
      </c>
      <c r="O89" s="139">
        <f t="shared" ref="O89:O96" si="38">L89-I89</f>
        <v>0</v>
      </c>
      <c r="P89" s="140">
        <f t="shared" ref="P89:P96" si="39">N89-K89</f>
        <v>-40.596622248110123</v>
      </c>
      <c r="Q89" s="141">
        <f t="shared" ref="Q89:Q96" si="40">N89/K89</f>
        <v>0.89568923450138371</v>
      </c>
      <c r="R89" s="329"/>
      <c r="S89" s="142">
        <v>0.70833333333333337</v>
      </c>
      <c r="T89" s="143">
        <v>0.79872685185185188</v>
      </c>
      <c r="U89" s="144"/>
      <c r="V89" s="166"/>
      <c r="W89" s="167"/>
      <c r="X89" s="138"/>
      <c r="Y89" s="359"/>
      <c r="Z89" s="360"/>
      <c r="AA89" s="168">
        <f t="shared" ref="AA89:AA96" si="41">M89-J89</f>
        <v>-375.51875579501893</v>
      </c>
      <c r="AB89" s="141">
        <f t="shared" ref="AB89:AB96" si="42">M89/J89</f>
        <v>0.8956892345013836</v>
      </c>
      <c r="AC89" s="334"/>
    </row>
    <row r="90" spans="1:29" ht="15.75" customHeight="1">
      <c r="A90" s="361" t="s">
        <v>137</v>
      </c>
      <c r="B90" s="114" t="s">
        <v>118</v>
      </c>
      <c r="C90" s="325" t="s">
        <v>200</v>
      </c>
      <c r="D90" s="326"/>
      <c r="E90" s="147">
        <v>17.22</v>
      </c>
      <c r="F90" s="97">
        <v>1099</v>
      </c>
      <c r="G90" s="148">
        <f t="shared" ref="G90:G96" si="43">E90*F90</f>
        <v>18924.78</v>
      </c>
      <c r="H90" s="149"/>
      <c r="I90" s="150">
        <v>3</v>
      </c>
      <c r="J90" s="151">
        <v>3300</v>
      </c>
      <c r="K90" s="152">
        <f>J90/I90</f>
        <v>1100</v>
      </c>
      <c r="L90" s="153">
        <v>3</v>
      </c>
      <c r="M90" s="151">
        <f t="shared" ref="M90:M96" si="44">F90/V90*60</f>
        <v>2990.0864000322413</v>
      </c>
      <c r="N90" s="152">
        <f t="shared" si="37"/>
        <v>996.69546667741372</v>
      </c>
      <c r="O90" s="154">
        <f t="shared" si="38"/>
        <v>0</v>
      </c>
      <c r="P90" s="155">
        <f t="shared" si="39"/>
        <v>-103.30453332258628</v>
      </c>
      <c r="Q90" s="156">
        <f t="shared" si="40"/>
        <v>0.9060867878885579</v>
      </c>
      <c r="R90" s="327">
        <f>Q106</f>
        <v>0.90529903098388775</v>
      </c>
      <c r="S90" s="157">
        <v>0.70833333333333337</v>
      </c>
      <c r="T90" s="158">
        <v>0.72364583333333332</v>
      </c>
      <c r="U90" s="159"/>
      <c r="V90" s="160">
        <v>22.052874458506949</v>
      </c>
      <c r="W90" s="161"/>
      <c r="X90" s="162"/>
      <c r="Y90" s="330"/>
      <c r="Z90" s="331"/>
      <c r="AA90" s="115">
        <f t="shared" si="41"/>
        <v>-309.91359996775873</v>
      </c>
      <c r="AB90" s="156">
        <f t="shared" si="42"/>
        <v>0.90608678788855801</v>
      </c>
      <c r="AC90" s="332">
        <f>AB106</f>
        <v>0.90529903098388775</v>
      </c>
    </row>
    <row r="91" spans="1:29" ht="15.75" customHeight="1">
      <c r="A91" s="362"/>
      <c r="B91" s="100" t="s">
        <v>118</v>
      </c>
      <c r="C91" s="335" t="s">
        <v>135</v>
      </c>
      <c r="D91" s="336"/>
      <c r="E91" s="101">
        <v>22.28</v>
      </c>
      <c r="F91" s="102">
        <v>1693</v>
      </c>
      <c r="G91" s="103">
        <f t="shared" si="43"/>
        <v>37720.04</v>
      </c>
      <c r="H91" s="26"/>
      <c r="I91" s="104">
        <v>5</v>
      </c>
      <c r="J91" s="105">
        <v>3300</v>
      </c>
      <c r="K91" s="106">
        <f t="shared" ref="K91:K136" si="45">J91/I91</f>
        <v>660</v>
      </c>
      <c r="L91" s="107">
        <v>5</v>
      </c>
      <c r="M91" s="105">
        <f t="shared" si="44"/>
        <v>2989.8000000000006</v>
      </c>
      <c r="N91" s="106">
        <f t="shared" si="37"/>
        <v>597.96000000000015</v>
      </c>
      <c r="O91" s="108">
        <f t="shared" si="38"/>
        <v>0</v>
      </c>
      <c r="P91" s="109">
        <f t="shared" si="39"/>
        <v>-62.03999999999985</v>
      </c>
      <c r="Q91" s="110">
        <f t="shared" si="40"/>
        <v>0.90600000000000025</v>
      </c>
      <c r="R91" s="328"/>
      <c r="S91" s="47">
        <v>0.7270833333333333</v>
      </c>
      <c r="T91" s="48">
        <v>0.75067129629629625</v>
      </c>
      <c r="U91" s="111">
        <v>4.9499999999999744</v>
      </c>
      <c r="V91" s="112">
        <v>33.975516756973704</v>
      </c>
      <c r="W91" s="113"/>
      <c r="X91" s="116"/>
      <c r="Y91" s="337"/>
      <c r="Z91" s="338"/>
      <c r="AA91" s="117">
        <f t="shared" si="41"/>
        <v>-310.19999999999936</v>
      </c>
      <c r="AB91" s="110">
        <f t="shared" si="42"/>
        <v>0.90600000000000014</v>
      </c>
      <c r="AC91" s="333"/>
    </row>
    <row r="92" spans="1:29" ht="15.75" customHeight="1">
      <c r="A92" s="362"/>
      <c r="B92" s="100" t="s">
        <v>118</v>
      </c>
      <c r="C92" s="335" t="s">
        <v>138</v>
      </c>
      <c r="D92" s="336"/>
      <c r="E92" s="101">
        <v>17.89</v>
      </c>
      <c r="F92" s="102">
        <v>1445</v>
      </c>
      <c r="G92" s="103">
        <f t="shared" si="43"/>
        <v>25851.05</v>
      </c>
      <c r="H92" s="26">
        <v>2</v>
      </c>
      <c r="I92" s="104">
        <v>4</v>
      </c>
      <c r="J92" s="105">
        <v>3300</v>
      </c>
      <c r="K92" s="106">
        <f t="shared" si="45"/>
        <v>825</v>
      </c>
      <c r="L92" s="107">
        <v>4</v>
      </c>
      <c r="M92" s="105">
        <f t="shared" si="44"/>
        <v>2989.8</v>
      </c>
      <c r="N92" s="106">
        <f t="shared" si="37"/>
        <v>747.45</v>
      </c>
      <c r="O92" s="108">
        <f t="shared" si="38"/>
        <v>0</v>
      </c>
      <c r="P92" s="109">
        <f t="shared" si="39"/>
        <v>-77.549999999999955</v>
      </c>
      <c r="Q92" s="110">
        <f t="shared" si="40"/>
        <v>0.90600000000000003</v>
      </c>
      <c r="R92" s="328"/>
      <c r="S92" s="47">
        <v>0.75347222222222221</v>
      </c>
      <c r="T92" s="48">
        <v>0.77359953703703699</v>
      </c>
      <c r="U92" s="111">
        <v>5</v>
      </c>
      <c r="V92" s="112">
        <v>28.998595223760784</v>
      </c>
      <c r="W92" s="113"/>
      <c r="X92" s="116"/>
      <c r="Y92" s="337"/>
      <c r="Z92" s="338"/>
      <c r="AA92" s="117">
        <f t="shared" si="41"/>
        <v>-310.19999999999982</v>
      </c>
      <c r="AB92" s="110">
        <f t="shared" si="42"/>
        <v>0.90600000000000003</v>
      </c>
      <c r="AC92" s="333"/>
    </row>
    <row r="93" spans="1:29" ht="15.75" customHeight="1">
      <c r="A93" s="362"/>
      <c r="B93" s="100" t="s">
        <v>118</v>
      </c>
      <c r="C93" s="335" t="s">
        <v>136</v>
      </c>
      <c r="D93" s="336"/>
      <c r="E93" s="101">
        <v>24.54</v>
      </c>
      <c r="F93" s="102">
        <v>1510</v>
      </c>
      <c r="G93" s="103">
        <f t="shared" si="43"/>
        <v>37055.4</v>
      </c>
      <c r="H93" s="26"/>
      <c r="I93" s="104">
        <v>4</v>
      </c>
      <c r="J93" s="105">
        <v>3000</v>
      </c>
      <c r="K93" s="106">
        <f t="shared" si="45"/>
        <v>750</v>
      </c>
      <c r="L93" s="107">
        <v>4</v>
      </c>
      <c r="M93" s="105">
        <f t="shared" si="44"/>
        <v>2710.6806526204682</v>
      </c>
      <c r="N93" s="106">
        <f t="shared" si="37"/>
        <v>677.67016315511705</v>
      </c>
      <c r="O93" s="108">
        <f t="shared" si="38"/>
        <v>0</v>
      </c>
      <c r="P93" s="109">
        <f t="shared" si="39"/>
        <v>-72.329836844882948</v>
      </c>
      <c r="Q93" s="110">
        <f t="shared" si="40"/>
        <v>0.90356021754015603</v>
      </c>
      <c r="R93" s="328"/>
      <c r="S93" s="47">
        <v>0.77638888888888891</v>
      </c>
      <c r="T93" s="48">
        <v>0.79959490740740746</v>
      </c>
      <c r="U93" s="111">
        <v>5</v>
      </c>
      <c r="V93" s="112">
        <v>33.423339600116741</v>
      </c>
      <c r="W93" s="113"/>
      <c r="X93" s="116"/>
      <c r="Y93" s="337"/>
      <c r="Z93" s="338"/>
      <c r="AA93" s="117">
        <f t="shared" si="41"/>
        <v>-289.31934737953179</v>
      </c>
      <c r="AB93" s="110">
        <f t="shared" si="42"/>
        <v>0.90356021754015603</v>
      </c>
      <c r="AC93" s="333"/>
    </row>
    <row r="94" spans="1:29" ht="15.75" customHeight="1">
      <c r="A94" s="363"/>
      <c r="B94" s="100" t="s">
        <v>118</v>
      </c>
      <c r="C94" s="335" t="s">
        <v>197</v>
      </c>
      <c r="D94" s="336"/>
      <c r="E94" s="101">
        <v>23.27</v>
      </c>
      <c r="F94" s="102">
        <v>898</v>
      </c>
      <c r="G94" s="103">
        <f t="shared" si="43"/>
        <v>20896.46</v>
      </c>
      <c r="H94" s="13"/>
      <c r="I94" s="104">
        <v>5</v>
      </c>
      <c r="J94" s="105">
        <v>3000</v>
      </c>
      <c r="K94" s="106">
        <f t="shared" si="45"/>
        <v>600</v>
      </c>
      <c r="L94" s="107">
        <v>5</v>
      </c>
      <c r="M94" s="105">
        <f t="shared" si="44"/>
        <v>2711.1286603923672</v>
      </c>
      <c r="N94" s="106">
        <f t="shared" si="37"/>
        <v>542.22573207847347</v>
      </c>
      <c r="O94" s="108">
        <f t="shared" si="38"/>
        <v>0</v>
      </c>
      <c r="P94" s="109">
        <f t="shared" si="39"/>
        <v>-57.77426792152653</v>
      </c>
      <c r="Q94" s="110">
        <f t="shared" si="40"/>
        <v>0.90370955346412241</v>
      </c>
      <c r="R94" s="328"/>
      <c r="S94" s="47">
        <v>0.80277777777777781</v>
      </c>
      <c r="T94" s="48">
        <v>0.81657407407407412</v>
      </c>
      <c r="U94" s="111">
        <v>4.5833333333333037</v>
      </c>
      <c r="V94" s="112">
        <v>19.873641847820764</v>
      </c>
      <c r="W94" s="113"/>
      <c r="X94" s="116"/>
      <c r="Y94" s="337"/>
      <c r="Z94" s="338"/>
      <c r="AA94" s="117">
        <f t="shared" si="41"/>
        <v>-288.87133960763276</v>
      </c>
      <c r="AB94" s="110">
        <f t="shared" si="42"/>
        <v>0.90370955346412241</v>
      </c>
      <c r="AC94" s="333"/>
    </row>
    <row r="95" spans="1:29" ht="15.75" customHeight="1">
      <c r="A95" s="363"/>
      <c r="B95" s="100" t="s">
        <v>118</v>
      </c>
      <c r="C95" s="335" t="s">
        <v>230</v>
      </c>
      <c r="D95" s="336"/>
      <c r="E95" s="101">
        <v>24.33</v>
      </c>
      <c r="F95" s="102">
        <v>2756</v>
      </c>
      <c r="G95" s="121">
        <f t="shared" si="43"/>
        <v>67053.48</v>
      </c>
      <c r="H95" s="122"/>
      <c r="I95" s="104">
        <v>4</v>
      </c>
      <c r="J95" s="105">
        <v>3000</v>
      </c>
      <c r="K95" s="106">
        <f t="shared" si="45"/>
        <v>750</v>
      </c>
      <c r="L95" s="107">
        <v>4</v>
      </c>
      <c r="M95" s="105">
        <f t="shared" si="44"/>
        <v>2716.3427747972332</v>
      </c>
      <c r="N95" s="106">
        <f t="shared" si="37"/>
        <v>679.08569369930831</v>
      </c>
      <c r="O95" s="108">
        <f t="shared" si="38"/>
        <v>0</v>
      </c>
      <c r="P95" s="109">
        <f t="shared" si="39"/>
        <v>-70.914306300691692</v>
      </c>
      <c r="Q95" s="110">
        <f t="shared" si="40"/>
        <v>0.90544759159907773</v>
      </c>
      <c r="R95" s="328"/>
      <c r="S95" s="47">
        <v>0.82013888888888886</v>
      </c>
      <c r="T95" s="120">
        <v>0.8624074074074074</v>
      </c>
      <c r="U95" s="111">
        <v>5.1333333333332298</v>
      </c>
      <c r="V95" s="112">
        <v>60.875969533095329</v>
      </c>
      <c r="W95" s="113">
        <v>0.8624074074074074</v>
      </c>
      <c r="X95" s="116">
        <v>0.90069444444444435</v>
      </c>
      <c r="Y95" s="337"/>
      <c r="Z95" s="338"/>
      <c r="AA95" s="117">
        <f t="shared" si="41"/>
        <v>-283.65722520276677</v>
      </c>
      <c r="AB95" s="110">
        <f t="shared" si="42"/>
        <v>0.90544759159907773</v>
      </c>
      <c r="AC95" s="333"/>
    </row>
    <row r="96" spans="1:29" ht="15.75" customHeight="1">
      <c r="A96" s="363"/>
      <c r="B96" s="100" t="s">
        <v>118</v>
      </c>
      <c r="C96" s="335" t="s">
        <v>138</v>
      </c>
      <c r="D96" s="336"/>
      <c r="E96" s="101">
        <v>17.89</v>
      </c>
      <c r="F96" s="102">
        <v>3770</v>
      </c>
      <c r="G96" s="121">
        <f t="shared" si="43"/>
        <v>67445.3</v>
      </c>
      <c r="H96" s="62"/>
      <c r="I96" s="104">
        <v>4</v>
      </c>
      <c r="J96" s="105">
        <v>3300</v>
      </c>
      <c r="K96" s="106">
        <f t="shared" si="45"/>
        <v>825</v>
      </c>
      <c r="L96" s="107">
        <v>4</v>
      </c>
      <c r="M96" s="105">
        <f t="shared" si="44"/>
        <v>2989.8</v>
      </c>
      <c r="N96" s="106">
        <f t="shared" si="37"/>
        <v>747.45</v>
      </c>
      <c r="O96" s="123">
        <f t="shared" si="38"/>
        <v>0</v>
      </c>
      <c r="P96" s="124">
        <f t="shared" si="39"/>
        <v>-77.549999999999955</v>
      </c>
      <c r="Q96" s="125">
        <f t="shared" si="40"/>
        <v>0.90600000000000003</v>
      </c>
      <c r="R96" s="328"/>
      <c r="S96" s="47">
        <v>0.90069444444444435</v>
      </c>
      <c r="T96" s="120">
        <v>0.95322916666666657</v>
      </c>
      <c r="U96" s="111">
        <v>55.133333333333212</v>
      </c>
      <c r="V96" s="112">
        <v>75.657234597631941</v>
      </c>
      <c r="W96" s="113"/>
      <c r="X96" s="116"/>
      <c r="Y96" s="337"/>
      <c r="Z96" s="338"/>
      <c r="AA96" s="117">
        <f t="shared" si="41"/>
        <v>-310.19999999999982</v>
      </c>
      <c r="AB96" s="110">
        <f t="shared" si="42"/>
        <v>0.90600000000000003</v>
      </c>
      <c r="AC96" s="333"/>
    </row>
    <row r="97" spans="1:29" ht="15.75" customHeight="1">
      <c r="A97" s="363"/>
      <c r="B97" s="100"/>
      <c r="C97" s="335"/>
      <c r="D97" s="336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8"/>
      <c r="S97" s="47"/>
      <c r="T97" s="120"/>
      <c r="U97" s="111"/>
      <c r="V97" s="112"/>
      <c r="W97" s="113"/>
      <c r="X97" s="116"/>
      <c r="Y97" s="337"/>
      <c r="Z97" s="338"/>
      <c r="AA97" s="117"/>
      <c r="AB97" s="110"/>
      <c r="AC97" s="333"/>
    </row>
    <row r="98" spans="1:29" ht="15.75" customHeight="1">
      <c r="A98" s="363"/>
      <c r="B98" s="100"/>
      <c r="C98" s="335"/>
      <c r="D98" s="336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8"/>
      <c r="S98" s="47"/>
      <c r="T98" s="120"/>
      <c r="U98" s="111"/>
      <c r="V98" s="112"/>
      <c r="W98" s="113"/>
      <c r="X98" s="116"/>
      <c r="Y98" s="337"/>
      <c r="Z98" s="338"/>
      <c r="AA98" s="117"/>
      <c r="AB98" s="110"/>
      <c r="AC98" s="333"/>
    </row>
    <row r="99" spans="1:29" ht="15.75" customHeight="1">
      <c r="A99" s="363"/>
      <c r="B99" s="100"/>
      <c r="C99" s="335"/>
      <c r="D99" s="336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8"/>
      <c r="S99" s="47"/>
      <c r="T99" s="120"/>
      <c r="U99" s="111"/>
      <c r="V99" s="112"/>
      <c r="W99" s="113"/>
      <c r="X99" s="116"/>
      <c r="Y99" s="337"/>
      <c r="Z99" s="338"/>
      <c r="AA99" s="117"/>
      <c r="AB99" s="110"/>
      <c r="AC99" s="333"/>
    </row>
    <row r="100" spans="1:29" ht="15.75" customHeight="1">
      <c r="A100" s="363"/>
      <c r="B100" s="100"/>
      <c r="C100" s="335"/>
      <c r="D100" s="336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8"/>
      <c r="S100" s="47"/>
      <c r="T100" s="120"/>
      <c r="U100" s="111"/>
      <c r="V100" s="112"/>
      <c r="W100" s="126"/>
      <c r="X100" s="127"/>
      <c r="Y100" s="337"/>
      <c r="Z100" s="338"/>
      <c r="AA100" s="117"/>
      <c r="AB100" s="110"/>
      <c r="AC100" s="333"/>
    </row>
    <row r="101" spans="1:29" ht="15.75" customHeight="1">
      <c r="A101" s="363"/>
      <c r="B101" s="100"/>
      <c r="C101" s="335"/>
      <c r="D101" s="336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8"/>
      <c r="S101" s="47"/>
      <c r="T101" s="120"/>
      <c r="U101" s="111"/>
      <c r="V101" s="112"/>
      <c r="W101" s="126"/>
      <c r="X101" s="127"/>
      <c r="Y101" s="337"/>
      <c r="Z101" s="338"/>
      <c r="AA101" s="117"/>
      <c r="AB101" s="110"/>
      <c r="AC101" s="333"/>
    </row>
    <row r="102" spans="1:29" ht="15.75" customHeight="1">
      <c r="A102" s="363"/>
      <c r="B102" s="100"/>
      <c r="C102" s="335"/>
      <c r="D102" s="336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8"/>
      <c r="S102" s="47"/>
      <c r="T102" s="120"/>
      <c r="U102" s="111"/>
      <c r="V102" s="112"/>
      <c r="W102" s="126"/>
      <c r="X102" s="127"/>
      <c r="Y102" s="337"/>
      <c r="Z102" s="338"/>
      <c r="AA102" s="117"/>
      <c r="AB102" s="110"/>
      <c r="AC102" s="333"/>
    </row>
    <row r="103" spans="1:29" ht="15.75" customHeight="1">
      <c r="A103" s="363"/>
      <c r="B103" s="100"/>
      <c r="C103" s="335"/>
      <c r="D103" s="336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8"/>
      <c r="S103" s="47"/>
      <c r="T103" s="120"/>
      <c r="U103" s="111"/>
      <c r="V103" s="112"/>
      <c r="W103" s="126"/>
      <c r="X103" s="127"/>
      <c r="Y103" s="337"/>
      <c r="Z103" s="338"/>
      <c r="AA103" s="117"/>
      <c r="AB103" s="110"/>
      <c r="AC103" s="333"/>
    </row>
    <row r="104" spans="1:29" ht="15.75" customHeight="1">
      <c r="A104" s="363"/>
      <c r="B104" s="100"/>
      <c r="C104" s="335"/>
      <c r="D104" s="336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8"/>
      <c r="S104" s="47"/>
      <c r="T104" s="120"/>
      <c r="U104" s="111"/>
      <c r="V104" s="112"/>
      <c r="W104" s="126"/>
      <c r="X104" s="127"/>
      <c r="Y104" s="337"/>
      <c r="Z104" s="338"/>
      <c r="AA104" s="117"/>
      <c r="AB104" s="110"/>
      <c r="AC104" s="333"/>
    </row>
    <row r="105" spans="1:29" ht="15.75" customHeight="1">
      <c r="A105" s="363"/>
      <c r="B105" s="100"/>
      <c r="C105" s="335"/>
      <c r="D105" s="336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8"/>
      <c r="S105" s="119"/>
      <c r="T105" s="120"/>
      <c r="U105" s="130"/>
      <c r="V105" s="131"/>
      <c r="W105" s="126"/>
      <c r="X105" s="127"/>
      <c r="Y105" s="337"/>
      <c r="Z105" s="338"/>
      <c r="AA105" s="165"/>
      <c r="AB105" s="125"/>
      <c r="AC105" s="333"/>
    </row>
    <row r="106" spans="1:29" ht="15.75" customHeight="1" thickBot="1">
      <c r="A106" s="364"/>
      <c r="B106" s="133" t="s">
        <v>115</v>
      </c>
      <c r="C106" s="358"/>
      <c r="D106" s="358"/>
      <c r="E106" s="134"/>
      <c r="F106" s="99"/>
      <c r="G106" s="135"/>
      <c r="H106" s="69"/>
      <c r="I106" s="136">
        <f t="shared" ref="I106:J106" si="46">AVERAGE(I90:I105)</f>
        <v>4.1428571428571432</v>
      </c>
      <c r="J106" s="137">
        <f t="shared" si="46"/>
        <v>3171.4285714285716</v>
      </c>
      <c r="K106" s="138">
        <f t="shared" ref="K106" si="47">J106/I106</f>
        <v>765.51724137931035</v>
      </c>
      <c r="L106" s="136">
        <f t="shared" ref="L106:M106" si="48">AVERAGE(L90:L105)</f>
        <v>4.1428571428571432</v>
      </c>
      <c r="M106" s="137">
        <f t="shared" si="48"/>
        <v>2871.0912125489012</v>
      </c>
      <c r="N106" s="138">
        <f t="shared" ref="N106:N113" si="49">M106/L106</f>
        <v>693.02201682214854</v>
      </c>
      <c r="O106" s="139">
        <f t="shared" ref="O106:O113" si="50">L106-I106</f>
        <v>0</v>
      </c>
      <c r="P106" s="140">
        <f t="shared" ref="P106:P113" si="51">N106-K106</f>
        <v>-72.495224557161805</v>
      </c>
      <c r="Q106" s="141">
        <f t="shared" ref="Q106:Q113" si="52">N106/K106</f>
        <v>0.90529903098388775</v>
      </c>
      <c r="R106" s="329"/>
      <c r="S106" s="142">
        <v>0.70833333333333337</v>
      </c>
      <c r="T106" s="143">
        <v>0.95322916666666657</v>
      </c>
      <c r="U106" s="144"/>
      <c r="V106" s="166"/>
      <c r="W106" s="99"/>
      <c r="X106" s="69"/>
      <c r="Y106" s="359"/>
      <c r="Z106" s="360"/>
      <c r="AA106" s="168">
        <f t="shared" ref="AA106:AA113" si="53">M106-J106</f>
        <v>-300.33735887967032</v>
      </c>
      <c r="AB106" s="141">
        <f t="shared" ref="AB106:AB113" si="54">M106/J106</f>
        <v>0.90529903098388775</v>
      </c>
      <c r="AC106" s="334"/>
    </row>
    <row r="107" spans="1:29" ht="15.75" customHeight="1">
      <c r="A107" s="322" t="s">
        <v>140</v>
      </c>
      <c r="B107" s="114" t="s">
        <v>118</v>
      </c>
      <c r="C107" s="325" t="s">
        <v>141</v>
      </c>
      <c r="D107" s="326"/>
      <c r="E107" s="147">
        <v>14.03</v>
      </c>
      <c r="F107" s="97">
        <v>318</v>
      </c>
      <c r="G107" s="148">
        <f t="shared" ref="G107:G113" si="55">E107*F107</f>
        <v>4461.54</v>
      </c>
      <c r="H107" s="149">
        <v>2</v>
      </c>
      <c r="I107" s="150">
        <v>3</v>
      </c>
      <c r="J107" s="151">
        <v>3000</v>
      </c>
      <c r="K107" s="152">
        <f>J107/I107</f>
        <v>1000</v>
      </c>
      <c r="L107" s="153">
        <v>3</v>
      </c>
      <c r="M107" s="151">
        <f t="shared" ref="M107:M113" si="56">F107/V107*60</f>
        <v>2718.6250361065095</v>
      </c>
      <c r="N107" s="152">
        <f t="shared" si="49"/>
        <v>906.20834536883649</v>
      </c>
      <c r="O107" s="154">
        <f t="shared" si="50"/>
        <v>0</v>
      </c>
      <c r="P107" s="155">
        <f t="shared" si="51"/>
        <v>-93.79165463116351</v>
      </c>
      <c r="Q107" s="156">
        <f t="shared" si="52"/>
        <v>0.90620834536883654</v>
      </c>
      <c r="R107" s="327">
        <f>Q123</f>
        <v>0.89365865384383492</v>
      </c>
      <c r="S107" s="157">
        <v>0.75347222222222232</v>
      </c>
      <c r="T107" s="158">
        <v>0.75834490740740745</v>
      </c>
      <c r="U107" s="159"/>
      <c r="V107" s="160">
        <v>7.0182536196037919</v>
      </c>
      <c r="W107" s="161"/>
      <c r="X107" s="162"/>
      <c r="Y107" s="330"/>
      <c r="Z107" s="331"/>
      <c r="AA107" s="115">
        <f t="shared" si="53"/>
        <v>-281.37496389349053</v>
      </c>
      <c r="AB107" s="156">
        <f t="shared" si="54"/>
        <v>0.90620834536883654</v>
      </c>
      <c r="AC107" s="332">
        <f>AB123</f>
        <v>0.89365865384383503</v>
      </c>
    </row>
    <row r="108" spans="1:29" ht="15.75" customHeight="1">
      <c r="A108" s="323"/>
      <c r="B108" s="100" t="s">
        <v>118</v>
      </c>
      <c r="C108" s="335" t="s">
        <v>143</v>
      </c>
      <c r="D108" s="336"/>
      <c r="E108" s="101">
        <v>14.28</v>
      </c>
      <c r="F108" s="102">
        <v>337</v>
      </c>
      <c r="G108" s="103">
        <f t="shared" si="55"/>
        <v>4812.3599999999997</v>
      </c>
      <c r="H108" s="26">
        <v>3</v>
      </c>
      <c r="I108" s="104">
        <v>3</v>
      </c>
      <c r="J108" s="105">
        <v>3600</v>
      </c>
      <c r="K108" s="106">
        <f t="shared" si="45"/>
        <v>1200</v>
      </c>
      <c r="L108" s="107">
        <v>3</v>
      </c>
      <c r="M108" s="105">
        <f t="shared" si="56"/>
        <v>3186.5282678776439</v>
      </c>
      <c r="N108" s="106">
        <f t="shared" si="49"/>
        <v>1062.1760892925479</v>
      </c>
      <c r="O108" s="108">
        <f t="shared" si="50"/>
        <v>0</v>
      </c>
      <c r="P108" s="109">
        <f t="shared" si="51"/>
        <v>-137.82391070745211</v>
      </c>
      <c r="Q108" s="110">
        <f t="shared" si="52"/>
        <v>0.88514674107712321</v>
      </c>
      <c r="R108" s="328"/>
      <c r="S108" s="47">
        <v>0.76875000000000004</v>
      </c>
      <c r="T108" s="48">
        <v>0.77314814814814814</v>
      </c>
      <c r="U108" s="111">
        <v>14.983333333333331</v>
      </c>
      <c r="V108" s="112">
        <v>6.345463871709927</v>
      </c>
      <c r="W108" s="113"/>
      <c r="X108" s="116"/>
      <c r="Y108" s="337"/>
      <c r="Z108" s="338"/>
      <c r="AA108" s="117">
        <f t="shared" si="53"/>
        <v>-413.47173212235612</v>
      </c>
      <c r="AB108" s="110">
        <f t="shared" si="54"/>
        <v>0.88514674107712332</v>
      </c>
      <c r="AC108" s="333"/>
    </row>
    <row r="109" spans="1:29" ht="15.75" customHeight="1">
      <c r="A109" s="323"/>
      <c r="B109" s="100" t="s">
        <v>118</v>
      </c>
      <c r="C109" s="335" t="s">
        <v>148</v>
      </c>
      <c r="D109" s="336"/>
      <c r="E109" s="101">
        <v>25.03</v>
      </c>
      <c r="F109" s="102">
        <v>1819</v>
      </c>
      <c r="G109" s="103">
        <f t="shared" si="55"/>
        <v>45529.57</v>
      </c>
      <c r="H109" s="26"/>
      <c r="I109" s="104">
        <v>5</v>
      </c>
      <c r="J109" s="105">
        <v>3600</v>
      </c>
      <c r="K109" s="106">
        <f t="shared" si="45"/>
        <v>720</v>
      </c>
      <c r="L109" s="107">
        <v>5</v>
      </c>
      <c r="M109" s="105">
        <f t="shared" si="56"/>
        <v>3197.2687436999604</v>
      </c>
      <c r="N109" s="106">
        <f t="shared" si="49"/>
        <v>639.45374873999208</v>
      </c>
      <c r="O109" s="108">
        <f t="shared" si="50"/>
        <v>0</v>
      </c>
      <c r="P109" s="109">
        <f t="shared" si="51"/>
        <v>-80.546251260007921</v>
      </c>
      <c r="Q109" s="110">
        <f t="shared" si="52"/>
        <v>0.88813020658332231</v>
      </c>
      <c r="R109" s="328"/>
      <c r="S109" s="47">
        <v>0.78333333333333333</v>
      </c>
      <c r="T109" s="48">
        <v>0.807037037037037</v>
      </c>
      <c r="U109" s="111">
        <v>14.666666666666668</v>
      </c>
      <c r="V109" s="112">
        <v>34.13538515179691</v>
      </c>
      <c r="W109" s="113"/>
      <c r="X109" s="116"/>
      <c r="Y109" s="337"/>
      <c r="Z109" s="338"/>
      <c r="AA109" s="117">
        <f t="shared" si="53"/>
        <v>-402.7312563000396</v>
      </c>
      <c r="AB109" s="110">
        <f t="shared" si="54"/>
        <v>0.88813020658332231</v>
      </c>
      <c r="AC109" s="333"/>
    </row>
    <row r="110" spans="1:29" ht="15.75" customHeight="1">
      <c r="A110" s="323"/>
      <c r="B110" s="100" t="s">
        <v>118</v>
      </c>
      <c r="C110" s="335" t="s">
        <v>142</v>
      </c>
      <c r="D110" s="336"/>
      <c r="E110" s="101">
        <v>18.18</v>
      </c>
      <c r="F110" s="102">
        <v>1918</v>
      </c>
      <c r="G110" s="103">
        <f t="shared" si="55"/>
        <v>34869.24</v>
      </c>
      <c r="H110" s="26"/>
      <c r="I110" s="104">
        <v>3</v>
      </c>
      <c r="J110" s="105">
        <v>3000</v>
      </c>
      <c r="K110" s="106">
        <f t="shared" si="45"/>
        <v>1000</v>
      </c>
      <c r="L110" s="107">
        <v>3</v>
      </c>
      <c r="M110" s="105">
        <f t="shared" si="56"/>
        <v>2717.5088803998246</v>
      </c>
      <c r="N110" s="106">
        <f t="shared" si="49"/>
        <v>905.83629346660825</v>
      </c>
      <c r="O110" s="108">
        <f t="shared" si="50"/>
        <v>0</v>
      </c>
      <c r="P110" s="109">
        <f t="shared" si="51"/>
        <v>-94.163706533391746</v>
      </c>
      <c r="Q110" s="110">
        <f t="shared" si="52"/>
        <v>0.90583629346660821</v>
      </c>
      <c r="R110" s="328"/>
      <c r="S110" s="47">
        <v>0.81736111111111109</v>
      </c>
      <c r="T110" s="48">
        <v>0.84675925925925921</v>
      </c>
      <c r="U110" s="111">
        <v>14.866666666666699</v>
      </c>
      <c r="V110" s="112">
        <v>42.347607704254628</v>
      </c>
      <c r="W110" s="113"/>
      <c r="X110" s="116"/>
      <c r="Y110" s="337"/>
      <c r="Z110" s="338"/>
      <c r="AA110" s="117">
        <f t="shared" si="53"/>
        <v>-282.49111960017535</v>
      </c>
      <c r="AB110" s="110">
        <f t="shared" si="54"/>
        <v>0.90583629346660821</v>
      </c>
      <c r="AC110" s="333"/>
    </row>
    <row r="111" spans="1:29" ht="15.75" customHeight="1">
      <c r="A111" s="323"/>
      <c r="B111" s="100" t="s">
        <v>118</v>
      </c>
      <c r="C111" s="335" t="s">
        <v>143</v>
      </c>
      <c r="D111" s="336"/>
      <c r="E111" s="101">
        <v>14.28</v>
      </c>
      <c r="F111" s="102">
        <v>2366</v>
      </c>
      <c r="G111" s="103">
        <f t="shared" si="55"/>
        <v>33786.479999999996</v>
      </c>
      <c r="H111" s="13"/>
      <c r="I111" s="104">
        <v>3</v>
      </c>
      <c r="J111" s="105">
        <v>3600</v>
      </c>
      <c r="K111" s="106">
        <f t="shared" si="45"/>
        <v>1200</v>
      </c>
      <c r="L111" s="107">
        <v>3</v>
      </c>
      <c r="M111" s="105">
        <f t="shared" si="56"/>
        <v>3186.5282678776434</v>
      </c>
      <c r="N111" s="106">
        <f t="shared" si="49"/>
        <v>1062.1760892925479</v>
      </c>
      <c r="O111" s="108">
        <f t="shared" si="50"/>
        <v>0</v>
      </c>
      <c r="P111" s="109">
        <f t="shared" si="51"/>
        <v>-137.82391070745211</v>
      </c>
      <c r="Q111" s="110">
        <f t="shared" si="52"/>
        <v>0.88514674107712321</v>
      </c>
      <c r="R111" s="328"/>
      <c r="S111" s="47">
        <v>0.8569444444444444</v>
      </c>
      <c r="T111" s="48">
        <v>0.88788194444444435</v>
      </c>
      <c r="U111" s="111">
        <v>14.666666666666668</v>
      </c>
      <c r="V111" s="112">
        <v>44.550051989512426</v>
      </c>
      <c r="W111" s="113"/>
      <c r="X111" s="116"/>
      <c r="Y111" s="337"/>
      <c r="Z111" s="338"/>
      <c r="AA111" s="117">
        <f t="shared" si="53"/>
        <v>-413.47173212235657</v>
      </c>
      <c r="AB111" s="110">
        <f t="shared" si="54"/>
        <v>0.88514674107712321</v>
      </c>
      <c r="AC111" s="333"/>
    </row>
    <row r="112" spans="1:29" ht="15.75" customHeight="1">
      <c r="A112" s="323"/>
      <c r="B112" s="100" t="s">
        <v>118</v>
      </c>
      <c r="C112" s="335" t="s">
        <v>141</v>
      </c>
      <c r="D112" s="336"/>
      <c r="E112" s="101">
        <v>14.03</v>
      </c>
      <c r="F112" s="102">
        <v>7771</v>
      </c>
      <c r="G112" s="121">
        <f t="shared" si="55"/>
        <v>109027.12999999999</v>
      </c>
      <c r="H112" s="122"/>
      <c r="I112" s="104">
        <v>3</v>
      </c>
      <c r="J112" s="105">
        <v>3000</v>
      </c>
      <c r="K112" s="106">
        <f t="shared" si="45"/>
        <v>1000</v>
      </c>
      <c r="L112" s="107">
        <v>3</v>
      </c>
      <c r="M112" s="105">
        <f t="shared" si="56"/>
        <v>2718.6250361065095</v>
      </c>
      <c r="N112" s="106">
        <f t="shared" si="49"/>
        <v>906.20834536883649</v>
      </c>
      <c r="O112" s="108">
        <f t="shared" si="50"/>
        <v>0</v>
      </c>
      <c r="P112" s="109">
        <f t="shared" si="51"/>
        <v>-93.79165463116351</v>
      </c>
      <c r="Q112" s="110">
        <f t="shared" si="52"/>
        <v>0.90620834536883654</v>
      </c>
      <c r="R112" s="328"/>
      <c r="S112" s="47">
        <v>0.89791666666666659</v>
      </c>
      <c r="T112" s="120">
        <v>1.0170138888888889</v>
      </c>
      <c r="U112" s="111">
        <v>15</v>
      </c>
      <c r="V112" s="112">
        <v>171.50581408157569</v>
      </c>
      <c r="W112" s="113"/>
      <c r="X112" s="116"/>
      <c r="Y112" s="337"/>
      <c r="Z112" s="338"/>
      <c r="AA112" s="117">
        <f t="shared" si="53"/>
        <v>-281.37496389349053</v>
      </c>
      <c r="AB112" s="110">
        <f t="shared" si="54"/>
        <v>0.90620834536883654</v>
      </c>
      <c r="AC112" s="333"/>
    </row>
    <row r="113" spans="1:29" ht="15.75" customHeight="1">
      <c r="A113" s="323"/>
      <c r="B113" s="100" t="s">
        <v>118</v>
      </c>
      <c r="C113" s="335" t="s">
        <v>143</v>
      </c>
      <c r="D113" s="336"/>
      <c r="E113" s="101">
        <v>14.28</v>
      </c>
      <c r="F113" s="102">
        <v>7372</v>
      </c>
      <c r="G113" s="121">
        <f t="shared" si="55"/>
        <v>105272.15999999999</v>
      </c>
      <c r="H113" s="62"/>
      <c r="I113" s="104">
        <v>3</v>
      </c>
      <c r="J113" s="105">
        <v>3600</v>
      </c>
      <c r="K113" s="106">
        <f t="shared" si="45"/>
        <v>1200</v>
      </c>
      <c r="L113" s="107">
        <v>3</v>
      </c>
      <c r="M113" s="105">
        <f t="shared" si="56"/>
        <v>3186.5282678776439</v>
      </c>
      <c r="N113" s="106">
        <f t="shared" si="49"/>
        <v>1062.1760892925479</v>
      </c>
      <c r="O113" s="123">
        <f t="shared" si="50"/>
        <v>0</v>
      </c>
      <c r="P113" s="124">
        <f t="shared" si="51"/>
        <v>-137.82391070745211</v>
      </c>
      <c r="Q113" s="125">
        <f t="shared" si="52"/>
        <v>0.88514674107712321</v>
      </c>
      <c r="R113" s="328"/>
      <c r="S113" s="47">
        <v>1.0270833333333333</v>
      </c>
      <c r="T113" s="120">
        <v>1.1234722222222222</v>
      </c>
      <c r="U113" s="111">
        <v>14.500000000000028</v>
      </c>
      <c r="V113" s="112">
        <v>138.80937585236077</v>
      </c>
      <c r="W113" s="113"/>
      <c r="X113" s="116"/>
      <c r="Y113" s="337"/>
      <c r="Z113" s="338"/>
      <c r="AA113" s="117">
        <f t="shared" si="53"/>
        <v>-413.47173212235612</v>
      </c>
      <c r="AB113" s="110">
        <f t="shared" si="54"/>
        <v>0.88514674107712332</v>
      </c>
      <c r="AC113" s="333"/>
    </row>
    <row r="114" spans="1:29" ht="15.75" customHeight="1">
      <c r="A114" s="323"/>
      <c r="B114" s="100"/>
      <c r="C114" s="335"/>
      <c r="D114" s="336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28"/>
      <c r="S114" s="47"/>
      <c r="T114" s="120"/>
      <c r="U114" s="111"/>
      <c r="V114" s="112"/>
      <c r="W114" s="113"/>
      <c r="X114" s="116"/>
      <c r="Y114" s="337"/>
      <c r="Z114" s="338"/>
      <c r="AA114" s="117"/>
      <c r="AB114" s="110"/>
      <c r="AC114" s="333"/>
    </row>
    <row r="115" spans="1:29" ht="15.75" customHeight="1">
      <c r="A115" s="323"/>
      <c r="B115" s="100"/>
      <c r="C115" s="335"/>
      <c r="D115" s="336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8"/>
      <c r="S115" s="47"/>
      <c r="T115" s="120"/>
      <c r="U115" s="111"/>
      <c r="V115" s="112"/>
      <c r="W115" s="113"/>
      <c r="X115" s="116"/>
      <c r="Y115" s="337"/>
      <c r="Z115" s="338"/>
      <c r="AA115" s="117"/>
      <c r="AB115" s="110"/>
      <c r="AC115" s="333"/>
    </row>
    <row r="116" spans="1:29" ht="15.75" customHeight="1">
      <c r="A116" s="323"/>
      <c r="B116" s="100"/>
      <c r="C116" s="335"/>
      <c r="D116" s="336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8"/>
      <c r="S116" s="47"/>
      <c r="T116" s="120"/>
      <c r="U116" s="111"/>
      <c r="V116" s="112"/>
      <c r="W116" s="113"/>
      <c r="X116" s="116"/>
      <c r="Y116" s="337"/>
      <c r="Z116" s="338"/>
      <c r="AA116" s="117"/>
      <c r="AB116" s="110"/>
      <c r="AC116" s="333"/>
    </row>
    <row r="117" spans="1:29" ht="15.75" customHeight="1">
      <c r="A117" s="323"/>
      <c r="B117" s="100"/>
      <c r="C117" s="335"/>
      <c r="D117" s="336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8"/>
      <c r="S117" s="47"/>
      <c r="T117" s="120"/>
      <c r="U117" s="111"/>
      <c r="V117" s="112"/>
      <c r="W117" s="126"/>
      <c r="X117" s="127"/>
      <c r="Y117" s="337"/>
      <c r="Z117" s="338"/>
      <c r="AA117" s="117"/>
      <c r="AB117" s="110"/>
      <c r="AC117" s="333"/>
    </row>
    <row r="118" spans="1:29" ht="15.75" customHeight="1">
      <c r="A118" s="323"/>
      <c r="B118" s="100"/>
      <c r="C118" s="335"/>
      <c r="D118" s="336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8"/>
      <c r="S118" s="47"/>
      <c r="T118" s="120"/>
      <c r="U118" s="111"/>
      <c r="V118" s="112"/>
      <c r="W118" s="126"/>
      <c r="X118" s="127"/>
      <c r="Y118" s="337"/>
      <c r="Z118" s="338"/>
      <c r="AA118" s="117"/>
      <c r="AB118" s="110"/>
      <c r="AC118" s="333"/>
    </row>
    <row r="119" spans="1:29" ht="15.75" customHeight="1">
      <c r="A119" s="323"/>
      <c r="B119" s="100"/>
      <c r="C119" s="335"/>
      <c r="D119" s="336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8"/>
      <c r="S119" s="47"/>
      <c r="T119" s="120"/>
      <c r="U119" s="111"/>
      <c r="V119" s="112"/>
      <c r="W119" s="126"/>
      <c r="X119" s="127"/>
      <c r="Y119" s="337"/>
      <c r="Z119" s="338"/>
      <c r="AA119" s="117"/>
      <c r="AB119" s="110"/>
      <c r="AC119" s="333"/>
    </row>
    <row r="120" spans="1:29" ht="15.75" customHeight="1">
      <c r="A120" s="323"/>
      <c r="B120" s="100"/>
      <c r="C120" s="335"/>
      <c r="D120" s="336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8"/>
      <c r="S120" s="47"/>
      <c r="T120" s="120"/>
      <c r="U120" s="111"/>
      <c r="V120" s="112"/>
      <c r="W120" s="126"/>
      <c r="X120" s="127"/>
      <c r="Y120" s="337"/>
      <c r="Z120" s="338"/>
      <c r="AA120" s="117"/>
      <c r="AB120" s="110"/>
      <c r="AC120" s="333"/>
    </row>
    <row r="121" spans="1:29" ht="15.75" customHeight="1">
      <c r="A121" s="323"/>
      <c r="B121" s="100"/>
      <c r="C121" s="335"/>
      <c r="D121" s="336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8"/>
      <c r="S121" s="47"/>
      <c r="T121" s="120"/>
      <c r="U121" s="111"/>
      <c r="V121" s="112"/>
      <c r="W121" s="126"/>
      <c r="X121" s="127"/>
      <c r="Y121" s="337"/>
      <c r="Z121" s="338"/>
      <c r="AA121" s="117"/>
      <c r="AB121" s="110"/>
      <c r="AC121" s="333"/>
    </row>
    <row r="122" spans="1:29" ht="15.75" customHeight="1">
      <c r="A122" s="323"/>
      <c r="B122" s="100"/>
      <c r="C122" s="335"/>
      <c r="D122" s="336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8"/>
      <c r="S122" s="119"/>
      <c r="T122" s="120"/>
      <c r="U122" s="130"/>
      <c r="V122" s="131"/>
      <c r="W122" s="126"/>
      <c r="X122" s="127"/>
      <c r="Y122" s="337"/>
      <c r="Z122" s="338"/>
      <c r="AA122" s="165"/>
      <c r="AB122" s="125"/>
      <c r="AC122" s="333"/>
    </row>
    <row r="123" spans="1:29" ht="15.75" customHeight="1" thickBot="1">
      <c r="A123" s="324"/>
      <c r="B123" s="133" t="s">
        <v>115</v>
      </c>
      <c r="C123" s="358"/>
      <c r="D123" s="358"/>
      <c r="E123" s="134"/>
      <c r="F123" s="99"/>
      <c r="G123" s="135"/>
      <c r="H123" s="69"/>
      <c r="I123" s="136">
        <f t="shared" ref="I123:J123" si="57">AVERAGE(I107:I122)</f>
        <v>3.2857142857142856</v>
      </c>
      <c r="J123" s="137">
        <f t="shared" si="57"/>
        <v>3342.8571428571427</v>
      </c>
      <c r="K123" s="138">
        <f t="shared" ref="K123" si="58">J123/I123</f>
        <v>1017.3913043478261</v>
      </c>
      <c r="L123" s="136">
        <f t="shared" ref="L123:M123" si="59">AVERAGE(L107:L122)</f>
        <v>3.2857142857142856</v>
      </c>
      <c r="M123" s="137">
        <f t="shared" si="59"/>
        <v>2987.3732142779627</v>
      </c>
      <c r="N123" s="138">
        <f t="shared" ref="N123:N136" si="60">M123/L123</f>
        <v>909.20054347590167</v>
      </c>
      <c r="O123" s="139">
        <f t="shared" ref="O123:O136" si="61">L123-I123</f>
        <v>0</v>
      </c>
      <c r="P123" s="140">
        <f t="shared" ref="P123:P136" si="62">N123-K123</f>
        <v>-108.19076087192445</v>
      </c>
      <c r="Q123" s="141">
        <f t="shared" ref="Q123:Q136" si="63">N123/K123</f>
        <v>0.89365865384383492</v>
      </c>
      <c r="R123" s="329"/>
      <c r="S123" s="142">
        <v>0.75347222222222232</v>
      </c>
      <c r="T123" s="143">
        <v>1.1234722222222222</v>
      </c>
      <c r="U123" s="144"/>
      <c r="V123" s="166"/>
      <c r="W123" s="99"/>
      <c r="X123" s="69"/>
      <c r="Y123" s="359"/>
      <c r="Z123" s="360"/>
      <c r="AA123" s="168">
        <f t="shared" ref="AA123:AA136" si="64">M123-J123</f>
        <v>-355.48392857917997</v>
      </c>
      <c r="AB123" s="141">
        <f t="shared" ref="AB123:AB136" si="65">M123/J123</f>
        <v>0.89365865384383503</v>
      </c>
      <c r="AC123" s="334"/>
    </row>
    <row r="124" spans="1:29" ht="15.75" customHeight="1">
      <c r="A124" s="361" t="s">
        <v>144</v>
      </c>
      <c r="B124" s="114" t="s">
        <v>118</v>
      </c>
      <c r="C124" s="325" t="s">
        <v>139</v>
      </c>
      <c r="D124" s="326"/>
      <c r="E124" s="147">
        <v>16.66</v>
      </c>
      <c r="F124" s="97">
        <v>271</v>
      </c>
      <c r="G124" s="148">
        <f t="shared" ref="G124:G136" si="66">E124*F124</f>
        <v>4514.8599999999997</v>
      </c>
      <c r="H124" s="149">
        <v>3</v>
      </c>
      <c r="I124" s="150">
        <v>5</v>
      </c>
      <c r="J124" s="151">
        <v>3600</v>
      </c>
      <c r="K124" s="152">
        <f>J124/I124</f>
        <v>720</v>
      </c>
      <c r="L124" s="153">
        <v>5</v>
      </c>
      <c r="M124" s="151">
        <f t="shared" ref="M124:M136" si="67">F124/V124*60</f>
        <v>3191.3478973714532</v>
      </c>
      <c r="N124" s="152">
        <f t="shared" si="60"/>
        <v>638.26957947429059</v>
      </c>
      <c r="O124" s="154">
        <f t="shared" si="61"/>
        <v>0</v>
      </c>
      <c r="P124" s="155">
        <f t="shared" si="62"/>
        <v>-81.730420525709405</v>
      </c>
      <c r="Q124" s="156">
        <f t="shared" si="63"/>
        <v>0.88648552704762584</v>
      </c>
      <c r="R124" s="327">
        <f>Q140</f>
        <v>0.88663287818107017</v>
      </c>
      <c r="S124" s="157">
        <v>0.75624999999999998</v>
      </c>
      <c r="T124" s="158">
        <v>0.7597800925925926</v>
      </c>
      <c r="U124" s="159"/>
      <c r="V124" s="160">
        <v>5.0950258395183159</v>
      </c>
      <c r="W124" s="158"/>
      <c r="X124" s="169"/>
      <c r="Y124" s="330"/>
      <c r="Z124" s="331"/>
      <c r="AA124" s="171">
        <f t="shared" si="64"/>
        <v>-408.6521026285468</v>
      </c>
      <c r="AB124" s="156">
        <f t="shared" si="65"/>
        <v>0.88648552704762584</v>
      </c>
      <c r="AC124" s="332">
        <f>AB140</f>
        <v>0.88663287818107017</v>
      </c>
    </row>
    <row r="125" spans="1:29" ht="15.75" customHeight="1">
      <c r="A125" s="362"/>
      <c r="B125" s="100" t="s">
        <v>118</v>
      </c>
      <c r="C125" s="335" t="s">
        <v>201</v>
      </c>
      <c r="D125" s="336"/>
      <c r="E125" s="101">
        <v>30</v>
      </c>
      <c r="F125" s="102">
        <v>772</v>
      </c>
      <c r="G125" s="103">
        <f t="shared" si="66"/>
        <v>23160</v>
      </c>
      <c r="H125" s="26">
        <v>2</v>
      </c>
      <c r="I125" s="104">
        <v>4</v>
      </c>
      <c r="J125" s="105">
        <v>3600</v>
      </c>
      <c r="K125" s="106">
        <f t="shared" si="45"/>
        <v>900</v>
      </c>
      <c r="L125" s="107">
        <v>4</v>
      </c>
      <c r="M125" s="105">
        <f t="shared" si="67"/>
        <v>3194.2799999999988</v>
      </c>
      <c r="N125" s="106">
        <f t="shared" si="60"/>
        <v>798.56999999999971</v>
      </c>
      <c r="O125" s="108">
        <f t="shared" si="61"/>
        <v>0</v>
      </c>
      <c r="P125" s="109">
        <f t="shared" si="62"/>
        <v>-101.43000000000029</v>
      </c>
      <c r="Q125" s="110">
        <f t="shared" si="63"/>
        <v>0.88729999999999964</v>
      </c>
      <c r="R125" s="328"/>
      <c r="S125" s="47">
        <v>0.77013888888888882</v>
      </c>
      <c r="T125" s="48">
        <v>0.78020833333333328</v>
      </c>
      <c r="U125" s="111">
        <v>14.916666666666547</v>
      </c>
      <c r="V125" s="112">
        <v>14.500920395206437</v>
      </c>
      <c r="W125" s="113"/>
      <c r="X125" s="13"/>
      <c r="Y125" s="337"/>
      <c r="Z125" s="338"/>
      <c r="AA125" s="172">
        <f t="shared" si="64"/>
        <v>-405.72000000000116</v>
      </c>
      <c r="AB125" s="110">
        <f t="shared" si="65"/>
        <v>0.88729999999999964</v>
      </c>
      <c r="AC125" s="333"/>
    </row>
    <row r="126" spans="1:29" ht="15.75" customHeight="1">
      <c r="A126" s="362"/>
      <c r="B126" s="100" t="s">
        <v>118</v>
      </c>
      <c r="C126" s="335" t="s">
        <v>147</v>
      </c>
      <c r="D126" s="336"/>
      <c r="E126" s="101">
        <v>24.82</v>
      </c>
      <c r="F126" s="102">
        <v>776</v>
      </c>
      <c r="G126" s="103">
        <f t="shared" si="66"/>
        <v>19260.32</v>
      </c>
      <c r="H126" s="26">
        <v>2</v>
      </c>
      <c r="I126" s="104">
        <v>5</v>
      </c>
      <c r="J126" s="105">
        <v>3600</v>
      </c>
      <c r="K126" s="106">
        <f t="shared" si="45"/>
        <v>720</v>
      </c>
      <c r="L126" s="107">
        <v>5</v>
      </c>
      <c r="M126" s="105">
        <f t="shared" si="67"/>
        <v>3191.7682883712937</v>
      </c>
      <c r="N126" s="106">
        <f t="shared" si="60"/>
        <v>638.35365767425878</v>
      </c>
      <c r="O126" s="108">
        <f t="shared" si="61"/>
        <v>0</v>
      </c>
      <c r="P126" s="109">
        <f t="shared" si="62"/>
        <v>-81.646342325741216</v>
      </c>
      <c r="Q126" s="110">
        <f t="shared" si="63"/>
        <v>0.88660230232535941</v>
      </c>
      <c r="R126" s="328"/>
      <c r="S126" s="47">
        <v>0.79027777777777763</v>
      </c>
      <c r="T126" s="48">
        <v>0.8004050925925924</v>
      </c>
      <c r="U126" s="111">
        <v>15</v>
      </c>
      <c r="V126" s="112">
        <v>14.587525093733792</v>
      </c>
      <c r="W126" s="113"/>
      <c r="X126" s="13"/>
      <c r="Y126" s="337"/>
      <c r="Z126" s="338"/>
      <c r="AA126" s="172">
        <f t="shared" si="64"/>
        <v>-408.23171162870631</v>
      </c>
      <c r="AB126" s="110">
        <f t="shared" si="65"/>
        <v>0.8866023023253593</v>
      </c>
      <c r="AC126" s="333"/>
    </row>
    <row r="127" spans="1:29" ht="15.75" customHeight="1">
      <c r="A127" s="362"/>
      <c r="B127" s="100" t="s">
        <v>118</v>
      </c>
      <c r="C127" s="335" t="s">
        <v>146</v>
      </c>
      <c r="D127" s="336"/>
      <c r="E127" s="101">
        <v>18.18</v>
      </c>
      <c r="F127" s="102">
        <v>386</v>
      </c>
      <c r="G127" s="103">
        <f t="shared" si="66"/>
        <v>7017.48</v>
      </c>
      <c r="H127" s="26">
        <v>2</v>
      </c>
      <c r="I127" s="104">
        <v>3</v>
      </c>
      <c r="J127" s="105">
        <v>3600</v>
      </c>
      <c r="K127" s="106">
        <f t="shared" si="45"/>
        <v>1200</v>
      </c>
      <c r="L127" s="107">
        <v>3</v>
      </c>
      <c r="M127" s="105">
        <f t="shared" si="67"/>
        <v>3197.0360598015241</v>
      </c>
      <c r="N127" s="106">
        <f t="shared" si="60"/>
        <v>1065.6786866005079</v>
      </c>
      <c r="O127" s="108">
        <f t="shared" si="61"/>
        <v>0</v>
      </c>
      <c r="P127" s="109">
        <f t="shared" si="62"/>
        <v>-134.32131339949206</v>
      </c>
      <c r="Q127" s="110">
        <f t="shared" si="63"/>
        <v>0.88806557216708992</v>
      </c>
      <c r="R127" s="328"/>
      <c r="S127" s="47">
        <v>0.81041666666666645</v>
      </c>
      <c r="T127" s="48">
        <v>0.81543981481481465</v>
      </c>
      <c r="U127" s="111">
        <v>15</v>
      </c>
      <c r="V127" s="112">
        <v>7.24420981396056</v>
      </c>
      <c r="W127" s="113"/>
      <c r="X127" s="13"/>
      <c r="Y127" s="337"/>
      <c r="Z127" s="338"/>
      <c r="AA127" s="172">
        <f t="shared" si="64"/>
        <v>-402.96394019847594</v>
      </c>
      <c r="AB127" s="110">
        <f t="shared" si="65"/>
        <v>0.88806557216709003</v>
      </c>
      <c r="AC127" s="333"/>
    </row>
    <row r="128" spans="1:29" ht="15.75" customHeight="1">
      <c r="A128" s="363"/>
      <c r="B128" s="100" t="s">
        <v>118</v>
      </c>
      <c r="C128" s="335" t="s">
        <v>134</v>
      </c>
      <c r="D128" s="336"/>
      <c r="E128" s="101">
        <v>16.7</v>
      </c>
      <c r="F128" s="102">
        <v>497</v>
      </c>
      <c r="G128" s="103">
        <f t="shared" si="66"/>
        <v>8299.9</v>
      </c>
      <c r="H128" s="26">
        <v>2</v>
      </c>
      <c r="I128" s="104">
        <v>3</v>
      </c>
      <c r="J128" s="105">
        <v>3600</v>
      </c>
      <c r="K128" s="106">
        <f t="shared" si="45"/>
        <v>1200</v>
      </c>
      <c r="L128" s="107">
        <v>3</v>
      </c>
      <c r="M128" s="105">
        <f t="shared" si="67"/>
        <v>3187.7253565367623</v>
      </c>
      <c r="N128" s="106">
        <f t="shared" si="60"/>
        <v>1062.5751188455874</v>
      </c>
      <c r="O128" s="108">
        <f t="shared" si="61"/>
        <v>0</v>
      </c>
      <c r="P128" s="109">
        <f t="shared" si="62"/>
        <v>-137.42488115441256</v>
      </c>
      <c r="Q128" s="110">
        <f t="shared" si="63"/>
        <v>0.88547926570465618</v>
      </c>
      <c r="R128" s="328"/>
      <c r="S128" s="47">
        <v>0.82569444444444418</v>
      </c>
      <c r="T128" s="48">
        <v>0.83218749999999975</v>
      </c>
      <c r="U128" s="111">
        <v>14.766666666666524</v>
      </c>
      <c r="V128" s="112">
        <v>9.3546327442704538</v>
      </c>
      <c r="W128" s="113"/>
      <c r="X128" s="116"/>
      <c r="Y128" s="337"/>
      <c r="Z128" s="338"/>
      <c r="AA128" s="172">
        <f t="shared" si="64"/>
        <v>-412.27464346323768</v>
      </c>
      <c r="AB128" s="110">
        <f t="shared" si="65"/>
        <v>0.88547926570465618</v>
      </c>
      <c r="AC128" s="333"/>
    </row>
    <row r="129" spans="1:29" ht="15.75" customHeight="1">
      <c r="A129" s="363"/>
      <c r="B129" s="100" t="s">
        <v>118</v>
      </c>
      <c r="C129" s="335" t="s">
        <v>145</v>
      </c>
      <c r="D129" s="336"/>
      <c r="E129" s="101">
        <v>18.18</v>
      </c>
      <c r="F129" s="102">
        <v>1029</v>
      </c>
      <c r="G129" s="121">
        <f t="shared" si="66"/>
        <v>18707.22</v>
      </c>
      <c r="H129" s="26">
        <v>2</v>
      </c>
      <c r="I129" s="104">
        <v>3</v>
      </c>
      <c r="J129" s="105">
        <v>3600</v>
      </c>
      <c r="K129" s="106">
        <f t="shared" si="45"/>
        <v>1200</v>
      </c>
      <c r="L129" s="107">
        <v>3</v>
      </c>
      <c r="M129" s="105">
        <f t="shared" si="67"/>
        <v>3189.3777986702826</v>
      </c>
      <c r="N129" s="106">
        <f t="shared" si="60"/>
        <v>1063.1259328900942</v>
      </c>
      <c r="O129" s="108">
        <f t="shared" si="61"/>
        <v>0</v>
      </c>
      <c r="P129" s="109">
        <f t="shared" si="62"/>
        <v>-136.87406710990581</v>
      </c>
      <c r="Q129" s="110">
        <f t="shared" si="63"/>
        <v>0.8859382774084118</v>
      </c>
      <c r="R129" s="328"/>
      <c r="S129" s="47">
        <v>0.84236111111111078</v>
      </c>
      <c r="T129" s="120">
        <v>0.85579861111111077</v>
      </c>
      <c r="U129" s="111">
        <v>14.649999999999892</v>
      </c>
      <c r="V129" s="112">
        <v>19.358007704744381</v>
      </c>
      <c r="W129" s="113"/>
      <c r="X129" s="50"/>
      <c r="Y129" s="337"/>
      <c r="Z129" s="338"/>
      <c r="AA129" s="172">
        <f t="shared" si="64"/>
        <v>-410.62220132971743</v>
      </c>
      <c r="AB129" s="110">
        <f t="shared" si="65"/>
        <v>0.8859382774084118</v>
      </c>
      <c r="AC129" s="333"/>
    </row>
    <row r="130" spans="1:29" ht="15.75" customHeight="1">
      <c r="A130" s="363"/>
      <c r="B130" s="100" t="s">
        <v>118</v>
      </c>
      <c r="C130" s="335" t="s">
        <v>139</v>
      </c>
      <c r="D130" s="336"/>
      <c r="E130" s="101">
        <v>16.66</v>
      </c>
      <c r="F130" s="102">
        <v>2067</v>
      </c>
      <c r="G130" s="121">
        <f t="shared" si="66"/>
        <v>34436.22</v>
      </c>
      <c r="H130" s="26"/>
      <c r="I130" s="104">
        <v>5</v>
      </c>
      <c r="J130" s="105">
        <v>3600</v>
      </c>
      <c r="K130" s="106">
        <f t="shared" si="45"/>
        <v>720</v>
      </c>
      <c r="L130" s="107">
        <v>5</v>
      </c>
      <c r="M130" s="105">
        <f t="shared" si="67"/>
        <v>3191.3478973714537</v>
      </c>
      <c r="N130" s="106">
        <f t="shared" si="60"/>
        <v>638.26957947429071</v>
      </c>
      <c r="O130" s="123">
        <f t="shared" si="61"/>
        <v>0</v>
      </c>
      <c r="P130" s="124">
        <f t="shared" si="62"/>
        <v>-81.730420525709292</v>
      </c>
      <c r="Q130" s="125">
        <f t="shared" si="63"/>
        <v>0.88648552704762595</v>
      </c>
      <c r="R130" s="328"/>
      <c r="S130" s="47">
        <v>0.86597222222222181</v>
      </c>
      <c r="T130" s="120">
        <v>0.89295138888888848</v>
      </c>
      <c r="U130" s="111">
        <v>14.649999999999892</v>
      </c>
      <c r="V130" s="112">
        <v>38.861322547174751</v>
      </c>
      <c r="W130" s="113"/>
      <c r="X130" s="116"/>
      <c r="Y130" s="337"/>
      <c r="Z130" s="338"/>
      <c r="AA130" s="172">
        <f t="shared" si="64"/>
        <v>-408.65210262854634</v>
      </c>
      <c r="AB130" s="110">
        <f t="shared" si="65"/>
        <v>0.88648552704762607</v>
      </c>
      <c r="AC130" s="333"/>
    </row>
    <row r="131" spans="1:29" ht="15.75" customHeight="1">
      <c r="A131" s="363"/>
      <c r="B131" s="100" t="s">
        <v>118</v>
      </c>
      <c r="C131" s="335" t="s">
        <v>201</v>
      </c>
      <c r="D131" s="336"/>
      <c r="E131" s="101">
        <v>30</v>
      </c>
      <c r="F131" s="102">
        <v>1790</v>
      </c>
      <c r="G131" s="121">
        <f t="shared" si="66"/>
        <v>53700</v>
      </c>
      <c r="H131" s="26"/>
      <c r="I131" s="104">
        <v>4</v>
      </c>
      <c r="J131" s="105">
        <v>3600</v>
      </c>
      <c r="K131" s="106">
        <f t="shared" si="45"/>
        <v>900</v>
      </c>
      <c r="L131" s="118">
        <v>4</v>
      </c>
      <c r="M131" s="105">
        <f t="shared" si="67"/>
        <v>3194.2799999999988</v>
      </c>
      <c r="N131" s="106">
        <f t="shared" si="60"/>
        <v>798.56999999999971</v>
      </c>
      <c r="O131" s="123">
        <f t="shared" si="61"/>
        <v>0</v>
      </c>
      <c r="P131" s="124">
        <f t="shared" si="62"/>
        <v>-101.43000000000029</v>
      </c>
      <c r="Q131" s="125">
        <f t="shared" si="63"/>
        <v>0.88729999999999964</v>
      </c>
      <c r="R131" s="328"/>
      <c r="S131" s="47">
        <v>0.90277777777777735</v>
      </c>
      <c r="T131" s="120">
        <v>0.9261226851851847</v>
      </c>
      <c r="U131" s="111">
        <v>15</v>
      </c>
      <c r="V131" s="112">
        <v>33.622600398211816</v>
      </c>
      <c r="W131" s="113"/>
      <c r="X131" s="116"/>
      <c r="Y131" s="337"/>
      <c r="Z131" s="338"/>
      <c r="AA131" s="172">
        <f t="shared" si="64"/>
        <v>-405.72000000000116</v>
      </c>
      <c r="AB131" s="110">
        <f t="shared" si="65"/>
        <v>0.88729999999999964</v>
      </c>
      <c r="AC131" s="333"/>
    </row>
    <row r="132" spans="1:29" ht="15.75" customHeight="1">
      <c r="A132" s="363"/>
      <c r="B132" s="100" t="s">
        <v>118</v>
      </c>
      <c r="C132" s="335" t="s">
        <v>147</v>
      </c>
      <c r="D132" s="336"/>
      <c r="E132" s="101">
        <v>24.82</v>
      </c>
      <c r="F132" s="102">
        <v>1783</v>
      </c>
      <c r="G132" s="121">
        <f t="shared" si="66"/>
        <v>44254.06</v>
      </c>
      <c r="H132" s="26"/>
      <c r="I132" s="104">
        <v>5</v>
      </c>
      <c r="J132" s="105">
        <v>3600</v>
      </c>
      <c r="K132" s="106">
        <f t="shared" si="45"/>
        <v>720</v>
      </c>
      <c r="L132" s="118">
        <v>5</v>
      </c>
      <c r="M132" s="105">
        <f t="shared" si="67"/>
        <v>3191.7682883712937</v>
      </c>
      <c r="N132" s="106">
        <f t="shared" si="60"/>
        <v>638.35365767425878</v>
      </c>
      <c r="O132" s="123">
        <f t="shared" si="61"/>
        <v>0</v>
      </c>
      <c r="P132" s="124">
        <f t="shared" si="62"/>
        <v>-81.646342325741216</v>
      </c>
      <c r="Q132" s="125">
        <f t="shared" si="63"/>
        <v>0.88660230232535941</v>
      </c>
      <c r="R132" s="328"/>
      <c r="S132" s="47">
        <v>0.93611111111111067</v>
      </c>
      <c r="T132" s="120">
        <v>0.95938657407407368</v>
      </c>
      <c r="U132" s="111">
        <v>15</v>
      </c>
      <c r="V132" s="112">
        <v>33.517470672844524</v>
      </c>
      <c r="W132" s="126"/>
      <c r="X132" s="127"/>
      <c r="Y132" s="337"/>
      <c r="Z132" s="338"/>
      <c r="AA132" s="172">
        <f t="shared" si="64"/>
        <v>-408.23171162870631</v>
      </c>
      <c r="AB132" s="110">
        <f t="shared" si="65"/>
        <v>0.8866023023253593</v>
      </c>
      <c r="AC132" s="333"/>
    </row>
    <row r="133" spans="1:29" ht="15.75" customHeight="1">
      <c r="A133" s="363"/>
      <c r="B133" s="100" t="s">
        <v>118</v>
      </c>
      <c r="C133" s="335" t="s">
        <v>146</v>
      </c>
      <c r="D133" s="336"/>
      <c r="E133" s="101">
        <v>18.18</v>
      </c>
      <c r="F133" s="102">
        <v>824</v>
      </c>
      <c r="G133" s="121">
        <f t="shared" si="66"/>
        <v>14980.32</v>
      </c>
      <c r="H133" s="26"/>
      <c r="I133" s="104">
        <v>3</v>
      </c>
      <c r="J133" s="105">
        <v>3600</v>
      </c>
      <c r="K133" s="106">
        <f t="shared" si="45"/>
        <v>1200</v>
      </c>
      <c r="L133" s="118">
        <v>3</v>
      </c>
      <c r="M133" s="105">
        <f t="shared" si="67"/>
        <v>3197.0360598015236</v>
      </c>
      <c r="N133" s="106">
        <f t="shared" si="60"/>
        <v>1065.6786866005079</v>
      </c>
      <c r="O133" s="123">
        <f t="shared" si="61"/>
        <v>0</v>
      </c>
      <c r="P133" s="124">
        <f t="shared" si="62"/>
        <v>-134.32131339949206</v>
      </c>
      <c r="Q133" s="125">
        <f t="shared" si="63"/>
        <v>0.88806557216708992</v>
      </c>
      <c r="R133" s="328"/>
      <c r="S133" s="47">
        <v>0.969444444444444</v>
      </c>
      <c r="T133" s="120">
        <v>0.98017361111111068</v>
      </c>
      <c r="U133" s="111">
        <v>15</v>
      </c>
      <c r="V133" s="112">
        <v>15.464323540682647</v>
      </c>
      <c r="W133" s="126"/>
      <c r="X133" s="127"/>
      <c r="Y133" s="337"/>
      <c r="Z133" s="338"/>
      <c r="AA133" s="172">
        <f t="shared" si="64"/>
        <v>-402.96394019847639</v>
      </c>
      <c r="AB133" s="110">
        <f t="shared" si="65"/>
        <v>0.88806557216708992</v>
      </c>
      <c r="AC133" s="333"/>
    </row>
    <row r="134" spans="1:29" ht="15.75" customHeight="1">
      <c r="A134" s="363"/>
      <c r="B134" s="100" t="s">
        <v>118</v>
      </c>
      <c r="C134" s="335" t="s">
        <v>134</v>
      </c>
      <c r="D134" s="336"/>
      <c r="E134" s="101">
        <v>16.7</v>
      </c>
      <c r="F134" s="102">
        <v>1096</v>
      </c>
      <c r="G134" s="121">
        <f t="shared" si="66"/>
        <v>18303.2</v>
      </c>
      <c r="H134" s="26"/>
      <c r="I134" s="104">
        <v>3</v>
      </c>
      <c r="J134" s="105">
        <v>3600</v>
      </c>
      <c r="K134" s="106">
        <f t="shared" si="45"/>
        <v>1200</v>
      </c>
      <c r="L134" s="118">
        <v>3</v>
      </c>
      <c r="M134" s="105">
        <f t="shared" si="67"/>
        <v>3187.7253565367628</v>
      </c>
      <c r="N134" s="106">
        <f t="shared" si="60"/>
        <v>1062.5751188455877</v>
      </c>
      <c r="O134" s="123">
        <f t="shared" si="61"/>
        <v>0</v>
      </c>
      <c r="P134" s="124">
        <f t="shared" si="62"/>
        <v>-137.42488115441233</v>
      </c>
      <c r="Q134" s="125">
        <f t="shared" si="63"/>
        <v>0.8854792657046564</v>
      </c>
      <c r="R134" s="328"/>
      <c r="S134" s="47">
        <v>0.99027777777777726</v>
      </c>
      <c r="T134" s="120">
        <v>1.004594907407407</v>
      </c>
      <c r="U134" s="111">
        <v>14.549999999999876</v>
      </c>
      <c r="V134" s="112">
        <v>20.629129753964619</v>
      </c>
      <c r="W134" s="126"/>
      <c r="X134" s="127"/>
      <c r="Y134" s="337"/>
      <c r="Z134" s="338"/>
      <c r="AA134" s="172">
        <f t="shared" si="64"/>
        <v>-412.27464346323723</v>
      </c>
      <c r="AB134" s="110">
        <f t="shared" si="65"/>
        <v>0.88547926570465629</v>
      </c>
      <c r="AC134" s="333"/>
    </row>
    <row r="135" spans="1:29" ht="15.75" customHeight="1">
      <c r="A135" s="363"/>
      <c r="B135" s="100" t="s">
        <v>118</v>
      </c>
      <c r="C135" s="335" t="s">
        <v>145</v>
      </c>
      <c r="D135" s="336"/>
      <c r="E135" s="101">
        <v>18.18</v>
      </c>
      <c r="F135" s="102">
        <v>2622</v>
      </c>
      <c r="G135" s="121">
        <f t="shared" si="66"/>
        <v>47667.96</v>
      </c>
      <c r="H135" s="62"/>
      <c r="I135" s="104">
        <v>3</v>
      </c>
      <c r="J135" s="105">
        <v>3600</v>
      </c>
      <c r="K135" s="106">
        <f t="shared" si="45"/>
        <v>1200</v>
      </c>
      <c r="L135" s="118">
        <v>3</v>
      </c>
      <c r="M135" s="105">
        <f t="shared" si="67"/>
        <v>3189.3777986702821</v>
      </c>
      <c r="N135" s="106">
        <f t="shared" si="60"/>
        <v>1063.125932890094</v>
      </c>
      <c r="O135" s="123">
        <f t="shared" si="61"/>
        <v>0</v>
      </c>
      <c r="P135" s="124">
        <f t="shared" si="62"/>
        <v>-136.87406710990604</v>
      </c>
      <c r="Q135" s="125">
        <f t="shared" si="63"/>
        <v>0.88593827740841169</v>
      </c>
      <c r="R135" s="328"/>
      <c r="S135" s="47">
        <v>1.0145833333333329</v>
      </c>
      <c r="T135" s="120">
        <v>1.0488310185185181</v>
      </c>
      <c r="U135" s="111">
        <v>15</v>
      </c>
      <c r="V135" s="112">
        <v>49.326235375937586</v>
      </c>
      <c r="W135" s="126"/>
      <c r="X135" s="127"/>
      <c r="Y135" s="337"/>
      <c r="Z135" s="338"/>
      <c r="AA135" s="172">
        <f t="shared" si="64"/>
        <v>-410.62220132971788</v>
      </c>
      <c r="AB135" s="110">
        <f t="shared" si="65"/>
        <v>0.88593827740841169</v>
      </c>
      <c r="AC135" s="333"/>
    </row>
    <row r="136" spans="1:29" ht="15.75" customHeight="1">
      <c r="A136" s="363"/>
      <c r="B136" s="100" t="s">
        <v>118</v>
      </c>
      <c r="C136" s="335" t="s">
        <v>139</v>
      </c>
      <c r="D136" s="336"/>
      <c r="E136" s="101">
        <v>16.66</v>
      </c>
      <c r="F136" s="102">
        <v>5979</v>
      </c>
      <c r="G136" s="121">
        <f t="shared" si="66"/>
        <v>99610.14</v>
      </c>
      <c r="H136" s="62"/>
      <c r="I136" s="104">
        <v>5</v>
      </c>
      <c r="J136" s="105">
        <v>3600</v>
      </c>
      <c r="K136" s="106">
        <f t="shared" si="45"/>
        <v>720</v>
      </c>
      <c r="L136" s="118">
        <v>5</v>
      </c>
      <c r="M136" s="105">
        <f t="shared" si="67"/>
        <v>3191.3478973714537</v>
      </c>
      <c r="N136" s="106">
        <f t="shared" si="60"/>
        <v>638.26957947429071</v>
      </c>
      <c r="O136" s="123">
        <f t="shared" si="61"/>
        <v>0</v>
      </c>
      <c r="P136" s="124">
        <f t="shared" si="62"/>
        <v>-81.730420525709292</v>
      </c>
      <c r="Q136" s="125">
        <f t="shared" si="63"/>
        <v>0.88648552704762595</v>
      </c>
      <c r="R136" s="328"/>
      <c r="S136" s="47">
        <v>1.0590277777777775</v>
      </c>
      <c r="T136" s="120">
        <v>1.137083333333333</v>
      </c>
      <c r="U136" s="111">
        <v>14.683333333333444</v>
      </c>
      <c r="V136" s="112">
        <v>112.41018263645759</v>
      </c>
      <c r="W136" s="126"/>
      <c r="X136" s="127"/>
      <c r="Y136" s="337"/>
      <c r="Z136" s="338"/>
      <c r="AA136" s="172">
        <f t="shared" si="64"/>
        <v>-408.65210262854634</v>
      </c>
      <c r="AB136" s="110">
        <f t="shared" si="65"/>
        <v>0.88648552704762607</v>
      </c>
      <c r="AC136" s="333"/>
    </row>
    <row r="137" spans="1:29" ht="15.75" customHeight="1">
      <c r="A137" s="363"/>
      <c r="B137" s="100"/>
      <c r="C137" s="335"/>
      <c r="D137" s="336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8"/>
      <c r="S137" s="47"/>
      <c r="T137" s="120"/>
      <c r="U137" s="111"/>
      <c r="V137" s="112"/>
      <c r="W137" s="113"/>
      <c r="X137" s="116"/>
      <c r="Y137" s="337"/>
      <c r="Z137" s="338"/>
      <c r="AA137" s="172"/>
      <c r="AB137" s="110"/>
      <c r="AC137" s="333"/>
    </row>
    <row r="138" spans="1:29" ht="15.75" customHeight="1">
      <c r="A138" s="363"/>
      <c r="B138" s="100"/>
      <c r="C138" s="335"/>
      <c r="D138" s="336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8"/>
      <c r="S138" s="47"/>
      <c r="T138" s="120"/>
      <c r="U138" s="111"/>
      <c r="V138" s="112"/>
      <c r="W138" s="126"/>
      <c r="X138" s="127"/>
      <c r="Y138" s="337"/>
      <c r="Z138" s="338"/>
      <c r="AA138" s="172"/>
      <c r="AB138" s="110"/>
      <c r="AC138" s="333"/>
    </row>
    <row r="139" spans="1:29" ht="15.75" customHeight="1">
      <c r="A139" s="363"/>
      <c r="B139" s="100"/>
      <c r="C139" s="335"/>
      <c r="D139" s="336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8"/>
      <c r="S139" s="119"/>
      <c r="T139" s="120"/>
      <c r="U139" s="130"/>
      <c r="V139" s="131"/>
      <c r="W139" s="126"/>
      <c r="X139" s="127"/>
      <c r="Y139" s="337"/>
      <c r="Z139" s="338"/>
      <c r="AA139" s="173"/>
      <c r="AB139" s="125"/>
      <c r="AC139" s="333"/>
    </row>
    <row r="140" spans="1:29" ht="15.75" customHeight="1" thickBot="1">
      <c r="A140" s="364"/>
      <c r="B140" s="133" t="s">
        <v>115</v>
      </c>
      <c r="C140" s="358"/>
      <c r="D140" s="358"/>
      <c r="E140" s="134"/>
      <c r="F140" s="167"/>
      <c r="G140" s="135"/>
      <c r="H140" s="69"/>
      <c r="I140" s="136">
        <f t="shared" ref="I140:J140" si="68">AVERAGE(I124:I139)</f>
        <v>3.9230769230769229</v>
      </c>
      <c r="J140" s="137">
        <f t="shared" si="68"/>
        <v>3600</v>
      </c>
      <c r="K140" s="138">
        <f t="shared" ref="K140" si="69">J140/I140</f>
        <v>917.64705882352951</v>
      </c>
      <c r="L140" s="136">
        <f t="shared" ref="L140:M140" si="70">AVERAGE(L124:L139)</f>
        <v>3.9230769230769229</v>
      </c>
      <c r="M140" s="137">
        <f t="shared" si="70"/>
        <v>3191.8783614518525</v>
      </c>
      <c r="N140" s="138">
        <f>M140/L140</f>
        <v>813.61605291909973</v>
      </c>
      <c r="O140" s="139">
        <f>L140-I140</f>
        <v>0</v>
      </c>
      <c r="P140" s="140">
        <f>N140-K140</f>
        <v>-104.03100590442978</v>
      </c>
      <c r="Q140" s="141">
        <f>N140/K140</f>
        <v>0.88663287818107017</v>
      </c>
      <c r="R140" s="329"/>
      <c r="S140" s="142">
        <v>0.75624999999999998</v>
      </c>
      <c r="T140" s="143">
        <v>1.137083333333333</v>
      </c>
      <c r="U140" s="144"/>
      <c r="V140" s="166"/>
      <c r="W140" s="167"/>
      <c r="X140" s="138"/>
      <c r="Y140" s="359"/>
      <c r="Z140" s="360"/>
      <c r="AA140" s="174">
        <f>M140-J140</f>
        <v>-408.12163854814753</v>
      </c>
      <c r="AB140" s="141">
        <f>M140/J140</f>
        <v>0.88663287818107017</v>
      </c>
      <c r="AC140" s="334"/>
    </row>
    <row r="142" spans="1:29">
      <c r="Y142" s="365" t="s">
        <v>149</v>
      </c>
      <c r="Z142" s="365"/>
    </row>
    <row r="143" spans="1:29">
      <c r="Y143" s="365" t="s">
        <v>150</v>
      </c>
      <c r="Z143" s="365"/>
    </row>
    <row r="144" spans="1:29">
      <c r="Y144" s="365" t="s">
        <v>151</v>
      </c>
      <c r="Z144" s="365"/>
    </row>
    <row r="145" spans="25:26">
      <c r="Y145" s="365" t="s">
        <v>152</v>
      </c>
      <c r="Z145" s="365"/>
    </row>
    <row r="146" spans="25:26">
      <c r="Y146" s="365" t="s">
        <v>153</v>
      </c>
      <c r="Z146" s="365"/>
    </row>
    <row r="147" spans="25:26">
      <c r="Y147" s="365" t="s">
        <v>154</v>
      </c>
      <c r="Z147" s="365"/>
    </row>
    <row r="148" spans="25:26">
      <c r="Y148" s="365" t="s">
        <v>155</v>
      </c>
      <c r="Z148" s="365"/>
    </row>
    <row r="149" spans="25:26">
      <c r="Y149" s="365" t="s">
        <v>156</v>
      </c>
      <c r="Z149" s="365"/>
    </row>
    <row r="150" spans="25:26">
      <c r="Y150" s="365" t="s">
        <v>157</v>
      </c>
      <c r="Z150" s="365"/>
    </row>
    <row r="151" spans="25:26">
      <c r="Y151" s="365" t="s">
        <v>158</v>
      </c>
      <c r="Z151" s="365"/>
    </row>
    <row r="152" spans="25:26">
      <c r="Y152" s="365" t="s">
        <v>159</v>
      </c>
      <c r="Z152" s="365"/>
    </row>
    <row r="153" spans="25:26">
      <c r="Y153" s="365" t="s">
        <v>160</v>
      </c>
      <c r="Z153" s="365"/>
    </row>
    <row r="154" spans="25:26">
      <c r="Y154" s="365" t="s">
        <v>161</v>
      </c>
      <c r="Z154" s="365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91" priority="1" operator="greaterThan">
      <formula>0</formula>
    </cfRule>
  </conditionalFormatting>
  <conditionalFormatting sqref="P5:P140 AA5:AA140">
    <cfRule type="cellIs" dxfId="90" priority="4" operator="lessThan">
      <formula>0</formula>
    </cfRule>
  </conditionalFormatting>
  <conditionalFormatting sqref="Q5:Q140 AB5:AB140">
    <cfRule type="cellIs" dxfId="89" priority="2" operator="greaterThan">
      <formula>1</formula>
    </cfRule>
    <cfRule type="cellIs" dxfId="88" priority="3" operator="lessThan">
      <formula>0.8</formula>
    </cfRule>
  </conditionalFormatting>
  <conditionalFormatting sqref="AC5:AC6 R5:R140 AC73:AC78">
    <cfRule type="cellIs" dxfId="87" priority="5" operator="lessThan">
      <formula>0.8</formula>
    </cfRule>
  </conditionalFormatting>
  <conditionalFormatting sqref="AC12:AC20">
    <cfRule type="cellIs" dxfId="86" priority="12" operator="lessThan">
      <formula>0.8</formula>
    </cfRule>
  </conditionalFormatting>
  <conditionalFormatting sqref="AC22">
    <cfRule type="cellIs" dxfId="85" priority="11" operator="lessThan">
      <formula>0.8</formula>
    </cfRule>
  </conditionalFormatting>
  <conditionalFormatting sqref="AC39">
    <cfRule type="cellIs" dxfId="84" priority="7" operator="lessThan">
      <formula>0.8</formula>
    </cfRule>
  </conditionalFormatting>
  <conditionalFormatting sqref="AC56:AC61">
    <cfRule type="cellIs" dxfId="83" priority="6" operator="lessThan">
      <formula>0.8</formula>
    </cfRule>
  </conditionalFormatting>
  <conditionalFormatting sqref="AC90">
    <cfRule type="cellIs" dxfId="82" priority="10" operator="lessThan">
      <formula>0.8</formula>
    </cfRule>
  </conditionalFormatting>
  <conditionalFormatting sqref="AC107">
    <cfRule type="cellIs" dxfId="81" priority="9" operator="lessThan">
      <formula>0.8</formula>
    </cfRule>
  </conditionalFormatting>
  <conditionalFormatting sqref="AC124:AC129">
    <cfRule type="cellIs" dxfId="80" priority="8" operator="lessThan">
      <formula>0.8</formula>
    </cfRule>
  </conditionalFormatting>
  <dataValidations count="1">
    <dataValidation type="list" allowBlank="1" showInputMessage="1" showErrorMessage="1" sqref="Y5:Z140" xr:uid="{5EC20E1C-A23F-4555-92DC-A68CE0F07BE4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3B3CE-DC5B-4CB9-A3AC-2588A82871DE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C22" sqref="B21:X38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SUM(F5:F140)</f>
        <v>91911</v>
      </c>
      <c r="E1" s="88" t="s">
        <v>3</v>
      </c>
      <c r="F1" s="89">
        <f>SUM(G5:G140)</f>
        <v>4059359.7900000005</v>
      </c>
      <c r="G1" s="90" t="s">
        <v>84</v>
      </c>
      <c r="H1" s="91">
        <f>L21+L38+L55+L72+L89+L106+L123+L140</f>
        <v>133.84166666666667</v>
      </c>
      <c r="I1" s="284" t="s">
        <v>85</v>
      </c>
      <c r="J1" s="280"/>
      <c r="K1" s="309"/>
      <c r="L1" s="313" t="s">
        <v>86</v>
      </c>
      <c r="M1" s="314"/>
      <c r="N1" s="315"/>
      <c r="O1" s="280" t="s">
        <v>87</v>
      </c>
      <c r="P1" s="280"/>
      <c r="Q1" s="280"/>
      <c r="R1" s="281"/>
      <c r="S1" s="284" t="s">
        <v>88</v>
      </c>
      <c r="T1" s="280"/>
      <c r="U1" s="280"/>
      <c r="V1" s="280"/>
      <c r="W1" s="280"/>
      <c r="X1" s="281"/>
      <c r="Y1" s="192" t="s">
        <v>187</v>
      </c>
      <c r="Z1" s="192" t="s">
        <v>188</v>
      </c>
      <c r="AA1" s="366" t="s">
        <v>163</v>
      </c>
      <c r="AB1" s="367"/>
      <c r="AC1" s="176" t="s">
        <v>19</v>
      </c>
      <c r="AD1" s="177" t="s">
        <v>162</v>
      </c>
      <c r="AE1" s="284" t="s">
        <v>90</v>
      </c>
      <c r="AF1" s="286"/>
      <c r="AG1" s="287"/>
    </row>
    <row r="2" spans="1:33" ht="26.25" customHeight="1" thickBot="1">
      <c r="A2" s="299">
        <v>46207</v>
      </c>
      <c r="B2" s="300"/>
      <c r="C2" s="92" t="s">
        <v>40</v>
      </c>
      <c r="D2" s="93">
        <f>AVERAGE(N21,N38,N55,N72,N89,N106,N123,N140)</f>
        <v>191.79186417980938</v>
      </c>
      <c r="E2" s="93" t="s">
        <v>91</v>
      </c>
      <c r="F2" s="94">
        <f>F1/D1</f>
        <v>44.166201978000466</v>
      </c>
      <c r="G2" s="95" t="s">
        <v>92</v>
      </c>
      <c r="H2" s="96">
        <f>COUNT(H5:H140)</f>
        <v>0</v>
      </c>
      <c r="I2" s="310"/>
      <c r="J2" s="311"/>
      <c r="K2" s="312"/>
      <c r="L2" s="316"/>
      <c r="M2" s="282"/>
      <c r="N2" s="317"/>
      <c r="O2" s="282"/>
      <c r="P2" s="282"/>
      <c r="Q2" s="282"/>
      <c r="R2" s="283"/>
      <c r="S2" s="285"/>
      <c r="T2" s="282"/>
      <c r="U2" s="282"/>
      <c r="V2" s="282"/>
      <c r="W2" s="282"/>
      <c r="X2" s="283"/>
      <c r="Y2" s="193">
        <f>SUM(Y21,Y38,Y55,Y72,Y89,Y106,Y123,Y140)</f>
        <v>0</v>
      </c>
      <c r="Z2" s="193">
        <f>SUM(Z21,Z38,Z55,Z72,Z89,Z106,Z123,Z140)</f>
        <v>0</v>
      </c>
      <c r="AA2" s="368"/>
      <c r="AB2" s="369"/>
      <c r="AC2" s="201">
        <f>SUM(AC21,AC38,AC55,AC72,AC89,AC106,AC123,AC140)</f>
        <v>50</v>
      </c>
      <c r="AD2" s="202">
        <f>SUM(AD21,AD38,AD55,AD72,AD89,AD106,AD123,AD140)</f>
        <v>0</v>
      </c>
      <c r="AE2" s="288"/>
      <c r="AF2" s="289"/>
      <c r="AG2" s="290"/>
    </row>
    <row r="3" spans="1:33" ht="23.25" customHeight="1">
      <c r="A3" s="301" t="s">
        <v>93</v>
      </c>
      <c r="B3" s="303" t="s">
        <v>94</v>
      </c>
      <c r="C3" s="305" t="s">
        <v>95</v>
      </c>
      <c r="D3" s="305"/>
      <c r="E3" s="307" t="s">
        <v>96</v>
      </c>
      <c r="F3" s="305" t="s">
        <v>97</v>
      </c>
      <c r="G3" s="307" t="s">
        <v>98</v>
      </c>
      <c r="H3" s="356" t="s">
        <v>99</v>
      </c>
      <c r="I3" s="291" t="s">
        <v>100</v>
      </c>
      <c r="J3" s="293" t="s">
        <v>101</v>
      </c>
      <c r="K3" s="295" t="s">
        <v>40</v>
      </c>
      <c r="L3" s="297" t="s">
        <v>100</v>
      </c>
      <c r="M3" s="293" t="s">
        <v>101</v>
      </c>
      <c r="N3" s="295" t="s">
        <v>40</v>
      </c>
      <c r="O3" s="291" t="s">
        <v>100</v>
      </c>
      <c r="P3" s="350" t="s">
        <v>40</v>
      </c>
      <c r="Q3" s="352" t="s">
        <v>102</v>
      </c>
      <c r="R3" s="354" t="s">
        <v>103</v>
      </c>
      <c r="S3" s="339" t="s">
        <v>104</v>
      </c>
      <c r="T3" s="340"/>
      <c r="U3" s="341" t="s">
        <v>105</v>
      </c>
      <c r="V3" s="341" t="s">
        <v>106</v>
      </c>
      <c r="W3" s="305" t="s">
        <v>107</v>
      </c>
      <c r="X3" s="343"/>
      <c r="Y3" s="370" t="s">
        <v>189</v>
      </c>
      <c r="Z3" s="371"/>
      <c r="AA3" s="377" t="s">
        <v>108</v>
      </c>
      <c r="AB3" s="378"/>
      <c r="AC3" s="370" t="s">
        <v>190</v>
      </c>
      <c r="AD3" s="371"/>
      <c r="AE3" s="348" t="s">
        <v>101</v>
      </c>
      <c r="AF3" s="318" t="s">
        <v>102</v>
      </c>
      <c r="AG3" s="320" t="s">
        <v>109</v>
      </c>
    </row>
    <row r="4" spans="1:33" ht="17.25" customHeight="1" thickBot="1">
      <c r="A4" s="302"/>
      <c r="B4" s="304"/>
      <c r="C4" s="306"/>
      <c r="D4" s="306"/>
      <c r="E4" s="308"/>
      <c r="F4" s="306"/>
      <c r="G4" s="308"/>
      <c r="H4" s="357"/>
      <c r="I4" s="292"/>
      <c r="J4" s="294"/>
      <c r="K4" s="296"/>
      <c r="L4" s="298"/>
      <c r="M4" s="294"/>
      <c r="N4" s="296"/>
      <c r="O4" s="292"/>
      <c r="P4" s="351"/>
      <c r="Q4" s="353"/>
      <c r="R4" s="355"/>
      <c r="S4" s="203" t="s">
        <v>110</v>
      </c>
      <c r="T4" s="204" t="s">
        <v>111</v>
      </c>
      <c r="U4" s="342"/>
      <c r="V4" s="342"/>
      <c r="W4" s="99" t="s">
        <v>112</v>
      </c>
      <c r="X4" s="69" t="s">
        <v>113</v>
      </c>
      <c r="Y4" s="194" t="s">
        <v>49</v>
      </c>
      <c r="Z4" s="195" t="s">
        <v>50</v>
      </c>
      <c r="AA4" s="379"/>
      <c r="AB4" s="380"/>
      <c r="AC4" s="194" t="s">
        <v>164</v>
      </c>
      <c r="AD4" s="195" t="s">
        <v>165</v>
      </c>
      <c r="AE4" s="349"/>
      <c r="AF4" s="319"/>
      <c r="AG4" s="321"/>
    </row>
    <row r="5" spans="1:33" ht="15.75" customHeight="1">
      <c r="A5" s="322" t="s">
        <v>170</v>
      </c>
      <c r="B5" s="114" t="s">
        <v>166</v>
      </c>
      <c r="C5" s="372" t="s">
        <v>167</v>
      </c>
      <c r="D5" s="372"/>
      <c r="E5" s="147">
        <v>19.7</v>
      </c>
      <c r="F5" s="151">
        <v>3558</v>
      </c>
      <c r="G5" s="148">
        <f t="shared" ref="G5:G9" si="0">E5*F5</f>
        <v>70092.599999999991</v>
      </c>
      <c r="H5" s="149"/>
      <c r="I5" s="150">
        <v>13</v>
      </c>
      <c r="J5" s="151">
        <v>1200</v>
      </c>
      <c r="K5" s="152">
        <f>J5/I5</f>
        <v>92.307692307692307</v>
      </c>
      <c r="L5" s="107">
        <v>13</v>
      </c>
      <c r="M5" s="151">
        <f>F5/V5*60</f>
        <v>1082.3304896674565</v>
      </c>
      <c r="N5" s="152">
        <f>M5/L5</f>
        <v>83.256191512881273</v>
      </c>
      <c r="O5" s="154">
        <f>L5-I5</f>
        <v>0</v>
      </c>
      <c r="P5" s="155">
        <f>N5-K5</f>
        <v>-9.0515007948110338</v>
      </c>
      <c r="Q5" s="156">
        <f>N5/K5</f>
        <v>0.90194207472288046</v>
      </c>
      <c r="R5" s="327">
        <f>Q21</f>
        <v>0.89703631104685377</v>
      </c>
      <c r="S5" s="157">
        <v>0.16666666666666666</v>
      </c>
      <c r="T5" s="158">
        <v>0.30363425925925924</v>
      </c>
      <c r="U5" s="159"/>
      <c r="V5" s="160">
        <v>197.2410479405336</v>
      </c>
      <c r="W5" s="181"/>
      <c r="X5" s="152"/>
      <c r="Y5" s="12"/>
      <c r="Z5" s="198"/>
      <c r="AA5" s="330"/>
      <c r="AB5" s="331"/>
      <c r="AC5" s="12">
        <v>4</v>
      </c>
      <c r="AD5" s="198"/>
      <c r="AE5" s="178">
        <f>M5-J5</f>
        <v>-117.6695103325435</v>
      </c>
      <c r="AF5" s="132">
        <f>M5/J5</f>
        <v>0.90194207472288046</v>
      </c>
      <c r="AG5" s="373">
        <f>AF21</f>
        <v>0.89703631104685366</v>
      </c>
    </row>
    <row r="6" spans="1:33" ht="15.75" customHeight="1">
      <c r="A6" s="323"/>
      <c r="B6" s="100" t="s">
        <v>171</v>
      </c>
      <c r="C6" s="376" t="s">
        <v>172</v>
      </c>
      <c r="D6" s="376"/>
      <c r="E6" s="101">
        <v>56.43</v>
      </c>
      <c r="F6" s="102">
        <v>4541</v>
      </c>
      <c r="G6" s="103">
        <f t="shared" si="0"/>
        <v>256248.63</v>
      </c>
      <c r="H6" s="26"/>
      <c r="I6" s="104">
        <v>24</v>
      </c>
      <c r="J6" s="105">
        <v>2000</v>
      </c>
      <c r="K6" s="106">
        <f t="shared" ref="K6:K44" si="1">J6/I6</f>
        <v>83.333333333333329</v>
      </c>
      <c r="L6" s="107">
        <v>24</v>
      </c>
      <c r="M6" s="105">
        <f>F6/V6*60</f>
        <v>1792.1403014463872</v>
      </c>
      <c r="N6" s="106">
        <f>M6/L6</f>
        <v>74.672512560266128</v>
      </c>
      <c r="O6" s="108">
        <f>L6-I6</f>
        <v>0</v>
      </c>
      <c r="P6" s="109">
        <f>N6-K6</f>
        <v>-8.6608207730672007</v>
      </c>
      <c r="Q6" s="110">
        <f>N6/K6</f>
        <v>0.89607015072319363</v>
      </c>
      <c r="R6" s="328"/>
      <c r="S6" s="47">
        <v>0.30763888888888891</v>
      </c>
      <c r="T6" s="48">
        <v>0.41320601851851857</v>
      </c>
      <c r="U6" s="111">
        <v>5.7666666666667155</v>
      </c>
      <c r="V6" s="112">
        <v>152.03050775662209</v>
      </c>
      <c r="W6" s="113"/>
      <c r="X6" s="116"/>
      <c r="Y6" s="12"/>
      <c r="Z6" s="198"/>
      <c r="AA6" s="337"/>
      <c r="AB6" s="338"/>
      <c r="AC6" s="12">
        <v>4</v>
      </c>
      <c r="AD6" s="198"/>
      <c r="AE6" s="117">
        <f>M6-J6</f>
        <v>-207.85969855361282</v>
      </c>
      <c r="AF6" s="110">
        <f>M6/J6</f>
        <v>0.89607015072319363</v>
      </c>
      <c r="AG6" s="374"/>
    </row>
    <row r="7" spans="1:33" ht="15.75" customHeight="1">
      <c r="A7" s="323"/>
      <c r="B7" s="100" t="s">
        <v>173</v>
      </c>
      <c r="C7" s="376" t="s">
        <v>196</v>
      </c>
      <c r="D7" s="376"/>
      <c r="E7" s="101">
        <v>77.349999999999994</v>
      </c>
      <c r="F7" s="102">
        <v>736</v>
      </c>
      <c r="G7" s="103">
        <f t="shared" si="0"/>
        <v>56929.599999999999</v>
      </c>
      <c r="H7" s="26"/>
      <c r="I7" s="104">
        <v>25</v>
      </c>
      <c r="J7" s="105">
        <v>2000</v>
      </c>
      <c r="K7" s="106">
        <f t="shared" si="1"/>
        <v>80</v>
      </c>
      <c r="L7" s="107">
        <v>25</v>
      </c>
      <c r="M7" s="105">
        <f>F7/V7*60</f>
        <v>1787.0323683027768</v>
      </c>
      <c r="N7" s="106">
        <f>M7/L7</f>
        <v>71.481294732111067</v>
      </c>
      <c r="O7" s="108">
        <f>L7-I7</f>
        <v>0</v>
      </c>
      <c r="P7" s="109">
        <f>N7-K7</f>
        <v>-8.518705267888933</v>
      </c>
      <c r="Q7" s="110">
        <f>N7/K7</f>
        <v>0.89351618415138834</v>
      </c>
      <c r="R7" s="328"/>
      <c r="S7" s="47">
        <v>0.41736111111111113</v>
      </c>
      <c r="T7" s="48">
        <v>0.43451388888888892</v>
      </c>
      <c r="U7" s="111">
        <v>5.9833333333332828</v>
      </c>
      <c r="V7" s="112">
        <v>24.711359896598122</v>
      </c>
      <c r="W7" s="113"/>
      <c r="X7" s="116"/>
      <c r="Y7" s="12"/>
      <c r="Z7" s="198"/>
      <c r="AA7" s="337"/>
      <c r="AB7" s="338"/>
      <c r="AC7" s="12">
        <v>1</v>
      </c>
      <c r="AD7" s="198"/>
      <c r="AE7" s="117">
        <f>M7-J7</f>
        <v>-212.96763169722317</v>
      </c>
      <c r="AF7" s="110">
        <f>M7/J7</f>
        <v>0.89351618415138845</v>
      </c>
      <c r="AG7" s="374"/>
    </row>
    <row r="8" spans="1:33" ht="15.75" customHeight="1">
      <c r="A8" s="323"/>
      <c r="B8" s="100" t="s">
        <v>173</v>
      </c>
      <c r="C8" s="376" t="s">
        <v>174</v>
      </c>
      <c r="D8" s="376"/>
      <c r="E8" s="101">
        <v>77.34</v>
      </c>
      <c r="F8" s="102">
        <v>1703</v>
      </c>
      <c r="G8" s="103">
        <f t="shared" si="0"/>
        <v>131710.02000000002</v>
      </c>
      <c r="H8" s="26"/>
      <c r="I8" s="104">
        <v>23</v>
      </c>
      <c r="J8" s="105">
        <v>2000</v>
      </c>
      <c r="K8" s="106">
        <f t="shared" si="1"/>
        <v>86.956521739130437</v>
      </c>
      <c r="L8" s="118">
        <v>23</v>
      </c>
      <c r="M8" s="105">
        <f>F8/V8*60</f>
        <v>1794.6192297084638</v>
      </c>
      <c r="N8" s="106">
        <f>M8/L8</f>
        <v>78.026923030802777</v>
      </c>
      <c r="O8" s="108">
        <f>L8-I8</f>
        <v>0</v>
      </c>
      <c r="P8" s="109">
        <f>N8-K8</f>
        <v>-8.92959870832766</v>
      </c>
      <c r="Q8" s="110">
        <f>N8/K8</f>
        <v>0.89730961485423189</v>
      </c>
      <c r="R8" s="328"/>
      <c r="S8" s="47">
        <v>0.4375</v>
      </c>
      <c r="T8" s="48">
        <v>0.47703703703703704</v>
      </c>
      <c r="U8" s="111">
        <v>5</v>
      </c>
      <c r="V8" s="112">
        <v>56.936869007359945</v>
      </c>
      <c r="W8" s="113">
        <v>0.47703703703703704</v>
      </c>
      <c r="X8" s="116">
        <v>0.51527777777777772</v>
      </c>
      <c r="Y8" s="12"/>
      <c r="Z8" s="198"/>
      <c r="AA8" s="337"/>
      <c r="AB8" s="338"/>
      <c r="AC8" s="12">
        <v>1</v>
      </c>
      <c r="AD8" s="198"/>
      <c r="AE8" s="117">
        <f>M8-J8</f>
        <v>-205.38077029153624</v>
      </c>
      <c r="AF8" s="110">
        <f>M8/J8</f>
        <v>0.89730961485423189</v>
      </c>
      <c r="AG8" s="374"/>
    </row>
    <row r="9" spans="1:33" ht="15.75" customHeight="1">
      <c r="A9" s="323"/>
      <c r="B9" s="100" t="s">
        <v>173</v>
      </c>
      <c r="C9" s="376" t="s">
        <v>176</v>
      </c>
      <c r="D9" s="376"/>
      <c r="E9" s="101">
        <v>59.52</v>
      </c>
      <c r="F9" s="102">
        <v>3499</v>
      </c>
      <c r="G9" s="103">
        <f t="shared" si="0"/>
        <v>208260.48000000001</v>
      </c>
      <c r="H9" s="13"/>
      <c r="I9" s="104">
        <v>24</v>
      </c>
      <c r="J9" s="105">
        <v>2000</v>
      </c>
      <c r="K9" s="106">
        <f t="shared" si="1"/>
        <v>83.333333333333329</v>
      </c>
      <c r="L9" s="118">
        <v>24</v>
      </c>
      <c r="M9" s="105">
        <f>F9/V9*60</f>
        <v>1796.6116725059692</v>
      </c>
      <c r="N9" s="106">
        <f>M9/L9</f>
        <v>74.858819687748721</v>
      </c>
      <c r="O9" s="108">
        <f>L9-I9</f>
        <v>0</v>
      </c>
      <c r="P9" s="109">
        <f>N9-K9</f>
        <v>-8.474513645584608</v>
      </c>
      <c r="Q9" s="110">
        <f>N9/K9</f>
        <v>0.89830583625298466</v>
      </c>
      <c r="R9" s="328"/>
      <c r="S9" s="47">
        <v>0.51527777777777772</v>
      </c>
      <c r="T9" s="48">
        <v>0.59642361111111108</v>
      </c>
      <c r="U9" s="111">
        <v>55.066666666666592</v>
      </c>
      <c r="V9" s="112">
        <v>116.85329846887237</v>
      </c>
      <c r="W9" s="113"/>
      <c r="X9" s="116"/>
      <c r="Y9" s="12"/>
      <c r="Z9" s="198"/>
      <c r="AA9" s="337"/>
      <c r="AB9" s="338"/>
      <c r="AC9" s="12">
        <v>3</v>
      </c>
      <c r="AD9" s="198"/>
      <c r="AE9" s="117">
        <f>M9-J9</f>
        <v>-203.38832749403082</v>
      </c>
      <c r="AF9" s="110">
        <f>M9/J9</f>
        <v>0.89830583625298455</v>
      </c>
      <c r="AG9" s="374"/>
    </row>
    <row r="10" spans="1:33" ht="15.75" customHeight="1">
      <c r="A10" s="323"/>
      <c r="B10" s="100"/>
      <c r="C10" s="376"/>
      <c r="D10" s="376"/>
      <c r="E10" s="101"/>
      <c r="F10" s="102"/>
      <c r="G10" s="121"/>
      <c r="H10" s="122"/>
      <c r="I10" s="104"/>
      <c r="J10" s="105"/>
      <c r="K10" s="106"/>
      <c r="L10" s="118"/>
      <c r="M10" s="105"/>
      <c r="N10" s="106"/>
      <c r="O10" s="108"/>
      <c r="P10" s="109"/>
      <c r="Q10" s="110"/>
      <c r="R10" s="328"/>
      <c r="S10" s="47"/>
      <c r="T10" s="120"/>
      <c r="U10" s="111"/>
      <c r="V10" s="112"/>
      <c r="W10" s="113"/>
      <c r="X10" s="116"/>
      <c r="Y10" s="12"/>
      <c r="Z10" s="198"/>
      <c r="AA10" s="337"/>
      <c r="AB10" s="338"/>
      <c r="AC10" s="12"/>
      <c r="AD10" s="198"/>
      <c r="AE10" s="117"/>
      <c r="AF10" s="110"/>
      <c r="AG10" s="374"/>
    </row>
    <row r="11" spans="1:33" ht="15.75" customHeight="1">
      <c r="A11" s="323"/>
      <c r="B11" s="100"/>
      <c r="C11" s="376"/>
      <c r="D11" s="376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28"/>
      <c r="S11" s="47"/>
      <c r="T11" s="120"/>
      <c r="U11" s="111"/>
      <c r="V11" s="112"/>
      <c r="W11" s="113"/>
      <c r="X11" s="116"/>
      <c r="Y11" s="12"/>
      <c r="Z11" s="198"/>
      <c r="AA11" s="337"/>
      <c r="AB11" s="338"/>
      <c r="AC11" s="12"/>
      <c r="AD11" s="198"/>
      <c r="AE11" s="117"/>
      <c r="AF11" s="110"/>
      <c r="AG11" s="374"/>
    </row>
    <row r="12" spans="1:33" ht="15.75" customHeight="1">
      <c r="A12" s="323"/>
      <c r="B12" s="100"/>
      <c r="C12" s="376"/>
      <c r="D12" s="376"/>
      <c r="E12" s="101"/>
      <c r="F12" s="102"/>
      <c r="G12" s="121"/>
      <c r="H12" s="62"/>
      <c r="I12" s="104"/>
      <c r="J12" s="105"/>
      <c r="K12" s="106"/>
      <c r="L12" s="107"/>
      <c r="M12" s="105"/>
      <c r="N12" s="106"/>
      <c r="O12" s="123"/>
      <c r="P12" s="124"/>
      <c r="Q12" s="125"/>
      <c r="R12" s="328"/>
      <c r="S12" s="47"/>
      <c r="T12" s="120"/>
      <c r="U12" s="111"/>
      <c r="V12" s="112"/>
      <c r="W12" s="113"/>
      <c r="X12" s="116"/>
      <c r="Y12" s="12"/>
      <c r="Z12" s="198"/>
      <c r="AA12" s="337"/>
      <c r="AB12" s="338"/>
      <c r="AC12" s="12"/>
      <c r="AD12" s="198"/>
      <c r="AE12" s="117"/>
      <c r="AF12" s="110"/>
      <c r="AG12" s="374"/>
    </row>
    <row r="13" spans="1:33" ht="15.75" customHeight="1">
      <c r="A13" s="323"/>
      <c r="B13" s="100"/>
      <c r="C13" s="376"/>
      <c r="D13" s="37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8"/>
      <c r="S13" s="47"/>
      <c r="T13" s="120"/>
      <c r="U13" s="111"/>
      <c r="V13" s="112"/>
      <c r="W13" s="113"/>
      <c r="X13" s="116"/>
      <c r="Y13" s="12"/>
      <c r="Z13" s="198"/>
      <c r="AA13" s="337"/>
      <c r="AB13" s="338"/>
      <c r="AC13" s="12"/>
      <c r="AD13" s="198"/>
      <c r="AE13" s="117"/>
      <c r="AF13" s="110"/>
      <c r="AG13" s="374"/>
    </row>
    <row r="14" spans="1:33" ht="15.75" customHeight="1">
      <c r="A14" s="323"/>
      <c r="B14" s="100"/>
      <c r="C14" s="376"/>
      <c r="D14" s="37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8"/>
      <c r="S14" s="47"/>
      <c r="T14" s="120"/>
      <c r="U14" s="111"/>
      <c r="V14" s="112"/>
      <c r="W14" s="113"/>
      <c r="X14" s="116"/>
      <c r="Y14" s="12"/>
      <c r="Z14" s="198"/>
      <c r="AA14" s="337"/>
      <c r="AB14" s="338"/>
      <c r="AC14" s="12"/>
      <c r="AD14" s="198"/>
      <c r="AE14" s="117"/>
      <c r="AF14" s="110"/>
      <c r="AG14" s="374"/>
    </row>
    <row r="15" spans="1:33" ht="15.75" customHeight="1">
      <c r="A15" s="323"/>
      <c r="B15" s="100"/>
      <c r="C15" s="376"/>
      <c r="D15" s="37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8"/>
      <c r="S15" s="47"/>
      <c r="T15" s="120"/>
      <c r="U15" s="111"/>
      <c r="V15" s="112"/>
      <c r="W15" s="113"/>
      <c r="X15" s="116"/>
      <c r="Y15" s="12"/>
      <c r="Z15" s="198"/>
      <c r="AA15" s="337"/>
      <c r="AB15" s="338"/>
      <c r="AC15" s="12"/>
      <c r="AD15" s="198"/>
      <c r="AE15" s="117"/>
      <c r="AF15" s="110"/>
      <c r="AG15" s="374"/>
    </row>
    <row r="16" spans="1:33" ht="15.75" customHeight="1">
      <c r="A16" s="323"/>
      <c r="B16" s="100"/>
      <c r="C16" s="376"/>
      <c r="D16" s="37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8"/>
      <c r="S16" s="47"/>
      <c r="T16" s="120"/>
      <c r="U16" s="111"/>
      <c r="V16" s="112"/>
      <c r="W16" s="113"/>
      <c r="X16" s="116"/>
      <c r="Y16" s="12"/>
      <c r="Z16" s="198"/>
      <c r="AA16" s="337"/>
      <c r="AB16" s="338"/>
      <c r="AC16" s="12"/>
      <c r="AD16" s="198"/>
      <c r="AE16" s="117"/>
      <c r="AF16" s="110"/>
      <c r="AG16" s="374"/>
    </row>
    <row r="17" spans="1:33" ht="15.75" customHeight="1">
      <c r="A17" s="323"/>
      <c r="B17" s="100"/>
      <c r="C17" s="376"/>
      <c r="D17" s="37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8"/>
      <c r="S17" s="47"/>
      <c r="T17" s="120"/>
      <c r="U17" s="111"/>
      <c r="V17" s="112"/>
      <c r="W17" s="113"/>
      <c r="X17" s="116"/>
      <c r="Y17" s="12"/>
      <c r="Z17" s="198"/>
      <c r="AA17" s="337"/>
      <c r="AB17" s="338"/>
      <c r="AC17" s="12"/>
      <c r="AD17" s="198"/>
      <c r="AE17" s="117"/>
      <c r="AF17" s="110"/>
      <c r="AG17" s="374"/>
    </row>
    <row r="18" spans="1:33" ht="15.75" customHeight="1">
      <c r="A18" s="323"/>
      <c r="B18" s="100"/>
      <c r="C18" s="376"/>
      <c r="D18" s="37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8"/>
      <c r="S18" s="47"/>
      <c r="T18" s="120"/>
      <c r="U18" s="111"/>
      <c r="V18" s="112"/>
      <c r="W18" s="113"/>
      <c r="X18" s="116"/>
      <c r="Y18" s="12"/>
      <c r="Z18" s="198"/>
      <c r="AA18" s="337"/>
      <c r="AB18" s="338"/>
      <c r="AC18" s="12"/>
      <c r="AD18" s="198"/>
      <c r="AE18" s="117"/>
      <c r="AF18" s="110"/>
      <c r="AG18" s="374"/>
    </row>
    <row r="19" spans="1:33" ht="15.75" customHeight="1">
      <c r="A19" s="323"/>
      <c r="B19" s="100"/>
      <c r="C19" s="376"/>
      <c r="D19" s="37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8"/>
      <c r="S19" s="47"/>
      <c r="T19" s="120"/>
      <c r="U19" s="111"/>
      <c r="V19" s="112"/>
      <c r="W19" s="113"/>
      <c r="X19" s="116"/>
      <c r="Y19" s="12"/>
      <c r="Z19" s="198"/>
      <c r="AA19" s="337"/>
      <c r="AB19" s="338"/>
      <c r="AC19" s="12"/>
      <c r="AD19" s="198"/>
      <c r="AE19" s="117"/>
      <c r="AF19" s="110"/>
      <c r="AG19" s="374"/>
    </row>
    <row r="20" spans="1:33" ht="15.75" customHeight="1">
      <c r="A20" s="323"/>
      <c r="B20" s="100"/>
      <c r="C20" s="376"/>
      <c r="D20" s="376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8"/>
      <c r="S20" s="47"/>
      <c r="T20" s="120"/>
      <c r="U20" s="130"/>
      <c r="V20" s="112"/>
      <c r="W20" s="113"/>
      <c r="X20" s="116"/>
      <c r="Y20" s="12"/>
      <c r="Z20" s="198"/>
      <c r="AA20" s="337"/>
      <c r="AB20" s="338"/>
      <c r="AC20" s="12"/>
      <c r="AD20" s="198"/>
      <c r="AE20" s="117"/>
      <c r="AF20" s="110"/>
      <c r="AG20" s="374"/>
    </row>
    <row r="21" spans="1:33" ht="15.75" customHeight="1" thickBot="1">
      <c r="A21" s="324"/>
      <c r="B21" s="133" t="s">
        <v>115</v>
      </c>
      <c r="C21" s="358"/>
      <c r="D21" s="358"/>
      <c r="E21" s="134"/>
      <c r="F21" s="167"/>
      <c r="G21" s="135"/>
      <c r="H21" s="69"/>
      <c r="I21" s="136">
        <f t="shared" ref="I21:J21" si="2">AVERAGE(I5:I20)</f>
        <v>21.8</v>
      </c>
      <c r="J21" s="137">
        <f t="shared" si="2"/>
        <v>1840</v>
      </c>
      <c r="K21" s="138">
        <f t="shared" ref="K21" si="3">J21/I21</f>
        <v>84.403669724770637</v>
      </c>
      <c r="L21" s="136">
        <f t="shared" ref="L21:M21" si="4">AVERAGE(L5:L20)</f>
        <v>21.8</v>
      </c>
      <c r="M21" s="137">
        <f t="shared" si="4"/>
        <v>1650.5468123262108</v>
      </c>
      <c r="N21" s="138">
        <f t="shared" ref="N21:N27" si="5">M21/L21</f>
        <v>75.713156528725264</v>
      </c>
      <c r="O21" s="139">
        <f t="shared" ref="O21:O27" si="6">L21-I21</f>
        <v>0</v>
      </c>
      <c r="P21" s="140">
        <f t="shared" ref="P21:P27" si="7">N21-K21</f>
        <v>-8.690513196045373</v>
      </c>
      <c r="Q21" s="141">
        <f t="shared" ref="Q21:Q27" si="8">N21/K21</f>
        <v>0.89703631104685377</v>
      </c>
      <c r="R21" s="329"/>
      <c r="S21" s="142">
        <v>0.16666666666666666</v>
      </c>
      <c r="T21" s="143">
        <v>0.59642361111111108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359"/>
      <c r="AB21" s="360"/>
      <c r="AC21" s="179">
        <f>SUM(AC5:AC20)</f>
        <v>13</v>
      </c>
      <c r="AD21" s="180">
        <f>SUM(AD5:AD20)</f>
        <v>0</v>
      </c>
      <c r="AE21" s="168">
        <f t="shared" ref="AE21:AE27" si="9">M21-J21</f>
        <v>-189.45318767378922</v>
      </c>
      <c r="AF21" s="141">
        <f t="shared" ref="AF21:AF27" si="10">M21/J21</f>
        <v>0.89703631104685366</v>
      </c>
      <c r="AG21" s="375"/>
    </row>
    <row r="22" spans="1:33" ht="15.75" customHeight="1">
      <c r="A22" s="361" t="s">
        <v>177</v>
      </c>
      <c r="B22" s="146" t="s">
        <v>192</v>
      </c>
      <c r="C22" s="325" t="s">
        <v>218</v>
      </c>
      <c r="D22" s="326"/>
      <c r="E22" s="147">
        <v>36.450000000000003</v>
      </c>
      <c r="F22" s="159">
        <v>2691</v>
      </c>
      <c r="G22" s="148">
        <f t="shared" ref="G22:G27" si="11">E22*F22</f>
        <v>98086.950000000012</v>
      </c>
      <c r="H22" s="149"/>
      <c r="I22" s="153">
        <v>20</v>
      </c>
      <c r="J22" s="151">
        <v>2100</v>
      </c>
      <c r="K22" s="152">
        <f>J22/I22</f>
        <v>105</v>
      </c>
      <c r="L22" s="153">
        <v>20</v>
      </c>
      <c r="M22" s="151">
        <f t="shared" ref="M22:M27" si="12">F22/V22*60</f>
        <v>1896.8483422374977</v>
      </c>
      <c r="N22" s="152">
        <f t="shared" si="5"/>
        <v>94.84241711187488</v>
      </c>
      <c r="O22" s="154">
        <f t="shared" si="6"/>
        <v>0</v>
      </c>
      <c r="P22" s="155">
        <f t="shared" si="7"/>
        <v>-10.15758288812512</v>
      </c>
      <c r="Q22" s="156">
        <f t="shared" si="8"/>
        <v>0.90326111535118936</v>
      </c>
      <c r="R22" s="327">
        <f>Q38</f>
        <v>0.90077746471000286</v>
      </c>
      <c r="S22" s="157">
        <v>0.16666666666666666</v>
      </c>
      <c r="T22" s="158">
        <v>0.22577546296296297</v>
      </c>
      <c r="U22" s="159"/>
      <c r="V22" s="160">
        <v>85.120141871512971</v>
      </c>
      <c r="W22" s="97"/>
      <c r="X22" s="98"/>
      <c r="Y22" s="12"/>
      <c r="Z22" s="198"/>
      <c r="AA22" s="330"/>
      <c r="AB22" s="331"/>
      <c r="AC22" s="12">
        <v>1</v>
      </c>
      <c r="AD22" s="198"/>
      <c r="AE22" s="115">
        <f t="shared" si="9"/>
        <v>-203.15165776250228</v>
      </c>
      <c r="AF22" s="156">
        <f t="shared" si="10"/>
        <v>0.90326111535118936</v>
      </c>
      <c r="AG22" s="381">
        <f>AF38</f>
        <v>0.90943878648606058</v>
      </c>
    </row>
    <row r="23" spans="1:33" ht="15.75" customHeight="1">
      <c r="A23" s="362"/>
      <c r="B23" s="163" t="s">
        <v>166</v>
      </c>
      <c r="C23" s="335" t="s">
        <v>221</v>
      </c>
      <c r="D23" s="336"/>
      <c r="E23" s="101">
        <v>31.72</v>
      </c>
      <c r="F23" s="111">
        <v>1527</v>
      </c>
      <c r="G23" s="103">
        <f t="shared" si="11"/>
        <v>48436.439999999995</v>
      </c>
      <c r="H23" s="26"/>
      <c r="I23" s="107">
        <v>22</v>
      </c>
      <c r="J23" s="105">
        <v>2000</v>
      </c>
      <c r="K23" s="106">
        <f t="shared" si="1"/>
        <v>90.909090909090907</v>
      </c>
      <c r="L23" s="107">
        <v>22</v>
      </c>
      <c r="M23" s="105">
        <f t="shared" si="12"/>
        <v>1799.8072198559146</v>
      </c>
      <c r="N23" s="106">
        <f t="shared" si="5"/>
        <v>81.80941908435976</v>
      </c>
      <c r="O23" s="108">
        <f t="shared" si="6"/>
        <v>0</v>
      </c>
      <c r="P23" s="109">
        <f t="shared" si="7"/>
        <v>-9.0996718247311463</v>
      </c>
      <c r="Q23" s="110">
        <f t="shared" si="8"/>
        <v>0.89990360992795737</v>
      </c>
      <c r="R23" s="328"/>
      <c r="S23" s="47">
        <v>0.22916666666666663</v>
      </c>
      <c r="T23" s="48">
        <v>0.26451388888888883</v>
      </c>
      <c r="U23" s="111">
        <v>4.8833333333332707</v>
      </c>
      <c r="V23" s="112">
        <v>50.905451977981691</v>
      </c>
      <c r="W23" s="113"/>
      <c r="X23" s="116"/>
      <c r="Y23" s="12"/>
      <c r="Z23" s="198"/>
      <c r="AA23" s="337"/>
      <c r="AB23" s="338"/>
      <c r="AC23" s="12">
        <v>1</v>
      </c>
      <c r="AD23" s="198"/>
      <c r="AE23" s="117">
        <f t="shared" si="9"/>
        <v>-200.19278014408542</v>
      </c>
      <c r="AF23" s="110">
        <f t="shared" si="10"/>
        <v>0.89990360992795726</v>
      </c>
      <c r="AG23" s="374"/>
    </row>
    <row r="24" spans="1:33" ht="15.75" customHeight="1">
      <c r="A24" s="362"/>
      <c r="B24" s="163" t="s">
        <v>166</v>
      </c>
      <c r="C24" s="335" t="s">
        <v>222</v>
      </c>
      <c r="D24" s="336"/>
      <c r="E24" s="101">
        <v>34.79</v>
      </c>
      <c r="F24" s="111">
        <v>1510</v>
      </c>
      <c r="G24" s="103">
        <f t="shared" si="11"/>
        <v>52532.9</v>
      </c>
      <c r="H24" s="26"/>
      <c r="I24" s="107">
        <v>11</v>
      </c>
      <c r="J24" s="105">
        <v>2000</v>
      </c>
      <c r="K24" s="106">
        <f t="shared" si="1"/>
        <v>181.81818181818181</v>
      </c>
      <c r="L24" s="107">
        <v>11</v>
      </c>
      <c r="M24" s="105">
        <f t="shared" si="12"/>
        <v>1806.2749008060186</v>
      </c>
      <c r="N24" s="106">
        <f t="shared" si="5"/>
        <v>164.20680916418351</v>
      </c>
      <c r="O24" s="108">
        <f t="shared" si="6"/>
        <v>0</v>
      </c>
      <c r="P24" s="109">
        <f t="shared" si="7"/>
        <v>-17.611372653998302</v>
      </c>
      <c r="Q24" s="110">
        <f t="shared" si="8"/>
        <v>0.9031374504030093</v>
      </c>
      <c r="R24" s="328"/>
      <c r="S24" s="47">
        <v>0.26805555555555549</v>
      </c>
      <c r="T24" s="48">
        <v>0.30288194444444438</v>
      </c>
      <c r="U24" s="111">
        <v>5.0999999999999979</v>
      </c>
      <c r="V24" s="112">
        <v>50.158478069739736</v>
      </c>
      <c r="W24" s="113"/>
      <c r="X24" s="116"/>
      <c r="Y24" s="12"/>
      <c r="Z24" s="198"/>
      <c r="AA24" s="337"/>
      <c r="AB24" s="338"/>
      <c r="AC24" s="12">
        <v>0</v>
      </c>
      <c r="AD24" s="198"/>
      <c r="AE24" s="117">
        <f t="shared" si="9"/>
        <v>-193.72509919398135</v>
      </c>
      <c r="AF24" s="110">
        <f t="shared" si="10"/>
        <v>0.9031374504030093</v>
      </c>
      <c r="AG24" s="374"/>
    </row>
    <row r="25" spans="1:33" ht="15.75" customHeight="1">
      <c r="A25" s="362"/>
      <c r="B25" s="163" t="s">
        <v>166</v>
      </c>
      <c r="C25" s="335" t="s">
        <v>220</v>
      </c>
      <c r="D25" s="336"/>
      <c r="E25" s="101">
        <v>33.200000000000003</v>
      </c>
      <c r="F25" s="111">
        <v>2753</v>
      </c>
      <c r="G25" s="103">
        <f t="shared" si="11"/>
        <v>91399.6</v>
      </c>
      <c r="H25" s="26"/>
      <c r="I25" s="107">
        <v>11</v>
      </c>
      <c r="J25" s="105">
        <v>2000</v>
      </c>
      <c r="K25" s="106">
        <f t="shared" si="1"/>
        <v>181.81818181818181</v>
      </c>
      <c r="L25" s="107">
        <v>11</v>
      </c>
      <c r="M25" s="105">
        <f t="shared" si="12"/>
        <v>1805.1856344469406</v>
      </c>
      <c r="N25" s="106">
        <f t="shared" si="5"/>
        <v>164.10778494972189</v>
      </c>
      <c r="O25" s="108">
        <f t="shared" si="6"/>
        <v>0</v>
      </c>
      <c r="P25" s="109">
        <f t="shared" si="7"/>
        <v>-17.710396868459924</v>
      </c>
      <c r="Q25" s="110">
        <f t="shared" si="8"/>
        <v>0.9025928172234704</v>
      </c>
      <c r="R25" s="328"/>
      <c r="S25" s="47">
        <v>0.30694444444444435</v>
      </c>
      <c r="T25" s="48">
        <v>0.37048611111111102</v>
      </c>
      <c r="U25" s="111">
        <v>5.8499999999999552</v>
      </c>
      <c r="V25" s="112">
        <v>91.503054781735301</v>
      </c>
      <c r="W25" s="113"/>
      <c r="X25" s="116"/>
      <c r="Y25" s="12"/>
      <c r="Z25" s="198"/>
      <c r="AA25" s="337"/>
      <c r="AB25" s="338"/>
      <c r="AC25" s="12">
        <v>1</v>
      </c>
      <c r="AD25" s="198"/>
      <c r="AE25" s="117">
        <f t="shared" si="9"/>
        <v>-194.81436555305936</v>
      </c>
      <c r="AF25" s="110">
        <f t="shared" si="10"/>
        <v>0.90259281722347029</v>
      </c>
      <c r="AG25" s="374"/>
    </row>
    <row r="26" spans="1:33" ht="15.75" customHeight="1">
      <c r="A26" s="363"/>
      <c r="B26" s="163" t="s">
        <v>166</v>
      </c>
      <c r="C26" s="335" t="s">
        <v>225</v>
      </c>
      <c r="D26" s="336"/>
      <c r="E26" s="101">
        <v>51.44</v>
      </c>
      <c r="F26" s="111">
        <v>2500</v>
      </c>
      <c r="G26" s="103">
        <f t="shared" si="11"/>
        <v>128600</v>
      </c>
      <c r="H26" s="13"/>
      <c r="I26" s="118">
        <v>19</v>
      </c>
      <c r="J26" s="105">
        <v>2000</v>
      </c>
      <c r="K26" s="106">
        <f t="shared" si="1"/>
        <v>105.26315789473684</v>
      </c>
      <c r="L26" s="107">
        <v>19</v>
      </c>
      <c r="M26" s="105">
        <f t="shared" si="12"/>
        <v>1787.9152450743361</v>
      </c>
      <c r="N26" s="106">
        <f t="shared" si="5"/>
        <v>94.100802372333476</v>
      </c>
      <c r="O26" s="108">
        <f t="shared" si="6"/>
        <v>0</v>
      </c>
      <c r="P26" s="109">
        <f t="shared" si="7"/>
        <v>-11.162355522403359</v>
      </c>
      <c r="Q26" s="110">
        <f t="shared" si="8"/>
        <v>0.89395762253716804</v>
      </c>
      <c r="R26" s="328"/>
      <c r="S26" s="47">
        <v>0.37430555555555545</v>
      </c>
      <c r="T26" s="48">
        <v>0.43255787037037025</v>
      </c>
      <c r="U26" s="111">
        <v>5.4999999999999805</v>
      </c>
      <c r="V26" s="112">
        <v>83.896594323051062</v>
      </c>
      <c r="W26" s="113">
        <v>0.43255787037037025</v>
      </c>
      <c r="X26" s="116">
        <v>0.47152777777777766</v>
      </c>
      <c r="Y26" s="12"/>
      <c r="Z26" s="198"/>
      <c r="AA26" s="337"/>
      <c r="AB26" s="338"/>
      <c r="AC26" s="12">
        <v>1</v>
      </c>
      <c r="AD26" s="198"/>
      <c r="AE26" s="117">
        <f t="shared" si="9"/>
        <v>-212.0847549256639</v>
      </c>
      <c r="AF26" s="110">
        <f t="shared" si="10"/>
        <v>0.89395762253716804</v>
      </c>
      <c r="AG26" s="374"/>
    </row>
    <row r="27" spans="1:33" ht="15.75" customHeight="1">
      <c r="A27" s="363"/>
      <c r="B27" s="163" t="s">
        <v>168</v>
      </c>
      <c r="C27" s="335" t="s">
        <v>169</v>
      </c>
      <c r="D27" s="336"/>
      <c r="E27" s="101">
        <v>29.97</v>
      </c>
      <c r="F27" s="111">
        <v>1959</v>
      </c>
      <c r="G27" s="121">
        <f t="shared" si="11"/>
        <v>58711.229999999996</v>
      </c>
      <c r="H27" s="122"/>
      <c r="I27" s="107">
        <v>21</v>
      </c>
      <c r="J27" s="105">
        <v>2790</v>
      </c>
      <c r="K27" s="106">
        <f t="shared" si="1"/>
        <v>132.85714285714286</v>
      </c>
      <c r="L27" s="107">
        <v>22</v>
      </c>
      <c r="M27" s="105">
        <f t="shared" si="12"/>
        <v>2626.6346153846152</v>
      </c>
      <c r="N27" s="106">
        <f t="shared" si="5"/>
        <v>119.39248251748251</v>
      </c>
      <c r="O27" s="108">
        <f t="shared" si="6"/>
        <v>1</v>
      </c>
      <c r="P27" s="109">
        <f t="shared" si="7"/>
        <v>-13.464660339660355</v>
      </c>
      <c r="Q27" s="110">
        <f t="shared" si="8"/>
        <v>0.89865309421761019</v>
      </c>
      <c r="R27" s="328"/>
      <c r="S27" s="47">
        <v>0.47152777777777766</v>
      </c>
      <c r="T27" s="120">
        <v>0.50259259259259248</v>
      </c>
      <c r="U27" s="111">
        <v>56.116666666666674</v>
      </c>
      <c r="V27" s="112">
        <v>44.749277006991989</v>
      </c>
      <c r="W27" s="113"/>
      <c r="X27" s="116"/>
      <c r="Y27" s="12"/>
      <c r="Z27" s="198"/>
      <c r="AA27" s="337"/>
      <c r="AB27" s="338"/>
      <c r="AC27" s="12">
        <v>0</v>
      </c>
      <c r="AD27" s="198"/>
      <c r="AE27" s="117">
        <f t="shared" si="9"/>
        <v>-163.36538461538476</v>
      </c>
      <c r="AF27" s="110">
        <f t="shared" si="10"/>
        <v>0.94144609870416318</v>
      </c>
      <c r="AG27" s="374"/>
    </row>
    <row r="28" spans="1:33" ht="15.75" customHeight="1">
      <c r="A28" s="363"/>
      <c r="B28" s="163"/>
      <c r="C28" s="335"/>
      <c r="D28" s="336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328"/>
      <c r="S28" s="47"/>
      <c r="T28" s="120"/>
      <c r="U28" s="111"/>
      <c r="V28" s="112"/>
      <c r="W28" s="113"/>
      <c r="X28" s="116"/>
      <c r="Y28" s="12"/>
      <c r="Z28" s="198"/>
      <c r="AA28" s="337"/>
      <c r="AB28" s="338"/>
      <c r="AC28" s="12"/>
      <c r="AD28" s="198"/>
      <c r="AE28" s="117"/>
      <c r="AF28" s="110"/>
      <c r="AG28" s="374"/>
    </row>
    <row r="29" spans="1:33" ht="15.75" customHeight="1">
      <c r="A29" s="363"/>
      <c r="B29" s="163"/>
      <c r="C29" s="335"/>
      <c r="D29" s="336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328"/>
      <c r="S29" s="47"/>
      <c r="T29" s="120"/>
      <c r="U29" s="111"/>
      <c r="V29" s="112"/>
      <c r="W29" s="113"/>
      <c r="X29" s="116"/>
      <c r="Y29" s="12"/>
      <c r="Z29" s="198"/>
      <c r="AA29" s="337"/>
      <c r="AB29" s="338"/>
      <c r="AC29" s="12"/>
      <c r="AD29" s="198"/>
      <c r="AE29" s="117"/>
      <c r="AF29" s="110"/>
      <c r="AG29" s="374"/>
    </row>
    <row r="30" spans="1:33" ht="15.75" customHeight="1">
      <c r="A30" s="363"/>
      <c r="B30" s="163"/>
      <c r="C30" s="335"/>
      <c r="D30" s="336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328"/>
      <c r="S30" s="47"/>
      <c r="T30" s="120"/>
      <c r="U30" s="111"/>
      <c r="V30" s="112"/>
      <c r="W30" s="113"/>
      <c r="X30" s="116"/>
      <c r="Y30" s="12"/>
      <c r="Z30" s="198"/>
      <c r="AA30" s="337"/>
      <c r="AB30" s="338"/>
      <c r="AC30" s="12"/>
      <c r="AD30" s="198"/>
      <c r="AE30" s="117"/>
      <c r="AF30" s="110"/>
      <c r="AG30" s="374"/>
    </row>
    <row r="31" spans="1:33" ht="15.75" customHeight="1">
      <c r="A31" s="363"/>
      <c r="B31" s="163"/>
      <c r="C31" s="335"/>
      <c r="D31" s="336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328"/>
      <c r="S31" s="47"/>
      <c r="T31" s="120"/>
      <c r="U31" s="111"/>
      <c r="V31" s="112"/>
      <c r="W31" s="113"/>
      <c r="X31" s="116"/>
      <c r="Y31" s="12"/>
      <c r="Z31" s="198"/>
      <c r="AA31" s="337"/>
      <c r="AB31" s="338"/>
      <c r="AC31" s="12"/>
      <c r="AD31" s="198"/>
      <c r="AE31" s="117"/>
      <c r="AF31" s="110"/>
      <c r="AG31" s="374"/>
    </row>
    <row r="32" spans="1:33" ht="15.75" customHeight="1">
      <c r="A32" s="363"/>
      <c r="B32" s="163"/>
      <c r="C32" s="335"/>
      <c r="D32" s="336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328"/>
      <c r="S32" s="47"/>
      <c r="T32" s="120"/>
      <c r="U32" s="111"/>
      <c r="V32" s="112"/>
      <c r="W32" s="113"/>
      <c r="X32" s="116"/>
      <c r="Y32" s="12"/>
      <c r="Z32" s="198"/>
      <c r="AA32" s="337"/>
      <c r="AB32" s="338"/>
      <c r="AC32" s="12"/>
      <c r="AD32" s="198"/>
      <c r="AE32" s="117"/>
      <c r="AF32" s="110"/>
      <c r="AG32" s="374"/>
    </row>
    <row r="33" spans="1:33" ht="15.75" customHeight="1">
      <c r="A33" s="363"/>
      <c r="B33" s="163"/>
      <c r="C33" s="335"/>
      <c r="D33" s="336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328"/>
      <c r="S33" s="47"/>
      <c r="T33" s="120"/>
      <c r="U33" s="111"/>
      <c r="V33" s="112"/>
      <c r="W33" s="113"/>
      <c r="X33" s="116"/>
      <c r="Y33" s="12"/>
      <c r="Z33" s="198"/>
      <c r="AA33" s="337"/>
      <c r="AB33" s="338"/>
      <c r="AC33" s="12"/>
      <c r="AD33" s="198"/>
      <c r="AE33" s="117"/>
      <c r="AF33" s="110"/>
      <c r="AG33" s="374"/>
    </row>
    <row r="34" spans="1:33" ht="15.75" customHeight="1">
      <c r="A34" s="363"/>
      <c r="B34" s="163"/>
      <c r="C34" s="335"/>
      <c r="D34" s="336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28"/>
      <c r="S34" s="47"/>
      <c r="T34" s="120"/>
      <c r="U34" s="111"/>
      <c r="V34" s="112"/>
      <c r="W34" s="113"/>
      <c r="X34" s="116"/>
      <c r="Y34" s="12"/>
      <c r="Z34" s="198"/>
      <c r="AA34" s="337"/>
      <c r="AB34" s="338"/>
      <c r="AC34" s="12"/>
      <c r="AD34" s="198"/>
      <c r="AE34" s="117"/>
      <c r="AF34" s="110"/>
      <c r="AG34" s="374"/>
    </row>
    <row r="35" spans="1:33" ht="15.75" customHeight="1">
      <c r="A35" s="363"/>
      <c r="B35" s="163"/>
      <c r="C35" s="335"/>
      <c r="D35" s="336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28"/>
      <c r="S35" s="47"/>
      <c r="T35" s="120"/>
      <c r="U35" s="111"/>
      <c r="V35" s="112"/>
      <c r="W35" s="183"/>
      <c r="X35" s="184"/>
      <c r="Y35" s="12"/>
      <c r="Z35" s="198"/>
      <c r="AA35" s="337"/>
      <c r="AB35" s="338"/>
      <c r="AC35" s="12"/>
      <c r="AD35" s="198"/>
      <c r="AE35" s="117"/>
      <c r="AF35" s="110"/>
      <c r="AG35" s="374"/>
    </row>
    <row r="36" spans="1:33" ht="15.75" customHeight="1">
      <c r="A36" s="363"/>
      <c r="B36" s="163"/>
      <c r="C36" s="335"/>
      <c r="D36" s="336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28"/>
      <c r="S36" s="47"/>
      <c r="T36" s="120"/>
      <c r="U36" s="111"/>
      <c r="V36" s="112"/>
      <c r="W36" s="185"/>
      <c r="X36" s="186"/>
      <c r="Y36" s="12"/>
      <c r="Z36" s="198"/>
      <c r="AA36" s="337"/>
      <c r="AB36" s="338"/>
      <c r="AC36" s="12"/>
      <c r="AD36" s="198"/>
      <c r="AE36" s="117"/>
      <c r="AF36" s="110"/>
      <c r="AG36" s="374"/>
    </row>
    <row r="37" spans="1:33" ht="15.75" customHeight="1">
      <c r="A37" s="363"/>
      <c r="B37" s="100"/>
      <c r="C37" s="335"/>
      <c r="D37" s="336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28"/>
      <c r="S37" s="47"/>
      <c r="T37" s="120"/>
      <c r="U37" s="130"/>
      <c r="V37" s="112"/>
      <c r="W37" s="185"/>
      <c r="X37" s="186"/>
      <c r="Y37" s="12"/>
      <c r="Z37" s="198"/>
      <c r="AA37" s="337"/>
      <c r="AB37" s="338"/>
      <c r="AC37" s="12"/>
      <c r="AD37" s="198"/>
      <c r="AE37" s="117"/>
      <c r="AF37" s="110"/>
      <c r="AG37" s="374"/>
    </row>
    <row r="38" spans="1:33" ht="15.75" customHeight="1" thickBot="1">
      <c r="A38" s="364"/>
      <c r="B38" s="133" t="s">
        <v>115</v>
      </c>
      <c r="C38" s="358"/>
      <c r="D38" s="358"/>
      <c r="E38" s="134"/>
      <c r="F38" s="167"/>
      <c r="G38" s="135"/>
      <c r="H38" s="69"/>
      <c r="I38" s="136">
        <f t="shared" ref="I38:J38" si="13">AVERAGE(I22:I37)</f>
        <v>17.333333333333332</v>
      </c>
      <c r="J38" s="137">
        <f t="shared" si="13"/>
        <v>2148.3333333333335</v>
      </c>
      <c r="K38" s="138">
        <f t="shared" ref="K38" si="14">J38/I38</f>
        <v>123.94230769230771</v>
      </c>
      <c r="L38" s="136">
        <f t="shared" ref="L38:M38" si="15">AVERAGE(L22:L37)</f>
        <v>17.5</v>
      </c>
      <c r="M38" s="137">
        <f t="shared" si="15"/>
        <v>1953.7776596342203</v>
      </c>
      <c r="N38" s="138">
        <f t="shared" ref="N38:N44" si="16">M38/L38</f>
        <v>111.64443769338402</v>
      </c>
      <c r="O38" s="139">
        <f t="shared" ref="O38:O44" si="17">L38-I38</f>
        <v>0.16666666666666785</v>
      </c>
      <c r="P38" s="140">
        <f t="shared" ref="P38:P44" si="18">N38-K38</f>
        <v>-12.297869998923687</v>
      </c>
      <c r="Q38" s="141">
        <f t="shared" ref="Q38:Q44" si="19">N38/K38</f>
        <v>0.90077746471000286</v>
      </c>
      <c r="R38" s="329"/>
      <c r="S38" s="142">
        <v>0.16666666666666666</v>
      </c>
      <c r="T38" s="143">
        <v>0.50259259259259248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359"/>
      <c r="AB38" s="360"/>
      <c r="AC38" s="179">
        <f>SUM(AC22:AC37)</f>
        <v>4</v>
      </c>
      <c r="AD38" s="180">
        <f>SUM(AD22:AD37)</f>
        <v>0</v>
      </c>
      <c r="AE38" s="168">
        <f t="shared" ref="AE38:AE44" si="20">M38-J38</f>
        <v>-194.55567369911319</v>
      </c>
      <c r="AF38" s="141">
        <f t="shared" ref="AF38:AF44" si="21">M38/J38</f>
        <v>0.90943878648606058</v>
      </c>
      <c r="AG38" s="375"/>
    </row>
    <row r="39" spans="1:33" ht="15.75" customHeight="1">
      <c r="A39" s="322" t="s">
        <v>178</v>
      </c>
      <c r="B39" s="146" t="s">
        <v>173</v>
      </c>
      <c r="C39" s="325" t="s">
        <v>180</v>
      </c>
      <c r="D39" s="326"/>
      <c r="E39" s="147">
        <v>53.76</v>
      </c>
      <c r="F39" s="97">
        <v>2627</v>
      </c>
      <c r="G39" s="148">
        <f t="shared" ref="G39:G44" si="22">E39*F39</f>
        <v>141227.51999999999</v>
      </c>
      <c r="H39" s="149"/>
      <c r="I39" s="150">
        <v>20</v>
      </c>
      <c r="J39" s="151">
        <v>2000</v>
      </c>
      <c r="K39" s="152">
        <f>J39/I39</f>
        <v>100</v>
      </c>
      <c r="L39" s="153">
        <v>20</v>
      </c>
      <c r="M39" s="151">
        <f t="shared" ref="M39:M44" si="23">F39/V39*60</f>
        <v>1786.1672514041907</v>
      </c>
      <c r="N39" s="152">
        <f t="shared" si="16"/>
        <v>89.308362570209539</v>
      </c>
      <c r="O39" s="154">
        <f t="shared" si="17"/>
        <v>0</v>
      </c>
      <c r="P39" s="155">
        <f t="shared" si="18"/>
        <v>-10.691637429790461</v>
      </c>
      <c r="Q39" s="156">
        <f t="shared" si="19"/>
        <v>0.89308362570209543</v>
      </c>
      <c r="R39" s="327">
        <f>Q55</f>
        <v>0.89367476589632555</v>
      </c>
      <c r="S39" s="157">
        <v>0.16666666666666666</v>
      </c>
      <c r="T39" s="158">
        <v>0.22793981481481479</v>
      </c>
      <c r="U39" s="159"/>
      <c r="V39" s="160">
        <v>88.244815750645671</v>
      </c>
      <c r="W39" s="158"/>
      <c r="X39" s="169"/>
      <c r="Y39" s="12"/>
      <c r="Z39" s="198"/>
      <c r="AA39" s="330"/>
      <c r="AB39" s="331"/>
      <c r="AC39" s="12">
        <v>2</v>
      </c>
      <c r="AD39" s="198"/>
      <c r="AE39" s="115">
        <f t="shared" si="20"/>
        <v>-213.83274859580933</v>
      </c>
      <c r="AF39" s="156">
        <f t="shared" si="21"/>
        <v>0.89308362570209532</v>
      </c>
      <c r="AG39" s="332">
        <f>AF55</f>
        <v>0.89367476589632555</v>
      </c>
    </row>
    <row r="40" spans="1:33" ht="15.75" customHeight="1">
      <c r="A40" s="323"/>
      <c r="B40" s="163" t="s">
        <v>173</v>
      </c>
      <c r="C40" s="335" t="s">
        <v>181</v>
      </c>
      <c r="D40" s="336"/>
      <c r="E40" s="101">
        <v>71.55</v>
      </c>
      <c r="F40" s="102">
        <v>1752</v>
      </c>
      <c r="G40" s="103">
        <f t="shared" si="22"/>
        <v>125355.59999999999</v>
      </c>
      <c r="H40" s="26"/>
      <c r="I40" s="104">
        <v>22</v>
      </c>
      <c r="J40" s="105">
        <v>2000</v>
      </c>
      <c r="K40" s="106">
        <f t="shared" si="1"/>
        <v>90.909090909090907</v>
      </c>
      <c r="L40" s="107">
        <v>22</v>
      </c>
      <c r="M40" s="105">
        <f t="shared" si="23"/>
        <v>1789.1511049214378</v>
      </c>
      <c r="N40" s="106">
        <f t="shared" si="16"/>
        <v>81.325050223701723</v>
      </c>
      <c r="O40" s="108">
        <f t="shared" si="17"/>
        <v>0</v>
      </c>
      <c r="P40" s="109">
        <f t="shared" si="18"/>
        <v>-9.5840406853891835</v>
      </c>
      <c r="Q40" s="110">
        <f t="shared" si="19"/>
        <v>0.89457555246071896</v>
      </c>
      <c r="R40" s="328"/>
      <c r="S40" s="47">
        <v>0.23194444444444445</v>
      </c>
      <c r="T40" s="48">
        <v>0.27274305555555556</v>
      </c>
      <c r="U40" s="111">
        <v>5.7666666666667155</v>
      </c>
      <c r="V40" s="112">
        <v>58.754120717274937</v>
      </c>
      <c r="W40" s="113"/>
      <c r="X40" s="116"/>
      <c r="Y40" s="12"/>
      <c r="Z40" s="198"/>
      <c r="AA40" s="337"/>
      <c r="AB40" s="338"/>
      <c r="AC40" s="12">
        <v>1</v>
      </c>
      <c r="AD40" s="198"/>
      <c r="AE40" s="117">
        <f t="shared" si="20"/>
        <v>-210.84889507856224</v>
      </c>
      <c r="AF40" s="110">
        <f t="shared" si="21"/>
        <v>0.89457555246071885</v>
      </c>
      <c r="AG40" s="333"/>
    </row>
    <row r="41" spans="1:33" ht="15.75" customHeight="1">
      <c r="A41" s="323"/>
      <c r="B41" s="163" t="s">
        <v>173</v>
      </c>
      <c r="C41" s="335" t="s">
        <v>231</v>
      </c>
      <c r="D41" s="336"/>
      <c r="E41" s="101">
        <v>63.92</v>
      </c>
      <c r="F41" s="102">
        <v>2658</v>
      </c>
      <c r="G41" s="103">
        <f t="shared" si="22"/>
        <v>169899.36000000002</v>
      </c>
      <c r="H41" s="26"/>
      <c r="I41" s="104">
        <v>24</v>
      </c>
      <c r="J41" s="105">
        <v>2000</v>
      </c>
      <c r="K41" s="106">
        <f t="shared" si="1"/>
        <v>83.333333333333329</v>
      </c>
      <c r="L41" s="107">
        <v>24</v>
      </c>
      <c r="M41" s="105">
        <f t="shared" si="23"/>
        <v>1773.2012948740057</v>
      </c>
      <c r="N41" s="106">
        <f t="shared" si="16"/>
        <v>73.883387286416905</v>
      </c>
      <c r="O41" s="108">
        <f t="shared" si="17"/>
        <v>0</v>
      </c>
      <c r="P41" s="109">
        <f t="shared" si="18"/>
        <v>-9.4499460469164234</v>
      </c>
      <c r="Q41" s="110">
        <f t="shared" si="19"/>
        <v>0.88660064743700295</v>
      </c>
      <c r="R41" s="328"/>
      <c r="S41" s="47">
        <v>0.27569444444444446</v>
      </c>
      <c r="T41" s="48">
        <v>0.3381481481481482</v>
      </c>
      <c r="U41" s="111">
        <v>5</v>
      </c>
      <c r="V41" s="112">
        <v>89.939027487193329</v>
      </c>
      <c r="W41" s="113"/>
      <c r="X41" s="116"/>
      <c r="Y41" s="12"/>
      <c r="Z41" s="198"/>
      <c r="AA41" s="337"/>
      <c r="AB41" s="338"/>
      <c r="AC41" s="12">
        <v>2</v>
      </c>
      <c r="AD41" s="198"/>
      <c r="AE41" s="117">
        <f t="shared" si="20"/>
        <v>-226.79870512599427</v>
      </c>
      <c r="AF41" s="110">
        <f t="shared" si="21"/>
        <v>0.88660064743700284</v>
      </c>
      <c r="AG41" s="333"/>
    </row>
    <row r="42" spans="1:33" ht="15.75" customHeight="1">
      <c r="A42" s="323"/>
      <c r="B42" s="163" t="s">
        <v>173</v>
      </c>
      <c r="C42" s="335" t="s">
        <v>175</v>
      </c>
      <c r="D42" s="336"/>
      <c r="E42" s="101">
        <v>58.67</v>
      </c>
      <c r="F42" s="102">
        <v>2730</v>
      </c>
      <c r="G42" s="103">
        <f t="shared" si="22"/>
        <v>160169.1</v>
      </c>
      <c r="H42" s="26"/>
      <c r="I42" s="104">
        <v>23</v>
      </c>
      <c r="J42" s="105">
        <v>2000</v>
      </c>
      <c r="K42" s="106">
        <f t="shared" si="1"/>
        <v>86.956521739130437</v>
      </c>
      <c r="L42" s="107">
        <v>23</v>
      </c>
      <c r="M42" s="105">
        <f t="shared" si="23"/>
        <v>1787.7743500569038</v>
      </c>
      <c r="N42" s="106">
        <f t="shared" si="16"/>
        <v>77.729319567691476</v>
      </c>
      <c r="O42" s="108">
        <f t="shared" si="17"/>
        <v>0</v>
      </c>
      <c r="P42" s="109">
        <f t="shared" si="18"/>
        <v>-9.2272021714389609</v>
      </c>
      <c r="Q42" s="110">
        <f t="shared" si="19"/>
        <v>0.89388717502845194</v>
      </c>
      <c r="R42" s="328"/>
      <c r="S42" s="47">
        <v>0.34166666666666667</v>
      </c>
      <c r="T42" s="48">
        <v>0.40528935185185189</v>
      </c>
      <c r="U42" s="111">
        <v>5.066666666666606</v>
      </c>
      <c r="V42" s="112">
        <v>91.622301211999343</v>
      </c>
      <c r="W42" s="113"/>
      <c r="X42" s="116"/>
      <c r="Y42" s="12"/>
      <c r="Z42" s="198"/>
      <c r="AA42" s="337"/>
      <c r="AB42" s="338"/>
      <c r="AC42" s="12">
        <v>2</v>
      </c>
      <c r="AD42" s="198"/>
      <c r="AE42" s="117">
        <f t="shared" si="20"/>
        <v>-212.22564994309619</v>
      </c>
      <c r="AF42" s="110">
        <f t="shared" si="21"/>
        <v>0.89388717502845194</v>
      </c>
      <c r="AG42" s="333"/>
    </row>
    <row r="43" spans="1:33" ht="15.75" customHeight="1">
      <c r="A43" s="323"/>
      <c r="B43" s="163" t="s">
        <v>173</v>
      </c>
      <c r="C43" s="335" t="s">
        <v>179</v>
      </c>
      <c r="D43" s="336"/>
      <c r="E43" s="101">
        <v>59.54</v>
      </c>
      <c r="F43" s="102">
        <v>2105</v>
      </c>
      <c r="G43" s="103">
        <f t="shared" si="22"/>
        <v>125331.7</v>
      </c>
      <c r="H43" s="13"/>
      <c r="I43" s="104">
        <v>23</v>
      </c>
      <c r="J43" s="105">
        <v>2000</v>
      </c>
      <c r="K43" s="106">
        <f t="shared" si="1"/>
        <v>86.956521739130437</v>
      </c>
      <c r="L43" s="107">
        <v>23</v>
      </c>
      <c r="M43" s="105">
        <f t="shared" si="23"/>
        <v>1796.657603631395</v>
      </c>
      <c r="N43" s="106">
        <f t="shared" si="16"/>
        <v>78.115547983973698</v>
      </c>
      <c r="O43" s="108">
        <f t="shared" si="17"/>
        <v>0</v>
      </c>
      <c r="P43" s="109">
        <f t="shared" si="18"/>
        <v>-8.8409737551567389</v>
      </c>
      <c r="Q43" s="110">
        <f t="shared" si="19"/>
        <v>0.89832880181569752</v>
      </c>
      <c r="R43" s="328"/>
      <c r="S43" s="47">
        <v>0.40833333333333333</v>
      </c>
      <c r="T43" s="48">
        <v>0.4571412037037037</v>
      </c>
      <c r="U43" s="111">
        <v>5</v>
      </c>
      <c r="V43" s="112">
        <v>70.297200615589247</v>
      </c>
      <c r="W43" s="113">
        <v>0.4571412037037037</v>
      </c>
      <c r="X43" s="116">
        <v>0.49652777777777773</v>
      </c>
      <c r="Y43" s="12"/>
      <c r="Z43" s="198"/>
      <c r="AA43" s="337"/>
      <c r="AB43" s="338"/>
      <c r="AC43" s="12">
        <v>2</v>
      </c>
      <c r="AD43" s="198"/>
      <c r="AE43" s="117">
        <f t="shared" si="20"/>
        <v>-203.34239636860502</v>
      </c>
      <c r="AF43" s="110">
        <f t="shared" si="21"/>
        <v>0.89832880181569752</v>
      </c>
      <c r="AG43" s="333"/>
    </row>
    <row r="44" spans="1:33" ht="15.75" customHeight="1">
      <c r="A44" s="323"/>
      <c r="B44" s="163" t="s">
        <v>173</v>
      </c>
      <c r="C44" s="335" t="s">
        <v>212</v>
      </c>
      <c r="D44" s="336"/>
      <c r="E44" s="101">
        <v>61.09</v>
      </c>
      <c r="F44" s="102">
        <v>2552</v>
      </c>
      <c r="G44" s="121">
        <f t="shared" si="22"/>
        <v>155901.68000000002</v>
      </c>
      <c r="H44" s="122"/>
      <c r="I44" s="104">
        <v>20</v>
      </c>
      <c r="J44" s="105">
        <v>2000</v>
      </c>
      <c r="K44" s="106">
        <f t="shared" si="1"/>
        <v>100</v>
      </c>
      <c r="L44" s="107">
        <v>20</v>
      </c>
      <c r="M44" s="105">
        <f t="shared" si="23"/>
        <v>1791.1455858679733</v>
      </c>
      <c r="N44" s="106">
        <f t="shared" si="16"/>
        <v>89.557279293398665</v>
      </c>
      <c r="O44" s="108">
        <f t="shared" si="17"/>
        <v>0</v>
      </c>
      <c r="P44" s="109">
        <f t="shared" si="18"/>
        <v>-10.442720706601335</v>
      </c>
      <c r="Q44" s="110">
        <f t="shared" si="19"/>
        <v>0.89557279293398662</v>
      </c>
      <c r="R44" s="328"/>
      <c r="S44" s="47">
        <v>0.49652777777777773</v>
      </c>
      <c r="T44" s="120">
        <v>0.55589120370370371</v>
      </c>
      <c r="U44" s="111">
        <v>56.716666666666605</v>
      </c>
      <c r="V44" s="112">
        <v>85.487188315738948</v>
      </c>
      <c r="W44" s="113"/>
      <c r="X44" s="116"/>
      <c r="Y44" s="12"/>
      <c r="Z44" s="198"/>
      <c r="AA44" s="337"/>
      <c r="AB44" s="338"/>
      <c r="AC44" s="12">
        <v>2</v>
      </c>
      <c r="AD44" s="198"/>
      <c r="AE44" s="117">
        <f t="shared" si="20"/>
        <v>-208.8544141320267</v>
      </c>
      <c r="AF44" s="110">
        <f t="shared" si="21"/>
        <v>0.89557279293398662</v>
      </c>
      <c r="AG44" s="333"/>
    </row>
    <row r="45" spans="1:33" ht="15.75" customHeight="1">
      <c r="A45" s="323"/>
      <c r="B45" s="163"/>
      <c r="C45" s="335"/>
      <c r="D45" s="336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328"/>
      <c r="S45" s="119"/>
      <c r="T45" s="120"/>
      <c r="U45" s="111"/>
      <c r="V45" s="112"/>
      <c r="W45" s="120"/>
      <c r="X45" s="189"/>
      <c r="Y45" s="12"/>
      <c r="Z45" s="198"/>
      <c r="AA45" s="337"/>
      <c r="AB45" s="338"/>
      <c r="AC45" s="12"/>
      <c r="AD45" s="198"/>
      <c r="AE45" s="117"/>
      <c r="AF45" s="110"/>
      <c r="AG45" s="333"/>
    </row>
    <row r="46" spans="1:33" ht="15.75" customHeight="1">
      <c r="A46" s="323"/>
      <c r="B46" s="163"/>
      <c r="C46" s="335"/>
      <c r="D46" s="336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28"/>
      <c r="S46" s="119"/>
      <c r="T46" s="120"/>
      <c r="U46" s="111"/>
      <c r="V46" s="112"/>
      <c r="W46" s="120"/>
      <c r="X46" s="189"/>
      <c r="Y46" s="12"/>
      <c r="Z46" s="198"/>
      <c r="AA46" s="337"/>
      <c r="AB46" s="338"/>
      <c r="AC46" s="12"/>
      <c r="AD46" s="198"/>
      <c r="AE46" s="117"/>
      <c r="AF46" s="110"/>
      <c r="AG46" s="333"/>
    </row>
    <row r="47" spans="1:33" ht="15.75" customHeight="1">
      <c r="A47" s="323"/>
      <c r="B47" s="163"/>
      <c r="C47" s="335"/>
      <c r="D47" s="336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8"/>
      <c r="S47" s="119"/>
      <c r="T47" s="120"/>
      <c r="U47" s="111"/>
      <c r="V47" s="112"/>
      <c r="W47" s="120"/>
      <c r="X47" s="189"/>
      <c r="Y47" s="12"/>
      <c r="Z47" s="198"/>
      <c r="AA47" s="337"/>
      <c r="AB47" s="338"/>
      <c r="AC47" s="12"/>
      <c r="AD47" s="198"/>
      <c r="AE47" s="117"/>
      <c r="AF47" s="110"/>
      <c r="AG47" s="333"/>
    </row>
    <row r="48" spans="1:33" ht="15.75" customHeight="1">
      <c r="A48" s="323"/>
      <c r="B48" s="163"/>
      <c r="C48" s="335"/>
      <c r="D48" s="336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8"/>
      <c r="S48" s="119"/>
      <c r="T48" s="120"/>
      <c r="U48" s="111"/>
      <c r="V48" s="112"/>
      <c r="W48" s="120"/>
      <c r="X48" s="189"/>
      <c r="Y48" s="12"/>
      <c r="Z48" s="198"/>
      <c r="AA48" s="337"/>
      <c r="AB48" s="338"/>
      <c r="AC48" s="12"/>
      <c r="AD48" s="198"/>
      <c r="AE48" s="117"/>
      <c r="AF48" s="110"/>
      <c r="AG48" s="333"/>
    </row>
    <row r="49" spans="1:33" ht="15.75" customHeight="1">
      <c r="A49" s="323"/>
      <c r="B49" s="163"/>
      <c r="C49" s="335"/>
      <c r="D49" s="336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8"/>
      <c r="S49" s="119"/>
      <c r="T49" s="120"/>
      <c r="U49" s="111"/>
      <c r="V49" s="112"/>
      <c r="W49" s="120"/>
      <c r="X49" s="189"/>
      <c r="Y49" s="12"/>
      <c r="Z49" s="198"/>
      <c r="AA49" s="337"/>
      <c r="AB49" s="338"/>
      <c r="AC49" s="12"/>
      <c r="AD49" s="198"/>
      <c r="AE49" s="117"/>
      <c r="AF49" s="110"/>
      <c r="AG49" s="333"/>
    </row>
    <row r="50" spans="1:33" ht="15.75" customHeight="1">
      <c r="A50" s="323"/>
      <c r="B50" s="163"/>
      <c r="C50" s="335"/>
      <c r="D50" s="336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8"/>
      <c r="S50" s="119"/>
      <c r="T50" s="120"/>
      <c r="U50" s="111"/>
      <c r="V50" s="112"/>
      <c r="W50" s="120"/>
      <c r="X50" s="189"/>
      <c r="Y50" s="12"/>
      <c r="Z50" s="198"/>
      <c r="AA50" s="337"/>
      <c r="AB50" s="338"/>
      <c r="AC50" s="12"/>
      <c r="AD50" s="198"/>
      <c r="AE50" s="117"/>
      <c r="AF50" s="110"/>
      <c r="AG50" s="333"/>
    </row>
    <row r="51" spans="1:33" ht="15.75" customHeight="1">
      <c r="A51" s="323"/>
      <c r="B51" s="163"/>
      <c r="C51" s="335"/>
      <c r="D51" s="336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8"/>
      <c r="S51" s="119"/>
      <c r="T51" s="120"/>
      <c r="U51" s="111"/>
      <c r="V51" s="112"/>
      <c r="W51" s="120"/>
      <c r="X51" s="189"/>
      <c r="Y51" s="12"/>
      <c r="Z51" s="198"/>
      <c r="AA51" s="337"/>
      <c r="AB51" s="338"/>
      <c r="AC51" s="12"/>
      <c r="AD51" s="198"/>
      <c r="AE51" s="117"/>
      <c r="AF51" s="110"/>
      <c r="AG51" s="333"/>
    </row>
    <row r="52" spans="1:33" ht="15.75" customHeight="1">
      <c r="A52" s="323"/>
      <c r="B52" s="163"/>
      <c r="C52" s="335"/>
      <c r="D52" s="336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8"/>
      <c r="S52" s="119"/>
      <c r="T52" s="120"/>
      <c r="U52" s="111"/>
      <c r="V52" s="112"/>
      <c r="W52" s="120"/>
      <c r="X52" s="189"/>
      <c r="Y52" s="12"/>
      <c r="Z52" s="198"/>
      <c r="AA52" s="337"/>
      <c r="AB52" s="338"/>
      <c r="AC52" s="12"/>
      <c r="AD52" s="198"/>
      <c r="AE52" s="117"/>
      <c r="AF52" s="110"/>
      <c r="AG52" s="333"/>
    </row>
    <row r="53" spans="1:33" ht="15.75" customHeight="1">
      <c r="A53" s="323"/>
      <c r="B53" s="163"/>
      <c r="C53" s="335"/>
      <c r="D53" s="336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8"/>
      <c r="S53" s="119"/>
      <c r="T53" s="120"/>
      <c r="U53" s="111"/>
      <c r="V53" s="112"/>
      <c r="W53" s="120"/>
      <c r="X53" s="189"/>
      <c r="Y53" s="12"/>
      <c r="Z53" s="198"/>
      <c r="AA53" s="337"/>
      <c r="AB53" s="338"/>
      <c r="AC53" s="12"/>
      <c r="AD53" s="198"/>
      <c r="AE53" s="117"/>
      <c r="AF53" s="110"/>
      <c r="AG53" s="333"/>
    </row>
    <row r="54" spans="1:33" ht="15.75" customHeight="1">
      <c r="A54" s="323"/>
      <c r="B54" s="163"/>
      <c r="C54" s="335"/>
      <c r="D54" s="336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8"/>
      <c r="S54" s="119"/>
      <c r="T54" s="120"/>
      <c r="U54" s="130"/>
      <c r="V54" s="131"/>
      <c r="W54" s="126"/>
      <c r="X54" s="127"/>
      <c r="Y54" s="12"/>
      <c r="Z54" s="198"/>
      <c r="AA54" s="337"/>
      <c r="AB54" s="338"/>
      <c r="AC54" s="12"/>
      <c r="AD54" s="198"/>
      <c r="AE54" s="165"/>
      <c r="AF54" s="125"/>
      <c r="AG54" s="333"/>
    </row>
    <row r="55" spans="1:33" ht="15.75" customHeight="1" thickBot="1">
      <c r="A55" s="324"/>
      <c r="B55" s="133" t="s">
        <v>115</v>
      </c>
      <c r="C55" s="358"/>
      <c r="D55" s="358"/>
      <c r="E55" s="134"/>
      <c r="F55" s="167"/>
      <c r="G55" s="135"/>
      <c r="H55" s="69"/>
      <c r="I55" s="136">
        <f t="shared" ref="I55:J55" si="24">AVERAGE(I39:I54)</f>
        <v>22</v>
      </c>
      <c r="J55" s="137">
        <f t="shared" si="24"/>
        <v>2000</v>
      </c>
      <c r="K55" s="138">
        <f t="shared" ref="K55" si="25">J55/I55</f>
        <v>90.909090909090907</v>
      </c>
      <c r="L55" s="136">
        <f t="shared" ref="L55:M55" si="26">AVERAGE(L39:L54)</f>
        <v>22</v>
      </c>
      <c r="M55" s="137">
        <f t="shared" si="26"/>
        <v>1787.3495317926511</v>
      </c>
      <c r="N55" s="138">
        <f t="shared" ref="N55:N63" si="27">M55/L55</f>
        <v>81.243160536029592</v>
      </c>
      <c r="O55" s="139">
        <f t="shared" ref="O55:O63" si="28">L55-I55</f>
        <v>0</v>
      </c>
      <c r="P55" s="140">
        <f t="shared" ref="P55:P63" si="29">N55-K55</f>
        <v>-9.6659303730613146</v>
      </c>
      <c r="Q55" s="141">
        <f t="shared" ref="Q55:Q63" si="30">N55/K55</f>
        <v>0.89367476589632555</v>
      </c>
      <c r="R55" s="329"/>
      <c r="S55" s="142">
        <v>0.16666666666666666</v>
      </c>
      <c r="T55" s="143">
        <v>0.55589120370370371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359"/>
      <c r="AB55" s="360"/>
      <c r="AC55" s="179">
        <f>SUM(AC39:AC54)</f>
        <v>11</v>
      </c>
      <c r="AD55" s="191">
        <f>SUM(AD39:AD54)</f>
        <v>0</v>
      </c>
      <c r="AE55" s="168">
        <f t="shared" ref="AE55:AE63" si="31">M55-J55</f>
        <v>-212.65046820734892</v>
      </c>
      <c r="AF55" s="141">
        <f t="shared" ref="AF55:AF63" si="32">M55/J55</f>
        <v>0.89367476589632555</v>
      </c>
      <c r="AG55" s="334"/>
    </row>
    <row r="56" spans="1:33" ht="15.75" customHeight="1">
      <c r="A56" s="361" t="s">
        <v>191</v>
      </c>
      <c r="B56" s="114" t="s">
        <v>203</v>
      </c>
      <c r="C56" s="372" t="s">
        <v>204</v>
      </c>
      <c r="D56" s="372"/>
      <c r="E56" s="147">
        <v>28.86</v>
      </c>
      <c r="F56" s="97">
        <v>2353</v>
      </c>
      <c r="G56" s="148">
        <f t="shared" ref="G56:G63" si="33">E56*F56</f>
        <v>67907.58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3" si="34">F56/V56*60</f>
        <v>3190.3979423240085</v>
      </c>
      <c r="N56" s="152">
        <f t="shared" si="27"/>
        <v>167.91568117494782</v>
      </c>
      <c r="O56" s="154">
        <f t="shared" si="28"/>
        <v>0</v>
      </c>
      <c r="P56" s="155">
        <f t="shared" si="29"/>
        <v>-21.558003035578508</v>
      </c>
      <c r="Q56" s="156">
        <f t="shared" si="30"/>
        <v>0.88622165064555791</v>
      </c>
      <c r="R56" s="327">
        <f>Q72</f>
        <v>0.89528887976544858</v>
      </c>
      <c r="S56" s="157">
        <v>0.16666666666666666</v>
      </c>
      <c r="T56" s="158">
        <v>0.19739583333333333</v>
      </c>
      <c r="U56" s="159"/>
      <c r="V56" s="160">
        <v>44.251533053948457</v>
      </c>
      <c r="W56" s="158"/>
      <c r="X56" s="169"/>
      <c r="Y56" s="12"/>
      <c r="Z56" s="198"/>
      <c r="AA56" s="330"/>
      <c r="AB56" s="331"/>
      <c r="AC56" s="12">
        <v>1</v>
      </c>
      <c r="AD56" s="198"/>
      <c r="AE56" s="115">
        <f t="shared" si="31"/>
        <v>-409.60205767599155</v>
      </c>
      <c r="AF56" s="156">
        <f t="shared" si="32"/>
        <v>0.88622165064555791</v>
      </c>
      <c r="AG56" s="332">
        <f>AF72</f>
        <v>0.89528887976544858</v>
      </c>
    </row>
    <row r="57" spans="1:33" ht="15.75" customHeight="1">
      <c r="A57" s="362"/>
      <c r="B57" s="100" t="s">
        <v>203</v>
      </c>
      <c r="C57" s="376" t="s">
        <v>208</v>
      </c>
      <c r="D57" s="376"/>
      <c r="E57" s="101">
        <v>31.11</v>
      </c>
      <c r="F57" s="102">
        <v>3881</v>
      </c>
      <c r="G57" s="103">
        <f t="shared" si="33"/>
        <v>120737.91</v>
      </c>
      <c r="H57" s="26"/>
      <c r="I57" s="104">
        <v>19</v>
      </c>
      <c r="J57" s="105">
        <v>3600</v>
      </c>
      <c r="K57" s="106">
        <f t="shared" ref="K57:K91" si="35">J57/I57</f>
        <v>189.47368421052633</v>
      </c>
      <c r="L57" s="107">
        <v>19</v>
      </c>
      <c r="M57" s="105">
        <f t="shared" si="34"/>
        <v>3185.1616259245566</v>
      </c>
      <c r="N57" s="106">
        <f t="shared" si="27"/>
        <v>167.64008557497667</v>
      </c>
      <c r="O57" s="108">
        <f t="shared" si="28"/>
        <v>0</v>
      </c>
      <c r="P57" s="109">
        <f t="shared" si="29"/>
        <v>-21.833598635549663</v>
      </c>
      <c r="Q57" s="110">
        <f t="shared" si="30"/>
        <v>0.88476711831237675</v>
      </c>
      <c r="R57" s="328"/>
      <c r="S57" s="47">
        <v>0.20069444444444443</v>
      </c>
      <c r="T57" s="48">
        <v>0.25145833333333334</v>
      </c>
      <c r="U57" s="111">
        <v>4.7499999999999831</v>
      </c>
      <c r="V57" s="112">
        <v>73.107750044680301</v>
      </c>
      <c r="W57" s="113"/>
      <c r="X57" s="116"/>
      <c r="Y57" s="12"/>
      <c r="Z57" s="198"/>
      <c r="AA57" s="337"/>
      <c r="AB57" s="338"/>
      <c r="AC57" s="12">
        <v>2</v>
      </c>
      <c r="AD57" s="198"/>
      <c r="AE57" s="117">
        <f t="shared" si="31"/>
        <v>-414.83837407544343</v>
      </c>
      <c r="AF57" s="110">
        <f t="shared" si="32"/>
        <v>0.88476711831237687</v>
      </c>
      <c r="AG57" s="333"/>
    </row>
    <row r="58" spans="1:33" ht="15.75" customHeight="1">
      <c r="A58" s="362"/>
      <c r="B58" s="100" t="s">
        <v>203</v>
      </c>
      <c r="C58" s="376" t="s">
        <v>209</v>
      </c>
      <c r="D58" s="376"/>
      <c r="E58" s="101">
        <v>38.99</v>
      </c>
      <c r="F58" s="102">
        <v>1660</v>
      </c>
      <c r="G58" s="103">
        <f t="shared" si="33"/>
        <v>64723.4</v>
      </c>
      <c r="H58" s="26"/>
      <c r="I58" s="104">
        <v>19</v>
      </c>
      <c r="J58" s="105">
        <v>3600</v>
      </c>
      <c r="K58" s="106">
        <f t="shared" si="35"/>
        <v>189.47368421052633</v>
      </c>
      <c r="L58" s="107">
        <v>19</v>
      </c>
      <c r="M58" s="105">
        <f t="shared" si="34"/>
        <v>3188.2434355198279</v>
      </c>
      <c r="N58" s="106">
        <f t="shared" si="27"/>
        <v>167.80228607999095</v>
      </c>
      <c r="O58" s="108">
        <f t="shared" si="28"/>
        <v>0</v>
      </c>
      <c r="P58" s="109">
        <f t="shared" si="29"/>
        <v>-21.67139813053538</v>
      </c>
      <c r="Q58" s="110">
        <f t="shared" si="30"/>
        <v>0.88562317653328548</v>
      </c>
      <c r="R58" s="328"/>
      <c r="S58" s="47">
        <v>0.25555555555555554</v>
      </c>
      <c r="T58" s="48">
        <v>0.27724537037037034</v>
      </c>
      <c r="U58" s="111">
        <v>5.8999999999999631</v>
      </c>
      <c r="V58" s="112">
        <v>31.239772625380059</v>
      </c>
      <c r="W58" s="113"/>
      <c r="X58" s="116"/>
      <c r="Y58" s="12"/>
      <c r="Z58" s="198"/>
      <c r="AA58" s="337"/>
      <c r="AB58" s="338"/>
      <c r="AC58" s="12">
        <v>1</v>
      </c>
      <c r="AD58" s="198"/>
      <c r="AE58" s="117">
        <f t="shared" si="31"/>
        <v>-411.75656448017207</v>
      </c>
      <c r="AF58" s="110">
        <f t="shared" si="32"/>
        <v>0.88562317653328548</v>
      </c>
      <c r="AG58" s="333"/>
    </row>
    <row r="59" spans="1:33" ht="15.75" customHeight="1">
      <c r="A59" s="362"/>
      <c r="B59" s="100" t="s">
        <v>203</v>
      </c>
      <c r="C59" s="376" t="s">
        <v>219</v>
      </c>
      <c r="D59" s="376"/>
      <c r="E59" s="101">
        <v>35.89</v>
      </c>
      <c r="F59" s="102">
        <v>4720</v>
      </c>
      <c r="G59" s="103">
        <f t="shared" si="33"/>
        <v>169400.8</v>
      </c>
      <c r="H59" s="26"/>
      <c r="I59" s="104">
        <v>19</v>
      </c>
      <c r="J59" s="105">
        <v>3600</v>
      </c>
      <c r="K59" s="106">
        <f t="shared" si="35"/>
        <v>189.47368421052633</v>
      </c>
      <c r="L59" s="107">
        <v>19</v>
      </c>
      <c r="M59" s="105">
        <f t="shared" si="34"/>
        <v>3184.3395668322519</v>
      </c>
      <c r="N59" s="106">
        <f t="shared" si="27"/>
        <v>167.59681930696061</v>
      </c>
      <c r="O59" s="108">
        <f t="shared" si="28"/>
        <v>0</v>
      </c>
      <c r="P59" s="109">
        <f t="shared" si="29"/>
        <v>-21.876864903565718</v>
      </c>
      <c r="Q59" s="110">
        <f t="shared" si="30"/>
        <v>0.8845387685645143</v>
      </c>
      <c r="R59" s="328"/>
      <c r="S59" s="47">
        <v>0.28124999999999994</v>
      </c>
      <c r="T59" s="48">
        <v>0.34300925925925918</v>
      </c>
      <c r="U59" s="111">
        <v>5.7666666666666355</v>
      </c>
      <c r="V59" s="112">
        <v>88.93523886390183</v>
      </c>
      <c r="W59" s="113"/>
      <c r="X59" s="116"/>
      <c r="Y59" s="12"/>
      <c r="Z59" s="198"/>
      <c r="AA59" s="337"/>
      <c r="AB59" s="338"/>
      <c r="AC59" s="12">
        <v>2</v>
      </c>
      <c r="AD59" s="198"/>
      <c r="AE59" s="199">
        <f t="shared" si="31"/>
        <v>-415.66043316774812</v>
      </c>
      <c r="AF59" s="200">
        <f t="shared" si="32"/>
        <v>0.88453876856451441</v>
      </c>
      <c r="AG59" s="333"/>
    </row>
    <row r="60" spans="1:33" ht="15.75" customHeight="1">
      <c r="A60" s="363"/>
      <c r="B60" s="100" t="s">
        <v>203</v>
      </c>
      <c r="C60" s="376" t="s">
        <v>223</v>
      </c>
      <c r="D60" s="376"/>
      <c r="E60" s="101">
        <v>43.96</v>
      </c>
      <c r="F60" s="105">
        <v>2163</v>
      </c>
      <c r="G60" s="103">
        <f t="shared" si="33"/>
        <v>95085.48</v>
      </c>
      <c r="H60" s="13"/>
      <c r="I60" s="104">
        <v>24</v>
      </c>
      <c r="J60" s="105">
        <v>3600</v>
      </c>
      <c r="K60" s="106">
        <f t="shared" si="35"/>
        <v>150</v>
      </c>
      <c r="L60" s="107">
        <v>24</v>
      </c>
      <c r="M60" s="105">
        <f t="shared" si="34"/>
        <v>3263.1448111128161</v>
      </c>
      <c r="N60" s="106">
        <f t="shared" si="27"/>
        <v>135.96436712970066</v>
      </c>
      <c r="O60" s="108">
        <f t="shared" si="28"/>
        <v>0</v>
      </c>
      <c r="P60" s="109">
        <f t="shared" si="29"/>
        <v>-14.035632870299338</v>
      </c>
      <c r="Q60" s="110">
        <f t="shared" si="30"/>
        <v>0.90642911419800443</v>
      </c>
      <c r="R60" s="328"/>
      <c r="S60" s="47">
        <v>0.34583333333333327</v>
      </c>
      <c r="T60" s="48">
        <v>0.37344907407407402</v>
      </c>
      <c r="U60" s="111">
        <v>5</v>
      </c>
      <c r="V60" s="112">
        <v>39.771449786116506</v>
      </c>
      <c r="W60" s="113"/>
      <c r="X60" s="116"/>
      <c r="Y60" s="12"/>
      <c r="Z60" s="198"/>
      <c r="AA60" s="337"/>
      <c r="AB60" s="338"/>
      <c r="AC60" s="12">
        <v>1</v>
      </c>
      <c r="AD60" s="198"/>
      <c r="AE60" s="199">
        <f t="shared" si="31"/>
        <v>-336.85518888718389</v>
      </c>
      <c r="AF60" s="200">
        <f t="shared" si="32"/>
        <v>0.90642911419800443</v>
      </c>
      <c r="AG60" s="333"/>
    </row>
    <row r="61" spans="1:33" ht="15.75" customHeight="1">
      <c r="A61" s="363"/>
      <c r="B61" s="100" t="s">
        <v>203</v>
      </c>
      <c r="C61" s="376" t="s">
        <v>216</v>
      </c>
      <c r="D61" s="376"/>
      <c r="E61" s="101">
        <v>46.93</v>
      </c>
      <c r="F61" s="105">
        <v>1889</v>
      </c>
      <c r="G61" s="121">
        <f t="shared" si="33"/>
        <v>88650.77</v>
      </c>
      <c r="H61" s="122"/>
      <c r="I61" s="104">
        <v>24</v>
      </c>
      <c r="J61" s="105">
        <v>3600</v>
      </c>
      <c r="K61" s="106">
        <f t="shared" si="35"/>
        <v>150</v>
      </c>
      <c r="L61" s="107">
        <v>24</v>
      </c>
      <c r="M61" s="105">
        <f t="shared" si="34"/>
        <v>3256.9808943134799</v>
      </c>
      <c r="N61" s="106">
        <f t="shared" si="27"/>
        <v>135.70753726306165</v>
      </c>
      <c r="O61" s="108">
        <f t="shared" si="28"/>
        <v>0</v>
      </c>
      <c r="P61" s="109">
        <f t="shared" si="29"/>
        <v>-14.292462736938347</v>
      </c>
      <c r="Q61" s="110">
        <f t="shared" si="30"/>
        <v>0.90471691508707763</v>
      </c>
      <c r="R61" s="328"/>
      <c r="S61" s="47">
        <v>0.37638888888888883</v>
      </c>
      <c r="T61" s="120">
        <v>0.4005439814814814</v>
      </c>
      <c r="U61" s="111">
        <v>5</v>
      </c>
      <c r="V61" s="112">
        <v>34.799098821207629</v>
      </c>
      <c r="W61" s="113"/>
      <c r="X61" s="116"/>
      <c r="Y61" s="12"/>
      <c r="Z61" s="198"/>
      <c r="AA61" s="337"/>
      <c r="AB61" s="338"/>
      <c r="AC61" s="12">
        <v>1</v>
      </c>
      <c r="AD61" s="198"/>
      <c r="AE61" s="199">
        <f t="shared" si="31"/>
        <v>-343.01910568652011</v>
      </c>
      <c r="AF61" s="200">
        <f t="shared" si="32"/>
        <v>0.90471691508707774</v>
      </c>
      <c r="AG61" s="333"/>
    </row>
    <row r="62" spans="1:33" ht="15.75" customHeight="1">
      <c r="A62" s="363"/>
      <c r="B62" s="100" t="s">
        <v>203</v>
      </c>
      <c r="C62" s="376" t="s">
        <v>205</v>
      </c>
      <c r="D62" s="376"/>
      <c r="E62" s="101">
        <v>38.479999999999997</v>
      </c>
      <c r="F62" s="105">
        <v>5840</v>
      </c>
      <c r="G62" s="121">
        <f t="shared" si="33"/>
        <v>224723.19999999998</v>
      </c>
      <c r="H62" s="62"/>
      <c r="I62" s="104">
        <v>20</v>
      </c>
      <c r="J62" s="105">
        <v>3600</v>
      </c>
      <c r="K62" s="106">
        <f t="shared" si="35"/>
        <v>180</v>
      </c>
      <c r="L62" s="107">
        <v>20</v>
      </c>
      <c r="M62" s="105">
        <f t="shared" si="34"/>
        <v>3259.4765221447601</v>
      </c>
      <c r="N62" s="106">
        <f t="shared" si="27"/>
        <v>162.97382610723801</v>
      </c>
      <c r="O62" s="123">
        <f t="shared" si="28"/>
        <v>0</v>
      </c>
      <c r="P62" s="124">
        <f t="shared" si="29"/>
        <v>-17.026173892761989</v>
      </c>
      <c r="Q62" s="125">
        <f t="shared" si="30"/>
        <v>0.90541014504021122</v>
      </c>
      <c r="R62" s="328"/>
      <c r="S62" s="47">
        <v>0.40416666666666656</v>
      </c>
      <c r="T62" s="120">
        <v>0.47881944444444435</v>
      </c>
      <c r="U62" s="111">
        <v>5.2166666666666295</v>
      </c>
      <c r="V62" s="112">
        <v>107.50192480890587</v>
      </c>
      <c r="W62" s="113">
        <v>0.47881944444444435</v>
      </c>
      <c r="X62" s="116">
        <v>0.51805555555555549</v>
      </c>
      <c r="Y62" s="12"/>
      <c r="Z62" s="198"/>
      <c r="AA62" s="337"/>
      <c r="AB62" s="338"/>
      <c r="AC62" s="12">
        <v>2</v>
      </c>
      <c r="AD62" s="198"/>
      <c r="AE62" s="199">
        <f t="shared" si="31"/>
        <v>-340.52347785523989</v>
      </c>
      <c r="AF62" s="200">
        <f t="shared" si="32"/>
        <v>0.90541014504021111</v>
      </c>
      <c r="AG62" s="333"/>
    </row>
    <row r="63" spans="1:33" ht="15.75" customHeight="1">
      <c r="A63" s="363"/>
      <c r="B63" s="100" t="s">
        <v>203</v>
      </c>
      <c r="C63" s="376" t="s">
        <v>206</v>
      </c>
      <c r="D63" s="376"/>
      <c r="E63" s="101">
        <v>37.799999999999997</v>
      </c>
      <c r="F63" s="105">
        <v>7579</v>
      </c>
      <c r="G63" s="121">
        <f t="shared" si="33"/>
        <v>286486.19999999995</v>
      </c>
      <c r="H63" s="62"/>
      <c r="I63" s="104">
        <v>21</v>
      </c>
      <c r="J63" s="105">
        <v>3600</v>
      </c>
      <c r="K63" s="106">
        <f t="shared" si="35"/>
        <v>171.42857142857142</v>
      </c>
      <c r="L63" s="107">
        <v>21</v>
      </c>
      <c r="M63" s="105">
        <f t="shared" si="34"/>
        <v>3256.5749390732167</v>
      </c>
      <c r="N63" s="106">
        <f t="shared" si="27"/>
        <v>155.07499709872459</v>
      </c>
      <c r="O63" s="123">
        <f t="shared" si="28"/>
        <v>0</v>
      </c>
      <c r="P63" s="124">
        <f t="shared" si="29"/>
        <v>-16.353574329846822</v>
      </c>
      <c r="Q63" s="125">
        <f t="shared" si="30"/>
        <v>0.9046041497425602</v>
      </c>
      <c r="R63" s="328"/>
      <c r="S63" s="47">
        <v>0.51805555555555549</v>
      </c>
      <c r="T63" s="120">
        <v>0.61502314814814807</v>
      </c>
      <c r="U63" s="111">
        <v>56.500000000000043</v>
      </c>
      <c r="V63" s="112">
        <v>139.63750520336981</v>
      </c>
      <c r="W63" s="113"/>
      <c r="X63" s="116"/>
      <c r="Y63" s="12"/>
      <c r="Z63" s="198"/>
      <c r="AA63" s="337"/>
      <c r="AB63" s="338"/>
      <c r="AC63" s="12">
        <v>3</v>
      </c>
      <c r="AD63" s="198"/>
      <c r="AE63" s="199">
        <f t="shared" si="31"/>
        <v>-343.42506092678332</v>
      </c>
      <c r="AF63" s="200">
        <f t="shared" si="32"/>
        <v>0.9046041497425602</v>
      </c>
      <c r="AG63" s="333"/>
    </row>
    <row r="64" spans="1:33" ht="15.75" customHeight="1">
      <c r="A64" s="363"/>
      <c r="B64" s="100"/>
      <c r="C64" s="376"/>
      <c r="D64" s="376"/>
      <c r="E64" s="101"/>
      <c r="F64" s="105"/>
      <c r="G64" s="121"/>
      <c r="H64" s="62"/>
      <c r="I64" s="104"/>
      <c r="J64" s="105"/>
      <c r="K64" s="106"/>
      <c r="L64" s="107"/>
      <c r="M64" s="105"/>
      <c r="N64" s="106"/>
      <c r="O64" s="123"/>
      <c r="P64" s="124"/>
      <c r="Q64" s="125"/>
      <c r="R64" s="328"/>
      <c r="S64" s="47"/>
      <c r="T64" s="120"/>
      <c r="U64" s="111"/>
      <c r="V64" s="112"/>
      <c r="W64" s="113"/>
      <c r="X64" s="116"/>
      <c r="Y64" s="12"/>
      <c r="Z64" s="198"/>
      <c r="AA64" s="337"/>
      <c r="AB64" s="338"/>
      <c r="AC64" s="12"/>
      <c r="AD64" s="198"/>
      <c r="AE64" s="199"/>
      <c r="AF64" s="200"/>
      <c r="AG64" s="333"/>
    </row>
    <row r="65" spans="1:33" ht="15.75" customHeight="1">
      <c r="A65" s="363"/>
      <c r="B65" s="100"/>
      <c r="C65" s="376"/>
      <c r="D65" s="376"/>
      <c r="E65" s="101"/>
      <c r="F65" s="105"/>
      <c r="G65" s="121"/>
      <c r="H65" s="62"/>
      <c r="I65" s="104"/>
      <c r="J65" s="105"/>
      <c r="K65" s="106"/>
      <c r="L65" s="107"/>
      <c r="M65" s="105"/>
      <c r="N65" s="106"/>
      <c r="O65" s="123"/>
      <c r="P65" s="124"/>
      <c r="Q65" s="125"/>
      <c r="R65" s="328"/>
      <c r="S65" s="47"/>
      <c r="T65" s="120"/>
      <c r="U65" s="111"/>
      <c r="V65" s="112"/>
      <c r="W65" s="113"/>
      <c r="X65" s="116"/>
      <c r="Y65" s="12"/>
      <c r="Z65" s="198"/>
      <c r="AA65" s="337"/>
      <c r="AB65" s="338"/>
      <c r="AC65" s="12"/>
      <c r="AD65" s="198"/>
      <c r="AE65" s="199"/>
      <c r="AF65" s="200"/>
      <c r="AG65" s="333"/>
    </row>
    <row r="66" spans="1:33" ht="15.75" customHeight="1">
      <c r="A66" s="363"/>
      <c r="B66" s="100"/>
      <c r="C66" s="376"/>
      <c r="D66" s="376"/>
      <c r="E66" s="101"/>
      <c r="F66" s="105"/>
      <c r="G66" s="121"/>
      <c r="H66" s="62"/>
      <c r="I66" s="104"/>
      <c r="J66" s="105"/>
      <c r="K66" s="106"/>
      <c r="L66" s="107"/>
      <c r="M66" s="105"/>
      <c r="N66" s="106"/>
      <c r="O66" s="123"/>
      <c r="P66" s="124"/>
      <c r="Q66" s="125"/>
      <c r="R66" s="328"/>
      <c r="S66" s="47"/>
      <c r="T66" s="120"/>
      <c r="U66" s="111"/>
      <c r="V66" s="112"/>
      <c r="W66" s="113"/>
      <c r="X66" s="116"/>
      <c r="Y66" s="12"/>
      <c r="Z66" s="198"/>
      <c r="AA66" s="337"/>
      <c r="AB66" s="338"/>
      <c r="AC66" s="12"/>
      <c r="AD66" s="198"/>
      <c r="AE66" s="199"/>
      <c r="AF66" s="200"/>
      <c r="AG66" s="333"/>
    </row>
    <row r="67" spans="1:33" ht="15.75" customHeight="1">
      <c r="A67" s="363"/>
      <c r="B67" s="100"/>
      <c r="C67" s="376"/>
      <c r="D67" s="376"/>
      <c r="E67" s="101"/>
      <c r="F67" s="105"/>
      <c r="G67" s="121"/>
      <c r="H67" s="62"/>
      <c r="I67" s="104"/>
      <c r="J67" s="105"/>
      <c r="K67" s="106"/>
      <c r="L67" s="107"/>
      <c r="M67" s="105"/>
      <c r="N67" s="106"/>
      <c r="O67" s="123"/>
      <c r="P67" s="124"/>
      <c r="Q67" s="125"/>
      <c r="R67" s="328"/>
      <c r="S67" s="47"/>
      <c r="T67" s="120"/>
      <c r="U67" s="111"/>
      <c r="V67" s="112"/>
      <c r="W67" s="113"/>
      <c r="X67" s="116"/>
      <c r="Y67" s="12"/>
      <c r="Z67" s="198"/>
      <c r="AA67" s="337"/>
      <c r="AB67" s="338"/>
      <c r="AC67" s="12"/>
      <c r="AD67" s="198"/>
      <c r="AE67" s="199"/>
      <c r="AF67" s="200"/>
      <c r="AG67" s="333"/>
    </row>
    <row r="68" spans="1:33" ht="15.75" customHeight="1">
      <c r="A68" s="363"/>
      <c r="B68" s="100"/>
      <c r="C68" s="376"/>
      <c r="D68" s="376"/>
      <c r="E68" s="101"/>
      <c r="F68" s="105"/>
      <c r="G68" s="121"/>
      <c r="H68" s="62"/>
      <c r="I68" s="104"/>
      <c r="J68" s="105"/>
      <c r="K68" s="106"/>
      <c r="L68" s="107"/>
      <c r="M68" s="105"/>
      <c r="N68" s="106"/>
      <c r="O68" s="123"/>
      <c r="P68" s="124"/>
      <c r="Q68" s="125"/>
      <c r="R68" s="328"/>
      <c r="S68" s="47"/>
      <c r="T68" s="120"/>
      <c r="U68" s="111"/>
      <c r="V68" s="112"/>
      <c r="W68" s="113"/>
      <c r="X68" s="116"/>
      <c r="Y68" s="12"/>
      <c r="Z68" s="198"/>
      <c r="AA68" s="337"/>
      <c r="AB68" s="338"/>
      <c r="AC68" s="12"/>
      <c r="AD68" s="198"/>
      <c r="AE68" s="199"/>
      <c r="AF68" s="200"/>
      <c r="AG68" s="333"/>
    </row>
    <row r="69" spans="1:33" ht="15.75" customHeight="1">
      <c r="A69" s="363"/>
      <c r="B69" s="100"/>
      <c r="C69" s="376"/>
      <c r="D69" s="376"/>
      <c r="E69" s="101"/>
      <c r="F69" s="105"/>
      <c r="G69" s="121"/>
      <c r="H69" s="62"/>
      <c r="I69" s="104"/>
      <c r="J69" s="105"/>
      <c r="K69" s="106"/>
      <c r="L69" s="107"/>
      <c r="M69" s="105"/>
      <c r="N69" s="106"/>
      <c r="O69" s="123"/>
      <c r="P69" s="124"/>
      <c r="Q69" s="125"/>
      <c r="R69" s="328"/>
      <c r="S69" s="47"/>
      <c r="T69" s="120"/>
      <c r="U69" s="111"/>
      <c r="V69" s="112"/>
      <c r="W69" s="113"/>
      <c r="X69" s="116"/>
      <c r="Y69" s="12"/>
      <c r="Z69" s="198"/>
      <c r="AA69" s="337"/>
      <c r="AB69" s="338"/>
      <c r="AC69" s="12"/>
      <c r="AD69" s="198"/>
      <c r="AE69" s="199"/>
      <c r="AF69" s="200"/>
      <c r="AG69" s="333"/>
    </row>
    <row r="70" spans="1:33" ht="15.75" customHeight="1">
      <c r="A70" s="363"/>
      <c r="B70" s="100"/>
      <c r="C70" s="376"/>
      <c r="D70" s="376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8"/>
      <c r="S70" s="47"/>
      <c r="T70" s="120"/>
      <c r="U70" s="111"/>
      <c r="V70" s="112"/>
      <c r="W70" s="113"/>
      <c r="X70" s="116"/>
      <c r="Y70" s="12"/>
      <c r="Z70" s="198"/>
      <c r="AA70" s="337"/>
      <c r="AB70" s="338"/>
      <c r="AC70" s="12"/>
      <c r="AD70" s="198"/>
      <c r="AE70" s="199"/>
      <c r="AF70" s="200"/>
      <c r="AG70" s="333"/>
    </row>
    <row r="71" spans="1:33" ht="15.75" customHeight="1">
      <c r="A71" s="363"/>
      <c r="B71" s="100"/>
      <c r="C71" s="376"/>
      <c r="D71" s="376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8"/>
      <c r="S71" s="119"/>
      <c r="T71" s="120"/>
      <c r="U71" s="130"/>
      <c r="V71" s="131"/>
      <c r="W71" s="126"/>
      <c r="X71" s="127"/>
      <c r="Y71" s="12"/>
      <c r="Z71" s="198"/>
      <c r="AA71" s="337"/>
      <c r="AB71" s="338"/>
      <c r="AC71" s="12"/>
      <c r="AD71" s="198"/>
      <c r="AE71" s="165"/>
      <c r="AF71" s="125"/>
      <c r="AG71" s="333"/>
    </row>
    <row r="72" spans="1:33" ht="15.75" customHeight="1" thickBot="1">
      <c r="A72" s="364"/>
      <c r="B72" s="133" t="s">
        <v>115</v>
      </c>
      <c r="C72" s="358"/>
      <c r="D72" s="358"/>
      <c r="E72" s="134"/>
      <c r="F72" s="167"/>
      <c r="G72" s="135"/>
      <c r="H72" s="69"/>
      <c r="I72" s="136">
        <f t="shared" ref="I72:J72" si="36">AVERAGE(I56:I71)</f>
        <v>20.625</v>
      </c>
      <c r="J72" s="137">
        <f t="shared" si="36"/>
        <v>3600</v>
      </c>
      <c r="K72" s="138">
        <f t="shared" ref="K72:K74" si="37">J72/I72</f>
        <v>174.54545454545453</v>
      </c>
      <c r="L72" s="136">
        <f t="shared" ref="L72:M72" si="38">AVERAGE(L56:L71)</f>
        <v>20.625</v>
      </c>
      <c r="M72" s="137">
        <f t="shared" si="38"/>
        <v>3223.0399671556147</v>
      </c>
      <c r="N72" s="138">
        <f>M72/L72</f>
        <v>156.26860446815101</v>
      </c>
      <c r="O72" s="139">
        <f>L72-I72</f>
        <v>0</v>
      </c>
      <c r="P72" s="140">
        <f>N72-K72</f>
        <v>-18.276850077303521</v>
      </c>
      <c r="Q72" s="141">
        <f>N72/K72</f>
        <v>0.89528887976544858</v>
      </c>
      <c r="R72" s="329"/>
      <c r="S72" s="142">
        <v>0.16666666666666666</v>
      </c>
      <c r="T72" s="143">
        <v>0.61502314814814807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359"/>
      <c r="AB72" s="360"/>
      <c r="AC72" s="179">
        <f>SUM(AC56:AC71)</f>
        <v>13</v>
      </c>
      <c r="AD72" s="191">
        <f>SUM(AD56:AD71)</f>
        <v>0</v>
      </c>
      <c r="AE72" s="168">
        <f>M72-J72</f>
        <v>-376.9600328443853</v>
      </c>
      <c r="AF72" s="141">
        <f>M72/J72</f>
        <v>0.89528887976544858</v>
      </c>
      <c r="AG72" s="334"/>
    </row>
    <row r="73" spans="1:33" ht="15.75" customHeight="1">
      <c r="A73" s="322" t="s">
        <v>116</v>
      </c>
      <c r="B73" s="100" t="s">
        <v>192</v>
      </c>
      <c r="C73" s="335" t="s">
        <v>217</v>
      </c>
      <c r="D73" s="336"/>
      <c r="E73" s="101">
        <v>27.05</v>
      </c>
      <c r="F73" s="102">
        <v>1127</v>
      </c>
      <c r="G73" s="103">
        <f t="shared" ref="G73:G74" si="39">E73*F73</f>
        <v>30485.350000000002</v>
      </c>
      <c r="H73" s="13"/>
      <c r="I73" s="104">
        <v>5</v>
      </c>
      <c r="J73" s="105">
        <v>3273</v>
      </c>
      <c r="K73" s="106">
        <f t="shared" si="37"/>
        <v>654.6</v>
      </c>
      <c r="L73" s="107">
        <v>6</v>
      </c>
      <c r="M73" s="105">
        <f>F73/V73*60</f>
        <v>2961.6418775921857</v>
      </c>
      <c r="N73" s="106">
        <f>M73/L73</f>
        <v>493.60697959869759</v>
      </c>
      <c r="O73" s="108">
        <f>L73-I73</f>
        <v>1</v>
      </c>
      <c r="P73" s="109">
        <f>N73-K73</f>
        <v>-160.99302040130243</v>
      </c>
      <c r="Q73" s="110">
        <f>N73/K73</f>
        <v>0.75405893614222053</v>
      </c>
      <c r="R73" s="327">
        <f>Q89</f>
        <v>0.82325856204897851</v>
      </c>
      <c r="S73" s="47">
        <v>0.36666666666666659</v>
      </c>
      <c r="T73" s="48">
        <v>0.38251157407407399</v>
      </c>
      <c r="U73" s="111">
        <v>5.0999999999999979</v>
      </c>
      <c r="V73" s="112">
        <v>22.831929988434336</v>
      </c>
      <c r="W73" s="113"/>
      <c r="X73" s="162"/>
      <c r="Y73" s="12"/>
      <c r="Z73" s="198"/>
      <c r="AA73" s="330"/>
      <c r="AB73" s="331"/>
      <c r="AC73" s="12">
        <v>0</v>
      </c>
      <c r="AD73" s="198"/>
      <c r="AE73" s="115">
        <f>M73-J73</f>
        <v>-311.35812240781434</v>
      </c>
      <c r="AF73" s="156">
        <f>M73/J73</f>
        <v>0.90487072337066476</v>
      </c>
      <c r="AG73" s="332">
        <f>AF89</f>
        <v>0.90558441825387637</v>
      </c>
    </row>
    <row r="74" spans="1:33" ht="15.75" customHeight="1">
      <c r="A74" s="323"/>
      <c r="B74" s="100" t="s">
        <v>192</v>
      </c>
      <c r="C74" s="335" t="s">
        <v>224</v>
      </c>
      <c r="D74" s="336"/>
      <c r="E74" s="101">
        <v>27.05</v>
      </c>
      <c r="F74" s="102">
        <v>1624</v>
      </c>
      <c r="G74" s="121">
        <f t="shared" si="39"/>
        <v>43929.200000000004</v>
      </c>
      <c r="H74" s="122"/>
      <c r="I74" s="104">
        <v>5</v>
      </c>
      <c r="J74" s="105">
        <v>3273</v>
      </c>
      <c r="K74" s="106">
        <f t="shared" si="37"/>
        <v>654.6</v>
      </c>
      <c r="L74" s="107">
        <v>5</v>
      </c>
      <c r="M74" s="105">
        <f>F74/V74*60</f>
        <v>2966.3137242976886</v>
      </c>
      <c r="N74" s="106">
        <f>M74/L74</f>
        <v>593.26274485953775</v>
      </c>
      <c r="O74" s="108">
        <f>L74-I74</f>
        <v>0</v>
      </c>
      <c r="P74" s="109">
        <f>N74-K74</f>
        <v>-61.337255140462275</v>
      </c>
      <c r="Q74" s="110">
        <f>N74/K74</f>
        <v>0.90629811313708786</v>
      </c>
      <c r="R74" s="328"/>
      <c r="S74" s="47">
        <v>0.38541666666666657</v>
      </c>
      <c r="T74" s="120">
        <v>0.40821759259259249</v>
      </c>
      <c r="U74" s="111">
        <v>5</v>
      </c>
      <c r="V74" s="112">
        <v>32.848851826375892</v>
      </c>
      <c r="W74" s="113"/>
      <c r="X74" s="116"/>
      <c r="Y74" s="12"/>
      <c r="Z74" s="198"/>
      <c r="AA74" s="337"/>
      <c r="AB74" s="338"/>
      <c r="AC74" s="12">
        <v>0</v>
      </c>
      <c r="AD74" s="198"/>
      <c r="AE74" s="117">
        <f>M74-J74</f>
        <v>-306.68627570231138</v>
      </c>
      <c r="AF74" s="110">
        <f>M74/J74</f>
        <v>0.90629811313708786</v>
      </c>
      <c r="AG74" s="333"/>
    </row>
    <row r="75" spans="1:33" ht="15.75" customHeight="1">
      <c r="A75" s="323"/>
      <c r="B75" s="100"/>
      <c r="C75" s="335"/>
      <c r="D75" s="336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28"/>
      <c r="S75" s="47"/>
      <c r="T75" s="120"/>
      <c r="U75" s="111"/>
      <c r="V75" s="112"/>
      <c r="W75" s="113"/>
      <c r="X75" s="116"/>
      <c r="Y75" s="12"/>
      <c r="Z75" s="198"/>
      <c r="AA75" s="337"/>
      <c r="AB75" s="338"/>
      <c r="AC75" s="12"/>
      <c r="AD75" s="198"/>
      <c r="AE75" s="117"/>
      <c r="AF75" s="110"/>
      <c r="AG75" s="333"/>
    </row>
    <row r="76" spans="1:33" ht="15.75" customHeight="1">
      <c r="A76" s="323"/>
      <c r="B76" s="100"/>
      <c r="C76" s="335"/>
      <c r="D76" s="336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8"/>
      <c r="S76" s="47"/>
      <c r="T76" s="48"/>
      <c r="U76" s="111"/>
      <c r="V76" s="112"/>
      <c r="W76" s="113"/>
      <c r="X76" s="116"/>
      <c r="Y76" s="12"/>
      <c r="Z76" s="198"/>
      <c r="AA76" s="337"/>
      <c r="AB76" s="338"/>
      <c r="AC76" s="12"/>
      <c r="AD76" s="198"/>
      <c r="AE76" s="117"/>
      <c r="AF76" s="110"/>
      <c r="AG76" s="333"/>
    </row>
    <row r="77" spans="1:33" ht="15.75" customHeight="1">
      <c r="A77" s="323"/>
      <c r="B77" s="100"/>
      <c r="C77" s="335"/>
      <c r="D77" s="336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8"/>
      <c r="S77" s="47"/>
      <c r="T77" s="48"/>
      <c r="U77" s="111"/>
      <c r="V77" s="112"/>
      <c r="W77" s="113"/>
      <c r="X77" s="116"/>
      <c r="Y77" s="12"/>
      <c r="Z77" s="198"/>
      <c r="AA77" s="337"/>
      <c r="AB77" s="338"/>
      <c r="AC77" s="12"/>
      <c r="AD77" s="198"/>
      <c r="AE77" s="117"/>
      <c r="AF77" s="110"/>
      <c r="AG77" s="333"/>
    </row>
    <row r="78" spans="1:33" ht="15.75" customHeight="1">
      <c r="A78" s="323"/>
      <c r="B78" s="100"/>
      <c r="C78" s="335"/>
      <c r="D78" s="336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8"/>
      <c r="S78" s="47"/>
      <c r="T78" s="120"/>
      <c r="U78" s="111"/>
      <c r="V78" s="112"/>
      <c r="W78" s="113"/>
      <c r="X78" s="116"/>
      <c r="Y78" s="12"/>
      <c r="Z78" s="198"/>
      <c r="AA78" s="337"/>
      <c r="AB78" s="338"/>
      <c r="AC78" s="12"/>
      <c r="AD78" s="198"/>
      <c r="AE78" s="117"/>
      <c r="AF78" s="110"/>
      <c r="AG78" s="333"/>
    </row>
    <row r="79" spans="1:33" ht="15.75" customHeight="1">
      <c r="A79" s="323"/>
      <c r="B79" s="100"/>
      <c r="C79" s="335"/>
      <c r="D79" s="336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8"/>
      <c r="S79" s="47"/>
      <c r="T79" s="120"/>
      <c r="U79" s="111"/>
      <c r="V79" s="112"/>
      <c r="W79" s="113"/>
      <c r="X79" s="116"/>
      <c r="Y79" s="12"/>
      <c r="Z79" s="198"/>
      <c r="AA79" s="337"/>
      <c r="AB79" s="338"/>
      <c r="AC79" s="12"/>
      <c r="AD79" s="198"/>
      <c r="AE79" s="117"/>
      <c r="AF79" s="110"/>
      <c r="AG79" s="333"/>
    </row>
    <row r="80" spans="1:33" ht="15.75" customHeight="1">
      <c r="A80" s="323"/>
      <c r="B80" s="100"/>
      <c r="C80" s="335"/>
      <c r="D80" s="336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8"/>
      <c r="S80" s="47"/>
      <c r="T80" s="120"/>
      <c r="U80" s="111"/>
      <c r="V80" s="112"/>
      <c r="W80" s="113"/>
      <c r="X80" s="116"/>
      <c r="Y80" s="12"/>
      <c r="Z80" s="198"/>
      <c r="AA80" s="337"/>
      <c r="AB80" s="338"/>
      <c r="AC80" s="12"/>
      <c r="AD80" s="198"/>
      <c r="AE80" s="117"/>
      <c r="AF80" s="110"/>
      <c r="AG80" s="333"/>
    </row>
    <row r="81" spans="1:33" ht="15.75" customHeight="1">
      <c r="A81" s="323"/>
      <c r="B81" s="100"/>
      <c r="C81" s="335"/>
      <c r="D81" s="336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8"/>
      <c r="S81" s="47"/>
      <c r="T81" s="120"/>
      <c r="U81" s="111"/>
      <c r="V81" s="112"/>
      <c r="W81" s="113"/>
      <c r="X81" s="127"/>
      <c r="Y81" s="12"/>
      <c r="Z81" s="198"/>
      <c r="AA81" s="337"/>
      <c r="AB81" s="338"/>
      <c r="AC81" s="12"/>
      <c r="AD81" s="198"/>
      <c r="AE81" s="117"/>
      <c r="AF81" s="110"/>
      <c r="AG81" s="333"/>
    </row>
    <row r="82" spans="1:33" ht="15.75" customHeight="1">
      <c r="A82" s="323"/>
      <c r="B82" s="100"/>
      <c r="C82" s="335"/>
      <c r="D82" s="336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8"/>
      <c r="S82" s="47"/>
      <c r="T82" s="120"/>
      <c r="U82" s="111"/>
      <c r="V82" s="112"/>
      <c r="W82" s="113"/>
      <c r="X82" s="127"/>
      <c r="Y82" s="12"/>
      <c r="Z82" s="198"/>
      <c r="AA82" s="337"/>
      <c r="AB82" s="338"/>
      <c r="AC82" s="12"/>
      <c r="AD82" s="198"/>
      <c r="AE82" s="117"/>
      <c r="AF82" s="110"/>
      <c r="AG82" s="333"/>
    </row>
    <row r="83" spans="1:33" ht="15.75" customHeight="1">
      <c r="A83" s="323"/>
      <c r="B83" s="100"/>
      <c r="C83" s="335"/>
      <c r="D83" s="336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8"/>
      <c r="S83" s="47"/>
      <c r="T83" s="120"/>
      <c r="U83" s="111"/>
      <c r="V83" s="112"/>
      <c r="W83" s="113"/>
      <c r="X83" s="127"/>
      <c r="Y83" s="12"/>
      <c r="Z83" s="198"/>
      <c r="AA83" s="337"/>
      <c r="AB83" s="338"/>
      <c r="AC83" s="12"/>
      <c r="AD83" s="198"/>
      <c r="AE83" s="117"/>
      <c r="AF83" s="110"/>
      <c r="AG83" s="333"/>
    </row>
    <row r="84" spans="1:33" ht="15.75" customHeight="1">
      <c r="A84" s="323"/>
      <c r="B84" s="100"/>
      <c r="C84" s="335"/>
      <c r="D84" s="336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8"/>
      <c r="S84" s="47"/>
      <c r="T84" s="120"/>
      <c r="U84" s="111"/>
      <c r="V84" s="112"/>
      <c r="W84" s="113"/>
      <c r="X84" s="127"/>
      <c r="Y84" s="12"/>
      <c r="Z84" s="198"/>
      <c r="AA84" s="337"/>
      <c r="AB84" s="338"/>
      <c r="AC84" s="12"/>
      <c r="AD84" s="198"/>
      <c r="AE84" s="117"/>
      <c r="AF84" s="110"/>
      <c r="AG84" s="333"/>
    </row>
    <row r="85" spans="1:33" ht="15.75" customHeight="1">
      <c r="A85" s="323"/>
      <c r="B85" s="100"/>
      <c r="C85" s="335"/>
      <c r="D85" s="336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8"/>
      <c r="S85" s="47"/>
      <c r="T85" s="120"/>
      <c r="U85" s="111"/>
      <c r="V85" s="112"/>
      <c r="W85" s="113"/>
      <c r="X85" s="127"/>
      <c r="Y85" s="12"/>
      <c r="Z85" s="198"/>
      <c r="AA85" s="337"/>
      <c r="AB85" s="338"/>
      <c r="AC85" s="12"/>
      <c r="AD85" s="198"/>
      <c r="AE85" s="117"/>
      <c r="AF85" s="110"/>
      <c r="AG85" s="333"/>
    </row>
    <row r="86" spans="1:33" ht="15.75" customHeight="1">
      <c r="A86" s="323"/>
      <c r="B86" s="100"/>
      <c r="C86" s="335"/>
      <c r="D86" s="336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8"/>
      <c r="S86" s="47"/>
      <c r="T86" s="120"/>
      <c r="U86" s="111"/>
      <c r="V86" s="112"/>
      <c r="W86" s="113"/>
      <c r="X86" s="127"/>
      <c r="Y86" s="12"/>
      <c r="Z86" s="198"/>
      <c r="AA86" s="337"/>
      <c r="AB86" s="338"/>
      <c r="AC86" s="12"/>
      <c r="AD86" s="198"/>
      <c r="AE86" s="117"/>
      <c r="AF86" s="110"/>
      <c r="AG86" s="333"/>
    </row>
    <row r="87" spans="1:33" ht="15.75" customHeight="1">
      <c r="A87" s="323"/>
      <c r="B87" s="100"/>
      <c r="C87" s="335"/>
      <c r="D87" s="336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8"/>
      <c r="S87" s="47"/>
      <c r="T87" s="120"/>
      <c r="U87" s="111"/>
      <c r="V87" s="112"/>
      <c r="W87" s="113"/>
      <c r="X87" s="127"/>
      <c r="Y87" s="12"/>
      <c r="Z87" s="198"/>
      <c r="AA87" s="337"/>
      <c r="AB87" s="338"/>
      <c r="AC87" s="12"/>
      <c r="AD87" s="198"/>
      <c r="AE87" s="117"/>
      <c r="AF87" s="110"/>
      <c r="AG87" s="333"/>
    </row>
    <row r="88" spans="1:33" ht="15.75" customHeight="1">
      <c r="A88" s="323"/>
      <c r="B88" s="163"/>
      <c r="C88" s="335"/>
      <c r="D88" s="336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8"/>
      <c r="S88" s="119"/>
      <c r="T88" s="120"/>
      <c r="U88" s="130"/>
      <c r="V88" s="131"/>
      <c r="W88" s="126"/>
      <c r="X88" s="127"/>
      <c r="Y88" s="12"/>
      <c r="Z88" s="198"/>
      <c r="AA88" s="337"/>
      <c r="AB88" s="338"/>
      <c r="AC88" s="12"/>
      <c r="AD88" s="198"/>
      <c r="AE88" s="165"/>
      <c r="AF88" s="125"/>
      <c r="AG88" s="333"/>
    </row>
    <row r="89" spans="1:33" ht="15.75" customHeight="1" thickBot="1">
      <c r="A89" s="324"/>
      <c r="B89" s="133" t="s">
        <v>115</v>
      </c>
      <c r="C89" s="358"/>
      <c r="D89" s="358"/>
      <c r="E89" s="134"/>
      <c r="F89" s="167"/>
      <c r="G89" s="135"/>
      <c r="H89" s="69"/>
      <c r="I89" s="136">
        <f t="shared" ref="I89:J89" si="40">AVERAGE(I73:I88)</f>
        <v>5</v>
      </c>
      <c r="J89" s="137">
        <f t="shared" si="40"/>
        <v>3273</v>
      </c>
      <c r="K89" s="138">
        <f t="shared" ref="K89" si="41">J89/I89</f>
        <v>654.6</v>
      </c>
      <c r="L89" s="136">
        <f t="shared" ref="L89:M89" si="42">AVERAGE(L73:L88)</f>
        <v>5.5</v>
      </c>
      <c r="M89" s="137">
        <f t="shared" si="42"/>
        <v>2963.9778009449374</v>
      </c>
      <c r="N89" s="138">
        <f>M89/L89</f>
        <v>538.90505471726135</v>
      </c>
      <c r="O89" s="139">
        <f>L89-I89</f>
        <v>0.5</v>
      </c>
      <c r="P89" s="140">
        <f>N89-K89</f>
        <v>-115.69494528273867</v>
      </c>
      <c r="Q89" s="141">
        <f>N89/K89</f>
        <v>0.82325856204897851</v>
      </c>
      <c r="R89" s="329"/>
      <c r="S89" s="142">
        <v>0.25</v>
      </c>
      <c r="T89" s="143">
        <v>0.40821759259259249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359"/>
      <c r="AB89" s="360"/>
      <c r="AC89" s="179">
        <f>SUM(AC73:AC88)</f>
        <v>0</v>
      </c>
      <c r="AD89" s="191">
        <f>SUM(AD73:AD88)</f>
        <v>0</v>
      </c>
      <c r="AE89" s="168">
        <f>M89-J89</f>
        <v>-309.02219905506263</v>
      </c>
      <c r="AF89" s="141">
        <f>M89/J89</f>
        <v>0.90558441825387637</v>
      </c>
      <c r="AG89" s="334"/>
    </row>
    <row r="90" spans="1:33" ht="15.75" customHeight="1">
      <c r="A90" s="361" t="s">
        <v>120</v>
      </c>
      <c r="B90" s="114" t="s">
        <v>192</v>
      </c>
      <c r="C90" s="325" t="s">
        <v>213</v>
      </c>
      <c r="D90" s="326"/>
      <c r="E90" s="147">
        <v>15.51</v>
      </c>
      <c r="F90" s="97">
        <v>2147</v>
      </c>
      <c r="G90" s="148">
        <f t="shared" ref="G90:G91" si="43">E90*F90</f>
        <v>33299.97</v>
      </c>
      <c r="H90" s="149"/>
      <c r="I90" s="150">
        <v>6</v>
      </c>
      <c r="J90" s="151">
        <v>2600</v>
      </c>
      <c r="K90" s="152">
        <f>J90/I90</f>
        <v>433.33333333333331</v>
      </c>
      <c r="L90" s="153">
        <v>6</v>
      </c>
      <c r="M90" s="151">
        <f>F90/V90*60</f>
        <v>2355.0319837621246</v>
      </c>
      <c r="N90" s="152">
        <f>M90/L90</f>
        <v>392.50533062702078</v>
      </c>
      <c r="O90" s="154">
        <f>L90-I90</f>
        <v>0</v>
      </c>
      <c r="P90" s="155">
        <f>N90-K90</f>
        <v>-40.828002706312532</v>
      </c>
      <c r="Q90" s="156">
        <f>N90/K90</f>
        <v>0.90578153221620183</v>
      </c>
      <c r="R90" s="327">
        <f>Q106</f>
        <v>0.90533489359829089</v>
      </c>
      <c r="S90" s="157">
        <v>0.25</v>
      </c>
      <c r="T90" s="158">
        <v>0.28797453703703701</v>
      </c>
      <c r="U90" s="159"/>
      <c r="V90" s="160">
        <v>54.699894051634999</v>
      </c>
      <c r="W90" s="158"/>
      <c r="X90" s="169"/>
      <c r="Y90" s="12"/>
      <c r="Z90" s="198"/>
      <c r="AA90" s="330"/>
      <c r="AB90" s="331"/>
      <c r="AC90" s="12">
        <v>0</v>
      </c>
      <c r="AD90" s="198"/>
      <c r="AE90" s="115">
        <f>M90-J90</f>
        <v>-244.96801623787542</v>
      </c>
      <c r="AF90" s="156">
        <f>M90/J90</f>
        <v>0.90578153221620172</v>
      </c>
      <c r="AG90" s="332">
        <f>AF106</f>
        <v>0.90533489359829078</v>
      </c>
    </row>
    <row r="91" spans="1:33" ht="15.75" customHeight="1">
      <c r="A91" s="362"/>
      <c r="B91" s="100" t="s">
        <v>192</v>
      </c>
      <c r="C91" s="335" t="s">
        <v>214</v>
      </c>
      <c r="D91" s="336"/>
      <c r="E91" s="101">
        <v>15.01</v>
      </c>
      <c r="F91" s="102">
        <v>2314</v>
      </c>
      <c r="G91" s="103">
        <f t="shared" si="43"/>
        <v>34733.14</v>
      </c>
      <c r="H91" s="26"/>
      <c r="I91" s="104">
        <v>6</v>
      </c>
      <c r="J91" s="105">
        <v>2600</v>
      </c>
      <c r="K91" s="106">
        <f t="shared" si="35"/>
        <v>433.33333333333331</v>
      </c>
      <c r="L91" s="107">
        <v>6</v>
      </c>
      <c r="M91" s="105">
        <f>F91/V91*60</f>
        <v>2352.7094629489879</v>
      </c>
      <c r="N91" s="106">
        <f>M91/L91</f>
        <v>392.11824382483132</v>
      </c>
      <c r="O91" s="108">
        <f>L91-I91</f>
        <v>0</v>
      </c>
      <c r="P91" s="109">
        <f>N91-K91</f>
        <v>-41.21508950850199</v>
      </c>
      <c r="Q91" s="110">
        <f>N91/K91</f>
        <v>0.90488825498038006</v>
      </c>
      <c r="R91" s="328"/>
      <c r="S91" s="47">
        <v>0.29166666666666663</v>
      </c>
      <c r="T91" s="48">
        <v>0.33263888888888887</v>
      </c>
      <c r="U91" s="111">
        <v>5.3166666666666451</v>
      </c>
      <c r="V91" s="112">
        <v>59.012811478206046</v>
      </c>
      <c r="W91" s="113"/>
      <c r="X91" s="13"/>
      <c r="Y91" s="12"/>
      <c r="Z91" s="198"/>
      <c r="AA91" s="337"/>
      <c r="AB91" s="338"/>
      <c r="AC91" s="12">
        <v>0</v>
      </c>
      <c r="AD91" s="198"/>
      <c r="AE91" s="117">
        <f>M91-J91</f>
        <v>-247.29053705101205</v>
      </c>
      <c r="AF91" s="110">
        <f>M91/J91</f>
        <v>0.90488825498037995</v>
      </c>
      <c r="AG91" s="333"/>
    </row>
    <row r="92" spans="1:33" ht="15.75" customHeight="1">
      <c r="A92" s="362"/>
      <c r="B92" s="100"/>
      <c r="C92" s="335"/>
      <c r="D92" s="336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328"/>
      <c r="S92" s="47"/>
      <c r="T92" s="48"/>
      <c r="U92" s="111"/>
      <c r="V92" s="112"/>
      <c r="W92" s="113"/>
      <c r="X92" s="13"/>
      <c r="Y92" s="12"/>
      <c r="Z92" s="198"/>
      <c r="AA92" s="337"/>
      <c r="AB92" s="338"/>
      <c r="AC92" s="12"/>
      <c r="AD92" s="198"/>
      <c r="AE92" s="117"/>
      <c r="AF92" s="110"/>
      <c r="AG92" s="333"/>
    </row>
    <row r="93" spans="1:33" ht="15.75" customHeight="1">
      <c r="A93" s="362"/>
      <c r="B93" s="100"/>
      <c r="C93" s="335"/>
      <c r="D93" s="336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8"/>
      <c r="S93" s="47"/>
      <c r="T93" s="48"/>
      <c r="U93" s="111"/>
      <c r="V93" s="112"/>
      <c r="W93" s="113"/>
      <c r="X93" s="116"/>
      <c r="Y93" s="12"/>
      <c r="Z93" s="198"/>
      <c r="AA93" s="337"/>
      <c r="AB93" s="338"/>
      <c r="AC93" s="12"/>
      <c r="AD93" s="198"/>
      <c r="AE93" s="117"/>
      <c r="AF93" s="110"/>
      <c r="AG93" s="333"/>
    </row>
    <row r="94" spans="1:33" ht="15.75" customHeight="1">
      <c r="A94" s="363"/>
      <c r="B94" s="100"/>
      <c r="C94" s="335"/>
      <c r="D94" s="336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8"/>
      <c r="S94" s="47"/>
      <c r="T94" s="48"/>
      <c r="U94" s="111"/>
      <c r="V94" s="112"/>
      <c r="W94" s="113"/>
      <c r="X94" s="13"/>
      <c r="Y94" s="12"/>
      <c r="Z94" s="198"/>
      <c r="AA94" s="337"/>
      <c r="AB94" s="338"/>
      <c r="AC94" s="12"/>
      <c r="AD94" s="198"/>
      <c r="AE94" s="117"/>
      <c r="AF94" s="110"/>
      <c r="AG94" s="333"/>
    </row>
    <row r="95" spans="1:33" ht="15.75" customHeight="1">
      <c r="A95" s="363"/>
      <c r="B95" s="100"/>
      <c r="C95" s="335"/>
      <c r="D95" s="336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8"/>
      <c r="S95" s="47"/>
      <c r="T95" s="120"/>
      <c r="U95" s="111"/>
      <c r="V95" s="112"/>
      <c r="W95" s="113"/>
      <c r="X95" s="50"/>
      <c r="Y95" s="12"/>
      <c r="Z95" s="198"/>
      <c r="AA95" s="337"/>
      <c r="AB95" s="338"/>
      <c r="AC95" s="12"/>
      <c r="AD95" s="198"/>
      <c r="AE95" s="117"/>
      <c r="AF95" s="110"/>
      <c r="AG95" s="333"/>
    </row>
    <row r="96" spans="1:33" ht="15.75" customHeight="1">
      <c r="A96" s="363"/>
      <c r="B96" s="100"/>
      <c r="C96" s="335"/>
      <c r="D96" s="336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8"/>
      <c r="S96" s="47"/>
      <c r="T96" s="120"/>
      <c r="U96" s="111"/>
      <c r="V96" s="112"/>
      <c r="W96" s="113"/>
      <c r="X96" s="116"/>
      <c r="Y96" s="12"/>
      <c r="Z96" s="198"/>
      <c r="AA96" s="337"/>
      <c r="AB96" s="338"/>
      <c r="AC96" s="12"/>
      <c r="AD96" s="198"/>
      <c r="AE96" s="117"/>
      <c r="AF96" s="110"/>
      <c r="AG96" s="333"/>
    </row>
    <row r="97" spans="1:33" ht="15.75" customHeight="1">
      <c r="A97" s="363"/>
      <c r="B97" s="100"/>
      <c r="C97" s="335"/>
      <c r="D97" s="336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8"/>
      <c r="S97" s="47"/>
      <c r="T97" s="120"/>
      <c r="U97" s="111"/>
      <c r="V97" s="112"/>
      <c r="W97" s="113"/>
      <c r="X97" s="116"/>
      <c r="Y97" s="12"/>
      <c r="Z97" s="198"/>
      <c r="AA97" s="337"/>
      <c r="AB97" s="338"/>
      <c r="AC97" s="12"/>
      <c r="AD97" s="198"/>
      <c r="AE97" s="117"/>
      <c r="AF97" s="110"/>
      <c r="AG97" s="333"/>
    </row>
    <row r="98" spans="1:33" ht="15.75" customHeight="1">
      <c r="A98" s="363"/>
      <c r="B98" s="100"/>
      <c r="C98" s="335"/>
      <c r="D98" s="336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8"/>
      <c r="S98" s="119"/>
      <c r="T98" s="120"/>
      <c r="U98" s="111"/>
      <c r="V98" s="131"/>
      <c r="W98" s="113"/>
      <c r="X98" s="116"/>
      <c r="Y98" s="12"/>
      <c r="Z98" s="198"/>
      <c r="AA98" s="337"/>
      <c r="AB98" s="338"/>
      <c r="AC98" s="12"/>
      <c r="AD98" s="198"/>
      <c r="AE98" s="117"/>
      <c r="AF98" s="110"/>
      <c r="AG98" s="333"/>
    </row>
    <row r="99" spans="1:33" ht="15.75" customHeight="1">
      <c r="A99" s="363"/>
      <c r="B99" s="100"/>
      <c r="C99" s="335"/>
      <c r="D99" s="336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8"/>
      <c r="S99" s="119"/>
      <c r="T99" s="120"/>
      <c r="U99" s="111"/>
      <c r="V99" s="131"/>
      <c r="W99" s="126"/>
      <c r="X99" s="127"/>
      <c r="Y99" s="12"/>
      <c r="Z99" s="198"/>
      <c r="AA99" s="337"/>
      <c r="AB99" s="338"/>
      <c r="AC99" s="12"/>
      <c r="AD99" s="198"/>
      <c r="AE99" s="117"/>
      <c r="AF99" s="110"/>
      <c r="AG99" s="333"/>
    </row>
    <row r="100" spans="1:33" ht="15.75" customHeight="1">
      <c r="A100" s="363"/>
      <c r="B100" s="100"/>
      <c r="C100" s="335"/>
      <c r="D100" s="336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8"/>
      <c r="S100" s="119"/>
      <c r="T100" s="120"/>
      <c r="U100" s="111"/>
      <c r="V100" s="131"/>
      <c r="W100" s="126"/>
      <c r="X100" s="127"/>
      <c r="Y100" s="12"/>
      <c r="Z100" s="198"/>
      <c r="AA100" s="337"/>
      <c r="AB100" s="338"/>
      <c r="AC100" s="12"/>
      <c r="AD100" s="198"/>
      <c r="AE100" s="117"/>
      <c r="AF100" s="110"/>
      <c r="AG100" s="333"/>
    </row>
    <row r="101" spans="1:33" ht="15.75" customHeight="1">
      <c r="A101" s="363"/>
      <c r="B101" s="100"/>
      <c r="C101" s="335"/>
      <c r="D101" s="336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8"/>
      <c r="S101" s="119"/>
      <c r="T101" s="120"/>
      <c r="U101" s="111"/>
      <c r="V101" s="131"/>
      <c r="W101" s="126"/>
      <c r="X101" s="127"/>
      <c r="Y101" s="12"/>
      <c r="Z101" s="198"/>
      <c r="AA101" s="337"/>
      <c r="AB101" s="338"/>
      <c r="AC101" s="12"/>
      <c r="AD101" s="198"/>
      <c r="AE101" s="117"/>
      <c r="AF101" s="110"/>
      <c r="AG101" s="333"/>
    </row>
    <row r="102" spans="1:33" ht="15.75" customHeight="1">
      <c r="A102" s="363"/>
      <c r="B102" s="100"/>
      <c r="C102" s="335"/>
      <c r="D102" s="336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8"/>
      <c r="S102" s="119"/>
      <c r="T102" s="120"/>
      <c r="U102" s="111"/>
      <c r="V102" s="131"/>
      <c r="W102" s="126"/>
      <c r="X102" s="127"/>
      <c r="Y102" s="12"/>
      <c r="Z102" s="198"/>
      <c r="AA102" s="337"/>
      <c r="AB102" s="338"/>
      <c r="AC102" s="12"/>
      <c r="AD102" s="198"/>
      <c r="AE102" s="117"/>
      <c r="AF102" s="110"/>
      <c r="AG102" s="333"/>
    </row>
    <row r="103" spans="1:33" ht="15.75" customHeight="1">
      <c r="A103" s="363"/>
      <c r="B103" s="100"/>
      <c r="C103" s="335"/>
      <c r="D103" s="336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8"/>
      <c r="S103" s="119"/>
      <c r="T103" s="120"/>
      <c r="U103" s="111"/>
      <c r="V103" s="131"/>
      <c r="W103" s="126"/>
      <c r="X103" s="127"/>
      <c r="Y103" s="12"/>
      <c r="Z103" s="198"/>
      <c r="AA103" s="337"/>
      <c r="AB103" s="338"/>
      <c r="AC103" s="12"/>
      <c r="AD103" s="198"/>
      <c r="AE103" s="117"/>
      <c r="AF103" s="110"/>
      <c r="AG103" s="333"/>
    </row>
    <row r="104" spans="1:33" ht="15.75" customHeight="1">
      <c r="A104" s="363"/>
      <c r="B104" s="100"/>
      <c r="C104" s="335"/>
      <c r="D104" s="336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8"/>
      <c r="S104" s="119"/>
      <c r="T104" s="120"/>
      <c r="U104" s="111"/>
      <c r="V104" s="131"/>
      <c r="W104" s="126"/>
      <c r="X104" s="127"/>
      <c r="Y104" s="12"/>
      <c r="Z104" s="198"/>
      <c r="AA104" s="337"/>
      <c r="AB104" s="338"/>
      <c r="AC104" s="12"/>
      <c r="AD104" s="198"/>
      <c r="AE104" s="117"/>
      <c r="AF104" s="110"/>
      <c r="AG104" s="333"/>
    </row>
    <row r="105" spans="1:33" ht="15.75" customHeight="1">
      <c r="A105" s="363"/>
      <c r="B105" s="100"/>
      <c r="C105" s="335"/>
      <c r="D105" s="336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8"/>
      <c r="S105" s="119"/>
      <c r="T105" s="120"/>
      <c r="U105" s="130"/>
      <c r="V105" s="131"/>
      <c r="W105" s="126"/>
      <c r="X105" s="127"/>
      <c r="Y105" s="12"/>
      <c r="Z105" s="198"/>
      <c r="AA105" s="337"/>
      <c r="AB105" s="338"/>
      <c r="AC105" s="12"/>
      <c r="AD105" s="198"/>
      <c r="AE105" s="165"/>
      <c r="AF105" s="125"/>
      <c r="AG105" s="333"/>
    </row>
    <row r="106" spans="1:33" ht="15.75" customHeight="1" thickBot="1">
      <c r="A106" s="364"/>
      <c r="B106" s="133" t="s">
        <v>115</v>
      </c>
      <c r="C106" s="358"/>
      <c r="D106" s="358"/>
      <c r="E106" s="134"/>
      <c r="F106" s="167"/>
      <c r="G106" s="135"/>
      <c r="H106" s="69"/>
      <c r="I106" s="136">
        <f t="shared" ref="I106:J106" si="44">AVERAGE(I90:I105)</f>
        <v>6</v>
      </c>
      <c r="J106" s="137">
        <f t="shared" si="44"/>
        <v>2600</v>
      </c>
      <c r="K106" s="138">
        <f t="shared" ref="K106" si="45">J106/I106</f>
        <v>433.33333333333331</v>
      </c>
      <c r="L106" s="136">
        <f t="shared" ref="L106:M106" si="46">AVERAGE(L90:L105)</f>
        <v>6</v>
      </c>
      <c r="M106" s="137">
        <f t="shared" si="46"/>
        <v>2353.870723355556</v>
      </c>
      <c r="N106" s="138">
        <f>M106/L106</f>
        <v>392.31178722592603</v>
      </c>
      <c r="O106" s="139">
        <f>L106-I106</f>
        <v>0</v>
      </c>
      <c r="P106" s="140">
        <f>N106-K106</f>
        <v>-41.021546107407289</v>
      </c>
      <c r="Q106" s="141">
        <f>N106/K106</f>
        <v>0.90533489359829089</v>
      </c>
      <c r="R106" s="329"/>
      <c r="S106" s="142">
        <v>0.25</v>
      </c>
      <c r="T106" s="143">
        <v>0.33263888888888887</v>
      </c>
      <c r="U106" s="144"/>
      <c r="V106" s="166"/>
      <c r="W106" s="167"/>
      <c r="X106" s="138"/>
      <c r="Y106" s="179">
        <f>SUM(Y90:Y105)</f>
        <v>0</v>
      </c>
      <c r="Z106" s="180">
        <f>SUM(Z90:Z105)</f>
        <v>0</v>
      </c>
      <c r="AA106" s="359"/>
      <c r="AB106" s="360"/>
      <c r="AC106" s="179">
        <f>SUM(AC90:AC105)</f>
        <v>0</v>
      </c>
      <c r="AD106" s="191">
        <f>SUM(AD90:AD105)</f>
        <v>0</v>
      </c>
      <c r="AE106" s="168">
        <f>M106-J106</f>
        <v>-246.12927664444396</v>
      </c>
      <c r="AF106" s="141">
        <f>M106/J106</f>
        <v>0.90533489359829078</v>
      </c>
      <c r="AG106" s="334"/>
    </row>
    <row r="107" spans="1:33" ht="15.75" customHeight="1">
      <c r="A107" s="322" t="s">
        <v>193</v>
      </c>
      <c r="B107" s="146" t="s">
        <v>171</v>
      </c>
      <c r="C107" s="325" t="s">
        <v>210</v>
      </c>
      <c r="D107" s="326"/>
      <c r="E107" s="147">
        <v>58.17</v>
      </c>
      <c r="F107" s="97">
        <v>1785</v>
      </c>
      <c r="G107" s="148">
        <f t="shared" ref="G107:G109" si="47">E107*F107</f>
        <v>103833.45</v>
      </c>
      <c r="H107" s="149"/>
      <c r="I107" s="150">
        <v>18</v>
      </c>
      <c r="J107" s="151">
        <v>2000</v>
      </c>
      <c r="K107" s="152">
        <f>J107/I107</f>
        <v>111.11111111111111</v>
      </c>
      <c r="L107" s="153">
        <v>17</v>
      </c>
      <c r="M107" s="151">
        <f>F107/V107*60</f>
        <v>1790</v>
      </c>
      <c r="N107" s="152">
        <f>M107/L107</f>
        <v>105.29411764705883</v>
      </c>
      <c r="O107" s="154">
        <f>L107-I107</f>
        <v>-1</v>
      </c>
      <c r="P107" s="155">
        <f>N107-K107</f>
        <v>-5.8169934640522882</v>
      </c>
      <c r="Q107" s="156">
        <f>N107/K107</f>
        <v>0.9476470588235294</v>
      </c>
      <c r="R107" s="327">
        <f>Q123</f>
        <v>0.94294642857142852</v>
      </c>
      <c r="S107" s="157">
        <v>0.70833333333333337</v>
      </c>
      <c r="T107" s="158">
        <v>0.74987268518518524</v>
      </c>
      <c r="U107" s="159"/>
      <c r="V107" s="160">
        <v>59.832402234636874</v>
      </c>
      <c r="W107" s="158"/>
      <c r="X107" s="169"/>
      <c r="Y107" s="196"/>
      <c r="Z107" s="197"/>
      <c r="AA107" s="330"/>
      <c r="AB107" s="331"/>
      <c r="AC107" s="196">
        <v>1</v>
      </c>
      <c r="AD107" s="197"/>
      <c r="AE107" s="115">
        <f>M107-J107</f>
        <v>-210</v>
      </c>
      <c r="AF107" s="156">
        <f>M107/J107</f>
        <v>0.89500000000000002</v>
      </c>
      <c r="AG107" s="332">
        <f>AF123</f>
        <v>0.89500000000000002</v>
      </c>
    </row>
    <row r="108" spans="1:33" ht="15.75" customHeight="1">
      <c r="A108" s="323"/>
      <c r="B108" s="163" t="s">
        <v>171</v>
      </c>
      <c r="C108" s="335" t="s">
        <v>194</v>
      </c>
      <c r="D108" s="336"/>
      <c r="E108" s="101">
        <v>50.67</v>
      </c>
      <c r="F108" s="102">
        <v>1365</v>
      </c>
      <c r="G108" s="103">
        <f t="shared" si="47"/>
        <v>69164.55</v>
      </c>
      <c r="H108" s="26"/>
      <c r="I108" s="104">
        <v>20</v>
      </c>
      <c r="J108" s="105">
        <v>2000</v>
      </c>
      <c r="K108" s="106">
        <f t="shared" ref="K108:K109" si="48">J108/I108</f>
        <v>100</v>
      </c>
      <c r="L108" s="107">
        <v>19</v>
      </c>
      <c r="M108" s="105">
        <f>F108/V108*60</f>
        <v>1790.0000000000002</v>
      </c>
      <c r="N108" s="106">
        <f>M108/L108</f>
        <v>94.21052631578948</v>
      </c>
      <c r="O108" s="108">
        <f>L108-I108</f>
        <v>-1</v>
      </c>
      <c r="P108" s="109">
        <f>N108-K108</f>
        <v>-5.7894736842105203</v>
      </c>
      <c r="Q108" s="110">
        <f>N108/K108</f>
        <v>0.94210526315789478</v>
      </c>
      <c r="R108" s="328"/>
      <c r="S108" s="47">
        <v>0.75277777777777777</v>
      </c>
      <c r="T108" s="48">
        <v>0.78454861111111107</v>
      </c>
      <c r="U108" s="111">
        <v>5</v>
      </c>
      <c r="V108" s="112">
        <v>45.754189944134076</v>
      </c>
      <c r="W108" s="113"/>
      <c r="X108" s="116"/>
      <c r="Y108" s="12"/>
      <c r="Z108" s="198"/>
      <c r="AA108" s="337"/>
      <c r="AB108" s="338"/>
      <c r="AC108" s="12">
        <v>1</v>
      </c>
      <c r="AD108" s="198"/>
      <c r="AE108" s="117">
        <f>M108-J108</f>
        <v>-209.99999999999977</v>
      </c>
      <c r="AF108" s="110">
        <f>M108/J108</f>
        <v>0.89500000000000013</v>
      </c>
      <c r="AG108" s="333"/>
    </row>
    <row r="109" spans="1:33" ht="15.75" customHeight="1">
      <c r="A109" s="323"/>
      <c r="B109" s="163" t="s">
        <v>171</v>
      </c>
      <c r="C109" s="335" t="s">
        <v>228</v>
      </c>
      <c r="D109" s="336"/>
      <c r="E109" s="101">
        <v>57.3</v>
      </c>
      <c r="F109" s="102">
        <v>2761</v>
      </c>
      <c r="G109" s="103">
        <f t="shared" si="47"/>
        <v>158205.29999999999</v>
      </c>
      <c r="H109" s="26"/>
      <c r="I109" s="104">
        <v>21</v>
      </c>
      <c r="J109" s="105">
        <v>2000</v>
      </c>
      <c r="K109" s="106">
        <f t="shared" si="48"/>
        <v>95.238095238095241</v>
      </c>
      <c r="L109" s="107">
        <v>20</v>
      </c>
      <c r="M109" s="105">
        <f>F109/V109*60</f>
        <v>1790</v>
      </c>
      <c r="N109" s="106">
        <f>M109/L109</f>
        <v>89.5</v>
      </c>
      <c r="O109" s="108">
        <f>L109-I109</f>
        <v>-1</v>
      </c>
      <c r="P109" s="109">
        <f>N109-K109</f>
        <v>-5.7380952380952408</v>
      </c>
      <c r="Q109" s="110">
        <f>N109/K109</f>
        <v>0.93974999999999997</v>
      </c>
      <c r="R109" s="328"/>
      <c r="S109" s="47">
        <v>0.78749999999999998</v>
      </c>
      <c r="T109" s="48">
        <v>0.85175925925925922</v>
      </c>
      <c r="U109" s="111">
        <v>5</v>
      </c>
      <c r="V109" s="112">
        <v>92.547486033519561</v>
      </c>
      <c r="W109" s="113"/>
      <c r="X109" s="116"/>
      <c r="Y109" s="12"/>
      <c r="Z109" s="198"/>
      <c r="AA109" s="337"/>
      <c r="AB109" s="338"/>
      <c r="AC109" s="12">
        <v>2</v>
      </c>
      <c r="AD109" s="198"/>
      <c r="AE109" s="117">
        <f>M109-J109</f>
        <v>-210</v>
      </c>
      <c r="AF109" s="110">
        <f>M109/J109</f>
        <v>0.89500000000000002</v>
      </c>
      <c r="AG109" s="333"/>
    </row>
    <row r="110" spans="1:33" ht="15.75" customHeight="1">
      <c r="A110" s="323"/>
      <c r="B110" s="163"/>
      <c r="C110" s="335"/>
      <c r="D110" s="336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328"/>
      <c r="S110" s="47"/>
      <c r="T110" s="48"/>
      <c r="U110" s="111"/>
      <c r="V110" s="112"/>
      <c r="W110" s="113"/>
      <c r="X110" s="116"/>
      <c r="Y110" s="12"/>
      <c r="Z110" s="198"/>
      <c r="AA110" s="337"/>
      <c r="AB110" s="338"/>
      <c r="AC110" s="12"/>
      <c r="AD110" s="198"/>
      <c r="AE110" s="117"/>
      <c r="AF110" s="110"/>
      <c r="AG110" s="333"/>
    </row>
    <row r="111" spans="1:33" ht="15.75" customHeight="1">
      <c r="A111" s="323"/>
      <c r="B111" s="163"/>
      <c r="C111" s="335"/>
      <c r="D111" s="336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328"/>
      <c r="S111" s="47"/>
      <c r="T111" s="48"/>
      <c r="U111" s="111"/>
      <c r="V111" s="112"/>
      <c r="W111" s="113"/>
      <c r="X111" s="116"/>
      <c r="Y111" s="12"/>
      <c r="Z111" s="198"/>
      <c r="AA111" s="337"/>
      <c r="AB111" s="338"/>
      <c r="AC111" s="12"/>
      <c r="AD111" s="198"/>
      <c r="AE111" s="117"/>
      <c r="AF111" s="110"/>
      <c r="AG111" s="333"/>
    </row>
    <row r="112" spans="1:33" ht="15.75" customHeight="1">
      <c r="A112" s="323"/>
      <c r="B112" s="163"/>
      <c r="C112" s="335"/>
      <c r="D112" s="336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28"/>
      <c r="S112" s="47"/>
      <c r="T112" s="120"/>
      <c r="U112" s="111"/>
      <c r="V112" s="112"/>
      <c r="W112" s="113"/>
      <c r="X112" s="116"/>
      <c r="Y112" s="12"/>
      <c r="Z112" s="198"/>
      <c r="AA112" s="337"/>
      <c r="AB112" s="338"/>
      <c r="AC112" s="12"/>
      <c r="AD112" s="198"/>
      <c r="AE112" s="117"/>
      <c r="AF112" s="110"/>
      <c r="AG112" s="333"/>
    </row>
    <row r="113" spans="1:33" ht="15.75" customHeight="1">
      <c r="A113" s="323"/>
      <c r="B113" s="163"/>
      <c r="C113" s="335"/>
      <c r="D113" s="336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328"/>
      <c r="S113" s="119"/>
      <c r="T113" s="120"/>
      <c r="U113" s="111"/>
      <c r="V113" s="112"/>
      <c r="W113" s="120"/>
      <c r="X113" s="189"/>
      <c r="Y113" s="12"/>
      <c r="Z113" s="198"/>
      <c r="AA113" s="337"/>
      <c r="AB113" s="338"/>
      <c r="AC113" s="12"/>
      <c r="AD113" s="198"/>
      <c r="AE113" s="117"/>
      <c r="AF113" s="110"/>
      <c r="AG113" s="333"/>
    </row>
    <row r="114" spans="1:33" ht="15.75" customHeight="1">
      <c r="A114" s="323"/>
      <c r="B114" s="163"/>
      <c r="C114" s="335"/>
      <c r="D114" s="336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28"/>
      <c r="S114" s="119"/>
      <c r="T114" s="120"/>
      <c r="U114" s="111"/>
      <c r="V114" s="112"/>
      <c r="W114" s="120"/>
      <c r="X114" s="189"/>
      <c r="Y114" s="12"/>
      <c r="Z114" s="198"/>
      <c r="AA114" s="337"/>
      <c r="AB114" s="338"/>
      <c r="AC114" s="12"/>
      <c r="AD114" s="198"/>
      <c r="AE114" s="117"/>
      <c r="AF114" s="110"/>
      <c r="AG114" s="333"/>
    </row>
    <row r="115" spans="1:33" ht="15.75" customHeight="1">
      <c r="A115" s="323"/>
      <c r="B115" s="163"/>
      <c r="C115" s="335"/>
      <c r="D115" s="336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8"/>
      <c r="S115" s="119"/>
      <c r="T115" s="120"/>
      <c r="U115" s="111"/>
      <c r="V115" s="112"/>
      <c r="W115" s="120"/>
      <c r="X115" s="189"/>
      <c r="Y115" s="12"/>
      <c r="Z115" s="198"/>
      <c r="AA115" s="337"/>
      <c r="AB115" s="338"/>
      <c r="AC115" s="12"/>
      <c r="AD115" s="198"/>
      <c r="AE115" s="117"/>
      <c r="AF115" s="110"/>
      <c r="AG115" s="333"/>
    </row>
    <row r="116" spans="1:33" ht="15.75" customHeight="1">
      <c r="A116" s="323"/>
      <c r="B116" s="163"/>
      <c r="C116" s="335"/>
      <c r="D116" s="336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8"/>
      <c r="S116" s="119"/>
      <c r="T116" s="120"/>
      <c r="U116" s="111"/>
      <c r="V116" s="112"/>
      <c r="W116" s="120"/>
      <c r="X116" s="189"/>
      <c r="Y116" s="12"/>
      <c r="Z116" s="198"/>
      <c r="AA116" s="337"/>
      <c r="AB116" s="338"/>
      <c r="AC116" s="12"/>
      <c r="AD116" s="198"/>
      <c r="AE116" s="117"/>
      <c r="AF116" s="110"/>
      <c r="AG116" s="333"/>
    </row>
    <row r="117" spans="1:33" ht="15.75" customHeight="1">
      <c r="A117" s="323"/>
      <c r="B117" s="163"/>
      <c r="C117" s="335"/>
      <c r="D117" s="336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8"/>
      <c r="S117" s="119"/>
      <c r="T117" s="120"/>
      <c r="U117" s="111"/>
      <c r="V117" s="112"/>
      <c r="W117" s="120"/>
      <c r="X117" s="189"/>
      <c r="Y117" s="12"/>
      <c r="Z117" s="198"/>
      <c r="AA117" s="337"/>
      <c r="AB117" s="338"/>
      <c r="AC117" s="12"/>
      <c r="AD117" s="198"/>
      <c r="AE117" s="117"/>
      <c r="AF117" s="110"/>
      <c r="AG117" s="333"/>
    </row>
    <row r="118" spans="1:33" ht="15.75" customHeight="1">
      <c r="A118" s="323"/>
      <c r="B118" s="163"/>
      <c r="C118" s="335"/>
      <c r="D118" s="336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8"/>
      <c r="S118" s="119"/>
      <c r="T118" s="120"/>
      <c r="U118" s="111"/>
      <c r="V118" s="112"/>
      <c r="W118" s="120"/>
      <c r="X118" s="189"/>
      <c r="Y118" s="12"/>
      <c r="Z118" s="198"/>
      <c r="AA118" s="337"/>
      <c r="AB118" s="338"/>
      <c r="AC118" s="12"/>
      <c r="AD118" s="198"/>
      <c r="AE118" s="117"/>
      <c r="AF118" s="110"/>
      <c r="AG118" s="333"/>
    </row>
    <row r="119" spans="1:33" ht="15.75" customHeight="1">
      <c r="A119" s="323"/>
      <c r="B119" s="163"/>
      <c r="C119" s="335"/>
      <c r="D119" s="336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8"/>
      <c r="S119" s="119"/>
      <c r="T119" s="120"/>
      <c r="U119" s="111"/>
      <c r="V119" s="112"/>
      <c r="W119" s="120"/>
      <c r="X119" s="189"/>
      <c r="Y119" s="12"/>
      <c r="Z119" s="198"/>
      <c r="AA119" s="337"/>
      <c r="AB119" s="338"/>
      <c r="AC119" s="12"/>
      <c r="AD119" s="198"/>
      <c r="AE119" s="117"/>
      <c r="AF119" s="110"/>
      <c r="AG119" s="333"/>
    </row>
    <row r="120" spans="1:33" ht="15.75" customHeight="1">
      <c r="A120" s="323"/>
      <c r="B120" s="163"/>
      <c r="C120" s="335"/>
      <c r="D120" s="336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8"/>
      <c r="S120" s="119"/>
      <c r="T120" s="120"/>
      <c r="U120" s="111"/>
      <c r="V120" s="112"/>
      <c r="W120" s="120"/>
      <c r="X120" s="189"/>
      <c r="Y120" s="12"/>
      <c r="Z120" s="198"/>
      <c r="AA120" s="337"/>
      <c r="AB120" s="338"/>
      <c r="AC120" s="12"/>
      <c r="AD120" s="198"/>
      <c r="AE120" s="117"/>
      <c r="AF120" s="110"/>
      <c r="AG120" s="333"/>
    </row>
    <row r="121" spans="1:33" ht="15.75" customHeight="1">
      <c r="A121" s="323"/>
      <c r="B121" s="163"/>
      <c r="C121" s="335"/>
      <c r="D121" s="336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8"/>
      <c r="S121" s="119"/>
      <c r="T121" s="120"/>
      <c r="U121" s="111"/>
      <c r="V121" s="112"/>
      <c r="W121" s="120"/>
      <c r="X121" s="189"/>
      <c r="Y121" s="12"/>
      <c r="Z121" s="198"/>
      <c r="AA121" s="337"/>
      <c r="AB121" s="338"/>
      <c r="AC121" s="12"/>
      <c r="AD121" s="198"/>
      <c r="AE121" s="117"/>
      <c r="AF121" s="110"/>
      <c r="AG121" s="333"/>
    </row>
    <row r="122" spans="1:33" ht="15.75" customHeight="1">
      <c r="A122" s="323"/>
      <c r="B122" s="163"/>
      <c r="C122" s="335"/>
      <c r="D122" s="336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8"/>
      <c r="S122" s="119"/>
      <c r="T122" s="120"/>
      <c r="U122" s="130"/>
      <c r="V122" s="131"/>
      <c r="W122" s="126"/>
      <c r="X122" s="127"/>
      <c r="Y122" s="12"/>
      <c r="Z122" s="198"/>
      <c r="AA122" s="337"/>
      <c r="AB122" s="338"/>
      <c r="AC122" s="12"/>
      <c r="AD122" s="198"/>
      <c r="AE122" s="165"/>
      <c r="AF122" s="125"/>
      <c r="AG122" s="333"/>
    </row>
    <row r="123" spans="1:33" ht="15.75" customHeight="1" thickBot="1">
      <c r="A123" s="324"/>
      <c r="B123" s="133" t="s">
        <v>115</v>
      </c>
      <c r="C123" s="358"/>
      <c r="D123" s="358"/>
      <c r="E123" s="134"/>
      <c r="F123" s="167"/>
      <c r="G123" s="135"/>
      <c r="H123" s="69"/>
      <c r="I123" s="136">
        <f t="shared" ref="I123:J123" si="49">AVERAGE(I107:I122)</f>
        <v>19.666666666666668</v>
      </c>
      <c r="J123" s="137">
        <f t="shared" si="49"/>
        <v>2000</v>
      </c>
      <c r="K123" s="138">
        <f t="shared" ref="K123" si="50">J123/I123</f>
        <v>101.69491525423729</v>
      </c>
      <c r="L123" s="136">
        <f t="shared" ref="L123:M123" si="51">AVERAGE(L107:L122)</f>
        <v>18.666666666666668</v>
      </c>
      <c r="M123" s="137">
        <f t="shared" si="51"/>
        <v>1790</v>
      </c>
      <c r="N123" s="138">
        <f>M123/L123</f>
        <v>95.892857142857139</v>
      </c>
      <c r="O123" s="139">
        <f>L123-I123</f>
        <v>-1</v>
      </c>
      <c r="P123" s="140">
        <f>N123-K123</f>
        <v>-5.8020581113801484</v>
      </c>
      <c r="Q123" s="141">
        <f>N123/K123</f>
        <v>0.94294642857142852</v>
      </c>
      <c r="R123" s="329"/>
      <c r="S123" s="142">
        <v>0.70833333333333337</v>
      </c>
      <c r="T123" s="143">
        <v>0.85175925925925922</v>
      </c>
      <c r="U123" s="144"/>
      <c r="V123" s="166"/>
      <c r="W123" s="167"/>
      <c r="X123" s="138"/>
      <c r="Y123" s="179">
        <f t="shared" ref="Y123:Z123" si="52">SUM(Y107:Y122)</f>
        <v>0</v>
      </c>
      <c r="Z123" s="180">
        <f t="shared" si="52"/>
        <v>0</v>
      </c>
      <c r="AA123" s="359"/>
      <c r="AB123" s="360"/>
      <c r="AC123" s="179">
        <f t="shared" ref="AC123" si="53">SUM(AC107:AC122)</f>
        <v>4</v>
      </c>
      <c r="AD123" s="180">
        <f t="shared" ref="AD123" si="54">SUM(AD107:AD122)</f>
        <v>0</v>
      </c>
      <c r="AE123" s="168">
        <f>M123-J123</f>
        <v>-210</v>
      </c>
      <c r="AF123" s="141">
        <f>M123/J123</f>
        <v>0.89500000000000002</v>
      </c>
      <c r="AG123" s="334"/>
    </row>
    <row r="124" spans="1:33" ht="15.75" customHeight="1">
      <c r="A124" s="361" t="s">
        <v>182</v>
      </c>
      <c r="B124" s="146" t="s">
        <v>171</v>
      </c>
      <c r="C124" s="325" t="s">
        <v>184</v>
      </c>
      <c r="D124" s="326"/>
      <c r="E124" s="147">
        <v>56.87</v>
      </c>
      <c r="F124" s="159">
        <v>1490</v>
      </c>
      <c r="G124" s="148">
        <f t="shared" ref="G124:G127" si="55">E124*F124</f>
        <v>84736.3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1790.5607611406535</v>
      </c>
      <c r="N124" s="152">
        <f>M124/L124</f>
        <v>77.850467875680593</v>
      </c>
      <c r="O124" s="154">
        <f>L124-I124</f>
        <v>0</v>
      </c>
      <c r="P124" s="155">
        <f>N124-K124</f>
        <v>-9.1060538634498442</v>
      </c>
      <c r="Q124" s="156">
        <f>N124/K124</f>
        <v>0.89528038057032677</v>
      </c>
      <c r="R124" s="327">
        <f>Q140</f>
        <v>0.89561992449677885</v>
      </c>
      <c r="S124" s="157">
        <v>0.70833333333333337</v>
      </c>
      <c r="T124" s="158">
        <v>0.74299768518518516</v>
      </c>
      <c r="U124" s="159"/>
      <c r="V124" s="160">
        <v>49.928492760585733</v>
      </c>
      <c r="W124" s="97"/>
      <c r="X124" s="98"/>
      <c r="Y124" s="196"/>
      <c r="Z124" s="197"/>
      <c r="AA124" s="330"/>
      <c r="AB124" s="331"/>
      <c r="AC124" s="196">
        <v>1</v>
      </c>
      <c r="AD124" s="197"/>
      <c r="AE124" s="115">
        <f>M124-J124</f>
        <v>-209.43923885934646</v>
      </c>
      <c r="AF124" s="156">
        <f>M124/J124</f>
        <v>0.89528038057032677</v>
      </c>
      <c r="AG124" s="381">
        <f>AF140</f>
        <v>0.89561992449677885</v>
      </c>
    </row>
    <row r="125" spans="1:33" ht="15.75" customHeight="1">
      <c r="A125" s="362"/>
      <c r="B125" s="163" t="s">
        <v>171</v>
      </c>
      <c r="C125" s="335" t="s">
        <v>183</v>
      </c>
      <c r="D125" s="336"/>
      <c r="E125" s="101">
        <v>56.79</v>
      </c>
      <c r="F125" s="111">
        <v>2089</v>
      </c>
      <c r="G125" s="103">
        <f t="shared" si="55"/>
        <v>118634.31</v>
      </c>
      <c r="H125" s="26"/>
      <c r="I125" s="104">
        <v>23</v>
      </c>
      <c r="J125" s="105">
        <v>2000</v>
      </c>
      <c r="K125" s="106">
        <f t="shared" ref="K125:K127" si="56">J125/I125</f>
        <v>86.956521739130437</v>
      </c>
      <c r="L125" s="107">
        <v>23</v>
      </c>
      <c r="M125" s="105">
        <f>F125/V125*60</f>
        <v>1790.4716658094858</v>
      </c>
      <c r="N125" s="106">
        <f>M125/L125</f>
        <v>77.84659416562981</v>
      </c>
      <c r="O125" s="108">
        <f>L125-I125</f>
        <v>0</v>
      </c>
      <c r="P125" s="109">
        <f>N125-K125</f>
        <v>-9.1099275735006273</v>
      </c>
      <c r="Q125" s="110">
        <f>N125/K125</f>
        <v>0.89523583290474273</v>
      </c>
      <c r="R125" s="328"/>
      <c r="S125" s="47">
        <v>0.74583333333333335</v>
      </c>
      <c r="T125" s="48">
        <v>0.79444444444444451</v>
      </c>
      <c r="U125" s="111">
        <v>5</v>
      </c>
      <c r="V125" s="112">
        <v>70.003900309325942</v>
      </c>
      <c r="W125" s="113"/>
      <c r="X125" s="116"/>
      <c r="Y125" s="12"/>
      <c r="Z125" s="198"/>
      <c r="AA125" s="337"/>
      <c r="AB125" s="338"/>
      <c r="AC125" s="12">
        <v>2</v>
      </c>
      <c r="AD125" s="198"/>
      <c r="AE125" s="117">
        <f>M125-J125</f>
        <v>-209.52833419051422</v>
      </c>
      <c r="AF125" s="110">
        <f>M125/J125</f>
        <v>0.89523583290474285</v>
      </c>
      <c r="AG125" s="374"/>
    </row>
    <row r="126" spans="1:33" ht="15.75" customHeight="1">
      <c r="A126" s="362"/>
      <c r="B126" s="163" t="s">
        <v>171</v>
      </c>
      <c r="C126" s="335" t="s">
        <v>185</v>
      </c>
      <c r="D126" s="336"/>
      <c r="E126" s="101">
        <v>47.6</v>
      </c>
      <c r="F126" s="111">
        <v>1876</v>
      </c>
      <c r="G126" s="103">
        <f t="shared" si="55"/>
        <v>89297.600000000006</v>
      </c>
      <c r="H126" s="26"/>
      <c r="I126" s="104">
        <v>23</v>
      </c>
      <c r="J126" s="105">
        <v>2000</v>
      </c>
      <c r="K126" s="106">
        <f t="shared" si="56"/>
        <v>86.956521739130437</v>
      </c>
      <c r="L126" s="107">
        <v>23</v>
      </c>
      <c r="M126" s="105">
        <f>F126/V126*60</f>
        <v>1794.0132557002512</v>
      </c>
      <c r="N126" s="106">
        <f>M126/L126</f>
        <v>78.000576334793536</v>
      </c>
      <c r="O126" s="108">
        <f>L126-I126</f>
        <v>0</v>
      </c>
      <c r="P126" s="109">
        <f>N126-K126</f>
        <v>-8.9559454043369016</v>
      </c>
      <c r="Q126" s="110">
        <f>N126/K126</f>
        <v>0.89700662785012564</v>
      </c>
      <c r="R126" s="328"/>
      <c r="S126" s="47">
        <v>0.79861111111111116</v>
      </c>
      <c r="T126" s="48">
        <v>0.84217592592592594</v>
      </c>
      <c r="U126" s="111">
        <v>5.9999999999999787</v>
      </c>
      <c r="V126" s="112">
        <v>62.742011321463082</v>
      </c>
      <c r="W126" s="113"/>
      <c r="X126" s="116"/>
      <c r="Y126" s="12"/>
      <c r="Z126" s="198"/>
      <c r="AA126" s="337"/>
      <c r="AB126" s="338"/>
      <c r="AC126" s="12">
        <v>1</v>
      </c>
      <c r="AD126" s="198"/>
      <c r="AE126" s="117">
        <f>M126-J126</f>
        <v>-205.98674429974881</v>
      </c>
      <c r="AF126" s="110">
        <f>M126/J126</f>
        <v>0.89700662785012564</v>
      </c>
      <c r="AG126" s="374"/>
    </row>
    <row r="127" spans="1:33" ht="15.75" customHeight="1">
      <c r="A127" s="362"/>
      <c r="B127" s="163" t="s">
        <v>171</v>
      </c>
      <c r="C127" s="335" t="s">
        <v>226</v>
      </c>
      <c r="D127" s="336"/>
      <c r="E127" s="101">
        <v>52.21</v>
      </c>
      <c r="F127" s="111">
        <v>1847</v>
      </c>
      <c r="G127" s="103">
        <f t="shared" si="55"/>
        <v>96431.87</v>
      </c>
      <c r="H127" s="26"/>
      <c r="I127" s="104">
        <v>18</v>
      </c>
      <c r="J127" s="105">
        <v>2000</v>
      </c>
      <c r="K127" s="106">
        <f t="shared" si="56"/>
        <v>111.11111111111111</v>
      </c>
      <c r="L127" s="107">
        <v>18</v>
      </c>
      <c r="M127" s="105">
        <f>F127/V127*60</f>
        <v>1789.9137133238398</v>
      </c>
      <c r="N127" s="106">
        <f>M127/L127</f>
        <v>99.439650740213324</v>
      </c>
      <c r="O127" s="108">
        <f>L127-I127</f>
        <v>0</v>
      </c>
      <c r="P127" s="109">
        <f>N127-K127</f>
        <v>-11.67146037089779</v>
      </c>
      <c r="Q127" s="110">
        <f>N127/K127</f>
        <v>0.89495685666191993</v>
      </c>
      <c r="R127" s="328"/>
      <c r="S127" s="47">
        <v>0.84513888888888888</v>
      </c>
      <c r="T127" s="48">
        <v>0.88812500000000005</v>
      </c>
      <c r="U127" s="111">
        <v>5</v>
      </c>
      <c r="V127" s="112">
        <v>61.913599060710645</v>
      </c>
      <c r="W127" s="113"/>
      <c r="X127" s="116"/>
      <c r="Y127" s="12"/>
      <c r="Z127" s="198"/>
      <c r="AA127" s="337"/>
      <c r="AB127" s="338"/>
      <c r="AC127" s="12">
        <v>1</v>
      </c>
      <c r="AD127" s="198"/>
      <c r="AE127" s="117">
        <f>M127-J127</f>
        <v>-210.08628667616017</v>
      </c>
      <c r="AF127" s="110">
        <f>M127/J127</f>
        <v>0.89495685666191993</v>
      </c>
      <c r="AG127" s="374"/>
    </row>
    <row r="128" spans="1:33" ht="15.75" customHeight="1">
      <c r="A128" s="363"/>
      <c r="B128" s="163"/>
      <c r="C128" s="335"/>
      <c r="D128" s="336"/>
      <c r="E128" s="101"/>
      <c r="F128" s="111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328"/>
      <c r="S128" s="47"/>
      <c r="T128" s="48"/>
      <c r="U128" s="111"/>
      <c r="V128" s="112"/>
      <c r="W128" s="113"/>
      <c r="X128" s="116"/>
      <c r="Y128" s="12"/>
      <c r="Z128" s="198"/>
      <c r="AA128" s="337"/>
      <c r="AB128" s="338"/>
      <c r="AC128" s="12"/>
      <c r="AD128" s="198"/>
      <c r="AE128" s="117"/>
      <c r="AF128" s="110"/>
      <c r="AG128" s="374"/>
    </row>
    <row r="129" spans="1:33" ht="15.75" customHeight="1">
      <c r="A129" s="363"/>
      <c r="B129" s="163"/>
      <c r="C129" s="335"/>
      <c r="D129" s="336"/>
      <c r="E129" s="101"/>
      <c r="F129" s="111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28"/>
      <c r="S129" s="47"/>
      <c r="T129" s="120"/>
      <c r="U129" s="111"/>
      <c r="V129" s="112"/>
      <c r="W129" s="113"/>
      <c r="X129" s="116"/>
      <c r="Y129" s="12"/>
      <c r="Z129" s="198"/>
      <c r="AA129" s="337"/>
      <c r="AB129" s="338"/>
      <c r="AC129" s="12"/>
      <c r="AD129" s="198"/>
      <c r="AE129" s="117"/>
      <c r="AF129" s="110"/>
      <c r="AG129" s="374"/>
    </row>
    <row r="130" spans="1:33" ht="15.75" customHeight="1">
      <c r="A130" s="363"/>
      <c r="B130" s="163"/>
      <c r="C130" s="335"/>
      <c r="D130" s="336"/>
      <c r="E130" s="101"/>
      <c r="F130" s="111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328"/>
      <c r="S130" s="47"/>
      <c r="T130" s="120"/>
      <c r="U130" s="111"/>
      <c r="V130" s="112"/>
      <c r="W130" s="113"/>
      <c r="X130" s="116"/>
      <c r="Y130" s="12"/>
      <c r="Z130" s="198"/>
      <c r="AA130" s="337"/>
      <c r="AB130" s="338"/>
      <c r="AC130" s="12"/>
      <c r="AD130" s="198"/>
      <c r="AE130" s="117"/>
      <c r="AF130" s="110"/>
      <c r="AG130" s="374"/>
    </row>
    <row r="131" spans="1:33" ht="15.75" customHeight="1">
      <c r="A131" s="363"/>
      <c r="B131" s="163"/>
      <c r="C131" s="335"/>
      <c r="D131" s="336"/>
      <c r="E131" s="101"/>
      <c r="F131" s="111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28"/>
      <c r="S131" s="47"/>
      <c r="T131" s="120"/>
      <c r="U131" s="111"/>
      <c r="V131" s="112"/>
      <c r="W131" s="113"/>
      <c r="X131" s="116"/>
      <c r="Y131" s="12"/>
      <c r="Z131" s="198"/>
      <c r="AA131" s="337"/>
      <c r="AB131" s="338"/>
      <c r="AC131" s="12"/>
      <c r="AD131" s="198"/>
      <c r="AE131" s="117"/>
      <c r="AF131" s="110"/>
      <c r="AG131" s="374"/>
    </row>
    <row r="132" spans="1:33" ht="15.75" customHeight="1">
      <c r="A132" s="363"/>
      <c r="B132" s="163"/>
      <c r="C132" s="335"/>
      <c r="D132" s="336"/>
      <c r="E132" s="101"/>
      <c r="F132" s="111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28"/>
      <c r="S132" s="47"/>
      <c r="T132" s="120"/>
      <c r="U132" s="111"/>
      <c r="V132" s="112"/>
      <c r="W132" s="113"/>
      <c r="X132" s="116"/>
      <c r="Y132" s="12"/>
      <c r="Z132" s="198"/>
      <c r="AA132" s="337"/>
      <c r="AB132" s="338"/>
      <c r="AC132" s="12"/>
      <c r="AD132" s="198"/>
      <c r="AE132" s="117"/>
      <c r="AF132" s="110"/>
      <c r="AG132" s="374"/>
    </row>
    <row r="133" spans="1:33" ht="15.75" customHeight="1">
      <c r="A133" s="363"/>
      <c r="B133" s="163"/>
      <c r="C133" s="335"/>
      <c r="D133" s="336"/>
      <c r="E133" s="101"/>
      <c r="F133" s="111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28"/>
      <c r="S133" s="47"/>
      <c r="T133" s="120"/>
      <c r="U133" s="111"/>
      <c r="V133" s="112"/>
      <c r="W133" s="113"/>
      <c r="X133" s="116"/>
      <c r="Y133" s="12"/>
      <c r="Z133" s="198"/>
      <c r="AA133" s="337"/>
      <c r="AB133" s="338"/>
      <c r="AC133" s="12"/>
      <c r="AD133" s="198"/>
      <c r="AE133" s="117"/>
      <c r="AF133" s="110"/>
      <c r="AG133" s="374"/>
    </row>
    <row r="134" spans="1:33" ht="15.75" customHeight="1">
      <c r="A134" s="363"/>
      <c r="B134" s="163"/>
      <c r="C134" s="335"/>
      <c r="D134" s="336"/>
      <c r="E134" s="101"/>
      <c r="F134" s="111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28"/>
      <c r="S134" s="47"/>
      <c r="T134" s="120"/>
      <c r="U134" s="111"/>
      <c r="V134" s="112"/>
      <c r="W134" s="113"/>
      <c r="X134" s="116"/>
      <c r="Y134" s="12"/>
      <c r="Z134" s="198"/>
      <c r="AA134" s="337"/>
      <c r="AB134" s="338"/>
      <c r="AC134" s="12"/>
      <c r="AD134" s="198"/>
      <c r="AE134" s="117"/>
      <c r="AF134" s="110"/>
      <c r="AG134" s="374"/>
    </row>
    <row r="135" spans="1:33" ht="15.75" customHeight="1">
      <c r="A135" s="363"/>
      <c r="B135" s="163"/>
      <c r="C135" s="335"/>
      <c r="D135" s="336"/>
      <c r="E135" s="101"/>
      <c r="F135" s="111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28"/>
      <c r="S135" s="47"/>
      <c r="T135" s="120"/>
      <c r="U135" s="111"/>
      <c r="V135" s="112"/>
      <c r="W135" s="113"/>
      <c r="X135" s="116"/>
      <c r="Y135" s="12"/>
      <c r="Z135" s="198"/>
      <c r="AA135" s="337"/>
      <c r="AB135" s="338"/>
      <c r="AC135" s="12"/>
      <c r="AD135" s="198"/>
      <c r="AE135" s="117"/>
      <c r="AF135" s="110"/>
      <c r="AG135" s="374"/>
    </row>
    <row r="136" spans="1:33" ht="15.75" customHeight="1">
      <c r="A136" s="363"/>
      <c r="B136" s="163"/>
      <c r="C136" s="335"/>
      <c r="D136" s="336"/>
      <c r="E136" s="101"/>
      <c r="F136" s="111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8"/>
      <c r="S136" s="47"/>
      <c r="T136" s="120"/>
      <c r="U136" s="111"/>
      <c r="V136" s="112"/>
      <c r="W136" s="113"/>
      <c r="X136" s="116"/>
      <c r="Y136" s="12"/>
      <c r="Z136" s="198"/>
      <c r="AA136" s="337"/>
      <c r="AB136" s="338"/>
      <c r="AC136" s="12"/>
      <c r="AD136" s="198"/>
      <c r="AE136" s="117"/>
      <c r="AF136" s="110"/>
      <c r="AG136" s="374"/>
    </row>
    <row r="137" spans="1:33" ht="15.75" customHeight="1">
      <c r="A137" s="363"/>
      <c r="B137" s="163"/>
      <c r="C137" s="335"/>
      <c r="D137" s="336"/>
      <c r="E137" s="101"/>
      <c r="F137" s="111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8"/>
      <c r="S137" s="47"/>
      <c r="T137" s="120"/>
      <c r="U137" s="111"/>
      <c r="V137" s="112"/>
      <c r="W137" s="183"/>
      <c r="X137" s="184"/>
      <c r="Y137" s="12"/>
      <c r="Z137" s="198"/>
      <c r="AA137" s="337"/>
      <c r="AB137" s="338"/>
      <c r="AC137" s="12"/>
      <c r="AD137" s="198"/>
      <c r="AE137" s="117"/>
      <c r="AF137" s="110"/>
      <c r="AG137" s="374"/>
    </row>
    <row r="138" spans="1:33" ht="15.75" customHeight="1">
      <c r="A138" s="363"/>
      <c r="B138" s="163"/>
      <c r="C138" s="335"/>
      <c r="D138" s="336"/>
      <c r="E138" s="101"/>
      <c r="F138" s="111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8"/>
      <c r="S138" s="47"/>
      <c r="T138" s="120"/>
      <c r="U138" s="111"/>
      <c r="V138" s="112"/>
      <c r="W138" s="185"/>
      <c r="X138" s="186"/>
      <c r="Y138" s="12"/>
      <c r="Z138" s="198"/>
      <c r="AA138" s="337"/>
      <c r="AB138" s="338"/>
      <c r="AC138" s="12"/>
      <c r="AD138" s="198"/>
      <c r="AE138" s="117"/>
      <c r="AF138" s="110"/>
      <c r="AG138" s="374"/>
    </row>
    <row r="139" spans="1:33" ht="15.75" customHeight="1">
      <c r="A139" s="363"/>
      <c r="B139" s="100"/>
      <c r="C139" s="335"/>
      <c r="D139" s="336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8"/>
      <c r="S139" s="47"/>
      <c r="T139" s="120"/>
      <c r="U139" s="130"/>
      <c r="V139" s="112"/>
      <c r="W139" s="185"/>
      <c r="X139" s="186"/>
      <c r="Y139" s="12"/>
      <c r="Z139" s="198"/>
      <c r="AA139" s="337"/>
      <c r="AB139" s="338"/>
      <c r="AC139" s="12"/>
      <c r="AD139" s="198"/>
      <c r="AE139" s="117"/>
      <c r="AF139" s="110"/>
      <c r="AG139" s="374"/>
    </row>
    <row r="140" spans="1:33" ht="15.75" customHeight="1" thickBot="1">
      <c r="A140" s="364"/>
      <c r="B140" s="133" t="s">
        <v>115</v>
      </c>
      <c r="C140" s="358"/>
      <c r="D140" s="358"/>
      <c r="E140" s="134"/>
      <c r="F140" s="167"/>
      <c r="G140" s="135"/>
      <c r="H140" s="69"/>
      <c r="I140" s="136">
        <f t="shared" ref="I140:J140" si="57">AVERAGE(I124:I139)</f>
        <v>21.75</v>
      </c>
      <c r="J140" s="137">
        <f t="shared" si="57"/>
        <v>2000</v>
      </c>
      <c r="K140" s="138">
        <f t="shared" ref="K140" si="58">J140/I140</f>
        <v>91.954022988505741</v>
      </c>
      <c r="L140" s="136">
        <f t="shared" ref="L140:M140" si="59">AVERAGE(L124:L139)</f>
        <v>21.75</v>
      </c>
      <c r="M140" s="137">
        <f t="shared" si="59"/>
        <v>1791.2398489935576</v>
      </c>
      <c r="N140" s="138">
        <f>M140/L140</f>
        <v>82.355855126140582</v>
      </c>
      <c r="O140" s="139">
        <f>L140-I140</f>
        <v>0</v>
      </c>
      <c r="P140" s="140">
        <f>N140-K140</f>
        <v>-9.598167862365159</v>
      </c>
      <c r="Q140" s="141">
        <f>N140/K140</f>
        <v>0.89561992449677885</v>
      </c>
      <c r="R140" s="329"/>
      <c r="S140" s="142">
        <v>0.70833333333333337</v>
      </c>
      <c r="T140" s="143">
        <v>0.88812500000000005</v>
      </c>
      <c r="U140" s="144"/>
      <c r="V140" s="166"/>
      <c r="W140" s="187"/>
      <c r="X140" s="188"/>
      <c r="Y140" s="179">
        <f t="shared" ref="Y140:Z140" si="60">SUM(Y124:Y139)</f>
        <v>0</v>
      </c>
      <c r="Z140" s="180">
        <f t="shared" si="60"/>
        <v>0</v>
      </c>
      <c r="AA140" s="359"/>
      <c r="AB140" s="360"/>
      <c r="AC140" s="179">
        <f t="shared" ref="AC140" si="61">SUM(AC124:AC139)</f>
        <v>5</v>
      </c>
      <c r="AD140" s="180">
        <f t="shared" ref="AD140" si="62">SUM(AD124:AD139)</f>
        <v>0</v>
      </c>
      <c r="AE140" s="168">
        <f>M140-J140</f>
        <v>-208.76015100644236</v>
      </c>
      <c r="AF140" s="141">
        <f>M140/J140</f>
        <v>0.89561992449677885</v>
      </c>
      <c r="AG140" s="375"/>
    </row>
    <row r="142" spans="1:33">
      <c r="AA142" s="365" t="s">
        <v>149</v>
      </c>
      <c r="AB142" s="365"/>
    </row>
    <row r="143" spans="1:33">
      <c r="AA143" s="365" t="s">
        <v>150</v>
      </c>
      <c r="AB143" s="365"/>
    </row>
    <row r="144" spans="1:33">
      <c r="AA144" s="365" t="s">
        <v>151</v>
      </c>
      <c r="AB144" s="365"/>
    </row>
    <row r="145" spans="27:28">
      <c r="AA145" s="365" t="s">
        <v>152</v>
      </c>
      <c r="AB145" s="365"/>
    </row>
    <row r="146" spans="27:28">
      <c r="AA146" s="365" t="s">
        <v>153</v>
      </c>
      <c r="AB146" s="365"/>
    </row>
    <row r="147" spans="27:28">
      <c r="AA147" s="365" t="s">
        <v>154</v>
      </c>
      <c r="AB147" s="365"/>
    </row>
    <row r="148" spans="27:28">
      <c r="AA148" s="365" t="s">
        <v>155</v>
      </c>
      <c r="AB148" s="365"/>
    </row>
    <row r="149" spans="27:28">
      <c r="AA149" s="365" t="s">
        <v>156</v>
      </c>
      <c r="AB149" s="365"/>
    </row>
    <row r="150" spans="27:28">
      <c r="AA150" s="365" t="s">
        <v>157</v>
      </c>
      <c r="AB150" s="365"/>
    </row>
    <row r="151" spans="27:28">
      <c r="AA151" s="365" t="s">
        <v>158</v>
      </c>
      <c r="AB151" s="365"/>
    </row>
    <row r="152" spans="27:28">
      <c r="AA152" s="365" t="s">
        <v>159</v>
      </c>
      <c r="AB152" s="365"/>
    </row>
    <row r="153" spans="27:28">
      <c r="AA153" s="365" t="s">
        <v>160</v>
      </c>
      <c r="AB153" s="365"/>
    </row>
    <row r="154" spans="27:28">
      <c r="AA154" s="365" t="s">
        <v>161</v>
      </c>
      <c r="AB154" s="365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79" priority="2" operator="greaterThan">
      <formula>0</formula>
    </cfRule>
  </conditionalFormatting>
  <conditionalFormatting sqref="P5:P140 AE5:AE140">
    <cfRule type="cellIs" dxfId="78" priority="5" operator="lessThan">
      <formula>0</formula>
    </cfRule>
  </conditionalFormatting>
  <conditionalFormatting sqref="Q5:Q140 AF5:AF140">
    <cfRule type="cellIs" dxfId="77" priority="3" operator="greaterThan">
      <formula>1</formula>
    </cfRule>
    <cfRule type="cellIs" dxfId="76" priority="4" operator="lessThan">
      <formula>0.8</formula>
    </cfRule>
  </conditionalFormatting>
  <conditionalFormatting sqref="AG5 R5:R140 AG107:AG124">
    <cfRule type="cellIs" dxfId="75" priority="6" operator="lessThan">
      <formula>0.8</formula>
    </cfRule>
  </conditionalFormatting>
  <conditionalFormatting sqref="AG22">
    <cfRule type="cellIs" dxfId="74" priority="11" operator="lessThan">
      <formula>0.8</formula>
    </cfRule>
  </conditionalFormatting>
  <conditionalFormatting sqref="AG37">
    <cfRule type="cellIs" dxfId="73" priority="10" operator="lessThan">
      <formula>0.8</formula>
    </cfRule>
  </conditionalFormatting>
  <conditionalFormatting sqref="AG39:AG74">
    <cfRule type="cellIs" dxfId="72" priority="8" operator="lessThan">
      <formula>0.8</formula>
    </cfRule>
  </conditionalFormatting>
  <conditionalFormatting sqref="AG80:AG88">
    <cfRule type="cellIs" dxfId="71" priority="9" operator="lessThan">
      <formula>0.8</formula>
    </cfRule>
  </conditionalFormatting>
  <conditionalFormatting sqref="AG90:AG95">
    <cfRule type="cellIs" dxfId="70" priority="7" operator="lessThan">
      <formula>0.8</formula>
    </cfRule>
  </conditionalFormatting>
  <conditionalFormatting sqref="AG139">
    <cfRule type="cellIs" dxfId="69" priority="1" operator="lessThan">
      <formula>0.8</formula>
    </cfRule>
  </conditionalFormatting>
  <dataValidations count="1">
    <dataValidation type="list" allowBlank="1" showInputMessage="1" showErrorMessage="1" sqref="AA5:AB140" xr:uid="{EB0F3FF3-3A41-4CD9-A73B-19321768AE90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C9465-C069-45BD-AD86-F60E6E7C36CD}">
  <sheetPr>
    <tabColor theme="9" tint="0.59999389629810485"/>
  </sheetPr>
  <dimension ref="B1:AR42"/>
  <sheetViews>
    <sheetView zoomScale="70" zoomScaleNormal="70" workbookViewId="0">
      <selection activeCell="M38" sqref="M38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11" t="s">
        <v>0</v>
      </c>
      <c r="C1" s="211"/>
      <c r="D1" s="211"/>
      <c r="E1" s="211"/>
      <c r="F1" s="211"/>
      <c r="G1" s="211"/>
      <c r="H1" s="211"/>
      <c r="I1" s="211"/>
      <c r="J1" s="211"/>
      <c r="K1" s="1"/>
      <c r="L1" s="1"/>
      <c r="M1" s="1"/>
      <c r="N1" s="1"/>
      <c r="O1" s="1"/>
      <c r="P1" s="1"/>
    </row>
    <row r="2" spans="2:34" ht="27.75" customHeight="1">
      <c r="B2" s="212"/>
      <c r="C2" s="212"/>
      <c r="D2" s="212"/>
      <c r="E2" s="212"/>
      <c r="F2" s="212"/>
      <c r="G2" s="212"/>
      <c r="H2" s="212"/>
      <c r="I2" s="212"/>
      <c r="J2" s="212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13" t="s">
        <v>234</v>
      </c>
      <c r="D3" s="214"/>
      <c r="E3" s="3" t="s">
        <v>2</v>
      </c>
      <c r="F3" s="215">
        <f>'0703(18度C)'!D1+'0703(4度C)'!D1</f>
        <v>176725</v>
      </c>
      <c r="G3" s="216"/>
      <c r="H3" s="3" t="s">
        <v>3</v>
      </c>
      <c r="I3" s="217">
        <f>'0703(18度C)'!F1+'0703(4度C)'!F1</f>
        <v>5464679.9400000013</v>
      </c>
      <c r="J3" s="218"/>
      <c r="K3" s="4"/>
      <c r="L3" s="5"/>
      <c r="M3" s="1"/>
      <c r="N3" s="1"/>
      <c r="O3" s="1"/>
      <c r="P3" s="1"/>
    </row>
    <row r="4" spans="2:34" ht="28.5" customHeight="1">
      <c r="B4" s="219" t="s">
        <v>4</v>
      </c>
      <c r="C4" s="222" t="s">
        <v>5</v>
      </c>
      <c r="D4" s="223"/>
      <c r="E4" s="224" t="s">
        <v>6</v>
      </c>
      <c r="F4" s="225"/>
      <c r="G4" s="224" t="s">
        <v>7</v>
      </c>
      <c r="H4" s="225"/>
      <c r="I4" s="224" t="s">
        <v>8</v>
      </c>
      <c r="J4" s="225"/>
      <c r="K4" s="226" t="s">
        <v>9</v>
      </c>
      <c r="L4" s="227"/>
      <c r="M4" s="226" t="s">
        <v>10</v>
      </c>
      <c r="N4" s="227"/>
      <c r="O4" s="228" t="s">
        <v>11</v>
      </c>
      <c r="P4" s="229"/>
      <c r="Q4" s="229" t="s">
        <v>12</v>
      </c>
      <c r="R4" s="229"/>
    </row>
    <row r="5" spans="2:34" ht="28.5" customHeight="1">
      <c r="B5" s="220"/>
      <c r="C5" s="222" t="s">
        <v>13</v>
      </c>
      <c r="D5" s="223"/>
      <c r="E5" s="230" t="s">
        <v>14</v>
      </c>
      <c r="F5" s="231"/>
      <c r="G5" s="232" t="s">
        <v>15</v>
      </c>
      <c r="H5" s="233"/>
      <c r="I5" s="234" t="s">
        <v>16</v>
      </c>
      <c r="J5" s="235"/>
      <c r="K5" s="236" t="s">
        <v>17</v>
      </c>
      <c r="L5" s="237"/>
      <c r="M5" s="238" t="s">
        <v>18</v>
      </c>
      <c r="N5" s="23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20"/>
      <c r="C6" s="222" t="s">
        <v>22</v>
      </c>
      <c r="D6" s="223"/>
      <c r="E6" s="250">
        <f>AVERAGE(D14:O14,D32:X32)</f>
        <v>492.37704540796727</v>
      </c>
      <c r="F6" s="251" t="e">
        <f>AVERAGE(#REF!,D14:K14)</f>
        <v>#REF!</v>
      </c>
      <c r="G6" s="252">
        <f>AVERAGE(D14:K14)</f>
        <v>260.28897603415948</v>
      </c>
      <c r="H6" s="253"/>
      <c r="I6" s="252">
        <f>AVERAGE(L14:O14)</f>
        <v>96.824469121371521</v>
      </c>
      <c r="J6" s="253"/>
      <c r="K6" s="252">
        <f>AVERAGE(D32:O32)</f>
        <v>758.22628458498025</v>
      </c>
      <c r="L6" s="253"/>
      <c r="M6" s="252">
        <f>AVERAGE(P32:X32)</f>
        <v>772.43619843496367</v>
      </c>
      <c r="N6" s="253"/>
      <c r="O6" s="241">
        <f>'0703(4度C)'!Y2</f>
        <v>0</v>
      </c>
      <c r="P6" s="241">
        <f>'0703(4度C)'!Z2</f>
        <v>0</v>
      </c>
      <c r="Q6" s="241">
        <f>'0703(4度C)'!AC2</f>
        <v>46</v>
      </c>
      <c r="R6" s="241">
        <f>'0703(4度C)'!AD2</f>
        <v>0</v>
      </c>
    </row>
    <row r="7" spans="2:34" ht="28.5" customHeight="1">
      <c r="B7" s="220"/>
      <c r="C7" s="244" t="s">
        <v>23</v>
      </c>
      <c r="D7" s="245"/>
      <c r="E7" s="246">
        <f>AVERAGE(D15:O15,D33:X33)</f>
        <v>437.68597176719646</v>
      </c>
      <c r="F7" s="247" t="e">
        <f>AVERAGE(#REF!,D15:K15)</f>
        <v>#REF!</v>
      </c>
      <c r="G7" s="248">
        <f>AVERAGE(D15:K15)</f>
        <v>225.94717851427663</v>
      </c>
      <c r="H7" s="249"/>
      <c r="I7" s="248">
        <f>AVERAGE(L15:O15)</f>
        <v>89.120907858636798</v>
      </c>
      <c r="J7" s="249"/>
      <c r="K7" s="248">
        <f>AVERAGE(D33:O33)</f>
        <v>676.85906672833835</v>
      </c>
      <c r="L7" s="249"/>
      <c r="M7" s="248">
        <f>AVERAGE(P33:X33)</f>
        <v>690.40359863971412</v>
      </c>
      <c r="N7" s="249"/>
      <c r="O7" s="242"/>
      <c r="P7" s="242"/>
      <c r="Q7" s="242"/>
      <c r="R7" s="242"/>
    </row>
    <row r="8" spans="2:34" ht="28.5" customHeight="1">
      <c r="B8" s="221"/>
      <c r="C8" s="244" t="s">
        <v>24</v>
      </c>
      <c r="D8" s="245"/>
      <c r="E8" s="265">
        <f>AVERAGE(D16:O16,D34:X34)</f>
        <v>0.89317490996233195</v>
      </c>
      <c r="F8" s="266" t="e">
        <f>AVERAGE(D16:K16,#REF!)</f>
        <v>#REF!</v>
      </c>
      <c r="G8" s="254">
        <f>AVERAGE(D16:K16)</f>
        <v>0.88537613178856933</v>
      </c>
      <c r="H8" s="255"/>
      <c r="I8" s="254">
        <f>AVERAGE(L16:O16)</f>
        <v>0.91924567653410372</v>
      </c>
      <c r="J8" s="255"/>
      <c r="K8" s="254">
        <f>AVERAGE(D34:O34)</f>
        <v>0.89085526943003512</v>
      </c>
      <c r="L8" s="255"/>
      <c r="M8" s="254">
        <f>AVERAGE(P34:X34)</f>
        <v>0.89415733446938739</v>
      </c>
      <c r="N8" s="255"/>
      <c r="O8" s="243"/>
      <c r="P8" s="243"/>
      <c r="Q8" s="243"/>
      <c r="R8" s="243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6" t="s">
        <v>26</v>
      </c>
      <c r="C11" s="257"/>
      <c r="D11" s="258" t="s">
        <v>27</v>
      </c>
      <c r="E11" s="259"/>
      <c r="F11" s="259"/>
      <c r="G11" s="259"/>
      <c r="H11" s="259"/>
      <c r="I11" s="259"/>
      <c r="J11" s="259"/>
      <c r="K11" s="259"/>
      <c r="L11" s="260" t="s">
        <v>28</v>
      </c>
      <c r="M11" s="261"/>
      <c r="N11" s="261"/>
      <c r="O11" s="262"/>
    </row>
    <row r="12" spans="2:34" ht="17.25" customHeight="1">
      <c r="B12" s="263" t="s">
        <v>29</v>
      </c>
      <c r="C12" s="264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63"/>
      <c r="C13" s="264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0" t="s">
        <v>40</v>
      </c>
      <c r="C14" s="26" t="s">
        <v>41</v>
      </c>
      <c r="D14" s="27" t="s">
        <v>42</v>
      </c>
      <c r="E14" s="28">
        <v>84.403669724770637</v>
      </c>
      <c r="F14" s="28">
        <v>123.94230769230771</v>
      </c>
      <c r="G14" s="28">
        <v>90.909090909090907</v>
      </c>
      <c r="H14" s="28">
        <v>174.54545454545453</v>
      </c>
      <c r="I14" s="28">
        <v>654.6</v>
      </c>
      <c r="J14" s="28">
        <v>433.33333333333331</v>
      </c>
      <c r="K14" s="29" t="s">
        <v>42</v>
      </c>
      <c r="L14" s="27" t="s">
        <v>42</v>
      </c>
      <c r="M14" s="30">
        <v>101.69491525423729</v>
      </c>
      <c r="N14" s="28">
        <v>91.954022988505741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0"/>
      <c r="C15" s="33" t="s">
        <v>43</v>
      </c>
      <c r="D15" s="34" t="s">
        <v>42</v>
      </c>
      <c r="E15" s="35">
        <v>75.722697813128931</v>
      </c>
      <c r="F15" s="35">
        <v>111.63385005880428</v>
      </c>
      <c r="G15" s="35">
        <v>80.975216196327565</v>
      </c>
      <c r="H15" s="35">
        <v>156.27514992269647</v>
      </c>
      <c r="I15" s="35">
        <v>538.78603653544315</v>
      </c>
      <c r="J15" s="35">
        <v>392.29012055925932</v>
      </c>
      <c r="K15" s="36" t="s">
        <v>42</v>
      </c>
      <c r="L15" s="34" t="s">
        <v>42</v>
      </c>
      <c r="M15" s="37">
        <v>95.892857142857139</v>
      </c>
      <c r="N15" s="35">
        <v>82.348958574416443</v>
      </c>
      <c r="O15" s="38" t="s">
        <v>42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40"/>
      <c r="C16" s="41" t="s">
        <v>44</v>
      </c>
      <c r="D16" s="42" t="s">
        <v>42</v>
      </c>
      <c r="E16" s="43">
        <f t="shared" ref="E16:J16" si="0">E15/E14</f>
        <v>0.89714935452511457</v>
      </c>
      <c r="F16" s="43">
        <f t="shared" si="0"/>
        <v>0.90069204081579857</v>
      </c>
      <c r="G16" s="43">
        <f t="shared" si="0"/>
        <v>0.89072737815960323</v>
      </c>
      <c r="H16" s="43">
        <f t="shared" si="0"/>
        <v>0.8953263797654486</v>
      </c>
      <c r="I16" s="43">
        <f t="shared" si="0"/>
        <v>0.82307674386716034</v>
      </c>
      <c r="J16" s="43">
        <f t="shared" si="0"/>
        <v>0.90528489359829079</v>
      </c>
      <c r="K16" s="44" t="s">
        <v>42</v>
      </c>
      <c r="L16" s="42" t="s">
        <v>42</v>
      </c>
      <c r="M16" s="45">
        <f t="shared" ref="M16:N16" si="1">M15/M14</f>
        <v>0.94294642857142852</v>
      </c>
      <c r="N16" s="43">
        <f t="shared" si="1"/>
        <v>0.89554492449677892</v>
      </c>
      <c r="O16" s="46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7" t="s">
        <v>45</v>
      </c>
      <c r="C17" s="13" t="s">
        <v>46</v>
      </c>
      <c r="D17" s="47" t="s">
        <v>42</v>
      </c>
      <c r="E17" s="48">
        <v>0.16666666666666666</v>
      </c>
      <c r="F17" s="48">
        <v>0.25</v>
      </c>
      <c r="G17" s="48">
        <v>0.25</v>
      </c>
      <c r="H17" s="48">
        <v>0.16666666666666666</v>
      </c>
      <c r="I17" s="48">
        <v>0.25</v>
      </c>
      <c r="J17" s="48">
        <v>0.25</v>
      </c>
      <c r="K17" s="48" t="s">
        <v>42</v>
      </c>
      <c r="L17" s="47" t="s">
        <v>42</v>
      </c>
      <c r="M17" s="49">
        <v>0.70833333333333337</v>
      </c>
      <c r="N17" s="48">
        <v>0.70833333333333337</v>
      </c>
      <c r="O17" s="50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63"/>
      <c r="C18" s="13" t="s">
        <v>47</v>
      </c>
      <c r="D18" s="47" t="s">
        <v>42</v>
      </c>
      <c r="E18" s="48">
        <v>0.58475694444444437</v>
      </c>
      <c r="F18" s="48">
        <v>0.54436342592592579</v>
      </c>
      <c r="G18" s="48">
        <v>0.58050925925925911</v>
      </c>
      <c r="H18" s="48">
        <v>0.59447916666666656</v>
      </c>
      <c r="I18" s="48">
        <v>0.40946759259259247</v>
      </c>
      <c r="J18" s="48">
        <v>0.31854166666666667</v>
      </c>
      <c r="K18" s="48" t="s">
        <v>42</v>
      </c>
      <c r="L18" s="47" t="s">
        <v>42</v>
      </c>
      <c r="M18" s="49">
        <v>0.82571759259259259</v>
      </c>
      <c r="N18" s="48">
        <v>0.8665046296296296</v>
      </c>
      <c r="O18" s="50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8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69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68" t="s">
        <v>51</v>
      </c>
      <c r="C21" s="51" t="s">
        <v>49</v>
      </c>
      <c r="D21" s="54"/>
      <c r="E21" s="52">
        <v>12</v>
      </c>
      <c r="F21" s="52">
        <v>5</v>
      </c>
      <c r="G21" s="52">
        <v>9</v>
      </c>
      <c r="H21" s="52">
        <v>13</v>
      </c>
      <c r="I21" s="52">
        <v>0</v>
      </c>
      <c r="J21" s="52">
        <v>0</v>
      </c>
      <c r="K21" s="53"/>
      <c r="L21" s="54"/>
      <c r="M21" s="55">
        <v>3</v>
      </c>
      <c r="N21" s="52">
        <v>4</v>
      </c>
      <c r="O21" s="56"/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69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63" t="s">
        <v>53</v>
      </c>
      <c r="C23" s="264"/>
      <c r="D23" s="57" t="s">
        <v>42</v>
      </c>
      <c r="E23" s="58">
        <v>21.8</v>
      </c>
      <c r="F23" s="58">
        <v>17.5</v>
      </c>
      <c r="G23" s="58">
        <v>22</v>
      </c>
      <c r="H23" s="58">
        <v>20.625</v>
      </c>
      <c r="I23" s="58">
        <v>5.5</v>
      </c>
      <c r="J23" s="58">
        <v>6</v>
      </c>
      <c r="K23" s="59" t="s">
        <v>42</v>
      </c>
      <c r="L23" s="57" t="s">
        <v>42</v>
      </c>
      <c r="M23" s="60">
        <v>18.666666666666668</v>
      </c>
      <c r="N23" s="58">
        <v>21.75</v>
      </c>
      <c r="O23" s="61" t="s">
        <v>42</v>
      </c>
    </row>
    <row r="24" spans="2:44" ht="17.25" customHeight="1">
      <c r="B24" s="270" t="s">
        <v>54</v>
      </c>
      <c r="C24" s="271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70" t="s">
        <v>59</v>
      </c>
      <c r="C25" s="271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72" t="s">
        <v>60</v>
      </c>
      <c r="C26" s="273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56" t="s">
        <v>26</v>
      </c>
      <c r="C29" s="257"/>
      <c r="D29" s="274" t="s">
        <v>64</v>
      </c>
      <c r="E29" s="275"/>
      <c r="F29" s="275"/>
      <c r="G29" s="275"/>
      <c r="H29" s="275"/>
      <c r="I29" s="275"/>
      <c r="J29" s="275"/>
      <c r="K29" s="275"/>
      <c r="L29" s="275"/>
      <c r="M29" s="275"/>
      <c r="N29" s="275"/>
      <c r="O29" s="276"/>
      <c r="P29" s="277" t="s">
        <v>65</v>
      </c>
      <c r="Q29" s="278"/>
      <c r="R29" s="278"/>
      <c r="S29" s="278"/>
      <c r="T29" s="278"/>
      <c r="U29" s="278"/>
      <c r="V29" s="278"/>
      <c r="W29" s="278"/>
      <c r="X29" s="279"/>
    </row>
    <row r="30" spans="2:44" ht="17.25" customHeight="1">
      <c r="B30" s="263" t="s">
        <v>29</v>
      </c>
      <c r="C30" s="264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63"/>
      <c r="C31" s="264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40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954.54545454545462</v>
      </c>
      <c r="O32" s="28">
        <v>926.08695652173913</v>
      </c>
      <c r="P32" s="27">
        <v>389.18918918918916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765.51724137931035</v>
      </c>
      <c r="W32" s="28">
        <v>1017.3913043478261</v>
      </c>
      <c r="X32" s="31">
        <v>917.64705882352951</v>
      </c>
    </row>
    <row r="33" spans="2:24" ht="39.6" customHeight="1">
      <c r="B33" s="240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287.65798851946039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747.28994135391315</v>
      </c>
      <c r="N33" s="35">
        <v>848.41622550784416</v>
      </c>
      <c r="O33" s="35">
        <v>824.07211153213586</v>
      </c>
      <c r="P33" s="34">
        <v>347.78753656974385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691.09650200331839</v>
      </c>
      <c r="W33" s="35">
        <v>908.9448913019886</v>
      </c>
      <c r="X33" s="38">
        <v>813.78546468380557</v>
      </c>
    </row>
    <row r="34" spans="2:24" ht="40.15" customHeight="1">
      <c r="B34" s="240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0.87895496492057346</v>
      </c>
      <c r="H34" s="43" t="s">
        <v>42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0.90580598951989477</v>
      </c>
      <c r="N34" s="43">
        <f>N33/N32</f>
        <v>0.88881699815107473</v>
      </c>
      <c r="O34" s="43">
        <f>O33/O32</f>
        <v>0.88984312512859742</v>
      </c>
      <c r="P34" s="42">
        <f>P33/P32</f>
        <v>0.89362075368614746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0.90278371883316366</v>
      </c>
      <c r="W34" s="43">
        <f>W33/W32</f>
        <v>0.89340737179255292</v>
      </c>
      <c r="X34" s="46">
        <f>X33/X32</f>
        <v>0.88681749356568551</v>
      </c>
    </row>
    <row r="35" spans="2:24" ht="17.25" customHeight="1">
      <c r="B35" s="267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0.25</v>
      </c>
      <c r="H35" s="48" t="s">
        <v>42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0.33611111111111108</v>
      </c>
      <c r="N35" s="48">
        <v>0.25</v>
      </c>
      <c r="O35" s="48">
        <v>0.25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0.76458333333333339</v>
      </c>
      <c r="X35" s="50">
        <v>0.74722222222222223</v>
      </c>
    </row>
    <row r="36" spans="2:24" ht="17.25" customHeight="1">
      <c r="B36" s="263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0.40946759259259247</v>
      </c>
      <c r="H36" s="48" t="s">
        <v>42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0.41972222222222216</v>
      </c>
      <c r="N36" s="48">
        <v>0.4778703703703705</v>
      </c>
      <c r="O36" s="48">
        <v>0.48172453703703721</v>
      </c>
      <c r="P36" s="47">
        <v>0.80071759259259268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0.94533564814814819</v>
      </c>
      <c r="W36" s="48">
        <v>1.0867245370370371</v>
      </c>
      <c r="X36" s="50">
        <v>1.0883912037037031</v>
      </c>
    </row>
    <row r="37" spans="2:24" ht="17.25" customHeight="1">
      <c r="B37" s="263" t="s">
        <v>53</v>
      </c>
      <c r="C37" s="264"/>
      <c r="D37" s="58" t="s">
        <v>42</v>
      </c>
      <c r="E37" s="58" t="s">
        <v>42</v>
      </c>
      <c r="F37" s="58" t="s">
        <v>42</v>
      </c>
      <c r="G37" s="58">
        <v>11</v>
      </c>
      <c r="H37" s="58" t="s">
        <v>42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4</v>
      </c>
      <c r="N37" s="58">
        <v>3.6666666666666665</v>
      </c>
      <c r="O37" s="58">
        <v>3.8333333333333335</v>
      </c>
      <c r="P37" s="57">
        <v>9.25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4.1428571428571432</v>
      </c>
      <c r="W37" s="58">
        <v>3.2857142857142856</v>
      </c>
      <c r="X37" s="61">
        <v>3.9230769230769229</v>
      </c>
    </row>
    <row r="38" spans="2:24" ht="17.25" customHeight="1">
      <c r="B38" s="270" t="s">
        <v>54</v>
      </c>
      <c r="C38" s="271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70" t="s">
        <v>59</v>
      </c>
      <c r="C39" s="271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72" t="s">
        <v>60</v>
      </c>
      <c r="C40" s="273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C8C63-7CF9-4D48-91EC-81727B2F2B6F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K16" sqref="K16"/>
      <selection pane="bottomLeft" activeCell="K16" sqref="K16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SUM(F5:F140)</f>
        <v>94423</v>
      </c>
      <c r="E1" s="88" t="s">
        <v>3</v>
      </c>
      <c r="F1" s="89">
        <f>SUM(G5:G140)</f>
        <v>1849190.04</v>
      </c>
      <c r="G1" s="90" t="s">
        <v>84</v>
      </c>
      <c r="H1" s="91">
        <f>L21+L38+L55+L72+L89+L106+L123+L140</f>
        <v>43.10164835164835</v>
      </c>
      <c r="I1" s="284" t="s">
        <v>85</v>
      </c>
      <c r="J1" s="280"/>
      <c r="K1" s="309"/>
      <c r="L1" s="313" t="s">
        <v>86</v>
      </c>
      <c r="M1" s="314"/>
      <c r="N1" s="315"/>
      <c r="O1" s="280" t="s">
        <v>87</v>
      </c>
      <c r="P1" s="280"/>
      <c r="Q1" s="280"/>
      <c r="R1" s="281"/>
      <c r="S1" s="284" t="s">
        <v>88</v>
      </c>
      <c r="T1" s="280"/>
      <c r="U1" s="280"/>
      <c r="V1" s="280"/>
      <c r="W1" s="280"/>
      <c r="X1" s="281"/>
      <c r="Y1" s="280" t="s">
        <v>89</v>
      </c>
      <c r="Z1" s="280"/>
      <c r="AA1" s="284" t="s">
        <v>90</v>
      </c>
      <c r="AB1" s="286"/>
      <c r="AC1" s="287"/>
    </row>
    <row r="2" spans="1:29" ht="26.25" customHeight="1" thickBot="1">
      <c r="A2" s="299">
        <v>46206</v>
      </c>
      <c r="B2" s="300"/>
      <c r="C2" s="92" t="s">
        <v>40</v>
      </c>
      <c r="D2" s="93">
        <f>AVERAGE(N21,N38,N55,N72,N89,N106,N123,N140)</f>
        <v>683.63133268402623</v>
      </c>
      <c r="E2" s="93" t="s">
        <v>91</v>
      </c>
      <c r="F2" s="94">
        <f>F1/D1</f>
        <v>19.584105991125043</v>
      </c>
      <c r="G2" s="95" t="s">
        <v>92</v>
      </c>
      <c r="H2" s="96">
        <f>COUNT(H5:H140)</f>
        <v>9</v>
      </c>
      <c r="I2" s="310"/>
      <c r="J2" s="311"/>
      <c r="K2" s="312"/>
      <c r="L2" s="316"/>
      <c r="M2" s="282"/>
      <c r="N2" s="317"/>
      <c r="O2" s="282"/>
      <c r="P2" s="282"/>
      <c r="Q2" s="282"/>
      <c r="R2" s="283"/>
      <c r="S2" s="285"/>
      <c r="T2" s="282"/>
      <c r="U2" s="282"/>
      <c r="V2" s="282"/>
      <c r="W2" s="282"/>
      <c r="X2" s="283"/>
      <c r="Y2" s="282"/>
      <c r="Z2" s="282"/>
      <c r="AA2" s="288"/>
      <c r="AB2" s="289"/>
      <c r="AC2" s="290"/>
    </row>
    <row r="3" spans="1:29" ht="23.25" customHeight="1">
      <c r="A3" s="301" t="s">
        <v>93</v>
      </c>
      <c r="B3" s="303" t="s">
        <v>94</v>
      </c>
      <c r="C3" s="305" t="s">
        <v>95</v>
      </c>
      <c r="D3" s="305"/>
      <c r="E3" s="307" t="s">
        <v>96</v>
      </c>
      <c r="F3" s="305" t="s">
        <v>97</v>
      </c>
      <c r="G3" s="307" t="s">
        <v>98</v>
      </c>
      <c r="H3" s="356" t="s">
        <v>99</v>
      </c>
      <c r="I3" s="291" t="s">
        <v>100</v>
      </c>
      <c r="J3" s="293" t="s">
        <v>101</v>
      </c>
      <c r="K3" s="295" t="s">
        <v>40</v>
      </c>
      <c r="L3" s="297" t="s">
        <v>100</v>
      </c>
      <c r="M3" s="293" t="s">
        <v>101</v>
      </c>
      <c r="N3" s="295" t="s">
        <v>40</v>
      </c>
      <c r="O3" s="291" t="s">
        <v>100</v>
      </c>
      <c r="P3" s="350" t="s">
        <v>40</v>
      </c>
      <c r="Q3" s="352" t="s">
        <v>102</v>
      </c>
      <c r="R3" s="354" t="s">
        <v>103</v>
      </c>
      <c r="S3" s="339" t="s">
        <v>104</v>
      </c>
      <c r="T3" s="340"/>
      <c r="U3" s="341" t="s">
        <v>105</v>
      </c>
      <c r="V3" s="341" t="s">
        <v>106</v>
      </c>
      <c r="W3" s="305" t="s">
        <v>107</v>
      </c>
      <c r="X3" s="343"/>
      <c r="Y3" s="344" t="s">
        <v>108</v>
      </c>
      <c r="Z3" s="345"/>
      <c r="AA3" s="348" t="s">
        <v>101</v>
      </c>
      <c r="AB3" s="318" t="s">
        <v>102</v>
      </c>
      <c r="AC3" s="320" t="s">
        <v>109</v>
      </c>
    </row>
    <row r="4" spans="1:29" ht="17.25" customHeight="1" thickBot="1">
      <c r="A4" s="302"/>
      <c r="B4" s="304"/>
      <c r="C4" s="306"/>
      <c r="D4" s="306"/>
      <c r="E4" s="308"/>
      <c r="F4" s="306"/>
      <c r="G4" s="308"/>
      <c r="H4" s="357"/>
      <c r="I4" s="292"/>
      <c r="J4" s="294"/>
      <c r="K4" s="296"/>
      <c r="L4" s="298"/>
      <c r="M4" s="294"/>
      <c r="N4" s="296"/>
      <c r="O4" s="292"/>
      <c r="P4" s="351"/>
      <c r="Q4" s="353"/>
      <c r="R4" s="355"/>
      <c r="S4" s="203" t="s">
        <v>110</v>
      </c>
      <c r="T4" s="204" t="s">
        <v>111</v>
      </c>
      <c r="U4" s="342"/>
      <c r="V4" s="342"/>
      <c r="W4" s="99" t="s">
        <v>112</v>
      </c>
      <c r="X4" s="69" t="s">
        <v>113</v>
      </c>
      <c r="Y4" s="346"/>
      <c r="Z4" s="347"/>
      <c r="AA4" s="349"/>
      <c r="AB4" s="319"/>
      <c r="AC4" s="321"/>
    </row>
    <row r="5" spans="1:29" ht="15.75" customHeight="1">
      <c r="A5" s="322" t="s">
        <v>116</v>
      </c>
      <c r="B5" s="146" t="s">
        <v>114</v>
      </c>
      <c r="C5" s="325" t="s">
        <v>117</v>
      </c>
      <c r="D5" s="326"/>
      <c r="E5" s="147">
        <v>25.64</v>
      </c>
      <c r="F5" s="97">
        <v>1508</v>
      </c>
      <c r="G5" s="148">
        <f t="shared" ref="G5:G8" si="0">E5*F5</f>
        <v>38665.120000000003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3215.089551153188</v>
      </c>
      <c r="N5" s="152">
        <f>M5/L5</f>
        <v>321.50895511531883</v>
      </c>
      <c r="O5" s="154">
        <f>L5-I5</f>
        <v>0</v>
      </c>
      <c r="P5" s="155">
        <f>N5-K5</f>
        <v>-38.491044884681173</v>
      </c>
      <c r="Q5" s="156">
        <f>N5/K5</f>
        <v>0.89308043087588562</v>
      </c>
      <c r="R5" s="327">
        <f>Q21</f>
        <v>0.87895496492057346</v>
      </c>
      <c r="S5" s="157">
        <v>0.25</v>
      </c>
      <c r="T5" s="158">
        <v>0.26953703703703702</v>
      </c>
      <c r="U5" s="159"/>
      <c r="V5" s="160">
        <v>28.142295435455797</v>
      </c>
      <c r="W5" s="161"/>
      <c r="X5" s="162"/>
      <c r="Y5" s="330"/>
      <c r="Z5" s="331"/>
      <c r="AA5" s="115">
        <f>M5-J5</f>
        <v>-384.91044884681196</v>
      </c>
      <c r="AB5" s="156">
        <f>M5/J5</f>
        <v>0.89308043087588551</v>
      </c>
      <c r="AC5" s="332">
        <f>AB21</f>
        <v>0.87895496492057346</v>
      </c>
    </row>
    <row r="6" spans="1:29" ht="15.75" customHeight="1">
      <c r="A6" s="323"/>
      <c r="B6" s="100" t="s">
        <v>114</v>
      </c>
      <c r="C6" s="335" t="s">
        <v>198</v>
      </c>
      <c r="D6" s="336"/>
      <c r="E6" s="101">
        <v>29.52</v>
      </c>
      <c r="F6" s="102">
        <v>2370</v>
      </c>
      <c r="G6" s="103">
        <f t="shared" si="0"/>
        <v>69962.399999999994</v>
      </c>
      <c r="H6" s="26"/>
      <c r="I6" s="104">
        <v>11</v>
      </c>
      <c r="J6" s="105">
        <v>3600</v>
      </c>
      <c r="K6" s="106">
        <f t="shared" ref="K6:K8" si="1">J6/I6</f>
        <v>327.27272727272725</v>
      </c>
      <c r="L6" s="107">
        <v>11</v>
      </c>
      <c r="M6" s="105">
        <f>F6/V6*60</f>
        <v>3161.0040984554385</v>
      </c>
      <c r="N6" s="106">
        <f>M6/L6</f>
        <v>287.36400895049439</v>
      </c>
      <c r="O6" s="108">
        <f>L6-I6</f>
        <v>0</v>
      </c>
      <c r="P6" s="109">
        <f>N6-K6</f>
        <v>-39.908718322232858</v>
      </c>
      <c r="Q6" s="110">
        <f>N6/K6</f>
        <v>0.87805669401539954</v>
      </c>
      <c r="R6" s="328"/>
      <c r="S6" s="47">
        <v>0.27361111111111108</v>
      </c>
      <c r="T6" s="48">
        <v>0.30484953703703699</v>
      </c>
      <c r="U6" s="111">
        <v>5.8666666666666512</v>
      </c>
      <c r="V6" s="112">
        <v>44.985705671651353</v>
      </c>
      <c r="W6" s="113"/>
      <c r="X6" s="116"/>
      <c r="Y6" s="337"/>
      <c r="Z6" s="338"/>
      <c r="AA6" s="117">
        <f>M6-J6</f>
        <v>-438.99590154456155</v>
      </c>
      <c r="AB6" s="110">
        <f>M6/J6</f>
        <v>0.87805669401539954</v>
      </c>
      <c r="AC6" s="333"/>
    </row>
    <row r="7" spans="1:29" ht="15.75" customHeight="1">
      <c r="A7" s="323"/>
      <c r="B7" s="100" t="s">
        <v>114</v>
      </c>
      <c r="C7" s="335" t="s">
        <v>199</v>
      </c>
      <c r="D7" s="336"/>
      <c r="E7" s="101">
        <v>29.85</v>
      </c>
      <c r="F7" s="102">
        <v>2726</v>
      </c>
      <c r="G7" s="103">
        <f t="shared" si="0"/>
        <v>81371.100000000006</v>
      </c>
      <c r="H7" s="26"/>
      <c r="I7" s="104">
        <v>11</v>
      </c>
      <c r="J7" s="105">
        <v>3600</v>
      </c>
      <c r="K7" s="106">
        <f t="shared" si="1"/>
        <v>327.27272727272725</v>
      </c>
      <c r="L7" s="107">
        <v>11</v>
      </c>
      <c r="M7" s="105">
        <f>F7/V7*60</f>
        <v>3162.1167638953025</v>
      </c>
      <c r="N7" s="106">
        <f>M7/L7</f>
        <v>287.46516035411838</v>
      </c>
      <c r="O7" s="108">
        <f>L7-I7</f>
        <v>0</v>
      </c>
      <c r="P7" s="109">
        <f>N7-K7</f>
        <v>-39.80756691860887</v>
      </c>
      <c r="Q7" s="110">
        <f>N7/K7</f>
        <v>0.87836576774869513</v>
      </c>
      <c r="R7" s="328"/>
      <c r="S7" s="47">
        <v>0.30763888888888885</v>
      </c>
      <c r="T7" s="48">
        <v>0.34355324074074067</v>
      </c>
      <c r="U7" s="111">
        <v>5</v>
      </c>
      <c r="V7" s="112">
        <v>51.724845163059726</v>
      </c>
      <c r="W7" s="113"/>
      <c r="X7" s="116"/>
      <c r="Y7" s="337"/>
      <c r="Z7" s="338"/>
      <c r="AA7" s="117">
        <f>M7-J7</f>
        <v>-437.88323610469752</v>
      </c>
      <c r="AB7" s="110">
        <f>M7/J7</f>
        <v>0.87836576774869513</v>
      </c>
      <c r="AC7" s="333"/>
    </row>
    <row r="8" spans="1:29" ht="15.75" customHeight="1">
      <c r="A8" s="323"/>
      <c r="B8" s="100" t="s">
        <v>118</v>
      </c>
      <c r="C8" s="335" t="s">
        <v>119</v>
      </c>
      <c r="D8" s="336"/>
      <c r="E8" s="101">
        <v>28.57</v>
      </c>
      <c r="F8" s="102">
        <v>1540</v>
      </c>
      <c r="G8" s="103">
        <f t="shared" si="0"/>
        <v>43997.8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3118.7410813523265</v>
      </c>
      <c r="N8" s="106">
        <f>M8/L8</f>
        <v>259.89509011269388</v>
      </c>
      <c r="O8" s="108">
        <f>L8-I8</f>
        <v>0</v>
      </c>
      <c r="P8" s="109">
        <f>N8-K8</f>
        <v>-40.104909887306121</v>
      </c>
      <c r="Q8" s="110">
        <f>N8/K8</f>
        <v>0.86631696704231298</v>
      </c>
      <c r="R8" s="328"/>
      <c r="S8" s="47">
        <v>0.34722222222222215</v>
      </c>
      <c r="T8" s="48">
        <v>0.3677893518518518</v>
      </c>
      <c r="U8" s="111">
        <v>5.2833333333333332</v>
      </c>
      <c r="V8" s="112">
        <v>29.627339233923891</v>
      </c>
      <c r="W8" s="113"/>
      <c r="X8" s="116"/>
      <c r="Y8" s="337"/>
      <c r="Z8" s="338"/>
      <c r="AA8" s="117">
        <f>M8-J8</f>
        <v>-481.25891864767345</v>
      </c>
      <c r="AB8" s="110">
        <f>M8/J8</f>
        <v>0.86631696704231298</v>
      </c>
      <c r="AC8" s="333"/>
    </row>
    <row r="9" spans="1:29" ht="15.75" customHeight="1">
      <c r="A9" s="323"/>
      <c r="B9" s="100"/>
      <c r="C9" s="335"/>
      <c r="D9" s="336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328"/>
      <c r="S9" s="47"/>
      <c r="T9" s="48"/>
      <c r="U9" s="111"/>
      <c r="V9" s="112"/>
      <c r="W9" s="113"/>
      <c r="X9" s="116"/>
      <c r="Y9" s="337"/>
      <c r="Z9" s="338"/>
      <c r="AA9" s="117"/>
      <c r="AB9" s="110"/>
      <c r="AC9" s="333"/>
    </row>
    <row r="10" spans="1:29" ht="15.75" customHeight="1">
      <c r="A10" s="323"/>
      <c r="B10" s="100"/>
      <c r="C10" s="335"/>
      <c r="D10" s="336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28"/>
      <c r="S10" s="47"/>
      <c r="T10" s="120"/>
      <c r="U10" s="111"/>
      <c r="V10" s="112"/>
      <c r="W10" s="113"/>
      <c r="X10" s="116"/>
      <c r="Y10" s="337"/>
      <c r="Z10" s="338"/>
      <c r="AA10" s="117"/>
      <c r="AB10" s="110"/>
      <c r="AC10" s="333"/>
    </row>
    <row r="11" spans="1:29" ht="15.75" customHeight="1">
      <c r="A11" s="323"/>
      <c r="B11" s="100"/>
      <c r="C11" s="335"/>
      <c r="D11" s="336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8"/>
      <c r="S11" s="47"/>
      <c r="T11" s="120"/>
      <c r="U11" s="111"/>
      <c r="V11" s="112"/>
      <c r="W11" s="113"/>
      <c r="X11" s="116"/>
      <c r="Y11" s="337"/>
      <c r="Z11" s="338"/>
      <c r="AA11" s="117"/>
      <c r="AB11" s="110"/>
      <c r="AC11" s="333"/>
    </row>
    <row r="12" spans="1:29" ht="15.75" customHeight="1">
      <c r="A12" s="323"/>
      <c r="B12" s="100"/>
      <c r="C12" s="335"/>
      <c r="D12" s="33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8"/>
      <c r="S12" s="47"/>
      <c r="T12" s="120"/>
      <c r="U12" s="111"/>
      <c r="V12" s="112"/>
      <c r="W12" s="113"/>
      <c r="X12" s="116"/>
      <c r="Y12" s="337"/>
      <c r="Z12" s="338"/>
      <c r="AA12" s="117"/>
      <c r="AB12" s="110"/>
      <c r="AC12" s="333"/>
    </row>
    <row r="13" spans="1:29" ht="15.75" customHeight="1">
      <c r="A13" s="323"/>
      <c r="B13" s="100"/>
      <c r="C13" s="335"/>
      <c r="D13" s="33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8"/>
      <c r="S13" s="47"/>
      <c r="T13" s="120"/>
      <c r="U13" s="111"/>
      <c r="V13" s="112"/>
      <c r="W13" s="113"/>
      <c r="X13" s="127"/>
      <c r="Y13" s="337"/>
      <c r="Z13" s="338"/>
      <c r="AA13" s="117"/>
      <c r="AB13" s="110"/>
      <c r="AC13" s="333"/>
    </row>
    <row r="14" spans="1:29" ht="15.75" customHeight="1">
      <c r="A14" s="323"/>
      <c r="B14" s="100"/>
      <c r="C14" s="335"/>
      <c r="D14" s="33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8"/>
      <c r="S14" s="47"/>
      <c r="T14" s="120"/>
      <c r="U14" s="111"/>
      <c r="V14" s="112"/>
      <c r="W14" s="113"/>
      <c r="X14" s="127"/>
      <c r="Y14" s="337"/>
      <c r="Z14" s="338"/>
      <c r="AA14" s="117"/>
      <c r="AB14" s="110"/>
      <c r="AC14" s="333"/>
    </row>
    <row r="15" spans="1:29" ht="15.75" customHeight="1">
      <c r="A15" s="323"/>
      <c r="B15" s="100"/>
      <c r="C15" s="335"/>
      <c r="D15" s="33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8"/>
      <c r="S15" s="47"/>
      <c r="T15" s="120"/>
      <c r="U15" s="111"/>
      <c r="V15" s="112"/>
      <c r="W15" s="113"/>
      <c r="X15" s="127"/>
      <c r="Y15" s="337"/>
      <c r="Z15" s="338"/>
      <c r="AA15" s="117"/>
      <c r="AB15" s="110"/>
      <c r="AC15" s="333"/>
    </row>
    <row r="16" spans="1:29" ht="15.75" customHeight="1">
      <c r="A16" s="323"/>
      <c r="B16" s="100"/>
      <c r="C16" s="335"/>
      <c r="D16" s="33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8"/>
      <c r="S16" s="47"/>
      <c r="T16" s="120"/>
      <c r="U16" s="111"/>
      <c r="V16" s="112"/>
      <c r="W16" s="113"/>
      <c r="X16" s="127"/>
      <c r="Y16" s="337"/>
      <c r="Z16" s="338"/>
      <c r="AA16" s="117"/>
      <c r="AB16" s="110"/>
      <c r="AC16" s="333"/>
    </row>
    <row r="17" spans="1:29" ht="15.75" customHeight="1">
      <c r="A17" s="323"/>
      <c r="B17" s="100"/>
      <c r="C17" s="335"/>
      <c r="D17" s="33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8"/>
      <c r="S17" s="47"/>
      <c r="T17" s="120"/>
      <c r="U17" s="111"/>
      <c r="V17" s="112"/>
      <c r="W17" s="113"/>
      <c r="X17" s="127"/>
      <c r="Y17" s="337"/>
      <c r="Z17" s="338"/>
      <c r="AA17" s="117"/>
      <c r="AB17" s="110"/>
      <c r="AC17" s="333"/>
    </row>
    <row r="18" spans="1:29" ht="15.75" customHeight="1">
      <c r="A18" s="323"/>
      <c r="B18" s="100"/>
      <c r="C18" s="335"/>
      <c r="D18" s="33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8"/>
      <c r="S18" s="47"/>
      <c r="T18" s="120"/>
      <c r="U18" s="111"/>
      <c r="V18" s="112"/>
      <c r="W18" s="113"/>
      <c r="X18" s="127"/>
      <c r="Y18" s="337"/>
      <c r="Z18" s="338"/>
      <c r="AA18" s="117"/>
      <c r="AB18" s="110"/>
      <c r="AC18" s="333"/>
    </row>
    <row r="19" spans="1:29" ht="15.75" customHeight="1">
      <c r="A19" s="323"/>
      <c r="B19" s="100"/>
      <c r="C19" s="335"/>
      <c r="D19" s="33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8"/>
      <c r="S19" s="47"/>
      <c r="T19" s="120"/>
      <c r="U19" s="111"/>
      <c r="V19" s="112"/>
      <c r="W19" s="113"/>
      <c r="X19" s="127"/>
      <c r="Y19" s="337"/>
      <c r="Z19" s="338"/>
      <c r="AA19" s="117"/>
      <c r="AB19" s="110"/>
      <c r="AC19" s="333"/>
    </row>
    <row r="20" spans="1:29" ht="15.75" customHeight="1">
      <c r="A20" s="323"/>
      <c r="B20" s="163"/>
      <c r="C20" s="335"/>
      <c r="D20" s="336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8"/>
      <c r="S20" s="119"/>
      <c r="T20" s="120"/>
      <c r="U20" s="130"/>
      <c r="V20" s="131"/>
      <c r="W20" s="126"/>
      <c r="X20" s="127"/>
      <c r="Y20" s="337"/>
      <c r="Z20" s="338"/>
      <c r="AA20" s="165"/>
      <c r="AB20" s="125"/>
      <c r="AC20" s="333"/>
    </row>
    <row r="21" spans="1:29" ht="15.75" customHeight="1" thickBot="1">
      <c r="A21" s="324"/>
      <c r="B21" s="133" t="s">
        <v>115</v>
      </c>
      <c r="C21" s="358"/>
      <c r="D21" s="358"/>
      <c r="E21" s="134"/>
      <c r="F21" s="167"/>
      <c r="G21" s="135"/>
      <c r="H21" s="69"/>
      <c r="I21" s="136">
        <f t="shared" ref="I21:J21" si="2">AVERAGE(I5:I20)</f>
        <v>11</v>
      </c>
      <c r="J21" s="137">
        <f t="shared" si="2"/>
        <v>3600</v>
      </c>
      <c r="K21" s="138">
        <f t="shared" ref="K21" si="3">J21/I21</f>
        <v>327.27272727272725</v>
      </c>
      <c r="L21" s="136">
        <f t="shared" ref="L21:M21" si="4">AVERAGE(L5:L20)</f>
        <v>11</v>
      </c>
      <c r="M21" s="137">
        <f t="shared" si="4"/>
        <v>3164.2378737140643</v>
      </c>
      <c r="N21" s="138">
        <f>M21/L21</f>
        <v>287.65798851946039</v>
      </c>
      <c r="O21" s="139">
        <f>L21-I21</f>
        <v>0</v>
      </c>
      <c r="P21" s="140">
        <f>N21-K21</f>
        <v>-39.614738753266863</v>
      </c>
      <c r="Q21" s="141">
        <f>N21/K21</f>
        <v>0.87895496492057346</v>
      </c>
      <c r="R21" s="329"/>
      <c r="S21" s="142">
        <v>0.25</v>
      </c>
      <c r="T21" s="143">
        <v>0.40946759259259247</v>
      </c>
      <c r="U21" s="144"/>
      <c r="V21" s="166"/>
      <c r="W21" s="167"/>
      <c r="X21" s="138"/>
      <c r="Y21" s="359"/>
      <c r="Z21" s="360"/>
      <c r="AA21" s="168">
        <f>M21-J21</f>
        <v>-435.76212628593566</v>
      </c>
      <c r="AB21" s="141">
        <f>M21/J21</f>
        <v>0.87895496492057346</v>
      </c>
      <c r="AC21" s="334"/>
    </row>
    <row r="22" spans="1:29" ht="15.75" customHeight="1">
      <c r="A22" s="361" t="s">
        <v>121</v>
      </c>
      <c r="B22" s="114" t="s">
        <v>118</v>
      </c>
      <c r="C22" s="325" t="s">
        <v>186</v>
      </c>
      <c r="D22" s="326"/>
      <c r="E22" s="147">
        <v>18.53</v>
      </c>
      <c r="F22" s="97">
        <v>2227</v>
      </c>
      <c r="G22" s="148">
        <f t="shared" ref="G22:G24" si="5">E22*F22</f>
        <v>41266.310000000005</v>
      </c>
      <c r="H22" s="149"/>
      <c r="I22" s="150">
        <v>3</v>
      </c>
      <c r="J22" s="151">
        <v>3300</v>
      </c>
      <c r="K22" s="152">
        <f>J22/I22</f>
        <v>1100</v>
      </c>
      <c r="L22" s="153">
        <v>3</v>
      </c>
      <c r="M22" s="151">
        <f>F22/V22*60</f>
        <v>2987.8792962469574</v>
      </c>
      <c r="N22" s="152">
        <f>M22/L22</f>
        <v>995.95976541565244</v>
      </c>
      <c r="O22" s="154">
        <f>L22-I22</f>
        <v>0</v>
      </c>
      <c r="P22" s="155">
        <f>N22-K22</f>
        <v>-104.04023458434756</v>
      </c>
      <c r="Q22" s="156">
        <f>N22/K22</f>
        <v>0.90541796855968404</v>
      </c>
      <c r="R22" s="327">
        <f>Q38</f>
        <v>0.90580598951989477</v>
      </c>
      <c r="S22" s="157">
        <v>0.33611111111111108</v>
      </c>
      <c r="T22" s="158">
        <v>0.36716435185185181</v>
      </c>
      <c r="U22" s="159"/>
      <c r="V22" s="112">
        <v>44.720682046238821</v>
      </c>
      <c r="W22" s="161"/>
      <c r="X22" s="162"/>
      <c r="Y22" s="330"/>
      <c r="Z22" s="331"/>
      <c r="AA22" s="115">
        <f>M22-J22</f>
        <v>-312.12070375304256</v>
      </c>
      <c r="AB22" s="156">
        <f>M22/J22</f>
        <v>0.90541796855968404</v>
      </c>
      <c r="AC22" s="332">
        <f>AB38</f>
        <v>0.90580598951989477</v>
      </c>
    </row>
    <row r="23" spans="1:29" ht="15.75" customHeight="1">
      <c r="A23" s="362"/>
      <c r="B23" s="100" t="s">
        <v>118</v>
      </c>
      <c r="C23" s="335" t="s">
        <v>122</v>
      </c>
      <c r="D23" s="336"/>
      <c r="E23" s="101">
        <v>22.28</v>
      </c>
      <c r="F23" s="102">
        <v>908</v>
      </c>
      <c r="G23" s="103">
        <f t="shared" si="5"/>
        <v>20230.240000000002</v>
      </c>
      <c r="H23" s="26"/>
      <c r="I23" s="104">
        <v>5</v>
      </c>
      <c r="J23" s="105">
        <v>3300</v>
      </c>
      <c r="K23" s="106">
        <f t="shared" ref="K23:K24" si="6">J23/I23</f>
        <v>660</v>
      </c>
      <c r="L23" s="107">
        <v>5</v>
      </c>
      <c r="M23" s="105">
        <f>F23/V23*60</f>
        <v>2989.8000000000006</v>
      </c>
      <c r="N23" s="106">
        <f>M23/L23</f>
        <v>597.96000000000015</v>
      </c>
      <c r="O23" s="108">
        <f>L23-I23</f>
        <v>0</v>
      </c>
      <c r="P23" s="109">
        <f>N23-K23</f>
        <v>-62.03999999999985</v>
      </c>
      <c r="Q23" s="110">
        <f>N23/K23</f>
        <v>0.90600000000000025</v>
      </c>
      <c r="R23" s="328"/>
      <c r="S23" s="47">
        <v>0.37013888888888885</v>
      </c>
      <c r="T23" s="48">
        <v>0.38278935185185181</v>
      </c>
      <c r="U23" s="111">
        <v>5</v>
      </c>
      <c r="V23" s="112">
        <v>18.221954645795702</v>
      </c>
      <c r="W23" s="113"/>
      <c r="X23" s="116"/>
      <c r="Y23" s="337"/>
      <c r="Z23" s="338"/>
      <c r="AA23" s="117">
        <f>M23-J23</f>
        <v>-310.19999999999936</v>
      </c>
      <c r="AB23" s="110">
        <f>M23/J23</f>
        <v>0.90600000000000014</v>
      </c>
      <c r="AC23" s="333"/>
    </row>
    <row r="24" spans="1:29" ht="15.75" customHeight="1">
      <c r="A24" s="362"/>
      <c r="B24" s="100" t="s">
        <v>118</v>
      </c>
      <c r="C24" s="335" t="s">
        <v>123</v>
      </c>
      <c r="D24" s="336"/>
      <c r="E24" s="101">
        <v>17.89</v>
      </c>
      <c r="F24" s="102">
        <v>2412</v>
      </c>
      <c r="G24" s="103">
        <f t="shared" si="5"/>
        <v>43150.68</v>
      </c>
      <c r="H24" s="26"/>
      <c r="I24" s="104">
        <v>4</v>
      </c>
      <c r="J24" s="105">
        <v>3300</v>
      </c>
      <c r="K24" s="106">
        <f t="shared" si="6"/>
        <v>825</v>
      </c>
      <c r="L24" s="107">
        <v>4</v>
      </c>
      <c r="M24" s="105">
        <f>F24/V24*60</f>
        <v>2989.8</v>
      </c>
      <c r="N24" s="106">
        <f>M24/L24</f>
        <v>747.45</v>
      </c>
      <c r="O24" s="108">
        <f>L24-I24</f>
        <v>0</v>
      </c>
      <c r="P24" s="109">
        <f>N24-K24</f>
        <v>-77.549999999999955</v>
      </c>
      <c r="Q24" s="110">
        <f>N24/K24</f>
        <v>0.90600000000000003</v>
      </c>
      <c r="R24" s="328"/>
      <c r="S24" s="47">
        <v>0.38611111111111107</v>
      </c>
      <c r="T24" s="48">
        <v>0.41972222222222216</v>
      </c>
      <c r="U24" s="111">
        <v>4.783333333333335</v>
      </c>
      <c r="V24" s="112">
        <v>48.404575556893434</v>
      </c>
      <c r="W24" s="113"/>
      <c r="X24" s="116"/>
      <c r="Y24" s="337"/>
      <c r="Z24" s="338"/>
      <c r="AA24" s="117">
        <f>M24-J24</f>
        <v>-310.19999999999982</v>
      </c>
      <c r="AB24" s="110">
        <f>M24/J24</f>
        <v>0.90600000000000003</v>
      </c>
      <c r="AC24" s="333"/>
    </row>
    <row r="25" spans="1:29" ht="15.75" customHeight="1">
      <c r="A25" s="362"/>
      <c r="B25" s="100"/>
      <c r="C25" s="335"/>
      <c r="D25" s="336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28"/>
      <c r="S25" s="47"/>
      <c r="T25" s="48"/>
      <c r="U25" s="111"/>
      <c r="V25" s="112"/>
      <c r="W25" s="113"/>
      <c r="X25" s="116"/>
      <c r="Y25" s="337"/>
      <c r="Z25" s="338"/>
      <c r="AA25" s="117"/>
      <c r="AB25" s="110"/>
      <c r="AC25" s="333"/>
    </row>
    <row r="26" spans="1:29" ht="15.75" customHeight="1">
      <c r="A26" s="363"/>
      <c r="B26" s="100"/>
      <c r="C26" s="335"/>
      <c r="D26" s="336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328"/>
      <c r="S26" s="47"/>
      <c r="T26" s="48"/>
      <c r="U26" s="111"/>
      <c r="V26" s="112"/>
      <c r="W26" s="113"/>
      <c r="X26" s="116"/>
      <c r="Y26" s="337"/>
      <c r="Z26" s="338"/>
      <c r="AA26" s="117"/>
      <c r="AB26" s="110"/>
      <c r="AC26" s="333"/>
    </row>
    <row r="27" spans="1:29" ht="15.75" customHeight="1">
      <c r="A27" s="363"/>
      <c r="B27" s="100"/>
      <c r="C27" s="335"/>
      <c r="D27" s="336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28"/>
      <c r="S27" s="47"/>
      <c r="T27" s="120"/>
      <c r="U27" s="111"/>
      <c r="V27" s="112"/>
      <c r="W27" s="113"/>
      <c r="X27" s="116"/>
      <c r="Y27" s="337"/>
      <c r="Z27" s="338"/>
      <c r="AA27" s="117"/>
      <c r="AB27" s="110"/>
      <c r="AC27" s="333"/>
    </row>
    <row r="28" spans="1:29" ht="15.75" customHeight="1">
      <c r="A28" s="363"/>
      <c r="B28" s="100"/>
      <c r="C28" s="335"/>
      <c r="D28" s="336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328"/>
      <c r="S28" s="47"/>
      <c r="T28" s="120"/>
      <c r="U28" s="111"/>
      <c r="V28" s="112"/>
      <c r="W28" s="113"/>
      <c r="X28" s="116"/>
      <c r="Y28" s="337"/>
      <c r="Z28" s="338"/>
      <c r="AA28" s="117"/>
      <c r="AB28" s="110"/>
      <c r="AC28" s="333"/>
    </row>
    <row r="29" spans="1:29" ht="15.75" customHeight="1">
      <c r="A29" s="363"/>
      <c r="B29" s="100"/>
      <c r="C29" s="335"/>
      <c r="D29" s="336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28"/>
      <c r="S29" s="47"/>
      <c r="T29" s="120"/>
      <c r="U29" s="111"/>
      <c r="V29" s="112"/>
      <c r="W29" s="113"/>
      <c r="X29" s="116"/>
      <c r="Y29" s="337"/>
      <c r="Z29" s="338"/>
      <c r="AA29" s="117"/>
      <c r="AB29" s="110"/>
      <c r="AC29" s="333"/>
    </row>
    <row r="30" spans="1:29" ht="15.75" customHeight="1">
      <c r="A30" s="363"/>
      <c r="B30" s="100"/>
      <c r="C30" s="335"/>
      <c r="D30" s="336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28"/>
      <c r="S30" s="47"/>
      <c r="T30" s="120"/>
      <c r="U30" s="111"/>
      <c r="V30" s="112"/>
      <c r="W30" s="113"/>
      <c r="X30" s="116"/>
      <c r="Y30" s="337"/>
      <c r="Z30" s="338"/>
      <c r="AA30" s="117"/>
      <c r="AB30" s="110"/>
      <c r="AC30" s="333"/>
    </row>
    <row r="31" spans="1:29" ht="15.75" customHeight="1">
      <c r="A31" s="363"/>
      <c r="B31" s="100"/>
      <c r="C31" s="335"/>
      <c r="D31" s="336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28"/>
      <c r="S31" s="47"/>
      <c r="T31" s="120"/>
      <c r="U31" s="111"/>
      <c r="V31" s="112"/>
      <c r="W31" s="113"/>
      <c r="X31" s="116"/>
      <c r="Y31" s="337"/>
      <c r="Z31" s="338"/>
      <c r="AA31" s="117"/>
      <c r="AB31" s="110"/>
      <c r="AC31" s="333"/>
    </row>
    <row r="32" spans="1:29" ht="15.75" customHeight="1">
      <c r="A32" s="363"/>
      <c r="B32" s="100"/>
      <c r="C32" s="335"/>
      <c r="D32" s="336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28"/>
      <c r="S32" s="47"/>
      <c r="T32" s="120"/>
      <c r="U32" s="111"/>
      <c r="V32" s="112"/>
      <c r="W32" s="113"/>
      <c r="X32" s="116"/>
      <c r="Y32" s="337"/>
      <c r="Z32" s="338"/>
      <c r="AA32" s="117"/>
      <c r="AB32" s="110"/>
      <c r="AC32" s="333"/>
    </row>
    <row r="33" spans="1:29" ht="15.75" customHeight="1">
      <c r="A33" s="363"/>
      <c r="B33" s="100"/>
      <c r="C33" s="335"/>
      <c r="D33" s="336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28"/>
      <c r="S33" s="47"/>
      <c r="T33" s="120"/>
      <c r="U33" s="111"/>
      <c r="V33" s="112"/>
      <c r="W33" s="113"/>
      <c r="X33" s="116"/>
      <c r="Y33" s="337"/>
      <c r="Z33" s="338"/>
      <c r="AA33" s="117"/>
      <c r="AB33" s="110"/>
      <c r="AC33" s="333"/>
    </row>
    <row r="34" spans="1:29" ht="15.75" customHeight="1">
      <c r="A34" s="363"/>
      <c r="B34" s="100"/>
      <c r="C34" s="335"/>
      <c r="D34" s="336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28"/>
      <c r="S34" s="47"/>
      <c r="T34" s="120"/>
      <c r="U34" s="111"/>
      <c r="V34" s="112"/>
      <c r="W34" s="113"/>
      <c r="X34" s="116"/>
      <c r="Y34" s="337"/>
      <c r="Z34" s="338"/>
      <c r="AA34" s="117"/>
      <c r="AB34" s="110"/>
      <c r="AC34" s="333"/>
    </row>
    <row r="35" spans="1:29" ht="15.75" customHeight="1">
      <c r="A35" s="363"/>
      <c r="B35" s="100"/>
      <c r="C35" s="335"/>
      <c r="D35" s="336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28"/>
      <c r="S35" s="47"/>
      <c r="T35" s="120"/>
      <c r="U35" s="111"/>
      <c r="V35" s="112"/>
      <c r="W35" s="113"/>
      <c r="X35" s="116"/>
      <c r="Y35" s="337"/>
      <c r="Z35" s="338"/>
      <c r="AA35" s="117"/>
      <c r="AB35" s="110"/>
      <c r="AC35" s="333"/>
    </row>
    <row r="36" spans="1:29" ht="15.75" customHeight="1">
      <c r="A36" s="363"/>
      <c r="B36" s="100"/>
      <c r="C36" s="335"/>
      <c r="D36" s="336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28"/>
      <c r="S36" s="47"/>
      <c r="T36" s="120"/>
      <c r="U36" s="111"/>
      <c r="V36" s="112"/>
      <c r="W36" s="113"/>
      <c r="X36" s="116"/>
      <c r="Y36" s="337"/>
      <c r="Z36" s="338"/>
      <c r="AA36" s="117"/>
      <c r="AB36" s="110"/>
      <c r="AC36" s="333"/>
    </row>
    <row r="37" spans="1:29" ht="15.75" customHeight="1">
      <c r="A37" s="363"/>
      <c r="B37" s="100"/>
      <c r="C37" s="335"/>
      <c r="D37" s="336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28"/>
      <c r="S37" s="119"/>
      <c r="T37" s="120"/>
      <c r="U37" s="130"/>
      <c r="V37" s="131"/>
      <c r="W37" s="126"/>
      <c r="X37" s="127"/>
      <c r="Y37" s="337"/>
      <c r="Z37" s="338"/>
      <c r="AA37" s="165"/>
      <c r="AB37" s="125"/>
      <c r="AC37" s="333"/>
    </row>
    <row r="38" spans="1:29" ht="15.75" customHeight="1" thickBot="1">
      <c r="A38" s="364"/>
      <c r="B38" s="133" t="s">
        <v>115</v>
      </c>
      <c r="C38" s="358"/>
      <c r="D38" s="358"/>
      <c r="E38" s="134"/>
      <c r="F38" s="99"/>
      <c r="G38" s="135"/>
      <c r="H38" s="69"/>
      <c r="I38" s="136">
        <f t="shared" ref="I38:J38" si="7">AVERAGE(I22:I37)</f>
        <v>4</v>
      </c>
      <c r="J38" s="137">
        <f t="shared" si="7"/>
        <v>3300</v>
      </c>
      <c r="K38" s="138">
        <f t="shared" ref="K38" si="8">J38/I38</f>
        <v>825</v>
      </c>
      <c r="L38" s="136">
        <f t="shared" ref="L38:M38" si="9">AVERAGE(L22:L37)</f>
        <v>4</v>
      </c>
      <c r="M38" s="137">
        <f t="shared" si="9"/>
        <v>2989.1597654156526</v>
      </c>
      <c r="N38" s="138">
        <f t="shared" ref="N38:N44" si="10">M38/L38</f>
        <v>747.28994135391315</v>
      </c>
      <c r="O38" s="139">
        <f t="shared" ref="O38:O44" si="11">L38-I38</f>
        <v>0</v>
      </c>
      <c r="P38" s="140">
        <f t="shared" ref="P38:P44" si="12">N38-K38</f>
        <v>-77.71005864608685</v>
      </c>
      <c r="Q38" s="141">
        <f t="shared" ref="Q38:Q44" si="13">N38/K38</f>
        <v>0.90580598951989477</v>
      </c>
      <c r="R38" s="329"/>
      <c r="S38" s="142">
        <v>0.33611111111111108</v>
      </c>
      <c r="T38" s="143">
        <v>0.41972222222222216</v>
      </c>
      <c r="U38" s="144"/>
      <c r="V38" s="166"/>
      <c r="W38" s="99"/>
      <c r="X38" s="69"/>
      <c r="Y38" s="359"/>
      <c r="Z38" s="360"/>
      <c r="AA38" s="168">
        <f t="shared" ref="AA38:AA44" si="14">M38-J38</f>
        <v>-310.8402345843474</v>
      </c>
      <c r="AB38" s="141">
        <f t="shared" ref="AB38:AB44" si="15">M38/J38</f>
        <v>0.90580598951989477</v>
      </c>
      <c r="AC38" s="334"/>
    </row>
    <row r="39" spans="1:29" ht="15.75" customHeight="1">
      <c r="A39" s="322" t="s">
        <v>71</v>
      </c>
      <c r="B39" s="114" t="s">
        <v>118</v>
      </c>
      <c r="C39" s="325" t="s">
        <v>207</v>
      </c>
      <c r="D39" s="326"/>
      <c r="E39" s="147">
        <v>25.2</v>
      </c>
      <c r="F39" s="97">
        <v>1097</v>
      </c>
      <c r="G39" s="148">
        <f t="shared" ref="G39:G44" si="16">E39*F39</f>
        <v>27644.399999999998</v>
      </c>
      <c r="H39" s="149"/>
      <c r="I39" s="150">
        <v>3</v>
      </c>
      <c r="J39" s="151">
        <v>3600</v>
      </c>
      <c r="K39" s="152">
        <f>J39/I39</f>
        <v>1200</v>
      </c>
      <c r="L39" s="153">
        <v>3</v>
      </c>
      <c r="M39" s="151">
        <f t="shared" ref="M39:M44" si="17">F39/V39*60</f>
        <v>3190.7674787416158</v>
      </c>
      <c r="N39" s="152">
        <f t="shared" si="10"/>
        <v>1063.5891595805385</v>
      </c>
      <c r="O39" s="154">
        <f t="shared" si="11"/>
        <v>0</v>
      </c>
      <c r="P39" s="155">
        <f t="shared" si="12"/>
        <v>-136.41084041946146</v>
      </c>
      <c r="Q39" s="156">
        <f t="shared" si="13"/>
        <v>0.88632429965044879</v>
      </c>
      <c r="R39" s="327">
        <f>Q55</f>
        <v>0.88881699815107473</v>
      </c>
      <c r="S39" s="157">
        <v>0.25</v>
      </c>
      <c r="T39" s="158">
        <v>0.26431712962962961</v>
      </c>
      <c r="U39" s="159"/>
      <c r="V39" s="160">
        <v>20.628265907347874</v>
      </c>
      <c r="W39" s="161"/>
      <c r="X39" s="162"/>
      <c r="Y39" s="330"/>
      <c r="Z39" s="331"/>
      <c r="AA39" s="115">
        <f t="shared" si="14"/>
        <v>-409.23252125838417</v>
      </c>
      <c r="AB39" s="156">
        <f t="shared" si="15"/>
        <v>0.88632429965044879</v>
      </c>
      <c r="AC39" s="332">
        <f>AB55</f>
        <v>0.88881699815107484</v>
      </c>
    </row>
    <row r="40" spans="1:29" ht="15.75" customHeight="1">
      <c r="A40" s="323"/>
      <c r="B40" s="100" t="s">
        <v>118</v>
      </c>
      <c r="C40" s="335" t="s">
        <v>129</v>
      </c>
      <c r="D40" s="336"/>
      <c r="E40" s="101">
        <v>25.03</v>
      </c>
      <c r="F40" s="102">
        <v>1071</v>
      </c>
      <c r="G40" s="103">
        <f t="shared" si="16"/>
        <v>26807.13</v>
      </c>
      <c r="H40" s="26"/>
      <c r="I40" s="104">
        <v>5</v>
      </c>
      <c r="J40" s="105">
        <v>3600</v>
      </c>
      <c r="K40" s="106">
        <f t="shared" ref="K40:K76" si="18">J40/I40</f>
        <v>720</v>
      </c>
      <c r="L40" s="107">
        <v>5</v>
      </c>
      <c r="M40" s="105">
        <f t="shared" si="17"/>
        <v>3190.2561676975401</v>
      </c>
      <c r="N40" s="106">
        <f t="shared" si="10"/>
        <v>638.05123353950808</v>
      </c>
      <c r="O40" s="108">
        <f t="shared" si="11"/>
        <v>0</v>
      </c>
      <c r="P40" s="109">
        <f t="shared" si="12"/>
        <v>-81.948766460491925</v>
      </c>
      <c r="Q40" s="110">
        <f t="shared" si="13"/>
        <v>0.88618226880487228</v>
      </c>
      <c r="R40" s="328"/>
      <c r="S40" s="47">
        <v>0.27430555555555558</v>
      </c>
      <c r="T40" s="48">
        <v>0.28828703703703706</v>
      </c>
      <c r="U40" s="111">
        <v>15</v>
      </c>
      <c r="V40" s="112">
        <v>20.142583109988152</v>
      </c>
      <c r="W40" s="113"/>
      <c r="X40" s="116"/>
      <c r="Y40" s="337"/>
      <c r="Z40" s="338"/>
      <c r="AA40" s="117">
        <f t="shared" si="14"/>
        <v>-409.74383230245985</v>
      </c>
      <c r="AB40" s="110">
        <f t="shared" si="15"/>
        <v>0.88618226880487228</v>
      </c>
      <c r="AC40" s="333"/>
    </row>
    <row r="41" spans="1:29" ht="15.75" customHeight="1">
      <c r="A41" s="323"/>
      <c r="B41" s="100" t="s">
        <v>118</v>
      </c>
      <c r="C41" s="335" t="s">
        <v>125</v>
      </c>
      <c r="D41" s="336"/>
      <c r="E41" s="101">
        <v>18.18</v>
      </c>
      <c r="F41" s="102">
        <v>985</v>
      </c>
      <c r="G41" s="103">
        <f t="shared" si="16"/>
        <v>17907.3</v>
      </c>
      <c r="H41" s="26"/>
      <c r="I41" s="104">
        <v>3</v>
      </c>
      <c r="J41" s="105">
        <v>3600</v>
      </c>
      <c r="K41" s="106">
        <f t="shared" si="18"/>
        <v>1200</v>
      </c>
      <c r="L41" s="107">
        <v>3</v>
      </c>
      <c r="M41" s="105">
        <f t="shared" si="17"/>
        <v>3187.7059073571754</v>
      </c>
      <c r="N41" s="106">
        <f t="shared" si="10"/>
        <v>1062.5686357857251</v>
      </c>
      <c r="O41" s="108">
        <f t="shared" si="11"/>
        <v>0</v>
      </c>
      <c r="P41" s="109">
        <f t="shared" si="12"/>
        <v>-137.43136421427494</v>
      </c>
      <c r="Q41" s="110">
        <f t="shared" si="13"/>
        <v>0.88547386315477083</v>
      </c>
      <c r="R41" s="328"/>
      <c r="S41" s="47">
        <v>0.29861111111111116</v>
      </c>
      <c r="T41" s="48">
        <v>0.31148148148148153</v>
      </c>
      <c r="U41" s="111">
        <v>14.866666666666699</v>
      </c>
      <c r="V41" s="112">
        <v>18.539978817869653</v>
      </c>
      <c r="W41" s="113"/>
      <c r="X41" s="116"/>
      <c r="Y41" s="337"/>
      <c r="Z41" s="338"/>
      <c r="AA41" s="117">
        <f t="shared" si="14"/>
        <v>-412.29409264282458</v>
      </c>
      <c r="AB41" s="110">
        <f t="shared" si="15"/>
        <v>0.88547386315477095</v>
      </c>
      <c r="AC41" s="333"/>
    </row>
    <row r="42" spans="1:29" ht="15.75" customHeight="1">
      <c r="A42" s="323"/>
      <c r="B42" s="100" t="s">
        <v>118</v>
      </c>
      <c r="C42" s="335" t="s">
        <v>202</v>
      </c>
      <c r="D42" s="336"/>
      <c r="E42" s="101">
        <v>23.72</v>
      </c>
      <c r="F42" s="102">
        <v>1058</v>
      </c>
      <c r="G42" s="103">
        <f t="shared" si="16"/>
        <v>25095.759999999998</v>
      </c>
      <c r="H42" s="26"/>
      <c r="I42" s="104">
        <v>5</v>
      </c>
      <c r="J42" s="105">
        <v>3600</v>
      </c>
      <c r="K42" s="106">
        <f t="shared" si="18"/>
        <v>720</v>
      </c>
      <c r="L42" s="107">
        <v>5</v>
      </c>
      <c r="M42" s="105">
        <f t="shared" si="17"/>
        <v>3191.5911494849424</v>
      </c>
      <c r="N42" s="106">
        <f t="shared" si="10"/>
        <v>638.31822989698844</v>
      </c>
      <c r="O42" s="108">
        <f t="shared" si="11"/>
        <v>0</v>
      </c>
      <c r="P42" s="109">
        <f t="shared" si="12"/>
        <v>-81.681770103011559</v>
      </c>
      <c r="Q42" s="110">
        <f t="shared" si="13"/>
        <v>0.88655309707915064</v>
      </c>
      <c r="R42" s="328"/>
      <c r="S42" s="47">
        <v>0.32152777777777786</v>
      </c>
      <c r="T42" s="48">
        <v>0.3353356481481482</v>
      </c>
      <c r="U42" s="111">
        <v>15</v>
      </c>
      <c r="V42" s="112">
        <v>19.889765645654325</v>
      </c>
      <c r="W42" s="113"/>
      <c r="X42" s="116"/>
      <c r="Y42" s="337"/>
      <c r="Z42" s="338"/>
      <c r="AA42" s="117">
        <f t="shared" si="14"/>
        <v>-408.40885051505757</v>
      </c>
      <c r="AB42" s="110">
        <f t="shared" si="15"/>
        <v>0.88655309707915064</v>
      </c>
      <c r="AC42" s="333"/>
    </row>
    <row r="43" spans="1:29" ht="15.75" customHeight="1">
      <c r="A43" s="323"/>
      <c r="B43" s="100" t="s">
        <v>118</v>
      </c>
      <c r="C43" s="335" t="s">
        <v>128</v>
      </c>
      <c r="D43" s="336"/>
      <c r="E43" s="101">
        <v>14.28</v>
      </c>
      <c r="F43" s="102">
        <v>5018</v>
      </c>
      <c r="G43" s="103">
        <f t="shared" si="16"/>
        <v>71657.039999999994</v>
      </c>
      <c r="H43" s="13"/>
      <c r="I43" s="104">
        <v>3</v>
      </c>
      <c r="J43" s="105">
        <v>3600</v>
      </c>
      <c r="K43" s="106">
        <f t="shared" si="18"/>
        <v>1200</v>
      </c>
      <c r="L43" s="107">
        <v>3</v>
      </c>
      <c r="M43" s="105">
        <f t="shared" si="17"/>
        <v>3186.8440921512029</v>
      </c>
      <c r="N43" s="106">
        <f t="shared" si="10"/>
        <v>1062.281364050401</v>
      </c>
      <c r="O43" s="108">
        <f t="shared" si="11"/>
        <v>0</v>
      </c>
      <c r="P43" s="109">
        <f t="shared" si="12"/>
        <v>-137.71863594959905</v>
      </c>
      <c r="Q43" s="110">
        <f t="shared" si="13"/>
        <v>0.88523447004200084</v>
      </c>
      <c r="R43" s="328"/>
      <c r="S43" s="47">
        <v>0.34513888888888899</v>
      </c>
      <c r="T43" s="48">
        <v>0.41074074074074085</v>
      </c>
      <c r="U43" s="111">
        <v>15</v>
      </c>
      <c r="V43" s="112">
        <v>94.475911369973289</v>
      </c>
      <c r="W43" s="113"/>
      <c r="X43" s="116"/>
      <c r="Y43" s="337"/>
      <c r="Z43" s="338"/>
      <c r="AA43" s="117">
        <f t="shared" si="14"/>
        <v>-413.15590784879714</v>
      </c>
      <c r="AB43" s="110">
        <f t="shared" si="15"/>
        <v>0.88523447004200084</v>
      </c>
      <c r="AC43" s="333"/>
    </row>
    <row r="44" spans="1:29" ht="15.75" customHeight="1">
      <c r="A44" s="323"/>
      <c r="B44" s="100" t="s">
        <v>118</v>
      </c>
      <c r="C44" s="335" t="s">
        <v>126</v>
      </c>
      <c r="D44" s="336"/>
      <c r="E44" s="101">
        <v>14.03</v>
      </c>
      <c r="F44" s="102">
        <v>3721</v>
      </c>
      <c r="G44" s="121">
        <f t="shared" si="16"/>
        <v>52205.63</v>
      </c>
      <c r="H44" s="122"/>
      <c r="I44" s="104">
        <v>3</v>
      </c>
      <c r="J44" s="105">
        <v>3000</v>
      </c>
      <c r="K44" s="106">
        <f t="shared" si="18"/>
        <v>1000</v>
      </c>
      <c r="L44" s="107">
        <v>3</v>
      </c>
      <c r="M44" s="105">
        <f t="shared" si="17"/>
        <v>2717.9921657400937</v>
      </c>
      <c r="N44" s="106">
        <f t="shared" si="10"/>
        <v>905.99738858003127</v>
      </c>
      <c r="O44" s="108">
        <f t="shared" si="11"/>
        <v>0</v>
      </c>
      <c r="P44" s="109">
        <f t="shared" si="12"/>
        <v>-94.00261141996873</v>
      </c>
      <c r="Q44" s="110">
        <f t="shared" si="13"/>
        <v>0.90599738858003132</v>
      </c>
      <c r="R44" s="328"/>
      <c r="S44" s="47">
        <v>0.42083333333333345</v>
      </c>
      <c r="T44" s="120">
        <v>0.4778703703703705</v>
      </c>
      <c r="U44" s="111">
        <v>14.53333333333334</v>
      </c>
      <c r="V44" s="112">
        <v>82.141517114788144</v>
      </c>
      <c r="W44" s="113"/>
      <c r="X44" s="116"/>
      <c r="Y44" s="337"/>
      <c r="Z44" s="338"/>
      <c r="AA44" s="117">
        <f t="shared" si="14"/>
        <v>-282.0078342599063</v>
      </c>
      <c r="AB44" s="110">
        <f t="shared" si="15"/>
        <v>0.9059973885800312</v>
      </c>
      <c r="AC44" s="333"/>
    </row>
    <row r="45" spans="1:29" ht="15.75" customHeight="1">
      <c r="A45" s="323"/>
      <c r="B45" s="100"/>
      <c r="C45" s="335"/>
      <c r="D45" s="336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328"/>
      <c r="S45" s="47"/>
      <c r="T45" s="120"/>
      <c r="U45" s="111"/>
      <c r="V45" s="112"/>
      <c r="W45" s="113"/>
      <c r="X45" s="116"/>
      <c r="Y45" s="337"/>
      <c r="Z45" s="338"/>
      <c r="AA45" s="117"/>
      <c r="AB45" s="110"/>
      <c r="AC45" s="333"/>
    </row>
    <row r="46" spans="1:29" ht="15.75" customHeight="1">
      <c r="A46" s="323"/>
      <c r="B46" s="100"/>
      <c r="C46" s="335"/>
      <c r="D46" s="336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28"/>
      <c r="S46" s="47"/>
      <c r="T46" s="120"/>
      <c r="U46" s="111"/>
      <c r="V46" s="112"/>
      <c r="W46" s="113"/>
      <c r="X46" s="116"/>
      <c r="Y46" s="337"/>
      <c r="Z46" s="338"/>
      <c r="AA46" s="117"/>
      <c r="AB46" s="110"/>
      <c r="AC46" s="333"/>
    </row>
    <row r="47" spans="1:29" ht="15.75" customHeight="1">
      <c r="A47" s="323"/>
      <c r="B47" s="100"/>
      <c r="C47" s="335"/>
      <c r="D47" s="336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8"/>
      <c r="S47" s="47"/>
      <c r="T47" s="120"/>
      <c r="U47" s="111"/>
      <c r="V47" s="112"/>
      <c r="W47" s="113"/>
      <c r="X47" s="116"/>
      <c r="Y47" s="337"/>
      <c r="Z47" s="338"/>
      <c r="AA47" s="117"/>
      <c r="AB47" s="110"/>
      <c r="AC47" s="333"/>
    </row>
    <row r="48" spans="1:29" ht="15.75" customHeight="1">
      <c r="A48" s="323"/>
      <c r="B48" s="100"/>
      <c r="C48" s="335"/>
      <c r="D48" s="336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8"/>
      <c r="S48" s="47"/>
      <c r="T48" s="120"/>
      <c r="U48" s="111"/>
      <c r="V48" s="112"/>
      <c r="W48" s="113"/>
      <c r="X48" s="116"/>
      <c r="Y48" s="337"/>
      <c r="Z48" s="338"/>
      <c r="AA48" s="117"/>
      <c r="AB48" s="110"/>
      <c r="AC48" s="333"/>
    </row>
    <row r="49" spans="1:29" ht="15.75" customHeight="1">
      <c r="A49" s="323"/>
      <c r="B49" s="100"/>
      <c r="C49" s="335"/>
      <c r="D49" s="336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8"/>
      <c r="S49" s="47"/>
      <c r="T49" s="120"/>
      <c r="U49" s="111"/>
      <c r="V49" s="112"/>
      <c r="W49" s="126"/>
      <c r="X49" s="127"/>
      <c r="Y49" s="337"/>
      <c r="Z49" s="338"/>
      <c r="AA49" s="117"/>
      <c r="AB49" s="110"/>
      <c r="AC49" s="333"/>
    </row>
    <row r="50" spans="1:29" ht="15.75" customHeight="1">
      <c r="A50" s="323"/>
      <c r="B50" s="100"/>
      <c r="C50" s="335"/>
      <c r="D50" s="336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8"/>
      <c r="S50" s="47"/>
      <c r="T50" s="120"/>
      <c r="U50" s="111"/>
      <c r="V50" s="112"/>
      <c r="W50" s="126"/>
      <c r="X50" s="127"/>
      <c r="Y50" s="337"/>
      <c r="Z50" s="338"/>
      <c r="AA50" s="117"/>
      <c r="AB50" s="110"/>
      <c r="AC50" s="333"/>
    </row>
    <row r="51" spans="1:29" ht="15.75" customHeight="1">
      <c r="A51" s="323"/>
      <c r="B51" s="100"/>
      <c r="C51" s="335"/>
      <c r="D51" s="336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8"/>
      <c r="S51" s="47"/>
      <c r="T51" s="120"/>
      <c r="U51" s="111"/>
      <c r="V51" s="112"/>
      <c r="W51" s="126"/>
      <c r="X51" s="127"/>
      <c r="Y51" s="337"/>
      <c r="Z51" s="338"/>
      <c r="AA51" s="117"/>
      <c r="AB51" s="110"/>
      <c r="AC51" s="333"/>
    </row>
    <row r="52" spans="1:29" ht="15.75" customHeight="1">
      <c r="A52" s="323"/>
      <c r="B52" s="100"/>
      <c r="C52" s="335"/>
      <c r="D52" s="336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8"/>
      <c r="S52" s="47"/>
      <c r="T52" s="120"/>
      <c r="U52" s="111"/>
      <c r="V52" s="112"/>
      <c r="W52" s="126"/>
      <c r="X52" s="127"/>
      <c r="Y52" s="337"/>
      <c r="Z52" s="338"/>
      <c r="AA52" s="117"/>
      <c r="AB52" s="110"/>
      <c r="AC52" s="333"/>
    </row>
    <row r="53" spans="1:29" ht="15.75" customHeight="1">
      <c r="A53" s="323"/>
      <c r="B53" s="100"/>
      <c r="C53" s="335"/>
      <c r="D53" s="336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8"/>
      <c r="S53" s="47"/>
      <c r="T53" s="120"/>
      <c r="U53" s="111"/>
      <c r="V53" s="112"/>
      <c r="W53" s="126"/>
      <c r="X53" s="127"/>
      <c r="Y53" s="337"/>
      <c r="Z53" s="338"/>
      <c r="AA53" s="117"/>
      <c r="AB53" s="110"/>
      <c r="AC53" s="333"/>
    </row>
    <row r="54" spans="1:29" ht="15.75" customHeight="1">
      <c r="A54" s="323"/>
      <c r="B54" s="100"/>
      <c r="C54" s="335"/>
      <c r="D54" s="336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8"/>
      <c r="S54" s="119"/>
      <c r="T54" s="120"/>
      <c r="U54" s="130"/>
      <c r="V54" s="131"/>
      <c r="W54" s="126"/>
      <c r="X54" s="127"/>
      <c r="Y54" s="337"/>
      <c r="Z54" s="338"/>
      <c r="AA54" s="165"/>
      <c r="AB54" s="125"/>
      <c r="AC54" s="333"/>
    </row>
    <row r="55" spans="1:29" ht="15.75" customHeight="1" thickBot="1">
      <c r="A55" s="324"/>
      <c r="B55" s="133" t="s">
        <v>115</v>
      </c>
      <c r="C55" s="358"/>
      <c r="D55" s="358"/>
      <c r="E55" s="134"/>
      <c r="F55" s="99"/>
      <c r="G55" s="135"/>
      <c r="H55" s="69"/>
      <c r="I55" s="136">
        <f t="shared" ref="I55:J55" si="19">AVERAGE(I39:I54)</f>
        <v>3.6666666666666665</v>
      </c>
      <c r="J55" s="137">
        <f t="shared" si="19"/>
        <v>3500</v>
      </c>
      <c r="K55" s="138">
        <f t="shared" ref="K55" si="20">J55/I55</f>
        <v>954.54545454545462</v>
      </c>
      <c r="L55" s="136">
        <f t="shared" ref="L55:M55" si="21">AVERAGE(L39:L54)</f>
        <v>3.6666666666666665</v>
      </c>
      <c r="M55" s="137">
        <f t="shared" si="21"/>
        <v>3110.859493528762</v>
      </c>
      <c r="N55" s="138">
        <f t="shared" ref="N55:N61" si="22">M55/L55</f>
        <v>848.41622550784416</v>
      </c>
      <c r="O55" s="139">
        <f t="shared" ref="O55:O61" si="23">L55-I55</f>
        <v>0</v>
      </c>
      <c r="P55" s="140">
        <f t="shared" ref="P55:P61" si="24">N55-K55</f>
        <v>-106.12922903761046</v>
      </c>
      <c r="Q55" s="141">
        <f t="shared" ref="Q55:Q61" si="25">N55/K55</f>
        <v>0.88881699815107473</v>
      </c>
      <c r="R55" s="329"/>
      <c r="S55" s="142">
        <v>0.25</v>
      </c>
      <c r="T55" s="143">
        <v>0.4778703703703705</v>
      </c>
      <c r="U55" s="144"/>
      <c r="V55" s="166"/>
      <c r="W55" s="99"/>
      <c r="X55" s="69"/>
      <c r="Y55" s="359"/>
      <c r="Z55" s="360"/>
      <c r="AA55" s="168">
        <f t="shared" ref="AA55:AA61" si="26">M55-J55</f>
        <v>-389.14050647123804</v>
      </c>
      <c r="AB55" s="141">
        <f t="shared" ref="AB55:AB61" si="27">M55/J55</f>
        <v>0.88881699815107484</v>
      </c>
      <c r="AC55" s="334"/>
    </row>
    <row r="56" spans="1:29" ht="15.75" customHeight="1">
      <c r="A56" s="361" t="s">
        <v>78</v>
      </c>
      <c r="B56" s="114" t="s">
        <v>118</v>
      </c>
      <c r="C56" s="325" t="s">
        <v>211</v>
      </c>
      <c r="D56" s="326"/>
      <c r="E56" s="147">
        <v>17.07</v>
      </c>
      <c r="F56" s="97">
        <v>2285</v>
      </c>
      <c r="G56" s="148">
        <f t="shared" ref="G56:G61" si="28">E56*F56</f>
        <v>39004.949999999997</v>
      </c>
      <c r="H56" s="149"/>
      <c r="I56" s="150">
        <v>3</v>
      </c>
      <c r="J56" s="151">
        <v>3300</v>
      </c>
      <c r="K56" s="152">
        <f>J56/I56</f>
        <v>1100</v>
      </c>
      <c r="L56" s="153">
        <v>3</v>
      </c>
      <c r="M56" s="151">
        <f t="shared" ref="M56:M61" si="29">F56/V56*60</f>
        <v>2977.1188102369724</v>
      </c>
      <c r="N56" s="152">
        <f t="shared" si="22"/>
        <v>992.37293674565751</v>
      </c>
      <c r="O56" s="154">
        <f t="shared" si="23"/>
        <v>0</v>
      </c>
      <c r="P56" s="155">
        <f t="shared" si="24"/>
        <v>-107.62706325434249</v>
      </c>
      <c r="Q56" s="156">
        <f t="shared" si="25"/>
        <v>0.90215721522332504</v>
      </c>
      <c r="R56" s="327">
        <f>Q72</f>
        <v>0.88984312512859742</v>
      </c>
      <c r="S56" s="157">
        <v>0.25</v>
      </c>
      <c r="T56" s="158">
        <v>0.28197916666666667</v>
      </c>
      <c r="U56" s="159"/>
      <c r="V56" s="160">
        <v>46.05123568752942</v>
      </c>
      <c r="W56" s="158"/>
      <c r="X56" s="169"/>
      <c r="Y56" s="330"/>
      <c r="Z56" s="331"/>
      <c r="AA56" s="115">
        <f t="shared" si="26"/>
        <v>-322.88118976302758</v>
      </c>
      <c r="AB56" s="156">
        <f t="shared" si="27"/>
        <v>0.90215721522332493</v>
      </c>
      <c r="AC56" s="332">
        <f>AB72</f>
        <v>0.88984312512859742</v>
      </c>
    </row>
    <row r="57" spans="1:29" ht="15.75" customHeight="1">
      <c r="A57" s="362"/>
      <c r="B57" s="100" t="s">
        <v>118</v>
      </c>
      <c r="C57" s="335" t="s">
        <v>215</v>
      </c>
      <c r="D57" s="336"/>
      <c r="E57" s="101">
        <v>20.72</v>
      </c>
      <c r="F57" s="102">
        <v>2151</v>
      </c>
      <c r="G57" s="103">
        <f t="shared" si="28"/>
        <v>44568.72</v>
      </c>
      <c r="H57" s="26"/>
      <c r="I57" s="104">
        <v>3</v>
      </c>
      <c r="J57" s="105">
        <v>3600</v>
      </c>
      <c r="K57" s="106">
        <f t="shared" si="18"/>
        <v>1200</v>
      </c>
      <c r="L57" s="107">
        <v>3</v>
      </c>
      <c r="M57" s="105">
        <f t="shared" si="29"/>
        <v>3198.2779821693853</v>
      </c>
      <c r="N57" s="106">
        <f t="shared" si="22"/>
        <v>1066.0926607231283</v>
      </c>
      <c r="O57" s="108">
        <f t="shared" si="23"/>
        <v>0</v>
      </c>
      <c r="P57" s="109">
        <f t="shared" si="24"/>
        <v>-133.90733927687165</v>
      </c>
      <c r="Q57" s="110">
        <f t="shared" si="25"/>
        <v>0.88841055060260699</v>
      </c>
      <c r="R57" s="328"/>
      <c r="S57" s="47">
        <v>0.29236111111111113</v>
      </c>
      <c r="T57" s="48">
        <v>0.32038194444444446</v>
      </c>
      <c r="U57" s="111">
        <v>14.950000000000019</v>
      </c>
      <c r="V57" s="112">
        <v>40.352965164228429</v>
      </c>
      <c r="W57" s="113"/>
      <c r="X57" s="13"/>
      <c r="Y57" s="337"/>
      <c r="Z57" s="338"/>
      <c r="AA57" s="117">
        <f t="shared" si="26"/>
        <v>-401.72201783061473</v>
      </c>
      <c r="AB57" s="110">
        <f t="shared" si="27"/>
        <v>0.88841055060260699</v>
      </c>
      <c r="AC57" s="333"/>
    </row>
    <row r="58" spans="1:29" ht="15.75" customHeight="1">
      <c r="A58" s="362"/>
      <c r="B58" s="100" t="s">
        <v>118</v>
      </c>
      <c r="C58" s="335" t="s">
        <v>130</v>
      </c>
      <c r="D58" s="336"/>
      <c r="E58" s="101">
        <v>24.82</v>
      </c>
      <c r="F58" s="102">
        <v>1373</v>
      </c>
      <c r="G58" s="103">
        <f t="shared" si="28"/>
        <v>34077.86</v>
      </c>
      <c r="H58" s="26"/>
      <c r="I58" s="104">
        <v>5</v>
      </c>
      <c r="J58" s="105">
        <v>3600</v>
      </c>
      <c r="K58" s="106">
        <f t="shared" si="18"/>
        <v>720</v>
      </c>
      <c r="L58" s="107">
        <v>5</v>
      </c>
      <c r="M58" s="105">
        <f t="shared" si="29"/>
        <v>3196.487658717434</v>
      </c>
      <c r="N58" s="106">
        <f t="shared" si="22"/>
        <v>639.29753174348684</v>
      </c>
      <c r="O58" s="108">
        <f t="shared" si="23"/>
        <v>0</v>
      </c>
      <c r="P58" s="109">
        <f t="shared" si="24"/>
        <v>-80.702468256513157</v>
      </c>
      <c r="Q58" s="110">
        <f t="shared" si="25"/>
        <v>0.88791323853262061</v>
      </c>
      <c r="R58" s="328"/>
      <c r="S58" s="47">
        <v>0.3305555555555556</v>
      </c>
      <c r="T58" s="48">
        <v>0.34844907407407411</v>
      </c>
      <c r="U58" s="111">
        <v>14.650000000000052</v>
      </c>
      <c r="V58" s="112">
        <v>25.772037559830384</v>
      </c>
      <c r="W58" s="113"/>
      <c r="X58" s="13"/>
      <c r="Y58" s="337"/>
      <c r="Z58" s="338"/>
      <c r="AA58" s="117">
        <f t="shared" si="26"/>
        <v>-403.51234128256601</v>
      </c>
      <c r="AB58" s="110">
        <f t="shared" si="27"/>
        <v>0.8879132385326205</v>
      </c>
      <c r="AC58" s="333"/>
    </row>
    <row r="59" spans="1:29" ht="15.75" customHeight="1">
      <c r="A59" s="362"/>
      <c r="B59" s="100" t="s">
        <v>118</v>
      </c>
      <c r="C59" s="335" t="s">
        <v>127</v>
      </c>
      <c r="D59" s="336"/>
      <c r="E59" s="101">
        <v>18.18</v>
      </c>
      <c r="F59" s="102">
        <v>1822</v>
      </c>
      <c r="G59" s="103">
        <f t="shared" si="28"/>
        <v>33123.96</v>
      </c>
      <c r="H59" s="26"/>
      <c r="I59" s="104">
        <v>3</v>
      </c>
      <c r="J59" s="105">
        <v>3600</v>
      </c>
      <c r="K59" s="106">
        <f t="shared" si="18"/>
        <v>1200</v>
      </c>
      <c r="L59" s="107">
        <v>3</v>
      </c>
      <c r="M59" s="105">
        <f t="shared" si="29"/>
        <v>3193.4382864460008</v>
      </c>
      <c r="N59" s="106">
        <f t="shared" si="22"/>
        <v>1064.4794288153337</v>
      </c>
      <c r="O59" s="108">
        <f t="shared" si="23"/>
        <v>0</v>
      </c>
      <c r="P59" s="109">
        <f t="shared" si="24"/>
        <v>-135.52057118466632</v>
      </c>
      <c r="Q59" s="110">
        <f t="shared" si="25"/>
        <v>0.8870661906794447</v>
      </c>
      <c r="R59" s="328"/>
      <c r="S59" s="47">
        <v>0.35833333333333339</v>
      </c>
      <c r="T59" s="48">
        <v>0.38209490740740748</v>
      </c>
      <c r="U59" s="111">
        <v>15</v>
      </c>
      <c r="V59" s="112">
        <v>34.232695356597283</v>
      </c>
      <c r="W59" s="113"/>
      <c r="X59" s="116"/>
      <c r="Y59" s="337"/>
      <c r="Z59" s="338"/>
      <c r="AA59" s="117">
        <f t="shared" si="26"/>
        <v>-406.5617135539992</v>
      </c>
      <c r="AB59" s="110">
        <f t="shared" si="27"/>
        <v>0.8870661906794447</v>
      </c>
      <c r="AC59" s="333"/>
    </row>
    <row r="60" spans="1:29" ht="15.75" customHeight="1">
      <c r="A60" s="363"/>
      <c r="B60" s="100" t="s">
        <v>118</v>
      </c>
      <c r="C60" s="335" t="s">
        <v>131</v>
      </c>
      <c r="D60" s="336"/>
      <c r="E60" s="101">
        <v>30</v>
      </c>
      <c r="F60" s="102">
        <v>1891</v>
      </c>
      <c r="G60" s="103">
        <f t="shared" si="28"/>
        <v>56730</v>
      </c>
      <c r="H60" s="13"/>
      <c r="I60" s="104">
        <v>4</v>
      </c>
      <c r="J60" s="105">
        <v>3600</v>
      </c>
      <c r="K60" s="106">
        <f t="shared" si="18"/>
        <v>900</v>
      </c>
      <c r="L60" s="107">
        <v>4</v>
      </c>
      <c r="M60" s="105">
        <f t="shared" si="29"/>
        <v>3191.4000000000019</v>
      </c>
      <c r="N60" s="106">
        <f t="shared" si="22"/>
        <v>797.85000000000048</v>
      </c>
      <c r="O60" s="108">
        <f t="shared" si="23"/>
        <v>0</v>
      </c>
      <c r="P60" s="109">
        <f t="shared" si="24"/>
        <v>-102.14999999999952</v>
      </c>
      <c r="Q60" s="110">
        <f t="shared" si="25"/>
        <v>0.88650000000000051</v>
      </c>
      <c r="R60" s="328"/>
      <c r="S60" s="47">
        <v>0.39236111111111122</v>
      </c>
      <c r="T60" s="48">
        <v>0.41704861111111124</v>
      </c>
      <c r="U60" s="111">
        <v>14.783333333333379</v>
      </c>
      <c r="V60" s="112">
        <v>35.551795450272586</v>
      </c>
      <c r="W60" s="113"/>
      <c r="X60" s="116"/>
      <c r="Y60" s="337"/>
      <c r="Z60" s="338"/>
      <c r="AA60" s="117">
        <f t="shared" si="26"/>
        <v>-408.59999999999809</v>
      </c>
      <c r="AB60" s="110">
        <f t="shared" si="27"/>
        <v>0.88650000000000051</v>
      </c>
      <c r="AC60" s="333"/>
    </row>
    <row r="61" spans="1:29" ht="15.75" customHeight="1">
      <c r="A61" s="363"/>
      <c r="B61" s="100" t="s">
        <v>118</v>
      </c>
      <c r="C61" s="335" t="s">
        <v>124</v>
      </c>
      <c r="D61" s="336"/>
      <c r="E61" s="101">
        <v>16.66</v>
      </c>
      <c r="F61" s="102">
        <v>4193</v>
      </c>
      <c r="G61" s="121">
        <f t="shared" si="28"/>
        <v>69855.38</v>
      </c>
      <c r="H61" s="122"/>
      <c r="I61" s="104">
        <v>5</v>
      </c>
      <c r="J61" s="105">
        <v>3600</v>
      </c>
      <c r="K61" s="106">
        <f t="shared" si="18"/>
        <v>720</v>
      </c>
      <c r="L61" s="107">
        <v>5</v>
      </c>
      <c r="M61" s="105">
        <f t="shared" si="29"/>
        <v>3196.9358276693342</v>
      </c>
      <c r="N61" s="106">
        <f t="shared" si="22"/>
        <v>639.38716553386689</v>
      </c>
      <c r="O61" s="108">
        <f t="shared" si="23"/>
        <v>0</v>
      </c>
      <c r="P61" s="109">
        <f t="shared" si="24"/>
        <v>-80.612834466133108</v>
      </c>
      <c r="Q61" s="110">
        <f t="shared" si="25"/>
        <v>0.88803772990814844</v>
      </c>
      <c r="R61" s="328"/>
      <c r="S61" s="47">
        <v>0.42708333333333348</v>
      </c>
      <c r="T61" s="120">
        <v>0.48172453703703721</v>
      </c>
      <c r="U61" s="111">
        <v>15</v>
      </c>
      <c r="V61" s="112">
        <v>78.694103842368847</v>
      </c>
      <c r="W61" s="113"/>
      <c r="X61" s="50"/>
      <c r="Y61" s="337"/>
      <c r="Z61" s="338"/>
      <c r="AA61" s="117">
        <f t="shared" si="26"/>
        <v>-403.06417233066577</v>
      </c>
      <c r="AB61" s="110">
        <f t="shared" si="27"/>
        <v>0.88803772990814844</v>
      </c>
      <c r="AC61" s="333"/>
    </row>
    <row r="62" spans="1:29" ht="15.75" customHeight="1">
      <c r="A62" s="363"/>
      <c r="B62" s="100"/>
      <c r="C62" s="335"/>
      <c r="D62" s="336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328"/>
      <c r="S62" s="47"/>
      <c r="T62" s="120"/>
      <c r="U62" s="111"/>
      <c r="V62" s="112"/>
      <c r="W62" s="113"/>
      <c r="X62" s="116"/>
      <c r="Y62" s="337"/>
      <c r="Z62" s="338"/>
      <c r="AA62" s="117"/>
      <c r="AB62" s="110"/>
      <c r="AC62" s="333"/>
    </row>
    <row r="63" spans="1:29" ht="15.75" customHeight="1">
      <c r="A63" s="363"/>
      <c r="B63" s="100"/>
      <c r="C63" s="335"/>
      <c r="D63" s="336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28"/>
      <c r="S63" s="47"/>
      <c r="T63" s="120"/>
      <c r="U63" s="111"/>
      <c r="V63" s="112"/>
      <c r="W63" s="113"/>
      <c r="X63" s="116"/>
      <c r="Y63" s="337"/>
      <c r="Z63" s="338"/>
      <c r="AA63" s="117"/>
      <c r="AB63" s="110"/>
      <c r="AC63" s="333"/>
    </row>
    <row r="64" spans="1:29" ht="15.75" customHeight="1">
      <c r="A64" s="363"/>
      <c r="B64" s="100"/>
      <c r="C64" s="335"/>
      <c r="D64" s="336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28"/>
      <c r="S64" s="47"/>
      <c r="T64" s="120"/>
      <c r="U64" s="111"/>
      <c r="V64" s="112"/>
      <c r="W64" s="126"/>
      <c r="X64" s="127"/>
      <c r="Y64" s="337"/>
      <c r="Z64" s="338"/>
      <c r="AA64" s="117"/>
      <c r="AB64" s="110"/>
      <c r="AC64" s="333"/>
    </row>
    <row r="65" spans="1:29" ht="15.75" customHeight="1">
      <c r="A65" s="363"/>
      <c r="B65" s="100"/>
      <c r="C65" s="335"/>
      <c r="D65" s="336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28"/>
      <c r="S65" s="47"/>
      <c r="T65" s="120"/>
      <c r="U65" s="111"/>
      <c r="V65" s="112"/>
      <c r="W65" s="126"/>
      <c r="X65" s="127"/>
      <c r="Y65" s="337"/>
      <c r="Z65" s="338"/>
      <c r="AA65" s="117"/>
      <c r="AB65" s="110"/>
      <c r="AC65" s="333"/>
    </row>
    <row r="66" spans="1:29" ht="15.75" customHeight="1">
      <c r="A66" s="363"/>
      <c r="B66" s="100"/>
      <c r="C66" s="335"/>
      <c r="D66" s="336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28"/>
      <c r="S66" s="47"/>
      <c r="T66" s="120"/>
      <c r="U66" s="111"/>
      <c r="V66" s="112"/>
      <c r="W66" s="126"/>
      <c r="X66" s="127"/>
      <c r="Y66" s="337"/>
      <c r="Z66" s="338"/>
      <c r="AA66" s="117"/>
      <c r="AB66" s="110"/>
      <c r="AC66" s="333"/>
    </row>
    <row r="67" spans="1:29" ht="15.75" customHeight="1">
      <c r="A67" s="363"/>
      <c r="B67" s="100"/>
      <c r="C67" s="335"/>
      <c r="D67" s="336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28"/>
      <c r="S67" s="47"/>
      <c r="T67" s="120"/>
      <c r="U67" s="111"/>
      <c r="V67" s="112"/>
      <c r="W67" s="126"/>
      <c r="X67" s="127"/>
      <c r="Y67" s="337"/>
      <c r="Z67" s="338"/>
      <c r="AA67" s="117"/>
      <c r="AB67" s="110"/>
      <c r="AC67" s="333"/>
    </row>
    <row r="68" spans="1:29" ht="15.75" customHeight="1">
      <c r="A68" s="363"/>
      <c r="B68" s="100"/>
      <c r="C68" s="335"/>
      <c r="D68" s="336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28"/>
      <c r="S68" s="47"/>
      <c r="T68" s="120"/>
      <c r="U68" s="111"/>
      <c r="V68" s="112"/>
      <c r="W68" s="126"/>
      <c r="X68" s="127"/>
      <c r="Y68" s="337"/>
      <c r="Z68" s="338"/>
      <c r="AA68" s="117"/>
      <c r="AB68" s="110"/>
      <c r="AC68" s="333"/>
    </row>
    <row r="69" spans="1:29" ht="15.75" customHeight="1">
      <c r="A69" s="363"/>
      <c r="B69" s="100"/>
      <c r="C69" s="335"/>
      <c r="D69" s="336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28"/>
      <c r="S69" s="47"/>
      <c r="T69" s="120"/>
      <c r="U69" s="111"/>
      <c r="V69" s="112"/>
      <c r="W69" s="126"/>
      <c r="X69" s="127"/>
      <c r="Y69" s="337"/>
      <c r="Z69" s="338"/>
      <c r="AA69" s="117"/>
      <c r="AB69" s="110"/>
      <c r="AC69" s="333"/>
    </row>
    <row r="70" spans="1:29" ht="15.75" customHeight="1">
      <c r="A70" s="363"/>
      <c r="B70" s="100"/>
      <c r="C70" s="335"/>
      <c r="D70" s="336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8"/>
      <c r="S70" s="47"/>
      <c r="T70" s="120"/>
      <c r="U70" s="111"/>
      <c r="V70" s="112"/>
      <c r="W70" s="126"/>
      <c r="X70" s="127"/>
      <c r="Y70" s="337"/>
      <c r="Z70" s="338"/>
      <c r="AA70" s="117"/>
      <c r="AB70" s="110"/>
      <c r="AC70" s="333"/>
    </row>
    <row r="71" spans="1:29" ht="15.75" customHeight="1">
      <c r="A71" s="363"/>
      <c r="B71" s="100"/>
      <c r="C71" s="335"/>
      <c r="D71" s="336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8"/>
      <c r="S71" s="119"/>
      <c r="T71" s="120"/>
      <c r="U71" s="130"/>
      <c r="V71" s="131"/>
      <c r="W71" s="126"/>
      <c r="X71" s="127"/>
      <c r="Y71" s="337"/>
      <c r="Z71" s="338"/>
      <c r="AA71" s="165"/>
      <c r="AB71" s="125"/>
      <c r="AC71" s="333"/>
    </row>
    <row r="72" spans="1:29" ht="15.75" customHeight="1" thickBot="1">
      <c r="A72" s="364"/>
      <c r="B72" s="133" t="s">
        <v>115</v>
      </c>
      <c r="C72" s="358"/>
      <c r="D72" s="358"/>
      <c r="E72" s="134"/>
      <c r="F72" s="167"/>
      <c r="G72" s="135"/>
      <c r="H72" s="69"/>
      <c r="I72" s="136">
        <f t="shared" ref="I72:J72" si="30">AVERAGE(I56:I71)</f>
        <v>3.8333333333333335</v>
      </c>
      <c r="J72" s="137">
        <f t="shared" si="30"/>
        <v>3550</v>
      </c>
      <c r="K72" s="138">
        <f t="shared" ref="K72" si="31">J72/I72</f>
        <v>926.08695652173913</v>
      </c>
      <c r="L72" s="136">
        <f t="shared" ref="L72:M72" si="32">AVERAGE(L56:L71)</f>
        <v>3.8333333333333335</v>
      </c>
      <c r="M72" s="137">
        <f t="shared" si="32"/>
        <v>3158.943094206521</v>
      </c>
      <c r="N72" s="138">
        <f>M72/L72</f>
        <v>824.07211153213586</v>
      </c>
      <c r="O72" s="139">
        <f>L72-I72</f>
        <v>0</v>
      </c>
      <c r="P72" s="140">
        <f>N72-K72</f>
        <v>-102.01484498960326</v>
      </c>
      <c r="Q72" s="141">
        <f>N72/K72</f>
        <v>0.88984312512859742</v>
      </c>
      <c r="R72" s="329"/>
      <c r="S72" s="142">
        <v>0.25</v>
      </c>
      <c r="T72" s="143">
        <v>0.48172453703703721</v>
      </c>
      <c r="U72" s="144"/>
      <c r="V72" s="166"/>
      <c r="W72" s="167"/>
      <c r="X72" s="138"/>
      <c r="Y72" s="359"/>
      <c r="Z72" s="360"/>
      <c r="AA72" s="168">
        <f>M72-J72</f>
        <v>-391.05690579347902</v>
      </c>
      <c r="AB72" s="141">
        <f>M72/J72</f>
        <v>0.88984312512859742</v>
      </c>
      <c r="AC72" s="334"/>
    </row>
    <row r="73" spans="1:29" ht="15.75" customHeight="1">
      <c r="A73" s="322" t="s">
        <v>132</v>
      </c>
      <c r="B73" s="114" t="s">
        <v>118</v>
      </c>
      <c r="C73" s="325" t="s">
        <v>133</v>
      </c>
      <c r="D73" s="326"/>
      <c r="E73" s="147">
        <v>28.57</v>
      </c>
      <c r="F73" s="97">
        <v>1365</v>
      </c>
      <c r="G73" s="148">
        <f t="shared" ref="G73:G76" si="33">E73*F73</f>
        <v>38998.050000000003</v>
      </c>
      <c r="H73" s="149"/>
      <c r="I73" s="150">
        <v>12</v>
      </c>
      <c r="J73" s="151">
        <v>3600</v>
      </c>
      <c r="K73" s="152">
        <f>J73/I73</f>
        <v>300</v>
      </c>
      <c r="L73" s="153">
        <v>12</v>
      </c>
      <c r="M73" s="151">
        <f>F73/V73*60</f>
        <v>3118.1825748615329</v>
      </c>
      <c r="N73" s="152">
        <f>M73/L73</f>
        <v>259.84854790512776</v>
      </c>
      <c r="O73" s="154">
        <f>L73-I73</f>
        <v>0</v>
      </c>
      <c r="P73" s="155">
        <f>N73-K73</f>
        <v>-40.151452094872241</v>
      </c>
      <c r="Q73" s="156">
        <f>N73/K73</f>
        <v>0.86616182635042582</v>
      </c>
      <c r="R73" s="327">
        <f>Q89</f>
        <v>0.89362075368614746</v>
      </c>
      <c r="S73" s="157">
        <v>0.70833333333333337</v>
      </c>
      <c r="T73" s="158">
        <v>0.7265625</v>
      </c>
      <c r="U73" s="159"/>
      <c r="V73" s="160">
        <v>26.265299748728435</v>
      </c>
      <c r="W73" s="158"/>
      <c r="X73" s="169"/>
      <c r="Y73" s="330"/>
      <c r="Z73" s="331"/>
      <c r="AA73" s="115">
        <f>M73-J73</f>
        <v>-481.81742513846712</v>
      </c>
      <c r="AB73" s="156">
        <f>M73/J73</f>
        <v>0.86616182635042582</v>
      </c>
      <c r="AC73" s="332">
        <f>AB89</f>
        <v>0.89362075368614735</v>
      </c>
    </row>
    <row r="74" spans="1:29" ht="15.75" customHeight="1">
      <c r="A74" s="323"/>
      <c r="B74" s="100" t="s">
        <v>118</v>
      </c>
      <c r="C74" s="335" t="s">
        <v>195</v>
      </c>
      <c r="D74" s="336"/>
      <c r="E74" s="101">
        <v>20.420000000000002</v>
      </c>
      <c r="F74" s="102">
        <v>436</v>
      </c>
      <c r="G74" s="103">
        <f t="shared" si="33"/>
        <v>8903.1200000000008</v>
      </c>
      <c r="H74" s="26"/>
      <c r="I74" s="104">
        <v>13</v>
      </c>
      <c r="J74" s="105">
        <v>3600</v>
      </c>
      <c r="K74" s="106">
        <f t="shared" si="18"/>
        <v>276.92307692307691</v>
      </c>
      <c r="L74" s="107">
        <v>13</v>
      </c>
      <c r="M74" s="105">
        <f>F74/V74*60</f>
        <v>3260.2237684264046</v>
      </c>
      <c r="N74" s="106">
        <f>M74/L74</f>
        <v>250.78644372510806</v>
      </c>
      <c r="O74" s="108">
        <f>L74-I74</f>
        <v>0</v>
      </c>
      <c r="P74" s="109">
        <f>N74-K74</f>
        <v>-26.136633197968848</v>
      </c>
      <c r="Q74" s="110">
        <f>N74/K74</f>
        <v>0.9056177134517791</v>
      </c>
      <c r="R74" s="328"/>
      <c r="S74" s="47">
        <v>0.73055555555555562</v>
      </c>
      <c r="T74" s="48">
        <v>0.7361226851851852</v>
      </c>
      <c r="U74" s="111">
        <v>5.7500000000000995</v>
      </c>
      <c r="V74" s="112">
        <v>8.0239891057007142</v>
      </c>
      <c r="W74" s="113"/>
      <c r="X74" s="13"/>
      <c r="Y74" s="337"/>
      <c r="Z74" s="338"/>
      <c r="AA74" s="117">
        <f>M74-J74</f>
        <v>-339.7762315735954</v>
      </c>
      <c r="AB74" s="110">
        <f>M74/J74</f>
        <v>0.9056177134517791</v>
      </c>
      <c r="AC74" s="333"/>
    </row>
    <row r="75" spans="1:29" ht="15.75" customHeight="1">
      <c r="A75" s="323"/>
      <c r="B75" s="100" t="s">
        <v>118</v>
      </c>
      <c r="C75" s="335" t="s">
        <v>227</v>
      </c>
      <c r="D75" s="336"/>
      <c r="E75" s="101">
        <v>18.920000000000002</v>
      </c>
      <c r="F75" s="102">
        <v>1763</v>
      </c>
      <c r="G75" s="103">
        <f t="shared" si="33"/>
        <v>33355.960000000006</v>
      </c>
      <c r="H75" s="26"/>
      <c r="I75" s="104">
        <v>6</v>
      </c>
      <c r="J75" s="105">
        <v>3600</v>
      </c>
      <c r="K75" s="106">
        <f t="shared" si="18"/>
        <v>600</v>
      </c>
      <c r="L75" s="107">
        <v>6</v>
      </c>
      <c r="M75" s="105">
        <f>F75/V75*60</f>
        <v>3262.8292396527286</v>
      </c>
      <c r="N75" s="106">
        <f>M75/L75</f>
        <v>543.80487327545472</v>
      </c>
      <c r="O75" s="108">
        <f>L75-I75</f>
        <v>0</v>
      </c>
      <c r="P75" s="109">
        <f>N75-K75</f>
        <v>-56.195126724545275</v>
      </c>
      <c r="Q75" s="110">
        <f>N75/K75</f>
        <v>0.90634145545909117</v>
      </c>
      <c r="R75" s="328"/>
      <c r="S75" s="47">
        <v>0.73958333333333337</v>
      </c>
      <c r="T75" s="48">
        <v>0.76209490740740748</v>
      </c>
      <c r="U75" s="111">
        <v>4.9833333333333663</v>
      </c>
      <c r="V75" s="112">
        <v>32.419716825652344</v>
      </c>
      <c r="W75" s="113"/>
      <c r="X75" s="13"/>
      <c r="Y75" s="337"/>
      <c r="Z75" s="338"/>
      <c r="AA75" s="117">
        <f>M75-J75</f>
        <v>-337.17076034727143</v>
      </c>
      <c r="AB75" s="110">
        <f>M75/J75</f>
        <v>0.90634145545909128</v>
      </c>
      <c r="AC75" s="333"/>
    </row>
    <row r="76" spans="1:29" ht="15.75" customHeight="1">
      <c r="A76" s="323"/>
      <c r="B76" s="100" t="s">
        <v>118</v>
      </c>
      <c r="C76" s="335" t="s">
        <v>229</v>
      </c>
      <c r="D76" s="336"/>
      <c r="E76" s="101">
        <v>17.71</v>
      </c>
      <c r="F76" s="102">
        <v>2745</v>
      </c>
      <c r="G76" s="103">
        <f t="shared" si="33"/>
        <v>48613.950000000004</v>
      </c>
      <c r="H76" s="26"/>
      <c r="I76" s="104">
        <v>6</v>
      </c>
      <c r="J76" s="105">
        <v>3600</v>
      </c>
      <c r="K76" s="106">
        <f t="shared" si="18"/>
        <v>600</v>
      </c>
      <c r="L76" s="107">
        <v>6</v>
      </c>
      <c r="M76" s="105">
        <f>F76/V76*60</f>
        <v>3226.9032701398551</v>
      </c>
      <c r="N76" s="106">
        <f>M76/L76</f>
        <v>537.81721168997581</v>
      </c>
      <c r="O76" s="108">
        <f>L76-I76</f>
        <v>0</v>
      </c>
      <c r="P76" s="109">
        <f>N76-K76</f>
        <v>-62.182788310024193</v>
      </c>
      <c r="Q76" s="110">
        <f>N76/K76</f>
        <v>0.89636201948329297</v>
      </c>
      <c r="R76" s="328"/>
      <c r="S76" s="47">
        <v>0.76527777777777783</v>
      </c>
      <c r="T76" s="48">
        <v>0.80071759259259268</v>
      </c>
      <c r="U76" s="111">
        <v>4.5833333333333037</v>
      </c>
      <c r="V76" s="112">
        <v>51.039645818965575</v>
      </c>
      <c r="W76" s="113"/>
      <c r="X76" s="116"/>
      <c r="Y76" s="337"/>
      <c r="Z76" s="338"/>
      <c r="AA76" s="117">
        <f>M76-J76</f>
        <v>-373.09672986014493</v>
      </c>
      <c r="AB76" s="110">
        <f>M76/J76</f>
        <v>0.89636201948329308</v>
      </c>
      <c r="AC76" s="333"/>
    </row>
    <row r="77" spans="1:29" ht="15.75" customHeight="1">
      <c r="A77" s="323"/>
      <c r="B77" s="100"/>
      <c r="C77" s="335"/>
      <c r="D77" s="336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8"/>
      <c r="S77" s="47"/>
      <c r="T77" s="48"/>
      <c r="U77" s="111"/>
      <c r="V77" s="112"/>
      <c r="W77" s="113"/>
      <c r="X77" s="116"/>
      <c r="Y77" s="337"/>
      <c r="Z77" s="338"/>
      <c r="AA77" s="117"/>
      <c r="AB77" s="110"/>
      <c r="AC77" s="333"/>
    </row>
    <row r="78" spans="1:29" ht="15.75" customHeight="1">
      <c r="A78" s="323"/>
      <c r="B78" s="100"/>
      <c r="C78" s="335"/>
      <c r="D78" s="336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8"/>
      <c r="S78" s="47"/>
      <c r="T78" s="120"/>
      <c r="U78" s="111"/>
      <c r="V78" s="112"/>
      <c r="W78" s="113"/>
      <c r="X78" s="50"/>
      <c r="Y78" s="337"/>
      <c r="Z78" s="338"/>
      <c r="AA78" s="117"/>
      <c r="AB78" s="110"/>
      <c r="AC78" s="333"/>
    </row>
    <row r="79" spans="1:29" ht="15.75" customHeight="1">
      <c r="A79" s="323"/>
      <c r="B79" s="100"/>
      <c r="C79" s="335"/>
      <c r="D79" s="336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8"/>
      <c r="S79" s="47"/>
      <c r="T79" s="120"/>
      <c r="U79" s="111"/>
      <c r="V79" s="112"/>
      <c r="W79" s="113"/>
      <c r="X79" s="116"/>
      <c r="Y79" s="337"/>
      <c r="Z79" s="338"/>
      <c r="AA79" s="117"/>
      <c r="AB79" s="110"/>
      <c r="AC79" s="333"/>
    </row>
    <row r="80" spans="1:29" ht="15.75" customHeight="1">
      <c r="A80" s="323"/>
      <c r="B80" s="100"/>
      <c r="C80" s="335"/>
      <c r="D80" s="336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8"/>
      <c r="S80" s="47"/>
      <c r="T80" s="120"/>
      <c r="U80" s="111"/>
      <c r="V80" s="112"/>
      <c r="W80" s="113"/>
      <c r="X80" s="116"/>
      <c r="Y80" s="337"/>
      <c r="Z80" s="338"/>
      <c r="AA80" s="117"/>
      <c r="AB80" s="110"/>
      <c r="AC80" s="333"/>
    </row>
    <row r="81" spans="1:29" ht="15.75" customHeight="1">
      <c r="A81" s="323"/>
      <c r="B81" s="100"/>
      <c r="C81" s="335"/>
      <c r="D81" s="336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8"/>
      <c r="S81" s="47"/>
      <c r="T81" s="120"/>
      <c r="U81" s="111"/>
      <c r="V81" s="112"/>
      <c r="W81" s="126"/>
      <c r="X81" s="127"/>
      <c r="Y81" s="337"/>
      <c r="Z81" s="338"/>
      <c r="AA81" s="117"/>
      <c r="AB81" s="110"/>
      <c r="AC81" s="333"/>
    </row>
    <row r="82" spans="1:29" ht="15.75" customHeight="1">
      <c r="A82" s="323"/>
      <c r="B82" s="100"/>
      <c r="C82" s="335"/>
      <c r="D82" s="336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8"/>
      <c r="S82" s="47"/>
      <c r="T82" s="120"/>
      <c r="U82" s="111"/>
      <c r="V82" s="112"/>
      <c r="W82" s="126"/>
      <c r="X82" s="127"/>
      <c r="Y82" s="337"/>
      <c r="Z82" s="338"/>
      <c r="AA82" s="117"/>
      <c r="AB82" s="110"/>
      <c r="AC82" s="333"/>
    </row>
    <row r="83" spans="1:29" ht="15.75" customHeight="1">
      <c r="A83" s="323"/>
      <c r="B83" s="100"/>
      <c r="C83" s="335"/>
      <c r="D83" s="336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8"/>
      <c r="S83" s="47"/>
      <c r="T83" s="120"/>
      <c r="U83" s="111"/>
      <c r="V83" s="112"/>
      <c r="W83" s="126"/>
      <c r="X83" s="127"/>
      <c r="Y83" s="337"/>
      <c r="Z83" s="338"/>
      <c r="AA83" s="117"/>
      <c r="AB83" s="110"/>
      <c r="AC83" s="333"/>
    </row>
    <row r="84" spans="1:29" ht="15.75" customHeight="1">
      <c r="A84" s="323"/>
      <c r="B84" s="100"/>
      <c r="C84" s="335"/>
      <c r="D84" s="336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8"/>
      <c r="S84" s="47"/>
      <c r="T84" s="120"/>
      <c r="U84" s="111"/>
      <c r="V84" s="112"/>
      <c r="W84" s="126"/>
      <c r="X84" s="127"/>
      <c r="Y84" s="337"/>
      <c r="Z84" s="338"/>
      <c r="AA84" s="117"/>
      <c r="AB84" s="110"/>
      <c r="AC84" s="333"/>
    </row>
    <row r="85" spans="1:29" ht="15.75" customHeight="1">
      <c r="A85" s="323"/>
      <c r="B85" s="100"/>
      <c r="C85" s="335"/>
      <c r="D85" s="336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8"/>
      <c r="S85" s="47"/>
      <c r="T85" s="120"/>
      <c r="U85" s="111"/>
      <c r="V85" s="112"/>
      <c r="W85" s="126"/>
      <c r="X85" s="127"/>
      <c r="Y85" s="337"/>
      <c r="Z85" s="338"/>
      <c r="AA85" s="117"/>
      <c r="AB85" s="110"/>
      <c r="AC85" s="333"/>
    </row>
    <row r="86" spans="1:29" ht="15.75" customHeight="1">
      <c r="A86" s="323"/>
      <c r="B86" s="100"/>
      <c r="C86" s="335"/>
      <c r="D86" s="336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8"/>
      <c r="S86" s="47"/>
      <c r="T86" s="120"/>
      <c r="U86" s="111"/>
      <c r="V86" s="112"/>
      <c r="W86" s="126"/>
      <c r="X86" s="127"/>
      <c r="Y86" s="337"/>
      <c r="Z86" s="338"/>
      <c r="AA86" s="117"/>
      <c r="AB86" s="110"/>
      <c r="AC86" s="333"/>
    </row>
    <row r="87" spans="1:29" ht="15.75" customHeight="1">
      <c r="A87" s="323"/>
      <c r="B87" s="100"/>
      <c r="C87" s="335"/>
      <c r="D87" s="336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8"/>
      <c r="S87" s="47"/>
      <c r="T87" s="120"/>
      <c r="U87" s="111"/>
      <c r="V87" s="112"/>
      <c r="W87" s="126"/>
      <c r="X87" s="127"/>
      <c r="Y87" s="337"/>
      <c r="Z87" s="338"/>
      <c r="AA87" s="117"/>
      <c r="AB87" s="110"/>
      <c r="AC87" s="333"/>
    </row>
    <row r="88" spans="1:29" ht="15.75" customHeight="1">
      <c r="A88" s="323"/>
      <c r="B88" s="100"/>
      <c r="C88" s="335"/>
      <c r="D88" s="336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8"/>
      <c r="S88" s="119"/>
      <c r="T88" s="120"/>
      <c r="U88" s="130"/>
      <c r="V88" s="131"/>
      <c r="W88" s="126"/>
      <c r="X88" s="127"/>
      <c r="Y88" s="337"/>
      <c r="Z88" s="338"/>
      <c r="AA88" s="165"/>
      <c r="AB88" s="125"/>
      <c r="AC88" s="333"/>
    </row>
    <row r="89" spans="1:29" ht="15.75" customHeight="1" thickBot="1">
      <c r="A89" s="324"/>
      <c r="B89" s="133" t="s">
        <v>115</v>
      </c>
      <c r="C89" s="358"/>
      <c r="D89" s="358"/>
      <c r="E89" s="134"/>
      <c r="F89" s="167"/>
      <c r="G89" s="135"/>
      <c r="H89" s="69"/>
      <c r="I89" s="136">
        <f t="shared" ref="I89:J89" si="34">AVERAGE(I73:I88)</f>
        <v>9.25</v>
      </c>
      <c r="J89" s="137">
        <f t="shared" si="34"/>
        <v>3600</v>
      </c>
      <c r="K89" s="138">
        <f t="shared" ref="K89" si="35">J89/I89</f>
        <v>389.18918918918916</v>
      </c>
      <c r="L89" s="136">
        <f t="shared" ref="L89:M89" si="36">AVERAGE(L73:L88)</f>
        <v>9.25</v>
      </c>
      <c r="M89" s="137">
        <f t="shared" si="36"/>
        <v>3217.0347132701304</v>
      </c>
      <c r="N89" s="138">
        <f t="shared" ref="N89:N96" si="37">M89/L89</f>
        <v>347.78753656974385</v>
      </c>
      <c r="O89" s="139">
        <f t="shared" ref="O89:O96" si="38">L89-I89</f>
        <v>0</v>
      </c>
      <c r="P89" s="140">
        <f t="shared" ref="P89:P96" si="39">N89-K89</f>
        <v>-41.401652619445315</v>
      </c>
      <c r="Q89" s="141">
        <f t="shared" ref="Q89:Q96" si="40">N89/K89</f>
        <v>0.89362075368614746</v>
      </c>
      <c r="R89" s="329"/>
      <c r="S89" s="142">
        <v>0.70833333333333337</v>
      </c>
      <c r="T89" s="143">
        <v>0.80071759259259268</v>
      </c>
      <c r="U89" s="144"/>
      <c r="V89" s="166"/>
      <c r="W89" s="167"/>
      <c r="X89" s="138"/>
      <c r="Y89" s="359"/>
      <c r="Z89" s="360"/>
      <c r="AA89" s="168">
        <f t="shared" ref="AA89:AA96" si="41">M89-J89</f>
        <v>-382.9652867298696</v>
      </c>
      <c r="AB89" s="141">
        <f t="shared" ref="AB89:AB96" si="42">M89/J89</f>
        <v>0.89362075368614735</v>
      </c>
      <c r="AC89" s="334"/>
    </row>
    <row r="90" spans="1:29" ht="15.75" customHeight="1">
      <c r="A90" s="361" t="s">
        <v>137</v>
      </c>
      <c r="B90" s="114" t="s">
        <v>118</v>
      </c>
      <c r="C90" s="325" t="s">
        <v>200</v>
      </c>
      <c r="D90" s="326"/>
      <c r="E90" s="147">
        <v>17.22</v>
      </c>
      <c r="F90" s="97">
        <v>878</v>
      </c>
      <c r="G90" s="148">
        <f t="shared" ref="G90:G96" si="43">E90*F90</f>
        <v>15119.16</v>
      </c>
      <c r="H90" s="149"/>
      <c r="I90" s="150">
        <v>3</v>
      </c>
      <c r="J90" s="151">
        <v>3300</v>
      </c>
      <c r="K90" s="152">
        <f>J90/I90</f>
        <v>1100</v>
      </c>
      <c r="L90" s="153">
        <v>3</v>
      </c>
      <c r="M90" s="151">
        <f t="shared" ref="M90:M96" si="44">F90/V90*60</f>
        <v>2990.4164000322417</v>
      </c>
      <c r="N90" s="152">
        <f t="shared" si="37"/>
        <v>996.80546667741385</v>
      </c>
      <c r="O90" s="154">
        <f t="shared" si="38"/>
        <v>0</v>
      </c>
      <c r="P90" s="155">
        <f t="shared" si="39"/>
        <v>-103.19453332258615</v>
      </c>
      <c r="Q90" s="156">
        <f t="shared" si="40"/>
        <v>0.906186787888558</v>
      </c>
      <c r="R90" s="327">
        <f>Q106</f>
        <v>0.90278371883316366</v>
      </c>
      <c r="S90" s="157">
        <v>0.70833333333333337</v>
      </c>
      <c r="T90" s="158">
        <v>0.72055555555555562</v>
      </c>
      <c r="U90" s="159"/>
      <c r="V90" s="160">
        <v>17.616275779999075</v>
      </c>
      <c r="W90" s="161"/>
      <c r="X90" s="162"/>
      <c r="Y90" s="330"/>
      <c r="Z90" s="331"/>
      <c r="AA90" s="115">
        <f t="shared" si="41"/>
        <v>-309.58359996775835</v>
      </c>
      <c r="AB90" s="156">
        <f t="shared" si="42"/>
        <v>0.90618678788855811</v>
      </c>
      <c r="AC90" s="332">
        <f>AB106</f>
        <v>0.90278371883316377</v>
      </c>
    </row>
    <row r="91" spans="1:29" ht="15.75" customHeight="1">
      <c r="A91" s="362"/>
      <c r="B91" s="100" t="s">
        <v>118</v>
      </c>
      <c r="C91" s="335" t="s">
        <v>135</v>
      </c>
      <c r="D91" s="336"/>
      <c r="E91" s="101">
        <v>22.28</v>
      </c>
      <c r="F91" s="102">
        <v>1554</v>
      </c>
      <c r="G91" s="103">
        <f t="shared" si="43"/>
        <v>34623.120000000003</v>
      </c>
      <c r="H91" s="26"/>
      <c r="I91" s="104">
        <v>5</v>
      </c>
      <c r="J91" s="105">
        <v>3300</v>
      </c>
      <c r="K91" s="106">
        <f t="shared" ref="K91:K136" si="45">J91/I91</f>
        <v>660</v>
      </c>
      <c r="L91" s="107">
        <v>5</v>
      </c>
      <c r="M91" s="105">
        <f t="shared" si="44"/>
        <v>2989.7999999999997</v>
      </c>
      <c r="N91" s="106">
        <f t="shared" si="37"/>
        <v>597.95999999999992</v>
      </c>
      <c r="O91" s="108">
        <f t="shared" si="38"/>
        <v>0</v>
      </c>
      <c r="P91" s="109">
        <f t="shared" si="39"/>
        <v>-62.040000000000077</v>
      </c>
      <c r="Q91" s="110">
        <f t="shared" si="40"/>
        <v>0.90599999999999992</v>
      </c>
      <c r="R91" s="328"/>
      <c r="S91" s="47">
        <v>0.72430555555555554</v>
      </c>
      <c r="T91" s="48">
        <v>0.74596064814814811</v>
      </c>
      <c r="U91" s="111">
        <v>5.3999999999998849</v>
      </c>
      <c r="V91" s="112">
        <v>31.186032510535821</v>
      </c>
      <c r="W91" s="113"/>
      <c r="X91" s="116"/>
      <c r="Y91" s="337"/>
      <c r="Z91" s="338"/>
      <c r="AA91" s="117">
        <f t="shared" si="41"/>
        <v>-310.20000000000027</v>
      </c>
      <c r="AB91" s="110">
        <f t="shared" si="42"/>
        <v>0.90599999999999992</v>
      </c>
      <c r="AC91" s="333"/>
    </row>
    <row r="92" spans="1:29" ht="15.75" customHeight="1">
      <c r="A92" s="362"/>
      <c r="B92" s="100" t="s">
        <v>118</v>
      </c>
      <c r="C92" s="335" t="s">
        <v>138</v>
      </c>
      <c r="D92" s="336"/>
      <c r="E92" s="101">
        <v>17.89</v>
      </c>
      <c r="F92" s="102">
        <v>1210</v>
      </c>
      <c r="G92" s="103">
        <f t="shared" si="43"/>
        <v>21646.9</v>
      </c>
      <c r="H92" s="26">
        <v>2</v>
      </c>
      <c r="I92" s="104">
        <v>4</v>
      </c>
      <c r="J92" s="105">
        <v>3300</v>
      </c>
      <c r="K92" s="106">
        <f t="shared" si="45"/>
        <v>825</v>
      </c>
      <c r="L92" s="107">
        <v>4</v>
      </c>
      <c r="M92" s="105">
        <f t="shared" si="44"/>
        <v>2989.7999999999997</v>
      </c>
      <c r="N92" s="106">
        <f t="shared" si="37"/>
        <v>747.44999999999993</v>
      </c>
      <c r="O92" s="108">
        <f t="shared" si="38"/>
        <v>0</v>
      </c>
      <c r="P92" s="109">
        <f t="shared" si="39"/>
        <v>-77.550000000000068</v>
      </c>
      <c r="Q92" s="110">
        <f t="shared" si="40"/>
        <v>0.90599999999999992</v>
      </c>
      <c r="R92" s="328"/>
      <c r="S92" s="47">
        <v>0.75</v>
      </c>
      <c r="T92" s="48">
        <v>0.7668518518518519</v>
      </c>
      <c r="U92" s="111">
        <v>5.8166666666667233</v>
      </c>
      <c r="V92" s="112">
        <v>24.282560706401767</v>
      </c>
      <c r="W92" s="113"/>
      <c r="X92" s="116"/>
      <c r="Y92" s="337"/>
      <c r="Z92" s="338"/>
      <c r="AA92" s="117">
        <f t="shared" si="41"/>
        <v>-310.20000000000027</v>
      </c>
      <c r="AB92" s="110">
        <f t="shared" si="42"/>
        <v>0.90599999999999992</v>
      </c>
      <c r="AC92" s="333"/>
    </row>
    <row r="93" spans="1:29" ht="15.75" customHeight="1">
      <c r="A93" s="362"/>
      <c r="B93" s="100" t="s">
        <v>118</v>
      </c>
      <c r="C93" s="335" t="s">
        <v>136</v>
      </c>
      <c r="D93" s="336"/>
      <c r="E93" s="101">
        <v>24.54</v>
      </c>
      <c r="F93" s="102">
        <v>1363</v>
      </c>
      <c r="G93" s="103">
        <f t="shared" si="43"/>
        <v>33448.019999999997</v>
      </c>
      <c r="H93" s="26"/>
      <c r="I93" s="104">
        <v>4</v>
      </c>
      <c r="J93" s="105">
        <v>3000</v>
      </c>
      <c r="K93" s="106">
        <f t="shared" si="45"/>
        <v>750</v>
      </c>
      <c r="L93" s="107">
        <v>4</v>
      </c>
      <c r="M93" s="105">
        <f t="shared" si="44"/>
        <v>2710.380652620468</v>
      </c>
      <c r="N93" s="106">
        <f t="shared" si="37"/>
        <v>677.59516315511701</v>
      </c>
      <c r="O93" s="108">
        <f t="shared" si="38"/>
        <v>0</v>
      </c>
      <c r="P93" s="109">
        <f t="shared" si="39"/>
        <v>-72.404836844882993</v>
      </c>
      <c r="Q93" s="110">
        <f t="shared" si="40"/>
        <v>0.90346021754015604</v>
      </c>
      <c r="R93" s="328"/>
      <c r="S93" s="47">
        <v>0.77083333333333337</v>
      </c>
      <c r="T93" s="48">
        <v>0.79178240740740746</v>
      </c>
      <c r="U93" s="111">
        <v>5.7333333333333236</v>
      </c>
      <c r="V93" s="112">
        <v>30.172883620952994</v>
      </c>
      <c r="W93" s="113"/>
      <c r="X93" s="116"/>
      <c r="Y93" s="337"/>
      <c r="Z93" s="338"/>
      <c r="AA93" s="117">
        <f t="shared" si="41"/>
        <v>-289.61934737953197</v>
      </c>
      <c r="AB93" s="110">
        <f t="shared" si="42"/>
        <v>0.90346021754015604</v>
      </c>
      <c r="AC93" s="333"/>
    </row>
    <row r="94" spans="1:29" ht="15.75" customHeight="1">
      <c r="A94" s="363"/>
      <c r="B94" s="100" t="s">
        <v>118</v>
      </c>
      <c r="C94" s="335" t="s">
        <v>197</v>
      </c>
      <c r="D94" s="336"/>
      <c r="E94" s="101">
        <v>23.27</v>
      </c>
      <c r="F94" s="102">
        <v>743</v>
      </c>
      <c r="G94" s="103">
        <f t="shared" si="43"/>
        <v>17289.61</v>
      </c>
      <c r="H94" s="13"/>
      <c r="I94" s="104">
        <v>5</v>
      </c>
      <c r="J94" s="105">
        <v>3000</v>
      </c>
      <c r="K94" s="106">
        <f t="shared" si="45"/>
        <v>600</v>
      </c>
      <c r="L94" s="107">
        <v>5</v>
      </c>
      <c r="M94" s="105">
        <f t="shared" si="44"/>
        <v>2711.1286603923677</v>
      </c>
      <c r="N94" s="106">
        <f t="shared" si="37"/>
        <v>542.22573207847358</v>
      </c>
      <c r="O94" s="108">
        <f t="shared" si="38"/>
        <v>0</v>
      </c>
      <c r="P94" s="109">
        <f t="shared" si="39"/>
        <v>-57.774267921526416</v>
      </c>
      <c r="Q94" s="110">
        <f t="shared" si="40"/>
        <v>0.90370955346412263</v>
      </c>
      <c r="R94" s="328"/>
      <c r="S94" s="47">
        <v>0.79513888888888895</v>
      </c>
      <c r="T94" s="48">
        <v>0.80655092592592603</v>
      </c>
      <c r="U94" s="111">
        <v>4.8333333333333428</v>
      </c>
      <c r="V94" s="112">
        <v>16.443336183664616</v>
      </c>
      <c r="W94" s="113"/>
      <c r="X94" s="116"/>
      <c r="Y94" s="337"/>
      <c r="Z94" s="338"/>
      <c r="AA94" s="117">
        <f t="shared" si="41"/>
        <v>-288.87133960763231</v>
      </c>
      <c r="AB94" s="110">
        <f t="shared" si="42"/>
        <v>0.90370955346412252</v>
      </c>
      <c r="AC94" s="333"/>
    </row>
    <row r="95" spans="1:29" ht="15.75" customHeight="1">
      <c r="A95" s="363"/>
      <c r="B95" s="100" t="s">
        <v>118</v>
      </c>
      <c r="C95" s="335" t="s">
        <v>230</v>
      </c>
      <c r="D95" s="336"/>
      <c r="E95" s="101">
        <v>24.33</v>
      </c>
      <c r="F95" s="102">
        <v>3325</v>
      </c>
      <c r="G95" s="121">
        <f t="shared" si="43"/>
        <v>80897.25</v>
      </c>
      <c r="H95" s="122"/>
      <c r="I95" s="104">
        <v>4</v>
      </c>
      <c r="J95" s="105">
        <v>3000</v>
      </c>
      <c r="K95" s="106">
        <f t="shared" si="45"/>
        <v>750</v>
      </c>
      <c r="L95" s="107">
        <v>4</v>
      </c>
      <c r="M95" s="105">
        <f t="shared" si="44"/>
        <v>2660.4728450511593</v>
      </c>
      <c r="N95" s="106">
        <f t="shared" si="37"/>
        <v>665.11821126278983</v>
      </c>
      <c r="O95" s="108">
        <f t="shared" si="38"/>
        <v>0</v>
      </c>
      <c r="P95" s="109">
        <f t="shared" si="39"/>
        <v>-84.881788737210172</v>
      </c>
      <c r="Q95" s="110">
        <f t="shared" si="40"/>
        <v>0.88682428168371974</v>
      </c>
      <c r="R95" s="328"/>
      <c r="S95" s="47">
        <v>0.80972222222222223</v>
      </c>
      <c r="T95" s="120">
        <v>0.86179398148148145</v>
      </c>
      <c r="U95" s="111">
        <v>4.5666666666665279</v>
      </c>
      <c r="V95" s="112">
        <v>74.986670272202574</v>
      </c>
      <c r="W95" s="113">
        <v>0.86179398148148145</v>
      </c>
      <c r="X95" s="116">
        <v>0.90069444444444446</v>
      </c>
      <c r="Y95" s="337"/>
      <c r="Z95" s="338"/>
      <c r="AA95" s="117">
        <f t="shared" si="41"/>
        <v>-339.52715494884069</v>
      </c>
      <c r="AB95" s="110">
        <f t="shared" si="42"/>
        <v>0.88682428168371974</v>
      </c>
      <c r="AC95" s="333"/>
    </row>
    <row r="96" spans="1:29" ht="15.75" customHeight="1">
      <c r="A96" s="363"/>
      <c r="B96" s="100" t="s">
        <v>118</v>
      </c>
      <c r="C96" s="335" t="s">
        <v>138</v>
      </c>
      <c r="D96" s="336"/>
      <c r="E96" s="101">
        <v>17.89</v>
      </c>
      <c r="F96" s="102">
        <v>3204</v>
      </c>
      <c r="G96" s="121">
        <f t="shared" si="43"/>
        <v>57319.560000000005</v>
      </c>
      <c r="H96" s="62"/>
      <c r="I96" s="104">
        <v>4</v>
      </c>
      <c r="J96" s="105">
        <v>3300</v>
      </c>
      <c r="K96" s="106">
        <f t="shared" si="45"/>
        <v>825</v>
      </c>
      <c r="L96" s="107">
        <v>4</v>
      </c>
      <c r="M96" s="105">
        <f t="shared" si="44"/>
        <v>2989.7999999999997</v>
      </c>
      <c r="N96" s="106">
        <f t="shared" si="37"/>
        <v>747.44999999999993</v>
      </c>
      <c r="O96" s="123">
        <f t="shared" si="38"/>
        <v>0</v>
      </c>
      <c r="P96" s="124">
        <f t="shared" si="39"/>
        <v>-77.550000000000068</v>
      </c>
      <c r="Q96" s="125">
        <f t="shared" si="40"/>
        <v>0.90599999999999992</v>
      </c>
      <c r="R96" s="328"/>
      <c r="S96" s="47">
        <v>0.90069444444444446</v>
      </c>
      <c r="T96" s="120">
        <v>0.94533564814814819</v>
      </c>
      <c r="U96" s="111">
        <v>56.016666666666737</v>
      </c>
      <c r="V96" s="112">
        <v>64.298615291992775</v>
      </c>
      <c r="W96" s="113"/>
      <c r="X96" s="116"/>
      <c r="Y96" s="337"/>
      <c r="Z96" s="338"/>
      <c r="AA96" s="117">
        <f t="shared" si="41"/>
        <v>-310.20000000000027</v>
      </c>
      <c r="AB96" s="110">
        <f t="shared" si="42"/>
        <v>0.90599999999999992</v>
      </c>
      <c r="AC96" s="333"/>
    </row>
    <row r="97" spans="1:29" ht="15.75" customHeight="1">
      <c r="A97" s="363"/>
      <c r="B97" s="100"/>
      <c r="C97" s="335"/>
      <c r="D97" s="336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8"/>
      <c r="S97" s="47"/>
      <c r="T97" s="120"/>
      <c r="U97" s="111"/>
      <c r="V97" s="112"/>
      <c r="W97" s="113"/>
      <c r="X97" s="116"/>
      <c r="Y97" s="337"/>
      <c r="Z97" s="338"/>
      <c r="AA97" s="117"/>
      <c r="AB97" s="110"/>
      <c r="AC97" s="333"/>
    </row>
    <row r="98" spans="1:29" ht="15.75" customHeight="1">
      <c r="A98" s="363"/>
      <c r="B98" s="100"/>
      <c r="C98" s="335"/>
      <c r="D98" s="336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8"/>
      <c r="S98" s="47"/>
      <c r="T98" s="120"/>
      <c r="U98" s="111"/>
      <c r="V98" s="112"/>
      <c r="W98" s="113"/>
      <c r="X98" s="116"/>
      <c r="Y98" s="337"/>
      <c r="Z98" s="338"/>
      <c r="AA98" s="117"/>
      <c r="AB98" s="110"/>
      <c r="AC98" s="333"/>
    </row>
    <row r="99" spans="1:29" ht="15.75" customHeight="1">
      <c r="A99" s="363"/>
      <c r="B99" s="100"/>
      <c r="C99" s="335"/>
      <c r="D99" s="336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8"/>
      <c r="S99" s="47"/>
      <c r="T99" s="120"/>
      <c r="U99" s="111"/>
      <c r="V99" s="112"/>
      <c r="W99" s="113"/>
      <c r="X99" s="116"/>
      <c r="Y99" s="337"/>
      <c r="Z99" s="338"/>
      <c r="AA99" s="117"/>
      <c r="AB99" s="110"/>
      <c r="AC99" s="333"/>
    </row>
    <row r="100" spans="1:29" ht="15.75" customHeight="1">
      <c r="A100" s="363"/>
      <c r="B100" s="100"/>
      <c r="C100" s="335"/>
      <c r="D100" s="336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8"/>
      <c r="S100" s="47"/>
      <c r="T100" s="120"/>
      <c r="U100" s="111"/>
      <c r="V100" s="112"/>
      <c r="W100" s="126"/>
      <c r="X100" s="127"/>
      <c r="Y100" s="337"/>
      <c r="Z100" s="338"/>
      <c r="AA100" s="117"/>
      <c r="AB100" s="110"/>
      <c r="AC100" s="333"/>
    </row>
    <row r="101" spans="1:29" ht="15.75" customHeight="1">
      <c r="A101" s="363"/>
      <c r="B101" s="100"/>
      <c r="C101" s="335"/>
      <c r="D101" s="336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8"/>
      <c r="S101" s="47"/>
      <c r="T101" s="120"/>
      <c r="U101" s="111"/>
      <c r="V101" s="112"/>
      <c r="W101" s="126"/>
      <c r="X101" s="127"/>
      <c r="Y101" s="337"/>
      <c r="Z101" s="338"/>
      <c r="AA101" s="117"/>
      <c r="AB101" s="110"/>
      <c r="AC101" s="333"/>
    </row>
    <row r="102" spans="1:29" ht="15.75" customHeight="1">
      <c r="A102" s="363"/>
      <c r="B102" s="100"/>
      <c r="C102" s="335"/>
      <c r="D102" s="336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8"/>
      <c r="S102" s="47"/>
      <c r="T102" s="120"/>
      <c r="U102" s="111"/>
      <c r="V102" s="112"/>
      <c r="W102" s="126"/>
      <c r="X102" s="127"/>
      <c r="Y102" s="337"/>
      <c r="Z102" s="338"/>
      <c r="AA102" s="117"/>
      <c r="AB102" s="110"/>
      <c r="AC102" s="333"/>
    </row>
    <row r="103" spans="1:29" ht="15.75" customHeight="1">
      <c r="A103" s="363"/>
      <c r="B103" s="100"/>
      <c r="C103" s="335"/>
      <c r="D103" s="336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8"/>
      <c r="S103" s="47"/>
      <c r="T103" s="120"/>
      <c r="U103" s="111"/>
      <c r="V103" s="112"/>
      <c r="W103" s="126"/>
      <c r="X103" s="127"/>
      <c r="Y103" s="337"/>
      <c r="Z103" s="338"/>
      <c r="AA103" s="117"/>
      <c r="AB103" s="110"/>
      <c r="AC103" s="333"/>
    </row>
    <row r="104" spans="1:29" ht="15.75" customHeight="1">
      <c r="A104" s="363"/>
      <c r="B104" s="100"/>
      <c r="C104" s="335"/>
      <c r="D104" s="336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8"/>
      <c r="S104" s="47"/>
      <c r="T104" s="120"/>
      <c r="U104" s="111"/>
      <c r="V104" s="112"/>
      <c r="W104" s="126"/>
      <c r="X104" s="127"/>
      <c r="Y104" s="337"/>
      <c r="Z104" s="338"/>
      <c r="AA104" s="117"/>
      <c r="AB104" s="110"/>
      <c r="AC104" s="333"/>
    </row>
    <row r="105" spans="1:29" ht="15.75" customHeight="1">
      <c r="A105" s="363"/>
      <c r="B105" s="100"/>
      <c r="C105" s="335"/>
      <c r="D105" s="336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8"/>
      <c r="S105" s="119"/>
      <c r="T105" s="120"/>
      <c r="U105" s="130"/>
      <c r="V105" s="131"/>
      <c r="W105" s="126"/>
      <c r="X105" s="127"/>
      <c r="Y105" s="337"/>
      <c r="Z105" s="338"/>
      <c r="AA105" s="165"/>
      <c r="AB105" s="125"/>
      <c r="AC105" s="333"/>
    </row>
    <row r="106" spans="1:29" ht="15.75" customHeight="1" thickBot="1">
      <c r="A106" s="364"/>
      <c r="B106" s="133" t="s">
        <v>115</v>
      </c>
      <c r="C106" s="358"/>
      <c r="D106" s="358"/>
      <c r="E106" s="134"/>
      <c r="F106" s="99"/>
      <c r="G106" s="135"/>
      <c r="H106" s="69"/>
      <c r="I106" s="136">
        <f t="shared" ref="I106:J106" si="46">AVERAGE(I90:I105)</f>
        <v>4.1428571428571432</v>
      </c>
      <c r="J106" s="137">
        <f t="shared" si="46"/>
        <v>3171.4285714285716</v>
      </c>
      <c r="K106" s="138">
        <f t="shared" ref="K106" si="47">J106/I106</f>
        <v>765.51724137931035</v>
      </c>
      <c r="L106" s="136">
        <f t="shared" ref="L106:M106" si="48">AVERAGE(L90:L105)</f>
        <v>4.1428571428571432</v>
      </c>
      <c r="M106" s="137">
        <f t="shared" si="48"/>
        <v>2863.1140797280336</v>
      </c>
      <c r="N106" s="138">
        <f t="shared" ref="N106:N113" si="49">M106/L106</f>
        <v>691.09650200331839</v>
      </c>
      <c r="O106" s="139">
        <f t="shared" ref="O106:O113" si="50">L106-I106</f>
        <v>0</v>
      </c>
      <c r="P106" s="140">
        <f t="shared" ref="P106:P113" si="51">N106-K106</f>
        <v>-74.420739375991957</v>
      </c>
      <c r="Q106" s="141">
        <f t="shared" ref="Q106:Q113" si="52">N106/K106</f>
        <v>0.90278371883316366</v>
      </c>
      <c r="R106" s="329"/>
      <c r="S106" s="142">
        <v>0.70833333333333337</v>
      </c>
      <c r="T106" s="143">
        <v>0.94533564814814819</v>
      </c>
      <c r="U106" s="144"/>
      <c r="V106" s="166"/>
      <c r="W106" s="99"/>
      <c r="X106" s="69"/>
      <c r="Y106" s="359"/>
      <c r="Z106" s="360"/>
      <c r="AA106" s="168">
        <f t="shared" ref="AA106:AA113" si="53">M106-J106</f>
        <v>-308.31449170053793</v>
      </c>
      <c r="AB106" s="141">
        <f t="shared" ref="AB106:AB113" si="54">M106/J106</f>
        <v>0.90278371883316377</v>
      </c>
      <c r="AC106" s="334"/>
    </row>
    <row r="107" spans="1:29" ht="15.75" customHeight="1">
      <c r="A107" s="322" t="s">
        <v>140</v>
      </c>
      <c r="B107" s="114" t="s">
        <v>118</v>
      </c>
      <c r="C107" s="325" t="s">
        <v>141</v>
      </c>
      <c r="D107" s="326"/>
      <c r="E107" s="147">
        <v>14.03</v>
      </c>
      <c r="F107" s="97">
        <v>300</v>
      </c>
      <c r="G107" s="148">
        <f t="shared" ref="G107:G113" si="55">E107*F107</f>
        <v>4209</v>
      </c>
      <c r="H107" s="149">
        <v>2</v>
      </c>
      <c r="I107" s="150">
        <v>3</v>
      </c>
      <c r="J107" s="151">
        <v>3000</v>
      </c>
      <c r="K107" s="152">
        <f>J107/I107</f>
        <v>1000</v>
      </c>
      <c r="L107" s="153">
        <v>3</v>
      </c>
      <c r="M107" s="151">
        <f t="shared" ref="M107:M113" si="56">F107/V107*60</f>
        <v>2717.7250361065094</v>
      </c>
      <c r="N107" s="152">
        <f t="shared" si="49"/>
        <v>905.90834536883642</v>
      </c>
      <c r="O107" s="154">
        <f t="shared" si="50"/>
        <v>0</v>
      </c>
      <c r="P107" s="155">
        <f t="shared" si="51"/>
        <v>-94.091654631163578</v>
      </c>
      <c r="Q107" s="156">
        <f t="shared" si="52"/>
        <v>0.90590834536883647</v>
      </c>
      <c r="R107" s="327">
        <f>Q123</f>
        <v>0.89340737179255292</v>
      </c>
      <c r="S107" s="157">
        <v>0.76458333333333339</v>
      </c>
      <c r="T107" s="158">
        <v>0.76917824074074082</v>
      </c>
      <c r="U107" s="159"/>
      <c r="V107" s="160">
        <v>6.6231865846838263</v>
      </c>
      <c r="W107" s="161"/>
      <c r="X107" s="162"/>
      <c r="Y107" s="330"/>
      <c r="Z107" s="331"/>
      <c r="AA107" s="115">
        <f t="shared" si="53"/>
        <v>-282.27496389349062</v>
      </c>
      <c r="AB107" s="156">
        <f t="shared" si="54"/>
        <v>0.90590834536883647</v>
      </c>
      <c r="AC107" s="332">
        <f>AB123</f>
        <v>0.89340737179255292</v>
      </c>
    </row>
    <row r="108" spans="1:29" ht="15.75" customHeight="1">
      <c r="A108" s="323"/>
      <c r="B108" s="100" t="s">
        <v>118</v>
      </c>
      <c r="C108" s="335" t="s">
        <v>143</v>
      </c>
      <c r="D108" s="336"/>
      <c r="E108" s="101">
        <v>14.28</v>
      </c>
      <c r="F108" s="102">
        <v>329</v>
      </c>
      <c r="G108" s="103">
        <f t="shared" si="55"/>
        <v>4698.12</v>
      </c>
      <c r="H108" s="26">
        <v>3</v>
      </c>
      <c r="I108" s="104">
        <v>3</v>
      </c>
      <c r="J108" s="105">
        <v>3600</v>
      </c>
      <c r="K108" s="106">
        <f t="shared" si="45"/>
        <v>1200</v>
      </c>
      <c r="L108" s="107">
        <v>3</v>
      </c>
      <c r="M108" s="105">
        <f t="shared" si="56"/>
        <v>3185.448267877644</v>
      </c>
      <c r="N108" s="106">
        <f t="shared" si="49"/>
        <v>1061.816089292548</v>
      </c>
      <c r="O108" s="108">
        <f t="shared" si="50"/>
        <v>0</v>
      </c>
      <c r="P108" s="109">
        <f t="shared" si="51"/>
        <v>-138.18391070745201</v>
      </c>
      <c r="Q108" s="110">
        <f t="shared" si="52"/>
        <v>0.88484674107712336</v>
      </c>
      <c r="R108" s="328"/>
      <c r="S108" s="47">
        <v>0.77916666666666667</v>
      </c>
      <c r="T108" s="48">
        <v>0.7834606481481482</v>
      </c>
      <c r="U108" s="111">
        <v>15</v>
      </c>
      <c r="V108" s="112">
        <v>6.1969300205123385</v>
      </c>
      <c r="W108" s="113"/>
      <c r="X108" s="116"/>
      <c r="Y108" s="337"/>
      <c r="Z108" s="338"/>
      <c r="AA108" s="117">
        <f t="shared" si="53"/>
        <v>-414.55173212235604</v>
      </c>
      <c r="AB108" s="110">
        <f t="shared" si="54"/>
        <v>0.88484674107712336</v>
      </c>
      <c r="AC108" s="333"/>
    </row>
    <row r="109" spans="1:29" ht="15.75" customHeight="1">
      <c r="A109" s="323"/>
      <c r="B109" s="100" t="s">
        <v>118</v>
      </c>
      <c r="C109" s="335" t="s">
        <v>148</v>
      </c>
      <c r="D109" s="336"/>
      <c r="E109" s="101">
        <v>25.03</v>
      </c>
      <c r="F109" s="102">
        <v>1491</v>
      </c>
      <c r="G109" s="103">
        <f t="shared" si="55"/>
        <v>37319.730000000003</v>
      </c>
      <c r="H109" s="26"/>
      <c r="I109" s="104">
        <v>5</v>
      </c>
      <c r="J109" s="105">
        <v>3600</v>
      </c>
      <c r="K109" s="106">
        <f t="shared" si="45"/>
        <v>720</v>
      </c>
      <c r="L109" s="107">
        <v>5</v>
      </c>
      <c r="M109" s="105">
        <f t="shared" si="56"/>
        <v>3197.6287436999605</v>
      </c>
      <c r="N109" s="106">
        <f t="shared" si="49"/>
        <v>639.52574873999208</v>
      </c>
      <c r="O109" s="108">
        <f t="shared" si="50"/>
        <v>0</v>
      </c>
      <c r="P109" s="109">
        <f t="shared" si="51"/>
        <v>-80.474251260007918</v>
      </c>
      <c r="Q109" s="110">
        <f t="shared" si="52"/>
        <v>0.8882302065833223</v>
      </c>
      <c r="R109" s="328"/>
      <c r="S109" s="47">
        <v>0.79374999999999996</v>
      </c>
      <c r="T109" s="48">
        <v>0.81317129629629625</v>
      </c>
      <c r="U109" s="111">
        <v>14.816666666666531</v>
      </c>
      <c r="V109" s="112">
        <v>27.97698143546404</v>
      </c>
      <c r="W109" s="113"/>
      <c r="X109" s="116"/>
      <c r="Y109" s="337"/>
      <c r="Z109" s="338"/>
      <c r="AA109" s="117">
        <f t="shared" si="53"/>
        <v>-402.37125630003948</v>
      </c>
      <c r="AB109" s="110">
        <f t="shared" si="54"/>
        <v>0.88823020658332241</v>
      </c>
      <c r="AC109" s="333"/>
    </row>
    <row r="110" spans="1:29" ht="15.75" customHeight="1">
      <c r="A110" s="323"/>
      <c r="B110" s="100" t="s">
        <v>118</v>
      </c>
      <c r="C110" s="335" t="s">
        <v>142</v>
      </c>
      <c r="D110" s="336"/>
      <c r="E110" s="101">
        <v>18.18</v>
      </c>
      <c r="F110" s="102">
        <v>1711</v>
      </c>
      <c r="G110" s="103">
        <f t="shared" si="55"/>
        <v>31105.98</v>
      </c>
      <c r="H110" s="26"/>
      <c r="I110" s="104">
        <v>3</v>
      </c>
      <c r="J110" s="105">
        <v>3000</v>
      </c>
      <c r="K110" s="106">
        <f t="shared" si="45"/>
        <v>1000</v>
      </c>
      <c r="L110" s="107">
        <v>3</v>
      </c>
      <c r="M110" s="105">
        <f t="shared" si="56"/>
        <v>2716.3088803998253</v>
      </c>
      <c r="N110" s="106">
        <f t="shared" si="49"/>
        <v>905.43629346660839</v>
      </c>
      <c r="O110" s="108">
        <f t="shared" si="50"/>
        <v>0</v>
      </c>
      <c r="P110" s="109">
        <f t="shared" si="51"/>
        <v>-94.56370653339161</v>
      </c>
      <c r="Q110" s="110">
        <f t="shared" si="52"/>
        <v>0.90543629346660837</v>
      </c>
      <c r="R110" s="328"/>
      <c r="S110" s="47">
        <v>0.82291666666666663</v>
      </c>
      <c r="T110" s="48">
        <v>0.84915509259259259</v>
      </c>
      <c r="U110" s="111">
        <v>15</v>
      </c>
      <c r="V110" s="112">
        <v>37.793934534016998</v>
      </c>
      <c r="W110" s="113"/>
      <c r="X110" s="116"/>
      <c r="Y110" s="337"/>
      <c r="Z110" s="338"/>
      <c r="AA110" s="117">
        <f t="shared" si="53"/>
        <v>-283.69111960017472</v>
      </c>
      <c r="AB110" s="110">
        <f t="shared" si="54"/>
        <v>0.90543629346660848</v>
      </c>
      <c r="AC110" s="333"/>
    </row>
    <row r="111" spans="1:29" ht="15.75" customHeight="1">
      <c r="A111" s="323"/>
      <c r="B111" s="100" t="s">
        <v>118</v>
      </c>
      <c r="C111" s="335" t="s">
        <v>143</v>
      </c>
      <c r="D111" s="336"/>
      <c r="E111" s="101">
        <v>14.28</v>
      </c>
      <c r="F111" s="102">
        <v>1959</v>
      </c>
      <c r="G111" s="103">
        <f t="shared" si="55"/>
        <v>27974.52</v>
      </c>
      <c r="H111" s="13"/>
      <c r="I111" s="104">
        <v>3</v>
      </c>
      <c r="J111" s="105">
        <v>3600</v>
      </c>
      <c r="K111" s="106">
        <f t="shared" si="45"/>
        <v>1200</v>
      </c>
      <c r="L111" s="107">
        <v>3</v>
      </c>
      <c r="M111" s="105">
        <f t="shared" si="56"/>
        <v>3185.448267877644</v>
      </c>
      <c r="N111" s="106">
        <f t="shared" si="49"/>
        <v>1061.816089292548</v>
      </c>
      <c r="O111" s="108">
        <f t="shared" si="50"/>
        <v>0</v>
      </c>
      <c r="P111" s="109">
        <f t="shared" si="51"/>
        <v>-138.18391070745201</v>
      </c>
      <c r="Q111" s="110">
        <f t="shared" si="52"/>
        <v>0.88484674107712336</v>
      </c>
      <c r="R111" s="328"/>
      <c r="S111" s="47">
        <v>0.85902777777777772</v>
      </c>
      <c r="T111" s="48">
        <v>0.88464120370370369</v>
      </c>
      <c r="U111" s="111">
        <v>15</v>
      </c>
      <c r="V111" s="112">
        <v>36.899045319707206</v>
      </c>
      <c r="W111" s="113"/>
      <c r="X111" s="116"/>
      <c r="Y111" s="337"/>
      <c r="Z111" s="338"/>
      <c r="AA111" s="117">
        <f t="shared" si="53"/>
        <v>-414.55173212235604</v>
      </c>
      <c r="AB111" s="110">
        <f t="shared" si="54"/>
        <v>0.88484674107712336</v>
      </c>
      <c r="AC111" s="333"/>
    </row>
    <row r="112" spans="1:29" ht="15.75" customHeight="1">
      <c r="A112" s="323"/>
      <c r="B112" s="100" t="s">
        <v>118</v>
      </c>
      <c r="C112" s="335" t="s">
        <v>141</v>
      </c>
      <c r="D112" s="336"/>
      <c r="E112" s="101">
        <v>14.03</v>
      </c>
      <c r="F112" s="102">
        <v>6499</v>
      </c>
      <c r="G112" s="121">
        <f t="shared" si="55"/>
        <v>91180.97</v>
      </c>
      <c r="H112" s="122"/>
      <c r="I112" s="104">
        <v>3</v>
      </c>
      <c r="J112" s="105">
        <v>3000</v>
      </c>
      <c r="K112" s="106">
        <f t="shared" si="45"/>
        <v>1000</v>
      </c>
      <c r="L112" s="107">
        <v>3</v>
      </c>
      <c r="M112" s="105">
        <f t="shared" si="56"/>
        <v>2717.7250361065094</v>
      </c>
      <c r="N112" s="106">
        <f t="shared" si="49"/>
        <v>905.90834536883642</v>
      </c>
      <c r="O112" s="108">
        <f t="shared" si="50"/>
        <v>0</v>
      </c>
      <c r="P112" s="109">
        <f t="shared" si="51"/>
        <v>-94.091654631163578</v>
      </c>
      <c r="Q112" s="110">
        <f t="shared" si="52"/>
        <v>0.90590834536883647</v>
      </c>
      <c r="R112" s="328"/>
      <c r="S112" s="47">
        <v>0.89444444444444438</v>
      </c>
      <c r="T112" s="120">
        <v>0.994074074074074</v>
      </c>
      <c r="U112" s="111">
        <v>15</v>
      </c>
      <c r="V112" s="112">
        <v>143.4802987128673</v>
      </c>
      <c r="W112" s="113"/>
      <c r="X112" s="116"/>
      <c r="Y112" s="337"/>
      <c r="Z112" s="338"/>
      <c r="AA112" s="117">
        <f t="shared" si="53"/>
        <v>-282.27496389349062</v>
      </c>
      <c r="AB112" s="110">
        <f t="shared" si="54"/>
        <v>0.90590834536883647</v>
      </c>
      <c r="AC112" s="333"/>
    </row>
    <row r="113" spans="1:29" ht="15.75" customHeight="1">
      <c r="A113" s="323"/>
      <c r="B113" s="100" t="s">
        <v>118</v>
      </c>
      <c r="C113" s="335" t="s">
        <v>143</v>
      </c>
      <c r="D113" s="336"/>
      <c r="E113" s="101">
        <v>14.28</v>
      </c>
      <c r="F113" s="102">
        <v>6312</v>
      </c>
      <c r="G113" s="121">
        <f t="shared" si="55"/>
        <v>90135.360000000001</v>
      </c>
      <c r="H113" s="62"/>
      <c r="I113" s="104">
        <v>3</v>
      </c>
      <c r="J113" s="105">
        <v>3600</v>
      </c>
      <c r="K113" s="106">
        <f t="shared" si="45"/>
        <v>1200</v>
      </c>
      <c r="L113" s="107">
        <v>3</v>
      </c>
      <c r="M113" s="105">
        <f t="shared" si="56"/>
        <v>3185.448267877644</v>
      </c>
      <c r="N113" s="106">
        <f t="shared" si="49"/>
        <v>1061.816089292548</v>
      </c>
      <c r="O113" s="123">
        <f t="shared" si="50"/>
        <v>0</v>
      </c>
      <c r="P113" s="124">
        <f t="shared" si="51"/>
        <v>-138.18391070745201</v>
      </c>
      <c r="Q113" s="125">
        <f t="shared" si="52"/>
        <v>0.88484674107712336</v>
      </c>
      <c r="R113" s="328"/>
      <c r="S113" s="47">
        <v>1.0041666666666667</v>
      </c>
      <c r="T113" s="120">
        <v>1.0867245370370371</v>
      </c>
      <c r="U113" s="111">
        <v>14.53333333333342</v>
      </c>
      <c r="V113" s="112">
        <v>118.89064525675951</v>
      </c>
      <c r="W113" s="113"/>
      <c r="X113" s="116"/>
      <c r="Y113" s="337"/>
      <c r="Z113" s="338"/>
      <c r="AA113" s="117">
        <f t="shared" si="53"/>
        <v>-414.55173212235604</v>
      </c>
      <c r="AB113" s="110">
        <f t="shared" si="54"/>
        <v>0.88484674107712336</v>
      </c>
      <c r="AC113" s="333"/>
    </row>
    <row r="114" spans="1:29" ht="15.75" customHeight="1">
      <c r="A114" s="323"/>
      <c r="B114" s="100"/>
      <c r="C114" s="335"/>
      <c r="D114" s="336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28"/>
      <c r="S114" s="47"/>
      <c r="T114" s="120"/>
      <c r="U114" s="111"/>
      <c r="V114" s="112"/>
      <c r="W114" s="113"/>
      <c r="X114" s="116"/>
      <c r="Y114" s="337"/>
      <c r="Z114" s="338"/>
      <c r="AA114" s="117"/>
      <c r="AB114" s="110"/>
      <c r="AC114" s="333"/>
    </row>
    <row r="115" spans="1:29" ht="15.75" customHeight="1">
      <c r="A115" s="323"/>
      <c r="B115" s="100"/>
      <c r="C115" s="335"/>
      <c r="D115" s="336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8"/>
      <c r="S115" s="47"/>
      <c r="T115" s="120"/>
      <c r="U115" s="111"/>
      <c r="V115" s="112"/>
      <c r="W115" s="113"/>
      <c r="X115" s="116"/>
      <c r="Y115" s="337"/>
      <c r="Z115" s="338"/>
      <c r="AA115" s="117"/>
      <c r="AB115" s="110"/>
      <c r="AC115" s="333"/>
    </row>
    <row r="116" spans="1:29" ht="15.75" customHeight="1">
      <c r="A116" s="323"/>
      <c r="B116" s="100"/>
      <c r="C116" s="335"/>
      <c r="D116" s="336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8"/>
      <c r="S116" s="47"/>
      <c r="T116" s="120"/>
      <c r="U116" s="111"/>
      <c r="V116" s="112"/>
      <c r="W116" s="113"/>
      <c r="X116" s="116"/>
      <c r="Y116" s="337"/>
      <c r="Z116" s="338"/>
      <c r="AA116" s="117"/>
      <c r="AB116" s="110"/>
      <c r="AC116" s="333"/>
    </row>
    <row r="117" spans="1:29" ht="15.75" customHeight="1">
      <c r="A117" s="323"/>
      <c r="B117" s="100"/>
      <c r="C117" s="335"/>
      <c r="D117" s="336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8"/>
      <c r="S117" s="47"/>
      <c r="T117" s="120"/>
      <c r="U117" s="111"/>
      <c r="V117" s="112"/>
      <c r="W117" s="126"/>
      <c r="X117" s="127"/>
      <c r="Y117" s="337"/>
      <c r="Z117" s="338"/>
      <c r="AA117" s="117"/>
      <c r="AB117" s="110"/>
      <c r="AC117" s="333"/>
    </row>
    <row r="118" spans="1:29" ht="15.75" customHeight="1">
      <c r="A118" s="323"/>
      <c r="B118" s="100"/>
      <c r="C118" s="335"/>
      <c r="D118" s="336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8"/>
      <c r="S118" s="47"/>
      <c r="T118" s="120"/>
      <c r="U118" s="111"/>
      <c r="V118" s="112"/>
      <c r="W118" s="126"/>
      <c r="X118" s="127"/>
      <c r="Y118" s="337"/>
      <c r="Z118" s="338"/>
      <c r="AA118" s="117"/>
      <c r="AB118" s="110"/>
      <c r="AC118" s="333"/>
    </row>
    <row r="119" spans="1:29" ht="15.75" customHeight="1">
      <c r="A119" s="323"/>
      <c r="B119" s="100"/>
      <c r="C119" s="335"/>
      <c r="D119" s="336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8"/>
      <c r="S119" s="47"/>
      <c r="T119" s="120"/>
      <c r="U119" s="111"/>
      <c r="V119" s="112"/>
      <c r="W119" s="126"/>
      <c r="X119" s="127"/>
      <c r="Y119" s="337"/>
      <c r="Z119" s="338"/>
      <c r="AA119" s="117"/>
      <c r="AB119" s="110"/>
      <c r="AC119" s="333"/>
    </row>
    <row r="120" spans="1:29" ht="15.75" customHeight="1">
      <c r="A120" s="323"/>
      <c r="B120" s="100"/>
      <c r="C120" s="335"/>
      <c r="D120" s="336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8"/>
      <c r="S120" s="47"/>
      <c r="T120" s="120"/>
      <c r="U120" s="111"/>
      <c r="V120" s="112"/>
      <c r="W120" s="126"/>
      <c r="X120" s="127"/>
      <c r="Y120" s="337"/>
      <c r="Z120" s="338"/>
      <c r="AA120" s="117"/>
      <c r="AB120" s="110"/>
      <c r="AC120" s="333"/>
    </row>
    <row r="121" spans="1:29" ht="15.75" customHeight="1">
      <c r="A121" s="323"/>
      <c r="B121" s="100"/>
      <c r="C121" s="335"/>
      <c r="D121" s="336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8"/>
      <c r="S121" s="47"/>
      <c r="T121" s="120"/>
      <c r="U121" s="111"/>
      <c r="V121" s="112"/>
      <c r="W121" s="126"/>
      <c r="X121" s="127"/>
      <c r="Y121" s="337"/>
      <c r="Z121" s="338"/>
      <c r="AA121" s="117"/>
      <c r="AB121" s="110"/>
      <c r="AC121" s="333"/>
    </row>
    <row r="122" spans="1:29" ht="15.75" customHeight="1">
      <c r="A122" s="323"/>
      <c r="B122" s="100"/>
      <c r="C122" s="335"/>
      <c r="D122" s="336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8"/>
      <c r="S122" s="119"/>
      <c r="T122" s="120"/>
      <c r="U122" s="130"/>
      <c r="V122" s="131"/>
      <c r="W122" s="126"/>
      <c r="X122" s="127"/>
      <c r="Y122" s="337"/>
      <c r="Z122" s="338"/>
      <c r="AA122" s="165"/>
      <c r="AB122" s="125"/>
      <c r="AC122" s="333"/>
    </row>
    <row r="123" spans="1:29" ht="15.75" customHeight="1" thickBot="1">
      <c r="A123" s="324"/>
      <c r="B123" s="133" t="s">
        <v>115</v>
      </c>
      <c r="C123" s="358"/>
      <c r="D123" s="358"/>
      <c r="E123" s="134"/>
      <c r="F123" s="99"/>
      <c r="G123" s="135"/>
      <c r="H123" s="69"/>
      <c r="I123" s="136">
        <f t="shared" ref="I123:J123" si="57">AVERAGE(I107:I122)</f>
        <v>3.2857142857142856</v>
      </c>
      <c r="J123" s="137">
        <f t="shared" si="57"/>
        <v>3342.8571428571427</v>
      </c>
      <c r="K123" s="138">
        <f t="shared" ref="K123" si="58">J123/I123</f>
        <v>1017.3913043478261</v>
      </c>
      <c r="L123" s="136">
        <f t="shared" ref="L123:M123" si="59">AVERAGE(L107:L122)</f>
        <v>3.2857142857142856</v>
      </c>
      <c r="M123" s="137">
        <f t="shared" si="59"/>
        <v>2986.5332142779625</v>
      </c>
      <c r="N123" s="138">
        <f t="shared" ref="N123:N136" si="60">M123/L123</f>
        <v>908.9448913019886</v>
      </c>
      <c r="O123" s="139">
        <f t="shared" ref="O123:O136" si="61">L123-I123</f>
        <v>0</v>
      </c>
      <c r="P123" s="140">
        <f t="shared" ref="P123:P136" si="62">N123-K123</f>
        <v>-108.44641304583752</v>
      </c>
      <c r="Q123" s="141">
        <f t="shared" ref="Q123:Q136" si="63">N123/K123</f>
        <v>0.89340737179255292</v>
      </c>
      <c r="R123" s="329"/>
      <c r="S123" s="142">
        <v>0.76458333333333339</v>
      </c>
      <c r="T123" s="143">
        <v>1.0867245370370371</v>
      </c>
      <c r="U123" s="144"/>
      <c r="V123" s="166"/>
      <c r="W123" s="99"/>
      <c r="X123" s="69"/>
      <c r="Y123" s="359"/>
      <c r="Z123" s="360"/>
      <c r="AA123" s="168">
        <f t="shared" ref="AA123:AA136" si="64">M123-J123</f>
        <v>-356.32392857918012</v>
      </c>
      <c r="AB123" s="141">
        <f t="shared" ref="AB123:AB136" si="65">M123/J123</f>
        <v>0.89340737179255292</v>
      </c>
      <c r="AC123" s="334"/>
    </row>
    <row r="124" spans="1:29" ht="15.75" customHeight="1">
      <c r="A124" s="361" t="s">
        <v>144</v>
      </c>
      <c r="B124" s="114" t="s">
        <v>118</v>
      </c>
      <c r="C124" s="325" t="s">
        <v>139</v>
      </c>
      <c r="D124" s="326"/>
      <c r="E124" s="147">
        <v>16.66</v>
      </c>
      <c r="F124" s="97">
        <v>237</v>
      </c>
      <c r="G124" s="148">
        <f t="shared" ref="G124:G136" si="66">E124*F124</f>
        <v>3948.42</v>
      </c>
      <c r="H124" s="149">
        <v>3</v>
      </c>
      <c r="I124" s="150">
        <v>5</v>
      </c>
      <c r="J124" s="151">
        <v>3600</v>
      </c>
      <c r="K124" s="152">
        <f>J124/I124</f>
        <v>720</v>
      </c>
      <c r="L124" s="153">
        <v>5</v>
      </c>
      <c r="M124" s="151">
        <f t="shared" ref="M124:M136" si="67">F124/V124*60</f>
        <v>3192.7878973714533</v>
      </c>
      <c r="N124" s="152">
        <f t="shared" si="60"/>
        <v>638.55757947429061</v>
      </c>
      <c r="O124" s="154">
        <f t="shared" si="61"/>
        <v>0</v>
      </c>
      <c r="P124" s="155">
        <f t="shared" si="62"/>
        <v>-81.442420525709394</v>
      </c>
      <c r="Q124" s="156">
        <f t="shared" si="63"/>
        <v>0.8868855270476258</v>
      </c>
      <c r="R124" s="327">
        <f>Q140</f>
        <v>0.88681749356568551</v>
      </c>
      <c r="S124" s="157">
        <v>0.74722222222222223</v>
      </c>
      <c r="T124" s="158">
        <v>0.75031250000000005</v>
      </c>
      <c r="U124" s="159"/>
      <c r="V124" s="160">
        <v>4.4537878672451088</v>
      </c>
      <c r="W124" s="158"/>
      <c r="X124" s="169"/>
      <c r="Y124" s="330"/>
      <c r="Z124" s="331"/>
      <c r="AA124" s="171">
        <f t="shared" si="64"/>
        <v>-407.21210262854675</v>
      </c>
      <c r="AB124" s="156">
        <f t="shared" si="65"/>
        <v>0.88688552704762591</v>
      </c>
      <c r="AC124" s="332">
        <f>AB140</f>
        <v>0.88681749356568551</v>
      </c>
    </row>
    <row r="125" spans="1:29" ht="15.75" customHeight="1">
      <c r="A125" s="362"/>
      <c r="B125" s="100" t="s">
        <v>118</v>
      </c>
      <c r="C125" s="335" t="s">
        <v>201</v>
      </c>
      <c r="D125" s="336"/>
      <c r="E125" s="101">
        <v>30</v>
      </c>
      <c r="F125" s="102">
        <v>658</v>
      </c>
      <c r="G125" s="103">
        <f t="shared" si="66"/>
        <v>19740</v>
      </c>
      <c r="H125" s="26">
        <v>2</v>
      </c>
      <c r="I125" s="104">
        <v>4</v>
      </c>
      <c r="J125" s="105">
        <v>3600</v>
      </c>
      <c r="K125" s="106">
        <f t="shared" si="45"/>
        <v>900</v>
      </c>
      <c r="L125" s="107">
        <v>4</v>
      </c>
      <c r="M125" s="105">
        <f t="shared" si="67"/>
        <v>3194.2799999999988</v>
      </c>
      <c r="N125" s="106">
        <f t="shared" si="60"/>
        <v>798.56999999999971</v>
      </c>
      <c r="O125" s="108">
        <f t="shared" si="61"/>
        <v>0</v>
      </c>
      <c r="P125" s="109">
        <f t="shared" si="62"/>
        <v>-101.43000000000029</v>
      </c>
      <c r="Q125" s="110">
        <f t="shared" si="63"/>
        <v>0.88729999999999964</v>
      </c>
      <c r="R125" s="328"/>
      <c r="S125" s="47">
        <v>0.76041666666666663</v>
      </c>
      <c r="T125" s="48">
        <v>0.76899305555555553</v>
      </c>
      <c r="U125" s="111">
        <v>14.549999999999876</v>
      </c>
      <c r="V125" s="112">
        <v>12.359592772080099</v>
      </c>
      <c r="W125" s="113"/>
      <c r="X125" s="13"/>
      <c r="Y125" s="337"/>
      <c r="Z125" s="338"/>
      <c r="AA125" s="172">
        <f t="shared" si="64"/>
        <v>-405.72000000000116</v>
      </c>
      <c r="AB125" s="110">
        <f t="shared" si="65"/>
        <v>0.88729999999999964</v>
      </c>
      <c r="AC125" s="333"/>
    </row>
    <row r="126" spans="1:29" ht="15.75" customHeight="1">
      <c r="A126" s="362"/>
      <c r="B126" s="100" t="s">
        <v>118</v>
      </c>
      <c r="C126" s="335" t="s">
        <v>147</v>
      </c>
      <c r="D126" s="336"/>
      <c r="E126" s="101">
        <v>24.82</v>
      </c>
      <c r="F126" s="102">
        <v>659</v>
      </c>
      <c r="G126" s="103">
        <f t="shared" si="66"/>
        <v>16356.380000000001</v>
      </c>
      <c r="H126" s="26">
        <v>2</v>
      </c>
      <c r="I126" s="104">
        <v>5</v>
      </c>
      <c r="J126" s="105">
        <v>3600</v>
      </c>
      <c r="K126" s="106">
        <f t="shared" si="45"/>
        <v>720</v>
      </c>
      <c r="L126" s="107">
        <v>5</v>
      </c>
      <c r="M126" s="105">
        <f t="shared" si="67"/>
        <v>3191.7682883712941</v>
      </c>
      <c r="N126" s="106">
        <f t="shared" si="60"/>
        <v>638.35365767425878</v>
      </c>
      <c r="O126" s="108">
        <f t="shared" si="61"/>
        <v>0</v>
      </c>
      <c r="P126" s="109">
        <f t="shared" si="62"/>
        <v>-81.646342325741216</v>
      </c>
      <c r="Q126" s="110">
        <f t="shared" si="63"/>
        <v>0.88660230232535941</v>
      </c>
      <c r="R126" s="328"/>
      <c r="S126" s="47">
        <v>0.77916666666666656</v>
      </c>
      <c r="T126" s="48">
        <v>0.78776620370370365</v>
      </c>
      <c r="U126" s="111">
        <v>14.649999999999892</v>
      </c>
      <c r="V126" s="112">
        <v>12.38811731542599</v>
      </c>
      <c r="W126" s="113"/>
      <c r="X126" s="13"/>
      <c r="Y126" s="337"/>
      <c r="Z126" s="338"/>
      <c r="AA126" s="172">
        <f t="shared" si="64"/>
        <v>-408.23171162870585</v>
      </c>
      <c r="AB126" s="110">
        <f t="shared" si="65"/>
        <v>0.88660230232535953</v>
      </c>
      <c r="AC126" s="333"/>
    </row>
    <row r="127" spans="1:29" ht="15.75" customHeight="1">
      <c r="A127" s="362"/>
      <c r="B127" s="100" t="s">
        <v>118</v>
      </c>
      <c r="C127" s="335" t="s">
        <v>146</v>
      </c>
      <c r="D127" s="336"/>
      <c r="E127" s="101">
        <v>18.18</v>
      </c>
      <c r="F127" s="102">
        <v>347</v>
      </c>
      <c r="G127" s="103">
        <f t="shared" si="66"/>
        <v>6308.46</v>
      </c>
      <c r="H127" s="26">
        <v>2</v>
      </c>
      <c r="I127" s="104">
        <v>3</v>
      </c>
      <c r="J127" s="105">
        <v>3600</v>
      </c>
      <c r="K127" s="106">
        <f t="shared" si="45"/>
        <v>1200</v>
      </c>
      <c r="L127" s="107">
        <v>3</v>
      </c>
      <c r="M127" s="105">
        <f t="shared" si="67"/>
        <v>3196.6760598015244</v>
      </c>
      <c r="N127" s="106">
        <f t="shared" si="60"/>
        <v>1065.5586866005081</v>
      </c>
      <c r="O127" s="108">
        <f t="shared" si="61"/>
        <v>0</v>
      </c>
      <c r="P127" s="109">
        <f t="shared" si="62"/>
        <v>-134.44131339949195</v>
      </c>
      <c r="Q127" s="110">
        <f t="shared" si="63"/>
        <v>0.88796557216709004</v>
      </c>
      <c r="R127" s="328"/>
      <c r="S127" s="47">
        <v>0.7979166666666665</v>
      </c>
      <c r="T127" s="48">
        <v>0.80243055555555542</v>
      </c>
      <c r="U127" s="111">
        <v>14.6166666666665</v>
      </c>
      <c r="V127" s="112">
        <v>6.5130152728996489</v>
      </c>
      <c r="W127" s="113"/>
      <c r="X127" s="13"/>
      <c r="Y127" s="337"/>
      <c r="Z127" s="338"/>
      <c r="AA127" s="172">
        <f t="shared" si="64"/>
        <v>-403.32394019847561</v>
      </c>
      <c r="AB127" s="110">
        <f t="shared" si="65"/>
        <v>0.88796557216709016</v>
      </c>
      <c r="AC127" s="333"/>
    </row>
    <row r="128" spans="1:29" ht="15.75" customHeight="1">
      <c r="A128" s="363"/>
      <c r="B128" s="100" t="s">
        <v>118</v>
      </c>
      <c r="C128" s="335" t="s">
        <v>134</v>
      </c>
      <c r="D128" s="336"/>
      <c r="E128" s="101">
        <v>16.7</v>
      </c>
      <c r="F128" s="102">
        <v>414</v>
      </c>
      <c r="G128" s="103">
        <f t="shared" si="66"/>
        <v>6913.7999999999993</v>
      </c>
      <c r="H128" s="26">
        <v>2</v>
      </c>
      <c r="I128" s="104">
        <v>3</v>
      </c>
      <c r="J128" s="105">
        <v>3600</v>
      </c>
      <c r="K128" s="106">
        <f t="shared" si="45"/>
        <v>1200</v>
      </c>
      <c r="L128" s="107">
        <v>3</v>
      </c>
      <c r="M128" s="105">
        <f t="shared" si="67"/>
        <v>3188.8053565367618</v>
      </c>
      <c r="N128" s="106">
        <f t="shared" si="60"/>
        <v>1062.9351188455873</v>
      </c>
      <c r="O128" s="108">
        <f t="shared" si="61"/>
        <v>0</v>
      </c>
      <c r="P128" s="109">
        <f t="shared" si="62"/>
        <v>-137.06488115441266</v>
      </c>
      <c r="Q128" s="110">
        <f t="shared" si="63"/>
        <v>0.88577926570465615</v>
      </c>
      <c r="R128" s="328"/>
      <c r="S128" s="47">
        <v>0.81249999999999978</v>
      </c>
      <c r="T128" s="48">
        <v>0.81790509259259236</v>
      </c>
      <c r="U128" s="111">
        <v>15</v>
      </c>
      <c r="V128" s="112">
        <v>7.7897510894104132</v>
      </c>
      <c r="W128" s="113"/>
      <c r="X128" s="116"/>
      <c r="Y128" s="337"/>
      <c r="Z128" s="338"/>
      <c r="AA128" s="172">
        <f t="shared" si="64"/>
        <v>-411.19464346323821</v>
      </c>
      <c r="AB128" s="110">
        <f t="shared" si="65"/>
        <v>0.88577926570465604</v>
      </c>
      <c r="AC128" s="333"/>
    </row>
    <row r="129" spans="1:29" ht="15.75" customHeight="1">
      <c r="A129" s="363"/>
      <c r="B129" s="100" t="s">
        <v>118</v>
      </c>
      <c r="C129" s="335" t="s">
        <v>145</v>
      </c>
      <c r="D129" s="336"/>
      <c r="E129" s="101">
        <v>18.18</v>
      </c>
      <c r="F129" s="102">
        <v>882</v>
      </c>
      <c r="G129" s="121">
        <f t="shared" si="66"/>
        <v>16034.76</v>
      </c>
      <c r="H129" s="26">
        <v>2</v>
      </c>
      <c r="I129" s="104">
        <v>3</v>
      </c>
      <c r="J129" s="105">
        <v>3600</v>
      </c>
      <c r="K129" s="106">
        <f t="shared" si="45"/>
        <v>1200</v>
      </c>
      <c r="L129" s="107">
        <v>3</v>
      </c>
      <c r="M129" s="105">
        <f t="shared" si="67"/>
        <v>3190.8177986702817</v>
      </c>
      <c r="N129" s="106">
        <f t="shared" si="60"/>
        <v>1063.605932890094</v>
      </c>
      <c r="O129" s="108">
        <f t="shared" si="61"/>
        <v>0</v>
      </c>
      <c r="P129" s="109">
        <f t="shared" si="62"/>
        <v>-136.39406710990602</v>
      </c>
      <c r="Q129" s="110">
        <f t="shared" si="63"/>
        <v>0.88633827740841165</v>
      </c>
      <c r="R129" s="328"/>
      <c r="S129" s="47">
        <v>0.8277777777777775</v>
      </c>
      <c r="T129" s="120">
        <v>0.83929398148148115</v>
      </c>
      <c r="U129" s="111">
        <v>15</v>
      </c>
      <c r="V129" s="112">
        <v>16.585089885750762</v>
      </c>
      <c r="W129" s="113"/>
      <c r="X129" s="50"/>
      <c r="Y129" s="337"/>
      <c r="Z129" s="338"/>
      <c r="AA129" s="172">
        <f t="shared" si="64"/>
        <v>-409.18220132971828</v>
      </c>
      <c r="AB129" s="110">
        <f t="shared" si="65"/>
        <v>0.88633827740841153</v>
      </c>
      <c r="AC129" s="333"/>
    </row>
    <row r="130" spans="1:29" ht="15.75" customHeight="1">
      <c r="A130" s="363"/>
      <c r="B130" s="100" t="s">
        <v>118</v>
      </c>
      <c r="C130" s="335" t="s">
        <v>139</v>
      </c>
      <c r="D130" s="336"/>
      <c r="E130" s="101">
        <v>16.66</v>
      </c>
      <c r="F130" s="102">
        <v>1691</v>
      </c>
      <c r="G130" s="121">
        <f t="shared" si="66"/>
        <v>28172.06</v>
      </c>
      <c r="H130" s="26"/>
      <c r="I130" s="104">
        <v>5</v>
      </c>
      <c r="J130" s="105">
        <v>3600</v>
      </c>
      <c r="K130" s="106">
        <f t="shared" si="45"/>
        <v>720</v>
      </c>
      <c r="L130" s="107">
        <v>5</v>
      </c>
      <c r="M130" s="105">
        <f t="shared" si="67"/>
        <v>3192.7878973714533</v>
      </c>
      <c r="N130" s="106">
        <f t="shared" si="60"/>
        <v>638.55757947429061</v>
      </c>
      <c r="O130" s="123">
        <f t="shared" si="61"/>
        <v>0</v>
      </c>
      <c r="P130" s="124">
        <f t="shared" si="62"/>
        <v>-81.442420525709394</v>
      </c>
      <c r="Q130" s="125">
        <f t="shared" si="63"/>
        <v>0.8868855270476258</v>
      </c>
      <c r="R130" s="328"/>
      <c r="S130" s="47">
        <v>0.8493055555555552</v>
      </c>
      <c r="T130" s="120">
        <v>0.87136574074074036</v>
      </c>
      <c r="U130" s="111">
        <v>15</v>
      </c>
      <c r="V130" s="112">
        <v>31.777870394563202</v>
      </c>
      <c r="W130" s="113"/>
      <c r="X130" s="116"/>
      <c r="Y130" s="337"/>
      <c r="Z130" s="338"/>
      <c r="AA130" s="172">
        <f t="shared" si="64"/>
        <v>-407.21210262854675</v>
      </c>
      <c r="AB130" s="110">
        <f t="shared" si="65"/>
        <v>0.88688552704762591</v>
      </c>
      <c r="AC130" s="333"/>
    </row>
    <row r="131" spans="1:29" ht="15.75" customHeight="1">
      <c r="A131" s="363"/>
      <c r="B131" s="100" t="s">
        <v>118</v>
      </c>
      <c r="C131" s="335" t="s">
        <v>201</v>
      </c>
      <c r="D131" s="336"/>
      <c r="E131" s="101">
        <v>30</v>
      </c>
      <c r="F131" s="102">
        <v>1564</v>
      </c>
      <c r="G131" s="121">
        <f t="shared" si="66"/>
        <v>46920</v>
      </c>
      <c r="H131" s="26"/>
      <c r="I131" s="104">
        <v>4</v>
      </c>
      <c r="J131" s="105">
        <v>3600</v>
      </c>
      <c r="K131" s="106">
        <f t="shared" si="45"/>
        <v>900</v>
      </c>
      <c r="L131" s="118">
        <v>4</v>
      </c>
      <c r="M131" s="105">
        <f t="shared" si="67"/>
        <v>3194.2799999999984</v>
      </c>
      <c r="N131" s="106">
        <f t="shared" si="60"/>
        <v>798.5699999999996</v>
      </c>
      <c r="O131" s="123">
        <f t="shared" si="61"/>
        <v>0</v>
      </c>
      <c r="P131" s="124">
        <f t="shared" si="62"/>
        <v>-101.4300000000004</v>
      </c>
      <c r="Q131" s="125">
        <f t="shared" si="63"/>
        <v>0.88729999999999953</v>
      </c>
      <c r="R131" s="328"/>
      <c r="S131" s="47">
        <v>0.88124999999999964</v>
      </c>
      <c r="T131" s="120">
        <v>0.90164351851851821</v>
      </c>
      <c r="U131" s="111">
        <v>15</v>
      </c>
      <c r="V131" s="112">
        <v>29.37751230324206</v>
      </c>
      <c r="W131" s="113"/>
      <c r="X131" s="116"/>
      <c r="Y131" s="337"/>
      <c r="Z131" s="338"/>
      <c r="AA131" s="172">
        <f t="shared" si="64"/>
        <v>-405.72000000000162</v>
      </c>
      <c r="AB131" s="110">
        <f t="shared" si="65"/>
        <v>0.88729999999999953</v>
      </c>
      <c r="AC131" s="333"/>
    </row>
    <row r="132" spans="1:29" ht="15.75" customHeight="1">
      <c r="A132" s="363"/>
      <c r="B132" s="100" t="s">
        <v>118</v>
      </c>
      <c r="C132" s="335" t="s">
        <v>147</v>
      </c>
      <c r="D132" s="336"/>
      <c r="E132" s="101">
        <v>24.82</v>
      </c>
      <c r="F132" s="102">
        <v>1527</v>
      </c>
      <c r="G132" s="121">
        <f t="shared" si="66"/>
        <v>37900.14</v>
      </c>
      <c r="H132" s="62"/>
      <c r="I132" s="104">
        <v>5</v>
      </c>
      <c r="J132" s="105">
        <v>3600</v>
      </c>
      <c r="K132" s="106">
        <f t="shared" si="45"/>
        <v>720</v>
      </c>
      <c r="L132" s="118">
        <v>5</v>
      </c>
      <c r="M132" s="105">
        <f t="shared" si="67"/>
        <v>3191.7682883712937</v>
      </c>
      <c r="N132" s="106">
        <f t="shared" si="60"/>
        <v>638.35365767425878</v>
      </c>
      <c r="O132" s="123">
        <f t="shared" si="61"/>
        <v>0</v>
      </c>
      <c r="P132" s="124">
        <f t="shared" si="62"/>
        <v>-81.646342325741216</v>
      </c>
      <c r="Q132" s="125">
        <f t="shared" si="63"/>
        <v>0.88660230232535941</v>
      </c>
      <c r="R132" s="328"/>
      <c r="S132" s="47">
        <v>0.9118055555555552</v>
      </c>
      <c r="T132" s="120">
        <v>0.93173611111111077</v>
      </c>
      <c r="U132" s="111">
        <v>14.633333333333276</v>
      </c>
      <c r="V132" s="112">
        <v>28.705091260478738</v>
      </c>
      <c r="W132" s="126"/>
      <c r="X132" s="127"/>
      <c r="Y132" s="337"/>
      <c r="Z132" s="338"/>
      <c r="AA132" s="172">
        <f t="shared" si="64"/>
        <v>-408.23171162870631</v>
      </c>
      <c r="AB132" s="110">
        <f t="shared" si="65"/>
        <v>0.8866023023253593</v>
      </c>
      <c r="AC132" s="333"/>
    </row>
    <row r="133" spans="1:29" ht="15.75" customHeight="1">
      <c r="A133" s="363"/>
      <c r="B133" s="100" t="s">
        <v>118</v>
      </c>
      <c r="C133" s="335" t="s">
        <v>146</v>
      </c>
      <c r="D133" s="336"/>
      <c r="E133" s="101">
        <v>18.18</v>
      </c>
      <c r="F133" s="102">
        <v>703</v>
      </c>
      <c r="G133" s="121">
        <f t="shared" si="66"/>
        <v>12780.539999999999</v>
      </c>
      <c r="H133" s="62"/>
      <c r="I133" s="104">
        <v>3</v>
      </c>
      <c r="J133" s="105">
        <v>3600</v>
      </c>
      <c r="K133" s="106">
        <f t="shared" si="45"/>
        <v>1200</v>
      </c>
      <c r="L133" s="118">
        <v>3</v>
      </c>
      <c r="M133" s="105">
        <f t="shared" si="67"/>
        <v>3196.6760598015244</v>
      </c>
      <c r="N133" s="106">
        <f t="shared" si="60"/>
        <v>1065.5586866005081</v>
      </c>
      <c r="O133" s="123">
        <f t="shared" si="61"/>
        <v>0</v>
      </c>
      <c r="P133" s="124">
        <f t="shared" si="62"/>
        <v>-134.44131339949195</v>
      </c>
      <c r="Q133" s="125">
        <f t="shared" si="63"/>
        <v>0.88796557216709004</v>
      </c>
      <c r="R133" s="328"/>
      <c r="S133" s="47">
        <v>0.94166666666666632</v>
      </c>
      <c r="T133" s="120">
        <v>0.95082175925925894</v>
      </c>
      <c r="U133" s="111">
        <v>15</v>
      </c>
      <c r="V133" s="112">
        <v>13.194956013972487</v>
      </c>
      <c r="W133" s="126"/>
      <c r="X133" s="127"/>
      <c r="Y133" s="337"/>
      <c r="Z133" s="338"/>
      <c r="AA133" s="172">
        <f t="shared" si="64"/>
        <v>-403.32394019847561</v>
      </c>
      <c r="AB133" s="110">
        <f t="shared" si="65"/>
        <v>0.88796557216709016</v>
      </c>
      <c r="AC133" s="333"/>
    </row>
    <row r="134" spans="1:29" ht="15.75" customHeight="1">
      <c r="A134" s="363"/>
      <c r="B134" s="100" t="s">
        <v>118</v>
      </c>
      <c r="C134" s="335" t="s">
        <v>134</v>
      </c>
      <c r="D134" s="336"/>
      <c r="E134" s="101">
        <v>16.7</v>
      </c>
      <c r="F134" s="102">
        <v>930</v>
      </c>
      <c r="G134" s="121">
        <f t="shared" si="66"/>
        <v>15531</v>
      </c>
      <c r="H134" s="62"/>
      <c r="I134" s="104">
        <v>3</v>
      </c>
      <c r="J134" s="105">
        <v>3600</v>
      </c>
      <c r="K134" s="106">
        <f t="shared" si="45"/>
        <v>1200</v>
      </c>
      <c r="L134" s="118">
        <v>3</v>
      </c>
      <c r="M134" s="105">
        <f t="shared" si="67"/>
        <v>3188.8053565367618</v>
      </c>
      <c r="N134" s="106">
        <f t="shared" si="60"/>
        <v>1062.9351188455873</v>
      </c>
      <c r="O134" s="123">
        <f t="shared" si="61"/>
        <v>0</v>
      </c>
      <c r="P134" s="124">
        <f t="shared" si="62"/>
        <v>-137.06488115441266</v>
      </c>
      <c r="Q134" s="125">
        <f t="shared" si="63"/>
        <v>0.88577926570465615</v>
      </c>
      <c r="R134" s="328"/>
      <c r="S134" s="47">
        <v>0.96111111111111069</v>
      </c>
      <c r="T134" s="120">
        <v>0.97325231481481445</v>
      </c>
      <c r="U134" s="111">
        <v>14.816666666666531</v>
      </c>
      <c r="V134" s="112">
        <v>17.498716215342231</v>
      </c>
      <c r="W134" s="126"/>
      <c r="X134" s="127"/>
      <c r="Y134" s="337"/>
      <c r="Z134" s="338"/>
      <c r="AA134" s="172">
        <f t="shared" si="64"/>
        <v>-411.19464346323821</v>
      </c>
      <c r="AB134" s="110">
        <f t="shared" si="65"/>
        <v>0.88577926570465604</v>
      </c>
      <c r="AC134" s="333"/>
    </row>
    <row r="135" spans="1:29" ht="15.75" customHeight="1">
      <c r="A135" s="363"/>
      <c r="B135" s="100" t="s">
        <v>118</v>
      </c>
      <c r="C135" s="335" t="s">
        <v>145</v>
      </c>
      <c r="D135" s="336"/>
      <c r="E135" s="101">
        <v>18.18</v>
      </c>
      <c r="F135" s="102">
        <v>2197</v>
      </c>
      <c r="G135" s="121">
        <f t="shared" si="66"/>
        <v>39941.46</v>
      </c>
      <c r="H135" s="62"/>
      <c r="I135" s="104">
        <v>3</v>
      </c>
      <c r="J135" s="105">
        <v>3600</v>
      </c>
      <c r="K135" s="106">
        <f t="shared" si="45"/>
        <v>1200</v>
      </c>
      <c r="L135" s="118">
        <v>3</v>
      </c>
      <c r="M135" s="105">
        <f t="shared" si="67"/>
        <v>3190.8177986702822</v>
      </c>
      <c r="N135" s="106">
        <f t="shared" si="60"/>
        <v>1063.605932890094</v>
      </c>
      <c r="O135" s="123">
        <f t="shared" si="61"/>
        <v>0</v>
      </c>
      <c r="P135" s="124">
        <f t="shared" si="62"/>
        <v>-136.39406710990602</v>
      </c>
      <c r="Q135" s="125">
        <f t="shared" si="63"/>
        <v>0.88633827740841165</v>
      </c>
      <c r="R135" s="328"/>
      <c r="S135" s="47">
        <v>0.98333333333333284</v>
      </c>
      <c r="T135" s="120">
        <v>1.0120138888888883</v>
      </c>
      <c r="U135" s="111">
        <v>14.516666666666485</v>
      </c>
      <c r="V135" s="112">
        <v>41.312293060084379</v>
      </c>
      <c r="W135" s="126"/>
      <c r="X135" s="127"/>
      <c r="Y135" s="337"/>
      <c r="Z135" s="338"/>
      <c r="AA135" s="172">
        <f t="shared" si="64"/>
        <v>-409.18220132971783</v>
      </c>
      <c r="AB135" s="110">
        <f t="shared" si="65"/>
        <v>0.88633827740841176</v>
      </c>
      <c r="AC135" s="333"/>
    </row>
    <row r="136" spans="1:29" ht="15.75" customHeight="1">
      <c r="A136" s="363"/>
      <c r="B136" s="100" t="s">
        <v>118</v>
      </c>
      <c r="C136" s="335" t="s">
        <v>139</v>
      </c>
      <c r="D136" s="336"/>
      <c r="E136" s="101">
        <v>16.66</v>
      </c>
      <c r="F136" s="102">
        <v>5071</v>
      </c>
      <c r="G136" s="121">
        <f t="shared" si="66"/>
        <v>84482.86</v>
      </c>
      <c r="H136" s="62"/>
      <c r="I136" s="104">
        <v>5</v>
      </c>
      <c r="J136" s="105">
        <v>3600</v>
      </c>
      <c r="K136" s="106">
        <f t="shared" si="45"/>
        <v>720</v>
      </c>
      <c r="L136" s="118">
        <v>5</v>
      </c>
      <c r="M136" s="105">
        <f t="shared" si="67"/>
        <v>3192.7878973714533</v>
      </c>
      <c r="N136" s="106">
        <f t="shared" si="60"/>
        <v>638.55757947429061</v>
      </c>
      <c r="O136" s="123">
        <f t="shared" si="61"/>
        <v>0</v>
      </c>
      <c r="P136" s="124">
        <f t="shared" si="62"/>
        <v>-81.442420525709394</v>
      </c>
      <c r="Q136" s="125">
        <f t="shared" si="63"/>
        <v>0.8868855270476258</v>
      </c>
      <c r="R136" s="328"/>
      <c r="S136" s="47">
        <v>1.0222222222222217</v>
      </c>
      <c r="T136" s="120">
        <v>1.0883912037037031</v>
      </c>
      <c r="U136" s="111">
        <v>14.70000000000006</v>
      </c>
      <c r="V136" s="112">
        <v>95.296026475949148</v>
      </c>
      <c r="W136" s="126"/>
      <c r="X136" s="127"/>
      <c r="Y136" s="337"/>
      <c r="Z136" s="338"/>
      <c r="AA136" s="172">
        <f t="shared" si="64"/>
        <v>-407.21210262854675</v>
      </c>
      <c r="AB136" s="110">
        <f t="shared" si="65"/>
        <v>0.88688552704762591</v>
      </c>
      <c r="AC136" s="333"/>
    </row>
    <row r="137" spans="1:29" ht="15.75" customHeight="1">
      <c r="A137" s="363"/>
      <c r="B137" s="100"/>
      <c r="C137" s="335"/>
      <c r="D137" s="336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8"/>
      <c r="S137" s="47"/>
      <c r="T137" s="120"/>
      <c r="U137" s="111"/>
      <c r="V137" s="112"/>
      <c r="W137" s="113"/>
      <c r="X137" s="116"/>
      <c r="Y137" s="337"/>
      <c r="Z137" s="338"/>
      <c r="AA137" s="172"/>
      <c r="AB137" s="110"/>
      <c r="AC137" s="333"/>
    </row>
    <row r="138" spans="1:29" ht="15.75" customHeight="1">
      <c r="A138" s="363"/>
      <c r="B138" s="100"/>
      <c r="C138" s="335"/>
      <c r="D138" s="336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8"/>
      <c r="S138" s="47"/>
      <c r="T138" s="120"/>
      <c r="U138" s="111"/>
      <c r="V138" s="112"/>
      <c r="W138" s="126"/>
      <c r="X138" s="127"/>
      <c r="Y138" s="337"/>
      <c r="Z138" s="338"/>
      <c r="AA138" s="172"/>
      <c r="AB138" s="110"/>
      <c r="AC138" s="333"/>
    </row>
    <row r="139" spans="1:29" ht="15.75" customHeight="1">
      <c r="A139" s="363"/>
      <c r="B139" s="100"/>
      <c r="C139" s="335"/>
      <c r="D139" s="336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8"/>
      <c r="S139" s="119"/>
      <c r="T139" s="120"/>
      <c r="U139" s="130"/>
      <c r="V139" s="131"/>
      <c r="W139" s="126"/>
      <c r="X139" s="127"/>
      <c r="Y139" s="337"/>
      <c r="Z139" s="338"/>
      <c r="AA139" s="173"/>
      <c r="AB139" s="125"/>
      <c r="AC139" s="333"/>
    </row>
    <row r="140" spans="1:29" ht="15.75" customHeight="1" thickBot="1">
      <c r="A140" s="364"/>
      <c r="B140" s="133" t="s">
        <v>115</v>
      </c>
      <c r="C140" s="358"/>
      <c r="D140" s="358"/>
      <c r="E140" s="134"/>
      <c r="F140" s="167"/>
      <c r="G140" s="135"/>
      <c r="H140" s="69"/>
      <c r="I140" s="136">
        <f t="shared" ref="I140:J140" si="68">AVERAGE(I124:I139)</f>
        <v>3.9230769230769229</v>
      </c>
      <c r="J140" s="137">
        <f t="shared" si="68"/>
        <v>3600</v>
      </c>
      <c r="K140" s="138">
        <f t="shared" ref="K140" si="69">J140/I140</f>
        <v>917.64705882352951</v>
      </c>
      <c r="L140" s="136">
        <f t="shared" ref="L140:M140" si="70">AVERAGE(L124:L139)</f>
        <v>3.9230769230769229</v>
      </c>
      <c r="M140" s="137">
        <f t="shared" si="70"/>
        <v>3192.5429768364679</v>
      </c>
      <c r="N140" s="138">
        <f>M140/L140</f>
        <v>813.78546468380557</v>
      </c>
      <c r="O140" s="139">
        <f>L140-I140</f>
        <v>0</v>
      </c>
      <c r="P140" s="140">
        <f>N140-K140</f>
        <v>-103.86159413972393</v>
      </c>
      <c r="Q140" s="141">
        <f>N140/K140</f>
        <v>0.88681749356568551</v>
      </c>
      <c r="R140" s="329"/>
      <c r="S140" s="142">
        <v>0.74722222222222223</v>
      </c>
      <c r="T140" s="143">
        <v>1.0883912037037031</v>
      </c>
      <c r="U140" s="144"/>
      <c r="V140" s="166"/>
      <c r="W140" s="167"/>
      <c r="X140" s="138"/>
      <c r="Y140" s="359"/>
      <c r="Z140" s="360"/>
      <c r="AA140" s="174">
        <f>M140-J140</f>
        <v>-407.45702316353209</v>
      </c>
      <c r="AB140" s="141">
        <f>M140/J140</f>
        <v>0.88681749356568551</v>
      </c>
      <c r="AC140" s="334"/>
    </row>
    <row r="142" spans="1:29">
      <c r="Y142" s="365" t="s">
        <v>149</v>
      </c>
      <c r="Z142" s="365"/>
    </row>
    <row r="143" spans="1:29">
      <c r="Y143" s="365" t="s">
        <v>150</v>
      </c>
      <c r="Z143" s="365"/>
    </row>
    <row r="144" spans="1:29">
      <c r="Y144" s="365" t="s">
        <v>151</v>
      </c>
      <c r="Z144" s="365"/>
    </row>
    <row r="145" spans="25:26">
      <c r="Y145" s="365" t="s">
        <v>152</v>
      </c>
      <c r="Z145" s="365"/>
    </row>
    <row r="146" spans="25:26">
      <c r="Y146" s="365" t="s">
        <v>153</v>
      </c>
      <c r="Z146" s="365"/>
    </row>
    <row r="147" spans="25:26">
      <c r="Y147" s="365" t="s">
        <v>154</v>
      </c>
      <c r="Z147" s="365"/>
    </row>
    <row r="148" spans="25:26">
      <c r="Y148" s="365" t="s">
        <v>155</v>
      </c>
      <c r="Z148" s="365"/>
    </row>
    <row r="149" spans="25:26">
      <c r="Y149" s="365" t="s">
        <v>156</v>
      </c>
      <c r="Z149" s="365"/>
    </row>
    <row r="150" spans="25:26">
      <c r="Y150" s="365" t="s">
        <v>157</v>
      </c>
      <c r="Z150" s="365"/>
    </row>
    <row r="151" spans="25:26">
      <c r="Y151" s="365" t="s">
        <v>158</v>
      </c>
      <c r="Z151" s="365"/>
    </row>
    <row r="152" spans="25:26">
      <c r="Y152" s="365" t="s">
        <v>159</v>
      </c>
      <c r="Z152" s="365"/>
    </row>
    <row r="153" spans="25:26">
      <c r="Y153" s="365" t="s">
        <v>160</v>
      </c>
      <c r="Z153" s="365"/>
    </row>
    <row r="154" spans="25:26">
      <c r="Y154" s="365" t="s">
        <v>161</v>
      </c>
      <c r="Z154" s="365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68" priority="1" operator="greaterThan">
      <formula>0</formula>
    </cfRule>
  </conditionalFormatting>
  <conditionalFormatting sqref="P5:P140 AA5:AA140">
    <cfRule type="cellIs" dxfId="67" priority="4" operator="lessThan">
      <formula>0</formula>
    </cfRule>
  </conditionalFormatting>
  <conditionalFormatting sqref="Q5:Q140 AB5:AB140">
    <cfRule type="cellIs" dxfId="66" priority="2" operator="greaterThan">
      <formula>1</formula>
    </cfRule>
    <cfRule type="cellIs" dxfId="65" priority="3" operator="lessThan">
      <formula>0.8</formula>
    </cfRule>
  </conditionalFormatting>
  <conditionalFormatting sqref="AC5:AC6 R5:R140 AC73:AC78">
    <cfRule type="cellIs" dxfId="64" priority="5" operator="lessThan">
      <formula>0.8</formula>
    </cfRule>
  </conditionalFormatting>
  <conditionalFormatting sqref="AC12:AC20">
    <cfRule type="cellIs" dxfId="63" priority="12" operator="lessThan">
      <formula>0.8</formula>
    </cfRule>
  </conditionalFormatting>
  <conditionalFormatting sqref="AC22">
    <cfRule type="cellIs" dxfId="62" priority="11" operator="lessThan">
      <formula>0.8</formula>
    </cfRule>
  </conditionalFormatting>
  <conditionalFormatting sqref="AC39">
    <cfRule type="cellIs" dxfId="61" priority="7" operator="lessThan">
      <formula>0.8</formula>
    </cfRule>
  </conditionalFormatting>
  <conditionalFormatting sqref="AC56:AC61">
    <cfRule type="cellIs" dxfId="60" priority="6" operator="lessThan">
      <formula>0.8</formula>
    </cfRule>
  </conditionalFormatting>
  <conditionalFormatting sqref="AC90">
    <cfRule type="cellIs" dxfId="59" priority="10" operator="lessThan">
      <formula>0.8</formula>
    </cfRule>
  </conditionalFormatting>
  <conditionalFormatting sqref="AC107">
    <cfRule type="cellIs" dxfId="58" priority="9" operator="lessThan">
      <formula>0.8</formula>
    </cfRule>
  </conditionalFormatting>
  <conditionalFormatting sqref="AC124:AC129">
    <cfRule type="cellIs" dxfId="57" priority="8" operator="lessThan">
      <formula>0.8</formula>
    </cfRule>
  </conditionalFormatting>
  <dataValidations count="1">
    <dataValidation type="list" allowBlank="1" showInputMessage="1" showErrorMessage="1" sqref="Y5:Z140" xr:uid="{A187B7F7-3169-434D-812F-4401E98E14DE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01526-4A12-4202-8317-95CDB09B495A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K16" sqref="K16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5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SUM(F5:F140)</f>
        <v>82302</v>
      </c>
      <c r="E1" s="88" t="s">
        <v>3</v>
      </c>
      <c r="F1" s="89">
        <f>SUM(G5:G140)</f>
        <v>3615489.9000000008</v>
      </c>
      <c r="G1" s="90" t="s">
        <v>84</v>
      </c>
      <c r="H1" s="91">
        <f>L21+L38+L55+L72+L89+L106+L123+L140</f>
        <v>133.84166666666667</v>
      </c>
      <c r="I1" s="284" t="s">
        <v>85</v>
      </c>
      <c r="J1" s="280"/>
      <c r="K1" s="309"/>
      <c r="L1" s="313" t="s">
        <v>86</v>
      </c>
      <c r="M1" s="314"/>
      <c r="N1" s="315"/>
      <c r="O1" s="280" t="s">
        <v>87</v>
      </c>
      <c r="P1" s="280"/>
      <c r="Q1" s="280"/>
      <c r="R1" s="281"/>
      <c r="S1" s="284" t="s">
        <v>88</v>
      </c>
      <c r="T1" s="280"/>
      <c r="U1" s="280"/>
      <c r="V1" s="280"/>
      <c r="W1" s="280"/>
      <c r="X1" s="281"/>
      <c r="Y1" s="192" t="s">
        <v>187</v>
      </c>
      <c r="Z1" s="192" t="s">
        <v>188</v>
      </c>
      <c r="AA1" s="366" t="s">
        <v>163</v>
      </c>
      <c r="AB1" s="367"/>
      <c r="AC1" s="176" t="s">
        <v>19</v>
      </c>
      <c r="AD1" s="177" t="s">
        <v>162</v>
      </c>
      <c r="AE1" s="284" t="s">
        <v>90</v>
      </c>
      <c r="AF1" s="286"/>
      <c r="AG1" s="287"/>
    </row>
    <row r="2" spans="1:33" ht="26.25" customHeight="1" thickBot="1">
      <c r="A2" s="299">
        <v>46206</v>
      </c>
      <c r="B2" s="300"/>
      <c r="C2" s="92" t="s">
        <v>40</v>
      </c>
      <c r="D2" s="93">
        <f>AVERAGE(N21,N38,N55,N72,N89,N106,N123,N140)</f>
        <v>191.74061085036666</v>
      </c>
      <c r="E2" s="93" t="s">
        <v>91</v>
      </c>
      <c r="F2" s="94">
        <f>F1/D1</f>
        <v>43.929550922213323</v>
      </c>
      <c r="G2" s="95" t="s">
        <v>92</v>
      </c>
      <c r="H2" s="96">
        <f>COUNT(H5:H140)</f>
        <v>0</v>
      </c>
      <c r="I2" s="310"/>
      <c r="J2" s="311"/>
      <c r="K2" s="312"/>
      <c r="L2" s="316"/>
      <c r="M2" s="282"/>
      <c r="N2" s="317"/>
      <c r="O2" s="282"/>
      <c r="P2" s="282"/>
      <c r="Q2" s="282"/>
      <c r="R2" s="283"/>
      <c r="S2" s="285"/>
      <c r="T2" s="282"/>
      <c r="U2" s="282"/>
      <c r="V2" s="282"/>
      <c r="W2" s="282"/>
      <c r="X2" s="283"/>
      <c r="Y2" s="193">
        <f>SUM(Y21,Y38,Y55,Y72,Y89,Y106,Y123,Y140)</f>
        <v>0</v>
      </c>
      <c r="Z2" s="193">
        <f>SUM(Z21,Z38,Z55,Z72,Z89,Z106,Z123,Z140)</f>
        <v>0</v>
      </c>
      <c r="AA2" s="368"/>
      <c r="AB2" s="369"/>
      <c r="AC2" s="201">
        <f>SUM(AC21,AC38,AC55,AC72,AC89,AC106,AC123,AC140)</f>
        <v>46</v>
      </c>
      <c r="AD2" s="202">
        <f>SUM(AD21,AD38,AD55,AD72,AD89,AD106,AD123,AD140)</f>
        <v>0</v>
      </c>
      <c r="AE2" s="288"/>
      <c r="AF2" s="289"/>
      <c r="AG2" s="290"/>
    </row>
    <row r="3" spans="1:33" ht="23.25" customHeight="1">
      <c r="A3" s="301" t="s">
        <v>93</v>
      </c>
      <c r="B3" s="303" t="s">
        <v>94</v>
      </c>
      <c r="C3" s="305" t="s">
        <v>95</v>
      </c>
      <c r="D3" s="305"/>
      <c r="E3" s="307" t="s">
        <v>96</v>
      </c>
      <c r="F3" s="305" t="s">
        <v>97</v>
      </c>
      <c r="G3" s="307" t="s">
        <v>98</v>
      </c>
      <c r="H3" s="356" t="s">
        <v>99</v>
      </c>
      <c r="I3" s="291" t="s">
        <v>100</v>
      </c>
      <c r="J3" s="293" t="s">
        <v>101</v>
      </c>
      <c r="K3" s="295" t="s">
        <v>40</v>
      </c>
      <c r="L3" s="297" t="s">
        <v>100</v>
      </c>
      <c r="M3" s="293" t="s">
        <v>101</v>
      </c>
      <c r="N3" s="295" t="s">
        <v>40</v>
      </c>
      <c r="O3" s="291" t="s">
        <v>100</v>
      </c>
      <c r="P3" s="350" t="s">
        <v>40</v>
      </c>
      <c r="Q3" s="352" t="s">
        <v>102</v>
      </c>
      <c r="R3" s="354" t="s">
        <v>103</v>
      </c>
      <c r="S3" s="339" t="s">
        <v>104</v>
      </c>
      <c r="T3" s="340"/>
      <c r="U3" s="341" t="s">
        <v>105</v>
      </c>
      <c r="V3" s="341" t="s">
        <v>106</v>
      </c>
      <c r="W3" s="305" t="s">
        <v>107</v>
      </c>
      <c r="X3" s="343"/>
      <c r="Y3" s="370" t="s">
        <v>189</v>
      </c>
      <c r="Z3" s="371"/>
      <c r="AA3" s="377" t="s">
        <v>108</v>
      </c>
      <c r="AB3" s="378"/>
      <c r="AC3" s="370" t="s">
        <v>190</v>
      </c>
      <c r="AD3" s="371"/>
      <c r="AE3" s="348" t="s">
        <v>101</v>
      </c>
      <c r="AF3" s="318" t="s">
        <v>102</v>
      </c>
      <c r="AG3" s="320" t="s">
        <v>109</v>
      </c>
    </row>
    <row r="4" spans="1:33" ht="17.25" customHeight="1" thickBot="1">
      <c r="A4" s="302"/>
      <c r="B4" s="304"/>
      <c r="C4" s="306"/>
      <c r="D4" s="306"/>
      <c r="E4" s="308"/>
      <c r="F4" s="306"/>
      <c r="G4" s="308"/>
      <c r="H4" s="357"/>
      <c r="I4" s="292"/>
      <c r="J4" s="294"/>
      <c r="K4" s="296"/>
      <c r="L4" s="298"/>
      <c r="M4" s="294"/>
      <c r="N4" s="296"/>
      <c r="O4" s="292"/>
      <c r="P4" s="351"/>
      <c r="Q4" s="353"/>
      <c r="R4" s="355"/>
      <c r="S4" s="203" t="s">
        <v>110</v>
      </c>
      <c r="T4" s="204" t="s">
        <v>111</v>
      </c>
      <c r="U4" s="342"/>
      <c r="V4" s="342"/>
      <c r="W4" s="99" t="s">
        <v>112</v>
      </c>
      <c r="X4" s="69" t="s">
        <v>113</v>
      </c>
      <c r="Y4" s="194" t="s">
        <v>49</v>
      </c>
      <c r="Z4" s="195" t="s">
        <v>50</v>
      </c>
      <c r="AA4" s="379"/>
      <c r="AB4" s="380"/>
      <c r="AC4" s="194" t="s">
        <v>164</v>
      </c>
      <c r="AD4" s="195" t="s">
        <v>165</v>
      </c>
      <c r="AE4" s="349"/>
      <c r="AF4" s="319"/>
      <c r="AG4" s="321"/>
    </row>
    <row r="5" spans="1:33" ht="15.75" customHeight="1">
      <c r="A5" s="322" t="s">
        <v>170</v>
      </c>
      <c r="B5" s="114" t="s">
        <v>166</v>
      </c>
      <c r="C5" s="372" t="s">
        <v>167</v>
      </c>
      <c r="D5" s="372"/>
      <c r="E5" s="147">
        <v>19.7</v>
      </c>
      <c r="F5" s="151">
        <v>3375</v>
      </c>
      <c r="G5" s="148">
        <f t="shared" ref="G5:G9" si="0">E5*F5</f>
        <v>66487.5</v>
      </c>
      <c r="H5" s="149"/>
      <c r="I5" s="150">
        <v>13</v>
      </c>
      <c r="J5" s="151">
        <v>1200</v>
      </c>
      <c r="K5" s="152">
        <f>J5/I5</f>
        <v>92.307692307692307</v>
      </c>
      <c r="L5" s="107">
        <v>13</v>
      </c>
      <c r="M5" s="151">
        <f>F5/V5*60</f>
        <v>1082.5704896674563</v>
      </c>
      <c r="N5" s="152">
        <f>M5/L5</f>
        <v>83.274653051342796</v>
      </c>
      <c r="O5" s="154">
        <f>L5-I5</f>
        <v>0</v>
      </c>
      <c r="P5" s="155">
        <f>N5-K5</f>
        <v>-9.033039256349511</v>
      </c>
      <c r="Q5" s="156">
        <f>N5/K5</f>
        <v>0.90214207472288033</v>
      </c>
      <c r="R5" s="327">
        <f>Q21</f>
        <v>0.89714935452511457</v>
      </c>
      <c r="S5" s="157">
        <v>0.16666666666666666</v>
      </c>
      <c r="T5" s="158">
        <v>0.29656249999999995</v>
      </c>
      <c r="U5" s="159"/>
      <c r="V5" s="160">
        <v>187.05479405983431</v>
      </c>
      <c r="W5" s="181"/>
      <c r="X5" s="152"/>
      <c r="Y5" s="12"/>
      <c r="Z5" s="198"/>
      <c r="AA5" s="330"/>
      <c r="AB5" s="331"/>
      <c r="AC5" s="12">
        <v>4</v>
      </c>
      <c r="AD5" s="198"/>
      <c r="AE5" s="178">
        <f>M5-J5</f>
        <v>-117.42951033254371</v>
      </c>
      <c r="AF5" s="132">
        <f>M5/J5</f>
        <v>0.90214207472288022</v>
      </c>
      <c r="AG5" s="373">
        <f>AF21</f>
        <v>0.89714935452511446</v>
      </c>
    </row>
    <row r="6" spans="1:33" ht="15.75" customHeight="1">
      <c r="A6" s="323"/>
      <c r="B6" s="100" t="s">
        <v>171</v>
      </c>
      <c r="C6" s="376" t="s">
        <v>172</v>
      </c>
      <c r="D6" s="376"/>
      <c r="E6" s="101">
        <v>56.43</v>
      </c>
      <c r="F6" s="102">
        <v>5402</v>
      </c>
      <c r="G6" s="103">
        <f t="shared" si="0"/>
        <v>304834.86</v>
      </c>
      <c r="H6" s="26"/>
      <c r="I6" s="104">
        <v>24</v>
      </c>
      <c r="J6" s="105">
        <v>2000</v>
      </c>
      <c r="K6" s="106">
        <f t="shared" ref="K6:K44" si="1">J6/I6</f>
        <v>83.333333333333329</v>
      </c>
      <c r="L6" s="107">
        <v>24</v>
      </c>
      <c r="M6" s="105">
        <f>F6/V6*60</f>
        <v>1791.5403014463873</v>
      </c>
      <c r="N6" s="106">
        <f>M6/L6</f>
        <v>74.647512560266136</v>
      </c>
      <c r="O6" s="108">
        <f>L6-I6</f>
        <v>0</v>
      </c>
      <c r="P6" s="109">
        <f>N6-K6</f>
        <v>-8.6858207730671921</v>
      </c>
      <c r="Q6" s="110">
        <f>N6/K6</f>
        <v>0.89577015072319366</v>
      </c>
      <c r="R6" s="328"/>
      <c r="S6" s="47">
        <v>0.3</v>
      </c>
      <c r="T6" s="48">
        <v>0.42563657407407407</v>
      </c>
      <c r="U6" s="111">
        <v>4.9500000000000544</v>
      </c>
      <c r="V6" s="112">
        <v>180.91694601473606</v>
      </c>
      <c r="W6" s="113"/>
      <c r="X6" s="116"/>
      <c r="Y6" s="12"/>
      <c r="Z6" s="198"/>
      <c r="AA6" s="337"/>
      <c r="AB6" s="338"/>
      <c r="AC6" s="12">
        <v>4</v>
      </c>
      <c r="AD6" s="198"/>
      <c r="AE6" s="117">
        <f>M6-J6</f>
        <v>-208.45969855361272</v>
      </c>
      <c r="AF6" s="110">
        <f>M6/J6</f>
        <v>0.89577015072319366</v>
      </c>
      <c r="AG6" s="374"/>
    </row>
    <row r="7" spans="1:33" ht="15.75" customHeight="1">
      <c r="A7" s="323"/>
      <c r="B7" s="100" t="s">
        <v>173</v>
      </c>
      <c r="C7" s="376" t="s">
        <v>196</v>
      </c>
      <c r="D7" s="376"/>
      <c r="E7" s="101">
        <v>77.349999999999994</v>
      </c>
      <c r="F7" s="102">
        <v>586</v>
      </c>
      <c r="G7" s="103">
        <f t="shared" si="0"/>
        <v>45327.1</v>
      </c>
      <c r="H7" s="26"/>
      <c r="I7" s="104">
        <v>25</v>
      </c>
      <c r="J7" s="105">
        <v>2000</v>
      </c>
      <c r="K7" s="106">
        <f t="shared" si="1"/>
        <v>80</v>
      </c>
      <c r="L7" s="107">
        <v>25</v>
      </c>
      <c r="M7" s="105">
        <f>F7/V7*60</f>
        <v>1787.6323683027767</v>
      </c>
      <c r="N7" s="106">
        <f>M7/L7</f>
        <v>71.505294732111068</v>
      </c>
      <c r="O7" s="108">
        <f>L7-I7</f>
        <v>0</v>
      </c>
      <c r="P7" s="109">
        <f>N7-K7</f>
        <v>-8.4947052678889321</v>
      </c>
      <c r="Q7" s="110">
        <f>N7/K7</f>
        <v>0.8938161841513883</v>
      </c>
      <c r="R7" s="328"/>
      <c r="S7" s="47">
        <v>0.42916666666666664</v>
      </c>
      <c r="T7" s="48">
        <v>0.44282407407407404</v>
      </c>
      <c r="U7" s="111">
        <v>5.083333333333302</v>
      </c>
      <c r="V7" s="112">
        <v>19.668473576243077</v>
      </c>
      <c r="W7" s="113"/>
      <c r="X7" s="116"/>
      <c r="Y7" s="12"/>
      <c r="Z7" s="198"/>
      <c r="AA7" s="337"/>
      <c r="AB7" s="338"/>
      <c r="AC7" s="12">
        <v>1</v>
      </c>
      <c r="AD7" s="198"/>
      <c r="AE7" s="117">
        <f>M7-J7</f>
        <v>-212.36763169722326</v>
      </c>
      <c r="AF7" s="110">
        <f>M7/J7</f>
        <v>0.89381618415138842</v>
      </c>
      <c r="AG7" s="374"/>
    </row>
    <row r="8" spans="1:33" ht="15.75" customHeight="1">
      <c r="A8" s="323"/>
      <c r="B8" s="100" t="s">
        <v>173</v>
      </c>
      <c r="C8" s="376" t="s">
        <v>174</v>
      </c>
      <c r="D8" s="376"/>
      <c r="E8" s="101">
        <v>77.34</v>
      </c>
      <c r="F8" s="102">
        <v>1440</v>
      </c>
      <c r="G8" s="103">
        <f t="shared" si="0"/>
        <v>111369.60000000001</v>
      </c>
      <c r="H8" s="26"/>
      <c r="I8" s="104">
        <v>23</v>
      </c>
      <c r="J8" s="105">
        <v>2000</v>
      </c>
      <c r="K8" s="106">
        <f t="shared" si="1"/>
        <v>86.956521739130437</v>
      </c>
      <c r="L8" s="118">
        <v>23</v>
      </c>
      <c r="M8" s="105">
        <f>F8/V8*60</f>
        <v>1795.0192297084639</v>
      </c>
      <c r="N8" s="106">
        <f>M8/L8</f>
        <v>78.044314335150602</v>
      </c>
      <c r="O8" s="108">
        <f>L8-I8</f>
        <v>0</v>
      </c>
      <c r="P8" s="109">
        <f>N8-K8</f>
        <v>-8.9122074039798349</v>
      </c>
      <c r="Q8" s="110">
        <f>N8/K8</f>
        <v>0.89750961485423186</v>
      </c>
      <c r="R8" s="328"/>
      <c r="S8" s="47">
        <v>0.44652777777777775</v>
      </c>
      <c r="T8" s="48">
        <v>0.47994212962962962</v>
      </c>
      <c r="U8" s="111">
        <v>5.333333333333341</v>
      </c>
      <c r="V8" s="112">
        <v>48.133189087914431</v>
      </c>
      <c r="W8" s="113">
        <v>0.47994212962962962</v>
      </c>
      <c r="X8" s="116">
        <v>0.51874999999999993</v>
      </c>
      <c r="Y8" s="12"/>
      <c r="Z8" s="198"/>
      <c r="AA8" s="337"/>
      <c r="AB8" s="338"/>
      <c r="AC8" s="12">
        <v>1</v>
      </c>
      <c r="AD8" s="198"/>
      <c r="AE8" s="117">
        <f>M8-J8</f>
        <v>-204.98077029153615</v>
      </c>
      <c r="AF8" s="110">
        <f>M8/J8</f>
        <v>0.89750961485423197</v>
      </c>
      <c r="AG8" s="374"/>
    </row>
    <row r="9" spans="1:33" ht="15.75" customHeight="1">
      <c r="A9" s="323"/>
      <c r="B9" s="100" t="s">
        <v>173</v>
      </c>
      <c r="C9" s="376" t="s">
        <v>176</v>
      </c>
      <c r="D9" s="376"/>
      <c r="E9" s="101">
        <v>59.52</v>
      </c>
      <c r="F9" s="102">
        <v>2847</v>
      </c>
      <c r="G9" s="103">
        <f t="shared" si="0"/>
        <v>169453.44</v>
      </c>
      <c r="H9" s="13"/>
      <c r="I9" s="104">
        <v>24</v>
      </c>
      <c r="J9" s="105">
        <v>2000</v>
      </c>
      <c r="K9" s="106">
        <f t="shared" si="1"/>
        <v>83.333333333333329</v>
      </c>
      <c r="L9" s="118">
        <v>24</v>
      </c>
      <c r="M9" s="105">
        <f>F9/V9*60</f>
        <v>1797.011672505969</v>
      </c>
      <c r="N9" s="106">
        <f>M9/L9</f>
        <v>74.875486354415372</v>
      </c>
      <c r="O9" s="108">
        <f>L9-I9</f>
        <v>0</v>
      </c>
      <c r="P9" s="109">
        <f>N9-K9</f>
        <v>-8.4578469789179564</v>
      </c>
      <c r="Q9" s="110">
        <f>N9/K9</f>
        <v>0.89850583625298452</v>
      </c>
      <c r="R9" s="328"/>
      <c r="S9" s="47">
        <v>0.51874999999999993</v>
      </c>
      <c r="T9" s="48">
        <v>0.58475694444444437</v>
      </c>
      <c r="U9" s="111">
        <v>55.883333333333248</v>
      </c>
      <c r="V9" s="112">
        <v>95.057813264945608</v>
      </c>
      <c r="W9" s="113"/>
      <c r="X9" s="116"/>
      <c r="Y9" s="12"/>
      <c r="Z9" s="198"/>
      <c r="AA9" s="337"/>
      <c r="AB9" s="338"/>
      <c r="AC9" s="12">
        <v>2</v>
      </c>
      <c r="AD9" s="198"/>
      <c r="AE9" s="117">
        <f>M9-J9</f>
        <v>-202.98832749403095</v>
      </c>
      <c r="AF9" s="110">
        <f>M9/J9</f>
        <v>0.89850583625298452</v>
      </c>
      <c r="AG9" s="374"/>
    </row>
    <row r="10" spans="1:33" ht="15.75" customHeight="1">
      <c r="A10" s="323"/>
      <c r="B10" s="100"/>
      <c r="C10" s="376"/>
      <c r="D10" s="376"/>
      <c r="E10" s="101"/>
      <c r="F10" s="102"/>
      <c r="G10" s="121"/>
      <c r="H10" s="122"/>
      <c r="I10" s="104"/>
      <c r="J10" s="105"/>
      <c r="K10" s="106"/>
      <c r="L10" s="118"/>
      <c r="M10" s="105"/>
      <c r="N10" s="106"/>
      <c r="O10" s="108"/>
      <c r="P10" s="109"/>
      <c r="Q10" s="110"/>
      <c r="R10" s="328"/>
      <c r="S10" s="47"/>
      <c r="T10" s="120"/>
      <c r="U10" s="111"/>
      <c r="V10" s="112"/>
      <c r="W10" s="113"/>
      <c r="X10" s="116"/>
      <c r="Y10" s="12"/>
      <c r="Z10" s="198"/>
      <c r="AA10" s="337"/>
      <c r="AB10" s="338"/>
      <c r="AC10" s="12"/>
      <c r="AD10" s="198"/>
      <c r="AE10" s="117"/>
      <c r="AF10" s="110"/>
      <c r="AG10" s="374"/>
    </row>
    <row r="11" spans="1:33" ht="15.75" customHeight="1">
      <c r="A11" s="323"/>
      <c r="B11" s="100"/>
      <c r="C11" s="376"/>
      <c r="D11" s="376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328"/>
      <c r="S11" s="47"/>
      <c r="T11" s="120"/>
      <c r="U11" s="111"/>
      <c r="V11" s="112"/>
      <c r="W11" s="113"/>
      <c r="X11" s="116"/>
      <c r="Y11" s="12"/>
      <c r="Z11" s="198"/>
      <c r="AA11" s="337"/>
      <c r="AB11" s="338"/>
      <c r="AC11" s="12"/>
      <c r="AD11" s="198"/>
      <c r="AE11" s="117"/>
      <c r="AF11" s="110"/>
      <c r="AG11" s="374"/>
    </row>
    <row r="12" spans="1:33" ht="15.75" customHeight="1">
      <c r="A12" s="323"/>
      <c r="B12" s="100"/>
      <c r="C12" s="376"/>
      <c r="D12" s="376"/>
      <c r="E12" s="101"/>
      <c r="F12" s="102"/>
      <c r="G12" s="121"/>
      <c r="H12" s="62"/>
      <c r="I12" s="104"/>
      <c r="J12" s="105"/>
      <c r="K12" s="106"/>
      <c r="L12" s="107"/>
      <c r="M12" s="105"/>
      <c r="N12" s="106"/>
      <c r="O12" s="123"/>
      <c r="P12" s="124"/>
      <c r="Q12" s="125"/>
      <c r="R12" s="328"/>
      <c r="S12" s="47"/>
      <c r="T12" s="120"/>
      <c r="U12" s="111"/>
      <c r="V12" s="112"/>
      <c r="W12" s="113"/>
      <c r="X12" s="116"/>
      <c r="Y12" s="12"/>
      <c r="Z12" s="198"/>
      <c r="AA12" s="337"/>
      <c r="AB12" s="338"/>
      <c r="AC12" s="12"/>
      <c r="AD12" s="198"/>
      <c r="AE12" s="117"/>
      <c r="AF12" s="110"/>
      <c r="AG12" s="374"/>
    </row>
    <row r="13" spans="1:33" ht="15.75" customHeight="1">
      <c r="A13" s="323"/>
      <c r="B13" s="100"/>
      <c r="C13" s="376"/>
      <c r="D13" s="37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8"/>
      <c r="S13" s="47"/>
      <c r="T13" s="120"/>
      <c r="U13" s="111"/>
      <c r="V13" s="112"/>
      <c r="W13" s="113"/>
      <c r="X13" s="116"/>
      <c r="Y13" s="12"/>
      <c r="Z13" s="198"/>
      <c r="AA13" s="337"/>
      <c r="AB13" s="338"/>
      <c r="AC13" s="12"/>
      <c r="AD13" s="198"/>
      <c r="AE13" s="117"/>
      <c r="AF13" s="110"/>
      <c r="AG13" s="374"/>
    </row>
    <row r="14" spans="1:33" ht="15.75" customHeight="1">
      <c r="A14" s="323"/>
      <c r="B14" s="100"/>
      <c r="C14" s="376"/>
      <c r="D14" s="37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8"/>
      <c r="S14" s="47"/>
      <c r="T14" s="120"/>
      <c r="U14" s="111"/>
      <c r="V14" s="112"/>
      <c r="W14" s="113"/>
      <c r="X14" s="116"/>
      <c r="Y14" s="12"/>
      <c r="Z14" s="198"/>
      <c r="AA14" s="337"/>
      <c r="AB14" s="338"/>
      <c r="AC14" s="12"/>
      <c r="AD14" s="198"/>
      <c r="AE14" s="117"/>
      <c r="AF14" s="110"/>
      <c r="AG14" s="374"/>
    </row>
    <row r="15" spans="1:33" ht="15.75" customHeight="1">
      <c r="A15" s="323"/>
      <c r="B15" s="100"/>
      <c r="C15" s="376"/>
      <c r="D15" s="37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8"/>
      <c r="S15" s="47"/>
      <c r="T15" s="120"/>
      <c r="U15" s="111"/>
      <c r="V15" s="112"/>
      <c r="W15" s="113"/>
      <c r="X15" s="116"/>
      <c r="Y15" s="12"/>
      <c r="Z15" s="198"/>
      <c r="AA15" s="337"/>
      <c r="AB15" s="338"/>
      <c r="AC15" s="12"/>
      <c r="AD15" s="198"/>
      <c r="AE15" s="117"/>
      <c r="AF15" s="110"/>
      <c r="AG15" s="374"/>
    </row>
    <row r="16" spans="1:33" ht="15.75" customHeight="1">
      <c r="A16" s="323"/>
      <c r="B16" s="100"/>
      <c r="C16" s="376"/>
      <c r="D16" s="37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8"/>
      <c r="S16" s="47"/>
      <c r="T16" s="120"/>
      <c r="U16" s="111"/>
      <c r="V16" s="112"/>
      <c r="W16" s="113"/>
      <c r="X16" s="116"/>
      <c r="Y16" s="12"/>
      <c r="Z16" s="198"/>
      <c r="AA16" s="337"/>
      <c r="AB16" s="338"/>
      <c r="AC16" s="12"/>
      <c r="AD16" s="198"/>
      <c r="AE16" s="117"/>
      <c r="AF16" s="110"/>
      <c r="AG16" s="374"/>
    </row>
    <row r="17" spans="1:33" ht="15.75" customHeight="1">
      <c r="A17" s="323"/>
      <c r="B17" s="100"/>
      <c r="C17" s="376"/>
      <c r="D17" s="37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8"/>
      <c r="S17" s="47"/>
      <c r="T17" s="120"/>
      <c r="U17" s="111"/>
      <c r="V17" s="112"/>
      <c r="W17" s="113"/>
      <c r="X17" s="116"/>
      <c r="Y17" s="12"/>
      <c r="Z17" s="198"/>
      <c r="AA17" s="337"/>
      <c r="AB17" s="338"/>
      <c r="AC17" s="12"/>
      <c r="AD17" s="198"/>
      <c r="AE17" s="117"/>
      <c r="AF17" s="110"/>
      <c r="AG17" s="374"/>
    </row>
    <row r="18" spans="1:33" ht="15.75" customHeight="1">
      <c r="A18" s="323"/>
      <c r="B18" s="100"/>
      <c r="C18" s="376"/>
      <c r="D18" s="37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8"/>
      <c r="S18" s="47"/>
      <c r="T18" s="120"/>
      <c r="U18" s="111"/>
      <c r="V18" s="112"/>
      <c r="W18" s="113"/>
      <c r="X18" s="116"/>
      <c r="Y18" s="12"/>
      <c r="Z18" s="198"/>
      <c r="AA18" s="337"/>
      <c r="AB18" s="338"/>
      <c r="AC18" s="12"/>
      <c r="AD18" s="198"/>
      <c r="AE18" s="117"/>
      <c r="AF18" s="110"/>
      <c r="AG18" s="374"/>
    </row>
    <row r="19" spans="1:33" ht="15.75" customHeight="1">
      <c r="A19" s="323"/>
      <c r="B19" s="100"/>
      <c r="C19" s="376"/>
      <c r="D19" s="37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8"/>
      <c r="S19" s="47"/>
      <c r="T19" s="120"/>
      <c r="U19" s="111"/>
      <c r="V19" s="112"/>
      <c r="W19" s="113"/>
      <c r="X19" s="116"/>
      <c r="Y19" s="12"/>
      <c r="Z19" s="198"/>
      <c r="AA19" s="337"/>
      <c r="AB19" s="338"/>
      <c r="AC19" s="12"/>
      <c r="AD19" s="198"/>
      <c r="AE19" s="117"/>
      <c r="AF19" s="110"/>
      <c r="AG19" s="374"/>
    </row>
    <row r="20" spans="1:33" ht="15.75" customHeight="1">
      <c r="A20" s="323"/>
      <c r="B20" s="100"/>
      <c r="C20" s="376"/>
      <c r="D20" s="376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8"/>
      <c r="S20" s="47"/>
      <c r="T20" s="120"/>
      <c r="U20" s="130"/>
      <c r="V20" s="112"/>
      <c r="W20" s="113"/>
      <c r="X20" s="116"/>
      <c r="Y20" s="12"/>
      <c r="Z20" s="198"/>
      <c r="AA20" s="337"/>
      <c r="AB20" s="338"/>
      <c r="AC20" s="12"/>
      <c r="AD20" s="198"/>
      <c r="AE20" s="117"/>
      <c r="AF20" s="110"/>
      <c r="AG20" s="374"/>
    </row>
    <row r="21" spans="1:33" ht="15.75" customHeight="1" thickBot="1">
      <c r="A21" s="324"/>
      <c r="B21" s="133" t="s">
        <v>115</v>
      </c>
      <c r="C21" s="358"/>
      <c r="D21" s="358"/>
      <c r="E21" s="134"/>
      <c r="F21" s="167"/>
      <c r="G21" s="135"/>
      <c r="H21" s="69"/>
      <c r="I21" s="136">
        <f t="shared" ref="I21:J21" si="2">AVERAGE(I5:I20)</f>
        <v>21.8</v>
      </c>
      <c r="J21" s="137">
        <f t="shared" si="2"/>
        <v>1840</v>
      </c>
      <c r="K21" s="138">
        <f t="shared" ref="K21" si="3">J21/I21</f>
        <v>84.403669724770637</v>
      </c>
      <c r="L21" s="136">
        <f t="shared" ref="L21:M21" si="4">AVERAGE(L5:L20)</f>
        <v>21.8</v>
      </c>
      <c r="M21" s="137">
        <f t="shared" si="4"/>
        <v>1650.7548123262106</v>
      </c>
      <c r="N21" s="138">
        <f t="shared" ref="N21:N27" si="5">M21/L21</f>
        <v>75.722697813128931</v>
      </c>
      <c r="O21" s="139">
        <f t="shared" ref="O21:O27" si="6">L21-I21</f>
        <v>0</v>
      </c>
      <c r="P21" s="140">
        <f t="shared" ref="P21:P27" si="7">N21-K21</f>
        <v>-8.6809719116417057</v>
      </c>
      <c r="Q21" s="141">
        <f t="shared" ref="Q21:Q27" si="8">N21/K21</f>
        <v>0.89714935452511457</v>
      </c>
      <c r="R21" s="329"/>
      <c r="S21" s="142">
        <v>0.16666666666666666</v>
      </c>
      <c r="T21" s="143">
        <v>0.58475694444444437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359"/>
      <c r="AB21" s="360"/>
      <c r="AC21" s="179">
        <f>SUM(AC5:AC20)</f>
        <v>12</v>
      </c>
      <c r="AD21" s="180">
        <f>SUM(AD5:AD20)</f>
        <v>0</v>
      </c>
      <c r="AE21" s="168">
        <f t="shared" ref="AE21:AE27" si="9">M21-J21</f>
        <v>-189.24518767378936</v>
      </c>
      <c r="AF21" s="141">
        <f t="shared" ref="AF21:AF27" si="10">M21/J21</f>
        <v>0.89714935452511446</v>
      </c>
      <c r="AG21" s="375"/>
    </row>
    <row r="22" spans="1:33" ht="15.75" customHeight="1">
      <c r="A22" s="361" t="s">
        <v>177</v>
      </c>
      <c r="B22" s="146" t="s">
        <v>192</v>
      </c>
      <c r="C22" s="325" t="s">
        <v>218</v>
      </c>
      <c r="D22" s="326"/>
      <c r="E22" s="147">
        <v>36.450000000000003</v>
      </c>
      <c r="F22" s="159">
        <v>2224</v>
      </c>
      <c r="G22" s="148">
        <f t="shared" ref="G22:G27" si="11">E22*F22</f>
        <v>81064.800000000003</v>
      </c>
      <c r="H22" s="149"/>
      <c r="I22" s="153">
        <v>20</v>
      </c>
      <c r="J22" s="151">
        <v>2100</v>
      </c>
      <c r="K22" s="152">
        <f>J22/I22</f>
        <v>105</v>
      </c>
      <c r="L22" s="153">
        <v>20</v>
      </c>
      <c r="M22" s="151">
        <f t="shared" ref="M22:M27" si="12">F22/V22*60</f>
        <v>1896.8483422374975</v>
      </c>
      <c r="N22" s="152">
        <f t="shared" si="5"/>
        <v>94.84241711187488</v>
      </c>
      <c r="O22" s="154">
        <f t="shared" si="6"/>
        <v>0</v>
      </c>
      <c r="P22" s="155">
        <f t="shared" si="7"/>
        <v>-10.15758288812512</v>
      </c>
      <c r="Q22" s="156">
        <f t="shared" si="8"/>
        <v>0.90326111535118936</v>
      </c>
      <c r="R22" s="327">
        <f>Q38</f>
        <v>0.90069204081579857</v>
      </c>
      <c r="S22" s="157">
        <v>0.25</v>
      </c>
      <c r="T22" s="158">
        <v>0.2988425925925926</v>
      </c>
      <c r="U22" s="159"/>
      <c r="V22" s="160">
        <v>70.34827035386283</v>
      </c>
      <c r="W22" s="97"/>
      <c r="X22" s="98"/>
      <c r="Y22" s="12"/>
      <c r="Z22" s="198"/>
      <c r="AA22" s="330"/>
      <c r="AB22" s="331"/>
      <c r="AC22" s="12">
        <v>1</v>
      </c>
      <c r="AD22" s="198"/>
      <c r="AE22" s="115">
        <f t="shared" si="9"/>
        <v>-203.15165776250251</v>
      </c>
      <c r="AF22" s="156">
        <f t="shared" si="10"/>
        <v>0.90326111535118925</v>
      </c>
      <c r="AG22" s="381">
        <f>AF38</f>
        <v>0.90935254120825826</v>
      </c>
    </row>
    <row r="23" spans="1:33" ht="15.75" customHeight="1">
      <c r="A23" s="362"/>
      <c r="B23" s="163" t="s">
        <v>166</v>
      </c>
      <c r="C23" s="335" t="s">
        <v>221</v>
      </c>
      <c r="D23" s="336"/>
      <c r="E23" s="101">
        <v>31.72</v>
      </c>
      <c r="F23" s="111">
        <v>1361</v>
      </c>
      <c r="G23" s="103">
        <f t="shared" si="11"/>
        <v>43170.92</v>
      </c>
      <c r="H23" s="26"/>
      <c r="I23" s="107">
        <v>22</v>
      </c>
      <c r="J23" s="105">
        <v>2000</v>
      </c>
      <c r="K23" s="106">
        <f t="shared" si="1"/>
        <v>90.909090909090907</v>
      </c>
      <c r="L23" s="107">
        <v>22</v>
      </c>
      <c r="M23" s="105">
        <f t="shared" si="12"/>
        <v>1800.2072198559144</v>
      </c>
      <c r="N23" s="106">
        <f t="shared" si="5"/>
        <v>81.827600902541562</v>
      </c>
      <c r="O23" s="108">
        <f t="shared" si="6"/>
        <v>0</v>
      </c>
      <c r="P23" s="109">
        <f t="shared" si="7"/>
        <v>-9.0814900065493447</v>
      </c>
      <c r="Q23" s="110">
        <f t="shared" si="8"/>
        <v>0.90010360992795724</v>
      </c>
      <c r="R23" s="328"/>
      <c r="S23" s="47">
        <v>0.30277777777777776</v>
      </c>
      <c r="T23" s="48">
        <v>0.33427083333333329</v>
      </c>
      <c r="U23" s="111">
        <v>5.6666666666666199</v>
      </c>
      <c r="V23" s="112">
        <v>45.361444559996784</v>
      </c>
      <c r="W23" s="113"/>
      <c r="X23" s="116"/>
      <c r="Y23" s="12"/>
      <c r="Z23" s="198"/>
      <c r="AA23" s="337"/>
      <c r="AB23" s="338"/>
      <c r="AC23" s="12">
        <v>1</v>
      </c>
      <c r="AD23" s="198"/>
      <c r="AE23" s="117">
        <f t="shared" si="9"/>
        <v>-199.79278014408555</v>
      </c>
      <c r="AF23" s="110">
        <f t="shared" si="10"/>
        <v>0.90010360992795724</v>
      </c>
      <c r="AG23" s="374"/>
    </row>
    <row r="24" spans="1:33" ht="15.75" customHeight="1">
      <c r="A24" s="362"/>
      <c r="B24" s="163" t="s">
        <v>166</v>
      </c>
      <c r="C24" s="335" t="s">
        <v>222</v>
      </c>
      <c r="D24" s="336"/>
      <c r="E24" s="101">
        <v>34.79</v>
      </c>
      <c r="F24" s="111">
        <v>1363</v>
      </c>
      <c r="G24" s="103">
        <f t="shared" si="11"/>
        <v>47418.77</v>
      </c>
      <c r="H24" s="26"/>
      <c r="I24" s="107">
        <v>11</v>
      </c>
      <c r="J24" s="105">
        <v>2000</v>
      </c>
      <c r="K24" s="106">
        <f t="shared" si="1"/>
        <v>181.81818181818181</v>
      </c>
      <c r="L24" s="107">
        <v>11</v>
      </c>
      <c r="M24" s="105">
        <f t="shared" si="12"/>
        <v>1806.6749008060185</v>
      </c>
      <c r="N24" s="106">
        <f t="shared" si="5"/>
        <v>164.24317280054714</v>
      </c>
      <c r="O24" s="108">
        <f t="shared" si="6"/>
        <v>0</v>
      </c>
      <c r="P24" s="109">
        <f t="shared" si="7"/>
        <v>-17.57500901763467</v>
      </c>
      <c r="Q24" s="110">
        <f t="shared" si="8"/>
        <v>0.90333745040300928</v>
      </c>
      <c r="R24" s="328"/>
      <c r="S24" s="47">
        <v>0.33819444444444441</v>
      </c>
      <c r="T24" s="48">
        <v>0.36961805555555549</v>
      </c>
      <c r="U24" s="111">
        <v>5.6500000000000039</v>
      </c>
      <c r="V24" s="112">
        <v>45.265476353003628</v>
      </c>
      <c r="W24" s="113"/>
      <c r="X24" s="116"/>
      <c r="Y24" s="12"/>
      <c r="Z24" s="198"/>
      <c r="AA24" s="337"/>
      <c r="AB24" s="338"/>
      <c r="AC24" s="12">
        <v>0</v>
      </c>
      <c r="AD24" s="198"/>
      <c r="AE24" s="117">
        <f t="shared" si="9"/>
        <v>-193.32509919398149</v>
      </c>
      <c r="AF24" s="110">
        <f t="shared" si="10"/>
        <v>0.90333745040300928</v>
      </c>
      <c r="AG24" s="374"/>
    </row>
    <row r="25" spans="1:33" ht="15.75" customHeight="1">
      <c r="A25" s="362"/>
      <c r="B25" s="163" t="s">
        <v>166</v>
      </c>
      <c r="C25" s="335" t="s">
        <v>220</v>
      </c>
      <c r="D25" s="336"/>
      <c r="E25" s="101">
        <v>33.200000000000003</v>
      </c>
      <c r="F25" s="111">
        <v>2229</v>
      </c>
      <c r="G25" s="103">
        <f t="shared" si="11"/>
        <v>74002.8</v>
      </c>
      <c r="H25" s="26"/>
      <c r="I25" s="107">
        <v>11</v>
      </c>
      <c r="J25" s="105">
        <v>2000</v>
      </c>
      <c r="K25" s="106">
        <f t="shared" si="1"/>
        <v>181.81818181818181</v>
      </c>
      <c r="L25" s="107">
        <v>11</v>
      </c>
      <c r="M25" s="105">
        <f t="shared" si="12"/>
        <v>1803.6739328160663</v>
      </c>
      <c r="N25" s="106">
        <f t="shared" si="5"/>
        <v>163.9703575287333</v>
      </c>
      <c r="O25" s="108">
        <f t="shared" si="6"/>
        <v>0</v>
      </c>
      <c r="P25" s="109">
        <f t="shared" si="7"/>
        <v>-17.847824289448511</v>
      </c>
      <c r="Q25" s="110">
        <f t="shared" si="8"/>
        <v>0.90183696640803324</v>
      </c>
      <c r="R25" s="328"/>
      <c r="S25" s="47">
        <v>0.37361111111111106</v>
      </c>
      <c r="T25" s="48">
        <v>0.42509259259259252</v>
      </c>
      <c r="U25" s="111">
        <v>5.7500000000000195</v>
      </c>
      <c r="V25" s="112">
        <v>74.148657119633853</v>
      </c>
      <c r="W25" s="113"/>
      <c r="X25" s="116"/>
      <c r="Y25" s="12"/>
      <c r="Z25" s="198"/>
      <c r="AA25" s="337"/>
      <c r="AB25" s="338"/>
      <c r="AC25" s="12">
        <v>1</v>
      </c>
      <c r="AD25" s="198"/>
      <c r="AE25" s="117">
        <f t="shared" si="9"/>
        <v>-196.32606718393367</v>
      </c>
      <c r="AF25" s="110">
        <f t="shared" si="10"/>
        <v>0.90183696640803312</v>
      </c>
      <c r="AG25" s="374"/>
    </row>
    <row r="26" spans="1:33" ht="15.75" customHeight="1">
      <c r="A26" s="363"/>
      <c r="B26" s="163" t="s">
        <v>166</v>
      </c>
      <c r="C26" s="335" t="s">
        <v>225</v>
      </c>
      <c r="D26" s="336"/>
      <c r="E26" s="101">
        <v>51.44</v>
      </c>
      <c r="F26" s="111">
        <v>2147</v>
      </c>
      <c r="G26" s="103">
        <f t="shared" si="11"/>
        <v>110441.68</v>
      </c>
      <c r="H26" s="13"/>
      <c r="I26" s="118">
        <v>19</v>
      </c>
      <c r="J26" s="105">
        <v>2000</v>
      </c>
      <c r="K26" s="106">
        <f t="shared" si="1"/>
        <v>105.26315789473684</v>
      </c>
      <c r="L26" s="107">
        <v>19</v>
      </c>
      <c r="M26" s="105">
        <f t="shared" si="12"/>
        <v>1787.5152450743362</v>
      </c>
      <c r="N26" s="106">
        <f t="shared" si="5"/>
        <v>94.079749740754536</v>
      </c>
      <c r="O26" s="108">
        <f t="shared" si="6"/>
        <v>0</v>
      </c>
      <c r="P26" s="109">
        <f t="shared" si="7"/>
        <v>-11.183408153982299</v>
      </c>
      <c r="Q26" s="110">
        <f t="shared" si="8"/>
        <v>0.89375762253716817</v>
      </c>
      <c r="R26" s="328"/>
      <c r="S26" s="47">
        <v>0.42847222222222214</v>
      </c>
      <c r="T26" s="48">
        <v>0.47850694444444436</v>
      </c>
      <c r="U26" s="111">
        <v>4.8666666666666547</v>
      </c>
      <c r="V26" s="112">
        <v>72.06651823248805</v>
      </c>
      <c r="W26" s="113">
        <v>0.47850694444444436</v>
      </c>
      <c r="X26" s="116">
        <v>0.5166666666666665</v>
      </c>
      <c r="Y26" s="12"/>
      <c r="Z26" s="198"/>
      <c r="AA26" s="337"/>
      <c r="AB26" s="338"/>
      <c r="AC26" s="12">
        <v>2</v>
      </c>
      <c r="AD26" s="198"/>
      <c r="AE26" s="117">
        <f t="shared" si="9"/>
        <v>-212.48475492566376</v>
      </c>
      <c r="AF26" s="110">
        <f t="shared" si="10"/>
        <v>0.89375762253716817</v>
      </c>
      <c r="AG26" s="374"/>
    </row>
    <row r="27" spans="1:33" ht="15.75" customHeight="1">
      <c r="A27" s="363"/>
      <c r="B27" s="163" t="s">
        <v>168</v>
      </c>
      <c r="C27" s="335" t="s">
        <v>169</v>
      </c>
      <c r="D27" s="336"/>
      <c r="E27" s="101">
        <v>29.97</v>
      </c>
      <c r="F27" s="111">
        <v>1746</v>
      </c>
      <c r="G27" s="121">
        <f t="shared" si="11"/>
        <v>52327.619999999995</v>
      </c>
      <c r="H27" s="122"/>
      <c r="I27" s="107">
        <v>21</v>
      </c>
      <c r="J27" s="105">
        <v>2790</v>
      </c>
      <c r="K27" s="106">
        <f t="shared" si="1"/>
        <v>132.85714285714286</v>
      </c>
      <c r="L27" s="107">
        <v>22</v>
      </c>
      <c r="M27" s="105">
        <f t="shared" si="12"/>
        <v>2626.6346153846152</v>
      </c>
      <c r="N27" s="106">
        <f t="shared" si="5"/>
        <v>119.39248251748251</v>
      </c>
      <c r="O27" s="108">
        <f t="shared" si="6"/>
        <v>1</v>
      </c>
      <c r="P27" s="109">
        <f t="shared" si="7"/>
        <v>-13.464660339660355</v>
      </c>
      <c r="Q27" s="110">
        <f t="shared" si="8"/>
        <v>0.89865309421761019</v>
      </c>
      <c r="R27" s="328"/>
      <c r="S27" s="47">
        <v>0.5166666666666665</v>
      </c>
      <c r="T27" s="120">
        <v>0.54436342592592579</v>
      </c>
      <c r="U27" s="111">
        <v>54.949999999999875</v>
      </c>
      <c r="V27" s="112">
        <v>39.88373540286269</v>
      </c>
      <c r="W27" s="113"/>
      <c r="X27" s="116"/>
      <c r="Y27" s="12"/>
      <c r="Z27" s="198"/>
      <c r="AA27" s="337"/>
      <c r="AB27" s="338"/>
      <c r="AC27" s="12">
        <v>0</v>
      </c>
      <c r="AD27" s="198"/>
      <c r="AE27" s="117">
        <f t="shared" si="9"/>
        <v>-163.36538461538476</v>
      </c>
      <c r="AF27" s="110">
        <f t="shared" si="10"/>
        <v>0.94144609870416318</v>
      </c>
      <c r="AG27" s="374"/>
    </row>
    <row r="28" spans="1:33" ht="15.75" customHeight="1">
      <c r="A28" s="363"/>
      <c r="B28" s="163"/>
      <c r="C28" s="335"/>
      <c r="D28" s="336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328"/>
      <c r="S28" s="47"/>
      <c r="T28" s="120"/>
      <c r="U28" s="111"/>
      <c r="V28" s="112"/>
      <c r="W28" s="113"/>
      <c r="X28" s="116"/>
      <c r="Y28" s="12"/>
      <c r="Z28" s="198"/>
      <c r="AA28" s="337"/>
      <c r="AB28" s="338"/>
      <c r="AC28" s="12"/>
      <c r="AD28" s="198"/>
      <c r="AE28" s="117"/>
      <c r="AF28" s="110"/>
      <c r="AG28" s="374"/>
    </row>
    <row r="29" spans="1:33" ht="15.75" customHeight="1">
      <c r="A29" s="363"/>
      <c r="B29" s="163"/>
      <c r="C29" s="335"/>
      <c r="D29" s="336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328"/>
      <c r="S29" s="47"/>
      <c r="T29" s="120"/>
      <c r="U29" s="111"/>
      <c r="V29" s="112"/>
      <c r="W29" s="113"/>
      <c r="X29" s="116"/>
      <c r="Y29" s="12"/>
      <c r="Z29" s="198"/>
      <c r="AA29" s="337"/>
      <c r="AB29" s="338"/>
      <c r="AC29" s="12"/>
      <c r="AD29" s="198"/>
      <c r="AE29" s="117"/>
      <c r="AF29" s="110"/>
      <c r="AG29" s="374"/>
    </row>
    <row r="30" spans="1:33" ht="15.75" customHeight="1">
      <c r="A30" s="363"/>
      <c r="B30" s="163"/>
      <c r="C30" s="335"/>
      <c r="D30" s="336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328"/>
      <c r="S30" s="47"/>
      <c r="T30" s="120"/>
      <c r="U30" s="111"/>
      <c r="V30" s="112"/>
      <c r="W30" s="113"/>
      <c r="X30" s="116"/>
      <c r="Y30" s="12"/>
      <c r="Z30" s="198"/>
      <c r="AA30" s="337"/>
      <c r="AB30" s="338"/>
      <c r="AC30" s="12"/>
      <c r="AD30" s="198"/>
      <c r="AE30" s="117"/>
      <c r="AF30" s="110"/>
      <c r="AG30" s="374"/>
    </row>
    <row r="31" spans="1:33" ht="15.75" customHeight="1">
      <c r="A31" s="363"/>
      <c r="B31" s="163"/>
      <c r="C31" s="335"/>
      <c r="D31" s="336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328"/>
      <c r="S31" s="47"/>
      <c r="T31" s="120"/>
      <c r="U31" s="111"/>
      <c r="V31" s="112"/>
      <c r="W31" s="113"/>
      <c r="X31" s="116"/>
      <c r="Y31" s="12"/>
      <c r="Z31" s="198"/>
      <c r="AA31" s="337"/>
      <c r="AB31" s="338"/>
      <c r="AC31" s="12"/>
      <c r="AD31" s="198"/>
      <c r="AE31" s="117"/>
      <c r="AF31" s="110"/>
      <c r="AG31" s="374"/>
    </row>
    <row r="32" spans="1:33" ht="15.75" customHeight="1">
      <c r="A32" s="363"/>
      <c r="B32" s="163"/>
      <c r="C32" s="335"/>
      <c r="D32" s="336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328"/>
      <c r="S32" s="47"/>
      <c r="T32" s="120"/>
      <c r="U32" s="111"/>
      <c r="V32" s="112"/>
      <c r="W32" s="113"/>
      <c r="X32" s="116"/>
      <c r="Y32" s="12"/>
      <c r="Z32" s="198"/>
      <c r="AA32" s="337"/>
      <c r="AB32" s="338"/>
      <c r="AC32" s="12"/>
      <c r="AD32" s="198"/>
      <c r="AE32" s="117"/>
      <c r="AF32" s="110"/>
      <c r="AG32" s="374"/>
    </row>
    <row r="33" spans="1:33" ht="15.75" customHeight="1">
      <c r="A33" s="363"/>
      <c r="B33" s="163"/>
      <c r="C33" s="335"/>
      <c r="D33" s="336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328"/>
      <c r="S33" s="47"/>
      <c r="T33" s="120"/>
      <c r="U33" s="111"/>
      <c r="V33" s="112"/>
      <c r="W33" s="113"/>
      <c r="X33" s="116"/>
      <c r="Y33" s="12"/>
      <c r="Z33" s="198"/>
      <c r="AA33" s="337"/>
      <c r="AB33" s="338"/>
      <c r="AC33" s="12"/>
      <c r="AD33" s="198"/>
      <c r="AE33" s="117"/>
      <c r="AF33" s="110"/>
      <c r="AG33" s="374"/>
    </row>
    <row r="34" spans="1:33" ht="15.75" customHeight="1">
      <c r="A34" s="363"/>
      <c r="B34" s="163"/>
      <c r="C34" s="335"/>
      <c r="D34" s="336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328"/>
      <c r="S34" s="47"/>
      <c r="T34" s="120"/>
      <c r="U34" s="111"/>
      <c r="V34" s="112"/>
      <c r="W34" s="113"/>
      <c r="X34" s="116"/>
      <c r="Y34" s="12"/>
      <c r="Z34" s="198"/>
      <c r="AA34" s="337"/>
      <c r="AB34" s="338"/>
      <c r="AC34" s="12"/>
      <c r="AD34" s="198"/>
      <c r="AE34" s="117"/>
      <c r="AF34" s="110"/>
      <c r="AG34" s="374"/>
    </row>
    <row r="35" spans="1:33" ht="15.75" customHeight="1">
      <c r="A35" s="363"/>
      <c r="B35" s="163"/>
      <c r="C35" s="335"/>
      <c r="D35" s="336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28"/>
      <c r="S35" s="47"/>
      <c r="T35" s="120"/>
      <c r="U35" s="111"/>
      <c r="V35" s="112"/>
      <c r="W35" s="183"/>
      <c r="X35" s="184"/>
      <c r="Y35" s="12"/>
      <c r="Z35" s="198"/>
      <c r="AA35" s="337"/>
      <c r="AB35" s="338"/>
      <c r="AC35" s="12"/>
      <c r="AD35" s="198"/>
      <c r="AE35" s="117"/>
      <c r="AF35" s="110"/>
      <c r="AG35" s="374"/>
    </row>
    <row r="36" spans="1:33" ht="15.75" customHeight="1">
      <c r="A36" s="363"/>
      <c r="B36" s="163"/>
      <c r="C36" s="335"/>
      <c r="D36" s="336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28"/>
      <c r="S36" s="47"/>
      <c r="T36" s="120"/>
      <c r="U36" s="111"/>
      <c r="V36" s="112"/>
      <c r="W36" s="185"/>
      <c r="X36" s="186"/>
      <c r="Y36" s="12"/>
      <c r="Z36" s="198"/>
      <c r="AA36" s="337"/>
      <c r="AB36" s="338"/>
      <c r="AC36" s="12"/>
      <c r="AD36" s="198"/>
      <c r="AE36" s="117"/>
      <c r="AF36" s="110"/>
      <c r="AG36" s="374"/>
    </row>
    <row r="37" spans="1:33" ht="15.75" customHeight="1">
      <c r="A37" s="363"/>
      <c r="B37" s="100"/>
      <c r="C37" s="335"/>
      <c r="D37" s="336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28"/>
      <c r="S37" s="47"/>
      <c r="T37" s="120"/>
      <c r="U37" s="130"/>
      <c r="V37" s="112"/>
      <c r="W37" s="185"/>
      <c r="X37" s="186"/>
      <c r="Y37" s="12"/>
      <c r="Z37" s="198"/>
      <c r="AA37" s="337"/>
      <c r="AB37" s="338"/>
      <c r="AC37" s="12"/>
      <c r="AD37" s="198"/>
      <c r="AE37" s="117"/>
      <c r="AF37" s="110"/>
      <c r="AG37" s="374"/>
    </row>
    <row r="38" spans="1:33" ht="15.75" customHeight="1" thickBot="1">
      <c r="A38" s="364"/>
      <c r="B38" s="133" t="s">
        <v>115</v>
      </c>
      <c r="C38" s="358"/>
      <c r="D38" s="358"/>
      <c r="E38" s="134"/>
      <c r="F38" s="167"/>
      <c r="G38" s="135"/>
      <c r="H38" s="69"/>
      <c r="I38" s="136">
        <f t="shared" ref="I38:J38" si="13">AVERAGE(I22:I37)</f>
        <v>17.333333333333332</v>
      </c>
      <c r="J38" s="137">
        <f t="shared" si="13"/>
        <v>2148.3333333333335</v>
      </c>
      <c r="K38" s="138">
        <f t="shared" ref="K38" si="14">J38/I38</f>
        <v>123.94230769230771</v>
      </c>
      <c r="L38" s="136">
        <f t="shared" ref="L38:M38" si="15">AVERAGE(L22:L37)</f>
        <v>17.5</v>
      </c>
      <c r="M38" s="137">
        <f t="shared" si="15"/>
        <v>1953.592376029075</v>
      </c>
      <c r="N38" s="138">
        <f t="shared" ref="N38:N44" si="16">M38/L38</f>
        <v>111.63385005880428</v>
      </c>
      <c r="O38" s="139">
        <f t="shared" ref="O38:O44" si="17">L38-I38</f>
        <v>0.16666666666666785</v>
      </c>
      <c r="P38" s="140">
        <f t="shared" ref="P38:P44" si="18">N38-K38</f>
        <v>-12.308457633503423</v>
      </c>
      <c r="Q38" s="141">
        <f t="shared" ref="Q38:Q44" si="19">N38/K38</f>
        <v>0.90069204081579857</v>
      </c>
      <c r="R38" s="329"/>
      <c r="S38" s="142">
        <v>0.25</v>
      </c>
      <c r="T38" s="143">
        <v>0.54436342592592579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359"/>
      <c r="AB38" s="360"/>
      <c r="AC38" s="179">
        <f>SUM(AC22:AC37)</f>
        <v>5</v>
      </c>
      <c r="AD38" s="180">
        <f>SUM(AD22:AD37)</f>
        <v>0</v>
      </c>
      <c r="AE38" s="168">
        <f t="shared" ref="AE38:AE44" si="20">M38-J38</f>
        <v>-194.74095730425847</v>
      </c>
      <c r="AF38" s="141">
        <f t="shared" ref="AF38:AF44" si="21">M38/J38</f>
        <v>0.90935254120825826</v>
      </c>
      <c r="AG38" s="375"/>
    </row>
    <row r="39" spans="1:33" ht="15.75" customHeight="1">
      <c r="A39" s="322" t="s">
        <v>178</v>
      </c>
      <c r="B39" s="146" t="s">
        <v>173</v>
      </c>
      <c r="C39" s="325" t="s">
        <v>180</v>
      </c>
      <c r="D39" s="326"/>
      <c r="E39" s="147">
        <v>53.76</v>
      </c>
      <c r="F39" s="97">
        <v>2296</v>
      </c>
      <c r="G39" s="148">
        <f t="shared" ref="G39:G44" si="22">E39*F39</f>
        <v>123432.95999999999</v>
      </c>
      <c r="H39" s="149"/>
      <c r="I39" s="150">
        <v>20</v>
      </c>
      <c r="J39" s="151">
        <v>2000</v>
      </c>
      <c r="K39" s="152">
        <f>J39/I39</f>
        <v>100</v>
      </c>
      <c r="L39" s="153">
        <v>20</v>
      </c>
      <c r="M39" s="151">
        <f t="shared" ref="M39:M44" si="23">F39/V39*60</f>
        <v>1787.1672514041904</v>
      </c>
      <c r="N39" s="152">
        <f t="shared" si="16"/>
        <v>89.358362570209522</v>
      </c>
      <c r="O39" s="154">
        <f t="shared" si="17"/>
        <v>0</v>
      </c>
      <c r="P39" s="155">
        <f t="shared" si="18"/>
        <v>-10.641637429790478</v>
      </c>
      <c r="Q39" s="156">
        <f t="shared" si="19"/>
        <v>0.89358362570209526</v>
      </c>
      <c r="R39" s="327">
        <f>Q55</f>
        <v>0.89072737815960323</v>
      </c>
      <c r="S39" s="157">
        <v>0.25</v>
      </c>
      <c r="T39" s="158">
        <v>0.30351851851851852</v>
      </c>
      <c r="U39" s="159"/>
      <c r="V39" s="160">
        <v>77.082880682689861</v>
      </c>
      <c r="W39" s="158"/>
      <c r="X39" s="169"/>
      <c r="Y39" s="12"/>
      <c r="Z39" s="198"/>
      <c r="AA39" s="330"/>
      <c r="AB39" s="331"/>
      <c r="AC39" s="12">
        <v>2</v>
      </c>
      <c r="AD39" s="198"/>
      <c r="AE39" s="115">
        <f t="shared" si="20"/>
        <v>-212.83274859580956</v>
      </c>
      <c r="AF39" s="156">
        <f t="shared" si="21"/>
        <v>0.89358362570209526</v>
      </c>
      <c r="AG39" s="332">
        <f>AF55</f>
        <v>0.89072737815960312</v>
      </c>
    </row>
    <row r="40" spans="1:33" ht="15.75" customHeight="1">
      <c r="A40" s="323"/>
      <c r="B40" s="163" t="s">
        <v>173</v>
      </c>
      <c r="C40" s="335" t="s">
        <v>181</v>
      </c>
      <c r="D40" s="336"/>
      <c r="E40" s="101">
        <v>71.55</v>
      </c>
      <c r="F40" s="102">
        <v>1507</v>
      </c>
      <c r="G40" s="103">
        <f t="shared" si="22"/>
        <v>107825.84999999999</v>
      </c>
      <c r="H40" s="26"/>
      <c r="I40" s="104">
        <v>22</v>
      </c>
      <c r="J40" s="105">
        <v>2000</v>
      </c>
      <c r="K40" s="106">
        <f t="shared" si="1"/>
        <v>90.909090909090907</v>
      </c>
      <c r="L40" s="107">
        <v>22</v>
      </c>
      <c r="M40" s="105">
        <f t="shared" si="23"/>
        <v>1788.1511049214378</v>
      </c>
      <c r="N40" s="106">
        <f t="shared" si="16"/>
        <v>81.279595678247176</v>
      </c>
      <c r="O40" s="108">
        <f t="shared" si="17"/>
        <v>0</v>
      </c>
      <c r="P40" s="109">
        <f t="shared" si="18"/>
        <v>-9.6294952308437303</v>
      </c>
      <c r="Q40" s="110">
        <f t="shared" si="19"/>
        <v>0.89407555246071901</v>
      </c>
      <c r="R40" s="328"/>
      <c r="S40" s="47">
        <v>0.30694444444444441</v>
      </c>
      <c r="T40" s="48">
        <v>0.34204861111111107</v>
      </c>
      <c r="U40" s="111">
        <v>4.9333333333332785</v>
      </c>
      <c r="V40" s="112">
        <v>50.566196419945499</v>
      </c>
      <c r="W40" s="113"/>
      <c r="X40" s="116"/>
      <c r="Y40" s="12"/>
      <c r="Z40" s="198"/>
      <c r="AA40" s="337"/>
      <c r="AB40" s="338"/>
      <c r="AC40" s="12">
        <v>1</v>
      </c>
      <c r="AD40" s="198"/>
      <c r="AE40" s="117">
        <f t="shared" si="20"/>
        <v>-211.84889507856224</v>
      </c>
      <c r="AF40" s="110">
        <f t="shared" si="21"/>
        <v>0.8940755524607189</v>
      </c>
      <c r="AG40" s="333"/>
    </row>
    <row r="41" spans="1:33" ht="15.75" customHeight="1">
      <c r="A41" s="323"/>
      <c r="B41" s="163" t="s">
        <v>173</v>
      </c>
      <c r="C41" s="335" t="s">
        <v>231</v>
      </c>
      <c r="D41" s="336"/>
      <c r="E41" s="101">
        <v>63.92</v>
      </c>
      <c r="F41" s="102">
        <v>2213</v>
      </c>
      <c r="G41" s="103">
        <f t="shared" si="22"/>
        <v>141454.96</v>
      </c>
      <c r="H41" s="26"/>
      <c r="I41" s="104">
        <v>24</v>
      </c>
      <c r="J41" s="105">
        <v>2000</v>
      </c>
      <c r="K41" s="106">
        <f t="shared" si="1"/>
        <v>83.333333333333329</v>
      </c>
      <c r="L41" s="107">
        <v>24</v>
      </c>
      <c r="M41" s="105">
        <f t="shared" si="23"/>
        <v>1739.0326420333386</v>
      </c>
      <c r="N41" s="106">
        <f t="shared" si="16"/>
        <v>72.459693418055778</v>
      </c>
      <c r="O41" s="108">
        <f t="shared" si="17"/>
        <v>0</v>
      </c>
      <c r="P41" s="109">
        <f t="shared" si="18"/>
        <v>-10.87363991527755</v>
      </c>
      <c r="Q41" s="110">
        <f t="shared" si="19"/>
        <v>0.86951632101666942</v>
      </c>
      <c r="R41" s="328"/>
      <c r="S41" s="47">
        <v>0.34583333333333327</v>
      </c>
      <c r="T41" s="48">
        <v>0.39885416666666662</v>
      </c>
      <c r="U41" s="111">
        <v>5.4499999999999726</v>
      </c>
      <c r="V41" s="112">
        <v>76.352793381008027</v>
      </c>
      <c r="W41" s="113"/>
      <c r="X41" s="116"/>
      <c r="Y41" s="12"/>
      <c r="Z41" s="198"/>
      <c r="AA41" s="337"/>
      <c r="AB41" s="338"/>
      <c r="AC41" s="12">
        <v>2</v>
      </c>
      <c r="AD41" s="198"/>
      <c r="AE41" s="117">
        <f t="shared" si="20"/>
        <v>-260.96735796666144</v>
      </c>
      <c r="AF41" s="110">
        <f t="shared" si="21"/>
        <v>0.86951632101666931</v>
      </c>
      <c r="AG41" s="333"/>
    </row>
    <row r="42" spans="1:33" ht="15.75" customHeight="1">
      <c r="A42" s="323"/>
      <c r="B42" s="163" t="s">
        <v>173</v>
      </c>
      <c r="C42" s="335" t="s">
        <v>175</v>
      </c>
      <c r="D42" s="336"/>
      <c r="E42" s="101">
        <v>58.67</v>
      </c>
      <c r="F42" s="102">
        <v>1874</v>
      </c>
      <c r="G42" s="103">
        <f t="shared" si="22"/>
        <v>109947.58</v>
      </c>
      <c r="H42" s="26"/>
      <c r="I42" s="104">
        <v>23</v>
      </c>
      <c r="J42" s="105">
        <v>2000</v>
      </c>
      <c r="K42" s="106">
        <f t="shared" si="1"/>
        <v>86.956521739130437</v>
      </c>
      <c r="L42" s="107">
        <v>23</v>
      </c>
      <c r="M42" s="105">
        <f t="shared" si="23"/>
        <v>1787.1743500569044</v>
      </c>
      <c r="N42" s="106">
        <f t="shared" si="16"/>
        <v>77.703232611169753</v>
      </c>
      <c r="O42" s="108">
        <f t="shared" si="17"/>
        <v>0</v>
      </c>
      <c r="P42" s="109">
        <f t="shared" si="18"/>
        <v>-9.2532891279606844</v>
      </c>
      <c r="Q42" s="110">
        <f t="shared" si="19"/>
        <v>0.89358717502845209</v>
      </c>
      <c r="R42" s="328"/>
      <c r="S42" s="47">
        <v>0.40208333333333324</v>
      </c>
      <c r="T42" s="48">
        <v>0.44576388888888879</v>
      </c>
      <c r="U42" s="111">
        <v>4.6499999999999275</v>
      </c>
      <c r="V42" s="112">
        <v>62.914958463017257</v>
      </c>
      <c r="W42" s="113"/>
      <c r="X42" s="116"/>
      <c r="Y42" s="12"/>
      <c r="Z42" s="198"/>
      <c r="AA42" s="337"/>
      <c r="AB42" s="338"/>
      <c r="AC42" s="12">
        <v>1</v>
      </c>
      <c r="AD42" s="198"/>
      <c r="AE42" s="117">
        <f t="shared" si="20"/>
        <v>-212.82564994309564</v>
      </c>
      <c r="AF42" s="110">
        <f t="shared" si="21"/>
        <v>0.8935871750284522</v>
      </c>
      <c r="AG42" s="333"/>
    </row>
    <row r="43" spans="1:33" ht="15.75" customHeight="1">
      <c r="A43" s="323"/>
      <c r="B43" s="163" t="s">
        <v>173</v>
      </c>
      <c r="C43" s="335" t="s">
        <v>179</v>
      </c>
      <c r="D43" s="336"/>
      <c r="E43" s="101">
        <v>59.54</v>
      </c>
      <c r="F43" s="102">
        <v>1815</v>
      </c>
      <c r="G43" s="103">
        <f t="shared" si="22"/>
        <v>108065.09999999999</v>
      </c>
      <c r="H43" s="13"/>
      <c r="I43" s="104">
        <v>23</v>
      </c>
      <c r="J43" s="105">
        <v>2000</v>
      </c>
      <c r="K43" s="106">
        <f t="shared" si="1"/>
        <v>86.956521739130437</v>
      </c>
      <c r="L43" s="107">
        <v>23</v>
      </c>
      <c r="M43" s="105">
        <f t="shared" si="23"/>
        <v>1795.657603631395</v>
      </c>
      <c r="N43" s="106">
        <f t="shared" si="16"/>
        <v>78.072069723104136</v>
      </c>
      <c r="O43" s="108">
        <f t="shared" si="17"/>
        <v>0</v>
      </c>
      <c r="P43" s="109">
        <f t="shared" si="18"/>
        <v>-8.8844520160263016</v>
      </c>
      <c r="Q43" s="110">
        <f t="shared" si="19"/>
        <v>0.89782880181569757</v>
      </c>
      <c r="R43" s="328"/>
      <c r="S43" s="47">
        <v>0.44930555555555546</v>
      </c>
      <c r="T43" s="48">
        <v>0.49141203703703695</v>
      </c>
      <c r="U43" s="111">
        <v>5.0999999999999979</v>
      </c>
      <c r="V43" s="112">
        <v>60.646305720962232</v>
      </c>
      <c r="W43" s="113">
        <v>0.49141203703703695</v>
      </c>
      <c r="X43" s="116">
        <v>0.52986111111111101</v>
      </c>
      <c r="Y43" s="12"/>
      <c r="Z43" s="198"/>
      <c r="AA43" s="337"/>
      <c r="AB43" s="338"/>
      <c r="AC43" s="12">
        <v>1</v>
      </c>
      <c r="AD43" s="198"/>
      <c r="AE43" s="117">
        <f t="shared" si="20"/>
        <v>-204.34239636860502</v>
      </c>
      <c r="AF43" s="110">
        <f t="shared" si="21"/>
        <v>0.89782880181569746</v>
      </c>
      <c r="AG43" s="333"/>
    </row>
    <row r="44" spans="1:33" ht="15.75" customHeight="1">
      <c r="A44" s="323"/>
      <c r="B44" s="163" t="s">
        <v>173</v>
      </c>
      <c r="C44" s="335" t="s">
        <v>212</v>
      </c>
      <c r="D44" s="336"/>
      <c r="E44" s="101">
        <v>61.09</v>
      </c>
      <c r="F44" s="102">
        <v>2178</v>
      </c>
      <c r="G44" s="121">
        <f t="shared" si="22"/>
        <v>133054.02000000002</v>
      </c>
      <c r="H44" s="122"/>
      <c r="I44" s="104">
        <v>20</v>
      </c>
      <c r="J44" s="105">
        <v>2000</v>
      </c>
      <c r="K44" s="106">
        <f t="shared" si="1"/>
        <v>100</v>
      </c>
      <c r="L44" s="107">
        <v>20</v>
      </c>
      <c r="M44" s="105">
        <f t="shared" si="23"/>
        <v>1791.5455858679732</v>
      </c>
      <c r="N44" s="106">
        <f t="shared" si="16"/>
        <v>89.577279293398661</v>
      </c>
      <c r="O44" s="108">
        <f t="shared" si="17"/>
        <v>0</v>
      </c>
      <c r="P44" s="109">
        <f t="shared" si="18"/>
        <v>-10.422720706601339</v>
      </c>
      <c r="Q44" s="110">
        <f t="shared" si="19"/>
        <v>0.89577279293398659</v>
      </c>
      <c r="R44" s="328"/>
      <c r="S44" s="47">
        <v>0.52986111111111101</v>
      </c>
      <c r="T44" s="120">
        <v>0.58050925925925911</v>
      </c>
      <c r="U44" s="111">
        <v>55.366666666666632</v>
      </c>
      <c r="V44" s="112">
        <v>72.942603878364494</v>
      </c>
      <c r="W44" s="113"/>
      <c r="X44" s="116"/>
      <c r="Y44" s="12"/>
      <c r="Z44" s="198"/>
      <c r="AA44" s="337"/>
      <c r="AB44" s="338"/>
      <c r="AC44" s="12">
        <v>2</v>
      </c>
      <c r="AD44" s="198"/>
      <c r="AE44" s="117">
        <f t="shared" si="20"/>
        <v>-208.45441413202684</v>
      </c>
      <c r="AF44" s="110">
        <f t="shared" si="21"/>
        <v>0.89577279293398659</v>
      </c>
      <c r="AG44" s="333"/>
    </row>
    <row r="45" spans="1:33" ht="15.75" customHeight="1">
      <c r="A45" s="323"/>
      <c r="B45" s="163"/>
      <c r="C45" s="335"/>
      <c r="D45" s="336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328"/>
      <c r="S45" s="119"/>
      <c r="T45" s="120"/>
      <c r="U45" s="111"/>
      <c r="V45" s="112"/>
      <c r="W45" s="120"/>
      <c r="X45" s="189"/>
      <c r="Y45" s="12"/>
      <c r="Z45" s="198"/>
      <c r="AA45" s="337"/>
      <c r="AB45" s="338"/>
      <c r="AC45" s="12"/>
      <c r="AD45" s="198"/>
      <c r="AE45" s="117"/>
      <c r="AF45" s="110"/>
      <c r="AG45" s="333"/>
    </row>
    <row r="46" spans="1:33" ht="15.75" customHeight="1">
      <c r="A46" s="323"/>
      <c r="B46" s="163"/>
      <c r="C46" s="335"/>
      <c r="D46" s="336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28"/>
      <c r="S46" s="119"/>
      <c r="T46" s="120"/>
      <c r="U46" s="111"/>
      <c r="V46" s="112"/>
      <c r="W46" s="120"/>
      <c r="X46" s="189"/>
      <c r="Y46" s="12"/>
      <c r="Z46" s="198"/>
      <c r="AA46" s="337"/>
      <c r="AB46" s="338"/>
      <c r="AC46" s="12"/>
      <c r="AD46" s="198"/>
      <c r="AE46" s="117"/>
      <c r="AF46" s="110"/>
      <c r="AG46" s="333"/>
    </row>
    <row r="47" spans="1:33" ht="15.75" customHeight="1">
      <c r="A47" s="323"/>
      <c r="B47" s="163"/>
      <c r="C47" s="335"/>
      <c r="D47" s="336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8"/>
      <c r="S47" s="119"/>
      <c r="T47" s="120"/>
      <c r="U47" s="111"/>
      <c r="V47" s="112"/>
      <c r="W47" s="120"/>
      <c r="X47" s="189"/>
      <c r="Y47" s="12"/>
      <c r="Z47" s="198"/>
      <c r="AA47" s="337"/>
      <c r="AB47" s="338"/>
      <c r="AC47" s="12"/>
      <c r="AD47" s="198"/>
      <c r="AE47" s="117"/>
      <c r="AF47" s="110"/>
      <c r="AG47" s="333"/>
    </row>
    <row r="48" spans="1:33" ht="15.75" customHeight="1">
      <c r="A48" s="323"/>
      <c r="B48" s="163"/>
      <c r="C48" s="335"/>
      <c r="D48" s="336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8"/>
      <c r="S48" s="119"/>
      <c r="T48" s="120"/>
      <c r="U48" s="111"/>
      <c r="V48" s="112"/>
      <c r="W48" s="120"/>
      <c r="X48" s="189"/>
      <c r="Y48" s="12"/>
      <c r="Z48" s="198"/>
      <c r="AA48" s="337"/>
      <c r="AB48" s="338"/>
      <c r="AC48" s="12"/>
      <c r="AD48" s="198"/>
      <c r="AE48" s="117"/>
      <c r="AF48" s="110"/>
      <c r="AG48" s="333"/>
    </row>
    <row r="49" spans="1:33" ht="15.75" customHeight="1">
      <c r="A49" s="323"/>
      <c r="B49" s="163"/>
      <c r="C49" s="335"/>
      <c r="D49" s="336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8"/>
      <c r="S49" s="119"/>
      <c r="T49" s="120"/>
      <c r="U49" s="111"/>
      <c r="V49" s="112"/>
      <c r="W49" s="120"/>
      <c r="X49" s="189"/>
      <c r="Y49" s="12"/>
      <c r="Z49" s="198"/>
      <c r="AA49" s="337"/>
      <c r="AB49" s="338"/>
      <c r="AC49" s="12"/>
      <c r="AD49" s="198"/>
      <c r="AE49" s="117"/>
      <c r="AF49" s="110"/>
      <c r="AG49" s="333"/>
    </row>
    <row r="50" spans="1:33" ht="15.75" customHeight="1">
      <c r="A50" s="323"/>
      <c r="B50" s="163"/>
      <c r="C50" s="335"/>
      <c r="D50" s="336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8"/>
      <c r="S50" s="119"/>
      <c r="T50" s="120"/>
      <c r="U50" s="111"/>
      <c r="V50" s="112"/>
      <c r="W50" s="120"/>
      <c r="X50" s="189"/>
      <c r="Y50" s="12"/>
      <c r="Z50" s="198"/>
      <c r="AA50" s="337"/>
      <c r="AB50" s="338"/>
      <c r="AC50" s="12"/>
      <c r="AD50" s="198"/>
      <c r="AE50" s="117"/>
      <c r="AF50" s="110"/>
      <c r="AG50" s="333"/>
    </row>
    <row r="51" spans="1:33" ht="15.75" customHeight="1">
      <c r="A51" s="323"/>
      <c r="B51" s="163"/>
      <c r="C51" s="335"/>
      <c r="D51" s="336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8"/>
      <c r="S51" s="119"/>
      <c r="T51" s="120"/>
      <c r="U51" s="111"/>
      <c r="V51" s="112"/>
      <c r="W51" s="120"/>
      <c r="X51" s="189"/>
      <c r="Y51" s="12"/>
      <c r="Z51" s="198"/>
      <c r="AA51" s="337"/>
      <c r="AB51" s="338"/>
      <c r="AC51" s="12"/>
      <c r="AD51" s="198"/>
      <c r="AE51" s="117"/>
      <c r="AF51" s="110"/>
      <c r="AG51" s="333"/>
    </row>
    <row r="52" spans="1:33" ht="15.75" customHeight="1">
      <c r="A52" s="323"/>
      <c r="B52" s="163"/>
      <c r="C52" s="335"/>
      <c r="D52" s="336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8"/>
      <c r="S52" s="119"/>
      <c r="T52" s="120"/>
      <c r="U52" s="111"/>
      <c r="V52" s="112"/>
      <c r="W52" s="120"/>
      <c r="X52" s="189"/>
      <c r="Y52" s="12"/>
      <c r="Z52" s="198"/>
      <c r="AA52" s="337"/>
      <c r="AB52" s="338"/>
      <c r="AC52" s="12"/>
      <c r="AD52" s="198"/>
      <c r="AE52" s="117"/>
      <c r="AF52" s="110"/>
      <c r="AG52" s="333"/>
    </row>
    <row r="53" spans="1:33" ht="15.75" customHeight="1">
      <c r="A53" s="323"/>
      <c r="B53" s="163"/>
      <c r="C53" s="335"/>
      <c r="D53" s="336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8"/>
      <c r="S53" s="119"/>
      <c r="T53" s="120"/>
      <c r="U53" s="111"/>
      <c r="V53" s="112"/>
      <c r="W53" s="120"/>
      <c r="X53" s="189"/>
      <c r="Y53" s="12"/>
      <c r="Z53" s="198"/>
      <c r="AA53" s="337"/>
      <c r="AB53" s="338"/>
      <c r="AC53" s="12"/>
      <c r="AD53" s="198"/>
      <c r="AE53" s="117"/>
      <c r="AF53" s="110"/>
      <c r="AG53" s="333"/>
    </row>
    <row r="54" spans="1:33" ht="15.75" customHeight="1">
      <c r="A54" s="323"/>
      <c r="B54" s="163"/>
      <c r="C54" s="335"/>
      <c r="D54" s="336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8"/>
      <c r="S54" s="119"/>
      <c r="T54" s="120"/>
      <c r="U54" s="130"/>
      <c r="V54" s="131"/>
      <c r="W54" s="126"/>
      <c r="X54" s="127"/>
      <c r="Y54" s="12"/>
      <c r="Z54" s="198"/>
      <c r="AA54" s="337"/>
      <c r="AB54" s="338"/>
      <c r="AC54" s="12"/>
      <c r="AD54" s="198"/>
      <c r="AE54" s="165"/>
      <c r="AF54" s="125"/>
      <c r="AG54" s="333"/>
    </row>
    <row r="55" spans="1:33" ht="15.75" customHeight="1" thickBot="1">
      <c r="A55" s="324"/>
      <c r="B55" s="133" t="s">
        <v>115</v>
      </c>
      <c r="C55" s="358"/>
      <c r="D55" s="358"/>
      <c r="E55" s="134"/>
      <c r="F55" s="167"/>
      <c r="G55" s="135"/>
      <c r="H55" s="69"/>
      <c r="I55" s="136">
        <f t="shared" ref="I55:J55" si="24">AVERAGE(I39:I54)</f>
        <v>22</v>
      </c>
      <c r="J55" s="137">
        <f t="shared" si="24"/>
        <v>2000</v>
      </c>
      <c r="K55" s="138">
        <f t="shared" ref="K55" si="25">J55/I55</f>
        <v>90.909090909090907</v>
      </c>
      <c r="L55" s="136">
        <f t="shared" ref="L55:M55" si="26">AVERAGE(L39:L54)</f>
        <v>22</v>
      </c>
      <c r="M55" s="137">
        <f t="shared" si="26"/>
        <v>1781.4547563192064</v>
      </c>
      <c r="N55" s="138">
        <f t="shared" ref="N55:N63" si="27">M55/L55</f>
        <v>80.975216196327565</v>
      </c>
      <c r="O55" s="139">
        <f t="shared" ref="O55:O63" si="28">L55-I55</f>
        <v>0</v>
      </c>
      <c r="P55" s="140">
        <f t="shared" ref="P55:P63" si="29">N55-K55</f>
        <v>-9.9338747127633411</v>
      </c>
      <c r="Q55" s="141">
        <f t="shared" ref="Q55:Q63" si="30">N55/K55</f>
        <v>0.89072737815960323</v>
      </c>
      <c r="R55" s="329"/>
      <c r="S55" s="142">
        <v>0.25</v>
      </c>
      <c r="T55" s="143">
        <v>0.58050925925925911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359"/>
      <c r="AB55" s="360"/>
      <c r="AC55" s="179">
        <f>SUM(AC39:AC54)</f>
        <v>9</v>
      </c>
      <c r="AD55" s="191">
        <f>SUM(AD39:AD54)</f>
        <v>0</v>
      </c>
      <c r="AE55" s="168">
        <f t="shared" ref="AE55:AE63" si="31">M55-J55</f>
        <v>-218.54524368079365</v>
      </c>
      <c r="AF55" s="141">
        <f t="shared" ref="AF55:AF63" si="32">M55/J55</f>
        <v>0.89072737815960312</v>
      </c>
      <c r="AG55" s="334"/>
    </row>
    <row r="56" spans="1:33" ht="15.75" customHeight="1">
      <c r="A56" s="361" t="s">
        <v>191</v>
      </c>
      <c r="B56" s="114" t="s">
        <v>203</v>
      </c>
      <c r="C56" s="372" t="s">
        <v>204</v>
      </c>
      <c r="D56" s="372"/>
      <c r="E56" s="147">
        <v>28.86</v>
      </c>
      <c r="F56" s="97">
        <v>2099</v>
      </c>
      <c r="G56" s="148">
        <f t="shared" ref="G56:G63" si="33">E56*F56</f>
        <v>60577.14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3" si="34">F56/V56*60</f>
        <v>3189.6779423240087</v>
      </c>
      <c r="N56" s="152">
        <f t="shared" si="27"/>
        <v>167.87778643810572</v>
      </c>
      <c r="O56" s="154">
        <f t="shared" si="28"/>
        <v>0</v>
      </c>
      <c r="P56" s="155">
        <f t="shared" si="29"/>
        <v>-21.595897772420614</v>
      </c>
      <c r="Q56" s="156">
        <f t="shared" si="30"/>
        <v>0.88602165064555793</v>
      </c>
      <c r="R56" s="327">
        <f>Q72</f>
        <v>0.8953263797654486</v>
      </c>
      <c r="S56" s="157">
        <v>0.16666666666666666</v>
      </c>
      <c r="T56" s="158">
        <v>0.19408564814814813</v>
      </c>
      <c r="U56" s="159"/>
      <c r="V56" s="160">
        <v>39.483610031249661</v>
      </c>
      <c r="W56" s="158"/>
      <c r="X56" s="169"/>
      <c r="Y56" s="12"/>
      <c r="Z56" s="198"/>
      <c r="AA56" s="330"/>
      <c r="AB56" s="331"/>
      <c r="AC56" s="12">
        <v>1</v>
      </c>
      <c r="AD56" s="198"/>
      <c r="AE56" s="115">
        <f t="shared" si="31"/>
        <v>-410.32205767599135</v>
      </c>
      <c r="AF56" s="156">
        <f t="shared" si="32"/>
        <v>0.88602165064555793</v>
      </c>
      <c r="AG56" s="332">
        <f>AF72</f>
        <v>0.8953263797654486</v>
      </c>
    </row>
    <row r="57" spans="1:33" ht="15.75" customHeight="1">
      <c r="A57" s="362"/>
      <c r="B57" s="100" t="s">
        <v>203</v>
      </c>
      <c r="C57" s="376" t="s">
        <v>208</v>
      </c>
      <c r="D57" s="376"/>
      <c r="E57" s="101">
        <v>31.11</v>
      </c>
      <c r="F57" s="102">
        <v>3925</v>
      </c>
      <c r="G57" s="103">
        <f t="shared" si="33"/>
        <v>122106.75</v>
      </c>
      <c r="H57" s="26"/>
      <c r="I57" s="104">
        <v>19</v>
      </c>
      <c r="J57" s="105">
        <v>3600</v>
      </c>
      <c r="K57" s="106">
        <f t="shared" ref="K57:K91" si="35">J57/I57</f>
        <v>189.47368421052633</v>
      </c>
      <c r="L57" s="107">
        <v>19</v>
      </c>
      <c r="M57" s="105">
        <f t="shared" si="34"/>
        <v>3186.6016259245571</v>
      </c>
      <c r="N57" s="106">
        <f t="shared" si="27"/>
        <v>167.71587504866091</v>
      </c>
      <c r="O57" s="108">
        <f t="shared" si="28"/>
        <v>0</v>
      </c>
      <c r="P57" s="109">
        <f t="shared" si="29"/>
        <v>-21.757809161865424</v>
      </c>
      <c r="Q57" s="110">
        <f t="shared" si="30"/>
        <v>0.88516711831237693</v>
      </c>
      <c r="R57" s="328"/>
      <c r="S57" s="47">
        <v>0.19791666666666666</v>
      </c>
      <c r="T57" s="48">
        <v>0.2492361111111111</v>
      </c>
      <c r="U57" s="111">
        <v>5.5166666666666764</v>
      </c>
      <c r="V57" s="112">
        <v>73.903182024415202</v>
      </c>
      <c r="W57" s="113"/>
      <c r="X57" s="116"/>
      <c r="Y57" s="12"/>
      <c r="Z57" s="198"/>
      <c r="AA57" s="337"/>
      <c r="AB57" s="338"/>
      <c r="AC57" s="12">
        <v>2</v>
      </c>
      <c r="AD57" s="198"/>
      <c r="AE57" s="117">
        <f t="shared" si="31"/>
        <v>-413.39837407544292</v>
      </c>
      <c r="AF57" s="110">
        <f t="shared" si="32"/>
        <v>0.88516711831237693</v>
      </c>
      <c r="AG57" s="333"/>
    </row>
    <row r="58" spans="1:33" ht="15.75" customHeight="1">
      <c r="A58" s="362"/>
      <c r="B58" s="100" t="s">
        <v>203</v>
      </c>
      <c r="C58" s="376" t="s">
        <v>209</v>
      </c>
      <c r="D58" s="376"/>
      <c r="E58" s="101">
        <v>38.99</v>
      </c>
      <c r="F58" s="102">
        <v>1598</v>
      </c>
      <c r="G58" s="103">
        <f t="shared" si="33"/>
        <v>62306.020000000004</v>
      </c>
      <c r="H58" s="26"/>
      <c r="I58" s="104">
        <v>19</v>
      </c>
      <c r="J58" s="105">
        <v>3600</v>
      </c>
      <c r="K58" s="106">
        <f t="shared" si="35"/>
        <v>189.47368421052633</v>
      </c>
      <c r="L58" s="107">
        <v>19</v>
      </c>
      <c r="M58" s="105">
        <f t="shared" si="34"/>
        <v>3186.4434355198287</v>
      </c>
      <c r="N58" s="106">
        <f t="shared" si="27"/>
        <v>167.70754923788573</v>
      </c>
      <c r="O58" s="108">
        <f t="shared" si="28"/>
        <v>0</v>
      </c>
      <c r="P58" s="109">
        <f t="shared" si="29"/>
        <v>-21.7661349726406</v>
      </c>
      <c r="Q58" s="110">
        <f t="shared" si="30"/>
        <v>0.88512317653328576</v>
      </c>
      <c r="R58" s="328"/>
      <c r="S58" s="47">
        <v>0.25277777777777777</v>
      </c>
      <c r="T58" s="48">
        <v>0.27366898148148144</v>
      </c>
      <c r="U58" s="111">
        <v>5.0999999999999979</v>
      </c>
      <c r="V58" s="112">
        <v>30.089973960061325</v>
      </c>
      <c r="W58" s="113"/>
      <c r="X58" s="116"/>
      <c r="Y58" s="12"/>
      <c r="Z58" s="198"/>
      <c r="AA58" s="337"/>
      <c r="AB58" s="338"/>
      <c r="AC58" s="12">
        <v>1</v>
      </c>
      <c r="AD58" s="198"/>
      <c r="AE58" s="117">
        <f t="shared" si="31"/>
        <v>-413.55656448017135</v>
      </c>
      <c r="AF58" s="110">
        <f t="shared" si="32"/>
        <v>0.88512317653328576</v>
      </c>
      <c r="AG58" s="333"/>
    </row>
    <row r="59" spans="1:33" ht="15.75" customHeight="1">
      <c r="A59" s="362"/>
      <c r="B59" s="100" t="s">
        <v>203</v>
      </c>
      <c r="C59" s="376" t="s">
        <v>219</v>
      </c>
      <c r="D59" s="376"/>
      <c r="E59" s="101">
        <v>35.89</v>
      </c>
      <c r="F59" s="102">
        <v>3778</v>
      </c>
      <c r="G59" s="103">
        <f t="shared" si="33"/>
        <v>135592.42000000001</v>
      </c>
      <c r="H59" s="26"/>
      <c r="I59" s="104">
        <v>19</v>
      </c>
      <c r="J59" s="105">
        <v>3600</v>
      </c>
      <c r="K59" s="106">
        <f t="shared" si="35"/>
        <v>189.47368421052633</v>
      </c>
      <c r="L59" s="107">
        <v>19</v>
      </c>
      <c r="M59" s="105">
        <f t="shared" si="34"/>
        <v>3184.3395668322519</v>
      </c>
      <c r="N59" s="106">
        <f t="shared" si="27"/>
        <v>167.59681930696061</v>
      </c>
      <c r="O59" s="108">
        <f t="shared" si="28"/>
        <v>0</v>
      </c>
      <c r="P59" s="109">
        <f t="shared" si="29"/>
        <v>-21.876864903565718</v>
      </c>
      <c r="Q59" s="110">
        <f t="shared" si="30"/>
        <v>0.8845387685645143</v>
      </c>
      <c r="R59" s="328"/>
      <c r="S59" s="47">
        <v>0.27777777777777773</v>
      </c>
      <c r="T59" s="48">
        <v>0.3272106481481481</v>
      </c>
      <c r="U59" s="111">
        <v>5.916666666666659</v>
      </c>
      <c r="V59" s="112">
        <v>71.185875514368874</v>
      </c>
      <c r="W59" s="113"/>
      <c r="X59" s="116"/>
      <c r="Y59" s="12"/>
      <c r="Z59" s="198"/>
      <c r="AA59" s="337"/>
      <c r="AB59" s="338"/>
      <c r="AC59" s="12">
        <v>2</v>
      </c>
      <c r="AD59" s="198"/>
      <c r="AE59" s="199">
        <f t="shared" si="31"/>
        <v>-415.66043316774812</v>
      </c>
      <c r="AF59" s="200">
        <f t="shared" si="32"/>
        <v>0.88453876856451441</v>
      </c>
      <c r="AG59" s="333"/>
    </row>
    <row r="60" spans="1:33" ht="15.75" customHeight="1">
      <c r="A60" s="363"/>
      <c r="B60" s="100" t="s">
        <v>203</v>
      </c>
      <c r="C60" s="376" t="s">
        <v>223</v>
      </c>
      <c r="D60" s="376"/>
      <c r="E60" s="101">
        <v>43.96</v>
      </c>
      <c r="F60" s="105">
        <v>2176</v>
      </c>
      <c r="G60" s="103">
        <f t="shared" si="33"/>
        <v>95656.960000000006</v>
      </c>
      <c r="H60" s="13"/>
      <c r="I60" s="104">
        <v>24</v>
      </c>
      <c r="J60" s="105">
        <v>3600</v>
      </c>
      <c r="K60" s="106">
        <f t="shared" si="35"/>
        <v>150</v>
      </c>
      <c r="L60" s="107">
        <v>24</v>
      </c>
      <c r="M60" s="105">
        <f t="shared" si="34"/>
        <v>3262.4248111128159</v>
      </c>
      <c r="N60" s="106">
        <f t="shared" si="27"/>
        <v>135.93436712970066</v>
      </c>
      <c r="O60" s="108">
        <f t="shared" si="28"/>
        <v>0</v>
      </c>
      <c r="P60" s="109">
        <f t="shared" si="29"/>
        <v>-14.065632870299339</v>
      </c>
      <c r="Q60" s="110">
        <f t="shared" si="30"/>
        <v>0.90622911419800445</v>
      </c>
      <c r="R60" s="328"/>
      <c r="S60" s="47">
        <v>0.33055555555555549</v>
      </c>
      <c r="T60" s="48">
        <v>0.35834490740740732</v>
      </c>
      <c r="U60" s="111">
        <v>4.8166666666666469</v>
      </c>
      <c r="V60" s="112">
        <v>40.01931310578339</v>
      </c>
      <c r="W60" s="113"/>
      <c r="X60" s="116"/>
      <c r="Y60" s="12"/>
      <c r="Z60" s="198"/>
      <c r="AA60" s="337"/>
      <c r="AB60" s="338"/>
      <c r="AC60" s="12">
        <v>1</v>
      </c>
      <c r="AD60" s="198"/>
      <c r="AE60" s="199">
        <f t="shared" si="31"/>
        <v>-337.57518888718414</v>
      </c>
      <c r="AF60" s="200">
        <f t="shared" si="32"/>
        <v>0.90622911419800445</v>
      </c>
      <c r="AG60" s="333"/>
    </row>
    <row r="61" spans="1:33" ht="15.75" customHeight="1">
      <c r="A61" s="363"/>
      <c r="B61" s="100" t="s">
        <v>203</v>
      </c>
      <c r="C61" s="376" t="s">
        <v>216</v>
      </c>
      <c r="D61" s="376"/>
      <c r="E61" s="101">
        <v>46.93</v>
      </c>
      <c r="F61" s="105">
        <v>1824</v>
      </c>
      <c r="G61" s="121">
        <f t="shared" si="33"/>
        <v>85600.319999999992</v>
      </c>
      <c r="H61" s="122"/>
      <c r="I61" s="104">
        <v>24</v>
      </c>
      <c r="J61" s="105">
        <v>3600</v>
      </c>
      <c r="K61" s="106">
        <f t="shared" si="35"/>
        <v>150</v>
      </c>
      <c r="L61" s="107">
        <v>24</v>
      </c>
      <c r="M61" s="105">
        <f t="shared" si="34"/>
        <v>3257.7008943134801</v>
      </c>
      <c r="N61" s="106">
        <f t="shared" si="27"/>
        <v>135.73753726306168</v>
      </c>
      <c r="O61" s="108">
        <f t="shared" si="28"/>
        <v>0</v>
      </c>
      <c r="P61" s="109">
        <f t="shared" si="29"/>
        <v>-14.262462736938318</v>
      </c>
      <c r="Q61" s="110">
        <f t="shared" si="30"/>
        <v>0.90491691508707783</v>
      </c>
      <c r="R61" s="328"/>
      <c r="S61" s="47">
        <v>0.36249999999999993</v>
      </c>
      <c r="T61" s="120">
        <v>0.38582175925925921</v>
      </c>
      <c r="U61" s="111">
        <v>5.9833333333333627</v>
      </c>
      <c r="V61" s="112">
        <v>33.594244392121553</v>
      </c>
      <c r="W61" s="113"/>
      <c r="X61" s="116"/>
      <c r="Y61" s="12"/>
      <c r="Z61" s="198"/>
      <c r="AA61" s="337"/>
      <c r="AB61" s="338"/>
      <c r="AC61" s="12">
        <v>1</v>
      </c>
      <c r="AD61" s="198"/>
      <c r="AE61" s="199">
        <f t="shared" si="31"/>
        <v>-342.29910568651985</v>
      </c>
      <c r="AF61" s="200">
        <f t="shared" si="32"/>
        <v>0.90491691508707783</v>
      </c>
      <c r="AG61" s="333"/>
    </row>
    <row r="62" spans="1:33" ht="15.75" customHeight="1">
      <c r="A62" s="363"/>
      <c r="B62" s="100" t="s">
        <v>203</v>
      </c>
      <c r="C62" s="376" t="s">
        <v>205</v>
      </c>
      <c r="D62" s="376"/>
      <c r="E62" s="101">
        <v>38.479999999999997</v>
      </c>
      <c r="F62" s="105">
        <v>5389</v>
      </c>
      <c r="G62" s="121">
        <f t="shared" si="33"/>
        <v>207368.71999999997</v>
      </c>
      <c r="H62" s="62"/>
      <c r="I62" s="104">
        <v>20</v>
      </c>
      <c r="J62" s="105">
        <v>3600</v>
      </c>
      <c r="K62" s="106">
        <f t="shared" si="35"/>
        <v>180</v>
      </c>
      <c r="L62" s="107">
        <v>20</v>
      </c>
      <c r="M62" s="105">
        <f t="shared" si="34"/>
        <v>3260.9165221447597</v>
      </c>
      <c r="N62" s="106">
        <f t="shared" si="27"/>
        <v>163.04582610723799</v>
      </c>
      <c r="O62" s="123">
        <f t="shared" si="28"/>
        <v>0</v>
      </c>
      <c r="P62" s="124">
        <f t="shared" si="29"/>
        <v>-16.954173892762014</v>
      </c>
      <c r="Q62" s="125">
        <f t="shared" si="30"/>
        <v>0.90581014504021107</v>
      </c>
      <c r="R62" s="328"/>
      <c r="S62" s="47">
        <v>0.38888888888888878</v>
      </c>
      <c r="T62" s="120">
        <v>0.45774305555555544</v>
      </c>
      <c r="U62" s="111">
        <v>5</v>
      </c>
      <c r="V62" s="112">
        <v>99.156172138786872</v>
      </c>
      <c r="W62" s="113">
        <v>0.45774305555555544</v>
      </c>
      <c r="X62" s="116">
        <v>0.49583333333333324</v>
      </c>
      <c r="Y62" s="12"/>
      <c r="Z62" s="198"/>
      <c r="AA62" s="337"/>
      <c r="AB62" s="338"/>
      <c r="AC62" s="12">
        <v>2</v>
      </c>
      <c r="AD62" s="198"/>
      <c r="AE62" s="199">
        <f t="shared" si="31"/>
        <v>-339.08347785524029</v>
      </c>
      <c r="AF62" s="200">
        <f t="shared" si="32"/>
        <v>0.90581014504021107</v>
      </c>
      <c r="AG62" s="333"/>
    </row>
    <row r="63" spans="1:33" ht="15.75" customHeight="1">
      <c r="A63" s="363"/>
      <c r="B63" s="100" t="s">
        <v>203</v>
      </c>
      <c r="C63" s="376" t="s">
        <v>206</v>
      </c>
      <c r="D63" s="376"/>
      <c r="E63" s="101">
        <v>37.799999999999997</v>
      </c>
      <c r="F63" s="105">
        <v>7712</v>
      </c>
      <c r="G63" s="121">
        <f t="shared" si="33"/>
        <v>291513.59999999998</v>
      </c>
      <c r="H63" s="62"/>
      <c r="I63" s="104">
        <v>21</v>
      </c>
      <c r="J63" s="105">
        <v>3600</v>
      </c>
      <c r="K63" s="106">
        <f t="shared" si="35"/>
        <v>171.42857142857142</v>
      </c>
      <c r="L63" s="107">
        <v>21</v>
      </c>
      <c r="M63" s="105">
        <f t="shared" si="34"/>
        <v>3257.2949390732165</v>
      </c>
      <c r="N63" s="106">
        <f t="shared" si="27"/>
        <v>155.10928281301031</v>
      </c>
      <c r="O63" s="123">
        <f t="shared" si="28"/>
        <v>0</v>
      </c>
      <c r="P63" s="124">
        <f t="shared" si="29"/>
        <v>-16.319288615561106</v>
      </c>
      <c r="Q63" s="125">
        <f t="shared" si="30"/>
        <v>0.90480414974256018</v>
      </c>
      <c r="R63" s="328"/>
      <c r="S63" s="47">
        <v>0.49583333333333324</v>
      </c>
      <c r="T63" s="120">
        <v>0.59447916666666656</v>
      </c>
      <c r="U63" s="111">
        <v>54.850000000000023</v>
      </c>
      <c r="V63" s="112">
        <v>142.05652501693802</v>
      </c>
      <c r="W63" s="113"/>
      <c r="X63" s="116"/>
      <c r="Y63" s="12"/>
      <c r="Z63" s="198"/>
      <c r="AA63" s="337"/>
      <c r="AB63" s="338"/>
      <c r="AC63" s="12">
        <v>3</v>
      </c>
      <c r="AD63" s="198"/>
      <c r="AE63" s="199">
        <f t="shared" si="31"/>
        <v>-342.70506092678352</v>
      </c>
      <c r="AF63" s="200">
        <f t="shared" si="32"/>
        <v>0.90480414974256018</v>
      </c>
      <c r="AG63" s="333"/>
    </row>
    <row r="64" spans="1:33" ht="15.75" customHeight="1">
      <c r="A64" s="363"/>
      <c r="B64" s="100"/>
      <c r="C64" s="376"/>
      <c r="D64" s="376"/>
      <c r="E64" s="101"/>
      <c r="F64" s="105"/>
      <c r="G64" s="121"/>
      <c r="H64" s="62"/>
      <c r="I64" s="104"/>
      <c r="J64" s="105"/>
      <c r="K64" s="106"/>
      <c r="L64" s="107"/>
      <c r="M64" s="105"/>
      <c r="N64" s="106"/>
      <c r="O64" s="123"/>
      <c r="P64" s="124"/>
      <c r="Q64" s="125"/>
      <c r="R64" s="328"/>
      <c r="S64" s="47"/>
      <c r="T64" s="120"/>
      <c r="U64" s="111"/>
      <c r="V64" s="112"/>
      <c r="W64" s="113"/>
      <c r="X64" s="116"/>
      <c r="Y64" s="12"/>
      <c r="Z64" s="198"/>
      <c r="AA64" s="337"/>
      <c r="AB64" s="338"/>
      <c r="AC64" s="12"/>
      <c r="AD64" s="198"/>
      <c r="AE64" s="199"/>
      <c r="AF64" s="200"/>
      <c r="AG64" s="333"/>
    </row>
    <row r="65" spans="1:33" ht="15.75" customHeight="1">
      <c r="A65" s="363"/>
      <c r="B65" s="100"/>
      <c r="C65" s="376"/>
      <c r="D65" s="376"/>
      <c r="E65" s="101"/>
      <c r="F65" s="105"/>
      <c r="G65" s="121"/>
      <c r="H65" s="62"/>
      <c r="I65" s="104"/>
      <c r="J65" s="105"/>
      <c r="K65" s="106"/>
      <c r="L65" s="107"/>
      <c r="M65" s="105"/>
      <c r="N65" s="106"/>
      <c r="O65" s="123"/>
      <c r="P65" s="124"/>
      <c r="Q65" s="125"/>
      <c r="R65" s="328"/>
      <c r="S65" s="47"/>
      <c r="T65" s="120"/>
      <c r="U65" s="111"/>
      <c r="V65" s="112"/>
      <c r="W65" s="113"/>
      <c r="X65" s="116"/>
      <c r="Y65" s="12"/>
      <c r="Z65" s="198"/>
      <c r="AA65" s="337"/>
      <c r="AB65" s="338"/>
      <c r="AC65" s="12"/>
      <c r="AD65" s="198"/>
      <c r="AE65" s="199"/>
      <c r="AF65" s="200"/>
      <c r="AG65" s="333"/>
    </row>
    <row r="66" spans="1:33" ht="15.75" customHeight="1">
      <c r="A66" s="363"/>
      <c r="B66" s="100"/>
      <c r="C66" s="376"/>
      <c r="D66" s="376"/>
      <c r="E66" s="101"/>
      <c r="F66" s="105"/>
      <c r="G66" s="121"/>
      <c r="H66" s="62"/>
      <c r="I66" s="104"/>
      <c r="J66" s="105"/>
      <c r="K66" s="106"/>
      <c r="L66" s="107"/>
      <c r="M66" s="105"/>
      <c r="N66" s="106"/>
      <c r="O66" s="123"/>
      <c r="P66" s="124"/>
      <c r="Q66" s="125"/>
      <c r="R66" s="328"/>
      <c r="S66" s="47"/>
      <c r="T66" s="120"/>
      <c r="U66" s="111"/>
      <c r="V66" s="112"/>
      <c r="W66" s="113"/>
      <c r="X66" s="116"/>
      <c r="Y66" s="12"/>
      <c r="Z66" s="198"/>
      <c r="AA66" s="337"/>
      <c r="AB66" s="338"/>
      <c r="AC66" s="12"/>
      <c r="AD66" s="198"/>
      <c r="AE66" s="199"/>
      <c r="AF66" s="200"/>
      <c r="AG66" s="333"/>
    </row>
    <row r="67" spans="1:33" ht="15.75" customHeight="1">
      <c r="A67" s="363"/>
      <c r="B67" s="100"/>
      <c r="C67" s="376"/>
      <c r="D67" s="376"/>
      <c r="E67" s="101"/>
      <c r="F67" s="105"/>
      <c r="G67" s="121"/>
      <c r="H67" s="62"/>
      <c r="I67" s="104"/>
      <c r="J67" s="105"/>
      <c r="K67" s="106"/>
      <c r="L67" s="107"/>
      <c r="M67" s="105"/>
      <c r="N67" s="106"/>
      <c r="O67" s="123"/>
      <c r="P67" s="124"/>
      <c r="Q67" s="125"/>
      <c r="R67" s="328"/>
      <c r="S67" s="47"/>
      <c r="T67" s="120"/>
      <c r="U67" s="111"/>
      <c r="V67" s="112"/>
      <c r="W67" s="113"/>
      <c r="X67" s="116"/>
      <c r="Y67" s="12"/>
      <c r="Z67" s="198"/>
      <c r="AA67" s="337"/>
      <c r="AB67" s="338"/>
      <c r="AC67" s="12"/>
      <c r="AD67" s="198"/>
      <c r="AE67" s="199"/>
      <c r="AF67" s="200"/>
      <c r="AG67" s="333"/>
    </row>
    <row r="68" spans="1:33" ht="15.75" customHeight="1">
      <c r="A68" s="363"/>
      <c r="B68" s="100"/>
      <c r="C68" s="376"/>
      <c r="D68" s="376"/>
      <c r="E68" s="101"/>
      <c r="F68" s="105"/>
      <c r="G68" s="121"/>
      <c r="H68" s="62"/>
      <c r="I68" s="104"/>
      <c r="J68" s="105"/>
      <c r="K68" s="106"/>
      <c r="L68" s="107"/>
      <c r="M68" s="105"/>
      <c r="N68" s="106"/>
      <c r="O68" s="123"/>
      <c r="P68" s="124"/>
      <c r="Q68" s="125"/>
      <c r="R68" s="328"/>
      <c r="S68" s="47"/>
      <c r="T68" s="120"/>
      <c r="U68" s="111"/>
      <c r="V68" s="112"/>
      <c r="W68" s="113"/>
      <c r="X68" s="116"/>
      <c r="Y68" s="12"/>
      <c r="Z68" s="198"/>
      <c r="AA68" s="337"/>
      <c r="AB68" s="338"/>
      <c r="AC68" s="12"/>
      <c r="AD68" s="198"/>
      <c r="AE68" s="199"/>
      <c r="AF68" s="200"/>
      <c r="AG68" s="333"/>
    </row>
    <row r="69" spans="1:33" ht="15.75" customHeight="1">
      <c r="A69" s="363"/>
      <c r="B69" s="100"/>
      <c r="C69" s="376"/>
      <c r="D69" s="376"/>
      <c r="E69" s="101"/>
      <c r="F69" s="105"/>
      <c r="G69" s="121"/>
      <c r="H69" s="62"/>
      <c r="I69" s="104"/>
      <c r="J69" s="105"/>
      <c r="K69" s="106"/>
      <c r="L69" s="107"/>
      <c r="M69" s="105"/>
      <c r="N69" s="106"/>
      <c r="O69" s="123"/>
      <c r="P69" s="124"/>
      <c r="Q69" s="125"/>
      <c r="R69" s="328"/>
      <c r="S69" s="47"/>
      <c r="T69" s="120"/>
      <c r="U69" s="111"/>
      <c r="V69" s="112"/>
      <c r="W69" s="113"/>
      <c r="X69" s="116"/>
      <c r="Y69" s="12"/>
      <c r="Z69" s="198"/>
      <c r="AA69" s="337"/>
      <c r="AB69" s="338"/>
      <c r="AC69" s="12"/>
      <c r="AD69" s="198"/>
      <c r="AE69" s="199"/>
      <c r="AF69" s="200"/>
      <c r="AG69" s="333"/>
    </row>
    <row r="70" spans="1:33" ht="15.75" customHeight="1">
      <c r="A70" s="363"/>
      <c r="B70" s="100"/>
      <c r="C70" s="376"/>
      <c r="D70" s="376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8"/>
      <c r="S70" s="47"/>
      <c r="T70" s="120"/>
      <c r="U70" s="111"/>
      <c r="V70" s="112"/>
      <c r="W70" s="113"/>
      <c r="X70" s="116"/>
      <c r="Y70" s="12"/>
      <c r="Z70" s="198"/>
      <c r="AA70" s="337"/>
      <c r="AB70" s="338"/>
      <c r="AC70" s="12"/>
      <c r="AD70" s="198"/>
      <c r="AE70" s="199"/>
      <c r="AF70" s="200"/>
      <c r="AG70" s="333"/>
    </row>
    <row r="71" spans="1:33" ht="15.75" customHeight="1">
      <c r="A71" s="363"/>
      <c r="B71" s="100"/>
      <c r="C71" s="376"/>
      <c r="D71" s="376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8"/>
      <c r="S71" s="119"/>
      <c r="T71" s="120"/>
      <c r="U71" s="130"/>
      <c r="V71" s="131"/>
      <c r="W71" s="126"/>
      <c r="X71" s="127"/>
      <c r="Y71" s="12"/>
      <c r="Z71" s="198"/>
      <c r="AA71" s="337"/>
      <c r="AB71" s="338"/>
      <c r="AC71" s="12"/>
      <c r="AD71" s="198"/>
      <c r="AE71" s="165"/>
      <c r="AF71" s="125"/>
      <c r="AG71" s="333"/>
    </row>
    <row r="72" spans="1:33" ht="15.75" customHeight="1" thickBot="1">
      <c r="A72" s="364"/>
      <c r="B72" s="133" t="s">
        <v>115</v>
      </c>
      <c r="C72" s="358"/>
      <c r="D72" s="358"/>
      <c r="E72" s="134"/>
      <c r="F72" s="167"/>
      <c r="G72" s="135"/>
      <c r="H72" s="69"/>
      <c r="I72" s="136">
        <f t="shared" ref="I72:J72" si="36">AVERAGE(I56:I71)</f>
        <v>20.625</v>
      </c>
      <c r="J72" s="137">
        <f t="shared" si="36"/>
        <v>3600</v>
      </c>
      <c r="K72" s="138">
        <f t="shared" ref="K72:K74" si="37">J72/I72</f>
        <v>174.54545454545453</v>
      </c>
      <c r="L72" s="136">
        <f t="shared" ref="L72:M72" si="38">AVERAGE(L56:L71)</f>
        <v>20.625</v>
      </c>
      <c r="M72" s="137">
        <f t="shared" si="38"/>
        <v>3223.1749671556149</v>
      </c>
      <c r="N72" s="138">
        <f>M72/L72</f>
        <v>156.27514992269647</v>
      </c>
      <c r="O72" s="139">
        <f>L72-I72</f>
        <v>0</v>
      </c>
      <c r="P72" s="140">
        <f>N72-K72</f>
        <v>-18.270304622758061</v>
      </c>
      <c r="Q72" s="141">
        <f>N72/K72</f>
        <v>0.8953263797654486</v>
      </c>
      <c r="R72" s="329"/>
      <c r="S72" s="142">
        <v>0.16666666666666666</v>
      </c>
      <c r="T72" s="143">
        <v>0.59447916666666656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359"/>
      <c r="AB72" s="360"/>
      <c r="AC72" s="179">
        <f>SUM(AC56:AC71)</f>
        <v>13</v>
      </c>
      <c r="AD72" s="191">
        <f>SUM(AD56:AD71)</f>
        <v>0</v>
      </c>
      <c r="AE72" s="168">
        <f>M72-J72</f>
        <v>-376.82503284438508</v>
      </c>
      <c r="AF72" s="141">
        <f>M72/J72</f>
        <v>0.8953263797654486</v>
      </c>
      <c r="AG72" s="334"/>
    </row>
    <row r="73" spans="1:33" ht="15.75" customHeight="1">
      <c r="A73" s="322" t="s">
        <v>116</v>
      </c>
      <c r="B73" s="100" t="s">
        <v>192</v>
      </c>
      <c r="C73" s="335" t="s">
        <v>217</v>
      </c>
      <c r="D73" s="336"/>
      <c r="E73" s="101">
        <v>27.05</v>
      </c>
      <c r="F73" s="102">
        <v>961</v>
      </c>
      <c r="G73" s="103">
        <f t="shared" ref="G73:G74" si="39">E73*F73</f>
        <v>25995.05</v>
      </c>
      <c r="H73" s="13"/>
      <c r="I73" s="104">
        <v>5</v>
      </c>
      <c r="J73" s="105">
        <v>3273</v>
      </c>
      <c r="K73" s="106">
        <f t="shared" si="37"/>
        <v>654.6</v>
      </c>
      <c r="L73" s="107">
        <v>6</v>
      </c>
      <c r="M73" s="105">
        <f>F73/V73*60</f>
        <v>2961.6418775921866</v>
      </c>
      <c r="N73" s="106">
        <f>M73/L73</f>
        <v>493.60697959869776</v>
      </c>
      <c r="O73" s="108">
        <f>L73-I73</f>
        <v>1</v>
      </c>
      <c r="P73" s="109">
        <f>N73-K73</f>
        <v>-160.99302040130226</v>
      </c>
      <c r="Q73" s="110">
        <f>N73/K73</f>
        <v>0.75405893614222086</v>
      </c>
      <c r="R73" s="327">
        <f>Q89</f>
        <v>0.82307674386716034</v>
      </c>
      <c r="S73" s="47">
        <v>0.37152777777777768</v>
      </c>
      <c r="T73" s="48">
        <v>0.38504629629629622</v>
      </c>
      <c r="U73" s="111">
        <v>5.3833333333332689</v>
      </c>
      <c r="V73" s="112">
        <v>19.468930540270978</v>
      </c>
      <c r="W73" s="113"/>
      <c r="X73" s="162"/>
      <c r="Y73" s="12"/>
      <c r="Z73" s="198"/>
      <c r="AA73" s="330"/>
      <c r="AB73" s="331"/>
      <c r="AC73" s="12">
        <v>0</v>
      </c>
      <c r="AD73" s="198"/>
      <c r="AE73" s="115">
        <f>M73-J73</f>
        <v>-311.35812240781343</v>
      </c>
      <c r="AF73" s="156">
        <f>M73/J73</f>
        <v>0.90487072337066499</v>
      </c>
      <c r="AG73" s="332">
        <f>AF89</f>
        <v>0.90538441825387639</v>
      </c>
    </row>
    <row r="74" spans="1:33" ht="15.75" customHeight="1">
      <c r="A74" s="323"/>
      <c r="B74" s="100" t="s">
        <v>192</v>
      </c>
      <c r="C74" s="335" t="s">
        <v>224</v>
      </c>
      <c r="D74" s="336"/>
      <c r="E74" s="101">
        <v>27.05</v>
      </c>
      <c r="F74" s="102">
        <v>1514</v>
      </c>
      <c r="G74" s="121">
        <f t="shared" si="39"/>
        <v>40953.700000000004</v>
      </c>
      <c r="H74" s="122"/>
      <c r="I74" s="104">
        <v>5</v>
      </c>
      <c r="J74" s="105">
        <v>3273</v>
      </c>
      <c r="K74" s="106">
        <f t="shared" si="37"/>
        <v>654.6</v>
      </c>
      <c r="L74" s="107">
        <v>5</v>
      </c>
      <c r="M74" s="105">
        <f>F74/V74*60</f>
        <v>2965.0045242976885</v>
      </c>
      <c r="N74" s="106">
        <f>M74/L74</f>
        <v>593.00090485953774</v>
      </c>
      <c r="O74" s="108">
        <f>L74-I74</f>
        <v>0</v>
      </c>
      <c r="P74" s="109">
        <f>N74-K74</f>
        <v>-61.599095140462282</v>
      </c>
      <c r="Q74" s="110">
        <f>N74/K74</f>
        <v>0.9058981131370879</v>
      </c>
      <c r="R74" s="328"/>
      <c r="S74" s="47">
        <v>0.38819444444444434</v>
      </c>
      <c r="T74" s="120">
        <v>0.40946759259259247</v>
      </c>
      <c r="U74" s="111">
        <v>4.5333333333332959</v>
      </c>
      <c r="V74" s="112">
        <v>30.637390012589268</v>
      </c>
      <c r="W74" s="113"/>
      <c r="X74" s="116"/>
      <c r="Y74" s="12"/>
      <c r="Z74" s="198"/>
      <c r="AA74" s="337"/>
      <c r="AB74" s="338"/>
      <c r="AC74" s="12">
        <v>0</v>
      </c>
      <c r="AD74" s="198"/>
      <c r="AE74" s="117">
        <f>M74-J74</f>
        <v>-307.99547570231152</v>
      </c>
      <c r="AF74" s="110">
        <f>M74/J74</f>
        <v>0.90589811313708779</v>
      </c>
      <c r="AG74" s="333"/>
    </row>
    <row r="75" spans="1:33" ht="15.75" customHeight="1">
      <c r="A75" s="323"/>
      <c r="B75" s="100"/>
      <c r="C75" s="335"/>
      <c r="D75" s="336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28"/>
      <c r="S75" s="47"/>
      <c r="T75" s="120"/>
      <c r="U75" s="111"/>
      <c r="V75" s="112"/>
      <c r="W75" s="113"/>
      <c r="X75" s="116"/>
      <c r="Y75" s="12"/>
      <c r="Z75" s="198"/>
      <c r="AA75" s="337"/>
      <c r="AB75" s="338"/>
      <c r="AC75" s="12"/>
      <c r="AD75" s="198"/>
      <c r="AE75" s="117"/>
      <c r="AF75" s="110"/>
      <c r="AG75" s="333"/>
    </row>
    <row r="76" spans="1:33" ht="15.75" customHeight="1">
      <c r="A76" s="323"/>
      <c r="B76" s="100"/>
      <c r="C76" s="335"/>
      <c r="D76" s="336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8"/>
      <c r="S76" s="47"/>
      <c r="T76" s="48"/>
      <c r="U76" s="111"/>
      <c r="V76" s="112"/>
      <c r="W76" s="113"/>
      <c r="X76" s="116"/>
      <c r="Y76" s="12"/>
      <c r="Z76" s="198"/>
      <c r="AA76" s="337"/>
      <c r="AB76" s="338"/>
      <c r="AC76" s="12"/>
      <c r="AD76" s="198"/>
      <c r="AE76" s="117"/>
      <c r="AF76" s="110"/>
      <c r="AG76" s="333"/>
    </row>
    <row r="77" spans="1:33" ht="15.75" customHeight="1">
      <c r="A77" s="323"/>
      <c r="B77" s="100"/>
      <c r="C77" s="335"/>
      <c r="D77" s="336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8"/>
      <c r="S77" s="47"/>
      <c r="T77" s="48"/>
      <c r="U77" s="111"/>
      <c r="V77" s="112"/>
      <c r="W77" s="113"/>
      <c r="X77" s="116"/>
      <c r="Y77" s="12"/>
      <c r="Z77" s="198"/>
      <c r="AA77" s="337"/>
      <c r="AB77" s="338"/>
      <c r="AC77" s="12"/>
      <c r="AD77" s="198"/>
      <c r="AE77" s="117"/>
      <c r="AF77" s="110"/>
      <c r="AG77" s="333"/>
    </row>
    <row r="78" spans="1:33" ht="15.75" customHeight="1">
      <c r="A78" s="323"/>
      <c r="B78" s="100"/>
      <c r="C78" s="335"/>
      <c r="D78" s="336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8"/>
      <c r="S78" s="47"/>
      <c r="T78" s="120"/>
      <c r="U78" s="111"/>
      <c r="V78" s="112"/>
      <c r="W78" s="113"/>
      <c r="X78" s="116"/>
      <c r="Y78" s="12"/>
      <c r="Z78" s="198"/>
      <c r="AA78" s="337"/>
      <c r="AB78" s="338"/>
      <c r="AC78" s="12"/>
      <c r="AD78" s="198"/>
      <c r="AE78" s="117"/>
      <c r="AF78" s="110"/>
      <c r="AG78" s="333"/>
    </row>
    <row r="79" spans="1:33" ht="15.75" customHeight="1">
      <c r="A79" s="323"/>
      <c r="B79" s="100"/>
      <c r="C79" s="335"/>
      <c r="D79" s="336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8"/>
      <c r="S79" s="47"/>
      <c r="T79" s="120"/>
      <c r="U79" s="111"/>
      <c r="V79" s="112"/>
      <c r="W79" s="113"/>
      <c r="X79" s="116"/>
      <c r="Y79" s="12"/>
      <c r="Z79" s="198"/>
      <c r="AA79" s="337"/>
      <c r="AB79" s="338"/>
      <c r="AC79" s="12"/>
      <c r="AD79" s="198"/>
      <c r="AE79" s="117"/>
      <c r="AF79" s="110"/>
      <c r="AG79" s="333"/>
    </row>
    <row r="80" spans="1:33" ht="15.75" customHeight="1">
      <c r="A80" s="323"/>
      <c r="B80" s="100"/>
      <c r="C80" s="335"/>
      <c r="D80" s="336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8"/>
      <c r="S80" s="47"/>
      <c r="T80" s="120"/>
      <c r="U80" s="111"/>
      <c r="V80" s="112"/>
      <c r="W80" s="113"/>
      <c r="X80" s="116"/>
      <c r="Y80" s="12"/>
      <c r="Z80" s="198"/>
      <c r="AA80" s="337"/>
      <c r="AB80" s="338"/>
      <c r="AC80" s="12"/>
      <c r="AD80" s="198"/>
      <c r="AE80" s="117"/>
      <c r="AF80" s="110"/>
      <c r="AG80" s="333"/>
    </row>
    <row r="81" spans="1:33" ht="15.75" customHeight="1">
      <c r="A81" s="323"/>
      <c r="B81" s="100"/>
      <c r="C81" s="335"/>
      <c r="D81" s="336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8"/>
      <c r="S81" s="47"/>
      <c r="T81" s="120"/>
      <c r="U81" s="111"/>
      <c r="V81" s="112"/>
      <c r="W81" s="113"/>
      <c r="X81" s="127"/>
      <c r="Y81" s="12"/>
      <c r="Z81" s="198"/>
      <c r="AA81" s="337"/>
      <c r="AB81" s="338"/>
      <c r="AC81" s="12"/>
      <c r="AD81" s="198"/>
      <c r="AE81" s="117"/>
      <c r="AF81" s="110"/>
      <c r="AG81" s="333"/>
    </row>
    <row r="82" spans="1:33" ht="15.75" customHeight="1">
      <c r="A82" s="323"/>
      <c r="B82" s="100"/>
      <c r="C82" s="335"/>
      <c r="D82" s="336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8"/>
      <c r="S82" s="47"/>
      <c r="T82" s="120"/>
      <c r="U82" s="111"/>
      <c r="V82" s="112"/>
      <c r="W82" s="113"/>
      <c r="X82" s="127"/>
      <c r="Y82" s="12"/>
      <c r="Z82" s="198"/>
      <c r="AA82" s="337"/>
      <c r="AB82" s="338"/>
      <c r="AC82" s="12"/>
      <c r="AD82" s="198"/>
      <c r="AE82" s="117"/>
      <c r="AF82" s="110"/>
      <c r="AG82" s="333"/>
    </row>
    <row r="83" spans="1:33" ht="15.75" customHeight="1">
      <c r="A83" s="323"/>
      <c r="B83" s="100"/>
      <c r="C83" s="335"/>
      <c r="D83" s="336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8"/>
      <c r="S83" s="47"/>
      <c r="T83" s="120"/>
      <c r="U83" s="111"/>
      <c r="V83" s="112"/>
      <c r="W83" s="113"/>
      <c r="X83" s="127"/>
      <c r="Y83" s="12"/>
      <c r="Z83" s="198"/>
      <c r="AA83" s="337"/>
      <c r="AB83" s="338"/>
      <c r="AC83" s="12"/>
      <c r="AD83" s="198"/>
      <c r="AE83" s="117"/>
      <c r="AF83" s="110"/>
      <c r="AG83" s="333"/>
    </row>
    <row r="84" spans="1:33" ht="15.75" customHeight="1">
      <c r="A84" s="323"/>
      <c r="B84" s="100"/>
      <c r="C84" s="335"/>
      <c r="D84" s="336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8"/>
      <c r="S84" s="47"/>
      <c r="T84" s="120"/>
      <c r="U84" s="111"/>
      <c r="V84" s="112"/>
      <c r="W84" s="113"/>
      <c r="X84" s="127"/>
      <c r="Y84" s="12"/>
      <c r="Z84" s="198"/>
      <c r="AA84" s="337"/>
      <c r="AB84" s="338"/>
      <c r="AC84" s="12"/>
      <c r="AD84" s="198"/>
      <c r="AE84" s="117"/>
      <c r="AF84" s="110"/>
      <c r="AG84" s="333"/>
    </row>
    <row r="85" spans="1:33" ht="15.75" customHeight="1">
      <c r="A85" s="323"/>
      <c r="B85" s="100"/>
      <c r="C85" s="335"/>
      <c r="D85" s="336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8"/>
      <c r="S85" s="47"/>
      <c r="T85" s="120"/>
      <c r="U85" s="111"/>
      <c r="V85" s="112"/>
      <c r="W85" s="113"/>
      <c r="X85" s="127"/>
      <c r="Y85" s="12"/>
      <c r="Z85" s="198"/>
      <c r="AA85" s="337"/>
      <c r="AB85" s="338"/>
      <c r="AC85" s="12"/>
      <c r="AD85" s="198"/>
      <c r="AE85" s="117"/>
      <c r="AF85" s="110"/>
      <c r="AG85" s="333"/>
    </row>
    <row r="86" spans="1:33" ht="15.75" customHeight="1">
      <c r="A86" s="323"/>
      <c r="B86" s="100"/>
      <c r="C86" s="335"/>
      <c r="D86" s="336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8"/>
      <c r="S86" s="47"/>
      <c r="T86" s="120"/>
      <c r="U86" s="111"/>
      <c r="V86" s="112"/>
      <c r="W86" s="113"/>
      <c r="X86" s="127"/>
      <c r="Y86" s="12"/>
      <c r="Z86" s="198"/>
      <c r="AA86" s="337"/>
      <c r="AB86" s="338"/>
      <c r="AC86" s="12"/>
      <c r="AD86" s="198"/>
      <c r="AE86" s="117"/>
      <c r="AF86" s="110"/>
      <c r="AG86" s="333"/>
    </row>
    <row r="87" spans="1:33" ht="15.75" customHeight="1">
      <c r="A87" s="323"/>
      <c r="B87" s="100"/>
      <c r="C87" s="335"/>
      <c r="D87" s="336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8"/>
      <c r="S87" s="47"/>
      <c r="T87" s="120"/>
      <c r="U87" s="111"/>
      <c r="V87" s="112"/>
      <c r="W87" s="113"/>
      <c r="X87" s="127"/>
      <c r="Y87" s="12"/>
      <c r="Z87" s="198"/>
      <c r="AA87" s="337"/>
      <c r="AB87" s="338"/>
      <c r="AC87" s="12"/>
      <c r="AD87" s="198"/>
      <c r="AE87" s="117"/>
      <c r="AF87" s="110"/>
      <c r="AG87" s="333"/>
    </row>
    <row r="88" spans="1:33" ht="15.75" customHeight="1">
      <c r="A88" s="323"/>
      <c r="B88" s="163"/>
      <c r="C88" s="335"/>
      <c r="D88" s="336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8"/>
      <c r="S88" s="119"/>
      <c r="T88" s="120"/>
      <c r="U88" s="130"/>
      <c r="V88" s="131"/>
      <c r="W88" s="126"/>
      <c r="X88" s="127"/>
      <c r="Y88" s="12"/>
      <c r="Z88" s="198"/>
      <c r="AA88" s="337"/>
      <c r="AB88" s="338"/>
      <c r="AC88" s="12"/>
      <c r="AD88" s="198"/>
      <c r="AE88" s="165"/>
      <c r="AF88" s="125"/>
      <c r="AG88" s="333"/>
    </row>
    <row r="89" spans="1:33" ht="15.75" customHeight="1" thickBot="1">
      <c r="A89" s="324"/>
      <c r="B89" s="133" t="s">
        <v>115</v>
      </c>
      <c r="C89" s="358"/>
      <c r="D89" s="358"/>
      <c r="E89" s="134"/>
      <c r="F89" s="167"/>
      <c r="G89" s="135"/>
      <c r="H89" s="69"/>
      <c r="I89" s="136">
        <f t="shared" ref="I89:J89" si="40">AVERAGE(I73:I88)</f>
        <v>5</v>
      </c>
      <c r="J89" s="137">
        <f t="shared" si="40"/>
        <v>3273</v>
      </c>
      <c r="K89" s="138">
        <f t="shared" ref="K89" si="41">J89/I89</f>
        <v>654.6</v>
      </c>
      <c r="L89" s="136">
        <f t="shared" ref="L89:M89" si="42">AVERAGE(L73:L88)</f>
        <v>5.5</v>
      </c>
      <c r="M89" s="137">
        <f t="shared" si="42"/>
        <v>2963.3232009449375</v>
      </c>
      <c r="N89" s="138">
        <f>M89/L89</f>
        <v>538.78603653544315</v>
      </c>
      <c r="O89" s="139">
        <f>L89-I89</f>
        <v>0.5</v>
      </c>
      <c r="P89" s="140">
        <f>N89-K89</f>
        <v>-115.81396346455688</v>
      </c>
      <c r="Q89" s="141">
        <f>N89/K89</f>
        <v>0.82307674386716034</v>
      </c>
      <c r="R89" s="329"/>
      <c r="S89" s="142">
        <v>0.25</v>
      </c>
      <c r="T89" s="143">
        <v>0.40946759259259247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359"/>
      <c r="AB89" s="360"/>
      <c r="AC89" s="179">
        <f>SUM(AC73:AC88)</f>
        <v>0</v>
      </c>
      <c r="AD89" s="191">
        <f>SUM(AD73:AD88)</f>
        <v>0</v>
      </c>
      <c r="AE89" s="168">
        <f>M89-J89</f>
        <v>-309.67679905506247</v>
      </c>
      <c r="AF89" s="141">
        <f>M89/J89</f>
        <v>0.90538441825387639</v>
      </c>
      <c r="AG89" s="334"/>
    </row>
    <row r="90" spans="1:33" ht="15.75" customHeight="1">
      <c r="A90" s="361" t="s">
        <v>120</v>
      </c>
      <c r="B90" s="114" t="s">
        <v>192</v>
      </c>
      <c r="C90" s="325" t="s">
        <v>213</v>
      </c>
      <c r="D90" s="326"/>
      <c r="E90" s="147">
        <v>15.51</v>
      </c>
      <c r="F90" s="97">
        <v>1738</v>
      </c>
      <c r="G90" s="148">
        <f t="shared" ref="G90:G91" si="43">E90*F90</f>
        <v>26956.38</v>
      </c>
      <c r="H90" s="149"/>
      <c r="I90" s="150">
        <v>6</v>
      </c>
      <c r="J90" s="151">
        <v>2600</v>
      </c>
      <c r="K90" s="152">
        <f>J90/I90</f>
        <v>433.33333333333331</v>
      </c>
      <c r="L90" s="153">
        <v>6</v>
      </c>
      <c r="M90" s="151">
        <f>F90/V90*60</f>
        <v>2355.5519837621241</v>
      </c>
      <c r="N90" s="152">
        <f>M90/L90</f>
        <v>392.59199729368737</v>
      </c>
      <c r="O90" s="154">
        <f>L90-I90</f>
        <v>0</v>
      </c>
      <c r="P90" s="155">
        <f>N90-K90</f>
        <v>-40.741336039645944</v>
      </c>
      <c r="Q90" s="156">
        <f>N90/K90</f>
        <v>0.9059815322162017</v>
      </c>
      <c r="R90" s="327">
        <f>Q106</f>
        <v>0.90528489359829079</v>
      </c>
      <c r="S90" s="157">
        <v>0.25</v>
      </c>
      <c r="T90" s="158">
        <v>0.28074074074074074</v>
      </c>
      <c r="U90" s="159"/>
      <c r="V90" s="160">
        <v>44.269878448384411</v>
      </c>
      <c r="W90" s="158"/>
      <c r="X90" s="169"/>
      <c r="Y90" s="12"/>
      <c r="Z90" s="198"/>
      <c r="AA90" s="330"/>
      <c r="AB90" s="331"/>
      <c r="AC90" s="12">
        <v>0</v>
      </c>
      <c r="AD90" s="198"/>
      <c r="AE90" s="115">
        <f>M90-J90</f>
        <v>-244.44801623787589</v>
      </c>
      <c r="AF90" s="156">
        <f>M90/J90</f>
        <v>0.90598153221620159</v>
      </c>
      <c r="AG90" s="332">
        <f>AF106</f>
        <v>0.90528489359829079</v>
      </c>
    </row>
    <row r="91" spans="1:33" ht="15.75" customHeight="1">
      <c r="A91" s="362"/>
      <c r="B91" s="100" t="s">
        <v>192</v>
      </c>
      <c r="C91" s="335" t="s">
        <v>214</v>
      </c>
      <c r="D91" s="336"/>
      <c r="E91" s="101">
        <v>15.01</v>
      </c>
      <c r="F91" s="102">
        <v>1909</v>
      </c>
      <c r="G91" s="103">
        <f t="shared" si="43"/>
        <v>28654.09</v>
      </c>
      <c r="H91" s="26"/>
      <c r="I91" s="104">
        <v>6</v>
      </c>
      <c r="J91" s="105">
        <v>2600</v>
      </c>
      <c r="K91" s="106">
        <f t="shared" si="35"/>
        <v>433.33333333333331</v>
      </c>
      <c r="L91" s="107">
        <v>6</v>
      </c>
      <c r="M91" s="105">
        <f>F91/V91*60</f>
        <v>2351.9294629489873</v>
      </c>
      <c r="N91" s="106">
        <f>M91/L91</f>
        <v>391.98824382483122</v>
      </c>
      <c r="O91" s="108">
        <f>L91-I91</f>
        <v>0</v>
      </c>
      <c r="P91" s="109">
        <f>N91-K91</f>
        <v>-41.345089508502099</v>
      </c>
      <c r="Q91" s="110">
        <f>N91/K91</f>
        <v>0.90458825498037976</v>
      </c>
      <c r="R91" s="328"/>
      <c r="S91" s="47">
        <v>0.28472222222222221</v>
      </c>
      <c r="T91" s="48">
        <v>0.31854166666666667</v>
      </c>
      <c r="U91" s="111">
        <v>5.7333333333333236</v>
      </c>
      <c r="V91" s="112">
        <v>48.700440129859601</v>
      </c>
      <c r="W91" s="113"/>
      <c r="X91" s="13"/>
      <c r="Y91" s="12"/>
      <c r="Z91" s="198"/>
      <c r="AA91" s="337"/>
      <c r="AB91" s="338"/>
      <c r="AC91" s="12">
        <v>0</v>
      </c>
      <c r="AD91" s="198"/>
      <c r="AE91" s="117">
        <f>M91-J91</f>
        <v>-248.07053705101271</v>
      </c>
      <c r="AF91" s="110">
        <f>M91/J91</f>
        <v>0.90458825498037976</v>
      </c>
      <c r="AG91" s="333"/>
    </row>
    <row r="92" spans="1:33" ht="15.75" customHeight="1">
      <c r="A92" s="362"/>
      <c r="B92" s="100"/>
      <c r="C92" s="335"/>
      <c r="D92" s="336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328"/>
      <c r="S92" s="47"/>
      <c r="T92" s="48"/>
      <c r="U92" s="111"/>
      <c r="V92" s="112"/>
      <c r="W92" s="113"/>
      <c r="X92" s="13"/>
      <c r="Y92" s="12"/>
      <c r="Z92" s="198"/>
      <c r="AA92" s="337"/>
      <c r="AB92" s="338"/>
      <c r="AC92" s="12"/>
      <c r="AD92" s="198"/>
      <c r="AE92" s="117"/>
      <c r="AF92" s="110"/>
      <c r="AG92" s="333"/>
    </row>
    <row r="93" spans="1:33" ht="15.75" customHeight="1">
      <c r="A93" s="362"/>
      <c r="B93" s="100"/>
      <c r="C93" s="335"/>
      <c r="D93" s="336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8"/>
      <c r="S93" s="47"/>
      <c r="T93" s="48"/>
      <c r="U93" s="111"/>
      <c r="V93" s="112"/>
      <c r="W93" s="113"/>
      <c r="X93" s="116"/>
      <c r="Y93" s="12"/>
      <c r="Z93" s="198"/>
      <c r="AA93" s="337"/>
      <c r="AB93" s="338"/>
      <c r="AC93" s="12"/>
      <c r="AD93" s="198"/>
      <c r="AE93" s="117"/>
      <c r="AF93" s="110"/>
      <c r="AG93" s="333"/>
    </row>
    <row r="94" spans="1:33" ht="15.75" customHeight="1">
      <c r="A94" s="363"/>
      <c r="B94" s="100"/>
      <c r="C94" s="335"/>
      <c r="D94" s="336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8"/>
      <c r="S94" s="47"/>
      <c r="T94" s="48"/>
      <c r="U94" s="111"/>
      <c r="V94" s="112"/>
      <c r="W94" s="113"/>
      <c r="X94" s="13"/>
      <c r="Y94" s="12"/>
      <c r="Z94" s="198"/>
      <c r="AA94" s="337"/>
      <c r="AB94" s="338"/>
      <c r="AC94" s="12"/>
      <c r="AD94" s="198"/>
      <c r="AE94" s="117"/>
      <c r="AF94" s="110"/>
      <c r="AG94" s="333"/>
    </row>
    <row r="95" spans="1:33" ht="15.75" customHeight="1">
      <c r="A95" s="363"/>
      <c r="B95" s="100"/>
      <c r="C95" s="335"/>
      <c r="D95" s="336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8"/>
      <c r="S95" s="47"/>
      <c r="T95" s="120"/>
      <c r="U95" s="111"/>
      <c r="V95" s="112"/>
      <c r="W95" s="113"/>
      <c r="X95" s="50"/>
      <c r="Y95" s="12"/>
      <c r="Z95" s="198"/>
      <c r="AA95" s="337"/>
      <c r="AB95" s="338"/>
      <c r="AC95" s="12"/>
      <c r="AD95" s="198"/>
      <c r="AE95" s="117"/>
      <c r="AF95" s="110"/>
      <c r="AG95" s="333"/>
    </row>
    <row r="96" spans="1:33" ht="15.75" customHeight="1">
      <c r="A96" s="363"/>
      <c r="B96" s="100"/>
      <c r="C96" s="335"/>
      <c r="D96" s="336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8"/>
      <c r="S96" s="47"/>
      <c r="T96" s="120"/>
      <c r="U96" s="111"/>
      <c r="V96" s="112"/>
      <c r="W96" s="113"/>
      <c r="X96" s="116"/>
      <c r="Y96" s="12"/>
      <c r="Z96" s="198"/>
      <c r="AA96" s="337"/>
      <c r="AB96" s="338"/>
      <c r="AC96" s="12"/>
      <c r="AD96" s="198"/>
      <c r="AE96" s="117"/>
      <c r="AF96" s="110"/>
      <c r="AG96" s="333"/>
    </row>
    <row r="97" spans="1:33" ht="15.75" customHeight="1">
      <c r="A97" s="363"/>
      <c r="B97" s="100"/>
      <c r="C97" s="335"/>
      <c r="D97" s="336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8"/>
      <c r="S97" s="47"/>
      <c r="T97" s="120"/>
      <c r="U97" s="111"/>
      <c r="V97" s="112"/>
      <c r="W97" s="113"/>
      <c r="X97" s="116"/>
      <c r="Y97" s="12"/>
      <c r="Z97" s="198"/>
      <c r="AA97" s="337"/>
      <c r="AB97" s="338"/>
      <c r="AC97" s="12"/>
      <c r="AD97" s="198"/>
      <c r="AE97" s="117"/>
      <c r="AF97" s="110"/>
      <c r="AG97" s="333"/>
    </row>
    <row r="98" spans="1:33" ht="15.75" customHeight="1">
      <c r="A98" s="363"/>
      <c r="B98" s="100"/>
      <c r="C98" s="335"/>
      <c r="D98" s="336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8"/>
      <c r="S98" s="119"/>
      <c r="T98" s="120"/>
      <c r="U98" s="111"/>
      <c r="V98" s="131"/>
      <c r="W98" s="113"/>
      <c r="X98" s="116"/>
      <c r="Y98" s="12"/>
      <c r="Z98" s="198"/>
      <c r="AA98" s="337"/>
      <c r="AB98" s="338"/>
      <c r="AC98" s="12"/>
      <c r="AD98" s="198"/>
      <c r="AE98" s="117"/>
      <c r="AF98" s="110"/>
      <c r="AG98" s="333"/>
    </row>
    <row r="99" spans="1:33" ht="15.75" customHeight="1">
      <c r="A99" s="363"/>
      <c r="B99" s="100"/>
      <c r="C99" s="335"/>
      <c r="D99" s="336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8"/>
      <c r="S99" s="119"/>
      <c r="T99" s="120"/>
      <c r="U99" s="111"/>
      <c r="V99" s="131"/>
      <c r="W99" s="126"/>
      <c r="X99" s="127"/>
      <c r="Y99" s="12"/>
      <c r="Z99" s="198"/>
      <c r="AA99" s="337"/>
      <c r="AB99" s="338"/>
      <c r="AC99" s="12"/>
      <c r="AD99" s="198"/>
      <c r="AE99" s="117"/>
      <c r="AF99" s="110"/>
      <c r="AG99" s="333"/>
    </row>
    <row r="100" spans="1:33" ht="15.75" customHeight="1">
      <c r="A100" s="363"/>
      <c r="B100" s="100"/>
      <c r="C100" s="335"/>
      <c r="D100" s="336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8"/>
      <c r="S100" s="119"/>
      <c r="T100" s="120"/>
      <c r="U100" s="111"/>
      <c r="V100" s="131"/>
      <c r="W100" s="126"/>
      <c r="X100" s="127"/>
      <c r="Y100" s="12"/>
      <c r="Z100" s="198"/>
      <c r="AA100" s="337"/>
      <c r="AB100" s="338"/>
      <c r="AC100" s="12"/>
      <c r="AD100" s="198"/>
      <c r="AE100" s="117"/>
      <c r="AF100" s="110"/>
      <c r="AG100" s="333"/>
    </row>
    <row r="101" spans="1:33" ht="15.75" customHeight="1">
      <c r="A101" s="363"/>
      <c r="B101" s="100"/>
      <c r="C101" s="335"/>
      <c r="D101" s="336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8"/>
      <c r="S101" s="119"/>
      <c r="T101" s="120"/>
      <c r="U101" s="111"/>
      <c r="V101" s="131"/>
      <c r="W101" s="126"/>
      <c r="X101" s="127"/>
      <c r="Y101" s="12"/>
      <c r="Z101" s="198"/>
      <c r="AA101" s="337"/>
      <c r="AB101" s="338"/>
      <c r="AC101" s="12"/>
      <c r="AD101" s="198"/>
      <c r="AE101" s="117"/>
      <c r="AF101" s="110"/>
      <c r="AG101" s="333"/>
    </row>
    <row r="102" spans="1:33" ht="15.75" customHeight="1">
      <c r="A102" s="363"/>
      <c r="B102" s="100"/>
      <c r="C102" s="335"/>
      <c r="D102" s="336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8"/>
      <c r="S102" s="119"/>
      <c r="T102" s="120"/>
      <c r="U102" s="111"/>
      <c r="V102" s="131"/>
      <c r="W102" s="126"/>
      <c r="X102" s="127"/>
      <c r="Y102" s="12"/>
      <c r="Z102" s="198"/>
      <c r="AA102" s="337"/>
      <c r="AB102" s="338"/>
      <c r="AC102" s="12"/>
      <c r="AD102" s="198"/>
      <c r="AE102" s="117"/>
      <c r="AF102" s="110"/>
      <c r="AG102" s="333"/>
    </row>
    <row r="103" spans="1:33" ht="15.75" customHeight="1">
      <c r="A103" s="363"/>
      <c r="B103" s="100"/>
      <c r="C103" s="335"/>
      <c r="D103" s="336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8"/>
      <c r="S103" s="119"/>
      <c r="T103" s="120"/>
      <c r="U103" s="111"/>
      <c r="V103" s="131"/>
      <c r="W103" s="126"/>
      <c r="X103" s="127"/>
      <c r="Y103" s="12"/>
      <c r="Z103" s="198"/>
      <c r="AA103" s="337"/>
      <c r="AB103" s="338"/>
      <c r="AC103" s="12"/>
      <c r="AD103" s="198"/>
      <c r="AE103" s="117"/>
      <c r="AF103" s="110"/>
      <c r="AG103" s="333"/>
    </row>
    <row r="104" spans="1:33" ht="15.75" customHeight="1">
      <c r="A104" s="363"/>
      <c r="B104" s="100"/>
      <c r="C104" s="335"/>
      <c r="D104" s="336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8"/>
      <c r="S104" s="119"/>
      <c r="T104" s="120"/>
      <c r="U104" s="111"/>
      <c r="V104" s="131"/>
      <c r="W104" s="126"/>
      <c r="X104" s="127"/>
      <c r="Y104" s="12"/>
      <c r="Z104" s="198"/>
      <c r="AA104" s="337"/>
      <c r="AB104" s="338"/>
      <c r="AC104" s="12"/>
      <c r="AD104" s="198"/>
      <c r="AE104" s="117"/>
      <c r="AF104" s="110"/>
      <c r="AG104" s="333"/>
    </row>
    <row r="105" spans="1:33" ht="15.75" customHeight="1">
      <c r="A105" s="363"/>
      <c r="B105" s="100"/>
      <c r="C105" s="335"/>
      <c r="D105" s="336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8"/>
      <c r="S105" s="119"/>
      <c r="T105" s="120"/>
      <c r="U105" s="130"/>
      <c r="V105" s="131"/>
      <c r="W105" s="126"/>
      <c r="X105" s="127"/>
      <c r="Y105" s="12"/>
      <c r="Z105" s="198"/>
      <c r="AA105" s="337"/>
      <c r="AB105" s="338"/>
      <c r="AC105" s="12"/>
      <c r="AD105" s="198"/>
      <c r="AE105" s="165"/>
      <c r="AF105" s="125"/>
      <c r="AG105" s="333"/>
    </row>
    <row r="106" spans="1:33" ht="15.75" customHeight="1" thickBot="1">
      <c r="A106" s="364"/>
      <c r="B106" s="133" t="s">
        <v>115</v>
      </c>
      <c r="C106" s="358"/>
      <c r="D106" s="358"/>
      <c r="E106" s="134"/>
      <c r="F106" s="167"/>
      <c r="G106" s="135"/>
      <c r="H106" s="69"/>
      <c r="I106" s="136">
        <f t="shared" ref="I106:J106" si="44">AVERAGE(I90:I105)</f>
        <v>6</v>
      </c>
      <c r="J106" s="137">
        <f t="shared" si="44"/>
        <v>2600</v>
      </c>
      <c r="K106" s="138">
        <f t="shared" ref="K106" si="45">J106/I106</f>
        <v>433.33333333333331</v>
      </c>
      <c r="L106" s="136">
        <f t="shared" ref="L106:M106" si="46">AVERAGE(L90:L105)</f>
        <v>6</v>
      </c>
      <c r="M106" s="137">
        <f t="shared" si="46"/>
        <v>2353.7407233555559</v>
      </c>
      <c r="N106" s="138">
        <f>M106/L106</f>
        <v>392.29012055925932</v>
      </c>
      <c r="O106" s="139">
        <f>L106-I106</f>
        <v>0</v>
      </c>
      <c r="P106" s="140">
        <f>N106-K106</f>
        <v>-41.043212774073993</v>
      </c>
      <c r="Q106" s="141">
        <f>N106/K106</f>
        <v>0.90528489359829079</v>
      </c>
      <c r="R106" s="329"/>
      <c r="S106" s="142">
        <v>0.25</v>
      </c>
      <c r="T106" s="143">
        <v>0.31854166666666667</v>
      </c>
      <c r="U106" s="144"/>
      <c r="V106" s="166"/>
      <c r="W106" s="167"/>
      <c r="X106" s="138"/>
      <c r="Y106" s="179">
        <f>SUM(Y90:Y105)</f>
        <v>0</v>
      </c>
      <c r="Z106" s="180">
        <f>SUM(Z90:Z105)</f>
        <v>0</v>
      </c>
      <c r="AA106" s="359"/>
      <c r="AB106" s="360"/>
      <c r="AC106" s="179">
        <f>SUM(AC90:AC105)</f>
        <v>0</v>
      </c>
      <c r="AD106" s="191">
        <f>SUM(AD90:AD105)</f>
        <v>0</v>
      </c>
      <c r="AE106" s="168">
        <f>M106-J106</f>
        <v>-246.25927664444407</v>
      </c>
      <c r="AF106" s="141">
        <f>M106/J106</f>
        <v>0.90528489359829079</v>
      </c>
      <c r="AG106" s="334"/>
    </row>
    <row r="107" spans="1:33" ht="15.75" customHeight="1">
      <c r="A107" s="322" t="s">
        <v>193</v>
      </c>
      <c r="B107" s="146" t="s">
        <v>171</v>
      </c>
      <c r="C107" s="325" t="s">
        <v>210</v>
      </c>
      <c r="D107" s="326"/>
      <c r="E107" s="147">
        <v>58.17</v>
      </c>
      <c r="F107" s="97">
        <v>1447</v>
      </c>
      <c r="G107" s="148">
        <f t="shared" ref="G107:G109" si="47">E107*F107</f>
        <v>84171.99</v>
      </c>
      <c r="H107" s="149"/>
      <c r="I107" s="150">
        <v>18</v>
      </c>
      <c r="J107" s="151">
        <v>2000</v>
      </c>
      <c r="K107" s="152">
        <f>J107/I107</f>
        <v>111.11111111111111</v>
      </c>
      <c r="L107" s="153">
        <v>17</v>
      </c>
      <c r="M107" s="151">
        <f>F107/V107*60</f>
        <v>1790</v>
      </c>
      <c r="N107" s="152">
        <f>M107/L107</f>
        <v>105.29411764705883</v>
      </c>
      <c r="O107" s="154">
        <f>L107-I107</f>
        <v>-1</v>
      </c>
      <c r="P107" s="155">
        <f>N107-K107</f>
        <v>-5.8169934640522882</v>
      </c>
      <c r="Q107" s="156">
        <f>N107/K107</f>
        <v>0.9476470588235294</v>
      </c>
      <c r="R107" s="327">
        <f>Q123</f>
        <v>0.94294642857142852</v>
      </c>
      <c r="S107" s="157">
        <v>0.70833333333333337</v>
      </c>
      <c r="T107" s="158">
        <v>0.74201388888888897</v>
      </c>
      <c r="U107" s="159"/>
      <c r="V107" s="160">
        <v>48.502793296089386</v>
      </c>
      <c r="W107" s="158"/>
      <c r="X107" s="169"/>
      <c r="Y107" s="196"/>
      <c r="Z107" s="197"/>
      <c r="AA107" s="330"/>
      <c r="AB107" s="331"/>
      <c r="AC107" s="196">
        <v>1</v>
      </c>
      <c r="AD107" s="197"/>
      <c r="AE107" s="115">
        <f>M107-J107</f>
        <v>-210</v>
      </c>
      <c r="AF107" s="156">
        <f>M107/J107</f>
        <v>0.89500000000000002</v>
      </c>
      <c r="AG107" s="332">
        <f>AF123</f>
        <v>0.89500000000000002</v>
      </c>
    </row>
    <row r="108" spans="1:33" ht="15.75" customHeight="1">
      <c r="A108" s="323"/>
      <c r="B108" s="163" t="s">
        <v>171</v>
      </c>
      <c r="C108" s="335" t="s">
        <v>194</v>
      </c>
      <c r="D108" s="336"/>
      <c r="E108" s="101">
        <v>50.67</v>
      </c>
      <c r="F108" s="102">
        <v>1268</v>
      </c>
      <c r="G108" s="103">
        <f t="shared" si="47"/>
        <v>64249.560000000005</v>
      </c>
      <c r="H108" s="26"/>
      <c r="I108" s="104">
        <v>20</v>
      </c>
      <c r="J108" s="105">
        <v>2000</v>
      </c>
      <c r="K108" s="106">
        <f t="shared" ref="K108:K109" si="48">J108/I108</f>
        <v>100</v>
      </c>
      <c r="L108" s="107">
        <v>19</v>
      </c>
      <c r="M108" s="105">
        <f>F108/V108*60</f>
        <v>1790</v>
      </c>
      <c r="N108" s="106">
        <f>M108/L108</f>
        <v>94.21052631578948</v>
      </c>
      <c r="O108" s="108">
        <f>L108-I108</f>
        <v>-1</v>
      </c>
      <c r="P108" s="109">
        <f>N108-K108</f>
        <v>-5.7894736842105203</v>
      </c>
      <c r="Q108" s="110">
        <f>N108/K108</f>
        <v>0.94210526315789478</v>
      </c>
      <c r="R108" s="328"/>
      <c r="S108" s="47">
        <v>0.74583333333333335</v>
      </c>
      <c r="T108" s="48">
        <v>0.77534722222222219</v>
      </c>
      <c r="U108" s="111">
        <v>5.4999999999999005</v>
      </c>
      <c r="V108" s="112">
        <v>42.502793296089386</v>
      </c>
      <c r="W108" s="113"/>
      <c r="X108" s="116"/>
      <c r="Y108" s="12"/>
      <c r="Z108" s="198"/>
      <c r="AA108" s="337"/>
      <c r="AB108" s="338"/>
      <c r="AC108" s="12">
        <v>1</v>
      </c>
      <c r="AD108" s="198"/>
      <c r="AE108" s="117">
        <f>M108-J108</f>
        <v>-210</v>
      </c>
      <c r="AF108" s="110">
        <f>M108/J108</f>
        <v>0.89500000000000002</v>
      </c>
      <c r="AG108" s="333"/>
    </row>
    <row r="109" spans="1:33" ht="15.75" customHeight="1">
      <c r="A109" s="323"/>
      <c r="B109" s="163" t="s">
        <v>171</v>
      </c>
      <c r="C109" s="335" t="s">
        <v>228</v>
      </c>
      <c r="D109" s="336"/>
      <c r="E109" s="101">
        <v>57.3</v>
      </c>
      <c r="F109" s="102">
        <v>2000</v>
      </c>
      <c r="G109" s="103">
        <f t="shared" si="47"/>
        <v>114600</v>
      </c>
      <c r="H109" s="26"/>
      <c r="I109" s="104">
        <v>21</v>
      </c>
      <c r="J109" s="105">
        <v>2000</v>
      </c>
      <c r="K109" s="106">
        <f t="shared" si="48"/>
        <v>95.238095238095241</v>
      </c>
      <c r="L109" s="107">
        <v>20</v>
      </c>
      <c r="M109" s="105">
        <f>F109/V109*60</f>
        <v>1790.0000000000002</v>
      </c>
      <c r="N109" s="106">
        <f>M109/L109</f>
        <v>89.500000000000014</v>
      </c>
      <c r="O109" s="108">
        <f>L109-I109</f>
        <v>-1</v>
      </c>
      <c r="P109" s="109">
        <f>N109-K109</f>
        <v>-5.7380952380952266</v>
      </c>
      <c r="Q109" s="110">
        <f>N109/K109</f>
        <v>0.93975000000000009</v>
      </c>
      <c r="R109" s="328"/>
      <c r="S109" s="47">
        <v>0.77916666666666667</v>
      </c>
      <c r="T109" s="48">
        <v>0.82571759259259259</v>
      </c>
      <c r="U109" s="111">
        <v>5.5000000000000604</v>
      </c>
      <c r="V109" s="112">
        <v>67.039106145251395</v>
      </c>
      <c r="W109" s="113"/>
      <c r="X109" s="116"/>
      <c r="Y109" s="12"/>
      <c r="Z109" s="198"/>
      <c r="AA109" s="337"/>
      <c r="AB109" s="338"/>
      <c r="AC109" s="12">
        <v>1</v>
      </c>
      <c r="AD109" s="198"/>
      <c r="AE109" s="117">
        <f>M109-J109</f>
        <v>-209.99999999999977</v>
      </c>
      <c r="AF109" s="110">
        <f>M109/J109</f>
        <v>0.89500000000000013</v>
      </c>
      <c r="AG109" s="333"/>
    </row>
    <row r="110" spans="1:33" ht="15.75" customHeight="1">
      <c r="A110" s="323"/>
      <c r="B110" s="163"/>
      <c r="C110" s="335"/>
      <c r="D110" s="336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328"/>
      <c r="S110" s="47"/>
      <c r="T110" s="48"/>
      <c r="U110" s="111"/>
      <c r="V110" s="112"/>
      <c r="W110" s="113"/>
      <c r="X110" s="116"/>
      <c r="Y110" s="12"/>
      <c r="Z110" s="198"/>
      <c r="AA110" s="337"/>
      <c r="AB110" s="338"/>
      <c r="AC110" s="12"/>
      <c r="AD110" s="198"/>
      <c r="AE110" s="117"/>
      <c r="AF110" s="110"/>
      <c r="AG110" s="333"/>
    </row>
    <row r="111" spans="1:33" ht="15.75" customHeight="1">
      <c r="A111" s="323"/>
      <c r="B111" s="163"/>
      <c r="C111" s="335"/>
      <c r="D111" s="336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328"/>
      <c r="S111" s="47"/>
      <c r="T111" s="48"/>
      <c r="U111" s="111"/>
      <c r="V111" s="112"/>
      <c r="W111" s="113"/>
      <c r="X111" s="116"/>
      <c r="Y111" s="12"/>
      <c r="Z111" s="198"/>
      <c r="AA111" s="337"/>
      <c r="AB111" s="338"/>
      <c r="AC111" s="12"/>
      <c r="AD111" s="198"/>
      <c r="AE111" s="117"/>
      <c r="AF111" s="110"/>
      <c r="AG111" s="333"/>
    </row>
    <row r="112" spans="1:33" ht="15.75" customHeight="1">
      <c r="A112" s="323"/>
      <c r="B112" s="163"/>
      <c r="C112" s="335"/>
      <c r="D112" s="336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28"/>
      <c r="S112" s="47"/>
      <c r="T112" s="120"/>
      <c r="U112" s="111"/>
      <c r="V112" s="112"/>
      <c r="W112" s="113"/>
      <c r="X112" s="116"/>
      <c r="Y112" s="12"/>
      <c r="Z112" s="198"/>
      <c r="AA112" s="337"/>
      <c r="AB112" s="338"/>
      <c r="AC112" s="12"/>
      <c r="AD112" s="198"/>
      <c r="AE112" s="117"/>
      <c r="AF112" s="110"/>
      <c r="AG112" s="333"/>
    </row>
    <row r="113" spans="1:33" ht="15.75" customHeight="1">
      <c r="A113" s="323"/>
      <c r="B113" s="163"/>
      <c r="C113" s="335"/>
      <c r="D113" s="336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328"/>
      <c r="S113" s="119"/>
      <c r="T113" s="120"/>
      <c r="U113" s="111"/>
      <c r="V113" s="112"/>
      <c r="W113" s="120"/>
      <c r="X113" s="189"/>
      <c r="Y113" s="12"/>
      <c r="Z113" s="198"/>
      <c r="AA113" s="337"/>
      <c r="AB113" s="338"/>
      <c r="AC113" s="12"/>
      <c r="AD113" s="198"/>
      <c r="AE113" s="117"/>
      <c r="AF113" s="110"/>
      <c r="AG113" s="333"/>
    </row>
    <row r="114" spans="1:33" ht="15.75" customHeight="1">
      <c r="A114" s="323"/>
      <c r="B114" s="163"/>
      <c r="C114" s="335"/>
      <c r="D114" s="336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28"/>
      <c r="S114" s="119"/>
      <c r="T114" s="120"/>
      <c r="U114" s="111"/>
      <c r="V114" s="112"/>
      <c r="W114" s="120"/>
      <c r="X114" s="189"/>
      <c r="Y114" s="12"/>
      <c r="Z114" s="198"/>
      <c r="AA114" s="337"/>
      <c r="AB114" s="338"/>
      <c r="AC114" s="12"/>
      <c r="AD114" s="198"/>
      <c r="AE114" s="117"/>
      <c r="AF114" s="110"/>
      <c r="AG114" s="333"/>
    </row>
    <row r="115" spans="1:33" ht="15.75" customHeight="1">
      <c r="A115" s="323"/>
      <c r="B115" s="163"/>
      <c r="C115" s="335"/>
      <c r="D115" s="336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8"/>
      <c r="S115" s="119"/>
      <c r="T115" s="120"/>
      <c r="U115" s="111"/>
      <c r="V115" s="112"/>
      <c r="W115" s="120"/>
      <c r="X115" s="189"/>
      <c r="Y115" s="12"/>
      <c r="Z115" s="198"/>
      <c r="AA115" s="337"/>
      <c r="AB115" s="338"/>
      <c r="AC115" s="12"/>
      <c r="AD115" s="198"/>
      <c r="AE115" s="117"/>
      <c r="AF115" s="110"/>
      <c r="AG115" s="333"/>
    </row>
    <row r="116" spans="1:33" ht="15.75" customHeight="1">
      <c r="A116" s="323"/>
      <c r="B116" s="163"/>
      <c r="C116" s="335"/>
      <c r="D116" s="336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8"/>
      <c r="S116" s="119"/>
      <c r="T116" s="120"/>
      <c r="U116" s="111"/>
      <c r="V116" s="112"/>
      <c r="W116" s="120"/>
      <c r="X116" s="189"/>
      <c r="Y116" s="12"/>
      <c r="Z116" s="198"/>
      <c r="AA116" s="337"/>
      <c r="AB116" s="338"/>
      <c r="AC116" s="12"/>
      <c r="AD116" s="198"/>
      <c r="AE116" s="117"/>
      <c r="AF116" s="110"/>
      <c r="AG116" s="333"/>
    </row>
    <row r="117" spans="1:33" ht="15.75" customHeight="1">
      <c r="A117" s="323"/>
      <c r="B117" s="163"/>
      <c r="C117" s="335"/>
      <c r="D117" s="336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8"/>
      <c r="S117" s="119"/>
      <c r="T117" s="120"/>
      <c r="U117" s="111"/>
      <c r="V117" s="112"/>
      <c r="W117" s="120"/>
      <c r="X117" s="189"/>
      <c r="Y117" s="12"/>
      <c r="Z117" s="198"/>
      <c r="AA117" s="337"/>
      <c r="AB117" s="338"/>
      <c r="AC117" s="12"/>
      <c r="AD117" s="198"/>
      <c r="AE117" s="117"/>
      <c r="AF117" s="110"/>
      <c r="AG117" s="333"/>
    </row>
    <row r="118" spans="1:33" ht="15.75" customHeight="1">
      <c r="A118" s="323"/>
      <c r="B118" s="163"/>
      <c r="C118" s="335"/>
      <c r="D118" s="336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8"/>
      <c r="S118" s="119"/>
      <c r="T118" s="120"/>
      <c r="U118" s="111"/>
      <c r="V118" s="112"/>
      <c r="W118" s="120"/>
      <c r="X118" s="189"/>
      <c r="Y118" s="12"/>
      <c r="Z118" s="198"/>
      <c r="AA118" s="337"/>
      <c r="AB118" s="338"/>
      <c r="AC118" s="12"/>
      <c r="AD118" s="198"/>
      <c r="AE118" s="117"/>
      <c r="AF118" s="110"/>
      <c r="AG118" s="333"/>
    </row>
    <row r="119" spans="1:33" ht="15.75" customHeight="1">
      <c r="A119" s="323"/>
      <c r="B119" s="163"/>
      <c r="C119" s="335"/>
      <c r="D119" s="336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8"/>
      <c r="S119" s="119"/>
      <c r="T119" s="120"/>
      <c r="U119" s="111"/>
      <c r="V119" s="112"/>
      <c r="W119" s="120"/>
      <c r="X119" s="189"/>
      <c r="Y119" s="12"/>
      <c r="Z119" s="198"/>
      <c r="AA119" s="337"/>
      <c r="AB119" s="338"/>
      <c r="AC119" s="12"/>
      <c r="AD119" s="198"/>
      <c r="AE119" s="117"/>
      <c r="AF119" s="110"/>
      <c r="AG119" s="333"/>
    </row>
    <row r="120" spans="1:33" ht="15.75" customHeight="1">
      <c r="A120" s="323"/>
      <c r="B120" s="163"/>
      <c r="C120" s="335"/>
      <c r="D120" s="336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8"/>
      <c r="S120" s="119"/>
      <c r="T120" s="120"/>
      <c r="U120" s="111"/>
      <c r="V120" s="112"/>
      <c r="W120" s="120"/>
      <c r="X120" s="189"/>
      <c r="Y120" s="12"/>
      <c r="Z120" s="198"/>
      <c r="AA120" s="337"/>
      <c r="AB120" s="338"/>
      <c r="AC120" s="12"/>
      <c r="AD120" s="198"/>
      <c r="AE120" s="117"/>
      <c r="AF120" s="110"/>
      <c r="AG120" s="333"/>
    </row>
    <row r="121" spans="1:33" ht="15.75" customHeight="1">
      <c r="A121" s="323"/>
      <c r="B121" s="163"/>
      <c r="C121" s="335"/>
      <c r="D121" s="336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8"/>
      <c r="S121" s="119"/>
      <c r="T121" s="120"/>
      <c r="U121" s="111"/>
      <c r="V121" s="112"/>
      <c r="W121" s="120"/>
      <c r="X121" s="189"/>
      <c r="Y121" s="12"/>
      <c r="Z121" s="198"/>
      <c r="AA121" s="337"/>
      <c r="AB121" s="338"/>
      <c r="AC121" s="12"/>
      <c r="AD121" s="198"/>
      <c r="AE121" s="117"/>
      <c r="AF121" s="110"/>
      <c r="AG121" s="333"/>
    </row>
    <row r="122" spans="1:33" ht="15.75" customHeight="1">
      <c r="A122" s="323"/>
      <c r="B122" s="163"/>
      <c r="C122" s="335"/>
      <c r="D122" s="336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8"/>
      <c r="S122" s="119"/>
      <c r="T122" s="120"/>
      <c r="U122" s="130"/>
      <c r="V122" s="131"/>
      <c r="W122" s="126"/>
      <c r="X122" s="127"/>
      <c r="Y122" s="12"/>
      <c r="Z122" s="198"/>
      <c r="AA122" s="337"/>
      <c r="AB122" s="338"/>
      <c r="AC122" s="12"/>
      <c r="AD122" s="198"/>
      <c r="AE122" s="165"/>
      <c r="AF122" s="125"/>
      <c r="AG122" s="333"/>
    </row>
    <row r="123" spans="1:33" ht="15.75" customHeight="1" thickBot="1">
      <c r="A123" s="324"/>
      <c r="B123" s="133" t="s">
        <v>115</v>
      </c>
      <c r="C123" s="358"/>
      <c r="D123" s="358"/>
      <c r="E123" s="134"/>
      <c r="F123" s="167"/>
      <c r="G123" s="135"/>
      <c r="H123" s="69"/>
      <c r="I123" s="136">
        <f t="shared" ref="I123:J123" si="49">AVERAGE(I107:I122)</f>
        <v>19.666666666666668</v>
      </c>
      <c r="J123" s="137">
        <f t="shared" si="49"/>
        <v>2000</v>
      </c>
      <c r="K123" s="138">
        <f t="shared" ref="K123" si="50">J123/I123</f>
        <v>101.69491525423729</v>
      </c>
      <c r="L123" s="136">
        <f t="shared" ref="L123:M123" si="51">AVERAGE(L107:L122)</f>
        <v>18.666666666666668</v>
      </c>
      <c r="M123" s="137">
        <f t="shared" si="51"/>
        <v>1790</v>
      </c>
      <c r="N123" s="138">
        <f>M123/L123</f>
        <v>95.892857142857139</v>
      </c>
      <c r="O123" s="139">
        <f>L123-I123</f>
        <v>-1</v>
      </c>
      <c r="P123" s="140">
        <f>N123-K123</f>
        <v>-5.8020581113801484</v>
      </c>
      <c r="Q123" s="141">
        <f>N123/K123</f>
        <v>0.94294642857142852</v>
      </c>
      <c r="R123" s="329"/>
      <c r="S123" s="142">
        <v>0.70833333333333337</v>
      </c>
      <c r="T123" s="143">
        <v>0.82571759259259259</v>
      </c>
      <c r="U123" s="144"/>
      <c r="V123" s="166"/>
      <c r="W123" s="167"/>
      <c r="X123" s="138"/>
      <c r="Y123" s="179">
        <f t="shared" ref="Y123:Z123" si="52">SUM(Y107:Y122)</f>
        <v>0</v>
      </c>
      <c r="Z123" s="180">
        <f t="shared" si="52"/>
        <v>0</v>
      </c>
      <c r="AA123" s="359"/>
      <c r="AB123" s="360"/>
      <c r="AC123" s="179">
        <f t="shared" ref="AC123" si="53">SUM(AC107:AC122)</f>
        <v>3</v>
      </c>
      <c r="AD123" s="180">
        <f t="shared" ref="AD123" si="54">SUM(AD107:AD122)</f>
        <v>0</v>
      </c>
      <c r="AE123" s="168">
        <f>M123-J123</f>
        <v>-210</v>
      </c>
      <c r="AF123" s="141">
        <f>M123/J123</f>
        <v>0.89500000000000002</v>
      </c>
      <c r="AG123" s="334"/>
    </row>
    <row r="124" spans="1:33" ht="15.75" customHeight="1">
      <c r="A124" s="361" t="s">
        <v>182</v>
      </c>
      <c r="B124" s="146" t="s">
        <v>171</v>
      </c>
      <c r="C124" s="325" t="s">
        <v>184</v>
      </c>
      <c r="D124" s="326"/>
      <c r="E124" s="147">
        <v>56.87</v>
      </c>
      <c r="F124" s="159">
        <v>1386</v>
      </c>
      <c r="G124" s="148">
        <f t="shared" ref="G124:G127" si="55">E124*F124</f>
        <v>78821.819999999992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1790.3607611406535</v>
      </c>
      <c r="N124" s="152">
        <f>M124/L124</f>
        <v>77.84177222350668</v>
      </c>
      <c r="O124" s="154">
        <f>L124-I124</f>
        <v>0</v>
      </c>
      <c r="P124" s="155">
        <f>N124-K124</f>
        <v>-9.1147495156237568</v>
      </c>
      <c r="Q124" s="156">
        <f>N124/K124</f>
        <v>0.89518038057032678</v>
      </c>
      <c r="R124" s="327">
        <f>Q140</f>
        <v>0.89554492449677892</v>
      </c>
      <c r="S124" s="157">
        <v>0.70833333333333337</v>
      </c>
      <c r="T124" s="158">
        <v>0.74057870370370371</v>
      </c>
      <c r="U124" s="159"/>
      <c r="V124" s="160">
        <v>46.448739161943024</v>
      </c>
      <c r="W124" s="97"/>
      <c r="X124" s="98"/>
      <c r="Y124" s="196"/>
      <c r="Z124" s="197"/>
      <c r="AA124" s="330"/>
      <c r="AB124" s="331"/>
      <c r="AC124" s="196">
        <v>1</v>
      </c>
      <c r="AD124" s="197"/>
      <c r="AE124" s="115">
        <f>M124-J124</f>
        <v>-209.63923885934651</v>
      </c>
      <c r="AF124" s="156">
        <f>M124/J124</f>
        <v>0.89518038057032678</v>
      </c>
      <c r="AG124" s="381">
        <f>AF140</f>
        <v>0.89554492449677892</v>
      </c>
    </row>
    <row r="125" spans="1:33" ht="15.75" customHeight="1">
      <c r="A125" s="362"/>
      <c r="B125" s="163" t="s">
        <v>171</v>
      </c>
      <c r="C125" s="335" t="s">
        <v>183</v>
      </c>
      <c r="D125" s="336"/>
      <c r="E125" s="101">
        <v>56.79</v>
      </c>
      <c r="F125" s="111">
        <v>1823</v>
      </c>
      <c r="G125" s="103">
        <f t="shared" si="55"/>
        <v>103528.17</v>
      </c>
      <c r="H125" s="26"/>
      <c r="I125" s="104">
        <v>23</v>
      </c>
      <c r="J125" s="105">
        <v>2000</v>
      </c>
      <c r="K125" s="106">
        <f t="shared" ref="K125:K127" si="56">J125/I125</f>
        <v>86.956521739130437</v>
      </c>
      <c r="L125" s="107">
        <v>23</v>
      </c>
      <c r="M125" s="105">
        <f>F125/V125*60</f>
        <v>1789.8716658094861</v>
      </c>
      <c r="N125" s="106">
        <f>M125/L125</f>
        <v>77.820507209108086</v>
      </c>
      <c r="O125" s="108">
        <f>L125-I125</f>
        <v>0</v>
      </c>
      <c r="P125" s="109">
        <f>N125-K125</f>
        <v>-9.1360145300223508</v>
      </c>
      <c r="Q125" s="110">
        <f>N125/K125</f>
        <v>0.89493583290474299</v>
      </c>
      <c r="R125" s="328"/>
      <c r="S125" s="47">
        <v>0.74444444444444446</v>
      </c>
      <c r="T125" s="48">
        <v>0.78687499999999999</v>
      </c>
      <c r="U125" s="111">
        <v>5.5666666666666842</v>
      </c>
      <c r="V125" s="112">
        <v>61.110526575396605</v>
      </c>
      <c r="W125" s="113"/>
      <c r="X125" s="116"/>
      <c r="Y125" s="12"/>
      <c r="Z125" s="198"/>
      <c r="AA125" s="337"/>
      <c r="AB125" s="338"/>
      <c r="AC125" s="12">
        <v>1</v>
      </c>
      <c r="AD125" s="198"/>
      <c r="AE125" s="117">
        <f>M125-J125</f>
        <v>-210.1283341905139</v>
      </c>
      <c r="AF125" s="110">
        <f>M125/J125</f>
        <v>0.8949358329047431</v>
      </c>
      <c r="AG125" s="374"/>
    </row>
    <row r="126" spans="1:33" ht="15.75" customHeight="1">
      <c r="A126" s="362"/>
      <c r="B126" s="163" t="s">
        <v>171</v>
      </c>
      <c r="C126" s="335" t="s">
        <v>185</v>
      </c>
      <c r="D126" s="336"/>
      <c r="E126" s="101">
        <v>47.6</v>
      </c>
      <c r="F126" s="111">
        <v>1607</v>
      </c>
      <c r="G126" s="103">
        <f t="shared" si="55"/>
        <v>76493.2</v>
      </c>
      <c r="H126" s="26"/>
      <c r="I126" s="104">
        <v>23</v>
      </c>
      <c r="J126" s="105">
        <v>2000</v>
      </c>
      <c r="K126" s="106">
        <f t="shared" si="56"/>
        <v>86.956521739130437</v>
      </c>
      <c r="L126" s="107">
        <v>23</v>
      </c>
      <c r="M126" s="105">
        <f>F126/V126*60</f>
        <v>1793.6132557002516</v>
      </c>
      <c r="N126" s="106">
        <f>M126/L126</f>
        <v>77.983185030445725</v>
      </c>
      <c r="O126" s="108">
        <f>L126-I126</f>
        <v>0</v>
      </c>
      <c r="P126" s="109">
        <f>N126-K126</f>
        <v>-8.9733367086847124</v>
      </c>
      <c r="Q126" s="110">
        <f>N126/K126</f>
        <v>0.89680662785012577</v>
      </c>
      <c r="R126" s="328"/>
      <c r="S126" s="47">
        <v>0.79027777777777775</v>
      </c>
      <c r="T126" s="48">
        <v>0.82760416666666659</v>
      </c>
      <c r="U126" s="111">
        <v>4.8999999999999666</v>
      </c>
      <c r="V126" s="112">
        <v>53.757408233669807</v>
      </c>
      <c r="W126" s="113"/>
      <c r="X126" s="116"/>
      <c r="Y126" s="12"/>
      <c r="Z126" s="198"/>
      <c r="AA126" s="337"/>
      <c r="AB126" s="338"/>
      <c r="AC126" s="12">
        <v>1</v>
      </c>
      <c r="AD126" s="198"/>
      <c r="AE126" s="117">
        <f>M126-J126</f>
        <v>-206.38674429974844</v>
      </c>
      <c r="AF126" s="110">
        <f>M126/J126</f>
        <v>0.89680662785012577</v>
      </c>
      <c r="AG126" s="374"/>
    </row>
    <row r="127" spans="1:33" ht="15.75" customHeight="1">
      <c r="A127" s="362"/>
      <c r="B127" s="163" t="s">
        <v>171</v>
      </c>
      <c r="C127" s="335" t="s">
        <v>226</v>
      </c>
      <c r="D127" s="336"/>
      <c r="E127" s="101">
        <v>52.21</v>
      </c>
      <c r="F127" s="111">
        <v>1545</v>
      </c>
      <c r="G127" s="103">
        <f t="shared" si="55"/>
        <v>80664.45</v>
      </c>
      <c r="H127" s="26"/>
      <c r="I127" s="104">
        <v>18</v>
      </c>
      <c r="J127" s="105">
        <v>2000</v>
      </c>
      <c r="K127" s="106">
        <f t="shared" si="56"/>
        <v>111.11111111111111</v>
      </c>
      <c r="L127" s="107">
        <v>18</v>
      </c>
      <c r="M127" s="105">
        <f>F127/V127*60</f>
        <v>1790.5137133238397</v>
      </c>
      <c r="N127" s="106">
        <f>M127/L127</f>
        <v>99.472984073546655</v>
      </c>
      <c r="O127" s="108">
        <f>L127-I127</f>
        <v>0</v>
      </c>
      <c r="P127" s="109">
        <f>N127-K127</f>
        <v>-11.638127037564459</v>
      </c>
      <c r="Q127" s="110">
        <f>N127/K127</f>
        <v>0.8952568566619199</v>
      </c>
      <c r="R127" s="328"/>
      <c r="S127" s="47">
        <v>0.83055555555555549</v>
      </c>
      <c r="T127" s="48">
        <v>0.8665046296296296</v>
      </c>
      <c r="U127" s="111">
        <v>5</v>
      </c>
      <c r="V127" s="112">
        <v>51.772851171251482</v>
      </c>
      <c r="W127" s="113"/>
      <c r="X127" s="116"/>
      <c r="Y127" s="12"/>
      <c r="Z127" s="198"/>
      <c r="AA127" s="337"/>
      <c r="AB127" s="338"/>
      <c r="AC127" s="12">
        <v>1</v>
      </c>
      <c r="AD127" s="198"/>
      <c r="AE127" s="117">
        <f>M127-J127</f>
        <v>-209.48628667616026</v>
      </c>
      <c r="AF127" s="110">
        <f>M127/J127</f>
        <v>0.8952568566619199</v>
      </c>
      <c r="AG127" s="374"/>
    </row>
    <row r="128" spans="1:33" ht="15.75" customHeight="1">
      <c r="A128" s="363"/>
      <c r="B128" s="163"/>
      <c r="C128" s="335"/>
      <c r="D128" s="336"/>
      <c r="E128" s="101"/>
      <c r="F128" s="111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328"/>
      <c r="S128" s="47"/>
      <c r="T128" s="48"/>
      <c r="U128" s="111"/>
      <c r="V128" s="112"/>
      <c r="W128" s="113"/>
      <c r="X128" s="116"/>
      <c r="Y128" s="12"/>
      <c r="Z128" s="198"/>
      <c r="AA128" s="337"/>
      <c r="AB128" s="338"/>
      <c r="AC128" s="12"/>
      <c r="AD128" s="198"/>
      <c r="AE128" s="117"/>
      <c r="AF128" s="110"/>
      <c r="AG128" s="374"/>
    </row>
    <row r="129" spans="1:33" ht="15.75" customHeight="1">
      <c r="A129" s="363"/>
      <c r="B129" s="163"/>
      <c r="C129" s="335"/>
      <c r="D129" s="336"/>
      <c r="E129" s="101"/>
      <c r="F129" s="111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28"/>
      <c r="S129" s="47"/>
      <c r="T129" s="120"/>
      <c r="U129" s="111"/>
      <c r="V129" s="112"/>
      <c r="W129" s="113"/>
      <c r="X129" s="116"/>
      <c r="Y129" s="12"/>
      <c r="Z129" s="198"/>
      <c r="AA129" s="337"/>
      <c r="AB129" s="338"/>
      <c r="AC129" s="12"/>
      <c r="AD129" s="198"/>
      <c r="AE129" s="117"/>
      <c r="AF129" s="110"/>
      <c r="AG129" s="374"/>
    </row>
    <row r="130" spans="1:33" ht="15.75" customHeight="1">
      <c r="A130" s="363"/>
      <c r="B130" s="163"/>
      <c r="C130" s="335"/>
      <c r="D130" s="336"/>
      <c r="E130" s="101"/>
      <c r="F130" s="111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328"/>
      <c r="S130" s="47"/>
      <c r="T130" s="120"/>
      <c r="U130" s="111"/>
      <c r="V130" s="112"/>
      <c r="W130" s="113"/>
      <c r="X130" s="116"/>
      <c r="Y130" s="12"/>
      <c r="Z130" s="198"/>
      <c r="AA130" s="337"/>
      <c r="AB130" s="338"/>
      <c r="AC130" s="12"/>
      <c r="AD130" s="198"/>
      <c r="AE130" s="117"/>
      <c r="AF130" s="110"/>
      <c r="AG130" s="374"/>
    </row>
    <row r="131" spans="1:33" ht="15.75" customHeight="1">
      <c r="A131" s="363"/>
      <c r="B131" s="163"/>
      <c r="C131" s="335"/>
      <c r="D131" s="336"/>
      <c r="E131" s="101"/>
      <c r="F131" s="111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28"/>
      <c r="S131" s="47"/>
      <c r="T131" s="120"/>
      <c r="U131" s="111"/>
      <c r="V131" s="112"/>
      <c r="W131" s="113"/>
      <c r="X131" s="116"/>
      <c r="Y131" s="12"/>
      <c r="Z131" s="198"/>
      <c r="AA131" s="337"/>
      <c r="AB131" s="338"/>
      <c r="AC131" s="12"/>
      <c r="AD131" s="198"/>
      <c r="AE131" s="117"/>
      <c r="AF131" s="110"/>
      <c r="AG131" s="374"/>
    </row>
    <row r="132" spans="1:33" ht="15.75" customHeight="1">
      <c r="A132" s="363"/>
      <c r="B132" s="163"/>
      <c r="C132" s="335"/>
      <c r="D132" s="336"/>
      <c r="E132" s="101"/>
      <c r="F132" s="111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28"/>
      <c r="S132" s="47"/>
      <c r="T132" s="120"/>
      <c r="U132" s="111"/>
      <c r="V132" s="112"/>
      <c r="W132" s="113"/>
      <c r="X132" s="116"/>
      <c r="Y132" s="12"/>
      <c r="Z132" s="198"/>
      <c r="AA132" s="337"/>
      <c r="AB132" s="338"/>
      <c r="AC132" s="12"/>
      <c r="AD132" s="198"/>
      <c r="AE132" s="117"/>
      <c r="AF132" s="110"/>
      <c r="AG132" s="374"/>
    </row>
    <row r="133" spans="1:33" ht="15.75" customHeight="1">
      <c r="A133" s="363"/>
      <c r="B133" s="163"/>
      <c r="C133" s="335"/>
      <c r="D133" s="336"/>
      <c r="E133" s="101"/>
      <c r="F133" s="111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28"/>
      <c r="S133" s="47"/>
      <c r="T133" s="120"/>
      <c r="U133" s="111"/>
      <c r="V133" s="112"/>
      <c r="W133" s="113"/>
      <c r="X133" s="116"/>
      <c r="Y133" s="12"/>
      <c r="Z133" s="198"/>
      <c r="AA133" s="337"/>
      <c r="AB133" s="338"/>
      <c r="AC133" s="12"/>
      <c r="AD133" s="198"/>
      <c r="AE133" s="117"/>
      <c r="AF133" s="110"/>
      <c r="AG133" s="374"/>
    </row>
    <row r="134" spans="1:33" ht="15.75" customHeight="1">
      <c r="A134" s="363"/>
      <c r="B134" s="163"/>
      <c r="C134" s="335"/>
      <c r="D134" s="336"/>
      <c r="E134" s="101"/>
      <c r="F134" s="111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28"/>
      <c r="S134" s="47"/>
      <c r="T134" s="120"/>
      <c r="U134" s="111"/>
      <c r="V134" s="112"/>
      <c r="W134" s="113"/>
      <c r="X134" s="116"/>
      <c r="Y134" s="12"/>
      <c r="Z134" s="198"/>
      <c r="AA134" s="337"/>
      <c r="AB134" s="338"/>
      <c r="AC134" s="12"/>
      <c r="AD134" s="198"/>
      <c r="AE134" s="117"/>
      <c r="AF134" s="110"/>
      <c r="AG134" s="374"/>
    </row>
    <row r="135" spans="1:33" ht="15.75" customHeight="1">
      <c r="A135" s="363"/>
      <c r="B135" s="163"/>
      <c r="C135" s="335"/>
      <c r="D135" s="336"/>
      <c r="E135" s="101"/>
      <c r="F135" s="111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28"/>
      <c r="S135" s="47"/>
      <c r="T135" s="120"/>
      <c r="U135" s="111"/>
      <c r="V135" s="112"/>
      <c r="W135" s="113"/>
      <c r="X135" s="116"/>
      <c r="Y135" s="12"/>
      <c r="Z135" s="198"/>
      <c r="AA135" s="337"/>
      <c r="AB135" s="338"/>
      <c r="AC135" s="12"/>
      <c r="AD135" s="198"/>
      <c r="AE135" s="117"/>
      <c r="AF135" s="110"/>
      <c r="AG135" s="374"/>
    </row>
    <row r="136" spans="1:33" ht="15.75" customHeight="1">
      <c r="A136" s="363"/>
      <c r="B136" s="163"/>
      <c r="C136" s="335"/>
      <c r="D136" s="336"/>
      <c r="E136" s="101"/>
      <c r="F136" s="111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8"/>
      <c r="S136" s="47"/>
      <c r="T136" s="120"/>
      <c r="U136" s="111"/>
      <c r="V136" s="112"/>
      <c r="W136" s="113"/>
      <c r="X136" s="116"/>
      <c r="Y136" s="12"/>
      <c r="Z136" s="198"/>
      <c r="AA136" s="337"/>
      <c r="AB136" s="338"/>
      <c r="AC136" s="12"/>
      <c r="AD136" s="198"/>
      <c r="AE136" s="117"/>
      <c r="AF136" s="110"/>
      <c r="AG136" s="374"/>
    </row>
    <row r="137" spans="1:33" ht="15.75" customHeight="1">
      <c r="A137" s="363"/>
      <c r="B137" s="163"/>
      <c r="C137" s="335"/>
      <c r="D137" s="336"/>
      <c r="E137" s="101"/>
      <c r="F137" s="111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8"/>
      <c r="S137" s="47"/>
      <c r="T137" s="120"/>
      <c r="U137" s="111"/>
      <c r="V137" s="112"/>
      <c r="W137" s="183"/>
      <c r="X137" s="184"/>
      <c r="Y137" s="12"/>
      <c r="Z137" s="198"/>
      <c r="AA137" s="337"/>
      <c r="AB137" s="338"/>
      <c r="AC137" s="12"/>
      <c r="AD137" s="198"/>
      <c r="AE137" s="117"/>
      <c r="AF137" s="110"/>
      <c r="AG137" s="374"/>
    </row>
    <row r="138" spans="1:33" ht="15.75" customHeight="1">
      <c r="A138" s="363"/>
      <c r="B138" s="163"/>
      <c r="C138" s="335"/>
      <c r="D138" s="336"/>
      <c r="E138" s="101"/>
      <c r="F138" s="111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8"/>
      <c r="S138" s="47"/>
      <c r="T138" s="120"/>
      <c r="U138" s="111"/>
      <c r="V138" s="112"/>
      <c r="W138" s="185"/>
      <c r="X138" s="186"/>
      <c r="Y138" s="12"/>
      <c r="Z138" s="198"/>
      <c r="AA138" s="337"/>
      <c r="AB138" s="338"/>
      <c r="AC138" s="12"/>
      <c r="AD138" s="198"/>
      <c r="AE138" s="117"/>
      <c r="AF138" s="110"/>
      <c r="AG138" s="374"/>
    </row>
    <row r="139" spans="1:33" ht="15.75" customHeight="1">
      <c r="A139" s="363"/>
      <c r="B139" s="100"/>
      <c r="C139" s="335"/>
      <c r="D139" s="336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8"/>
      <c r="S139" s="47"/>
      <c r="T139" s="120"/>
      <c r="U139" s="130"/>
      <c r="V139" s="112"/>
      <c r="W139" s="185"/>
      <c r="X139" s="186"/>
      <c r="Y139" s="12"/>
      <c r="Z139" s="198"/>
      <c r="AA139" s="337"/>
      <c r="AB139" s="338"/>
      <c r="AC139" s="12"/>
      <c r="AD139" s="198"/>
      <c r="AE139" s="117"/>
      <c r="AF139" s="110"/>
      <c r="AG139" s="374"/>
    </row>
    <row r="140" spans="1:33" ht="15.75" customHeight="1" thickBot="1">
      <c r="A140" s="364"/>
      <c r="B140" s="133" t="s">
        <v>115</v>
      </c>
      <c r="C140" s="358"/>
      <c r="D140" s="358"/>
      <c r="E140" s="134"/>
      <c r="F140" s="167"/>
      <c r="G140" s="135"/>
      <c r="H140" s="69"/>
      <c r="I140" s="136">
        <f t="shared" ref="I140:J140" si="57">AVERAGE(I124:I139)</f>
        <v>21.75</v>
      </c>
      <c r="J140" s="137">
        <f t="shared" si="57"/>
        <v>2000</v>
      </c>
      <c r="K140" s="138">
        <f t="shared" ref="K140" si="58">J140/I140</f>
        <v>91.954022988505741</v>
      </c>
      <c r="L140" s="136">
        <f t="shared" ref="L140:M140" si="59">AVERAGE(L124:L139)</f>
        <v>21.75</v>
      </c>
      <c r="M140" s="137">
        <f t="shared" si="59"/>
        <v>1791.0898489935578</v>
      </c>
      <c r="N140" s="138">
        <f>M140/L140</f>
        <v>82.348958574416443</v>
      </c>
      <c r="O140" s="139">
        <f>L140-I140</f>
        <v>0</v>
      </c>
      <c r="P140" s="140">
        <f>N140-K140</f>
        <v>-9.6050644140892985</v>
      </c>
      <c r="Q140" s="141">
        <f>N140/K140</f>
        <v>0.89554492449677892</v>
      </c>
      <c r="R140" s="329"/>
      <c r="S140" s="142">
        <v>0.70833333333333337</v>
      </c>
      <c r="T140" s="143">
        <v>0.8665046296296296</v>
      </c>
      <c r="U140" s="144"/>
      <c r="V140" s="166"/>
      <c r="W140" s="187"/>
      <c r="X140" s="188"/>
      <c r="Y140" s="179">
        <f t="shared" ref="Y140:Z140" si="60">SUM(Y124:Y139)</f>
        <v>0</v>
      </c>
      <c r="Z140" s="180">
        <f t="shared" si="60"/>
        <v>0</v>
      </c>
      <c r="AA140" s="359"/>
      <c r="AB140" s="360"/>
      <c r="AC140" s="179">
        <f t="shared" ref="AC140" si="61">SUM(AC124:AC139)</f>
        <v>4</v>
      </c>
      <c r="AD140" s="180">
        <f t="shared" ref="AD140" si="62">SUM(AD124:AD139)</f>
        <v>0</v>
      </c>
      <c r="AE140" s="168">
        <f>M140-J140</f>
        <v>-208.91015100644222</v>
      </c>
      <c r="AF140" s="141">
        <f>M140/J140</f>
        <v>0.89554492449677892</v>
      </c>
      <c r="AG140" s="375"/>
    </row>
    <row r="142" spans="1:33">
      <c r="AA142" s="365" t="s">
        <v>149</v>
      </c>
      <c r="AB142" s="365"/>
    </row>
    <row r="143" spans="1:33">
      <c r="AA143" s="365" t="s">
        <v>150</v>
      </c>
      <c r="AB143" s="365"/>
    </row>
    <row r="144" spans="1:33">
      <c r="AA144" s="365" t="s">
        <v>151</v>
      </c>
      <c r="AB144" s="365"/>
    </row>
    <row r="145" spans="27:28">
      <c r="AA145" s="365" t="s">
        <v>152</v>
      </c>
      <c r="AB145" s="365"/>
    </row>
    <row r="146" spans="27:28">
      <c r="AA146" s="365" t="s">
        <v>153</v>
      </c>
      <c r="AB146" s="365"/>
    </row>
    <row r="147" spans="27:28">
      <c r="AA147" s="365" t="s">
        <v>154</v>
      </c>
      <c r="AB147" s="365"/>
    </row>
    <row r="148" spans="27:28">
      <c r="AA148" s="365" t="s">
        <v>155</v>
      </c>
      <c r="AB148" s="365"/>
    </row>
    <row r="149" spans="27:28">
      <c r="AA149" s="365" t="s">
        <v>156</v>
      </c>
      <c r="AB149" s="365"/>
    </row>
    <row r="150" spans="27:28">
      <c r="AA150" s="365" t="s">
        <v>157</v>
      </c>
      <c r="AB150" s="365"/>
    </row>
    <row r="151" spans="27:28">
      <c r="AA151" s="365" t="s">
        <v>158</v>
      </c>
      <c r="AB151" s="365"/>
    </row>
    <row r="152" spans="27:28">
      <c r="AA152" s="365" t="s">
        <v>159</v>
      </c>
      <c r="AB152" s="365"/>
    </row>
    <row r="153" spans="27:28">
      <c r="AA153" s="365" t="s">
        <v>160</v>
      </c>
      <c r="AB153" s="365"/>
    </row>
    <row r="154" spans="27:28">
      <c r="AA154" s="365" t="s">
        <v>161</v>
      </c>
      <c r="AB154" s="365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56" priority="2" operator="greaterThan">
      <formula>0</formula>
    </cfRule>
  </conditionalFormatting>
  <conditionalFormatting sqref="P5:P140 AE5:AE140">
    <cfRule type="cellIs" dxfId="55" priority="5" operator="lessThan">
      <formula>0</formula>
    </cfRule>
  </conditionalFormatting>
  <conditionalFormatting sqref="Q5:Q140 AF5:AF140">
    <cfRule type="cellIs" dxfId="54" priority="3" operator="greaterThan">
      <formula>1</formula>
    </cfRule>
    <cfRule type="cellIs" dxfId="53" priority="4" operator="lessThan">
      <formula>0.8</formula>
    </cfRule>
  </conditionalFormatting>
  <conditionalFormatting sqref="AG5 R5:R140 AG107:AG124">
    <cfRule type="cellIs" dxfId="52" priority="6" operator="lessThan">
      <formula>0.8</formula>
    </cfRule>
  </conditionalFormatting>
  <conditionalFormatting sqref="AG22">
    <cfRule type="cellIs" dxfId="51" priority="11" operator="lessThan">
      <formula>0.8</formula>
    </cfRule>
  </conditionalFormatting>
  <conditionalFormatting sqref="AG37">
    <cfRule type="cellIs" dxfId="50" priority="10" operator="lessThan">
      <formula>0.8</formula>
    </cfRule>
  </conditionalFormatting>
  <conditionalFormatting sqref="AG39:AG74">
    <cfRule type="cellIs" dxfId="49" priority="8" operator="lessThan">
      <formula>0.8</formula>
    </cfRule>
  </conditionalFormatting>
  <conditionalFormatting sqref="AG80:AG88">
    <cfRule type="cellIs" dxfId="48" priority="9" operator="lessThan">
      <formula>0.8</formula>
    </cfRule>
  </conditionalFormatting>
  <conditionalFormatting sqref="AG90:AG95">
    <cfRule type="cellIs" dxfId="47" priority="7" operator="lessThan">
      <formula>0.8</formula>
    </cfRule>
  </conditionalFormatting>
  <conditionalFormatting sqref="AG139">
    <cfRule type="cellIs" dxfId="46" priority="1" operator="lessThan">
      <formula>0.8</formula>
    </cfRule>
  </conditionalFormatting>
  <dataValidations count="1">
    <dataValidation type="list" allowBlank="1" showInputMessage="1" showErrorMessage="1" sqref="AA5:AB140" xr:uid="{CC726522-D771-48F6-8651-7BECDE7E43FA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50A9A-0561-482D-A557-C81CB69EE8BD}">
  <sheetPr>
    <tabColor theme="8" tint="0.59999389629810485"/>
  </sheetPr>
  <dimension ref="B1:AR42"/>
  <sheetViews>
    <sheetView zoomScale="70" zoomScaleNormal="70" workbookViewId="0">
      <selection activeCell="P28" sqref="P28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11" t="s">
        <v>0</v>
      </c>
      <c r="C1" s="211"/>
      <c r="D1" s="211"/>
      <c r="E1" s="211"/>
      <c r="F1" s="211"/>
      <c r="G1" s="211"/>
      <c r="H1" s="211"/>
      <c r="I1" s="211"/>
      <c r="J1" s="211"/>
      <c r="K1" s="1"/>
      <c r="L1" s="1"/>
      <c r="M1" s="1"/>
      <c r="N1" s="1"/>
      <c r="O1" s="1"/>
      <c r="P1" s="1"/>
    </row>
    <row r="2" spans="2:34" ht="27.75" customHeight="1">
      <c r="B2" s="212"/>
      <c r="C2" s="212"/>
      <c r="D2" s="212"/>
      <c r="E2" s="212"/>
      <c r="F2" s="212"/>
      <c r="G2" s="212"/>
      <c r="H2" s="212"/>
      <c r="I2" s="212"/>
      <c r="J2" s="212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13" t="s">
        <v>233</v>
      </c>
      <c r="D3" s="214"/>
      <c r="E3" s="3" t="s">
        <v>2</v>
      </c>
      <c r="F3" s="215">
        <f>'0702(18度C)'!D1+'0702(4度C)'!D1</f>
        <v>206563</v>
      </c>
      <c r="G3" s="216"/>
      <c r="H3" s="3" t="s">
        <v>3</v>
      </c>
      <c r="I3" s="217">
        <f>'0702(18度C)'!F1+'0702(4度C)'!F1</f>
        <v>6343385.2199999997</v>
      </c>
      <c r="J3" s="218"/>
      <c r="K3" s="4"/>
      <c r="L3" s="5"/>
      <c r="M3" s="1"/>
      <c r="N3" s="1"/>
      <c r="O3" s="1"/>
      <c r="P3" s="1"/>
    </row>
    <row r="4" spans="2:34" ht="28.5" customHeight="1">
      <c r="B4" s="219" t="s">
        <v>4</v>
      </c>
      <c r="C4" s="222" t="s">
        <v>5</v>
      </c>
      <c r="D4" s="223"/>
      <c r="E4" s="224" t="s">
        <v>6</v>
      </c>
      <c r="F4" s="225"/>
      <c r="G4" s="224" t="s">
        <v>7</v>
      </c>
      <c r="H4" s="225"/>
      <c r="I4" s="224" t="s">
        <v>8</v>
      </c>
      <c r="J4" s="225"/>
      <c r="K4" s="226" t="s">
        <v>9</v>
      </c>
      <c r="L4" s="227"/>
      <c r="M4" s="226" t="s">
        <v>10</v>
      </c>
      <c r="N4" s="227"/>
      <c r="O4" s="228" t="s">
        <v>11</v>
      </c>
      <c r="P4" s="229"/>
      <c r="Q4" s="229" t="s">
        <v>12</v>
      </c>
      <c r="R4" s="229"/>
    </row>
    <row r="5" spans="2:34" ht="28.5" customHeight="1">
      <c r="B5" s="220"/>
      <c r="C5" s="222" t="s">
        <v>13</v>
      </c>
      <c r="D5" s="223"/>
      <c r="E5" s="230" t="s">
        <v>14</v>
      </c>
      <c r="F5" s="231"/>
      <c r="G5" s="232" t="s">
        <v>15</v>
      </c>
      <c r="H5" s="233"/>
      <c r="I5" s="234" t="s">
        <v>16</v>
      </c>
      <c r="J5" s="235"/>
      <c r="K5" s="236" t="s">
        <v>17</v>
      </c>
      <c r="L5" s="237"/>
      <c r="M5" s="238" t="s">
        <v>18</v>
      </c>
      <c r="N5" s="23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20"/>
      <c r="C6" s="222" t="s">
        <v>22</v>
      </c>
      <c r="D6" s="223"/>
      <c r="E6" s="250">
        <f>AVERAGE(D14:O14,D32:X32)</f>
        <v>491.11202927980042</v>
      </c>
      <c r="F6" s="251" t="e">
        <f>AVERAGE(#REF!,D14:K14)</f>
        <v>#REF!</v>
      </c>
      <c r="G6" s="252">
        <f>AVERAGE(D14:K14)</f>
        <v>260.19122432350457</v>
      </c>
      <c r="H6" s="253"/>
      <c r="I6" s="252">
        <f>AVERAGE(L14:O14)</f>
        <v>96.824469121371521</v>
      </c>
      <c r="J6" s="253"/>
      <c r="K6" s="252">
        <f>AVERAGE(D32:O32)</f>
        <v>758.22628458498025</v>
      </c>
      <c r="L6" s="253"/>
      <c r="M6" s="252">
        <f>AVERAGE(P32:X32)</f>
        <v>767.52276148827866</v>
      </c>
      <c r="N6" s="253"/>
      <c r="O6" s="241">
        <f>'0702(4度C)'!Y2</f>
        <v>0</v>
      </c>
      <c r="P6" s="241">
        <f>'0702(4度C)'!Z2</f>
        <v>0</v>
      </c>
      <c r="Q6" s="241">
        <f>'0702(4度C)'!AC2</f>
        <v>50</v>
      </c>
      <c r="R6" s="241">
        <f>'0702(4度C)'!AD2</f>
        <v>0</v>
      </c>
    </row>
    <row r="7" spans="2:34" ht="28.5" customHeight="1">
      <c r="B7" s="220"/>
      <c r="C7" s="244" t="s">
        <v>23</v>
      </c>
      <c r="D7" s="245"/>
      <c r="E7" s="246">
        <f>AVERAGE(D15:O15,D33:X33)</f>
        <v>436.43136818362393</v>
      </c>
      <c r="F7" s="247" t="e">
        <f>AVERAGE(#REF!,D15:K15)</f>
        <v>#REF!</v>
      </c>
      <c r="G7" s="248">
        <f>AVERAGE(D15:K15)</f>
        <v>225.80728110553557</v>
      </c>
      <c r="H7" s="249"/>
      <c r="I7" s="248">
        <f>AVERAGE(L15:O15)</f>
        <v>89.132784570495659</v>
      </c>
      <c r="J7" s="249"/>
      <c r="K7" s="248">
        <f>AVERAGE(D33:O33)</f>
        <v>676.95575645165866</v>
      </c>
      <c r="L7" s="249"/>
      <c r="M7" s="248">
        <f>AVERAGE(P33:X33)</f>
        <v>685.49240233928606</v>
      </c>
      <c r="N7" s="249"/>
      <c r="O7" s="242"/>
      <c r="P7" s="242"/>
      <c r="Q7" s="242"/>
      <c r="R7" s="242"/>
    </row>
    <row r="8" spans="2:34" ht="28.5" customHeight="1">
      <c r="B8" s="221"/>
      <c r="C8" s="244" t="s">
        <v>24</v>
      </c>
      <c r="D8" s="245"/>
      <c r="E8" s="265">
        <f>AVERAGE(D16:O16,D34:X34)</f>
        <v>0.89272097187061228</v>
      </c>
      <c r="F8" s="266" t="e">
        <f>AVERAGE(D16:K16,#REF!)</f>
        <v>#REF!</v>
      </c>
      <c r="G8" s="254">
        <f>AVERAGE(D16:K16)</f>
        <v>0.88503003350303011</v>
      </c>
      <c r="H8" s="255"/>
      <c r="I8" s="254">
        <f>AVERAGE(L16:O16)</f>
        <v>0.91936485883673125</v>
      </c>
      <c r="J8" s="255"/>
      <c r="K8" s="254">
        <f>AVERAGE(D34:O34)</f>
        <v>0.89091277781367018</v>
      </c>
      <c r="L8" s="255"/>
      <c r="M8" s="254">
        <f>AVERAGE(P34:X34)</f>
        <v>0.89274362999586809</v>
      </c>
      <c r="N8" s="255"/>
      <c r="O8" s="243"/>
      <c r="P8" s="243"/>
      <c r="Q8" s="243"/>
      <c r="R8" s="243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6" t="s">
        <v>26</v>
      </c>
      <c r="C11" s="257"/>
      <c r="D11" s="258" t="s">
        <v>27</v>
      </c>
      <c r="E11" s="259"/>
      <c r="F11" s="259"/>
      <c r="G11" s="259"/>
      <c r="H11" s="259"/>
      <c r="I11" s="259"/>
      <c r="J11" s="259"/>
      <c r="K11" s="259"/>
      <c r="L11" s="260" t="s">
        <v>28</v>
      </c>
      <c r="M11" s="261"/>
      <c r="N11" s="261"/>
      <c r="O11" s="262"/>
    </row>
    <row r="12" spans="2:34" ht="17.25" customHeight="1">
      <c r="B12" s="263" t="s">
        <v>29</v>
      </c>
      <c r="C12" s="264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63"/>
      <c r="C13" s="264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0" t="s">
        <v>40</v>
      </c>
      <c r="C14" s="26" t="s">
        <v>41</v>
      </c>
      <c r="D14" s="27" t="s">
        <v>42</v>
      </c>
      <c r="E14" s="28">
        <v>84.403669724770637</v>
      </c>
      <c r="F14" s="28">
        <v>123.94230769230771</v>
      </c>
      <c r="G14" s="28">
        <v>90.322580645161295</v>
      </c>
      <c r="H14" s="28">
        <v>174.54545454545453</v>
      </c>
      <c r="I14" s="28">
        <v>654.6</v>
      </c>
      <c r="J14" s="28">
        <v>433.33333333333331</v>
      </c>
      <c r="K14" s="29" t="s">
        <v>42</v>
      </c>
      <c r="L14" s="27" t="s">
        <v>42</v>
      </c>
      <c r="M14" s="30">
        <v>101.69491525423729</v>
      </c>
      <c r="N14" s="28">
        <v>91.954022988505741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0"/>
      <c r="C15" s="33" t="s">
        <v>43</v>
      </c>
      <c r="D15" s="34" t="s">
        <v>42</v>
      </c>
      <c r="E15" s="35">
        <v>75.744349189275709</v>
      </c>
      <c r="F15" s="35">
        <v>111.64946910642331</v>
      </c>
      <c r="G15" s="35">
        <v>80.272198862015841</v>
      </c>
      <c r="H15" s="35">
        <v>156.27826654180004</v>
      </c>
      <c r="I15" s="35">
        <v>538.87530017180688</v>
      </c>
      <c r="J15" s="35">
        <v>392.02410276189147</v>
      </c>
      <c r="K15" s="36" t="s">
        <v>42</v>
      </c>
      <c r="L15" s="34" t="s">
        <v>42</v>
      </c>
      <c r="M15" s="37">
        <v>95.912012865425439</v>
      </c>
      <c r="N15" s="35">
        <v>82.353556275565879</v>
      </c>
      <c r="O15" s="38" t="s">
        <v>42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40"/>
      <c r="C16" s="41" t="s">
        <v>44</v>
      </c>
      <c r="D16" s="42" t="s">
        <v>42</v>
      </c>
      <c r="E16" s="43">
        <f t="shared" ref="E16:J16" si="0">E15/E14</f>
        <v>0.89740587626424484</v>
      </c>
      <c r="F16" s="43">
        <f t="shared" si="0"/>
        <v>0.90081805950876825</v>
      </c>
      <c r="G16" s="43">
        <f t="shared" si="0"/>
        <v>0.88872791597231815</v>
      </c>
      <c r="H16" s="43">
        <f t="shared" si="0"/>
        <v>0.89534423539572949</v>
      </c>
      <c r="I16" s="43">
        <f t="shared" si="0"/>
        <v>0.82321310750352406</v>
      </c>
      <c r="J16" s="43">
        <f t="shared" si="0"/>
        <v>0.90467100637359577</v>
      </c>
      <c r="K16" s="44" t="s">
        <v>42</v>
      </c>
      <c r="L16" s="42" t="s">
        <v>42</v>
      </c>
      <c r="M16" s="45">
        <f t="shared" ref="M16:N16" si="1">M15/M14</f>
        <v>0.94313479317668347</v>
      </c>
      <c r="N16" s="43">
        <f t="shared" si="1"/>
        <v>0.89559492449677902</v>
      </c>
      <c r="O16" s="46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7" t="s">
        <v>45</v>
      </c>
      <c r="C17" s="13" t="s">
        <v>46</v>
      </c>
      <c r="D17" s="47" t="s">
        <v>42</v>
      </c>
      <c r="E17" s="48">
        <v>0.16666666666666666</v>
      </c>
      <c r="F17" s="48">
        <v>0.16666666666666666</v>
      </c>
      <c r="G17" s="48">
        <v>0.16666666666666666</v>
      </c>
      <c r="H17" s="48">
        <v>0.16666666666666666</v>
      </c>
      <c r="I17" s="48">
        <v>0.25</v>
      </c>
      <c r="J17" s="48">
        <v>0.25</v>
      </c>
      <c r="K17" s="48" t="s">
        <v>42</v>
      </c>
      <c r="L17" s="47" t="s">
        <v>42</v>
      </c>
      <c r="M17" s="49">
        <v>0.70833333333333337</v>
      </c>
      <c r="N17" s="48">
        <v>0.70833333333333337</v>
      </c>
      <c r="O17" s="50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63"/>
      <c r="C18" s="13" t="s">
        <v>47</v>
      </c>
      <c r="D18" s="47" t="s">
        <v>42</v>
      </c>
      <c r="E18" s="48">
        <v>0.59236111111111101</v>
      </c>
      <c r="F18" s="48">
        <v>0.51327546296296289</v>
      </c>
      <c r="G18" s="48">
        <v>0.60122685185185176</v>
      </c>
      <c r="H18" s="48">
        <v>0.63142361111111112</v>
      </c>
      <c r="I18" s="48">
        <v>0.44636574074074065</v>
      </c>
      <c r="J18" s="48">
        <v>0.33883101851851855</v>
      </c>
      <c r="K18" s="48" t="s">
        <v>42</v>
      </c>
      <c r="L18" s="47" t="s">
        <v>42</v>
      </c>
      <c r="M18" s="49">
        <v>0.82054398148148155</v>
      </c>
      <c r="N18" s="48">
        <v>0.85873842592592586</v>
      </c>
      <c r="O18" s="50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8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69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68" t="s">
        <v>51</v>
      </c>
      <c r="C21" s="51" t="s">
        <v>49</v>
      </c>
      <c r="D21" s="54"/>
      <c r="E21" s="52">
        <v>12</v>
      </c>
      <c r="F21" s="52">
        <v>5</v>
      </c>
      <c r="G21" s="52">
        <v>13</v>
      </c>
      <c r="H21" s="52">
        <v>13</v>
      </c>
      <c r="I21" s="52">
        <v>0</v>
      </c>
      <c r="J21" s="52">
        <v>0</v>
      </c>
      <c r="K21" s="53"/>
      <c r="L21" s="54"/>
      <c r="M21" s="55">
        <v>3</v>
      </c>
      <c r="N21" s="52">
        <v>4</v>
      </c>
      <c r="O21" s="56"/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69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63" t="s">
        <v>53</v>
      </c>
      <c r="C23" s="264"/>
      <c r="D23" s="57" t="s">
        <v>42</v>
      </c>
      <c r="E23" s="58">
        <v>21.8</v>
      </c>
      <c r="F23" s="58">
        <v>17.5</v>
      </c>
      <c r="G23" s="58">
        <v>22.142857142857142</v>
      </c>
      <c r="H23" s="58">
        <v>20.625</v>
      </c>
      <c r="I23" s="58">
        <v>5.5</v>
      </c>
      <c r="J23" s="58">
        <v>6</v>
      </c>
      <c r="K23" s="59" t="s">
        <v>42</v>
      </c>
      <c r="L23" s="57" t="s">
        <v>42</v>
      </c>
      <c r="M23" s="60">
        <v>18.666666666666668</v>
      </c>
      <c r="N23" s="58">
        <v>21.75</v>
      </c>
      <c r="O23" s="61" t="s">
        <v>42</v>
      </c>
    </row>
    <row r="24" spans="2:44" ht="17.25" customHeight="1">
      <c r="B24" s="270" t="s">
        <v>54</v>
      </c>
      <c r="C24" s="271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70" t="s">
        <v>59</v>
      </c>
      <c r="C25" s="271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72" t="s">
        <v>60</v>
      </c>
      <c r="C26" s="273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56" t="s">
        <v>26</v>
      </c>
      <c r="C29" s="257"/>
      <c r="D29" s="274" t="s">
        <v>64</v>
      </c>
      <c r="E29" s="275"/>
      <c r="F29" s="275"/>
      <c r="G29" s="275"/>
      <c r="H29" s="275"/>
      <c r="I29" s="275"/>
      <c r="J29" s="275"/>
      <c r="K29" s="275"/>
      <c r="L29" s="275"/>
      <c r="M29" s="275"/>
      <c r="N29" s="275"/>
      <c r="O29" s="276"/>
      <c r="P29" s="277" t="s">
        <v>65</v>
      </c>
      <c r="Q29" s="278"/>
      <c r="R29" s="278"/>
      <c r="S29" s="278"/>
      <c r="T29" s="278"/>
      <c r="U29" s="278"/>
      <c r="V29" s="278"/>
      <c r="W29" s="278"/>
      <c r="X29" s="279"/>
    </row>
    <row r="30" spans="2:44" ht="17.25" customHeight="1">
      <c r="B30" s="263" t="s">
        <v>29</v>
      </c>
      <c r="C30" s="264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63"/>
      <c r="C31" s="264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40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954.54545454545462</v>
      </c>
      <c r="O32" s="28">
        <v>926.08695652173913</v>
      </c>
      <c r="P32" s="27">
        <v>389.18918918918916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765.51724137931035</v>
      </c>
      <c r="W32" s="28">
        <v>1015.3846153846154</v>
      </c>
      <c r="X32" s="31">
        <v>900</v>
      </c>
    </row>
    <row r="33" spans="2:24" ht="39.6" customHeight="1">
      <c r="B33" s="240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287.55980670127855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747.39994135391316</v>
      </c>
      <c r="N33" s="35">
        <v>848.66986187148052</v>
      </c>
      <c r="O33" s="35">
        <v>824.19341587996212</v>
      </c>
      <c r="P33" s="34">
        <v>345.96016932450965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689.21578500017495</v>
      </c>
      <c r="W33" s="35">
        <v>908.54466847482934</v>
      </c>
      <c r="X33" s="38">
        <v>798.24898655763047</v>
      </c>
    </row>
    <row r="34" spans="2:24" ht="40.15" customHeight="1">
      <c r="B34" s="240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0.87865496492057338</v>
      </c>
      <c r="H34" s="43" t="s">
        <v>42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0.90593932285322809</v>
      </c>
      <c r="N34" s="43">
        <f>N33/N32</f>
        <v>0.88908271243678905</v>
      </c>
      <c r="O34" s="43">
        <f>O33/O32</f>
        <v>0.88997411104409052</v>
      </c>
      <c r="P34" s="42">
        <f>P33/P32</f>
        <v>0.88892543506992072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0.90032692635157985</v>
      </c>
      <c r="W34" s="43">
        <f>W33/W32</f>
        <v>0.89477884016460463</v>
      </c>
      <c r="X34" s="46">
        <f>X33/X32</f>
        <v>0.88694331839736718</v>
      </c>
    </row>
    <row r="35" spans="2:24" ht="17.25" customHeight="1">
      <c r="B35" s="267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0.25</v>
      </c>
      <c r="H35" s="48" t="s">
        <v>42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0.35625000000000001</v>
      </c>
      <c r="N35" s="48">
        <v>0.25</v>
      </c>
      <c r="O35" s="48">
        <v>0.25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0.77916666666666679</v>
      </c>
      <c r="X35" s="50">
        <v>0.75</v>
      </c>
    </row>
    <row r="36" spans="2:24" ht="17.25" customHeight="1">
      <c r="B36" s="263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0.44636574074074065</v>
      </c>
      <c r="H36" s="48" t="s">
        <v>42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0.46081018518518518</v>
      </c>
      <c r="N36" s="48">
        <v>0.53524305555555562</v>
      </c>
      <c r="O36" s="48">
        <v>0.53592592592592603</v>
      </c>
      <c r="P36" s="47">
        <v>0.81961805555555556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0.97414351851851855</v>
      </c>
      <c r="W36" s="48">
        <v>1.1171296296296294</v>
      </c>
      <c r="X36" s="50">
        <v>1.1376388888888884</v>
      </c>
    </row>
    <row r="37" spans="2:24" ht="17.25" customHeight="1">
      <c r="B37" s="263" t="s">
        <v>53</v>
      </c>
      <c r="C37" s="264"/>
      <c r="D37" s="58" t="s">
        <v>42</v>
      </c>
      <c r="E37" s="58" t="s">
        <v>42</v>
      </c>
      <c r="F37" s="58" t="s">
        <v>42</v>
      </c>
      <c r="G37" s="58">
        <v>11</v>
      </c>
      <c r="H37" s="58" t="s">
        <v>42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4</v>
      </c>
      <c r="N37" s="58">
        <v>3.6666666666666665</v>
      </c>
      <c r="O37" s="58">
        <v>3.8333333333333335</v>
      </c>
      <c r="P37" s="57">
        <v>9.25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4.1428571428571432</v>
      </c>
      <c r="W37" s="58">
        <v>3.25</v>
      </c>
      <c r="X37" s="61">
        <v>4</v>
      </c>
    </row>
    <row r="38" spans="2:24" ht="17.25" customHeight="1">
      <c r="B38" s="270" t="s">
        <v>54</v>
      </c>
      <c r="C38" s="271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70" t="s">
        <v>59</v>
      </c>
      <c r="C39" s="271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72" t="s">
        <v>60</v>
      </c>
      <c r="C40" s="273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D7AA8-74FC-4AAE-8D6A-C7234F8B97E0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P41" sqref="P41"/>
      <selection pane="bottomLeft" activeCell="P41" sqref="P41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SUM(F5:F140)</f>
        <v>112639</v>
      </c>
      <c r="E1" s="88" t="s">
        <v>3</v>
      </c>
      <c r="F1" s="89">
        <f>SUM(G5:G140)</f>
        <v>2214442.89</v>
      </c>
      <c r="G1" s="90" t="s">
        <v>84</v>
      </c>
      <c r="H1" s="91">
        <f>L21+L38+L55+L72+L89+L106+L123+L140</f>
        <v>43.142857142857146</v>
      </c>
      <c r="I1" s="284" t="s">
        <v>85</v>
      </c>
      <c r="J1" s="280"/>
      <c r="K1" s="309"/>
      <c r="L1" s="313" t="s">
        <v>86</v>
      </c>
      <c r="M1" s="314"/>
      <c r="N1" s="315"/>
      <c r="O1" s="280" t="s">
        <v>87</v>
      </c>
      <c r="P1" s="280"/>
      <c r="Q1" s="280"/>
      <c r="R1" s="281"/>
      <c r="S1" s="284" t="s">
        <v>88</v>
      </c>
      <c r="T1" s="280"/>
      <c r="U1" s="280"/>
      <c r="V1" s="280"/>
      <c r="W1" s="280"/>
      <c r="X1" s="281"/>
      <c r="Y1" s="280" t="s">
        <v>89</v>
      </c>
      <c r="Z1" s="280"/>
      <c r="AA1" s="284" t="s">
        <v>90</v>
      </c>
      <c r="AB1" s="286"/>
      <c r="AC1" s="287"/>
    </row>
    <row r="2" spans="1:29" ht="26.25" customHeight="1" thickBot="1">
      <c r="A2" s="299">
        <v>46205</v>
      </c>
      <c r="B2" s="300"/>
      <c r="C2" s="92" t="s">
        <v>40</v>
      </c>
      <c r="D2" s="93">
        <f>AVERAGE(N21,N38,N55,N72,N89,N106,N123,N140)</f>
        <v>681.22407939547236</v>
      </c>
      <c r="E2" s="93" t="s">
        <v>91</v>
      </c>
      <c r="F2" s="94">
        <f>F1/D1</f>
        <v>19.659646214898927</v>
      </c>
      <c r="G2" s="95" t="s">
        <v>92</v>
      </c>
      <c r="H2" s="96">
        <f>COUNT(H5:H140)</f>
        <v>11</v>
      </c>
      <c r="I2" s="310"/>
      <c r="J2" s="311"/>
      <c r="K2" s="312"/>
      <c r="L2" s="316"/>
      <c r="M2" s="282"/>
      <c r="N2" s="317"/>
      <c r="O2" s="282"/>
      <c r="P2" s="282"/>
      <c r="Q2" s="282"/>
      <c r="R2" s="283"/>
      <c r="S2" s="285"/>
      <c r="T2" s="282"/>
      <c r="U2" s="282"/>
      <c r="V2" s="282"/>
      <c r="W2" s="282"/>
      <c r="X2" s="283"/>
      <c r="Y2" s="282"/>
      <c r="Z2" s="282"/>
      <c r="AA2" s="288"/>
      <c r="AB2" s="289"/>
      <c r="AC2" s="290"/>
    </row>
    <row r="3" spans="1:29" ht="23.25" customHeight="1">
      <c r="A3" s="301" t="s">
        <v>93</v>
      </c>
      <c r="B3" s="303" t="s">
        <v>94</v>
      </c>
      <c r="C3" s="305" t="s">
        <v>95</v>
      </c>
      <c r="D3" s="305"/>
      <c r="E3" s="307" t="s">
        <v>96</v>
      </c>
      <c r="F3" s="305" t="s">
        <v>97</v>
      </c>
      <c r="G3" s="307" t="s">
        <v>98</v>
      </c>
      <c r="H3" s="356" t="s">
        <v>99</v>
      </c>
      <c r="I3" s="291" t="s">
        <v>100</v>
      </c>
      <c r="J3" s="293" t="s">
        <v>101</v>
      </c>
      <c r="K3" s="295" t="s">
        <v>40</v>
      </c>
      <c r="L3" s="297" t="s">
        <v>100</v>
      </c>
      <c r="M3" s="293" t="s">
        <v>101</v>
      </c>
      <c r="N3" s="295" t="s">
        <v>40</v>
      </c>
      <c r="O3" s="291" t="s">
        <v>100</v>
      </c>
      <c r="P3" s="350" t="s">
        <v>40</v>
      </c>
      <c r="Q3" s="352" t="s">
        <v>102</v>
      </c>
      <c r="R3" s="354" t="s">
        <v>103</v>
      </c>
      <c r="S3" s="339" t="s">
        <v>104</v>
      </c>
      <c r="T3" s="340"/>
      <c r="U3" s="341" t="s">
        <v>105</v>
      </c>
      <c r="V3" s="341" t="s">
        <v>106</v>
      </c>
      <c r="W3" s="305" t="s">
        <v>107</v>
      </c>
      <c r="X3" s="343"/>
      <c r="Y3" s="344" t="s">
        <v>108</v>
      </c>
      <c r="Z3" s="345"/>
      <c r="AA3" s="348" t="s">
        <v>101</v>
      </c>
      <c r="AB3" s="318" t="s">
        <v>102</v>
      </c>
      <c r="AC3" s="320" t="s">
        <v>109</v>
      </c>
    </row>
    <row r="4" spans="1:29" ht="17.25" customHeight="1" thickBot="1">
      <c r="A4" s="302"/>
      <c r="B4" s="304"/>
      <c r="C4" s="306"/>
      <c r="D4" s="306"/>
      <c r="E4" s="308"/>
      <c r="F4" s="306"/>
      <c r="G4" s="308"/>
      <c r="H4" s="357"/>
      <c r="I4" s="292"/>
      <c r="J4" s="294"/>
      <c r="K4" s="296"/>
      <c r="L4" s="298"/>
      <c r="M4" s="294"/>
      <c r="N4" s="296"/>
      <c r="O4" s="292"/>
      <c r="P4" s="351"/>
      <c r="Q4" s="353"/>
      <c r="R4" s="355"/>
      <c r="S4" s="203" t="s">
        <v>110</v>
      </c>
      <c r="T4" s="204" t="s">
        <v>111</v>
      </c>
      <c r="U4" s="342"/>
      <c r="V4" s="342"/>
      <c r="W4" s="99" t="s">
        <v>112</v>
      </c>
      <c r="X4" s="69" t="s">
        <v>113</v>
      </c>
      <c r="Y4" s="346"/>
      <c r="Z4" s="347"/>
      <c r="AA4" s="349"/>
      <c r="AB4" s="319"/>
      <c r="AC4" s="321"/>
    </row>
    <row r="5" spans="1:29" ht="15.75" customHeight="1">
      <c r="A5" s="322" t="s">
        <v>116</v>
      </c>
      <c r="B5" s="146" t="s">
        <v>114</v>
      </c>
      <c r="C5" s="325" t="s">
        <v>117</v>
      </c>
      <c r="D5" s="326"/>
      <c r="E5" s="147">
        <v>25.64</v>
      </c>
      <c r="F5" s="97">
        <v>1766</v>
      </c>
      <c r="G5" s="148">
        <f t="shared" ref="G5:G8" si="0">E5*F5</f>
        <v>45280.24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3214.0095511531886</v>
      </c>
      <c r="N5" s="152">
        <f>M5/L5</f>
        <v>321.40095511531888</v>
      </c>
      <c r="O5" s="154">
        <f>L5-I5</f>
        <v>0</v>
      </c>
      <c r="P5" s="155">
        <f>N5-K5</f>
        <v>-38.59904488468112</v>
      </c>
      <c r="Q5" s="156">
        <f>N5/K5</f>
        <v>0.89278043087588577</v>
      </c>
      <c r="R5" s="327">
        <f>Q21</f>
        <v>0.87865496492057338</v>
      </c>
      <c r="S5" s="157">
        <v>0.25</v>
      </c>
      <c r="T5" s="158">
        <v>0.27289351851851851</v>
      </c>
      <c r="U5" s="159"/>
      <c r="V5" s="160">
        <v>32.968165873054573</v>
      </c>
      <c r="W5" s="161"/>
      <c r="X5" s="162"/>
      <c r="Y5" s="330"/>
      <c r="Z5" s="331"/>
      <c r="AA5" s="115">
        <f>M5-J5</f>
        <v>-385.99044884681143</v>
      </c>
      <c r="AB5" s="156">
        <f>M5/J5</f>
        <v>0.89278043087588577</v>
      </c>
      <c r="AC5" s="332">
        <f>AB21</f>
        <v>0.87865496492057327</v>
      </c>
    </row>
    <row r="6" spans="1:29" ht="15.75" customHeight="1">
      <c r="A6" s="323"/>
      <c r="B6" s="100" t="s">
        <v>114</v>
      </c>
      <c r="C6" s="335" t="s">
        <v>198</v>
      </c>
      <c r="D6" s="336"/>
      <c r="E6" s="101">
        <v>29.52</v>
      </c>
      <c r="F6" s="102">
        <v>3119</v>
      </c>
      <c r="G6" s="103">
        <f t="shared" si="0"/>
        <v>92072.88</v>
      </c>
      <c r="H6" s="26"/>
      <c r="I6" s="104">
        <v>11</v>
      </c>
      <c r="J6" s="105">
        <v>3600</v>
      </c>
      <c r="K6" s="106">
        <f t="shared" ref="K6:K8" si="1">J6/I6</f>
        <v>327.27272727272725</v>
      </c>
      <c r="L6" s="107">
        <v>11</v>
      </c>
      <c r="M6" s="105">
        <f>F6/V6*60</f>
        <v>3160.6440984554383</v>
      </c>
      <c r="N6" s="106">
        <f>M6/L6</f>
        <v>287.33128167776709</v>
      </c>
      <c r="O6" s="108">
        <f>L6-I6</f>
        <v>0</v>
      </c>
      <c r="P6" s="109">
        <f>N6-K6</f>
        <v>-39.941445594960157</v>
      </c>
      <c r="Q6" s="110">
        <f>N6/K6</f>
        <v>0.87795669401539955</v>
      </c>
      <c r="R6" s="328"/>
      <c r="S6" s="47">
        <v>0.27638888888888885</v>
      </c>
      <c r="T6" s="48">
        <v>0.31749999999999995</v>
      </c>
      <c r="U6" s="111">
        <v>5.0333333333332941</v>
      </c>
      <c r="V6" s="112">
        <v>59.209450406470197</v>
      </c>
      <c r="W6" s="113"/>
      <c r="X6" s="116"/>
      <c r="Y6" s="337"/>
      <c r="Z6" s="338"/>
      <c r="AA6" s="117">
        <f>M6-J6</f>
        <v>-439.35590154456168</v>
      </c>
      <c r="AB6" s="110">
        <f>M6/J6</f>
        <v>0.87795669401539955</v>
      </c>
      <c r="AC6" s="333"/>
    </row>
    <row r="7" spans="1:29" ht="15.75" customHeight="1">
      <c r="A7" s="323"/>
      <c r="B7" s="100" t="s">
        <v>114</v>
      </c>
      <c r="C7" s="335" t="s">
        <v>199</v>
      </c>
      <c r="D7" s="336"/>
      <c r="E7" s="101">
        <v>29.85</v>
      </c>
      <c r="F7" s="102">
        <v>3474</v>
      </c>
      <c r="G7" s="103">
        <f t="shared" si="0"/>
        <v>103698.90000000001</v>
      </c>
      <c r="H7" s="26"/>
      <c r="I7" s="104">
        <v>11</v>
      </c>
      <c r="J7" s="105">
        <v>3600</v>
      </c>
      <c r="K7" s="106">
        <f t="shared" si="1"/>
        <v>327.27272727272725</v>
      </c>
      <c r="L7" s="107">
        <v>11</v>
      </c>
      <c r="M7" s="105">
        <f>F7/V7*60</f>
        <v>3161.0367638953026</v>
      </c>
      <c r="N7" s="106">
        <f>M7/L7</f>
        <v>287.3669785359366</v>
      </c>
      <c r="O7" s="108">
        <f>L7-I7</f>
        <v>0</v>
      </c>
      <c r="P7" s="109">
        <f>N7-K7</f>
        <v>-39.905748736790656</v>
      </c>
      <c r="Q7" s="110">
        <f>N7/K7</f>
        <v>0.87806576774869516</v>
      </c>
      <c r="R7" s="328"/>
      <c r="S7" s="47">
        <v>0.3208333333333333</v>
      </c>
      <c r="T7" s="48">
        <v>0.36662037037037032</v>
      </c>
      <c r="U7" s="111">
        <v>4.8000000000000309</v>
      </c>
      <c r="V7" s="112">
        <v>65.94039094412247</v>
      </c>
      <c r="W7" s="113"/>
      <c r="X7" s="116"/>
      <c r="Y7" s="337"/>
      <c r="Z7" s="338"/>
      <c r="AA7" s="117">
        <f>M7-J7</f>
        <v>-438.96323610469744</v>
      </c>
      <c r="AB7" s="110">
        <f>M7/J7</f>
        <v>0.87806576774869516</v>
      </c>
      <c r="AC7" s="333"/>
    </row>
    <row r="8" spans="1:29" ht="15.75" customHeight="1">
      <c r="A8" s="323"/>
      <c r="B8" s="100" t="s">
        <v>118</v>
      </c>
      <c r="C8" s="335" t="s">
        <v>119</v>
      </c>
      <c r="D8" s="336"/>
      <c r="E8" s="101">
        <v>28.57</v>
      </c>
      <c r="F8" s="102">
        <v>1813</v>
      </c>
      <c r="G8" s="103">
        <f t="shared" si="0"/>
        <v>51797.41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3116.9410813523268</v>
      </c>
      <c r="N8" s="106">
        <f>M8/L8</f>
        <v>259.7450901126939</v>
      </c>
      <c r="O8" s="108">
        <f>L8-I8</f>
        <v>0</v>
      </c>
      <c r="P8" s="109">
        <f>N8-K8</f>
        <v>-40.254909887306098</v>
      </c>
      <c r="Q8" s="110">
        <f>N8/K8</f>
        <v>0.86581696704231303</v>
      </c>
      <c r="R8" s="328"/>
      <c r="S8" s="47">
        <v>0.37013888888888885</v>
      </c>
      <c r="T8" s="48">
        <v>0.39436342592592588</v>
      </c>
      <c r="U8" s="111">
        <v>5.066666666666686</v>
      </c>
      <c r="V8" s="112">
        <v>34.899600974428537</v>
      </c>
      <c r="W8" s="113"/>
      <c r="X8" s="116"/>
      <c r="Y8" s="337"/>
      <c r="Z8" s="338"/>
      <c r="AA8" s="117">
        <f>M8-J8</f>
        <v>-483.05891864767318</v>
      </c>
      <c r="AB8" s="110">
        <f>M8/J8</f>
        <v>0.86581696704231303</v>
      </c>
      <c r="AC8" s="333"/>
    </row>
    <row r="9" spans="1:29" ht="15.75" customHeight="1">
      <c r="A9" s="323"/>
      <c r="B9" s="100"/>
      <c r="C9" s="335"/>
      <c r="D9" s="336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328"/>
      <c r="S9" s="47"/>
      <c r="T9" s="48"/>
      <c r="U9" s="111"/>
      <c r="V9" s="112"/>
      <c r="W9" s="113"/>
      <c r="X9" s="116"/>
      <c r="Y9" s="337"/>
      <c r="Z9" s="338"/>
      <c r="AA9" s="117"/>
      <c r="AB9" s="110"/>
      <c r="AC9" s="333"/>
    </row>
    <row r="10" spans="1:29" ht="15.75" customHeight="1">
      <c r="A10" s="323"/>
      <c r="B10" s="100"/>
      <c r="C10" s="335"/>
      <c r="D10" s="336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28"/>
      <c r="S10" s="47"/>
      <c r="T10" s="120"/>
      <c r="U10" s="111"/>
      <c r="V10" s="112"/>
      <c r="W10" s="113"/>
      <c r="X10" s="116"/>
      <c r="Y10" s="337"/>
      <c r="Z10" s="338"/>
      <c r="AA10" s="117"/>
      <c r="AB10" s="110"/>
      <c r="AC10" s="333"/>
    </row>
    <row r="11" spans="1:29" ht="15.75" customHeight="1">
      <c r="A11" s="323"/>
      <c r="B11" s="100"/>
      <c r="C11" s="335"/>
      <c r="D11" s="336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8"/>
      <c r="S11" s="47"/>
      <c r="T11" s="120"/>
      <c r="U11" s="111"/>
      <c r="V11" s="112"/>
      <c r="W11" s="113"/>
      <c r="X11" s="116"/>
      <c r="Y11" s="337"/>
      <c r="Z11" s="338"/>
      <c r="AA11" s="117"/>
      <c r="AB11" s="110"/>
      <c r="AC11" s="333"/>
    </row>
    <row r="12" spans="1:29" ht="15.75" customHeight="1">
      <c r="A12" s="323"/>
      <c r="B12" s="100"/>
      <c r="C12" s="335"/>
      <c r="D12" s="33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8"/>
      <c r="S12" s="47"/>
      <c r="T12" s="120"/>
      <c r="U12" s="111"/>
      <c r="V12" s="112"/>
      <c r="W12" s="113"/>
      <c r="X12" s="116"/>
      <c r="Y12" s="337"/>
      <c r="Z12" s="338"/>
      <c r="AA12" s="117"/>
      <c r="AB12" s="110"/>
      <c r="AC12" s="333"/>
    </row>
    <row r="13" spans="1:29" ht="15.75" customHeight="1">
      <c r="A13" s="323"/>
      <c r="B13" s="100"/>
      <c r="C13" s="335"/>
      <c r="D13" s="33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8"/>
      <c r="S13" s="47"/>
      <c r="T13" s="120"/>
      <c r="U13" s="111"/>
      <c r="V13" s="112"/>
      <c r="W13" s="113"/>
      <c r="X13" s="127"/>
      <c r="Y13" s="337"/>
      <c r="Z13" s="338"/>
      <c r="AA13" s="117"/>
      <c r="AB13" s="110"/>
      <c r="AC13" s="333"/>
    </row>
    <row r="14" spans="1:29" ht="15.75" customHeight="1">
      <c r="A14" s="323"/>
      <c r="B14" s="100"/>
      <c r="C14" s="335"/>
      <c r="D14" s="33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8"/>
      <c r="S14" s="47"/>
      <c r="T14" s="120"/>
      <c r="U14" s="111"/>
      <c r="V14" s="112"/>
      <c r="W14" s="113"/>
      <c r="X14" s="127"/>
      <c r="Y14" s="337"/>
      <c r="Z14" s="338"/>
      <c r="AA14" s="117"/>
      <c r="AB14" s="110"/>
      <c r="AC14" s="333"/>
    </row>
    <row r="15" spans="1:29" ht="15.75" customHeight="1">
      <c r="A15" s="323"/>
      <c r="B15" s="100"/>
      <c r="C15" s="335"/>
      <c r="D15" s="33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8"/>
      <c r="S15" s="47"/>
      <c r="T15" s="120"/>
      <c r="U15" s="111"/>
      <c r="V15" s="112"/>
      <c r="W15" s="113"/>
      <c r="X15" s="127"/>
      <c r="Y15" s="337"/>
      <c r="Z15" s="338"/>
      <c r="AA15" s="117"/>
      <c r="AB15" s="110"/>
      <c r="AC15" s="333"/>
    </row>
    <row r="16" spans="1:29" ht="15.75" customHeight="1">
      <c r="A16" s="323"/>
      <c r="B16" s="100"/>
      <c r="C16" s="335"/>
      <c r="D16" s="33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8"/>
      <c r="S16" s="47"/>
      <c r="T16" s="120"/>
      <c r="U16" s="111"/>
      <c r="V16" s="112"/>
      <c r="W16" s="113"/>
      <c r="X16" s="127"/>
      <c r="Y16" s="337"/>
      <c r="Z16" s="338"/>
      <c r="AA16" s="117"/>
      <c r="AB16" s="110"/>
      <c r="AC16" s="333"/>
    </row>
    <row r="17" spans="1:29" ht="15.75" customHeight="1">
      <c r="A17" s="323"/>
      <c r="B17" s="100"/>
      <c r="C17" s="335"/>
      <c r="D17" s="33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8"/>
      <c r="S17" s="47"/>
      <c r="T17" s="120"/>
      <c r="U17" s="111"/>
      <c r="V17" s="112"/>
      <c r="W17" s="113"/>
      <c r="X17" s="127"/>
      <c r="Y17" s="337"/>
      <c r="Z17" s="338"/>
      <c r="AA17" s="117"/>
      <c r="AB17" s="110"/>
      <c r="AC17" s="333"/>
    </row>
    <row r="18" spans="1:29" ht="15.75" customHeight="1">
      <c r="A18" s="323"/>
      <c r="B18" s="100"/>
      <c r="C18" s="335"/>
      <c r="D18" s="33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8"/>
      <c r="S18" s="47"/>
      <c r="T18" s="120"/>
      <c r="U18" s="111"/>
      <c r="V18" s="112"/>
      <c r="W18" s="113"/>
      <c r="X18" s="127"/>
      <c r="Y18" s="337"/>
      <c r="Z18" s="338"/>
      <c r="AA18" s="117"/>
      <c r="AB18" s="110"/>
      <c r="AC18" s="333"/>
    </row>
    <row r="19" spans="1:29" ht="15.75" customHeight="1">
      <c r="A19" s="323"/>
      <c r="B19" s="100"/>
      <c r="C19" s="335"/>
      <c r="D19" s="33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8"/>
      <c r="S19" s="47"/>
      <c r="T19" s="120"/>
      <c r="U19" s="111"/>
      <c r="V19" s="112"/>
      <c r="W19" s="113"/>
      <c r="X19" s="127"/>
      <c r="Y19" s="337"/>
      <c r="Z19" s="338"/>
      <c r="AA19" s="117"/>
      <c r="AB19" s="110"/>
      <c r="AC19" s="333"/>
    </row>
    <row r="20" spans="1:29" ht="15.75" customHeight="1">
      <c r="A20" s="323"/>
      <c r="B20" s="163"/>
      <c r="C20" s="335"/>
      <c r="D20" s="336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8"/>
      <c r="S20" s="119"/>
      <c r="T20" s="120"/>
      <c r="U20" s="130"/>
      <c r="V20" s="131"/>
      <c r="W20" s="126"/>
      <c r="X20" s="127"/>
      <c r="Y20" s="337"/>
      <c r="Z20" s="338"/>
      <c r="AA20" s="165"/>
      <c r="AB20" s="125"/>
      <c r="AC20" s="333"/>
    </row>
    <row r="21" spans="1:29" ht="15.75" customHeight="1" thickBot="1">
      <c r="A21" s="324"/>
      <c r="B21" s="133" t="s">
        <v>115</v>
      </c>
      <c r="C21" s="358"/>
      <c r="D21" s="358"/>
      <c r="E21" s="134"/>
      <c r="F21" s="167"/>
      <c r="G21" s="135"/>
      <c r="H21" s="69"/>
      <c r="I21" s="136">
        <f t="shared" ref="I21:J21" si="2">AVERAGE(I5:I20)</f>
        <v>11</v>
      </c>
      <c r="J21" s="137">
        <f t="shared" si="2"/>
        <v>3600</v>
      </c>
      <c r="K21" s="138">
        <f t="shared" ref="K21" si="3">J21/I21</f>
        <v>327.27272727272725</v>
      </c>
      <c r="L21" s="136">
        <f t="shared" ref="L21:M21" si="4">AVERAGE(L5:L20)</f>
        <v>11</v>
      </c>
      <c r="M21" s="137">
        <f t="shared" si="4"/>
        <v>3163.157873714064</v>
      </c>
      <c r="N21" s="138">
        <f>M21/L21</f>
        <v>287.55980670127855</v>
      </c>
      <c r="O21" s="139">
        <f>L21-I21</f>
        <v>0</v>
      </c>
      <c r="P21" s="140">
        <f>N21-K21</f>
        <v>-39.712920571448706</v>
      </c>
      <c r="Q21" s="141">
        <f>N21/K21</f>
        <v>0.87865496492057338</v>
      </c>
      <c r="R21" s="329"/>
      <c r="S21" s="142">
        <v>0.25</v>
      </c>
      <c r="T21" s="143">
        <v>0.44636574074074065</v>
      </c>
      <c r="U21" s="144"/>
      <c r="V21" s="166"/>
      <c r="W21" s="167"/>
      <c r="X21" s="138"/>
      <c r="Y21" s="359"/>
      <c r="Z21" s="360"/>
      <c r="AA21" s="168">
        <f>M21-J21</f>
        <v>-436.84212628593605</v>
      </c>
      <c r="AB21" s="141">
        <f>M21/J21</f>
        <v>0.87865496492057327</v>
      </c>
      <c r="AC21" s="334"/>
    </row>
    <row r="22" spans="1:29" ht="15.75" customHeight="1">
      <c r="A22" s="361" t="s">
        <v>121</v>
      </c>
      <c r="B22" s="114" t="s">
        <v>118</v>
      </c>
      <c r="C22" s="325" t="s">
        <v>186</v>
      </c>
      <c r="D22" s="326"/>
      <c r="E22" s="147">
        <v>18.53</v>
      </c>
      <c r="F22" s="97">
        <v>2784</v>
      </c>
      <c r="G22" s="148">
        <f t="shared" ref="G22:G24" si="5">E22*F22</f>
        <v>51587.520000000004</v>
      </c>
      <c r="H22" s="149"/>
      <c r="I22" s="150">
        <v>3</v>
      </c>
      <c r="J22" s="151">
        <v>3300</v>
      </c>
      <c r="K22" s="152">
        <f>J22/I22</f>
        <v>1100</v>
      </c>
      <c r="L22" s="153">
        <v>3</v>
      </c>
      <c r="M22" s="151">
        <f>F22/V22*60</f>
        <v>2989.1992962469576</v>
      </c>
      <c r="N22" s="152">
        <f>M22/L22</f>
        <v>996.3997654156525</v>
      </c>
      <c r="O22" s="154">
        <f>L22-I22</f>
        <v>0</v>
      </c>
      <c r="P22" s="155">
        <f>N22-K22</f>
        <v>-103.6002345843475</v>
      </c>
      <c r="Q22" s="156">
        <f>N22/K22</f>
        <v>0.90581796855968411</v>
      </c>
      <c r="R22" s="327">
        <f>Q38</f>
        <v>0.90593932285322809</v>
      </c>
      <c r="S22" s="157">
        <v>0.35625000000000001</v>
      </c>
      <c r="T22" s="158">
        <v>0.39504629629629628</v>
      </c>
      <c r="U22" s="159"/>
      <c r="V22" s="112">
        <v>55.88118537620575</v>
      </c>
      <c r="W22" s="161"/>
      <c r="X22" s="162"/>
      <c r="Y22" s="330"/>
      <c r="Z22" s="331"/>
      <c r="AA22" s="115">
        <f>M22-J22</f>
        <v>-310.8007037530424</v>
      </c>
      <c r="AB22" s="156">
        <f>M22/J22</f>
        <v>0.90581796855968411</v>
      </c>
      <c r="AC22" s="332">
        <f>AB38</f>
        <v>0.90593932285322809</v>
      </c>
    </row>
    <row r="23" spans="1:29" ht="15.75" customHeight="1">
      <c r="A23" s="362"/>
      <c r="B23" s="100" t="s">
        <v>118</v>
      </c>
      <c r="C23" s="335" t="s">
        <v>122</v>
      </c>
      <c r="D23" s="336"/>
      <c r="E23" s="101">
        <v>22.28</v>
      </c>
      <c r="F23" s="102">
        <v>1130</v>
      </c>
      <c r="G23" s="103">
        <f t="shared" si="5"/>
        <v>25176.400000000001</v>
      </c>
      <c r="H23" s="26"/>
      <c r="I23" s="104">
        <v>5</v>
      </c>
      <c r="J23" s="105">
        <v>3300</v>
      </c>
      <c r="K23" s="106">
        <f t="shared" ref="K23:K24" si="6">J23/I23</f>
        <v>660</v>
      </c>
      <c r="L23" s="107">
        <v>5</v>
      </c>
      <c r="M23" s="105">
        <f>F23/V23*60</f>
        <v>2989.8</v>
      </c>
      <c r="N23" s="106">
        <f>M23/L23</f>
        <v>597.96</v>
      </c>
      <c r="O23" s="108">
        <f>L23-I23</f>
        <v>0</v>
      </c>
      <c r="P23" s="109">
        <f>N23-K23</f>
        <v>-62.039999999999964</v>
      </c>
      <c r="Q23" s="110">
        <f>N23/K23</f>
        <v>0.90600000000000003</v>
      </c>
      <c r="R23" s="328"/>
      <c r="S23" s="47">
        <v>0.39861111111111114</v>
      </c>
      <c r="T23" s="48">
        <v>0.41435185185185186</v>
      </c>
      <c r="U23" s="111">
        <v>5.1333333333333897</v>
      </c>
      <c r="V23" s="112">
        <v>22.677102147300822</v>
      </c>
      <c r="W23" s="113"/>
      <c r="X23" s="116"/>
      <c r="Y23" s="337"/>
      <c r="Z23" s="338"/>
      <c r="AA23" s="117">
        <f>M23-J23</f>
        <v>-310.19999999999982</v>
      </c>
      <c r="AB23" s="110">
        <f>M23/J23</f>
        <v>0.90600000000000003</v>
      </c>
      <c r="AC23" s="333"/>
    </row>
    <row r="24" spans="1:29" ht="15.75" customHeight="1">
      <c r="A24" s="362"/>
      <c r="B24" s="100" t="s">
        <v>118</v>
      </c>
      <c r="C24" s="335" t="s">
        <v>123</v>
      </c>
      <c r="D24" s="336"/>
      <c r="E24" s="101">
        <v>17.89</v>
      </c>
      <c r="F24" s="102">
        <v>3118</v>
      </c>
      <c r="G24" s="103">
        <f t="shared" si="5"/>
        <v>55781.020000000004</v>
      </c>
      <c r="H24" s="26"/>
      <c r="I24" s="104">
        <v>4</v>
      </c>
      <c r="J24" s="105">
        <v>3300</v>
      </c>
      <c r="K24" s="106">
        <f t="shared" si="6"/>
        <v>825</v>
      </c>
      <c r="L24" s="107">
        <v>4</v>
      </c>
      <c r="M24" s="105">
        <f>F24/V24*60</f>
        <v>2989.7999999999997</v>
      </c>
      <c r="N24" s="106">
        <f>M24/L24</f>
        <v>747.44999999999993</v>
      </c>
      <c r="O24" s="108">
        <f>L24-I24</f>
        <v>0</v>
      </c>
      <c r="P24" s="109">
        <f>N24-K24</f>
        <v>-77.550000000000068</v>
      </c>
      <c r="Q24" s="110">
        <f>N24/K24</f>
        <v>0.90599999999999992</v>
      </c>
      <c r="R24" s="328"/>
      <c r="S24" s="47">
        <v>0.41736111111111113</v>
      </c>
      <c r="T24" s="48">
        <v>0.46081018518518518</v>
      </c>
      <c r="U24" s="111">
        <v>5</v>
      </c>
      <c r="V24" s="112">
        <v>62.57274734095926</v>
      </c>
      <c r="W24" s="113"/>
      <c r="X24" s="116"/>
      <c r="Y24" s="337"/>
      <c r="Z24" s="338"/>
      <c r="AA24" s="117">
        <f>M24-J24</f>
        <v>-310.20000000000027</v>
      </c>
      <c r="AB24" s="110">
        <f>M24/J24</f>
        <v>0.90599999999999992</v>
      </c>
      <c r="AC24" s="333"/>
    </row>
    <row r="25" spans="1:29" ht="15.75" customHeight="1">
      <c r="A25" s="362"/>
      <c r="B25" s="100"/>
      <c r="C25" s="335"/>
      <c r="D25" s="336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28"/>
      <c r="S25" s="47"/>
      <c r="T25" s="48"/>
      <c r="U25" s="111"/>
      <c r="V25" s="112"/>
      <c r="W25" s="113"/>
      <c r="X25" s="116"/>
      <c r="Y25" s="337"/>
      <c r="Z25" s="338"/>
      <c r="AA25" s="117"/>
      <c r="AB25" s="110"/>
      <c r="AC25" s="333"/>
    </row>
    <row r="26" spans="1:29" ht="15.75" customHeight="1">
      <c r="A26" s="363"/>
      <c r="B26" s="100"/>
      <c r="C26" s="335"/>
      <c r="D26" s="336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328"/>
      <c r="S26" s="47"/>
      <c r="T26" s="48"/>
      <c r="U26" s="111"/>
      <c r="V26" s="112"/>
      <c r="W26" s="113"/>
      <c r="X26" s="116"/>
      <c r="Y26" s="337"/>
      <c r="Z26" s="338"/>
      <c r="AA26" s="117"/>
      <c r="AB26" s="110"/>
      <c r="AC26" s="333"/>
    </row>
    <row r="27" spans="1:29" ht="15.75" customHeight="1">
      <c r="A27" s="363"/>
      <c r="B27" s="100"/>
      <c r="C27" s="335"/>
      <c r="D27" s="336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28"/>
      <c r="S27" s="47"/>
      <c r="T27" s="120"/>
      <c r="U27" s="111"/>
      <c r="V27" s="112"/>
      <c r="W27" s="113"/>
      <c r="X27" s="116"/>
      <c r="Y27" s="337"/>
      <c r="Z27" s="338"/>
      <c r="AA27" s="117"/>
      <c r="AB27" s="110"/>
      <c r="AC27" s="333"/>
    </row>
    <row r="28" spans="1:29" ht="15.75" customHeight="1">
      <c r="A28" s="363"/>
      <c r="B28" s="100"/>
      <c r="C28" s="335"/>
      <c r="D28" s="336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328"/>
      <c r="S28" s="47"/>
      <c r="T28" s="120"/>
      <c r="U28" s="111"/>
      <c r="V28" s="112"/>
      <c r="W28" s="113"/>
      <c r="X28" s="116"/>
      <c r="Y28" s="337"/>
      <c r="Z28" s="338"/>
      <c r="AA28" s="117"/>
      <c r="AB28" s="110"/>
      <c r="AC28" s="333"/>
    </row>
    <row r="29" spans="1:29" ht="15.75" customHeight="1">
      <c r="A29" s="363"/>
      <c r="B29" s="100"/>
      <c r="C29" s="335"/>
      <c r="D29" s="336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28"/>
      <c r="S29" s="47"/>
      <c r="T29" s="120"/>
      <c r="U29" s="111"/>
      <c r="V29" s="112"/>
      <c r="W29" s="113"/>
      <c r="X29" s="116"/>
      <c r="Y29" s="337"/>
      <c r="Z29" s="338"/>
      <c r="AA29" s="117"/>
      <c r="AB29" s="110"/>
      <c r="AC29" s="333"/>
    </row>
    <row r="30" spans="1:29" ht="15.75" customHeight="1">
      <c r="A30" s="363"/>
      <c r="B30" s="100"/>
      <c r="C30" s="335"/>
      <c r="D30" s="336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28"/>
      <c r="S30" s="47"/>
      <c r="T30" s="120"/>
      <c r="U30" s="111"/>
      <c r="V30" s="112"/>
      <c r="W30" s="113"/>
      <c r="X30" s="116"/>
      <c r="Y30" s="337"/>
      <c r="Z30" s="338"/>
      <c r="AA30" s="117"/>
      <c r="AB30" s="110"/>
      <c r="AC30" s="333"/>
    </row>
    <row r="31" spans="1:29" ht="15.75" customHeight="1">
      <c r="A31" s="363"/>
      <c r="B31" s="100"/>
      <c r="C31" s="335"/>
      <c r="D31" s="336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28"/>
      <c r="S31" s="47"/>
      <c r="T31" s="120"/>
      <c r="U31" s="111"/>
      <c r="V31" s="112"/>
      <c r="W31" s="113"/>
      <c r="X31" s="116"/>
      <c r="Y31" s="337"/>
      <c r="Z31" s="338"/>
      <c r="AA31" s="117"/>
      <c r="AB31" s="110"/>
      <c r="AC31" s="333"/>
    </row>
    <row r="32" spans="1:29" ht="15.75" customHeight="1">
      <c r="A32" s="363"/>
      <c r="B32" s="100"/>
      <c r="C32" s="335"/>
      <c r="D32" s="336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28"/>
      <c r="S32" s="47"/>
      <c r="T32" s="120"/>
      <c r="U32" s="111"/>
      <c r="V32" s="112"/>
      <c r="W32" s="113"/>
      <c r="X32" s="116"/>
      <c r="Y32" s="337"/>
      <c r="Z32" s="338"/>
      <c r="AA32" s="117"/>
      <c r="AB32" s="110"/>
      <c r="AC32" s="333"/>
    </row>
    <row r="33" spans="1:29" ht="15.75" customHeight="1">
      <c r="A33" s="363"/>
      <c r="B33" s="100"/>
      <c r="C33" s="335"/>
      <c r="D33" s="336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28"/>
      <c r="S33" s="47"/>
      <c r="T33" s="120"/>
      <c r="U33" s="111"/>
      <c r="V33" s="112"/>
      <c r="W33" s="113"/>
      <c r="X33" s="116"/>
      <c r="Y33" s="337"/>
      <c r="Z33" s="338"/>
      <c r="AA33" s="117"/>
      <c r="AB33" s="110"/>
      <c r="AC33" s="333"/>
    </row>
    <row r="34" spans="1:29" ht="15.75" customHeight="1">
      <c r="A34" s="363"/>
      <c r="B34" s="100"/>
      <c r="C34" s="335"/>
      <c r="D34" s="336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28"/>
      <c r="S34" s="47"/>
      <c r="T34" s="120"/>
      <c r="U34" s="111"/>
      <c r="V34" s="112"/>
      <c r="W34" s="113"/>
      <c r="X34" s="116"/>
      <c r="Y34" s="337"/>
      <c r="Z34" s="338"/>
      <c r="AA34" s="117"/>
      <c r="AB34" s="110"/>
      <c r="AC34" s="333"/>
    </row>
    <row r="35" spans="1:29" ht="15.75" customHeight="1">
      <c r="A35" s="363"/>
      <c r="B35" s="100"/>
      <c r="C35" s="335"/>
      <c r="D35" s="336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28"/>
      <c r="S35" s="47"/>
      <c r="T35" s="120"/>
      <c r="U35" s="111"/>
      <c r="V35" s="112"/>
      <c r="W35" s="113"/>
      <c r="X35" s="116"/>
      <c r="Y35" s="337"/>
      <c r="Z35" s="338"/>
      <c r="AA35" s="117"/>
      <c r="AB35" s="110"/>
      <c r="AC35" s="333"/>
    </row>
    <row r="36" spans="1:29" ht="15.75" customHeight="1">
      <c r="A36" s="363"/>
      <c r="B36" s="100"/>
      <c r="C36" s="335"/>
      <c r="D36" s="336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28"/>
      <c r="S36" s="47"/>
      <c r="T36" s="120"/>
      <c r="U36" s="111"/>
      <c r="V36" s="112"/>
      <c r="W36" s="113"/>
      <c r="X36" s="116"/>
      <c r="Y36" s="337"/>
      <c r="Z36" s="338"/>
      <c r="AA36" s="117"/>
      <c r="AB36" s="110"/>
      <c r="AC36" s="333"/>
    </row>
    <row r="37" spans="1:29" ht="15.75" customHeight="1">
      <c r="A37" s="363"/>
      <c r="B37" s="100"/>
      <c r="C37" s="335"/>
      <c r="D37" s="336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28"/>
      <c r="S37" s="119"/>
      <c r="T37" s="120"/>
      <c r="U37" s="130"/>
      <c r="V37" s="131"/>
      <c r="W37" s="126"/>
      <c r="X37" s="127"/>
      <c r="Y37" s="337"/>
      <c r="Z37" s="338"/>
      <c r="AA37" s="165"/>
      <c r="AB37" s="125"/>
      <c r="AC37" s="333"/>
    </row>
    <row r="38" spans="1:29" ht="15.75" customHeight="1" thickBot="1">
      <c r="A38" s="364"/>
      <c r="B38" s="133" t="s">
        <v>115</v>
      </c>
      <c r="C38" s="358"/>
      <c r="D38" s="358"/>
      <c r="E38" s="134"/>
      <c r="F38" s="99"/>
      <c r="G38" s="135"/>
      <c r="H38" s="69"/>
      <c r="I38" s="136">
        <f t="shared" ref="I38:J38" si="7">AVERAGE(I22:I37)</f>
        <v>4</v>
      </c>
      <c r="J38" s="137">
        <f t="shared" si="7"/>
        <v>3300</v>
      </c>
      <c r="K38" s="138">
        <f t="shared" ref="K38" si="8">J38/I38</f>
        <v>825</v>
      </c>
      <c r="L38" s="136">
        <f t="shared" ref="L38:M38" si="9">AVERAGE(L22:L37)</f>
        <v>4</v>
      </c>
      <c r="M38" s="137">
        <f t="shared" si="9"/>
        <v>2989.5997654156527</v>
      </c>
      <c r="N38" s="138">
        <f t="shared" ref="N38:N44" si="10">M38/L38</f>
        <v>747.39994135391316</v>
      </c>
      <c r="O38" s="139">
        <f t="shared" ref="O38:O44" si="11">L38-I38</f>
        <v>0</v>
      </c>
      <c r="P38" s="140">
        <f t="shared" ref="P38:P44" si="12">N38-K38</f>
        <v>-77.600058646086836</v>
      </c>
      <c r="Q38" s="141">
        <f t="shared" ref="Q38:Q44" si="13">N38/K38</f>
        <v>0.90593932285322809</v>
      </c>
      <c r="R38" s="329"/>
      <c r="S38" s="142">
        <v>0.35625000000000001</v>
      </c>
      <c r="T38" s="143">
        <v>0.46081018518518518</v>
      </c>
      <c r="U38" s="144"/>
      <c r="V38" s="166"/>
      <c r="W38" s="99"/>
      <c r="X38" s="69"/>
      <c r="Y38" s="359"/>
      <c r="Z38" s="360"/>
      <c r="AA38" s="168">
        <f t="shared" ref="AA38:AA44" si="14">M38-J38</f>
        <v>-310.40023458434734</v>
      </c>
      <c r="AB38" s="141">
        <f t="shared" ref="AB38:AB44" si="15">M38/J38</f>
        <v>0.90593932285322809</v>
      </c>
      <c r="AC38" s="334"/>
    </row>
    <row r="39" spans="1:29" ht="15.75" customHeight="1">
      <c r="A39" s="322" t="s">
        <v>71</v>
      </c>
      <c r="B39" s="114" t="s">
        <v>118</v>
      </c>
      <c r="C39" s="325" t="s">
        <v>207</v>
      </c>
      <c r="D39" s="326"/>
      <c r="E39" s="147">
        <v>25.2</v>
      </c>
      <c r="F39" s="97">
        <v>1535</v>
      </c>
      <c r="G39" s="148">
        <f t="shared" ref="G39:G44" si="16">E39*F39</f>
        <v>38682</v>
      </c>
      <c r="H39" s="149"/>
      <c r="I39" s="150">
        <v>3</v>
      </c>
      <c r="J39" s="151">
        <v>3600</v>
      </c>
      <c r="K39" s="152">
        <f>J39/I39</f>
        <v>1200</v>
      </c>
      <c r="L39" s="153">
        <v>3</v>
      </c>
      <c r="M39" s="151">
        <f t="shared" ref="M39:M44" si="17">F39/V39*60</f>
        <v>3191.8474787416162</v>
      </c>
      <c r="N39" s="152">
        <f t="shared" si="10"/>
        <v>1063.9491595805387</v>
      </c>
      <c r="O39" s="154">
        <f t="shared" si="11"/>
        <v>0</v>
      </c>
      <c r="P39" s="155">
        <f t="shared" si="12"/>
        <v>-136.05084041946134</v>
      </c>
      <c r="Q39" s="156">
        <f t="shared" si="13"/>
        <v>0.88662429965044887</v>
      </c>
      <c r="R39" s="327">
        <f>Q55</f>
        <v>0.88908271243678905</v>
      </c>
      <c r="S39" s="157">
        <v>0.25</v>
      </c>
      <c r="T39" s="158">
        <v>0.27003472222222225</v>
      </c>
      <c r="U39" s="159"/>
      <c r="V39" s="160">
        <v>28.8547622069681</v>
      </c>
      <c r="W39" s="161"/>
      <c r="X39" s="162"/>
      <c r="Y39" s="330"/>
      <c r="Z39" s="331"/>
      <c r="AA39" s="115">
        <f t="shared" si="14"/>
        <v>-408.15252125838379</v>
      </c>
      <c r="AB39" s="156">
        <f t="shared" si="15"/>
        <v>0.88662429965044898</v>
      </c>
      <c r="AC39" s="332">
        <f>AB55</f>
        <v>0.88908271243678905</v>
      </c>
    </row>
    <row r="40" spans="1:29" ht="15.75" customHeight="1">
      <c r="A40" s="323"/>
      <c r="B40" s="100" t="s">
        <v>118</v>
      </c>
      <c r="C40" s="335" t="s">
        <v>129</v>
      </c>
      <c r="D40" s="336"/>
      <c r="E40" s="101">
        <v>25.03</v>
      </c>
      <c r="F40" s="102">
        <v>1441</v>
      </c>
      <c r="G40" s="103">
        <f t="shared" si="16"/>
        <v>36068.230000000003</v>
      </c>
      <c r="H40" s="26"/>
      <c r="I40" s="104">
        <v>5</v>
      </c>
      <c r="J40" s="105">
        <v>3600</v>
      </c>
      <c r="K40" s="106">
        <f t="shared" ref="K40:K76" si="18">J40/I40</f>
        <v>720</v>
      </c>
      <c r="L40" s="107">
        <v>5</v>
      </c>
      <c r="M40" s="105">
        <f t="shared" si="17"/>
        <v>3191.6961676975397</v>
      </c>
      <c r="N40" s="106">
        <f t="shared" si="10"/>
        <v>638.33923353950797</v>
      </c>
      <c r="O40" s="108">
        <f t="shared" si="11"/>
        <v>0</v>
      </c>
      <c r="P40" s="109">
        <f t="shared" si="12"/>
        <v>-81.660766460492027</v>
      </c>
      <c r="Q40" s="110">
        <f t="shared" si="13"/>
        <v>0.88658226880487223</v>
      </c>
      <c r="R40" s="328"/>
      <c r="S40" s="47">
        <v>0.27986111111111112</v>
      </c>
      <c r="T40" s="48">
        <v>0.29866898148148147</v>
      </c>
      <c r="U40" s="111">
        <v>15</v>
      </c>
      <c r="V40" s="112">
        <v>27.089044651255591</v>
      </c>
      <c r="W40" s="113"/>
      <c r="X40" s="116"/>
      <c r="Y40" s="337"/>
      <c r="Z40" s="338"/>
      <c r="AA40" s="117">
        <f t="shared" si="14"/>
        <v>-408.30383230246025</v>
      </c>
      <c r="AB40" s="110">
        <f t="shared" si="15"/>
        <v>0.88658226880487212</v>
      </c>
      <c r="AC40" s="333"/>
    </row>
    <row r="41" spans="1:29" ht="15.75" customHeight="1">
      <c r="A41" s="323"/>
      <c r="B41" s="100" t="s">
        <v>118</v>
      </c>
      <c r="C41" s="335" t="s">
        <v>125</v>
      </c>
      <c r="D41" s="336"/>
      <c r="E41" s="101">
        <v>18.18</v>
      </c>
      <c r="F41" s="102">
        <v>1294</v>
      </c>
      <c r="G41" s="103">
        <f t="shared" si="16"/>
        <v>23524.92</v>
      </c>
      <c r="H41" s="26"/>
      <c r="I41" s="104">
        <v>3</v>
      </c>
      <c r="J41" s="105">
        <v>3600</v>
      </c>
      <c r="K41" s="106">
        <f t="shared" si="18"/>
        <v>1200</v>
      </c>
      <c r="L41" s="107">
        <v>3</v>
      </c>
      <c r="M41" s="105">
        <f t="shared" si="17"/>
        <v>3188.4259073571761</v>
      </c>
      <c r="N41" s="106">
        <f t="shared" si="10"/>
        <v>1062.8086357857253</v>
      </c>
      <c r="O41" s="108">
        <f t="shared" si="11"/>
        <v>0</v>
      </c>
      <c r="P41" s="109">
        <f t="shared" si="12"/>
        <v>-137.1913642142747</v>
      </c>
      <c r="Q41" s="110">
        <f t="shared" si="13"/>
        <v>0.88567386315477103</v>
      </c>
      <c r="R41" s="328"/>
      <c r="S41" s="47">
        <v>0.30902777777777779</v>
      </c>
      <c r="T41" s="48">
        <v>0.32593749999999999</v>
      </c>
      <c r="U41" s="111">
        <v>14.916666666666707</v>
      </c>
      <c r="V41" s="112">
        <v>24.350573686171771</v>
      </c>
      <c r="W41" s="113"/>
      <c r="X41" s="116"/>
      <c r="Y41" s="337"/>
      <c r="Z41" s="338"/>
      <c r="AA41" s="117">
        <f t="shared" si="14"/>
        <v>-411.57409264282387</v>
      </c>
      <c r="AB41" s="110">
        <f t="shared" si="15"/>
        <v>0.88567386315477115</v>
      </c>
      <c r="AC41" s="333"/>
    </row>
    <row r="42" spans="1:29" ht="15.75" customHeight="1">
      <c r="A42" s="323"/>
      <c r="B42" s="100" t="s">
        <v>118</v>
      </c>
      <c r="C42" s="335" t="s">
        <v>202</v>
      </c>
      <c r="D42" s="336"/>
      <c r="E42" s="101">
        <v>23.72</v>
      </c>
      <c r="F42" s="102">
        <v>1523</v>
      </c>
      <c r="G42" s="103">
        <f t="shared" si="16"/>
        <v>36125.56</v>
      </c>
      <c r="H42" s="26"/>
      <c r="I42" s="104">
        <v>5</v>
      </c>
      <c r="J42" s="105">
        <v>3600</v>
      </c>
      <c r="K42" s="106">
        <f t="shared" si="18"/>
        <v>720</v>
      </c>
      <c r="L42" s="107">
        <v>5</v>
      </c>
      <c r="M42" s="105">
        <f t="shared" si="17"/>
        <v>3191.9511494849421</v>
      </c>
      <c r="N42" s="106">
        <f t="shared" si="10"/>
        <v>638.39022989698844</v>
      </c>
      <c r="O42" s="108">
        <f t="shared" si="11"/>
        <v>0</v>
      </c>
      <c r="P42" s="109">
        <f t="shared" si="12"/>
        <v>-81.609770103011556</v>
      </c>
      <c r="Q42" s="110">
        <f t="shared" si="13"/>
        <v>0.88665309707915063</v>
      </c>
      <c r="R42" s="328"/>
      <c r="S42" s="47">
        <v>0.33611111111111114</v>
      </c>
      <c r="T42" s="48">
        <v>0.35598379629629634</v>
      </c>
      <c r="U42" s="111">
        <v>14.650000000000052</v>
      </c>
      <c r="V42" s="112">
        <v>28.628257677046594</v>
      </c>
      <c r="W42" s="113"/>
      <c r="X42" s="116"/>
      <c r="Y42" s="337"/>
      <c r="Z42" s="338"/>
      <c r="AA42" s="117">
        <f t="shared" si="14"/>
        <v>-408.04885051505789</v>
      </c>
      <c r="AB42" s="110">
        <f t="shared" si="15"/>
        <v>0.88665309707915063</v>
      </c>
      <c r="AC42" s="333"/>
    </row>
    <row r="43" spans="1:29" ht="15.75" customHeight="1">
      <c r="A43" s="323"/>
      <c r="B43" s="100" t="s">
        <v>118</v>
      </c>
      <c r="C43" s="335" t="s">
        <v>128</v>
      </c>
      <c r="D43" s="336"/>
      <c r="E43" s="101">
        <v>14.28</v>
      </c>
      <c r="F43" s="102">
        <v>6667</v>
      </c>
      <c r="G43" s="103">
        <f t="shared" si="16"/>
        <v>95204.76</v>
      </c>
      <c r="H43" s="13"/>
      <c r="I43" s="104">
        <v>3</v>
      </c>
      <c r="J43" s="105">
        <v>3600</v>
      </c>
      <c r="K43" s="106">
        <f t="shared" si="18"/>
        <v>1200</v>
      </c>
      <c r="L43" s="107">
        <v>3</v>
      </c>
      <c r="M43" s="105">
        <f t="shared" si="17"/>
        <v>3187.9240921512023</v>
      </c>
      <c r="N43" s="106">
        <f t="shared" si="10"/>
        <v>1062.6413640504009</v>
      </c>
      <c r="O43" s="108">
        <f t="shared" si="11"/>
        <v>0</v>
      </c>
      <c r="P43" s="109">
        <f t="shared" si="12"/>
        <v>-137.35863594959915</v>
      </c>
      <c r="Q43" s="110">
        <f t="shared" si="13"/>
        <v>0.8855344700420007</v>
      </c>
      <c r="R43" s="328"/>
      <c r="S43" s="47">
        <v>0.36597222222222225</v>
      </c>
      <c r="T43" s="48">
        <v>0.45310185185185187</v>
      </c>
      <c r="U43" s="111">
        <v>15</v>
      </c>
      <c r="V43" s="112">
        <v>125.47977569003773</v>
      </c>
      <c r="W43" s="113"/>
      <c r="X43" s="116"/>
      <c r="Y43" s="337"/>
      <c r="Z43" s="338"/>
      <c r="AA43" s="117">
        <f t="shared" si="14"/>
        <v>-412.07590784879767</v>
      </c>
      <c r="AB43" s="110">
        <f t="shared" si="15"/>
        <v>0.8855344700420007</v>
      </c>
      <c r="AC43" s="333"/>
    </row>
    <row r="44" spans="1:29" ht="15.75" customHeight="1">
      <c r="A44" s="323"/>
      <c r="B44" s="100" t="s">
        <v>118</v>
      </c>
      <c r="C44" s="335" t="s">
        <v>126</v>
      </c>
      <c r="D44" s="336"/>
      <c r="E44" s="101">
        <v>14.03</v>
      </c>
      <c r="F44" s="102">
        <v>4702</v>
      </c>
      <c r="G44" s="121">
        <f t="shared" si="16"/>
        <v>65969.06</v>
      </c>
      <c r="H44" s="122"/>
      <c r="I44" s="104">
        <v>3</v>
      </c>
      <c r="J44" s="105">
        <v>3000</v>
      </c>
      <c r="K44" s="106">
        <f t="shared" si="18"/>
        <v>1000</v>
      </c>
      <c r="L44" s="107">
        <v>3</v>
      </c>
      <c r="M44" s="105">
        <f t="shared" si="17"/>
        <v>2718.8921657400938</v>
      </c>
      <c r="N44" s="106">
        <f t="shared" si="10"/>
        <v>906.29738858003122</v>
      </c>
      <c r="O44" s="108">
        <f t="shared" si="11"/>
        <v>0</v>
      </c>
      <c r="P44" s="109">
        <f t="shared" si="12"/>
        <v>-93.702611419968775</v>
      </c>
      <c r="Q44" s="110">
        <f t="shared" si="13"/>
        <v>0.90629738858003117</v>
      </c>
      <c r="R44" s="328"/>
      <c r="S44" s="47">
        <v>0.46319444444444452</v>
      </c>
      <c r="T44" s="120">
        <v>0.53524305555555562</v>
      </c>
      <c r="U44" s="111">
        <v>14.53333333333342</v>
      </c>
      <c r="V44" s="112">
        <v>103.76285001476172</v>
      </c>
      <c r="W44" s="113"/>
      <c r="X44" s="116"/>
      <c r="Y44" s="337"/>
      <c r="Z44" s="338"/>
      <c r="AA44" s="117">
        <f t="shared" si="14"/>
        <v>-281.10783425990621</v>
      </c>
      <c r="AB44" s="110">
        <f t="shared" si="15"/>
        <v>0.90629738858003128</v>
      </c>
      <c r="AC44" s="333"/>
    </row>
    <row r="45" spans="1:29" ht="15.75" customHeight="1">
      <c r="A45" s="323"/>
      <c r="B45" s="100"/>
      <c r="C45" s="335"/>
      <c r="D45" s="336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328"/>
      <c r="S45" s="47"/>
      <c r="T45" s="120"/>
      <c r="U45" s="111"/>
      <c r="V45" s="112"/>
      <c r="W45" s="113"/>
      <c r="X45" s="116"/>
      <c r="Y45" s="337"/>
      <c r="Z45" s="338"/>
      <c r="AA45" s="117"/>
      <c r="AB45" s="110"/>
      <c r="AC45" s="333"/>
    </row>
    <row r="46" spans="1:29" ht="15.75" customHeight="1">
      <c r="A46" s="323"/>
      <c r="B46" s="100"/>
      <c r="C46" s="335"/>
      <c r="D46" s="336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28"/>
      <c r="S46" s="47"/>
      <c r="T46" s="120"/>
      <c r="U46" s="111"/>
      <c r="V46" s="112"/>
      <c r="W46" s="113"/>
      <c r="X46" s="116"/>
      <c r="Y46" s="337"/>
      <c r="Z46" s="338"/>
      <c r="AA46" s="117"/>
      <c r="AB46" s="110"/>
      <c r="AC46" s="333"/>
    </row>
    <row r="47" spans="1:29" ht="15.75" customHeight="1">
      <c r="A47" s="323"/>
      <c r="B47" s="100"/>
      <c r="C47" s="335"/>
      <c r="D47" s="336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8"/>
      <c r="S47" s="47"/>
      <c r="T47" s="120"/>
      <c r="U47" s="111"/>
      <c r="V47" s="112"/>
      <c r="W47" s="113"/>
      <c r="X47" s="116"/>
      <c r="Y47" s="337"/>
      <c r="Z47" s="338"/>
      <c r="AA47" s="117"/>
      <c r="AB47" s="110"/>
      <c r="AC47" s="333"/>
    </row>
    <row r="48" spans="1:29" ht="15.75" customHeight="1">
      <c r="A48" s="323"/>
      <c r="B48" s="100"/>
      <c r="C48" s="335"/>
      <c r="D48" s="336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8"/>
      <c r="S48" s="47"/>
      <c r="T48" s="120"/>
      <c r="U48" s="111"/>
      <c r="V48" s="112"/>
      <c r="W48" s="113"/>
      <c r="X48" s="116"/>
      <c r="Y48" s="337"/>
      <c r="Z48" s="338"/>
      <c r="AA48" s="117"/>
      <c r="AB48" s="110"/>
      <c r="AC48" s="333"/>
    </row>
    <row r="49" spans="1:29" ht="15.75" customHeight="1">
      <c r="A49" s="323"/>
      <c r="B49" s="100"/>
      <c r="C49" s="335"/>
      <c r="D49" s="336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8"/>
      <c r="S49" s="47"/>
      <c r="T49" s="120"/>
      <c r="U49" s="111"/>
      <c r="V49" s="112"/>
      <c r="W49" s="126"/>
      <c r="X49" s="127"/>
      <c r="Y49" s="337"/>
      <c r="Z49" s="338"/>
      <c r="AA49" s="117"/>
      <c r="AB49" s="110"/>
      <c r="AC49" s="333"/>
    </row>
    <row r="50" spans="1:29" ht="15.75" customHeight="1">
      <c r="A50" s="323"/>
      <c r="B50" s="100"/>
      <c r="C50" s="335"/>
      <c r="D50" s="336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8"/>
      <c r="S50" s="47"/>
      <c r="T50" s="120"/>
      <c r="U50" s="111"/>
      <c r="V50" s="112"/>
      <c r="W50" s="126"/>
      <c r="X50" s="127"/>
      <c r="Y50" s="337"/>
      <c r="Z50" s="338"/>
      <c r="AA50" s="117"/>
      <c r="AB50" s="110"/>
      <c r="AC50" s="333"/>
    </row>
    <row r="51" spans="1:29" ht="15.75" customHeight="1">
      <c r="A51" s="323"/>
      <c r="B51" s="100"/>
      <c r="C51" s="335"/>
      <c r="D51" s="336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8"/>
      <c r="S51" s="47"/>
      <c r="T51" s="120"/>
      <c r="U51" s="111"/>
      <c r="V51" s="112"/>
      <c r="W51" s="126"/>
      <c r="X51" s="127"/>
      <c r="Y51" s="337"/>
      <c r="Z51" s="338"/>
      <c r="AA51" s="117"/>
      <c r="AB51" s="110"/>
      <c r="AC51" s="333"/>
    </row>
    <row r="52" spans="1:29" ht="15.75" customHeight="1">
      <c r="A52" s="323"/>
      <c r="B52" s="100"/>
      <c r="C52" s="335"/>
      <c r="D52" s="336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8"/>
      <c r="S52" s="47"/>
      <c r="T52" s="120"/>
      <c r="U52" s="111"/>
      <c r="V52" s="112"/>
      <c r="W52" s="126"/>
      <c r="X52" s="127"/>
      <c r="Y52" s="337"/>
      <c r="Z52" s="338"/>
      <c r="AA52" s="117"/>
      <c r="AB52" s="110"/>
      <c r="AC52" s="333"/>
    </row>
    <row r="53" spans="1:29" ht="15.75" customHeight="1">
      <c r="A53" s="323"/>
      <c r="B53" s="100"/>
      <c r="C53" s="335"/>
      <c r="D53" s="336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8"/>
      <c r="S53" s="47"/>
      <c r="T53" s="120"/>
      <c r="U53" s="111"/>
      <c r="V53" s="112"/>
      <c r="W53" s="126"/>
      <c r="X53" s="127"/>
      <c r="Y53" s="337"/>
      <c r="Z53" s="338"/>
      <c r="AA53" s="117"/>
      <c r="AB53" s="110"/>
      <c r="AC53" s="333"/>
    </row>
    <row r="54" spans="1:29" ht="15.75" customHeight="1">
      <c r="A54" s="323"/>
      <c r="B54" s="100"/>
      <c r="C54" s="335"/>
      <c r="D54" s="336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8"/>
      <c r="S54" s="119"/>
      <c r="T54" s="120"/>
      <c r="U54" s="130"/>
      <c r="V54" s="131"/>
      <c r="W54" s="126"/>
      <c r="X54" s="127"/>
      <c r="Y54" s="337"/>
      <c r="Z54" s="338"/>
      <c r="AA54" s="165"/>
      <c r="AB54" s="125"/>
      <c r="AC54" s="333"/>
    </row>
    <row r="55" spans="1:29" ht="15.75" customHeight="1" thickBot="1">
      <c r="A55" s="324"/>
      <c r="B55" s="133" t="s">
        <v>115</v>
      </c>
      <c r="C55" s="358"/>
      <c r="D55" s="358"/>
      <c r="E55" s="134"/>
      <c r="F55" s="99"/>
      <c r="G55" s="135"/>
      <c r="H55" s="69"/>
      <c r="I55" s="136">
        <f t="shared" ref="I55:J55" si="19">AVERAGE(I39:I54)</f>
        <v>3.6666666666666665</v>
      </c>
      <c r="J55" s="137">
        <f t="shared" si="19"/>
        <v>3500</v>
      </c>
      <c r="K55" s="138">
        <f t="shared" ref="K55" si="20">J55/I55</f>
        <v>954.54545454545462</v>
      </c>
      <c r="L55" s="136">
        <f t="shared" ref="L55:M55" si="21">AVERAGE(L39:L54)</f>
        <v>3.6666666666666665</v>
      </c>
      <c r="M55" s="137">
        <f t="shared" si="21"/>
        <v>3111.7894935287618</v>
      </c>
      <c r="N55" s="138">
        <f t="shared" ref="N55:N61" si="22">M55/L55</f>
        <v>848.66986187148052</v>
      </c>
      <c r="O55" s="139">
        <f t="shared" ref="O55:O61" si="23">L55-I55</f>
        <v>0</v>
      </c>
      <c r="P55" s="140">
        <f t="shared" ref="P55:P61" si="24">N55-K55</f>
        <v>-105.8755926739741</v>
      </c>
      <c r="Q55" s="141">
        <f t="shared" ref="Q55:Q61" si="25">N55/K55</f>
        <v>0.88908271243678905</v>
      </c>
      <c r="R55" s="329"/>
      <c r="S55" s="142">
        <v>0.25</v>
      </c>
      <c r="T55" s="143">
        <v>0.53524305555555562</v>
      </c>
      <c r="U55" s="144"/>
      <c r="V55" s="166"/>
      <c r="W55" s="99"/>
      <c r="X55" s="69"/>
      <c r="Y55" s="359"/>
      <c r="Z55" s="360"/>
      <c r="AA55" s="168">
        <f t="shared" ref="AA55:AA61" si="26">M55-J55</f>
        <v>-388.2105064712382</v>
      </c>
      <c r="AB55" s="141">
        <f t="shared" ref="AB55:AB61" si="27">M55/J55</f>
        <v>0.88908271243678905</v>
      </c>
      <c r="AC55" s="334"/>
    </row>
    <row r="56" spans="1:29" ht="15.75" customHeight="1">
      <c r="A56" s="361" t="s">
        <v>78</v>
      </c>
      <c r="B56" s="114" t="s">
        <v>118</v>
      </c>
      <c r="C56" s="325" t="s">
        <v>211</v>
      </c>
      <c r="D56" s="326"/>
      <c r="E56" s="147">
        <v>17.07</v>
      </c>
      <c r="F56" s="97">
        <v>2968</v>
      </c>
      <c r="G56" s="148">
        <f t="shared" ref="G56:G61" si="28">E56*F56</f>
        <v>50663.76</v>
      </c>
      <c r="H56" s="149"/>
      <c r="I56" s="150">
        <v>3</v>
      </c>
      <c r="J56" s="151">
        <v>3300</v>
      </c>
      <c r="K56" s="152">
        <f>J56/I56</f>
        <v>1100</v>
      </c>
      <c r="L56" s="153">
        <v>3</v>
      </c>
      <c r="M56" s="151">
        <f t="shared" ref="M56:M61" si="29">F56/V56*60</f>
        <v>2978.1088102369731</v>
      </c>
      <c r="N56" s="152">
        <f t="shared" si="22"/>
        <v>992.70293674565767</v>
      </c>
      <c r="O56" s="154">
        <f t="shared" si="23"/>
        <v>0</v>
      </c>
      <c r="P56" s="155">
        <f t="shared" si="24"/>
        <v>-107.29706325434233</v>
      </c>
      <c r="Q56" s="156">
        <f t="shared" si="25"/>
        <v>0.90245721522332512</v>
      </c>
      <c r="R56" s="327">
        <f>Q72</f>
        <v>0.88997411104409052</v>
      </c>
      <c r="S56" s="157">
        <v>0.25</v>
      </c>
      <c r="T56" s="158">
        <v>0.29151620370370368</v>
      </c>
      <c r="U56" s="159"/>
      <c r="V56" s="160">
        <v>59.796337658270403</v>
      </c>
      <c r="W56" s="158"/>
      <c r="X56" s="169"/>
      <c r="Y56" s="330"/>
      <c r="Z56" s="331"/>
      <c r="AA56" s="115">
        <f t="shared" si="26"/>
        <v>-321.89118976302689</v>
      </c>
      <c r="AB56" s="156">
        <f t="shared" si="27"/>
        <v>0.90245721522332523</v>
      </c>
      <c r="AC56" s="332">
        <f>AB72</f>
        <v>0.88997411104409063</v>
      </c>
    </row>
    <row r="57" spans="1:29" ht="15.75" customHeight="1">
      <c r="A57" s="362"/>
      <c r="B57" s="100" t="s">
        <v>118</v>
      </c>
      <c r="C57" s="335" t="s">
        <v>215</v>
      </c>
      <c r="D57" s="336"/>
      <c r="E57" s="101">
        <v>20.72</v>
      </c>
      <c r="F57" s="102">
        <v>2870</v>
      </c>
      <c r="G57" s="103">
        <f t="shared" si="28"/>
        <v>59466.399999999994</v>
      </c>
      <c r="H57" s="26"/>
      <c r="I57" s="104">
        <v>3</v>
      </c>
      <c r="J57" s="105">
        <v>3600</v>
      </c>
      <c r="K57" s="106">
        <f t="shared" si="18"/>
        <v>1200</v>
      </c>
      <c r="L57" s="107">
        <v>3</v>
      </c>
      <c r="M57" s="105">
        <f t="shared" si="29"/>
        <v>3199.7179821693849</v>
      </c>
      <c r="N57" s="106">
        <f t="shared" si="22"/>
        <v>1066.5726607231284</v>
      </c>
      <c r="O57" s="108">
        <f t="shared" si="23"/>
        <v>0</v>
      </c>
      <c r="P57" s="109">
        <f t="shared" si="24"/>
        <v>-133.42733927687163</v>
      </c>
      <c r="Q57" s="110">
        <f t="shared" si="25"/>
        <v>0.88881055060260694</v>
      </c>
      <c r="R57" s="328"/>
      <c r="S57" s="47">
        <v>0.30138888888888893</v>
      </c>
      <c r="T57" s="48">
        <v>0.33876157407407409</v>
      </c>
      <c r="U57" s="111">
        <v>15</v>
      </c>
      <c r="V57" s="112">
        <v>53.817242944407774</v>
      </c>
      <c r="W57" s="113"/>
      <c r="X57" s="13"/>
      <c r="Y57" s="337"/>
      <c r="Z57" s="338"/>
      <c r="AA57" s="117">
        <f t="shared" si="26"/>
        <v>-400.28201783061513</v>
      </c>
      <c r="AB57" s="110">
        <f t="shared" si="27"/>
        <v>0.88881055060260694</v>
      </c>
      <c r="AC57" s="333"/>
    </row>
    <row r="58" spans="1:29" ht="15.75" customHeight="1">
      <c r="A58" s="362"/>
      <c r="B58" s="100" t="s">
        <v>118</v>
      </c>
      <c r="C58" s="335" t="s">
        <v>130</v>
      </c>
      <c r="D58" s="336"/>
      <c r="E58" s="101">
        <v>24.82</v>
      </c>
      <c r="F58" s="102">
        <v>1785</v>
      </c>
      <c r="G58" s="103">
        <f t="shared" si="28"/>
        <v>44303.7</v>
      </c>
      <c r="H58" s="26"/>
      <c r="I58" s="104">
        <v>5</v>
      </c>
      <c r="J58" s="105">
        <v>3600</v>
      </c>
      <c r="K58" s="106">
        <f t="shared" si="18"/>
        <v>720</v>
      </c>
      <c r="L58" s="107">
        <v>5</v>
      </c>
      <c r="M58" s="105">
        <f t="shared" si="29"/>
        <v>3196.8476587174341</v>
      </c>
      <c r="N58" s="106">
        <f t="shared" si="22"/>
        <v>639.36953174348685</v>
      </c>
      <c r="O58" s="108">
        <f t="shared" si="23"/>
        <v>0</v>
      </c>
      <c r="P58" s="109">
        <f t="shared" si="24"/>
        <v>-80.630468256513154</v>
      </c>
      <c r="Q58" s="110">
        <f t="shared" si="25"/>
        <v>0.8880132385326206</v>
      </c>
      <c r="R58" s="328"/>
      <c r="S58" s="47">
        <v>0.34861111111111115</v>
      </c>
      <c r="T58" s="48">
        <v>0.37187500000000007</v>
      </c>
      <c r="U58" s="111">
        <v>15</v>
      </c>
      <c r="V58" s="112">
        <v>33.501752799496302</v>
      </c>
      <c r="W58" s="113"/>
      <c r="X58" s="13"/>
      <c r="Y58" s="337"/>
      <c r="Z58" s="338"/>
      <c r="AA58" s="117">
        <f t="shared" si="26"/>
        <v>-403.15234128256589</v>
      </c>
      <c r="AB58" s="110">
        <f t="shared" si="27"/>
        <v>0.8880132385326206</v>
      </c>
      <c r="AC58" s="333"/>
    </row>
    <row r="59" spans="1:29" ht="15.75" customHeight="1">
      <c r="A59" s="362"/>
      <c r="B59" s="100" t="s">
        <v>118</v>
      </c>
      <c r="C59" s="335" t="s">
        <v>127</v>
      </c>
      <c r="D59" s="336"/>
      <c r="E59" s="101">
        <v>18.18</v>
      </c>
      <c r="F59" s="102">
        <v>2326</v>
      </c>
      <c r="G59" s="103">
        <f t="shared" si="28"/>
        <v>42286.68</v>
      </c>
      <c r="H59" s="26"/>
      <c r="I59" s="104">
        <v>3</v>
      </c>
      <c r="J59" s="105">
        <v>3600</v>
      </c>
      <c r="K59" s="106">
        <f t="shared" si="18"/>
        <v>1200</v>
      </c>
      <c r="L59" s="107">
        <v>3</v>
      </c>
      <c r="M59" s="105">
        <f t="shared" si="29"/>
        <v>3193.4382864460008</v>
      </c>
      <c r="N59" s="106">
        <f t="shared" si="22"/>
        <v>1064.4794288153337</v>
      </c>
      <c r="O59" s="108">
        <f t="shared" si="23"/>
        <v>0</v>
      </c>
      <c r="P59" s="109">
        <f t="shared" si="24"/>
        <v>-135.52057118466632</v>
      </c>
      <c r="Q59" s="110">
        <f t="shared" si="25"/>
        <v>0.8870661906794447</v>
      </c>
      <c r="R59" s="328"/>
      <c r="S59" s="47">
        <v>0.38194444444444448</v>
      </c>
      <c r="T59" s="48">
        <v>0.41229166666666672</v>
      </c>
      <c r="U59" s="111">
        <v>15</v>
      </c>
      <c r="V59" s="112">
        <v>43.702112732955698</v>
      </c>
      <c r="W59" s="113"/>
      <c r="X59" s="116"/>
      <c r="Y59" s="337"/>
      <c r="Z59" s="338"/>
      <c r="AA59" s="117">
        <f t="shared" si="26"/>
        <v>-406.5617135539992</v>
      </c>
      <c r="AB59" s="110">
        <f t="shared" si="27"/>
        <v>0.8870661906794447</v>
      </c>
      <c r="AC59" s="333"/>
    </row>
    <row r="60" spans="1:29" ht="15.75" customHeight="1">
      <c r="A60" s="363"/>
      <c r="B60" s="100" t="s">
        <v>118</v>
      </c>
      <c r="C60" s="335" t="s">
        <v>131</v>
      </c>
      <c r="D60" s="336"/>
      <c r="E60" s="101">
        <v>30</v>
      </c>
      <c r="F60" s="102">
        <v>2412</v>
      </c>
      <c r="G60" s="103">
        <f t="shared" si="28"/>
        <v>72360</v>
      </c>
      <c r="H60" s="13"/>
      <c r="I60" s="104">
        <v>4</v>
      </c>
      <c r="J60" s="105">
        <v>3600</v>
      </c>
      <c r="K60" s="106">
        <f t="shared" si="18"/>
        <v>900</v>
      </c>
      <c r="L60" s="107">
        <v>4</v>
      </c>
      <c r="M60" s="105">
        <f t="shared" si="29"/>
        <v>3192.4800000000018</v>
      </c>
      <c r="N60" s="106">
        <f t="shared" si="22"/>
        <v>798.12000000000046</v>
      </c>
      <c r="O60" s="108">
        <f t="shared" si="23"/>
        <v>0</v>
      </c>
      <c r="P60" s="109">
        <f t="shared" si="24"/>
        <v>-101.87999999999954</v>
      </c>
      <c r="Q60" s="110">
        <f t="shared" si="25"/>
        <v>0.88680000000000048</v>
      </c>
      <c r="R60" s="328"/>
      <c r="S60" s="47">
        <v>0.42222222222222228</v>
      </c>
      <c r="T60" s="48">
        <v>0.45369212962962968</v>
      </c>
      <c r="U60" s="111">
        <v>15</v>
      </c>
      <c r="V60" s="112">
        <v>45.33152909336939</v>
      </c>
      <c r="W60" s="113"/>
      <c r="X60" s="116"/>
      <c r="Y60" s="337"/>
      <c r="Z60" s="338"/>
      <c r="AA60" s="117">
        <f t="shared" si="26"/>
        <v>-407.51999999999816</v>
      </c>
      <c r="AB60" s="110">
        <f t="shared" si="27"/>
        <v>0.88680000000000048</v>
      </c>
      <c r="AC60" s="333"/>
    </row>
    <row r="61" spans="1:29" ht="15.75" customHeight="1">
      <c r="A61" s="363"/>
      <c r="B61" s="100" t="s">
        <v>118</v>
      </c>
      <c r="C61" s="335" t="s">
        <v>124</v>
      </c>
      <c r="D61" s="336"/>
      <c r="E61" s="101">
        <v>16.66</v>
      </c>
      <c r="F61" s="102">
        <v>5526</v>
      </c>
      <c r="G61" s="121">
        <f t="shared" si="28"/>
        <v>92063.16</v>
      </c>
      <c r="H61" s="122"/>
      <c r="I61" s="104">
        <v>5</v>
      </c>
      <c r="J61" s="105">
        <v>3600</v>
      </c>
      <c r="K61" s="106">
        <f t="shared" si="18"/>
        <v>720</v>
      </c>
      <c r="L61" s="107">
        <v>5</v>
      </c>
      <c r="M61" s="105">
        <f t="shared" si="29"/>
        <v>3195.8558276693348</v>
      </c>
      <c r="N61" s="106">
        <f t="shared" si="22"/>
        <v>639.171165533867</v>
      </c>
      <c r="O61" s="108">
        <f t="shared" si="23"/>
        <v>0</v>
      </c>
      <c r="P61" s="109">
        <f t="shared" si="24"/>
        <v>-80.828834466133003</v>
      </c>
      <c r="Q61" s="110">
        <f t="shared" si="25"/>
        <v>0.88773772990814859</v>
      </c>
      <c r="R61" s="328"/>
      <c r="S61" s="47">
        <v>0.46388888888888896</v>
      </c>
      <c r="T61" s="120">
        <v>0.53592592592592603</v>
      </c>
      <c r="U61" s="111">
        <v>14.683333333333364</v>
      </c>
      <c r="V61" s="112">
        <v>103.74685776792353</v>
      </c>
      <c r="W61" s="113"/>
      <c r="X61" s="50"/>
      <c r="Y61" s="337"/>
      <c r="Z61" s="338"/>
      <c r="AA61" s="117">
        <f t="shared" si="26"/>
        <v>-404.14417233066524</v>
      </c>
      <c r="AB61" s="110">
        <f t="shared" si="27"/>
        <v>0.88773772990814859</v>
      </c>
      <c r="AC61" s="333"/>
    </row>
    <row r="62" spans="1:29" ht="15.75" customHeight="1">
      <c r="A62" s="363"/>
      <c r="B62" s="100"/>
      <c r="C62" s="335"/>
      <c r="D62" s="336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328"/>
      <c r="S62" s="47"/>
      <c r="T62" s="120"/>
      <c r="U62" s="111"/>
      <c r="V62" s="112"/>
      <c r="W62" s="113"/>
      <c r="X62" s="116"/>
      <c r="Y62" s="337"/>
      <c r="Z62" s="338"/>
      <c r="AA62" s="117"/>
      <c r="AB62" s="110"/>
      <c r="AC62" s="333"/>
    </row>
    <row r="63" spans="1:29" ht="15.75" customHeight="1">
      <c r="A63" s="363"/>
      <c r="B63" s="100"/>
      <c r="C63" s="335"/>
      <c r="D63" s="336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28"/>
      <c r="S63" s="47"/>
      <c r="T63" s="120"/>
      <c r="U63" s="111"/>
      <c r="V63" s="112"/>
      <c r="W63" s="113"/>
      <c r="X63" s="116"/>
      <c r="Y63" s="337"/>
      <c r="Z63" s="338"/>
      <c r="AA63" s="117"/>
      <c r="AB63" s="110"/>
      <c r="AC63" s="333"/>
    </row>
    <row r="64" spans="1:29" ht="15.75" customHeight="1">
      <c r="A64" s="363"/>
      <c r="B64" s="100"/>
      <c r="C64" s="335"/>
      <c r="D64" s="336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28"/>
      <c r="S64" s="47"/>
      <c r="T64" s="120"/>
      <c r="U64" s="111"/>
      <c r="V64" s="112"/>
      <c r="W64" s="126"/>
      <c r="X64" s="127"/>
      <c r="Y64" s="337"/>
      <c r="Z64" s="338"/>
      <c r="AA64" s="117"/>
      <c r="AB64" s="110"/>
      <c r="AC64" s="333"/>
    </row>
    <row r="65" spans="1:29" ht="15.75" customHeight="1">
      <c r="A65" s="363"/>
      <c r="B65" s="100"/>
      <c r="C65" s="335"/>
      <c r="D65" s="336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28"/>
      <c r="S65" s="47"/>
      <c r="T65" s="120"/>
      <c r="U65" s="111"/>
      <c r="V65" s="112"/>
      <c r="W65" s="126"/>
      <c r="X65" s="127"/>
      <c r="Y65" s="337"/>
      <c r="Z65" s="338"/>
      <c r="AA65" s="117"/>
      <c r="AB65" s="110"/>
      <c r="AC65" s="333"/>
    </row>
    <row r="66" spans="1:29" ht="15.75" customHeight="1">
      <c r="A66" s="363"/>
      <c r="B66" s="100"/>
      <c r="C66" s="335"/>
      <c r="D66" s="336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28"/>
      <c r="S66" s="47"/>
      <c r="T66" s="120"/>
      <c r="U66" s="111"/>
      <c r="V66" s="112"/>
      <c r="W66" s="126"/>
      <c r="X66" s="127"/>
      <c r="Y66" s="337"/>
      <c r="Z66" s="338"/>
      <c r="AA66" s="117"/>
      <c r="AB66" s="110"/>
      <c r="AC66" s="333"/>
    </row>
    <row r="67" spans="1:29" ht="15.75" customHeight="1">
      <c r="A67" s="363"/>
      <c r="B67" s="100"/>
      <c r="C67" s="335"/>
      <c r="D67" s="336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28"/>
      <c r="S67" s="47"/>
      <c r="T67" s="120"/>
      <c r="U67" s="111"/>
      <c r="V67" s="112"/>
      <c r="W67" s="126"/>
      <c r="X67" s="127"/>
      <c r="Y67" s="337"/>
      <c r="Z67" s="338"/>
      <c r="AA67" s="117"/>
      <c r="AB67" s="110"/>
      <c r="AC67" s="333"/>
    </row>
    <row r="68" spans="1:29" ht="15.75" customHeight="1">
      <c r="A68" s="363"/>
      <c r="B68" s="100"/>
      <c r="C68" s="335"/>
      <c r="D68" s="336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28"/>
      <c r="S68" s="47"/>
      <c r="T68" s="120"/>
      <c r="U68" s="111"/>
      <c r="V68" s="112"/>
      <c r="W68" s="126"/>
      <c r="X68" s="127"/>
      <c r="Y68" s="337"/>
      <c r="Z68" s="338"/>
      <c r="AA68" s="117"/>
      <c r="AB68" s="110"/>
      <c r="AC68" s="333"/>
    </row>
    <row r="69" spans="1:29" ht="15.75" customHeight="1">
      <c r="A69" s="363"/>
      <c r="B69" s="100"/>
      <c r="C69" s="335"/>
      <c r="D69" s="336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28"/>
      <c r="S69" s="47"/>
      <c r="T69" s="120"/>
      <c r="U69" s="111"/>
      <c r="V69" s="112"/>
      <c r="W69" s="126"/>
      <c r="X69" s="127"/>
      <c r="Y69" s="337"/>
      <c r="Z69" s="338"/>
      <c r="AA69" s="117"/>
      <c r="AB69" s="110"/>
      <c r="AC69" s="333"/>
    </row>
    <row r="70" spans="1:29" ht="15.75" customHeight="1">
      <c r="A70" s="363"/>
      <c r="B70" s="100"/>
      <c r="C70" s="335"/>
      <c r="D70" s="336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8"/>
      <c r="S70" s="47"/>
      <c r="T70" s="120"/>
      <c r="U70" s="111"/>
      <c r="V70" s="112"/>
      <c r="W70" s="126"/>
      <c r="X70" s="127"/>
      <c r="Y70" s="337"/>
      <c r="Z70" s="338"/>
      <c r="AA70" s="117"/>
      <c r="AB70" s="110"/>
      <c r="AC70" s="333"/>
    </row>
    <row r="71" spans="1:29" ht="15.75" customHeight="1">
      <c r="A71" s="363"/>
      <c r="B71" s="100"/>
      <c r="C71" s="335"/>
      <c r="D71" s="336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8"/>
      <c r="S71" s="119"/>
      <c r="T71" s="120"/>
      <c r="U71" s="130"/>
      <c r="V71" s="131"/>
      <c r="W71" s="126"/>
      <c r="X71" s="127"/>
      <c r="Y71" s="337"/>
      <c r="Z71" s="338"/>
      <c r="AA71" s="165"/>
      <c r="AB71" s="125"/>
      <c r="AC71" s="333"/>
    </row>
    <row r="72" spans="1:29" ht="15.75" customHeight="1" thickBot="1">
      <c r="A72" s="364"/>
      <c r="B72" s="133" t="s">
        <v>115</v>
      </c>
      <c r="C72" s="358"/>
      <c r="D72" s="358"/>
      <c r="E72" s="134"/>
      <c r="F72" s="167"/>
      <c r="G72" s="135"/>
      <c r="H72" s="69"/>
      <c r="I72" s="136">
        <f t="shared" ref="I72:J72" si="30">AVERAGE(I56:I71)</f>
        <v>3.8333333333333335</v>
      </c>
      <c r="J72" s="137">
        <f t="shared" si="30"/>
        <v>3550</v>
      </c>
      <c r="K72" s="138">
        <f t="shared" ref="K72" si="31">J72/I72</f>
        <v>926.08695652173913</v>
      </c>
      <c r="L72" s="136">
        <f t="shared" ref="L72:M72" si="32">AVERAGE(L56:L71)</f>
        <v>3.8333333333333335</v>
      </c>
      <c r="M72" s="137">
        <f t="shared" si="32"/>
        <v>3159.4080942065216</v>
      </c>
      <c r="N72" s="138">
        <f>M72/L72</f>
        <v>824.19341587996212</v>
      </c>
      <c r="O72" s="139">
        <f>L72-I72</f>
        <v>0</v>
      </c>
      <c r="P72" s="140">
        <f>N72-K72</f>
        <v>-101.89354064177701</v>
      </c>
      <c r="Q72" s="141">
        <f>N72/K72</f>
        <v>0.88997411104409052</v>
      </c>
      <c r="R72" s="329"/>
      <c r="S72" s="142">
        <v>0.25</v>
      </c>
      <c r="T72" s="143">
        <v>0.53592592592592603</v>
      </c>
      <c r="U72" s="144"/>
      <c r="V72" s="166"/>
      <c r="W72" s="167"/>
      <c r="X72" s="138"/>
      <c r="Y72" s="359"/>
      <c r="Z72" s="360"/>
      <c r="AA72" s="168">
        <f>M72-J72</f>
        <v>-390.59190579347842</v>
      </c>
      <c r="AB72" s="141">
        <f>M72/J72</f>
        <v>0.88997411104409063</v>
      </c>
      <c r="AC72" s="334"/>
    </row>
    <row r="73" spans="1:29" ht="15.75" customHeight="1">
      <c r="A73" s="322" t="s">
        <v>132</v>
      </c>
      <c r="B73" s="114" t="s">
        <v>118</v>
      </c>
      <c r="C73" s="325" t="s">
        <v>133</v>
      </c>
      <c r="D73" s="326"/>
      <c r="E73" s="147">
        <v>28.57</v>
      </c>
      <c r="F73" s="97">
        <v>1501</v>
      </c>
      <c r="G73" s="148">
        <f t="shared" ref="G73:G76" si="33">E73*F73</f>
        <v>42883.57</v>
      </c>
      <c r="H73" s="149"/>
      <c r="I73" s="150">
        <v>12</v>
      </c>
      <c r="J73" s="151">
        <v>3600</v>
      </c>
      <c r="K73" s="152">
        <f>J73/I73</f>
        <v>300</v>
      </c>
      <c r="L73" s="153">
        <v>12</v>
      </c>
      <c r="M73" s="151">
        <f>F73/V73*60</f>
        <v>3116.7425748615333</v>
      </c>
      <c r="N73" s="152">
        <f>M73/L73</f>
        <v>259.72854790512775</v>
      </c>
      <c r="O73" s="154">
        <f>L73-I73</f>
        <v>0</v>
      </c>
      <c r="P73" s="155">
        <f>N73-K73</f>
        <v>-40.271452094872245</v>
      </c>
      <c r="Q73" s="156">
        <f>N73/K73</f>
        <v>0.86576182635042587</v>
      </c>
      <c r="R73" s="327">
        <f>Q89</f>
        <v>0.88892543506992072</v>
      </c>
      <c r="S73" s="157">
        <v>0.70833333333333337</v>
      </c>
      <c r="T73" s="158">
        <v>0.72839120370370369</v>
      </c>
      <c r="U73" s="159"/>
      <c r="V73" s="160">
        <v>28.895552916814463</v>
      </c>
      <c r="W73" s="158"/>
      <c r="X73" s="169"/>
      <c r="Y73" s="330"/>
      <c r="Z73" s="331"/>
      <c r="AA73" s="115">
        <f>M73-J73</f>
        <v>-483.25742513846671</v>
      </c>
      <c r="AB73" s="156">
        <f>M73/J73</f>
        <v>0.86576182635042587</v>
      </c>
      <c r="AC73" s="332">
        <f>AB89</f>
        <v>0.88892543506992072</v>
      </c>
    </row>
    <row r="74" spans="1:29" ht="15.75" customHeight="1">
      <c r="A74" s="323"/>
      <c r="B74" s="100" t="s">
        <v>118</v>
      </c>
      <c r="C74" s="335" t="s">
        <v>195</v>
      </c>
      <c r="D74" s="336"/>
      <c r="E74" s="101">
        <v>20.420000000000002</v>
      </c>
      <c r="F74" s="102">
        <v>517</v>
      </c>
      <c r="G74" s="103">
        <f t="shared" si="33"/>
        <v>10557.140000000001</v>
      </c>
      <c r="H74" s="26"/>
      <c r="I74" s="104">
        <v>13</v>
      </c>
      <c r="J74" s="105">
        <v>3600</v>
      </c>
      <c r="K74" s="106">
        <f t="shared" si="18"/>
        <v>276.92307692307691</v>
      </c>
      <c r="L74" s="107">
        <v>13</v>
      </c>
      <c r="M74" s="105">
        <f>F74/V74*60</f>
        <v>3260.5837684264043</v>
      </c>
      <c r="N74" s="106">
        <f>M74/L74</f>
        <v>250.81413603280032</v>
      </c>
      <c r="O74" s="108">
        <f>L74-I74</f>
        <v>0</v>
      </c>
      <c r="P74" s="109">
        <f>N74-K74</f>
        <v>-26.108940890276585</v>
      </c>
      <c r="Q74" s="110">
        <f>N74/K74</f>
        <v>0.90571771345177898</v>
      </c>
      <c r="R74" s="328"/>
      <c r="S74" s="47">
        <v>0.73125000000000007</v>
      </c>
      <c r="T74" s="48">
        <v>0.73784722222222232</v>
      </c>
      <c r="U74" s="111">
        <v>5</v>
      </c>
      <c r="V74" s="112">
        <v>9.5136338162446936</v>
      </c>
      <c r="W74" s="113"/>
      <c r="X74" s="13"/>
      <c r="Y74" s="337"/>
      <c r="Z74" s="338"/>
      <c r="AA74" s="117">
        <f>M74-J74</f>
        <v>-339.41623157359572</v>
      </c>
      <c r="AB74" s="110">
        <f>M74/J74</f>
        <v>0.90571771345177898</v>
      </c>
      <c r="AC74" s="333"/>
    </row>
    <row r="75" spans="1:29" ht="15.75" customHeight="1">
      <c r="A75" s="323"/>
      <c r="B75" s="100" t="s">
        <v>118</v>
      </c>
      <c r="C75" s="335" t="s">
        <v>227</v>
      </c>
      <c r="D75" s="336"/>
      <c r="E75" s="101">
        <v>18.920000000000002</v>
      </c>
      <c r="F75" s="102">
        <v>1947</v>
      </c>
      <c r="G75" s="103">
        <f t="shared" si="33"/>
        <v>36837.240000000005</v>
      </c>
      <c r="H75" s="26"/>
      <c r="I75" s="104">
        <v>6</v>
      </c>
      <c r="J75" s="105">
        <v>3600</v>
      </c>
      <c r="K75" s="106">
        <f t="shared" si="18"/>
        <v>600</v>
      </c>
      <c r="L75" s="107">
        <v>6</v>
      </c>
      <c r="M75" s="105">
        <f>F75/V75*60</f>
        <v>3264.2692396527282</v>
      </c>
      <c r="N75" s="106">
        <f>M75/L75</f>
        <v>544.04487327545473</v>
      </c>
      <c r="O75" s="108">
        <f>L75-I75</f>
        <v>0</v>
      </c>
      <c r="P75" s="109">
        <f>N75-K75</f>
        <v>-55.955126724545266</v>
      </c>
      <c r="Q75" s="110">
        <f>N75/K75</f>
        <v>0.90674145545909124</v>
      </c>
      <c r="R75" s="328"/>
      <c r="S75" s="47">
        <v>0.7416666666666667</v>
      </c>
      <c r="T75" s="48">
        <v>0.76651620370370377</v>
      </c>
      <c r="U75" s="111">
        <v>5.4999999999999005</v>
      </c>
      <c r="V75" s="112">
        <v>35.787489150995398</v>
      </c>
      <c r="W75" s="113"/>
      <c r="X75" s="13"/>
      <c r="Y75" s="337"/>
      <c r="Z75" s="338"/>
      <c r="AA75" s="117">
        <f>M75-J75</f>
        <v>-335.73076034727183</v>
      </c>
      <c r="AB75" s="110">
        <f>M75/J75</f>
        <v>0.90674145545909113</v>
      </c>
      <c r="AC75" s="333"/>
    </row>
    <row r="76" spans="1:29" ht="15.75" customHeight="1">
      <c r="A76" s="323"/>
      <c r="B76" s="100" t="s">
        <v>118</v>
      </c>
      <c r="C76" s="335" t="s">
        <v>229</v>
      </c>
      <c r="D76" s="336"/>
      <c r="E76" s="101">
        <v>17.71</v>
      </c>
      <c r="F76" s="102">
        <v>3752</v>
      </c>
      <c r="G76" s="103">
        <f t="shared" si="33"/>
        <v>66447.92</v>
      </c>
      <c r="H76" s="26"/>
      <c r="I76" s="104">
        <v>6</v>
      </c>
      <c r="J76" s="105">
        <v>3600</v>
      </c>
      <c r="K76" s="106">
        <f t="shared" si="18"/>
        <v>600</v>
      </c>
      <c r="L76" s="107">
        <v>6</v>
      </c>
      <c r="M76" s="105">
        <f>F76/V76*60</f>
        <v>3158.9306820661918</v>
      </c>
      <c r="N76" s="106">
        <f>M76/L76</f>
        <v>526.48844701103201</v>
      </c>
      <c r="O76" s="108">
        <f>L76-I76</f>
        <v>0</v>
      </c>
      <c r="P76" s="109">
        <f>N76-K76</f>
        <v>-73.511552988967992</v>
      </c>
      <c r="Q76" s="110">
        <f>N76/K76</f>
        <v>0.87748074501838669</v>
      </c>
      <c r="R76" s="328"/>
      <c r="S76" s="47">
        <v>0.77013888888888893</v>
      </c>
      <c r="T76" s="48">
        <v>0.81961805555555556</v>
      </c>
      <c r="U76" s="111">
        <v>5.2166666666666295</v>
      </c>
      <c r="V76" s="112">
        <v>71.264621689246326</v>
      </c>
      <c r="W76" s="113"/>
      <c r="X76" s="116"/>
      <c r="Y76" s="337"/>
      <c r="Z76" s="338"/>
      <c r="AA76" s="117">
        <f>M76-J76</f>
        <v>-441.06931793380818</v>
      </c>
      <c r="AB76" s="110">
        <f>M76/J76</f>
        <v>0.87748074501838658</v>
      </c>
      <c r="AC76" s="333"/>
    </row>
    <row r="77" spans="1:29" ht="15.75" customHeight="1">
      <c r="A77" s="323"/>
      <c r="B77" s="100"/>
      <c r="C77" s="335"/>
      <c r="D77" s="336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8"/>
      <c r="S77" s="47"/>
      <c r="T77" s="48"/>
      <c r="U77" s="111"/>
      <c r="V77" s="112"/>
      <c r="W77" s="113"/>
      <c r="X77" s="116"/>
      <c r="Y77" s="337"/>
      <c r="Z77" s="338"/>
      <c r="AA77" s="117"/>
      <c r="AB77" s="110"/>
      <c r="AC77" s="333"/>
    </row>
    <row r="78" spans="1:29" ht="15.75" customHeight="1">
      <c r="A78" s="323"/>
      <c r="B78" s="100"/>
      <c r="C78" s="335"/>
      <c r="D78" s="336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8"/>
      <c r="S78" s="47"/>
      <c r="T78" s="120"/>
      <c r="U78" s="111"/>
      <c r="V78" s="112"/>
      <c r="W78" s="113"/>
      <c r="X78" s="50"/>
      <c r="Y78" s="337"/>
      <c r="Z78" s="338"/>
      <c r="AA78" s="117"/>
      <c r="AB78" s="110"/>
      <c r="AC78" s="333"/>
    </row>
    <row r="79" spans="1:29" ht="15.75" customHeight="1">
      <c r="A79" s="323"/>
      <c r="B79" s="100"/>
      <c r="C79" s="335"/>
      <c r="D79" s="336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8"/>
      <c r="S79" s="47"/>
      <c r="T79" s="120"/>
      <c r="U79" s="111"/>
      <c r="V79" s="112"/>
      <c r="W79" s="113"/>
      <c r="X79" s="116"/>
      <c r="Y79" s="337"/>
      <c r="Z79" s="338"/>
      <c r="AA79" s="117"/>
      <c r="AB79" s="110"/>
      <c r="AC79" s="333"/>
    </row>
    <row r="80" spans="1:29" ht="15.75" customHeight="1">
      <c r="A80" s="323"/>
      <c r="B80" s="100"/>
      <c r="C80" s="335"/>
      <c r="D80" s="336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8"/>
      <c r="S80" s="47"/>
      <c r="T80" s="120"/>
      <c r="U80" s="111"/>
      <c r="V80" s="112"/>
      <c r="W80" s="113"/>
      <c r="X80" s="116"/>
      <c r="Y80" s="337"/>
      <c r="Z80" s="338"/>
      <c r="AA80" s="117"/>
      <c r="AB80" s="110"/>
      <c r="AC80" s="333"/>
    </row>
    <row r="81" spans="1:29" ht="15.75" customHeight="1">
      <c r="A81" s="323"/>
      <c r="B81" s="100"/>
      <c r="C81" s="335"/>
      <c r="D81" s="336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8"/>
      <c r="S81" s="47"/>
      <c r="T81" s="120"/>
      <c r="U81" s="111"/>
      <c r="V81" s="112"/>
      <c r="W81" s="126"/>
      <c r="X81" s="127"/>
      <c r="Y81" s="337"/>
      <c r="Z81" s="338"/>
      <c r="AA81" s="117"/>
      <c r="AB81" s="110"/>
      <c r="AC81" s="333"/>
    </row>
    <row r="82" spans="1:29" ht="15.75" customHeight="1">
      <c r="A82" s="323"/>
      <c r="B82" s="100"/>
      <c r="C82" s="335"/>
      <c r="D82" s="336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8"/>
      <c r="S82" s="47"/>
      <c r="T82" s="120"/>
      <c r="U82" s="111"/>
      <c r="V82" s="112"/>
      <c r="W82" s="126"/>
      <c r="X82" s="127"/>
      <c r="Y82" s="337"/>
      <c r="Z82" s="338"/>
      <c r="AA82" s="117"/>
      <c r="AB82" s="110"/>
      <c r="AC82" s="333"/>
    </row>
    <row r="83" spans="1:29" ht="15.75" customHeight="1">
      <c r="A83" s="323"/>
      <c r="B83" s="100"/>
      <c r="C83" s="335"/>
      <c r="D83" s="336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8"/>
      <c r="S83" s="47"/>
      <c r="T83" s="120"/>
      <c r="U83" s="111"/>
      <c r="V83" s="112"/>
      <c r="W83" s="126"/>
      <c r="X83" s="127"/>
      <c r="Y83" s="337"/>
      <c r="Z83" s="338"/>
      <c r="AA83" s="117"/>
      <c r="AB83" s="110"/>
      <c r="AC83" s="333"/>
    </row>
    <row r="84" spans="1:29" ht="15.75" customHeight="1">
      <c r="A84" s="323"/>
      <c r="B84" s="100"/>
      <c r="C84" s="335"/>
      <c r="D84" s="336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8"/>
      <c r="S84" s="47"/>
      <c r="T84" s="120"/>
      <c r="U84" s="111"/>
      <c r="V84" s="112"/>
      <c r="W84" s="126"/>
      <c r="X84" s="127"/>
      <c r="Y84" s="337"/>
      <c r="Z84" s="338"/>
      <c r="AA84" s="117"/>
      <c r="AB84" s="110"/>
      <c r="AC84" s="333"/>
    </row>
    <row r="85" spans="1:29" ht="15.75" customHeight="1">
      <c r="A85" s="323"/>
      <c r="B85" s="100"/>
      <c r="C85" s="335"/>
      <c r="D85" s="336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8"/>
      <c r="S85" s="47"/>
      <c r="T85" s="120"/>
      <c r="U85" s="111"/>
      <c r="V85" s="112"/>
      <c r="W85" s="126"/>
      <c r="X85" s="127"/>
      <c r="Y85" s="337"/>
      <c r="Z85" s="338"/>
      <c r="AA85" s="117"/>
      <c r="AB85" s="110"/>
      <c r="AC85" s="333"/>
    </row>
    <row r="86" spans="1:29" ht="15.75" customHeight="1">
      <c r="A86" s="323"/>
      <c r="B86" s="100"/>
      <c r="C86" s="335"/>
      <c r="D86" s="336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8"/>
      <c r="S86" s="47"/>
      <c r="T86" s="120"/>
      <c r="U86" s="111"/>
      <c r="V86" s="112"/>
      <c r="W86" s="126"/>
      <c r="X86" s="127"/>
      <c r="Y86" s="337"/>
      <c r="Z86" s="338"/>
      <c r="AA86" s="117"/>
      <c r="AB86" s="110"/>
      <c r="AC86" s="333"/>
    </row>
    <row r="87" spans="1:29" ht="15.75" customHeight="1">
      <c r="A87" s="323"/>
      <c r="B87" s="100"/>
      <c r="C87" s="335"/>
      <c r="D87" s="336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8"/>
      <c r="S87" s="47"/>
      <c r="T87" s="120"/>
      <c r="U87" s="111"/>
      <c r="V87" s="112"/>
      <c r="W87" s="126"/>
      <c r="X87" s="127"/>
      <c r="Y87" s="337"/>
      <c r="Z87" s="338"/>
      <c r="AA87" s="117"/>
      <c r="AB87" s="110"/>
      <c r="AC87" s="333"/>
    </row>
    <row r="88" spans="1:29" ht="15.75" customHeight="1">
      <c r="A88" s="323"/>
      <c r="B88" s="100"/>
      <c r="C88" s="335"/>
      <c r="D88" s="336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8"/>
      <c r="S88" s="119"/>
      <c r="T88" s="120"/>
      <c r="U88" s="130"/>
      <c r="V88" s="131"/>
      <c r="W88" s="126"/>
      <c r="X88" s="127"/>
      <c r="Y88" s="337"/>
      <c r="Z88" s="338"/>
      <c r="AA88" s="165"/>
      <c r="AB88" s="125"/>
      <c r="AC88" s="333"/>
    </row>
    <row r="89" spans="1:29" ht="15.75" customHeight="1" thickBot="1">
      <c r="A89" s="324"/>
      <c r="B89" s="133" t="s">
        <v>115</v>
      </c>
      <c r="C89" s="358"/>
      <c r="D89" s="358"/>
      <c r="E89" s="134"/>
      <c r="F89" s="167"/>
      <c r="G89" s="135"/>
      <c r="H89" s="69"/>
      <c r="I89" s="136">
        <f t="shared" ref="I89:J89" si="34">AVERAGE(I73:I88)</f>
        <v>9.25</v>
      </c>
      <c r="J89" s="137">
        <f t="shared" si="34"/>
        <v>3600</v>
      </c>
      <c r="K89" s="138">
        <f t="shared" ref="K89" si="35">J89/I89</f>
        <v>389.18918918918916</v>
      </c>
      <c r="L89" s="136">
        <f t="shared" ref="L89:M89" si="36">AVERAGE(L73:L88)</f>
        <v>9.25</v>
      </c>
      <c r="M89" s="137">
        <f t="shared" si="36"/>
        <v>3200.1315662517145</v>
      </c>
      <c r="N89" s="138">
        <f t="shared" ref="N89:N96" si="37">M89/L89</f>
        <v>345.96016932450965</v>
      </c>
      <c r="O89" s="139">
        <f t="shared" ref="O89:O96" si="38">L89-I89</f>
        <v>0</v>
      </c>
      <c r="P89" s="140">
        <f t="shared" ref="P89:P96" si="39">N89-K89</f>
        <v>-43.229019864679515</v>
      </c>
      <c r="Q89" s="141">
        <f t="shared" ref="Q89:Q96" si="40">N89/K89</f>
        <v>0.88892543506992072</v>
      </c>
      <c r="R89" s="329"/>
      <c r="S89" s="142">
        <v>0.70833333333333337</v>
      </c>
      <c r="T89" s="143">
        <v>0.81961805555555556</v>
      </c>
      <c r="U89" s="144"/>
      <c r="V89" s="166"/>
      <c r="W89" s="167"/>
      <c r="X89" s="138"/>
      <c r="Y89" s="359"/>
      <c r="Z89" s="360"/>
      <c r="AA89" s="168">
        <f t="shared" ref="AA89:AA96" si="41">M89-J89</f>
        <v>-399.8684337482855</v>
      </c>
      <c r="AB89" s="141">
        <f t="shared" ref="AB89:AB96" si="42">M89/J89</f>
        <v>0.88892543506992072</v>
      </c>
      <c r="AC89" s="334"/>
    </row>
    <row r="90" spans="1:29" ht="15.75" customHeight="1">
      <c r="A90" s="361" t="s">
        <v>137</v>
      </c>
      <c r="B90" s="114" t="s">
        <v>118</v>
      </c>
      <c r="C90" s="325" t="s">
        <v>200</v>
      </c>
      <c r="D90" s="326"/>
      <c r="E90" s="147">
        <v>17.22</v>
      </c>
      <c r="F90" s="97">
        <v>1373</v>
      </c>
      <c r="G90" s="148">
        <f t="shared" ref="G90:G96" si="43">E90*F90</f>
        <v>23643.059999999998</v>
      </c>
      <c r="H90" s="149"/>
      <c r="I90" s="150">
        <v>3</v>
      </c>
      <c r="J90" s="151">
        <v>3300</v>
      </c>
      <c r="K90" s="152">
        <f>J90/I90</f>
        <v>1100</v>
      </c>
      <c r="L90" s="153">
        <v>3</v>
      </c>
      <c r="M90" s="151">
        <f t="shared" ref="M90:M96" si="44">F90/V90*60</f>
        <v>2989.0964000322415</v>
      </c>
      <c r="N90" s="152">
        <f t="shared" si="37"/>
        <v>996.36546667741379</v>
      </c>
      <c r="O90" s="154">
        <f t="shared" si="38"/>
        <v>0</v>
      </c>
      <c r="P90" s="155">
        <f t="shared" si="39"/>
        <v>-103.63453332258621</v>
      </c>
      <c r="Q90" s="156">
        <f t="shared" si="40"/>
        <v>0.90578678788855804</v>
      </c>
      <c r="R90" s="327">
        <f>Q106</f>
        <v>0.90032692635157985</v>
      </c>
      <c r="S90" s="157">
        <v>0.70833333333333337</v>
      </c>
      <c r="T90" s="158">
        <v>0.72746527777777781</v>
      </c>
      <c r="U90" s="159"/>
      <c r="V90" s="160">
        <v>27.56016835024505</v>
      </c>
      <c r="W90" s="161"/>
      <c r="X90" s="162"/>
      <c r="Y90" s="330"/>
      <c r="Z90" s="331"/>
      <c r="AA90" s="115">
        <f t="shared" si="41"/>
        <v>-310.90359996775851</v>
      </c>
      <c r="AB90" s="156">
        <f t="shared" si="42"/>
        <v>0.90578678788855804</v>
      </c>
      <c r="AC90" s="332">
        <f>AB106</f>
        <v>0.90032692635157985</v>
      </c>
    </row>
    <row r="91" spans="1:29" ht="15.75" customHeight="1">
      <c r="A91" s="362"/>
      <c r="B91" s="100" t="s">
        <v>118</v>
      </c>
      <c r="C91" s="335" t="s">
        <v>135</v>
      </c>
      <c r="D91" s="336"/>
      <c r="E91" s="101">
        <v>22.28</v>
      </c>
      <c r="F91" s="102">
        <v>1649</v>
      </c>
      <c r="G91" s="103">
        <f t="shared" si="43"/>
        <v>36739.72</v>
      </c>
      <c r="H91" s="26"/>
      <c r="I91" s="104">
        <v>5</v>
      </c>
      <c r="J91" s="105">
        <v>3300</v>
      </c>
      <c r="K91" s="106">
        <f t="shared" ref="K91:K137" si="45">J91/I91</f>
        <v>660</v>
      </c>
      <c r="L91" s="107">
        <v>5</v>
      </c>
      <c r="M91" s="105">
        <f t="shared" si="44"/>
        <v>2989.7999999999997</v>
      </c>
      <c r="N91" s="106">
        <f t="shared" si="37"/>
        <v>597.95999999999992</v>
      </c>
      <c r="O91" s="108">
        <f t="shared" si="38"/>
        <v>0</v>
      </c>
      <c r="P91" s="109">
        <f t="shared" si="39"/>
        <v>-62.040000000000077</v>
      </c>
      <c r="Q91" s="110">
        <f t="shared" si="40"/>
        <v>0.90599999999999992</v>
      </c>
      <c r="R91" s="328"/>
      <c r="S91" s="47">
        <v>0.73125000000000007</v>
      </c>
      <c r="T91" s="48">
        <v>0.75422453703703707</v>
      </c>
      <c r="U91" s="111">
        <v>5.4500000000000526</v>
      </c>
      <c r="V91" s="112">
        <v>33.092514549468191</v>
      </c>
      <c r="W91" s="113"/>
      <c r="X91" s="116"/>
      <c r="Y91" s="337"/>
      <c r="Z91" s="338"/>
      <c r="AA91" s="117">
        <f t="shared" si="41"/>
        <v>-310.20000000000027</v>
      </c>
      <c r="AB91" s="110">
        <f t="shared" si="42"/>
        <v>0.90599999999999992</v>
      </c>
      <c r="AC91" s="333"/>
    </row>
    <row r="92" spans="1:29" ht="15.75" customHeight="1">
      <c r="A92" s="362"/>
      <c r="B92" s="100" t="s">
        <v>118</v>
      </c>
      <c r="C92" s="335" t="s">
        <v>138</v>
      </c>
      <c r="D92" s="336"/>
      <c r="E92" s="101">
        <v>17.89</v>
      </c>
      <c r="F92" s="102">
        <v>1294</v>
      </c>
      <c r="G92" s="103">
        <f t="shared" si="43"/>
        <v>23149.66</v>
      </c>
      <c r="H92" s="26">
        <v>2</v>
      </c>
      <c r="I92" s="104">
        <v>4</v>
      </c>
      <c r="J92" s="105">
        <v>3300</v>
      </c>
      <c r="K92" s="106">
        <f t="shared" si="45"/>
        <v>825</v>
      </c>
      <c r="L92" s="107">
        <v>4</v>
      </c>
      <c r="M92" s="105">
        <f t="shared" si="44"/>
        <v>2989.8</v>
      </c>
      <c r="N92" s="106">
        <f t="shared" si="37"/>
        <v>747.45</v>
      </c>
      <c r="O92" s="108">
        <f t="shared" si="38"/>
        <v>0</v>
      </c>
      <c r="P92" s="109">
        <f t="shared" si="39"/>
        <v>-77.549999999999955</v>
      </c>
      <c r="Q92" s="110">
        <f t="shared" si="40"/>
        <v>0.90600000000000003</v>
      </c>
      <c r="R92" s="328"/>
      <c r="S92" s="47">
        <v>0.75763888888888897</v>
      </c>
      <c r="T92" s="48">
        <v>0.77567129629629639</v>
      </c>
      <c r="U92" s="111">
        <v>4.9166666666667425</v>
      </c>
      <c r="V92" s="112">
        <v>25.968292193457753</v>
      </c>
      <c r="W92" s="113"/>
      <c r="X92" s="116"/>
      <c r="Y92" s="337"/>
      <c r="Z92" s="338"/>
      <c r="AA92" s="117">
        <f t="shared" si="41"/>
        <v>-310.19999999999982</v>
      </c>
      <c r="AB92" s="110">
        <f t="shared" si="42"/>
        <v>0.90600000000000003</v>
      </c>
      <c r="AC92" s="333"/>
    </row>
    <row r="93" spans="1:29" ht="15.75" customHeight="1">
      <c r="A93" s="362"/>
      <c r="B93" s="100" t="s">
        <v>118</v>
      </c>
      <c r="C93" s="335" t="s">
        <v>136</v>
      </c>
      <c r="D93" s="336"/>
      <c r="E93" s="101">
        <v>24.54</v>
      </c>
      <c r="F93" s="102">
        <v>1462</v>
      </c>
      <c r="G93" s="103">
        <f t="shared" si="43"/>
        <v>35877.479999999996</v>
      </c>
      <c r="H93" s="26"/>
      <c r="I93" s="104">
        <v>4</v>
      </c>
      <c r="J93" s="105">
        <v>3000</v>
      </c>
      <c r="K93" s="106">
        <f t="shared" si="45"/>
        <v>750</v>
      </c>
      <c r="L93" s="107">
        <v>4</v>
      </c>
      <c r="M93" s="105">
        <f t="shared" si="44"/>
        <v>2710.6806526204678</v>
      </c>
      <c r="N93" s="106">
        <f t="shared" si="37"/>
        <v>677.67016315511694</v>
      </c>
      <c r="O93" s="108">
        <f t="shared" si="38"/>
        <v>0</v>
      </c>
      <c r="P93" s="109">
        <f t="shared" si="39"/>
        <v>-72.329836844883062</v>
      </c>
      <c r="Q93" s="110">
        <f t="shared" si="40"/>
        <v>0.90356021754015592</v>
      </c>
      <c r="R93" s="328"/>
      <c r="S93" s="47">
        <v>0.77847222222222234</v>
      </c>
      <c r="T93" s="48">
        <v>0.80093750000000008</v>
      </c>
      <c r="U93" s="111">
        <v>5</v>
      </c>
      <c r="V93" s="112">
        <v>32.360875824748803</v>
      </c>
      <c r="W93" s="113"/>
      <c r="X93" s="116"/>
      <c r="Y93" s="337"/>
      <c r="Z93" s="338"/>
      <c r="AA93" s="117">
        <f t="shared" si="41"/>
        <v>-289.31934737953225</v>
      </c>
      <c r="AB93" s="110">
        <f t="shared" si="42"/>
        <v>0.90356021754015592</v>
      </c>
      <c r="AC93" s="333"/>
    </row>
    <row r="94" spans="1:29" ht="15.75" customHeight="1">
      <c r="A94" s="363"/>
      <c r="B94" s="100" t="s">
        <v>118</v>
      </c>
      <c r="C94" s="335" t="s">
        <v>197</v>
      </c>
      <c r="D94" s="336"/>
      <c r="E94" s="101">
        <v>23.27</v>
      </c>
      <c r="F94" s="102">
        <v>859</v>
      </c>
      <c r="G94" s="103">
        <f t="shared" si="43"/>
        <v>19988.93</v>
      </c>
      <c r="H94" s="13"/>
      <c r="I94" s="104">
        <v>5</v>
      </c>
      <c r="J94" s="105">
        <v>3000</v>
      </c>
      <c r="K94" s="106">
        <f t="shared" si="45"/>
        <v>600</v>
      </c>
      <c r="L94" s="107">
        <v>5</v>
      </c>
      <c r="M94" s="105">
        <f t="shared" si="44"/>
        <v>2712.3286603923675</v>
      </c>
      <c r="N94" s="106">
        <f t="shared" si="37"/>
        <v>542.46573207847348</v>
      </c>
      <c r="O94" s="108">
        <f t="shared" si="38"/>
        <v>0</v>
      </c>
      <c r="P94" s="109">
        <f t="shared" si="39"/>
        <v>-57.534267921526521</v>
      </c>
      <c r="Q94" s="110">
        <f t="shared" si="40"/>
        <v>0.90410955346412247</v>
      </c>
      <c r="R94" s="328"/>
      <c r="S94" s="47">
        <v>0.80486111111111125</v>
      </c>
      <c r="T94" s="48">
        <v>0.81805555555555565</v>
      </c>
      <c r="U94" s="111">
        <v>5.6500000000000838</v>
      </c>
      <c r="V94" s="112">
        <v>19.002121959860197</v>
      </c>
      <c r="W94" s="113"/>
      <c r="X94" s="116"/>
      <c r="Y94" s="337"/>
      <c r="Z94" s="338"/>
      <c r="AA94" s="117">
        <f t="shared" si="41"/>
        <v>-287.67133960763249</v>
      </c>
      <c r="AB94" s="110">
        <f t="shared" si="42"/>
        <v>0.90410955346412247</v>
      </c>
      <c r="AC94" s="333"/>
    </row>
    <row r="95" spans="1:29" ht="15.75" customHeight="1">
      <c r="A95" s="363"/>
      <c r="B95" s="100" t="s">
        <v>118</v>
      </c>
      <c r="C95" s="335" t="s">
        <v>230</v>
      </c>
      <c r="D95" s="336"/>
      <c r="E95" s="101">
        <v>24.33</v>
      </c>
      <c r="F95" s="102">
        <v>3998</v>
      </c>
      <c r="G95" s="121">
        <f t="shared" si="43"/>
        <v>97271.34</v>
      </c>
      <c r="H95" s="122"/>
      <c r="I95" s="104">
        <v>4</v>
      </c>
      <c r="J95" s="105">
        <v>3000</v>
      </c>
      <c r="K95" s="106">
        <f t="shared" si="45"/>
        <v>750</v>
      </c>
      <c r="L95" s="107">
        <v>4</v>
      </c>
      <c r="M95" s="105">
        <f t="shared" si="44"/>
        <v>2605.7520519599998</v>
      </c>
      <c r="N95" s="106">
        <f t="shared" si="37"/>
        <v>651.43801298999995</v>
      </c>
      <c r="O95" s="108">
        <f t="shared" si="38"/>
        <v>0</v>
      </c>
      <c r="P95" s="109">
        <f t="shared" si="39"/>
        <v>-98.561987010000053</v>
      </c>
      <c r="Q95" s="110">
        <f t="shared" si="40"/>
        <v>0.8685840173199999</v>
      </c>
      <c r="R95" s="328"/>
      <c r="S95" s="47">
        <v>0.82152777777777786</v>
      </c>
      <c r="T95" s="120">
        <v>0.88545138888888897</v>
      </c>
      <c r="U95" s="111">
        <v>4.9999999999999822</v>
      </c>
      <c r="V95" s="112">
        <v>92.057876273978792</v>
      </c>
      <c r="W95" s="113">
        <v>0.88545138888888897</v>
      </c>
      <c r="X95" s="116">
        <v>0.92500000000000004</v>
      </c>
      <c r="Y95" s="337"/>
      <c r="Z95" s="338"/>
      <c r="AA95" s="117">
        <f t="shared" si="41"/>
        <v>-394.24794804000021</v>
      </c>
      <c r="AB95" s="110">
        <f t="shared" si="42"/>
        <v>0.8685840173199999</v>
      </c>
      <c r="AC95" s="333"/>
    </row>
    <row r="96" spans="1:29" ht="15.75" customHeight="1">
      <c r="A96" s="363"/>
      <c r="B96" s="100" t="s">
        <v>118</v>
      </c>
      <c r="C96" s="335" t="s">
        <v>138</v>
      </c>
      <c r="D96" s="336"/>
      <c r="E96" s="101">
        <v>17.89</v>
      </c>
      <c r="F96" s="102">
        <v>3527</v>
      </c>
      <c r="G96" s="121">
        <f t="shared" si="43"/>
        <v>63098.03</v>
      </c>
      <c r="H96" s="62"/>
      <c r="I96" s="104">
        <v>4</v>
      </c>
      <c r="J96" s="105">
        <v>3300</v>
      </c>
      <c r="K96" s="106">
        <f t="shared" si="45"/>
        <v>825</v>
      </c>
      <c r="L96" s="107">
        <v>4</v>
      </c>
      <c r="M96" s="105">
        <f t="shared" si="44"/>
        <v>2989.7999999999997</v>
      </c>
      <c r="N96" s="106">
        <f t="shared" si="37"/>
        <v>747.44999999999993</v>
      </c>
      <c r="O96" s="123">
        <f t="shared" si="38"/>
        <v>0</v>
      </c>
      <c r="P96" s="124">
        <f t="shared" si="39"/>
        <v>-77.550000000000068</v>
      </c>
      <c r="Q96" s="125">
        <f t="shared" si="40"/>
        <v>0.90599999999999992</v>
      </c>
      <c r="R96" s="328"/>
      <c r="S96" s="47">
        <v>0.92500000000000004</v>
      </c>
      <c r="T96" s="120">
        <v>0.97414351851851855</v>
      </c>
      <c r="U96" s="111">
        <v>56.949999999999946</v>
      </c>
      <c r="V96" s="112">
        <v>70.780654224362834</v>
      </c>
      <c r="W96" s="113"/>
      <c r="X96" s="116"/>
      <c r="Y96" s="337"/>
      <c r="Z96" s="338"/>
      <c r="AA96" s="117">
        <f t="shared" si="41"/>
        <v>-310.20000000000027</v>
      </c>
      <c r="AB96" s="110">
        <f t="shared" si="42"/>
        <v>0.90599999999999992</v>
      </c>
      <c r="AC96" s="333"/>
    </row>
    <row r="97" spans="1:29" ht="15.75" customHeight="1">
      <c r="A97" s="363"/>
      <c r="B97" s="100"/>
      <c r="C97" s="335"/>
      <c r="D97" s="336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8"/>
      <c r="S97" s="47"/>
      <c r="T97" s="120"/>
      <c r="U97" s="111"/>
      <c r="V97" s="112"/>
      <c r="W97" s="113"/>
      <c r="X97" s="116"/>
      <c r="Y97" s="337"/>
      <c r="Z97" s="338"/>
      <c r="AA97" s="117"/>
      <c r="AB97" s="110"/>
      <c r="AC97" s="333"/>
    </row>
    <row r="98" spans="1:29" ht="15.75" customHeight="1">
      <c r="A98" s="363"/>
      <c r="B98" s="100"/>
      <c r="C98" s="335"/>
      <c r="D98" s="336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8"/>
      <c r="S98" s="47"/>
      <c r="T98" s="120"/>
      <c r="U98" s="111"/>
      <c r="V98" s="112"/>
      <c r="W98" s="113"/>
      <c r="X98" s="116"/>
      <c r="Y98" s="337"/>
      <c r="Z98" s="338"/>
      <c r="AA98" s="117"/>
      <c r="AB98" s="110"/>
      <c r="AC98" s="333"/>
    </row>
    <row r="99" spans="1:29" ht="15.75" customHeight="1">
      <c r="A99" s="363"/>
      <c r="B99" s="100"/>
      <c r="C99" s="335"/>
      <c r="D99" s="336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8"/>
      <c r="S99" s="47"/>
      <c r="T99" s="120"/>
      <c r="U99" s="111"/>
      <c r="V99" s="112"/>
      <c r="W99" s="113"/>
      <c r="X99" s="116"/>
      <c r="Y99" s="337"/>
      <c r="Z99" s="338"/>
      <c r="AA99" s="117"/>
      <c r="AB99" s="110"/>
      <c r="AC99" s="333"/>
    </row>
    <row r="100" spans="1:29" ht="15.75" customHeight="1">
      <c r="A100" s="363"/>
      <c r="B100" s="100"/>
      <c r="C100" s="335"/>
      <c r="D100" s="336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8"/>
      <c r="S100" s="47"/>
      <c r="T100" s="120"/>
      <c r="U100" s="111"/>
      <c r="V100" s="112"/>
      <c r="W100" s="126"/>
      <c r="X100" s="127"/>
      <c r="Y100" s="337"/>
      <c r="Z100" s="338"/>
      <c r="AA100" s="117"/>
      <c r="AB100" s="110"/>
      <c r="AC100" s="333"/>
    </row>
    <row r="101" spans="1:29" ht="15.75" customHeight="1">
      <c r="A101" s="363"/>
      <c r="B101" s="100"/>
      <c r="C101" s="335"/>
      <c r="D101" s="336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8"/>
      <c r="S101" s="47"/>
      <c r="T101" s="120"/>
      <c r="U101" s="111"/>
      <c r="V101" s="112"/>
      <c r="W101" s="126"/>
      <c r="X101" s="127"/>
      <c r="Y101" s="337"/>
      <c r="Z101" s="338"/>
      <c r="AA101" s="117"/>
      <c r="AB101" s="110"/>
      <c r="AC101" s="333"/>
    </row>
    <row r="102" spans="1:29" ht="15.75" customHeight="1">
      <c r="A102" s="363"/>
      <c r="B102" s="100"/>
      <c r="C102" s="335"/>
      <c r="D102" s="336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8"/>
      <c r="S102" s="47"/>
      <c r="T102" s="120"/>
      <c r="U102" s="111"/>
      <c r="V102" s="112"/>
      <c r="W102" s="126"/>
      <c r="X102" s="127"/>
      <c r="Y102" s="337"/>
      <c r="Z102" s="338"/>
      <c r="AA102" s="117"/>
      <c r="AB102" s="110"/>
      <c r="AC102" s="333"/>
    </row>
    <row r="103" spans="1:29" ht="15.75" customHeight="1">
      <c r="A103" s="363"/>
      <c r="B103" s="100"/>
      <c r="C103" s="335"/>
      <c r="D103" s="336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8"/>
      <c r="S103" s="47"/>
      <c r="T103" s="120"/>
      <c r="U103" s="111"/>
      <c r="V103" s="112"/>
      <c r="W103" s="126"/>
      <c r="X103" s="127"/>
      <c r="Y103" s="337"/>
      <c r="Z103" s="338"/>
      <c r="AA103" s="117"/>
      <c r="AB103" s="110"/>
      <c r="AC103" s="333"/>
    </row>
    <row r="104" spans="1:29" ht="15.75" customHeight="1">
      <c r="A104" s="363"/>
      <c r="B104" s="100"/>
      <c r="C104" s="335"/>
      <c r="D104" s="336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8"/>
      <c r="S104" s="47"/>
      <c r="T104" s="120"/>
      <c r="U104" s="111"/>
      <c r="V104" s="112"/>
      <c r="W104" s="126"/>
      <c r="X104" s="127"/>
      <c r="Y104" s="337"/>
      <c r="Z104" s="338"/>
      <c r="AA104" s="117"/>
      <c r="AB104" s="110"/>
      <c r="AC104" s="333"/>
    </row>
    <row r="105" spans="1:29" ht="15.75" customHeight="1">
      <c r="A105" s="363"/>
      <c r="B105" s="100"/>
      <c r="C105" s="335"/>
      <c r="D105" s="336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8"/>
      <c r="S105" s="119"/>
      <c r="T105" s="120"/>
      <c r="U105" s="130"/>
      <c r="V105" s="131"/>
      <c r="W105" s="126"/>
      <c r="X105" s="127"/>
      <c r="Y105" s="337"/>
      <c r="Z105" s="338"/>
      <c r="AA105" s="165"/>
      <c r="AB105" s="125"/>
      <c r="AC105" s="333"/>
    </row>
    <row r="106" spans="1:29" ht="15.75" customHeight="1" thickBot="1">
      <c r="A106" s="364"/>
      <c r="B106" s="133" t="s">
        <v>115</v>
      </c>
      <c r="C106" s="358"/>
      <c r="D106" s="358"/>
      <c r="E106" s="134"/>
      <c r="F106" s="99"/>
      <c r="G106" s="135"/>
      <c r="H106" s="69"/>
      <c r="I106" s="136">
        <f t="shared" ref="I106:J106" si="46">AVERAGE(I90:I105)</f>
        <v>4.1428571428571432</v>
      </c>
      <c r="J106" s="137">
        <f t="shared" si="46"/>
        <v>3171.4285714285716</v>
      </c>
      <c r="K106" s="138">
        <f t="shared" ref="K106" si="47">J106/I106</f>
        <v>765.51724137931035</v>
      </c>
      <c r="L106" s="136">
        <f t="shared" ref="L106:M106" si="48">AVERAGE(L90:L105)</f>
        <v>4.1428571428571432</v>
      </c>
      <c r="M106" s="137">
        <f t="shared" si="48"/>
        <v>2855.3225378578677</v>
      </c>
      <c r="N106" s="138">
        <f t="shared" ref="N106:N114" si="49">M106/L106</f>
        <v>689.21578500017495</v>
      </c>
      <c r="O106" s="139">
        <f t="shared" ref="O106:O114" si="50">L106-I106</f>
        <v>0</v>
      </c>
      <c r="P106" s="140">
        <f t="shared" ref="P106:P114" si="51">N106-K106</f>
        <v>-76.301456379135402</v>
      </c>
      <c r="Q106" s="141">
        <f t="shared" ref="Q106:Q114" si="52">N106/K106</f>
        <v>0.90032692635157985</v>
      </c>
      <c r="R106" s="329"/>
      <c r="S106" s="142">
        <v>0.70833333333333337</v>
      </c>
      <c r="T106" s="143">
        <v>0.97414351851851855</v>
      </c>
      <c r="U106" s="144"/>
      <c r="V106" s="166"/>
      <c r="W106" s="99"/>
      <c r="X106" s="69"/>
      <c r="Y106" s="359"/>
      <c r="Z106" s="360"/>
      <c r="AA106" s="168">
        <f t="shared" ref="AA106:AA114" si="53">M106-J106</f>
        <v>-316.10603357070386</v>
      </c>
      <c r="AB106" s="141">
        <f t="shared" ref="AB106:AB114" si="54">M106/J106</f>
        <v>0.90032692635157985</v>
      </c>
      <c r="AC106" s="334"/>
    </row>
    <row r="107" spans="1:29" ht="15.75" customHeight="1">
      <c r="A107" s="322" t="s">
        <v>140</v>
      </c>
      <c r="B107" s="114" t="s">
        <v>118</v>
      </c>
      <c r="C107" s="325" t="s">
        <v>141</v>
      </c>
      <c r="D107" s="326"/>
      <c r="E107" s="147">
        <v>14.03</v>
      </c>
      <c r="F107" s="97">
        <v>284</v>
      </c>
      <c r="G107" s="148">
        <f t="shared" ref="G107:G114" si="55">E107*F107</f>
        <v>3984.52</v>
      </c>
      <c r="H107" s="149">
        <v>2</v>
      </c>
      <c r="I107" s="150">
        <v>3</v>
      </c>
      <c r="J107" s="151">
        <v>3000</v>
      </c>
      <c r="K107" s="152">
        <f>J107/I107</f>
        <v>1000</v>
      </c>
      <c r="L107" s="153">
        <v>3</v>
      </c>
      <c r="M107" s="151">
        <f t="shared" ref="M107:M114" si="56">F107/V107*60</f>
        <v>2716.8250361065093</v>
      </c>
      <c r="N107" s="152">
        <f t="shared" si="49"/>
        <v>905.60834536883647</v>
      </c>
      <c r="O107" s="154">
        <f t="shared" si="50"/>
        <v>0</v>
      </c>
      <c r="P107" s="155">
        <f t="shared" si="51"/>
        <v>-94.391654631163533</v>
      </c>
      <c r="Q107" s="156">
        <f t="shared" si="52"/>
        <v>0.9056083453688365</v>
      </c>
      <c r="R107" s="327">
        <f>Q123</f>
        <v>0.89477884016460463</v>
      </c>
      <c r="S107" s="157">
        <v>0.77916666666666679</v>
      </c>
      <c r="T107" s="158">
        <v>0.78351851851851861</v>
      </c>
      <c r="U107" s="159"/>
      <c r="V107" s="160">
        <v>6.272027007090629</v>
      </c>
      <c r="W107" s="161"/>
      <c r="X107" s="162"/>
      <c r="Y107" s="330"/>
      <c r="Z107" s="331"/>
      <c r="AA107" s="115">
        <f t="shared" si="53"/>
        <v>-283.17496389349071</v>
      </c>
      <c r="AB107" s="156">
        <f t="shared" si="54"/>
        <v>0.90560834536883639</v>
      </c>
      <c r="AC107" s="332">
        <f>AB123</f>
        <v>0.89477884016460463</v>
      </c>
    </row>
    <row r="108" spans="1:29" ht="15.75" customHeight="1">
      <c r="A108" s="323"/>
      <c r="B108" s="100" t="s">
        <v>118</v>
      </c>
      <c r="C108" s="335" t="s">
        <v>143</v>
      </c>
      <c r="D108" s="336"/>
      <c r="E108" s="101">
        <v>14.28</v>
      </c>
      <c r="F108" s="102">
        <v>312</v>
      </c>
      <c r="G108" s="103">
        <f t="shared" si="55"/>
        <v>4455.3599999999997</v>
      </c>
      <c r="H108" s="26">
        <v>3</v>
      </c>
      <c r="I108" s="104">
        <v>3</v>
      </c>
      <c r="J108" s="105">
        <v>3600</v>
      </c>
      <c r="K108" s="106">
        <f t="shared" si="45"/>
        <v>1200</v>
      </c>
      <c r="L108" s="107">
        <v>3</v>
      </c>
      <c r="M108" s="105">
        <f t="shared" si="56"/>
        <v>3186.1682678776442</v>
      </c>
      <c r="N108" s="106">
        <f t="shared" si="49"/>
        <v>1062.056089292548</v>
      </c>
      <c r="O108" s="108">
        <f t="shared" si="50"/>
        <v>0</v>
      </c>
      <c r="P108" s="109">
        <f t="shared" si="51"/>
        <v>-137.94391070745201</v>
      </c>
      <c r="Q108" s="110">
        <f t="shared" si="52"/>
        <v>0.88504674107712333</v>
      </c>
      <c r="R108" s="328"/>
      <c r="S108" s="47">
        <v>0.79375000000000007</v>
      </c>
      <c r="T108" s="48">
        <v>0.79782407407407419</v>
      </c>
      <c r="U108" s="111">
        <v>14.733333333333292</v>
      </c>
      <c r="V108" s="112">
        <v>5.875395906968115</v>
      </c>
      <c r="W108" s="113"/>
      <c r="X108" s="116"/>
      <c r="Y108" s="337"/>
      <c r="Z108" s="338"/>
      <c r="AA108" s="117">
        <f t="shared" si="53"/>
        <v>-413.83173212235579</v>
      </c>
      <c r="AB108" s="110">
        <f t="shared" si="54"/>
        <v>0.88504674107712344</v>
      </c>
      <c r="AC108" s="333"/>
    </row>
    <row r="109" spans="1:29" ht="15.75" customHeight="1">
      <c r="A109" s="323"/>
      <c r="B109" s="100" t="s">
        <v>118</v>
      </c>
      <c r="C109" s="335" t="s">
        <v>148</v>
      </c>
      <c r="D109" s="336"/>
      <c r="E109" s="101">
        <v>25.03</v>
      </c>
      <c r="F109" s="102">
        <v>470</v>
      </c>
      <c r="G109" s="103">
        <f t="shared" si="55"/>
        <v>11764.1</v>
      </c>
      <c r="H109" s="26">
        <v>2</v>
      </c>
      <c r="I109" s="104">
        <v>5</v>
      </c>
      <c r="J109" s="105">
        <v>3600</v>
      </c>
      <c r="K109" s="106">
        <f t="shared" si="45"/>
        <v>720</v>
      </c>
      <c r="L109" s="107">
        <v>5</v>
      </c>
      <c r="M109" s="105">
        <f t="shared" si="56"/>
        <v>3196.1887436999609</v>
      </c>
      <c r="N109" s="106">
        <f t="shared" si="49"/>
        <v>639.23774873999218</v>
      </c>
      <c r="O109" s="108">
        <f t="shared" si="50"/>
        <v>0</v>
      </c>
      <c r="P109" s="109">
        <f t="shared" si="51"/>
        <v>-80.762251260007815</v>
      </c>
      <c r="Q109" s="110">
        <f t="shared" si="52"/>
        <v>0.88783020658332246</v>
      </c>
      <c r="R109" s="328"/>
      <c r="S109" s="47">
        <v>0.80763888888888891</v>
      </c>
      <c r="T109" s="48">
        <v>0.81376157407407412</v>
      </c>
      <c r="U109" s="111">
        <v>15</v>
      </c>
      <c r="V109" s="112">
        <v>8.8230083581845093</v>
      </c>
      <c r="W109" s="113"/>
      <c r="X109" s="116"/>
      <c r="Y109" s="337"/>
      <c r="Z109" s="338"/>
      <c r="AA109" s="117">
        <f t="shared" si="53"/>
        <v>-403.81125630003908</v>
      </c>
      <c r="AB109" s="110">
        <f t="shared" si="54"/>
        <v>0.88783020658332246</v>
      </c>
      <c r="AC109" s="333"/>
    </row>
    <row r="110" spans="1:29" ht="15.75" customHeight="1">
      <c r="A110" s="323"/>
      <c r="B110" s="100" t="s">
        <v>118</v>
      </c>
      <c r="C110" s="335" t="s">
        <v>142</v>
      </c>
      <c r="D110" s="336"/>
      <c r="E110" s="101">
        <v>18.18</v>
      </c>
      <c r="F110" s="102">
        <v>566</v>
      </c>
      <c r="G110" s="103">
        <f t="shared" si="55"/>
        <v>10289.879999999999</v>
      </c>
      <c r="H110" s="26">
        <v>2</v>
      </c>
      <c r="I110" s="104">
        <v>3</v>
      </c>
      <c r="J110" s="105">
        <v>3000</v>
      </c>
      <c r="K110" s="106">
        <f t="shared" si="45"/>
        <v>1000</v>
      </c>
      <c r="L110" s="107">
        <v>3</v>
      </c>
      <c r="M110" s="105">
        <f t="shared" si="56"/>
        <v>2716.9088803998252</v>
      </c>
      <c r="N110" s="106">
        <f t="shared" si="49"/>
        <v>905.63629346660844</v>
      </c>
      <c r="O110" s="108">
        <f t="shared" si="50"/>
        <v>0</v>
      </c>
      <c r="P110" s="109">
        <f t="shared" si="51"/>
        <v>-94.363706533391564</v>
      </c>
      <c r="Q110" s="110">
        <f t="shared" si="52"/>
        <v>0.90563629346660846</v>
      </c>
      <c r="R110" s="328"/>
      <c r="S110" s="47">
        <v>0.82361111111111107</v>
      </c>
      <c r="T110" s="48">
        <v>0.8322800925925925</v>
      </c>
      <c r="U110" s="111">
        <v>15</v>
      </c>
      <c r="V110" s="112">
        <v>12.499499061228136</v>
      </c>
      <c r="W110" s="113"/>
      <c r="X110" s="116"/>
      <c r="Y110" s="337"/>
      <c r="Z110" s="338"/>
      <c r="AA110" s="117">
        <f t="shared" si="53"/>
        <v>-283.09111960017481</v>
      </c>
      <c r="AB110" s="110">
        <f t="shared" si="54"/>
        <v>0.90563629346660834</v>
      </c>
      <c r="AC110" s="333"/>
    </row>
    <row r="111" spans="1:29" ht="15.75" customHeight="1">
      <c r="A111" s="323"/>
      <c r="B111" s="100" t="s">
        <v>118</v>
      </c>
      <c r="C111" s="335" t="s">
        <v>143</v>
      </c>
      <c r="D111" s="336"/>
      <c r="E111" s="101">
        <v>14.28</v>
      </c>
      <c r="F111" s="102">
        <v>2153</v>
      </c>
      <c r="G111" s="103">
        <f t="shared" si="55"/>
        <v>30744.84</v>
      </c>
      <c r="H111" s="13"/>
      <c r="I111" s="104">
        <v>3</v>
      </c>
      <c r="J111" s="105">
        <v>3600</v>
      </c>
      <c r="K111" s="106">
        <f t="shared" si="45"/>
        <v>1200</v>
      </c>
      <c r="L111" s="107">
        <v>3</v>
      </c>
      <c r="M111" s="105">
        <f t="shared" si="56"/>
        <v>3186.1682678776447</v>
      </c>
      <c r="N111" s="106">
        <f t="shared" si="49"/>
        <v>1062.0560892925482</v>
      </c>
      <c r="O111" s="108">
        <f t="shared" si="50"/>
        <v>0</v>
      </c>
      <c r="P111" s="109">
        <f t="shared" si="51"/>
        <v>-137.94391070745178</v>
      </c>
      <c r="Q111" s="110">
        <f t="shared" si="52"/>
        <v>0.88504674107712356</v>
      </c>
      <c r="R111" s="328"/>
      <c r="S111" s="47">
        <v>0.84236111111111101</v>
      </c>
      <c r="T111" s="48">
        <v>0.87050925925925915</v>
      </c>
      <c r="U111" s="111">
        <v>14.516666666666644</v>
      </c>
      <c r="V111" s="112">
        <v>40.543998037507535</v>
      </c>
      <c r="W111" s="113"/>
      <c r="X111" s="116"/>
      <c r="Y111" s="337"/>
      <c r="Z111" s="338"/>
      <c r="AA111" s="117">
        <f t="shared" si="53"/>
        <v>-413.83173212235533</v>
      </c>
      <c r="AB111" s="110">
        <f t="shared" si="54"/>
        <v>0.88504674107712356</v>
      </c>
      <c r="AC111" s="333"/>
    </row>
    <row r="112" spans="1:29" ht="15.75" customHeight="1">
      <c r="A112" s="323"/>
      <c r="B112" s="100" t="s">
        <v>118</v>
      </c>
      <c r="C112" s="335" t="s">
        <v>141</v>
      </c>
      <c r="D112" s="336"/>
      <c r="E112" s="101">
        <v>14.03</v>
      </c>
      <c r="F112" s="102">
        <v>6929</v>
      </c>
      <c r="G112" s="121">
        <f t="shared" si="55"/>
        <v>97213.87</v>
      </c>
      <c r="H112" s="122"/>
      <c r="I112" s="104">
        <v>3</v>
      </c>
      <c r="J112" s="105">
        <v>3000</v>
      </c>
      <c r="K112" s="106">
        <f t="shared" si="45"/>
        <v>1000</v>
      </c>
      <c r="L112" s="107">
        <v>3</v>
      </c>
      <c r="M112" s="105">
        <f t="shared" si="56"/>
        <v>2716.8250361065088</v>
      </c>
      <c r="N112" s="106">
        <f t="shared" si="49"/>
        <v>905.60834536883624</v>
      </c>
      <c r="O112" s="108">
        <f t="shared" si="50"/>
        <v>0</v>
      </c>
      <c r="P112" s="109">
        <f t="shared" si="51"/>
        <v>-94.39165463116376</v>
      </c>
      <c r="Q112" s="110">
        <f t="shared" si="52"/>
        <v>0.90560834536883628</v>
      </c>
      <c r="R112" s="328"/>
      <c r="S112" s="47">
        <v>0.88055555555555542</v>
      </c>
      <c r="T112" s="120">
        <v>0.98681712962962953</v>
      </c>
      <c r="U112" s="111">
        <v>15</v>
      </c>
      <c r="V112" s="112">
        <v>153.02420821172879</v>
      </c>
      <c r="W112" s="113"/>
      <c r="X112" s="116"/>
      <c r="Y112" s="337"/>
      <c r="Z112" s="338"/>
      <c r="AA112" s="117">
        <f t="shared" si="53"/>
        <v>-283.17496389349117</v>
      </c>
      <c r="AB112" s="110">
        <f t="shared" si="54"/>
        <v>0.90560834536883628</v>
      </c>
      <c r="AC112" s="333"/>
    </row>
    <row r="113" spans="1:29" ht="15.75" customHeight="1">
      <c r="A113" s="323"/>
      <c r="B113" s="100" t="s">
        <v>118</v>
      </c>
      <c r="C113" s="335" t="s">
        <v>142</v>
      </c>
      <c r="D113" s="336"/>
      <c r="E113" s="101">
        <v>18.18</v>
      </c>
      <c r="F113" s="102">
        <v>1294</v>
      </c>
      <c r="G113" s="121">
        <f t="shared" si="55"/>
        <v>23524.92</v>
      </c>
      <c r="H113" s="62"/>
      <c r="I113" s="104">
        <v>3</v>
      </c>
      <c r="J113" s="105">
        <v>3000</v>
      </c>
      <c r="K113" s="106">
        <f t="shared" si="45"/>
        <v>1000</v>
      </c>
      <c r="L113" s="107">
        <v>3</v>
      </c>
      <c r="M113" s="105">
        <f t="shared" si="56"/>
        <v>2716.9088803998247</v>
      </c>
      <c r="N113" s="106">
        <f t="shared" si="49"/>
        <v>905.63629346660821</v>
      </c>
      <c r="O113" s="123">
        <f t="shared" si="50"/>
        <v>0</v>
      </c>
      <c r="P113" s="124">
        <f t="shared" si="51"/>
        <v>-94.363706533391792</v>
      </c>
      <c r="Q113" s="125">
        <f t="shared" si="52"/>
        <v>0.90563629346660823</v>
      </c>
      <c r="R113" s="328"/>
      <c r="S113" s="47">
        <v>0.99722222222222201</v>
      </c>
      <c r="T113" s="120">
        <v>1.017060185185185</v>
      </c>
      <c r="U113" s="111">
        <v>14.983333333333171</v>
      </c>
      <c r="V113" s="112">
        <v>28.576593260122277</v>
      </c>
      <c r="W113" s="113"/>
      <c r="X113" s="116"/>
      <c r="Y113" s="337"/>
      <c r="Z113" s="338"/>
      <c r="AA113" s="117">
        <f t="shared" si="53"/>
        <v>-283.09111960017526</v>
      </c>
      <c r="AB113" s="110">
        <f t="shared" si="54"/>
        <v>0.90563629346660823</v>
      </c>
      <c r="AC113" s="333"/>
    </row>
    <row r="114" spans="1:29" ht="15.75" customHeight="1">
      <c r="A114" s="323"/>
      <c r="B114" s="100" t="s">
        <v>118</v>
      </c>
      <c r="C114" s="335" t="s">
        <v>143</v>
      </c>
      <c r="D114" s="336"/>
      <c r="E114" s="101">
        <v>14.28</v>
      </c>
      <c r="F114" s="102">
        <v>6886</v>
      </c>
      <c r="G114" s="121">
        <f t="shared" si="55"/>
        <v>98332.08</v>
      </c>
      <c r="H114" s="62"/>
      <c r="I114" s="104">
        <v>3</v>
      </c>
      <c r="J114" s="105">
        <v>3600</v>
      </c>
      <c r="K114" s="106">
        <f t="shared" si="45"/>
        <v>1200</v>
      </c>
      <c r="L114" s="118">
        <v>3</v>
      </c>
      <c r="M114" s="105">
        <f t="shared" si="56"/>
        <v>3186.1682678776442</v>
      </c>
      <c r="N114" s="106">
        <f t="shared" si="49"/>
        <v>1062.056089292548</v>
      </c>
      <c r="O114" s="123">
        <f t="shared" si="50"/>
        <v>0</v>
      </c>
      <c r="P114" s="124">
        <f t="shared" si="51"/>
        <v>-137.94391070745201</v>
      </c>
      <c r="Q114" s="125">
        <f t="shared" si="52"/>
        <v>0.88504674107712333</v>
      </c>
      <c r="R114" s="328"/>
      <c r="S114" s="47">
        <v>1.0270833333333331</v>
      </c>
      <c r="T114" s="120">
        <v>1.1171296296296294</v>
      </c>
      <c r="U114" s="111">
        <v>15</v>
      </c>
      <c r="V114" s="112">
        <v>129.67300069032834</v>
      </c>
      <c r="W114" s="113"/>
      <c r="X114" s="116"/>
      <c r="Y114" s="337"/>
      <c r="Z114" s="338"/>
      <c r="AA114" s="117">
        <f t="shared" si="53"/>
        <v>-413.83173212235579</v>
      </c>
      <c r="AB114" s="110">
        <f t="shared" si="54"/>
        <v>0.88504674107712344</v>
      </c>
      <c r="AC114" s="333"/>
    </row>
    <row r="115" spans="1:29" ht="15.75" customHeight="1">
      <c r="A115" s="323"/>
      <c r="B115" s="100"/>
      <c r="C115" s="335"/>
      <c r="D115" s="336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8"/>
      <c r="S115" s="47"/>
      <c r="T115" s="120"/>
      <c r="U115" s="111"/>
      <c r="V115" s="112"/>
      <c r="W115" s="113"/>
      <c r="X115" s="116"/>
      <c r="Y115" s="337"/>
      <c r="Z115" s="338"/>
      <c r="AA115" s="117"/>
      <c r="AB115" s="110"/>
      <c r="AC115" s="333"/>
    </row>
    <row r="116" spans="1:29" ht="15.75" customHeight="1">
      <c r="A116" s="323"/>
      <c r="B116" s="100"/>
      <c r="C116" s="335"/>
      <c r="D116" s="336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8"/>
      <c r="S116" s="47"/>
      <c r="T116" s="120"/>
      <c r="U116" s="111"/>
      <c r="V116" s="112"/>
      <c r="W116" s="113"/>
      <c r="X116" s="116"/>
      <c r="Y116" s="337"/>
      <c r="Z116" s="338"/>
      <c r="AA116" s="117"/>
      <c r="AB116" s="110"/>
      <c r="AC116" s="333"/>
    </row>
    <row r="117" spans="1:29" ht="15.75" customHeight="1">
      <c r="A117" s="323"/>
      <c r="B117" s="100"/>
      <c r="C117" s="335"/>
      <c r="D117" s="336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8"/>
      <c r="S117" s="47"/>
      <c r="T117" s="120"/>
      <c r="U117" s="111"/>
      <c r="V117" s="112"/>
      <c r="W117" s="126"/>
      <c r="X117" s="127"/>
      <c r="Y117" s="337"/>
      <c r="Z117" s="338"/>
      <c r="AA117" s="117"/>
      <c r="AB117" s="110"/>
      <c r="AC117" s="333"/>
    </row>
    <row r="118" spans="1:29" ht="15.75" customHeight="1">
      <c r="A118" s="323"/>
      <c r="B118" s="100"/>
      <c r="C118" s="335"/>
      <c r="D118" s="336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8"/>
      <c r="S118" s="47"/>
      <c r="T118" s="120"/>
      <c r="U118" s="111"/>
      <c r="V118" s="112"/>
      <c r="W118" s="126"/>
      <c r="X118" s="127"/>
      <c r="Y118" s="337"/>
      <c r="Z118" s="338"/>
      <c r="AA118" s="117"/>
      <c r="AB118" s="110"/>
      <c r="AC118" s="333"/>
    </row>
    <row r="119" spans="1:29" ht="15.75" customHeight="1">
      <c r="A119" s="323"/>
      <c r="B119" s="100"/>
      <c r="C119" s="335"/>
      <c r="D119" s="336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8"/>
      <c r="S119" s="47"/>
      <c r="T119" s="120"/>
      <c r="U119" s="111"/>
      <c r="V119" s="112"/>
      <c r="W119" s="126"/>
      <c r="X119" s="127"/>
      <c r="Y119" s="337"/>
      <c r="Z119" s="338"/>
      <c r="AA119" s="117"/>
      <c r="AB119" s="110"/>
      <c r="AC119" s="333"/>
    </row>
    <row r="120" spans="1:29" ht="15.75" customHeight="1">
      <c r="A120" s="323"/>
      <c r="B120" s="100"/>
      <c r="C120" s="335"/>
      <c r="D120" s="336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8"/>
      <c r="S120" s="47"/>
      <c r="T120" s="120"/>
      <c r="U120" s="111"/>
      <c r="V120" s="112"/>
      <c r="W120" s="126"/>
      <c r="X120" s="127"/>
      <c r="Y120" s="337"/>
      <c r="Z120" s="338"/>
      <c r="AA120" s="117"/>
      <c r="AB120" s="110"/>
      <c r="AC120" s="333"/>
    </row>
    <row r="121" spans="1:29" ht="15.75" customHeight="1">
      <c r="A121" s="323"/>
      <c r="B121" s="100"/>
      <c r="C121" s="335"/>
      <c r="D121" s="336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8"/>
      <c r="S121" s="47"/>
      <c r="T121" s="120"/>
      <c r="U121" s="111"/>
      <c r="V121" s="112"/>
      <c r="W121" s="126"/>
      <c r="X121" s="127"/>
      <c r="Y121" s="337"/>
      <c r="Z121" s="338"/>
      <c r="AA121" s="117"/>
      <c r="AB121" s="110"/>
      <c r="AC121" s="333"/>
    </row>
    <row r="122" spans="1:29" ht="15.75" customHeight="1">
      <c r="A122" s="323"/>
      <c r="B122" s="100"/>
      <c r="C122" s="335"/>
      <c r="D122" s="336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8"/>
      <c r="S122" s="119"/>
      <c r="T122" s="120"/>
      <c r="U122" s="130"/>
      <c r="V122" s="131"/>
      <c r="W122" s="126"/>
      <c r="X122" s="127"/>
      <c r="Y122" s="337"/>
      <c r="Z122" s="338"/>
      <c r="AA122" s="165"/>
      <c r="AB122" s="125"/>
      <c r="AC122" s="333"/>
    </row>
    <row r="123" spans="1:29" ht="15.75" customHeight="1" thickBot="1">
      <c r="A123" s="324"/>
      <c r="B123" s="133" t="s">
        <v>115</v>
      </c>
      <c r="C123" s="358"/>
      <c r="D123" s="358"/>
      <c r="E123" s="134"/>
      <c r="F123" s="99"/>
      <c r="G123" s="135"/>
      <c r="H123" s="69"/>
      <c r="I123" s="136">
        <f t="shared" ref="I123:J123" si="57">AVERAGE(I107:I122)</f>
        <v>3.25</v>
      </c>
      <c r="J123" s="137">
        <f t="shared" si="57"/>
        <v>3300</v>
      </c>
      <c r="K123" s="138">
        <f t="shared" ref="K123" si="58">J123/I123</f>
        <v>1015.3846153846154</v>
      </c>
      <c r="L123" s="136">
        <f t="shared" ref="L123:M123" si="59">AVERAGE(L107:L122)</f>
        <v>3.25</v>
      </c>
      <c r="M123" s="137">
        <f t="shared" si="59"/>
        <v>2952.7701725431953</v>
      </c>
      <c r="N123" s="138">
        <f t="shared" ref="N123:N137" si="60">M123/L123</f>
        <v>908.54466847482934</v>
      </c>
      <c r="O123" s="139">
        <f t="shared" ref="O123:O137" si="61">L123-I123</f>
        <v>0</v>
      </c>
      <c r="P123" s="140">
        <f t="shared" ref="P123:P137" si="62">N123-K123</f>
        <v>-106.83994690978602</v>
      </c>
      <c r="Q123" s="141">
        <f t="shared" ref="Q123:Q137" si="63">N123/K123</f>
        <v>0.89477884016460463</v>
      </c>
      <c r="R123" s="329"/>
      <c r="S123" s="142">
        <v>0.77916666666666679</v>
      </c>
      <c r="T123" s="143">
        <v>1.1171296296296294</v>
      </c>
      <c r="U123" s="144"/>
      <c r="V123" s="166"/>
      <c r="W123" s="99"/>
      <c r="X123" s="69"/>
      <c r="Y123" s="359"/>
      <c r="Z123" s="360"/>
      <c r="AA123" s="168">
        <f t="shared" ref="AA123:AA137" si="64">M123-J123</f>
        <v>-347.22982745680474</v>
      </c>
      <c r="AB123" s="141">
        <f t="shared" ref="AB123:AB137" si="65">M123/J123</f>
        <v>0.89477884016460463</v>
      </c>
      <c r="AC123" s="334"/>
    </row>
    <row r="124" spans="1:29" ht="15.75" customHeight="1">
      <c r="A124" s="361" t="s">
        <v>144</v>
      </c>
      <c r="B124" s="114" t="s">
        <v>118</v>
      </c>
      <c r="C124" s="325" t="s">
        <v>139</v>
      </c>
      <c r="D124" s="326"/>
      <c r="E124" s="147">
        <v>16.66</v>
      </c>
      <c r="F124" s="97">
        <v>231</v>
      </c>
      <c r="G124" s="148">
        <f t="shared" ref="G124:G137" si="66">E124*F124</f>
        <v>3848.46</v>
      </c>
      <c r="H124" s="149">
        <v>3</v>
      </c>
      <c r="I124" s="150">
        <v>5</v>
      </c>
      <c r="J124" s="151">
        <v>3600</v>
      </c>
      <c r="K124" s="152">
        <f>J124/I124</f>
        <v>720</v>
      </c>
      <c r="L124" s="153">
        <v>5</v>
      </c>
      <c r="M124" s="151">
        <f t="shared" ref="M124:M137" si="67">F124/V124*60</f>
        <v>3194.2278973714533</v>
      </c>
      <c r="N124" s="152">
        <f t="shared" si="60"/>
        <v>638.84557947429062</v>
      </c>
      <c r="O124" s="154">
        <f t="shared" si="61"/>
        <v>0</v>
      </c>
      <c r="P124" s="155">
        <f t="shared" si="62"/>
        <v>-81.154420525709384</v>
      </c>
      <c r="Q124" s="156">
        <f t="shared" si="63"/>
        <v>0.88728552704762587</v>
      </c>
      <c r="R124" s="327">
        <f>Q140</f>
        <v>0.88694331839736718</v>
      </c>
      <c r="S124" s="157">
        <v>0.75</v>
      </c>
      <c r="T124" s="158">
        <v>0.75300925925925921</v>
      </c>
      <c r="U124" s="159"/>
      <c r="V124" s="160">
        <v>4.3390767488460877</v>
      </c>
      <c r="W124" s="158"/>
      <c r="X124" s="169"/>
      <c r="Y124" s="330"/>
      <c r="Z124" s="331"/>
      <c r="AA124" s="171">
        <f t="shared" si="64"/>
        <v>-405.77210262854669</v>
      </c>
      <c r="AB124" s="156">
        <f t="shared" si="65"/>
        <v>0.88728552704762587</v>
      </c>
      <c r="AC124" s="332">
        <f>AB140</f>
        <v>0.88694331839736718</v>
      </c>
    </row>
    <row r="125" spans="1:29" ht="15.75" customHeight="1">
      <c r="A125" s="362"/>
      <c r="B125" s="100" t="s">
        <v>118</v>
      </c>
      <c r="C125" s="335" t="s">
        <v>201</v>
      </c>
      <c r="D125" s="336"/>
      <c r="E125" s="101">
        <v>30</v>
      </c>
      <c r="F125" s="102">
        <v>711</v>
      </c>
      <c r="G125" s="103">
        <f t="shared" si="66"/>
        <v>21330</v>
      </c>
      <c r="H125" s="26">
        <v>2</v>
      </c>
      <c r="I125" s="104">
        <v>4</v>
      </c>
      <c r="J125" s="105">
        <v>3600</v>
      </c>
      <c r="K125" s="106">
        <f t="shared" si="45"/>
        <v>900</v>
      </c>
      <c r="L125" s="107">
        <v>4</v>
      </c>
      <c r="M125" s="105">
        <f t="shared" si="67"/>
        <v>3192.4799999999987</v>
      </c>
      <c r="N125" s="106">
        <f t="shared" si="60"/>
        <v>798.11999999999966</v>
      </c>
      <c r="O125" s="108">
        <f t="shared" si="61"/>
        <v>0</v>
      </c>
      <c r="P125" s="109">
        <f t="shared" si="62"/>
        <v>-101.88000000000034</v>
      </c>
      <c r="Q125" s="110">
        <f t="shared" si="63"/>
        <v>0.88679999999999959</v>
      </c>
      <c r="R125" s="328"/>
      <c r="S125" s="47">
        <v>0.7631944444444444</v>
      </c>
      <c r="T125" s="48">
        <v>0.77246527777777774</v>
      </c>
      <c r="U125" s="111">
        <v>14.666666666666668</v>
      </c>
      <c r="V125" s="112">
        <v>13.362652232746962</v>
      </c>
      <c r="W125" s="113"/>
      <c r="X125" s="13"/>
      <c r="Y125" s="337"/>
      <c r="Z125" s="338"/>
      <c r="AA125" s="172">
        <f t="shared" si="64"/>
        <v>-407.52000000000135</v>
      </c>
      <c r="AB125" s="110">
        <f t="shared" si="65"/>
        <v>0.88679999999999959</v>
      </c>
      <c r="AC125" s="333"/>
    </row>
    <row r="126" spans="1:29" ht="15.75" customHeight="1">
      <c r="A126" s="362"/>
      <c r="B126" s="100" t="s">
        <v>118</v>
      </c>
      <c r="C126" s="335" t="s">
        <v>147</v>
      </c>
      <c r="D126" s="336"/>
      <c r="E126" s="101">
        <v>24.82</v>
      </c>
      <c r="F126" s="102">
        <v>703</v>
      </c>
      <c r="G126" s="103">
        <f t="shared" si="66"/>
        <v>17448.46</v>
      </c>
      <c r="H126" s="26">
        <v>2</v>
      </c>
      <c r="I126" s="104">
        <v>5</v>
      </c>
      <c r="J126" s="105">
        <v>3600</v>
      </c>
      <c r="K126" s="106">
        <f t="shared" si="45"/>
        <v>720</v>
      </c>
      <c r="L126" s="107">
        <v>5</v>
      </c>
      <c r="M126" s="105">
        <f t="shared" si="67"/>
        <v>3191.7682883712937</v>
      </c>
      <c r="N126" s="106">
        <f t="shared" si="60"/>
        <v>638.35365767425878</v>
      </c>
      <c r="O126" s="108">
        <f t="shared" si="61"/>
        <v>0</v>
      </c>
      <c r="P126" s="109">
        <f t="shared" si="62"/>
        <v>-81.646342325741216</v>
      </c>
      <c r="Q126" s="110">
        <f t="shared" si="63"/>
        <v>0.88660230232535941</v>
      </c>
      <c r="R126" s="328"/>
      <c r="S126" s="47">
        <v>0.78263888888888877</v>
      </c>
      <c r="T126" s="48">
        <v>0.79180555555555543</v>
      </c>
      <c r="U126" s="111">
        <v>14.649999999999892</v>
      </c>
      <c r="V126" s="112">
        <v>13.215245026926361</v>
      </c>
      <c r="W126" s="113"/>
      <c r="X126" s="13"/>
      <c r="Y126" s="337"/>
      <c r="Z126" s="338"/>
      <c r="AA126" s="172">
        <f t="shared" si="64"/>
        <v>-408.23171162870631</v>
      </c>
      <c r="AB126" s="110">
        <f t="shared" si="65"/>
        <v>0.8866023023253593</v>
      </c>
      <c r="AC126" s="333"/>
    </row>
    <row r="127" spans="1:29" ht="15.75" customHeight="1">
      <c r="A127" s="362"/>
      <c r="B127" s="100" t="s">
        <v>118</v>
      </c>
      <c r="C127" s="335" t="s">
        <v>146</v>
      </c>
      <c r="D127" s="336"/>
      <c r="E127" s="101">
        <v>18.18</v>
      </c>
      <c r="F127" s="102">
        <v>358</v>
      </c>
      <c r="G127" s="103">
        <f t="shared" si="66"/>
        <v>6508.44</v>
      </c>
      <c r="H127" s="26">
        <v>2</v>
      </c>
      <c r="I127" s="104">
        <v>3</v>
      </c>
      <c r="J127" s="105">
        <v>3600</v>
      </c>
      <c r="K127" s="106">
        <f t="shared" si="45"/>
        <v>1200</v>
      </c>
      <c r="L127" s="107">
        <v>3</v>
      </c>
      <c r="M127" s="105">
        <f t="shared" si="67"/>
        <v>3195.5960598015245</v>
      </c>
      <c r="N127" s="106">
        <f t="shared" si="60"/>
        <v>1065.1986866005082</v>
      </c>
      <c r="O127" s="108">
        <f t="shared" si="61"/>
        <v>0</v>
      </c>
      <c r="P127" s="109">
        <f t="shared" si="62"/>
        <v>-134.80131339949185</v>
      </c>
      <c r="Q127" s="110">
        <f t="shared" si="63"/>
        <v>0.88766557216709008</v>
      </c>
      <c r="R127" s="328"/>
      <c r="S127" s="47">
        <v>0.80208333333333315</v>
      </c>
      <c r="T127" s="48">
        <v>0.80674768518518503</v>
      </c>
      <c r="U127" s="111">
        <v>14.799999999999915</v>
      </c>
      <c r="V127" s="112">
        <v>6.7217506837626102</v>
      </c>
      <c r="W127" s="113"/>
      <c r="X127" s="13"/>
      <c r="Y127" s="337"/>
      <c r="Z127" s="338"/>
      <c r="AA127" s="172">
        <f t="shared" si="64"/>
        <v>-404.40394019847554</v>
      </c>
      <c r="AB127" s="110">
        <f t="shared" si="65"/>
        <v>0.88766557216709008</v>
      </c>
      <c r="AC127" s="333"/>
    </row>
    <row r="128" spans="1:29" ht="15.75" customHeight="1">
      <c r="A128" s="363"/>
      <c r="B128" s="100" t="s">
        <v>118</v>
      </c>
      <c r="C128" s="335" t="s">
        <v>134</v>
      </c>
      <c r="D128" s="336"/>
      <c r="E128" s="101">
        <v>16.7</v>
      </c>
      <c r="F128" s="102">
        <v>450</v>
      </c>
      <c r="G128" s="103">
        <f t="shared" si="66"/>
        <v>7515</v>
      </c>
      <c r="H128" s="26">
        <v>2</v>
      </c>
      <c r="I128" s="104">
        <v>3</v>
      </c>
      <c r="J128" s="105">
        <v>3600</v>
      </c>
      <c r="K128" s="106">
        <f t="shared" si="45"/>
        <v>1200</v>
      </c>
      <c r="L128" s="107">
        <v>3</v>
      </c>
      <c r="M128" s="105">
        <f t="shared" si="67"/>
        <v>3189.8853565367617</v>
      </c>
      <c r="N128" s="106">
        <f t="shared" si="60"/>
        <v>1063.2951188455872</v>
      </c>
      <c r="O128" s="108">
        <f t="shared" si="61"/>
        <v>0</v>
      </c>
      <c r="P128" s="109">
        <f t="shared" si="62"/>
        <v>-136.70488115441276</v>
      </c>
      <c r="Q128" s="110">
        <f t="shared" si="63"/>
        <v>0.88607926570465601</v>
      </c>
      <c r="R128" s="328"/>
      <c r="S128" s="47">
        <v>0.81666666666666643</v>
      </c>
      <c r="T128" s="48">
        <v>0.82253472222222201</v>
      </c>
      <c r="U128" s="111">
        <v>15</v>
      </c>
      <c r="V128" s="112">
        <v>8.4642540349204669</v>
      </c>
      <c r="W128" s="113"/>
      <c r="X128" s="116"/>
      <c r="Y128" s="337"/>
      <c r="Z128" s="338"/>
      <c r="AA128" s="172">
        <f t="shared" si="64"/>
        <v>-410.11464346323828</v>
      </c>
      <c r="AB128" s="110">
        <f t="shared" si="65"/>
        <v>0.88607926570465601</v>
      </c>
      <c r="AC128" s="333"/>
    </row>
    <row r="129" spans="1:29" ht="15.75" customHeight="1">
      <c r="A129" s="363"/>
      <c r="B129" s="100" t="s">
        <v>118</v>
      </c>
      <c r="C129" s="335" t="s">
        <v>145</v>
      </c>
      <c r="D129" s="336"/>
      <c r="E129" s="101">
        <v>18.18</v>
      </c>
      <c r="F129" s="102">
        <v>908</v>
      </c>
      <c r="G129" s="121">
        <f t="shared" si="66"/>
        <v>16507.439999999999</v>
      </c>
      <c r="H129" s="26">
        <v>2</v>
      </c>
      <c r="I129" s="104">
        <v>3</v>
      </c>
      <c r="J129" s="105">
        <v>3600</v>
      </c>
      <c r="K129" s="106">
        <f t="shared" si="45"/>
        <v>1200</v>
      </c>
      <c r="L129" s="107">
        <v>3</v>
      </c>
      <c r="M129" s="105">
        <f t="shared" si="67"/>
        <v>3191.1777986702814</v>
      </c>
      <c r="N129" s="106">
        <f t="shared" si="60"/>
        <v>1063.7259328900939</v>
      </c>
      <c r="O129" s="108">
        <f t="shared" si="61"/>
        <v>0</v>
      </c>
      <c r="P129" s="109">
        <f t="shared" si="62"/>
        <v>-136.27406710990613</v>
      </c>
      <c r="Q129" s="110">
        <f t="shared" si="63"/>
        <v>0.88643827740841152</v>
      </c>
      <c r="R129" s="328"/>
      <c r="S129" s="47">
        <v>0.8326388888888886</v>
      </c>
      <c r="T129" s="120">
        <v>0.84449074074074049</v>
      </c>
      <c r="U129" s="111">
        <v>14.549999999999876</v>
      </c>
      <c r="V129" s="112">
        <v>17.072066627782711</v>
      </c>
      <c r="W129" s="113"/>
      <c r="X129" s="50"/>
      <c r="Y129" s="337"/>
      <c r="Z129" s="338"/>
      <c r="AA129" s="172">
        <f t="shared" si="64"/>
        <v>-408.82220132971861</v>
      </c>
      <c r="AB129" s="110">
        <f t="shared" si="65"/>
        <v>0.88643827740841152</v>
      </c>
      <c r="AC129" s="333"/>
    </row>
    <row r="130" spans="1:29" ht="15.75" customHeight="1">
      <c r="A130" s="363"/>
      <c r="B130" s="100" t="s">
        <v>118</v>
      </c>
      <c r="C130" s="335" t="s">
        <v>139</v>
      </c>
      <c r="D130" s="336"/>
      <c r="E130" s="101">
        <v>16.66</v>
      </c>
      <c r="F130" s="102">
        <v>1848</v>
      </c>
      <c r="G130" s="121">
        <f t="shared" si="66"/>
        <v>30787.68</v>
      </c>
      <c r="H130" s="26"/>
      <c r="I130" s="104">
        <v>5</v>
      </c>
      <c r="J130" s="105">
        <v>3600</v>
      </c>
      <c r="K130" s="106">
        <f t="shared" si="45"/>
        <v>720</v>
      </c>
      <c r="L130" s="107">
        <v>5</v>
      </c>
      <c r="M130" s="105">
        <f t="shared" si="67"/>
        <v>3194.2278973714533</v>
      </c>
      <c r="N130" s="106">
        <f t="shared" si="60"/>
        <v>638.84557947429062</v>
      </c>
      <c r="O130" s="123">
        <f t="shared" si="61"/>
        <v>0</v>
      </c>
      <c r="P130" s="124">
        <f t="shared" si="62"/>
        <v>-81.154420525709384</v>
      </c>
      <c r="Q130" s="125">
        <f t="shared" si="63"/>
        <v>0.88728552704762587</v>
      </c>
      <c r="R130" s="328"/>
      <c r="S130" s="47">
        <v>0.85486111111111074</v>
      </c>
      <c r="T130" s="120">
        <v>0.87895833333333295</v>
      </c>
      <c r="U130" s="111">
        <v>14.933333333333163</v>
      </c>
      <c r="V130" s="112">
        <v>34.712613990768702</v>
      </c>
      <c r="W130" s="113"/>
      <c r="X130" s="116"/>
      <c r="Y130" s="337"/>
      <c r="Z130" s="338"/>
      <c r="AA130" s="172">
        <f t="shared" si="64"/>
        <v>-405.77210262854669</v>
      </c>
      <c r="AB130" s="110">
        <f t="shared" si="65"/>
        <v>0.88728552704762587</v>
      </c>
      <c r="AC130" s="333"/>
    </row>
    <row r="131" spans="1:29" ht="15.75" customHeight="1">
      <c r="A131" s="363"/>
      <c r="B131" s="100" t="s">
        <v>118</v>
      </c>
      <c r="C131" s="335" t="s">
        <v>201</v>
      </c>
      <c r="D131" s="336"/>
      <c r="E131" s="101">
        <v>30</v>
      </c>
      <c r="F131" s="102">
        <v>1771</v>
      </c>
      <c r="G131" s="121">
        <f t="shared" si="66"/>
        <v>53130</v>
      </c>
      <c r="H131" s="26"/>
      <c r="I131" s="104">
        <v>4</v>
      </c>
      <c r="J131" s="105">
        <v>3600</v>
      </c>
      <c r="K131" s="106">
        <f t="shared" si="45"/>
        <v>900</v>
      </c>
      <c r="L131" s="118">
        <v>4</v>
      </c>
      <c r="M131" s="105">
        <f t="shared" si="67"/>
        <v>3192.4799999999977</v>
      </c>
      <c r="N131" s="106">
        <f t="shared" si="60"/>
        <v>798.11999999999944</v>
      </c>
      <c r="O131" s="123">
        <f t="shared" si="61"/>
        <v>0</v>
      </c>
      <c r="P131" s="124">
        <f t="shared" si="62"/>
        <v>-101.88000000000056</v>
      </c>
      <c r="Q131" s="125">
        <f t="shared" si="63"/>
        <v>0.88679999999999937</v>
      </c>
      <c r="R131" s="328"/>
      <c r="S131" s="47">
        <v>0.88888888888888851</v>
      </c>
      <c r="T131" s="120">
        <v>0.91200231481481442</v>
      </c>
      <c r="U131" s="111">
        <v>15</v>
      </c>
      <c r="V131" s="112">
        <v>33.284468500977319</v>
      </c>
      <c r="W131" s="113"/>
      <c r="X131" s="116"/>
      <c r="Y131" s="337"/>
      <c r="Z131" s="338"/>
      <c r="AA131" s="172">
        <f t="shared" si="64"/>
        <v>-407.52000000000226</v>
      </c>
      <c r="AB131" s="110">
        <f t="shared" si="65"/>
        <v>0.88679999999999937</v>
      </c>
      <c r="AC131" s="333"/>
    </row>
    <row r="132" spans="1:29" ht="15.75" customHeight="1">
      <c r="A132" s="363"/>
      <c r="B132" s="100" t="s">
        <v>118</v>
      </c>
      <c r="C132" s="335" t="s">
        <v>147</v>
      </c>
      <c r="D132" s="336"/>
      <c r="E132" s="101">
        <v>24.82</v>
      </c>
      <c r="F132" s="102">
        <v>1659</v>
      </c>
      <c r="G132" s="121">
        <f t="shared" si="66"/>
        <v>41176.379999999997</v>
      </c>
      <c r="H132" s="26"/>
      <c r="I132" s="104">
        <v>5</v>
      </c>
      <c r="J132" s="105">
        <v>3600</v>
      </c>
      <c r="K132" s="106">
        <f t="shared" si="45"/>
        <v>720</v>
      </c>
      <c r="L132" s="118">
        <v>5</v>
      </c>
      <c r="M132" s="105">
        <f t="shared" si="67"/>
        <v>3191.7682883712937</v>
      </c>
      <c r="N132" s="106">
        <f t="shared" si="60"/>
        <v>638.35365767425878</v>
      </c>
      <c r="O132" s="123">
        <f t="shared" si="61"/>
        <v>0</v>
      </c>
      <c r="P132" s="124">
        <f t="shared" si="62"/>
        <v>-81.646342325741216</v>
      </c>
      <c r="Q132" s="125">
        <f t="shared" si="63"/>
        <v>0.88660230232535941</v>
      </c>
      <c r="R132" s="328"/>
      <c r="S132" s="47">
        <v>0.92222222222222183</v>
      </c>
      <c r="T132" s="120">
        <v>0.94387731481481441</v>
      </c>
      <c r="U132" s="111">
        <v>14.716666666666676</v>
      </c>
      <c r="V132" s="112">
        <v>31.186474394979847</v>
      </c>
      <c r="W132" s="126"/>
      <c r="X132" s="127"/>
      <c r="Y132" s="337"/>
      <c r="Z132" s="338"/>
      <c r="AA132" s="172">
        <f t="shared" si="64"/>
        <v>-408.23171162870631</v>
      </c>
      <c r="AB132" s="110">
        <f t="shared" si="65"/>
        <v>0.8866023023253593</v>
      </c>
      <c r="AC132" s="333"/>
    </row>
    <row r="133" spans="1:29" ht="15.75" customHeight="1">
      <c r="A133" s="363"/>
      <c r="B133" s="100" t="s">
        <v>118</v>
      </c>
      <c r="C133" s="335" t="s">
        <v>146</v>
      </c>
      <c r="D133" s="336"/>
      <c r="E133" s="101">
        <v>18.18</v>
      </c>
      <c r="F133" s="102">
        <v>824</v>
      </c>
      <c r="G133" s="121">
        <f t="shared" si="66"/>
        <v>14980.32</v>
      </c>
      <c r="H133" s="62"/>
      <c r="I133" s="104">
        <v>3</v>
      </c>
      <c r="J133" s="105">
        <v>3600</v>
      </c>
      <c r="K133" s="106">
        <f t="shared" si="45"/>
        <v>1200</v>
      </c>
      <c r="L133" s="118">
        <v>3</v>
      </c>
      <c r="M133" s="105">
        <f t="shared" si="67"/>
        <v>3195.5960598015249</v>
      </c>
      <c r="N133" s="106">
        <f t="shared" si="60"/>
        <v>1065.1986866005084</v>
      </c>
      <c r="O133" s="123">
        <f t="shared" si="61"/>
        <v>0</v>
      </c>
      <c r="P133" s="124">
        <f t="shared" si="62"/>
        <v>-134.80131339949162</v>
      </c>
      <c r="Q133" s="125">
        <f t="shared" si="63"/>
        <v>0.8876655721670903</v>
      </c>
      <c r="R133" s="328"/>
      <c r="S133" s="47">
        <v>0.95416666666666627</v>
      </c>
      <c r="T133" s="120">
        <v>0.96490740740740699</v>
      </c>
      <c r="U133" s="111">
        <v>14.816666666666691</v>
      </c>
      <c r="V133" s="112">
        <v>15.471292076593269</v>
      </c>
      <c r="W133" s="126"/>
      <c r="X133" s="127"/>
      <c r="Y133" s="337"/>
      <c r="Z133" s="338"/>
      <c r="AA133" s="172">
        <f t="shared" si="64"/>
        <v>-404.40394019847508</v>
      </c>
      <c r="AB133" s="110">
        <f t="shared" si="65"/>
        <v>0.8876655721670903</v>
      </c>
      <c r="AC133" s="333"/>
    </row>
    <row r="134" spans="1:29" ht="15.75" customHeight="1">
      <c r="A134" s="363"/>
      <c r="B134" s="100" t="s">
        <v>118</v>
      </c>
      <c r="C134" s="335" t="s">
        <v>134</v>
      </c>
      <c r="D134" s="336"/>
      <c r="E134" s="101">
        <v>16.7</v>
      </c>
      <c r="F134" s="102">
        <v>1073</v>
      </c>
      <c r="G134" s="121">
        <f t="shared" si="66"/>
        <v>17919.099999999999</v>
      </c>
      <c r="H134" s="62"/>
      <c r="I134" s="104">
        <v>3</v>
      </c>
      <c r="J134" s="105">
        <v>3600</v>
      </c>
      <c r="K134" s="106">
        <f t="shared" si="45"/>
        <v>1200</v>
      </c>
      <c r="L134" s="118">
        <v>3</v>
      </c>
      <c r="M134" s="105">
        <f t="shared" si="67"/>
        <v>3189.8853565367622</v>
      </c>
      <c r="N134" s="106">
        <f t="shared" si="60"/>
        <v>1063.2951188455875</v>
      </c>
      <c r="O134" s="123">
        <f t="shared" si="61"/>
        <v>0</v>
      </c>
      <c r="P134" s="124">
        <f t="shared" si="62"/>
        <v>-136.70488115441253</v>
      </c>
      <c r="Q134" s="125">
        <f t="shared" si="63"/>
        <v>0.88607926570465623</v>
      </c>
      <c r="R134" s="328"/>
      <c r="S134" s="47">
        <v>0.97499999999999953</v>
      </c>
      <c r="T134" s="120">
        <v>0.98900462962962921</v>
      </c>
      <c r="U134" s="111">
        <v>14.53333333333326</v>
      </c>
      <c r="V134" s="112">
        <v>20.182543509932579</v>
      </c>
      <c r="W134" s="126"/>
      <c r="X134" s="127"/>
      <c r="Y134" s="337"/>
      <c r="Z134" s="338"/>
      <c r="AA134" s="172">
        <f t="shared" si="64"/>
        <v>-410.11464346323783</v>
      </c>
      <c r="AB134" s="110">
        <f t="shared" si="65"/>
        <v>0.88607926570465612</v>
      </c>
      <c r="AC134" s="333"/>
    </row>
    <row r="135" spans="1:29" ht="15.75" customHeight="1">
      <c r="A135" s="363"/>
      <c r="B135" s="100" t="s">
        <v>118</v>
      </c>
      <c r="C135" s="335" t="s">
        <v>145</v>
      </c>
      <c r="D135" s="336"/>
      <c r="E135" s="101">
        <v>18.18</v>
      </c>
      <c r="F135" s="102">
        <v>2392</v>
      </c>
      <c r="G135" s="121">
        <f t="shared" si="66"/>
        <v>43486.559999999998</v>
      </c>
      <c r="H135" s="62"/>
      <c r="I135" s="104">
        <v>3</v>
      </c>
      <c r="J135" s="105">
        <v>3600</v>
      </c>
      <c r="K135" s="106">
        <f t="shared" si="45"/>
        <v>1200</v>
      </c>
      <c r="L135" s="118">
        <v>3</v>
      </c>
      <c r="M135" s="105">
        <f t="shared" si="67"/>
        <v>3191.1777986702814</v>
      </c>
      <c r="N135" s="106">
        <f t="shared" si="60"/>
        <v>1063.7259328900939</v>
      </c>
      <c r="O135" s="123">
        <f t="shared" si="61"/>
        <v>0</v>
      </c>
      <c r="P135" s="124">
        <f t="shared" si="62"/>
        <v>-136.27406710990613</v>
      </c>
      <c r="Q135" s="125">
        <f t="shared" si="63"/>
        <v>0.88643827740841152</v>
      </c>
      <c r="R135" s="328"/>
      <c r="S135" s="47">
        <v>0.999305555555555</v>
      </c>
      <c r="T135" s="120">
        <v>1.0305324074074069</v>
      </c>
      <c r="U135" s="111">
        <v>14.833333333333147</v>
      </c>
      <c r="V135" s="112">
        <v>44.973990499621415</v>
      </c>
      <c r="W135" s="126"/>
      <c r="X135" s="127"/>
      <c r="Y135" s="337"/>
      <c r="Z135" s="338"/>
      <c r="AA135" s="172">
        <f t="shared" si="64"/>
        <v>-408.82220132971861</v>
      </c>
      <c r="AB135" s="110">
        <f t="shared" si="65"/>
        <v>0.88643827740841152</v>
      </c>
      <c r="AC135" s="333"/>
    </row>
    <row r="136" spans="1:29" ht="15.75" customHeight="1">
      <c r="A136" s="363"/>
      <c r="B136" s="100" t="s">
        <v>118</v>
      </c>
      <c r="C136" s="335" t="s">
        <v>148</v>
      </c>
      <c r="D136" s="336"/>
      <c r="E136" s="101">
        <v>25.03</v>
      </c>
      <c r="F136" s="102">
        <v>1137</v>
      </c>
      <c r="G136" s="121">
        <f t="shared" si="66"/>
        <v>28459.11</v>
      </c>
      <c r="H136" s="62"/>
      <c r="I136" s="104">
        <v>5</v>
      </c>
      <c r="J136" s="105">
        <v>3600</v>
      </c>
      <c r="K136" s="106">
        <f t="shared" si="45"/>
        <v>720</v>
      </c>
      <c r="L136" s="118">
        <v>5</v>
      </c>
      <c r="M136" s="105">
        <f t="shared" si="67"/>
        <v>3197.4445483532259</v>
      </c>
      <c r="N136" s="106">
        <f t="shared" si="60"/>
        <v>639.48890967064517</v>
      </c>
      <c r="O136" s="123">
        <f t="shared" si="61"/>
        <v>0</v>
      </c>
      <c r="P136" s="124">
        <f t="shared" si="62"/>
        <v>-80.511090329354829</v>
      </c>
      <c r="Q136" s="125">
        <f t="shared" si="63"/>
        <v>0.88817904120922941</v>
      </c>
      <c r="R136" s="328"/>
      <c r="S136" s="47">
        <v>1.0402777777777772</v>
      </c>
      <c r="T136" s="120">
        <v>1.055092592592592</v>
      </c>
      <c r="U136" s="111">
        <v>15</v>
      </c>
      <c r="V136" s="112">
        <v>21.3357883047996</v>
      </c>
      <c r="W136" s="126"/>
      <c r="X136" s="127"/>
      <c r="Y136" s="337"/>
      <c r="Z136" s="338"/>
      <c r="AA136" s="172">
        <f t="shared" si="64"/>
        <v>-402.55545164677415</v>
      </c>
      <c r="AB136" s="110">
        <f t="shared" si="65"/>
        <v>0.88817904120922941</v>
      </c>
      <c r="AC136" s="333"/>
    </row>
    <row r="137" spans="1:29" ht="15.75" customHeight="1">
      <c r="A137" s="363"/>
      <c r="B137" s="100" t="s">
        <v>118</v>
      </c>
      <c r="C137" s="335" t="s">
        <v>139</v>
      </c>
      <c r="D137" s="336"/>
      <c r="E137" s="101">
        <v>16.66</v>
      </c>
      <c r="F137" s="102">
        <v>5548</v>
      </c>
      <c r="G137" s="121">
        <f t="shared" si="66"/>
        <v>92429.680000000008</v>
      </c>
      <c r="H137" s="62"/>
      <c r="I137" s="104">
        <v>5</v>
      </c>
      <c r="J137" s="105">
        <v>3600</v>
      </c>
      <c r="K137" s="106">
        <f t="shared" si="45"/>
        <v>720</v>
      </c>
      <c r="L137" s="118">
        <v>5</v>
      </c>
      <c r="M137" s="105">
        <f t="shared" si="67"/>
        <v>3194.2278973714533</v>
      </c>
      <c r="N137" s="106">
        <f t="shared" si="60"/>
        <v>638.84557947429062</v>
      </c>
      <c r="O137" s="123">
        <f t="shared" si="61"/>
        <v>0</v>
      </c>
      <c r="P137" s="124">
        <f t="shared" si="62"/>
        <v>-81.154420525709384</v>
      </c>
      <c r="Q137" s="125">
        <f t="shared" si="63"/>
        <v>0.88728552704762587</v>
      </c>
      <c r="R137" s="328"/>
      <c r="S137" s="47">
        <v>1.0652777777777773</v>
      </c>
      <c r="T137" s="120">
        <v>1.1376388888888884</v>
      </c>
      <c r="U137" s="111">
        <v>14.666666666666828</v>
      </c>
      <c r="V137" s="112">
        <v>104.21297750042466</v>
      </c>
      <c r="W137" s="113"/>
      <c r="X137" s="116"/>
      <c r="Y137" s="337"/>
      <c r="Z137" s="338"/>
      <c r="AA137" s="172">
        <f t="shared" si="64"/>
        <v>-405.77210262854669</v>
      </c>
      <c r="AB137" s="110">
        <f t="shared" si="65"/>
        <v>0.88728552704762587</v>
      </c>
      <c r="AC137" s="333"/>
    </row>
    <row r="138" spans="1:29" ht="15.75" customHeight="1">
      <c r="A138" s="363"/>
      <c r="B138" s="100"/>
      <c r="C138" s="335"/>
      <c r="D138" s="336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8"/>
      <c r="S138" s="47"/>
      <c r="T138" s="120"/>
      <c r="U138" s="111"/>
      <c r="V138" s="112"/>
      <c r="W138" s="126"/>
      <c r="X138" s="127"/>
      <c r="Y138" s="337"/>
      <c r="Z138" s="338"/>
      <c r="AA138" s="172"/>
      <c r="AB138" s="110"/>
      <c r="AC138" s="333"/>
    </row>
    <row r="139" spans="1:29" ht="15.75" customHeight="1">
      <c r="A139" s="363"/>
      <c r="B139" s="100"/>
      <c r="C139" s="335"/>
      <c r="D139" s="336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8"/>
      <c r="S139" s="119"/>
      <c r="T139" s="120"/>
      <c r="U139" s="130"/>
      <c r="V139" s="131"/>
      <c r="W139" s="126"/>
      <c r="X139" s="127"/>
      <c r="Y139" s="337"/>
      <c r="Z139" s="338"/>
      <c r="AA139" s="173"/>
      <c r="AB139" s="125"/>
      <c r="AC139" s="333"/>
    </row>
    <row r="140" spans="1:29" ht="15.75" customHeight="1" thickBot="1">
      <c r="A140" s="364"/>
      <c r="B140" s="133" t="s">
        <v>115</v>
      </c>
      <c r="C140" s="358"/>
      <c r="D140" s="358"/>
      <c r="E140" s="134"/>
      <c r="F140" s="167"/>
      <c r="G140" s="135"/>
      <c r="H140" s="69"/>
      <c r="I140" s="136">
        <f t="shared" ref="I140:J140" si="68">AVERAGE(I124:I139)</f>
        <v>4</v>
      </c>
      <c r="J140" s="137">
        <f t="shared" si="68"/>
        <v>3600</v>
      </c>
      <c r="K140" s="138">
        <f t="shared" ref="K140" si="69">J140/I140</f>
        <v>900</v>
      </c>
      <c r="L140" s="136">
        <f t="shared" ref="L140:M140" si="70">AVERAGE(L124:L139)</f>
        <v>4</v>
      </c>
      <c r="M140" s="137">
        <f t="shared" si="70"/>
        <v>3192.9959462305219</v>
      </c>
      <c r="N140" s="138">
        <f>M140/L140</f>
        <v>798.24898655763047</v>
      </c>
      <c r="O140" s="139">
        <f>L140-I140</f>
        <v>0</v>
      </c>
      <c r="P140" s="140">
        <f>N140-K140</f>
        <v>-101.75101344236953</v>
      </c>
      <c r="Q140" s="141">
        <f>N140/K140</f>
        <v>0.88694331839736718</v>
      </c>
      <c r="R140" s="329"/>
      <c r="S140" s="142">
        <v>0.75</v>
      </c>
      <c r="T140" s="143">
        <v>1.1376388888888884</v>
      </c>
      <c r="U140" s="144"/>
      <c r="V140" s="166"/>
      <c r="W140" s="167"/>
      <c r="X140" s="138"/>
      <c r="Y140" s="359"/>
      <c r="Z140" s="360"/>
      <c r="AA140" s="174">
        <f>M140-J140</f>
        <v>-407.00405376947811</v>
      </c>
      <c r="AB140" s="141">
        <f>M140/J140</f>
        <v>0.88694331839736718</v>
      </c>
      <c r="AC140" s="334"/>
    </row>
    <row r="142" spans="1:29">
      <c r="Y142" s="365" t="s">
        <v>149</v>
      </c>
      <c r="Z142" s="365"/>
    </row>
    <row r="143" spans="1:29">
      <c r="Y143" s="365" t="s">
        <v>150</v>
      </c>
      <c r="Z143" s="365"/>
    </row>
    <row r="144" spans="1:29">
      <c r="Y144" s="365" t="s">
        <v>151</v>
      </c>
      <c r="Z144" s="365"/>
    </row>
    <row r="145" spans="25:26">
      <c r="Y145" s="365" t="s">
        <v>152</v>
      </c>
      <c r="Z145" s="365"/>
    </row>
    <row r="146" spans="25:26">
      <c r="Y146" s="365" t="s">
        <v>153</v>
      </c>
      <c r="Z146" s="365"/>
    </row>
    <row r="147" spans="25:26">
      <c r="Y147" s="365" t="s">
        <v>154</v>
      </c>
      <c r="Z147" s="365"/>
    </row>
    <row r="148" spans="25:26">
      <c r="Y148" s="365" t="s">
        <v>155</v>
      </c>
      <c r="Z148" s="365"/>
    </row>
    <row r="149" spans="25:26">
      <c r="Y149" s="365" t="s">
        <v>156</v>
      </c>
      <c r="Z149" s="365"/>
    </row>
    <row r="150" spans="25:26">
      <c r="Y150" s="365" t="s">
        <v>157</v>
      </c>
      <c r="Z150" s="365"/>
    </row>
    <row r="151" spans="25:26">
      <c r="Y151" s="365" t="s">
        <v>158</v>
      </c>
      <c r="Z151" s="365"/>
    </row>
    <row r="152" spans="25:26">
      <c r="Y152" s="365" t="s">
        <v>159</v>
      </c>
      <c r="Z152" s="365"/>
    </row>
    <row r="153" spans="25:26">
      <c r="Y153" s="365" t="s">
        <v>160</v>
      </c>
      <c r="Z153" s="365"/>
    </row>
    <row r="154" spans="25:26">
      <c r="Y154" s="365" t="s">
        <v>161</v>
      </c>
      <c r="Z154" s="365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45" priority="1" operator="greaterThan">
      <formula>0</formula>
    </cfRule>
  </conditionalFormatting>
  <conditionalFormatting sqref="P5:P140 AA5:AA140">
    <cfRule type="cellIs" dxfId="44" priority="4" operator="lessThan">
      <formula>0</formula>
    </cfRule>
  </conditionalFormatting>
  <conditionalFormatting sqref="Q5:Q140 AB5:AB140">
    <cfRule type="cellIs" dxfId="43" priority="2" operator="greaterThan">
      <formula>1</formula>
    </cfRule>
    <cfRule type="cellIs" dxfId="42" priority="3" operator="lessThan">
      <formula>0.8</formula>
    </cfRule>
  </conditionalFormatting>
  <conditionalFormatting sqref="AC5:AC6 R5:R140 AC73:AC78">
    <cfRule type="cellIs" dxfId="41" priority="5" operator="lessThan">
      <formula>0.8</formula>
    </cfRule>
  </conditionalFormatting>
  <conditionalFormatting sqref="AC12:AC20">
    <cfRule type="cellIs" dxfId="40" priority="12" operator="lessThan">
      <formula>0.8</formula>
    </cfRule>
  </conditionalFormatting>
  <conditionalFormatting sqref="AC22">
    <cfRule type="cellIs" dxfId="39" priority="11" operator="lessThan">
      <formula>0.8</formula>
    </cfRule>
  </conditionalFormatting>
  <conditionalFormatting sqref="AC39">
    <cfRule type="cellIs" dxfId="38" priority="7" operator="lessThan">
      <formula>0.8</formula>
    </cfRule>
  </conditionalFormatting>
  <conditionalFormatting sqref="AC56:AC61">
    <cfRule type="cellIs" dxfId="37" priority="6" operator="lessThan">
      <formula>0.8</formula>
    </cfRule>
  </conditionalFormatting>
  <conditionalFormatting sqref="AC90">
    <cfRule type="cellIs" dxfId="36" priority="10" operator="lessThan">
      <formula>0.8</formula>
    </cfRule>
  </conditionalFormatting>
  <conditionalFormatting sqref="AC107">
    <cfRule type="cellIs" dxfId="35" priority="9" operator="lessThan">
      <formula>0.8</formula>
    </cfRule>
  </conditionalFormatting>
  <conditionalFormatting sqref="AC124:AC129">
    <cfRule type="cellIs" dxfId="34" priority="8" operator="lessThan">
      <formula>0.8</formula>
    </cfRule>
  </conditionalFormatting>
  <dataValidations count="1">
    <dataValidation type="list" allowBlank="1" showInputMessage="1" showErrorMessage="1" sqref="Y5:Z140" xr:uid="{96AB1EED-FAAC-4A3F-B92F-C0D961DDDF92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31D29-4814-49D6-B1BF-8F6A25EAE878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P41" sqref="P41"/>
      <selection pane="bottomLeft" activeCell="O36" sqref="O36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SUM(F5:F140)</f>
        <v>93924</v>
      </c>
      <c r="E1" s="88" t="s">
        <v>3</v>
      </c>
      <c r="F1" s="89">
        <f>SUM(G5:G140)</f>
        <v>4128942.3299999996</v>
      </c>
      <c r="G1" s="90" t="s">
        <v>84</v>
      </c>
      <c r="H1" s="91">
        <f>L21+L38+L55+L72+L89+L106+L123+L140</f>
        <v>133.98452380952381</v>
      </c>
      <c r="I1" s="284" t="s">
        <v>85</v>
      </c>
      <c r="J1" s="280"/>
      <c r="K1" s="309"/>
      <c r="L1" s="313" t="s">
        <v>86</v>
      </c>
      <c r="M1" s="314"/>
      <c r="N1" s="315"/>
      <c r="O1" s="280" t="s">
        <v>87</v>
      </c>
      <c r="P1" s="280"/>
      <c r="Q1" s="280"/>
      <c r="R1" s="281"/>
      <c r="S1" s="284" t="s">
        <v>88</v>
      </c>
      <c r="T1" s="280"/>
      <c r="U1" s="280"/>
      <c r="V1" s="280"/>
      <c r="W1" s="280"/>
      <c r="X1" s="281"/>
      <c r="Y1" s="192" t="s">
        <v>187</v>
      </c>
      <c r="Z1" s="192" t="s">
        <v>188</v>
      </c>
      <c r="AA1" s="366" t="s">
        <v>163</v>
      </c>
      <c r="AB1" s="367"/>
      <c r="AC1" s="176" t="s">
        <v>19</v>
      </c>
      <c r="AD1" s="177" t="s">
        <v>162</v>
      </c>
      <c r="AE1" s="284" t="s">
        <v>90</v>
      </c>
      <c r="AF1" s="286"/>
      <c r="AG1" s="287"/>
    </row>
    <row r="2" spans="1:33" ht="26.25" customHeight="1" thickBot="1">
      <c r="A2" s="299">
        <v>46205</v>
      </c>
      <c r="B2" s="300"/>
      <c r="C2" s="92" t="s">
        <v>40</v>
      </c>
      <c r="D2" s="93">
        <f>AVERAGE(N21,N38,N55,N72,N89,N106,N123,N140)</f>
        <v>191.63865697177556</v>
      </c>
      <c r="E2" s="93" t="s">
        <v>91</v>
      </c>
      <c r="F2" s="94">
        <f>F1/D1</f>
        <v>43.960460904561131</v>
      </c>
      <c r="G2" s="95" t="s">
        <v>92</v>
      </c>
      <c r="H2" s="96">
        <f>COUNT(H5:H140)</f>
        <v>1</v>
      </c>
      <c r="I2" s="310"/>
      <c r="J2" s="311"/>
      <c r="K2" s="312"/>
      <c r="L2" s="316"/>
      <c r="M2" s="282"/>
      <c r="N2" s="317"/>
      <c r="O2" s="282"/>
      <c r="P2" s="282"/>
      <c r="Q2" s="282"/>
      <c r="R2" s="283"/>
      <c r="S2" s="285"/>
      <c r="T2" s="282"/>
      <c r="U2" s="282"/>
      <c r="V2" s="282"/>
      <c r="W2" s="282"/>
      <c r="X2" s="283"/>
      <c r="Y2" s="193">
        <f>SUM(Y21,Y38,Y55,Y72,Y89,Y106,Y123,Y140)</f>
        <v>0</v>
      </c>
      <c r="Z2" s="193">
        <f>SUM(Z21,Z38,Z55,Z72,Z89,Z106,Z123,Z140)</f>
        <v>0</v>
      </c>
      <c r="AA2" s="368"/>
      <c r="AB2" s="369"/>
      <c r="AC2" s="201">
        <f>SUM(AC21,AC38,AC55,AC72,AC89,AC106,AC123,AC140)</f>
        <v>50</v>
      </c>
      <c r="AD2" s="202">
        <f>SUM(AD21,AD38,AD55,AD72,AD89,AD106,AD123,AD140)</f>
        <v>0</v>
      </c>
      <c r="AE2" s="288"/>
      <c r="AF2" s="289"/>
      <c r="AG2" s="290"/>
    </row>
    <row r="3" spans="1:33" ht="23.25" customHeight="1">
      <c r="A3" s="301" t="s">
        <v>93</v>
      </c>
      <c r="B3" s="303" t="s">
        <v>94</v>
      </c>
      <c r="C3" s="305" t="s">
        <v>95</v>
      </c>
      <c r="D3" s="305"/>
      <c r="E3" s="307" t="s">
        <v>96</v>
      </c>
      <c r="F3" s="305" t="s">
        <v>97</v>
      </c>
      <c r="G3" s="307" t="s">
        <v>98</v>
      </c>
      <c r="H3" s="356" t="s">
        <v>99</v>
      </c>
      <c r="I3" s="291" t="s">
        <v>100</v>
      </c>
      <c r="J3" s="293" t="s">
        <v>101</v>
      </c>
      <c r="K3" s="295" t="s">
        <v>40</v>
      </c>
      <c r="L3" s="297" t="s">
        <v>100</v>
      </c>
      <c r="M3" s="293" t="s">
        <v>101</v>
      </c>
      <c r="N3" s="295" t="s">
        <v>40</v>
      </c>
      <c r="O3" s="291" t="s">
        <v>100</v>
      </c>
      <c r="P3" s="350" t="s">
        <v>40</v>
      </c>
      <c r="Q3" s="352" t="s">
        <v>102</v>
      </c>
      <c r="R3" s="354" t="s">
        <v>103</v>
      </c>
      <c r="S3" s="339" t="s">
        <v>104</v>
      </c>
      <c r="T3" s="340"/>
      <c r="U3" s="341" t="s">
        <v>105</v>
      </c>
      <c r="V3" s="341" t="s">
        <v>106</v>
      </c>
      <c r="W3" s="305" t="s">
        <v>107</v>
      </c>
      <c r="X3" s="343"/>
      <c r="Y3" s="370" t="s">
        <v>189</v>
      </c>
      <c r="Z3" s="371"/>
      <c r="AA3" s="377" t="s">
        <v>108</v>
      </c>
      <c r="AB3" s="378"/>
      <c r="AC3" s="370" t="s">
        <v>190</v>
      </c>
      <c r="AD3" s="371"/>
      <c r="AE3" s="348" t="s">
        <v>101</v>
      </c>
      <c r="AF3" s="318" t="s">
        <v>102</v>
      </c>
      <c r="AG3" s="320" t="s">
        <v>109</v>
      </c>
    </row>
    <row r="4" spans="1:33" ht="17.25" customHeight="1" thickBot="1">
      <c r="A4" s="302"/>
      <c r="B4" s="304"/>
      <c r="C4" s="306"/>
      <c r="D4" s="306"/>
      <c r="E4" s="308"/>
      <c r="F4" s="306"/>
      <c r="G4" s="308"/>
      <c r="H4" s="357"/>
      <c r="I4" s="292"/>
      <c r="J4" s="294"/>
      <c r="K4" s="296"/>
      <c r="L4" s="298"/>
      <c r="M4" s="294"/>
      <c r="N4" s="296"/>
      <c r="O4" s="292"/>
      <c r="P4" s="351"/>
      <c r="Q4" s="353"/>
      <c r="R4" s="355"/>
      <c r="S4" s="203" t="s">
        <v>110</v>
      </c>
      <c r="T4" s="204" t="s">
        <v>111</v>
      </c>
      <c r="U4" s="342"/>
      <c r="V4" s="342"/>
      <c r="W4" s="99" t="s">
        <v>112</v>
      </c>
      <c r="X4" s="69" t="s">
        <v>113</v>
      </c>
      <c r="Y4" s="194" t="s">
        <v>49</v>
      </c>
      <c r="Z4" s="195" t="s">
        <v>50</v>
      </c>
      <c r="AA4" s="379"/>
      <c r="AB4" s="380"/>
      <c r="AC4" s="194" t="s">
        <v>164</v>
      </c>
      <c r="AD4" s="195" t="s">
        <v>165</v>
      </c>
      <c r="AE4" s="349"/>
      <c r="AF4" s="319"/>
      <c r="AG4" s="321"/>
    </row>
    <row r="5" spans="1:33" ht="15.75" customHeight="1">
      <c r="A5" s="322" t="s">
        <v>170</v>
      </c>
      <c r="B5" s="114" t="s">
        <v>166</v>
      </c>
      <c r="C5" s="372" t="s">
        <v>167</v>
      </c>
      <c r="D5" s="372"/>
      <c r="E5" s="147">
        <v>19.7</v>
      </c>
      <c r="F5" s="151">
        <v>3294</v>
      </c>
      <c r="G5" s="148">
        <f t="shared" ref="G5:G9" si="0">E5*F5</f>
        <v>64891.799999999996</v>
      </c>
      <c r="H5" s="149"/>
      <c r="I5" s="150">
        <v>13</v>
      </c>
      <c r="J5" s="151">
        <v>1200</v>
      </c>
      <c r="K5" s="152">
        <f>J5/I5</f>
        <v>92.307692307692307</v>
      </c>
      <c r="L5" s="107">
        <v>13</v>
      </c>
      <c r="M5" s="151">
        <f>F5/V5*60</f>
        <v>1082.9304896674562</v>
      </c>
      <c r="N5" s="152">
        <f>M5/L5</f>
        <v>83.302345359035087</v>
      </c>
      <c r="O5" s="154">
        <f>L5-I5</f>
        <v>0</v>
      </c>
      <c r="P5" s="155">
        <f>N5-K5</f>
        <v>-9.0053469486572197</v>
      </c>
      <c r="Q5" s="156">
        <f>N5/K5</f>
        <v>0.90244207472288007</v>
      </c>
      <c r="R5" s="327">
        <f>Q21</f>
        <v>0.89740587626424484</v>
      </c>
      <c r="S5" s="157">
        <v>0.16666666666666666</v>
      </c>
      <c r="T5" s="158">
        <v>0.29340277777777779</v>
      </c>
      <c r="U5" s="159"/>
      <c r="V5" s="160">
        <v>182.50478852127509</v>
      </c>
      <c r="W5" s="181"/>
      <c r="X5" s="152"/>
      <c r="Y5" s="12"/>
      <c r="Z5" s="198"/>
      <c r="AA5" s="330"/>
      <c r="AB5" s="331"/>
      <c r="AC5" s="12">
        <v>4</v>
      </c>
      <c r="AD5" s="198"/>
      <c r="AE5" s="178">
        <f>M5-J5</f>
        <v>-117.06951033254381</v>
      </c>
      <c r="AF5" s="132">
        <f>M5/J5</f>
        <v>0.90244207472288018</v>
      </c>
      <c r="AG5" s="373">
        <f>AF21</f>
        <v>0.89740587626424495</v>
      </c>
    </row>
    <row r="6" spans="1:33" ht="15.75" customHeight="1">
      <c r="A6" s="323"/>
      <c r="B6" s="100" t="s">
        <v>171</v>
      </c>
      <c r="C6" s="376" t="s">
        <v>172</v>
      </c>
      <c r="D6" s="376"/>
      <c r="E6" s="101">
        <v>56.43</v>
      </c>
      <c r="F6" s="102">
        <v>4233</v>
      </c>
      <c r="G6" s="103">
        <f t="shared" si="0"/>
        <v>238868.19</v>
      </c>
      <c r="H6" s="26"/>
      <c r="I6" s="104">
        <v>24</v>
      </c>
      <c r="J6" s="105">
        <v>2000</v>
      </c>
      <c r="K6" s="106">
        <f t="shared" ref="K6:K45" si="1">J6/I6</f>
        <v>83.333333333333329</v>
      </c>
      <c r="L6" s="107">
        <v>24</v>
      </c>
      <c r="M6" s="105">
        <f>F6/V6*60</f>
        <v>1792.1403014463872</v>
      </c>
      <c r="N6" s="106">
        <f>M6/L6</f>
        <v>74.672512560266128</v>
      </c>
      <c r="O6" s="108">
        <f>L6-I6</f>
        <v>0</v>
      </c>
      <c r="P6" s="109">
        <f>N6-K6</f>
        <v>-8.6608207730672007</v>
      </c>
      <c r="Q6" s="110">
        <f>N6/K6</f>
        <v>0.89607015072319363</v>
      </c>
      <c r="R6" s="328"/>
      <c r="S6" s="47">
        <v>0.29722222222222217</v>
      </c>
      <c r="T6" s="48">
        <v>0.39563657407407404</v>
      </c>
      <c r="U6" s="111">
        <v>5.4999999999999005</v>
      </c>
      <c r="V6" s="112">
        <v>141.71881509222226</v>
      </c>
      <c r="W6" s="113"/>
      <c r="X6" s="116"/>
      <c r="Y6" s="12"/>
      <c r="Z6" s="198"/>
      <c r="AA6" s="337"/>
      <c r="AB6" s="338"/>
      <c r="AC6" s="12">
        <v>3</v>
      </c>
      <c r="AD6" s="198"/>
      <c r="AE6" s="117">
        <f>M6-J6</f>
        <v>-207.85969855361282</v>
      </c>
      <c r="AF6" s="110">
        <f>M6/J6</f>
        <v>0.89607015072319363</v>
      </c>
      <c r="AG6" s="374"/>
    </row>
    <row r="7" spans="1:33" ht="15.75" customHeight="1">
      <c r="A7" s="323"/>
      <c r="B7" s="100" t="s">
        <v>173</v>
      </c>
      <c r="C7" s="376" t="s">
        <v>196</v>
      </c>
      <c r="D7" s="376"/>
      <c r="E7" s="101">
        <v>77.349999999999994</v>
      </c>
      <c r="F7" s="102">
        <v>961</v>
      </c>
      <c r="G7" s="103">
        <f t="shared" si="0"/>
        <v>74333.349999999991</v>
      </c>
      <c r="H7" s="26"/>
      <c r="I7" s="104">
        <v>25</v>
      </c>
      <c r="J7" s="105">
        <v>2000</v>
      </c>
      <c r="K7" s="106">
        <f t="shared" si="1"/>
        <v>80</v>
      </c>
      <c r="L7" s="107">
        <v>25</v>
      </c>
      <c r="M7" s="105">
        <f>F7/V7*60</f>
        <v>1788.2323683027771</v>
      </c>
      <c r="N7" s="106">
        <f>M7/L7</f>
        <v>71.529294732111083</v>
      </c>
      <c r="O7" s="108">
        <f>L7-I7</f>
        <v>0</v>
      </c>
      <c r="P7" s="109">
        <f>N7-K7</f>
        <v>-8.470705267888917</v>
      </c>
      <c r="Q7" s="110">
        <f>N7/K7</f>
        <v>0.89411618415138849</v>
      </c>
      <c r="R7" s="328"/>
      <c r="S7" s="47">
        <v>0.39861111111111103</v>
      </c>
      <c r="T7" s="48">
        <v>0.42099537037037027</v>
      </c>
      <c r="U7" s="111">
        <v>5</v>
      </c>
      <c r="V7" s="112">
        <v>32.244131703490794</v>
      </c>
      <c r="W7" s="113"/>
      <c r="X7" s="116"/>
      <c r="Y7" s="12"/>
      <c r="Z7" s="198"/>
      <c r="AA7" s="337"/>
      <c r="AB7" s="338"/>
      <c r="AC7" s="12">
        <v>1</v>
      </c>
      <c r="AD7" s="198"/>
      <c r="AE7" s="117">
        <f>M7-J7</f>
        <v>-211.7676316972229</v>
      </c>
      <c r="AF7" s="110">
        <f>M7/J7</f>
        <v>0.8941161841513886</v>
      </c>
      <c r="AG7" s="374"/>
    </row>
    <row r="8" spans="1:33" ht="15.75" customHeight="1">
      <c r="A8" s="323"/>
      <c r="B8" s="100" t="s">
        <v>173</v>
      </c>
      <c r="C8" s="376" t="s">
        <v>174</v>
      </c>
      <c r="D8" s="376"/>
      <c r="E8" s="101">
        <v>77.34</v>
      </c>
      <c r="F8" s="102">
        <v>1936</v>
      </c>
      <c r="G8" s="103">
        <f t="shared" si="0"/>
        <v>149730.24000000002</v>
      </c>
      <c r="H8" s="26"/>
      <c r="I8" s="104">
        <v>23</v>
      </c>
      <c r="J8" s="105">
        <v>2000</v>
      </c>
      <c r="K8" s="106">
        <f t="shared" si="1"/>
        <v>86.956521739130437</v>
      </c>
      <c r="L8" s="107">
        <v>23</v>
      </c>
      <c r="M8" s="105">
        <f>F8/V8*60</f>
        <v>1795.8192297084638</v>
      </c>
      <c r="N8" s="106">
        <f>M8/L8</f>
        <v>78.079096943846253</v>
      </c>
      <c r="O8" s="108">
        <f>L8-I8</f>
        <v>0</v>
      </c>
      <c r="P8" s="109">
        <f>N8-K8</f>
        <v>-8.8774247952841847</v>
      </c>
      <c r="Q8" s="110">
        <f>N8/K8</f>
        <v>0.89790961485423193</v>
      </c>
      <c r="R8" s="328"/>
      <c r="S8" s="47">
        <v>0.42499999999999988</v>
      </c>
      <c r="T8" s="48">
        <v>0.46991898148148137</v>
      </c>
      <c r="U8" s="111">
        <v>5.7666666666666355</v>
      </c>
      <c r="V8" s="112">
        <v>64.683570639154809</v>
      </c>
      <c r="W8" s="113">
        <v>0.46991898148148137</v>
      </c>
      <c r="X8" s="116">
        <v>0.50833333333333319</v>
      </c>
      <c r="Y8" s="12"/>
      <c r="Z8" s="198"/>
      <c r="AA8" s="337"/>
      <c r="AB8" s="338"/>
      <c r="AC8" s="12">
        <v>1</v>
      </c>
      <c r="AD8" s="198"/>
      <c r="AE8" s="117">
        <f>M8-J8</f>
        <v>-204.18077029153619</v>
      </c>
      <c r="AF8" s="110">
        <f>M8/J8</f>
        <v>0.89790961485423193</v>
      </c>
      <c r="AG8" s="374"/>
    </row>
    <row r="9" spans="1:33" ht="15.75" customHeight="1">
      <c r="A9" s="323"/>
      <c r="B9" s="100" t="s">
        <v>173</v>
      </c>
      <c r="C9" s="376" t="s">
        <v>176</v>
      </c>
      <c r="D9" s="376"/>
      <c r="E9" s="101">
        <v>59.52</v>
      </c>
      <c r="F9" s="102">
        <v>3624</v>
      </c>
      <c r="G9" s="103">
        <f t="shared" si="0"/>
        <v>215700.48000000001</v>
      </c>
      <c r="H9" s="13"/>
      <c r="I9" s="104">
        <v>24</v>
      </c>
      <c r="J9" s="105">
        <v>2000</v>
      </c>
      <c r="K9" s="106">
        <f t="shared" si="1"/>
        <v>83.333333333333329</v>
      </c>
      <c r="L9" s="107">
        <v>24</v>
      </c>
      <c r="M9" s="105">
        <f>F9/V9*60</f>
        <v>1797.0116725059688</v>
      </c>
      <c r="N9" s="106">
        <f>M9/L9</f>
        <v>74.875486354415372</v>
      </c>
      <c r="O9" s="108">
        <f>L9-I9</f>
        <v>0</v>
      </c>
      <c r="P9" s="109">
        <f>N9-K9</f>
        <v>-8.4578469789179564</v>
      </c>
      <c r="Q9" s="110">
        <f>N9/K9</f>
        <v>0.89850583625298452</v>
      </c>
      <c r="R9" s="328"/>
      <c r="S9" s="47">
        <v>0.50833333333333319</v>
      </c>
      <c r="T9" s="48">
        <v>0.59236111111111101</v>
      </c>
      <c r="U9" s="111">
        <v>55.316666666666627</v>
      </c>
      <c r="V9" s="112">
        <v>121.00088348161677</v>
      </c>
      <c r="W9" s="113"/>
      <c r="X9" s="116"/>
      <c r="Y9" s="12"/>
      <c r="Z9" s="198"/>
      <c r="AA9" s="337"/>
      <c r="AB9" s="338"/>
      <c r="AC9" s="12">
        <v>3</v>
      </c>
      <c r="AD9" s="198"/>
      <c r="AE9" s="117">
        <f>M9-J9</f>
        <v>-202.98832749403118</v>
      </c>
      <c r="AF9" s="110">
        <f>M9/J9</f>
        <v>0.89850583625298441</v>
      </c>
      <c r="AG9" s="374"/>
    </row>
    <row r="10" spans="1:33" ht="15.75" customHeight="1">
      <c r="A10" s="323"/>
      <c r="B10" s="100"/>
      <c r="C10" s="376"/>
      <c r="D10" s="376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28"/>
      <c r="S10" s="47"/>
      <c r="T10" s="120"/>
      <c r="U10" s="111"/>
      <c r="V10" s="112"/>
      <c r="W10" s="113"/>
      <c r="X10" s="116"/>
      <c r="Y10" s="12"/>
      <c r="Z10" s="198"/>
      <c r="AA10" s="337"/>
      <c r="AB10" s="338"/>
      <c r="AC10" s="12"/>
      <c r="AD10" s="198"/>
      <c r="AE10" s="117"/>
      <c r="AF10" s="110"/>
      <c r="AG10" s="374"/>
    </row>
    <row r="11" spans="1:33" ht="15.75" customHeight="1">
      <c r="A11" s="323"/>
      <c r="B11" s="100"/>
      <c r="C11" s="376"/>
      <c r="D11" s="376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8"/>
      <c r="S11" s="47"/>
      <c r="T11" s="120"/>
      <c r="U11" s="111"/>
      <c r="V11" s="112"/>
      <c r="W11" s="113"/>
      <c r="X11" s="116"/>
      <c r="Y11" s="12"/>
      <c r="Z11" s="198"/>
      <c r="AA11" s="337"/>
      <c r="AB11" s="338"/>
      <c r="AC11" s="12"/>
      <c r="AD11" s="198"/>
      <c r="AE11" s="117"/>
      <c r="AF11" s="110"/>
      <c r="AG11" s="374"/>
    </row>
    <row r="12" spans="1:33" ht="15.75" customHeight="1">
      <c r="A12" s="323"/>
      <c r="B12" s="100"/>
      <c r="C12" s="376"/>
      <c r="D12" s="376"/>
      <c r="E12" s="101"/>
      <c r="F12" s="102"/>
      <c r="G12" s="121"/>
      <c r="H12" s="62"/>
      <c r="I12" s="104"/>
      <c r="J12" s="105"/>
      <c r="K12" s="106"/>
      <c r="L12" s="107"/>
      <c r="M12" s="105"/>
      <c r="N12" s="106"/>
      <c r="O12" s="123"/>
      <c r="P12" s="124"/>
      <c r="Q12" s="125"/>
      <c r="R12" s="328"/>
      <c r="S12" s="47"/>
      <c r="T12" s="120"/>
      <c r="U12" s="111"/>
      <c r="V12" s="112"/>
      <c r="W12" s="113"/>
      <c r="X12" s="116"/>
      <c r="Y12" s="12"/>
      <c r="Z12" s="198"/>
      <c r="AA12" s="337"/>
      <c r="AB12" s="338"/>
      <c r="AC12" s="12"/>
      <c r="AD12" s="198"/>
      <c r="AE12" s="117"/>
      <c r="AF12" s="110"/>
      <c r="AG12" s="374"/>
    </row>
    <row r="13" spans="1:33" ht="15.75" customHeight="1">
      <c r="A13" s="323"/>
      <c r="B13" s="100"/>
      <c r="C13" s="376"/>
      <c r="D13" s="37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8"/>
      <c r="S13" s="47"/>
      <c r="T13" s="120"/>
      <c r="U13" s="111"/>
      <c r="V13" s="112"/>
      <c r="W13" s="113"/>
      <c r="X13" s="116"/>
      <c r="Y13" s="12"/>
      <c r="Z13" s="198"/>
      <c r="AA13" s="337"/>
      <c r="AB13" s="338"/>
      <c r="AC13" s="12"/>
      <c r="AD13" s="198"/>
      <c r="AE13" s="117"/>
      <c r="AF13" s="110"/>
      <c r="AG13" s="374"/>
    </row>
    <row r="14" spans="1:33" ht="15.75" customHeight="1">
      <c r="A14" s="323"/>
      <c r="B14" s="100"/>
      <c r="C14" s="376"/>
      <c r="D14" s="37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8"/>
      <c r="S14" s="47"/>
      <c r="T14" s="120"/>
      <c r="U14" s="111"/>
      <c r="V14" s="112"/>
      <c r="W14" s="113"/>
      <c r="X14" s="116"/>
      <c r="Y14" s="12"/>
      <c r="Z14" s="198"/>
      <c r="AA14" s="337"/>
      <c r="AB14" s="338"/>
      <c r="AC14" s="12"/>
      <c r="AD14" s="198"/>
      <c r="AE14" s="117"/>
      <c r="AF14" s="110"/>
      <c r="AG14" s="374"/>
    </row>
    <row r="15" spans="1:33" ht="15.75" customHeight="1">
      <c r="A15" s="323"/>
      <c r="B15" s="100"/>
      <c r="C15" s="376"/>
      <c r="D15" s="37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8"/>
      <c r="S15" s="47"/>
      <c r="T15" s="120"/>
      <c r="U15" s="111"/>
      <c r="V15" s="112"/>
      <c r="W15" s="113"/>
      <c r="X15" s="116"/>
      <c r="Y15" s="12"/>
      <c r="Z15" s="198"/>
      <c r="AA15" s="337"/>
      <c r="AB15" s="338"/>
      <c r="AC15" s="12"/>
      <c r="AD15" s="198"/>
      <c r="AE15" s="117"/>
      <c r="AF15" s="110"/>
      <c r="AG15" s="374"/>
    </row>
    <row r="16" spans="1:33" ht="15.75" customHeight="1">
      <c r="A16" s="323"/>
      <c r="B16" s="100"/>
      <c r="C16" s="376"/>
      <c r="D16" s="37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8"/>
      <c r="S16" s="47"/>
      <c r="T16" s="120"/>
      <c r="U16" s="111"/>
      <c r="V16" s="112"/>
      <c r="W16" s="113"/>
      <c r="X16" s="116"/>
      <c r="Y16" s="12"/>
      <c r="Z16" s="198"/>
      <c r="AA16" s="337"/>
      <c r="AB16" s="338"/>
      <c r="AC16" s="12"/>
      <c r="AD16" s="198"/>
      <c r="AE16" s="117"/>
      <c r="AF16" s="110"/>
      <c r="AG16" s="374"/>
    </row>
    <row r="17" spans="1:33" ht="15.75" customHeight="1">
      <c r="A17" s="323"/>
      <c r="B17" s="100"/>
      <c r="C17" s="376"/>
      <c r="D17" s="37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8"/>
      <c r="S17" s="47"/>
      <c r="T17" s="120"/>
      <c r="U17" s="111"/>
      <c r="V17" s="112"/>
      <c r="W17" s="113"/>
      <c r="X17" s="116"/>
      <c r="Y17" s="12"/>
      <c r="Z17" s="198"/>
      <c r="AA17" s="337"/>
      <c r="AB17" s="338"/>
      <c r="AC17" s="12"/>
      <c r="AD17" s="198"/>
      <c r="AE17" s="117"/>
      <c r="AF17" s="110"/>
      <c r="AG17" s="374"/>
    </row>
    <row r="18" spans="1:33" ht="15.75" customHeight="1">
      <c r="A18" s="323"/>
      <c r="B18" s="100"/>
      <c r="C18" s="376"/>
      <c r="D18" s="37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8"/>
      <c r="S18" s="47"/>
      <c r="T18" s="120"/>
      <c r="U18" s="111"/>
      <c r="V18" s="112"/>
      <c r="W18" s="113"/>
      <c r="X18" s="116"/>
      <c r="Y18" s="12"/>
      <c r="Z18" s="198"/>
      <c r="AA18" s="337"/>
      <c r="AB18" s="338"/>
      <c r="AC18" s="12"/>
      <c r="AD18" s="198"/>
      <c r="AE18" s="117"/>
      <c r="AF18" s="110"/>
      <c r="AG18" s="374"/>
    </row>
    <row r="19" spans="1:33" ht="15.75" customHeight="1">
      <c r="A19" s="323"/>
      <c r="B19" s="100"/>
      <c r="C19" s="376"/>
      <c r="D19" s="37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8"/>
      <c r="S19" s="47"/>
      <c r="T19" s="120"/>
      <c r="U19" s="111"/>
      <c r="V19" s="112"/>
      <c r="W19" s="113"/>
      <c r="X19" s="116"/>
      <c r="Y19" s="12"/>
      <c r="Z19" s="198"/>
      <c r="AA19" s="337"/>
      <c r="AB19" s="338"/>
      <c r="AC19" s="12"/>
      <c r="AD19" s="198"/>
      <c r="AE19" s="117"/>
      <c r="AF19" s="110"/>
      <c r="AG19" s="374"/>
    </row>
    <row r="20" spans="1:33" ht="15.75" customHeight="1">
      <c r="A20" s="323"/>
      <c r="B20" s="100"/>
      <c r="C20" s="376"/>
      <c r="D20" s="376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8"/>
      <c r="S20" s="47"/>
      <c r="T20" s="120"/>
      <c r="U20" s="130"/>
      <c r="V20" s="112"/>
      <c r="W20" s="113"/>
      <c r="X20" s="116"/>
      <c r="Y20" s="12"/>
      <c r="Z20" s="198"/>
      <c r="AA20" s="337"/>
      <c r="AB20" s="338"/>
      <c r="AC20" s="12"/>
      <c r="AD20" s="198"/>
      <c r="AE20" s="117"/>
      <c r="AF20" s="110"/>
      <c r="AG20" s="374"/>
    </row>
    <row r="21" spans="1:33" ht="15.75" customHeight="1" thickBot="1">
      <c r="A21" s="324"/>
      <c r="B21" s="133" t="s">
        <v>115</v>
      </c>
      <c r="C21" s="358"/>
      <c r="D21" s="358"/>
      <c r="E21" s="134"/>
      <c r="F21" s="167"/>
      <c r="G21" s="135"/>
      <c r="H21" s="69"/>
      <c r="I21" s="136">
        <f t="shared" ref="I21:J21" si="2">AVERAGE(I5:I20)</f>
        <v>21.8</v>
      </c>
      <c r="J21" s="137">
        <f t="shared" si="2"/>
        <v>1840</v>
      </c>
      <c r="K21" s="138">
        <f t="shared" ref="K21" si="3">J21/I21</f>
        <v>84.403669724770637</v>
      </c>
      <c r="L21" s="136">
        <f t="shared" ref="L21:M21" si="4">AVERAGE(L5:L20)</f>
        <v>21.8</v>
      </c>
      <c r="M21" s="137">
        <f t="shared" si="4"/>
        <v>1651.2268123262106</v>
      </c>
      <c r="N21" s="138">
        <f t="shared" ref="N21:N27" si="5">M21/L21</f>
        <v>75.744349189275709</v>
      </c>
      <c r="O21" s="139">
        <f t="shared" ref="O21:O27" si="6">L21-I21</f>
        <v>0</v>
      </c>
      <c r="P21" s="140">
        <f t="shared" ref="P21:P27" si="7">N21-K21</f>
        <v>-8.6593205354949276</v>
      </c>
      <c r="Q21" s="141">
        <f t="shared" ref="Q21:Q27" si="8">N21/K21</f>
        <v>0.89740587626424484</v>
      </c>
      <c r="R21" s="329"/>
      <c r="S21" s="142">
        <v>0.16666666666666666</v>
      </c>
      <c r="T21" s="143">
        <v>0.59236111111111101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359"/>
      <c r="AB21" s="360"/>
      <c r="AC21" s="179">
        <f>SUM(AC5:AC20)</f>
        <v>12</v>
      </c>
      <c r="AD21" s="180">
        <f>SUM(AD5:AD20)</f>
        <v>0</v>
      </c>
      <c r="AE21" s="168">
        <f t="shared" ref="AE21:AE27" si="9">M21-J21</f>
        <v>-188.77318767378938</v>
      </c>
      <c r="AF21" s="141">
        <f t="shared" ref="AF21:AF27" si="10">M21/J21</f>
        <v>0.89740587626424495</v>
      </c>
      <c r="AG21" s="375"/>
    </row>
    <row r="22" spans="1:33" ht="15.75" customHeight="1">
      <c r="A22" s="361" t="s">
        <v>177</v>
      </c>
      <c r="B22" s="146" t="s">
        <v>192</v>
      </c>
      <c r="C22" s="325" t="s">
        <v>218</v>
      </c>
      <c r="D22" s="326"/>
      <c r="E22" s="147">
        <v>36.450000000000003</v>
      </c>
      <c r="F22" s="159">
        <v>2802</v>
      </c>
      <c r="G22" s="148">
        <f t="shared" ref="G22:G27" si="11">E22*F22</f>
        <v>102132.90000000001</v>
      </c>
      <c r="H22" s="149"/>
      <c r="I22" s="153">
        <v>20</v>
      </c>
      <c r="J22" s="151">
        <v>2100</v>
      </c>
      <c r="K22" s="152">
        <f>J22/I22</f>
        <v>105</v>
      </c>
      <c r="L22" s="153">
        <v>20</v>
      </c>
      <c r="M22" s="151">
        <f t="shared" ref="M22:M27" si="12">F22/V22*60</f>
        <v>1897.6883422374976</v>
      </c>
      <c r="N22" s="152">
        <f t="shared" si="5"/>
        <v>94.884417111874882</v>
      </c>
      <c r="O22" s="154">
        <f t="shared" si="6"/>
        <v>0</v>
      </c>
      <c r="P22" s="155">
        <f t="shared" si="7"/>
        <v>-10.115582888125118</v>
      </c>
      <c r="Q22" s="156">
        <f t="shared" si="8"/>
        <v>0.90366111535118931</v>
      </c>
      <c r="R22" s="327">
        <f>Q38</f>
        <v>0.90081805950876825</v>
      </c>
      <c r="S22" s="157">
        <v>0.16666666666666666</v>
      </c>
      <c r="T22" s="158">
        <v>0.22818287037037036</v>
      </c>
      <c r="U22" s="159"/>
      <c r="V22" s="160">
        <v>88.591997040871107</v>
      </c>
      <c r="W22" s="97"/>
      <c r="X22" s="98"/>
      <c r="Y22" s="12"/>
      <c r="Z22" s="198"/>
      <c r="AA22" s="330"/>
      <c r="AB22" s="331"/>
      <c r="AC22" s="12">
        <v>1</v>
      </c>
      <c r="AD22" s="198"/>
      <c r="AE22" s="115">
        <f t="shared" si="9"/>
        <v>-202.31165776250236</v>
      </c>
      <c r="AF22" s="156">
        <f t="shared" si="10"/>
        <v>0.90366111535118931</v>
      </c>
      <c r="AG22" s="381">
        <f>AF38</f>
        <v>0.9094797716194295</v>
      </c>
    </row>
    <row r="23" spans="1:33" ht="15.75" customHeight="1">
      <c r="A23" s="362"/>
      <c r="B23" s="163" t="s">
        <v>166</v>
      </c>
      <c r="C23" s="335" t="s">
        <v>221</v>
      </c>
      <c r="D23" s="336"/>
      <c r="E23" s="101">
        <v>31.72</v>
      </c>
      <c r="F23" s="111">
        <v>1543</v>
      </c>
      <c r="G23" s="103">
        <f t="shared" si="11"/>
        <v>48943.96</v>
      </c>
      <c r="H23" s="26"/>
      <c r="I23" s="107">
        <v>22</v>
      </c>
      <c r="J23" s="105">
        <v>2000</v>
      </c>
      <c r="K23" s="106">
        <f t="shared" si="1"/>
        <v>90.909090909090907</v>
      </c>
      <c r="L23" s="107">
        <v>22</v>
      </c>
      <c r="M23" s="105">
        <f t="shared" si="12"/>
        <v>1801.0072198559142</v>
      </c>
      <c r="N23" s="106">
        <f t="shared" si="5"/>
        <v>81.863964538905194</v>
      </c>
      <c r="O23" s="108">
        <f t="shared" si="6"/>
        <v>0</v>
      </c>
      <c r="P23" s="109">
        <f t="shared" si="7"/>
        <v>-9.045126370185713</v>
      </c>
      <c r="Q23" s="110">
        <f t="shared" si="8"/>
        <v>0.90050360992795719</v>
      </c>
      <c r="R23" s="328"/>
      <c r="S23" s="47">
        <v>0.23124999999999998</v>
      </c>
      <c r="T23" s="48">
        <v>0.26694444444444443</v>
      </c>
      <c r="U23" s="111">
        <v>5</v>
      </c>
      <c r="V23" s="112">
        <v>51.40456905409112</v>
      </c>
      <c r="W23" s="113"/>
      <c r="X23" s="116"/>
      <c r="Y23" s="12"/>
      <c r="Z23" s="198"/>
      <c r="AA23" s="337"/>
      <c r="AB23" s="338"/>
      <c r="AC23" s="12">
        <v>1</v>
      </c>
      <c r="AD23" s="198"/>
      <c r="AE23" s="117">
        <f t="shared" si="9"/>
        <v>-198.99278014408583</v>
      </c>
      <c r="AF23" s="110">
        <f t="shared" si="10"/>
        <v>0.90050360992795708</v>
      </c>
      <c r="AG23" s="374"/>
    </row>
    <row r="24" spans="1:33" ht="15.75" customHeight="1">
      <c r="A24" s="362"/>
      <c r="B24" s="163" t="s">
        <v>166</v>
      </c>
      <c r="C24" s="335" t="s">
        <v>222</v>
      </c>
      <c r="D24" s="336"/>
      <c r="E24" s="101">
        <v>34.79</v>
      </c>
      <c r="F24" s="111">
        <v>1709</v>
      </c>
      <c r="G24" s="103">
        <f t="shared" si="11"/>
        <v>59456.11</v>
      </c>
      <c r="H24" s="26"/>
      <c r="I24" s="107">
        <v>11</v>
      </c>
      <c r="J24" s="105">
        <v>2000</v>
      </c>
      <c r="K24" s="106">
        <f t="shared" si="1"/>
        <v>181.81818181818181</v>
      </c>
      <c r="L24" s="107">
        <v>11</v>
      </c>
      <c r="M24" s="105">
        <f t="shared" si="12"/>
        <v>1805.8749008060186</v>
      </c>
      <c r="N24" s="106">
        <f t="shared" si="5"/>
        <v>164.17044552781988</v>
      </c>
      <c r="O24" s="108">
        <f t="shared" si="6"/>
        <v>0</v>
      </c>
      <c r="P24" s="109">
        <f t="shared" si="7"/>
        <v>-17.647736290361934</v>
      </c>
      <c r="Q24" s="110">
        <f t="shared" si="8"/>
        <v>0.90293745040300932</v>
      </c>
      <c r="R24" s="328"/>
      <c r="S24" s="47">
        <v>0.27083333333333331</v>
      </c>
      <c r="T24" s="48">
        <v>0.31025462962962963</v>
      </c>
      <c r="U24" s="111">
        <v>5.5999999999999961</v>
      </c>
      <c r="V24" s="112">
        <v>56.78134180514563</v>
      </c>
      <c r="W24" s="113"/>
      <c r="X24" s="116"/>
      <c r="Y24" s="12"/>
      <c r="Z24" s="198"/>
      <c r="AA24" s="337"/>
      <c r="AB24" s="338"/>
      <c r="AC24" s="12">
        <v>0</v>
      </c>
      <c r="AD24" s="198"/>
      <c r="AE24" s="117">
        <f t="shared" si="9"/>
        <v>-194.12509919398144</v>
      </c>
      <c r="AF24" s="110">
        <f t="shared" si="10"/>
        <v>0.90293745040300932</v>
      </c>
      <c r="AG24" s="374"/>
    </row>
    <row r="25" spans="1:33" ht="15.75" customHeight="1">
      <c r="A25" s="362"/>
      <c r="B25" s="163" t="s">
        <v>166</v>
      </c>
      <c r="C25" s="335" t="s">
        <v>220</v>
      </c>
      <c r="D25" s="336"/>
      <c r="E25" s="101">
        <v>33.200000000000003</v>
      </c>
      <c r="F25" s="111">
        <v>2628</v>
      </c>
      <c r="G25" s="103">
        <f t="shared" si="11"/>
        <v>87249.600000000006</v>
      </c>
      <c r="H25" s="26"/>
      <c r="I25" s="107">
        <v>11</v>
      </c>
      <c r="J25" s="105">
        <v>2000</v>
      </c>
      <c r="K25" s="106">
        <f t="shared" si="1"/>
        <v>181.81818181818181</v>
      </c>
      <c r="L25" s="107">
        <v>11</v>
      </c>
      <c r="M25" s="105">
        <f t="shared" si="12"/>
        <v>1804.4739328160661</v>
      </c>
      <c r="N25" s="106">
        <f t="shared" si="5"/>
        <v>164.04308480146054</v>
      </c>
      <c r="O25" s="108">
        <f t="shared" si="6"/>
        <v>0</v>
      </c>
      <c r="P25" s="109">
        <f t="shared" si="7"/>
        <v>-17.775097016721276</v>
      </c>
      <c r="Q25" s="110">
        <f t="shared" si="8"/>
        <v>0.90223696640803297</v>
      </c>
      <c r="R25" s="328"/>
      <c r="S25" s="47">
        <v>0.31319444444444444</v>
      </c>
      <c r="T25" s="48">
        <v>0.37386574074074075</v>
      </c>
      <c r="U25" s="111">
        <v>5</v>
      </c>
      <c r="V25" s="112">
        <v>87.382808436542078</v>
      </c>
      <c r="W25" s="113"/>
      <c r="X25" s="116"/>
      <c r="Y25" s="12"/>
      <c r="Z25" s="198"/>
      <c r="AA25" s="337"/>
      <c r="AB25" s="338"/>
      <c r="AC25" s="12">
        <v>1</v>
      </c>
      <c r="AD25" s="198"/>
      <c r="AE25" s="117">
        <f t="shared" si="9"/>
        <v>-195.52606718393395</v>
      </c>
      <c r="AF25" s="110">
        <f t="shared" si="10"/>
        <v>0.90223696640803308</v>
      </c>
      <c r="AG25" s="374"/>
    </row>
    <row r="26" spans="1:33" ht="15.75" customHeight="1">
      <c r="A26" s="363"/>
      <c r="B26" s="163" t="s">
        <v>166</v>
      </c>
      <c r="C26" s="335" t="s">
        <v>225</v>
      </c>
      <c r="D26" s="336"/>
      <c r="E26" s="101">
        <v>51.44</v>
      </c>
      <c r="F26" s="111">
        <v>2649</v>
      </c>
      <c r="G26" s="103">
        <f t="shared" si="11"/>
        <v>136264.56</v>
      </c>
      <c r="H26" s="13"/>
      <c r="I26" s="118">
        <v>19</v>
      </c>
      <c r="J26" s="105">
        <v>2000</v>
      </c>
      <c r="K26" s="106">
        <f t="shared" si="1"/>
        <v>105.26315789473684</v>
      </c>
      <c r="L26" s="107">
        <v>19</v>
      </c>
      <c r="M26" s="105">
        <f t="shared" si="12"/>
        <v>1787.5152450743362</v>
      </c>
      <c r="N26" s="106">
        <f t="shared" si="5"/>
        <v>94.079749740754536</v>
      </c>
      <c r="O26" s="108">
        <f t="shared" si="6"/>
        <v>0</v>
      </c>
      <c r="P26" s="109">
        <f t="shared" si="7"/>
        <v>-11.183408153982299</v>
      </c>
      <c r="Q26" s="110">
        <f t="shared" si="8"/>
        <v>0.89375762253716817</v>
      </c>
      <c r="R26" s="328"/>
      <c r="S26" s="47">
        <v>0.37708333333333333</v>
      </c>
      <c r="T26" s="48">
        <v>0.43883101851851852</v>
      </c>
      <c r="U26" s="111">
        <v>4.6333333333333115</v>
      </c>
      <c r="V26" s="112">
        <v>88.916724172268673</v>
      </c>
      <c r="W26" s="113">
        <v>0.43883101851851852</v>
      </c>
      <c r="X26" s="116">
        <v>0.4770833333333333</v>
      </c>
      <c r="Y26" s="12"/>
      <c r="Z26" s="198"/>
      <c r="AA26" s="337"/>
      <c r="AB26" s="338"/>
      <c r="AC26" s="12">
        <v>2</v>
      </c>
      <c r="AD26" s="198"/>
      <c r="AE26" s="117">
        <f t="shared" si="9"/>
        <v>-212.48475492566376</v>
      </c>
      <c r="AF26" s="110">
        <f t="shared" si="10"/>
        <v>0.89375762253716817</v>
      </c>
      <c r="AG26" s="374"/>
    </row>
    <row r="27" spans="1:33" ht="15.75" customHeight="1">
      <c r="A27" s="363"/>
      <c r="B27" s="163" t="s">
        <v>168</v>
      </c>
      <c r="C27" s="335" t="s">
        <v>169</v>
      </c>
      <c r="D27" s="336"/>
      <c r="E27" s="101">
        <v>29.97</v>
      </c>
      <c r="F27" s="111">
        <v>2282</v>
      </c>
      <c r="G27" s="121">
        <f t="shared" si="11"/>
        <v>68391.539999999994</v>
      </c>
      <c r="H27" s="122"/>
      <c r="I27" s="107">
        <v>21</v>
      </c>
      <c r="J27" s="105">
        <v>2790</v>
      </c>
      <c r="K27" s="106">
        <f t="shared" si="1"/>
        <v>132.85714285714286</v>
      </c>
      <c r="L27" s="107">
        <v>22</v>
      </c>
      <c r="M27" s="105">
        <f t="shared" si="12"/>
        <v>2626.6346153846152</v>
      </c>
      <c r="N27" s="106">
        <f t="shared" si="5"/>
        <v>119.39248251748251</v>
      </c>
      <c r="O27" s="108">
        <f t="shared" si="6"/>
        <v>1</v>
      </c>
      <c r="P27" s="109">
        <f t="shared" si="7"/>
        <v>-13.464660339660355</v>
      </c>
      <c r="Q27" s="110">
        <f t="shared" si="8"/>
        <v>0.89865309421761019</v>
      </c>
      <c r="R27" s="328"/>
      <c r="S27" s="47">
        <v>0.4770833333333333</v>
      </c>
      <c r="T27" s="120">
        <v>0.51327546296296289</v>
      </c>
      <c r="U27" s="111">
        <v>55.083333333333286</v>
      </c>
      <c r="V27" s="112">
        <v>52.127539627338287</v>
      </c>
      <c r="W27" s="113"/>
      <c r="X27" s="116"/>
      <c r="Y27" s="12"/>
      <c r="Z27" s="198"/>
      <c r="AA27" s="337"/>
      <c r="AB27" s="338"/>
      <c r="AC27" s="12">
        <v>0</v>
      </c>
      <c r="AD27" s="198"/>
      <c r="AE27" s="117">
        <f t="shared" si="9"/>
        <v>-163.36538461538476</v>
      </c>
      <c r="AF27" s="110">
        <f t="shared" si="10"/>
        <v>0.94144609870416318</v>
      </c>
      <c r="AG27" s="374"/>
    </row>
    <row r="28" spans="1:33" ht="15.75" customHeight="1">
      <c r="A28" s="363"/>
      <c r="B28" s="163"/>
      <c r="C28" s="335"/>
      <c r="D28" s="336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328"/>
      <c r="S28" s="47"/>
      <c r="T28" s="120"/>
      <c r="U28" s="111"/>
      <c r="V28" s="112"/>
      <c r="W28" s="113"/>
      <c r="X28" s="116"/>
      <c r="Y28" s="12"/>
      <c r="Z28" s="198"/>
      <c r="AA28" s="337"/>
      <c r="AB28" s="338"/>
      <c r="AC28" s="12"/>
      <c r="AD28" s="198"/>
      <c r="AE28" s="117"/>
      <c r="AF28" s="110"/>
      <c r="AG28" s="374"/>
    </row>
    <row r="29" spans="1:33" ht="15.75" customHeight="1">
      <c r="A29" s="363"/>
      <c r="B29" s="163"/>
      <c r="C29" s="335"/>
      <c r="D29" s="336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328"/>
      <c r="S29" s="47"/>
      <c r="T29" s="120"/>
      <c r="U29" s="111"/>
      <c r="V29" s="112"/>
      <c r="W29" s="113"/>
      <c r="X29" s="116"/>
      <c r="Y29" s="12"/>
      <c r="Z29" s="198"/>
      <c r="AA29" s="337"/>
      <c r="AB29" s="338"/>
      <c r="AC29" s="12"/>
      <c r="AD29" s="198"/>
      <c r="AE29" s="117"/>
      <c r="AF29" s="110"/>
      <c r="AG29" s="374"/>
    </row>
    <row r="30" spans="1:33" ht="15.75" customHeight="1">
      <c r="A30" s="363"/>
      <c r="B30" s="163"/>
      <c r="C30" s="335"/>
      <c r="D30" s="336"/>
      <c r="E30" s="101"/>
      <c r="F30" s="111"/>
      <c r="G30" s="121"/>
      <c r="H30" s="62"/>
      <c r="I30" s="118"/>
      <c r="J30" s="105"/>
      <c r="K30" s="106"/>
      <c r="L30" s="118"/>
      <c r="M30" s="105"/>
      <c r="N30" s="106"/>
      <c r="O30" s="123"/>
      <c r="P30" s="124"/>
      <c r="Q30" s="125"/>
      <c r="R30" s="328"/>
      <c r="S30" s="47"/>
      <c r="T30" s="120"/>
      <c r="U30" s="111"/>
      <c r="V30" s="112"/>
      <c r="W30" s="113"/>
      <c r="X30" s="116"/>
      <c r="Y30" s="12"/>
      <c r="Z30" s="198"/>
      <c r="AA30" s="337"/>
      <c r="AB30" s="338"/>
      <c r="AC30" s="12"/>
      <c r="AD30" s="198"/>
      <c r="AE30" s="117"/>
      <c r="AF30" s="110"/>
      <c r="AG30" s="374"/>
    </row>
    <row r="31" spans="1:33" ht="15.75" customHeight="1">
      <c r="A31" s="363"/>
      <c r="B31" s="163"/>
      <c r="C31" s="335"/>
      <c r="D31" s="336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328"/>
      <c r="S31" s="47"/>
      <c r="T31" s="120"/>
      <c r="U31" s="111"/>
      <c r="V31" s="112"/>
      <c r="W31" s="113"/>
      <c r="X31" s="116"/>
      <c r="Y31" s="12"/>
      <c r="Z31" s="198"/>
      <c r="AA31" s="337"/>
      <c r="AB31" s="338"/>
      <c r="AC31" s="12"/>
      <c r="AD31" s="198"/>
      <c r="AE31" s="117"/>
      <c r="AF31" s="110"/>
      <c r="AG31" s="374"/>
    </row>
    <row r="32" spans="1:33" ht="15.75" customHeight="1">
      <c r="A32" s="363"/>
      <c r="B32" s="163"/>
      <c r="C32" s="335"/>
      <c r="D32" s="336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328"/>
      <c r="S32" s="47"/>
      <c r="T32" s="120"/>
      <c r="U32" s="111"/>
      <c r="V32" s="112"/>
      <c r="W32" s="113"/>
      <c r="X32" s="116"/>
      <c r="Y32" s="12"/>
      <c r="Z32" s="198"/>
      <c r="AA32" s="337"/>
      <c r="AB32" s="338"/>
      <c r="AC32" s="12"/>
      <c r="AD32" s="198"/>
      <c r="AE32" s="117"/>
      <c r="AF32" s="110"/>
      <c r="AG32" s="374"/>
    </row>
    <row r="33" spans="1:33" ht="15.75" customHeight="1">
      <c r="A33" s="363"/>
      <c r="B33" s="163"/>
      <c r="C33" s="335"/>
      <c r="D33" s="336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328"/>
      <c r="S33" s="47"/>
      <c r="T33" s="120"/>
      <c r="U33" s="111"/>
      <c r="V33" s="112"/>
      <c r="W33" s="113"/>
      <c r="X33" s="116"/>
      <c r="Y33" s="12"/>
      <c r="Z33" s="198"/>
      <c r="AA33" s="337"/>
      <c r="AB33" s="338"/>
      <c r="AC33" s="12"/>
      <c r="AD33" s="198"/>
      <c r="AE33" s="117"/>
      <c r="AF33" s="110"/>
      <c r="AG33" s="374"/>
    </row>
    <row r="34" spans="1:33" ht="15.75" customHeight="1">
      <c r="A34" s="363"/>
      <c r="B34" s="163"/>
      <c r="C34" s="335"/>
      <c r="D34" s="336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28"/>
      <c r="S34" s="47"/>
      <c r="T34" s="120"/>
      <c r="U34" s="111"/>
      <c r="V34" s="112"/>
      <c r="W34" s="113"/>
      <c r="X34" s="116"/>
      <c r="Y34" s="12"/>
      <c r="Z34" s="198"/>
      <c r="AA34" s="337"/>
      <c r="AB34" s="338"/>
      <c r="AC34" s="12"/>
      <c r="AD34" s="198"/>
      <c r="AE34" s="117"/>
      <c r="AF34" s="110"/>
      <c r="AG34" s="374"/>
    </row>
    <row r="35" spans="1:33" ht="15.75" customHeight="1">
      <c r="A35" s="363"/>
      <c r="B35" s="163"/>
      <c r="C35" s="335"/>
      <c r="D35" s="336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28"/>
      <c r="S35" s="47"/>
      <c r="T35" s="120"/>
      <c r="U35" s="111"/>
      <c r="V35" s="112"/>
      <c r="W35" s="183"/>
      <c r="X35" s="184"/>
      <c r="Y35" s="12"/>
      <c r="Z35" s="198"/>
      <c r="AA35" s="337"/>
      <c r="AB35" s="338"/>
      <c r="AC35" s="12"/>
      <c r="AD35" s="198"/>
      <c r="AE35" s="117"/>
      <c r="AF35" s="110"/>
      <c r="AG35" s="374"/>
    </row>
    <row r="36" spans="1:33" ht="15.75" customHeight="1">
      <c r="A36" s="363"/>
      <c r="B36" s="163"/>
      <c r="C36" s="335"/>
      <c r="D36" s="336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28"/>
      <c r="S36" s="47"/>
      <c r="T36" s="120"/>
      <c r="U36" s="111"/>
      <c r="V36" s="112"/>
      <c r="W36" s="185"/>
      <c r="X36" s="186"/>
      <c r="Y36" s="12"/>
      <c r="Z36" s="198"/>
      <c r="AA36" s="337"/>
      <c r="AB36" s="338"/>
      <c r="AC36" s="12"/>
      <c r="AD36" s="198"/>
      <c r="AE36" s="117"/>
      <c r="AF36" s="110"/>
      <c r="AG36" s="374"/>
    </row>
    <row r="37" spans="1:33" ht="15.75" customHeight="1">
      <c r="A37" s="363"/>
      <c r="B37" s="100"/>
      <c r="C37" s="335"/>
      <c r="D37" s="336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28"/>
      <c r="S37" s="47"/>
      <c r="T37" s="120"/>
      <c r="U37" s="130"/>
      <c r="V37" s="112"/>
      <c r="W37" s="185"/>
      <c r="X37" s="186"/>
      <c r="Y37" s="12"/>
      <c r="Z37" s="198"/>
      <c r="AA37" s="337"/>
      <c r="AB37" s="338"/>
      <c r="AC37" s="12"/>
      <c r="AD37" s="198"/>
      <c r="AE37" s="117"/>
      <c r="AF37" s="110"/>
      <c r="AG37" s="374"/>
    </row>
    <row r="38" spans="1:33" ht="15.75" customHeight="1" thickBot="1">
      <c r="A38" s="364"/>
      <c r="B38" s="133" t="s">
        <v>115</v>
      </c>
      <c r="C38" s="358"/>
      <c r="D38" s="358"/>
      <c r="E38" s="134"/>
      <c r="F38" s="167"/>
      <c r="G38" s="135"/>
      <c r="H38" s="69"/>
      <c r="I38" s="136">
        <f t="shared" ref="I38:J38" si="13">AVERAGE(I22:I37)</f>
        <v>17.333333333333332</v>
      </c>
      <c r="J38" s="137">
        <f t="shared" si="13"/>
        <v>2148.3333333333335</v>
      </c>
      <c r="K38" s="138">
        <f t="shared" ref="K38" si="14">J38/I38</f>
        <v>123.94230769230771</v>
      </c>
      <c r="L38" s="136">
        <f t="shared" ref="L38:M38" si="15">AVERAGE(L22:L37)</f>
        <v>17.5</v>
      </c>
      <c r="M38" s="137">
        <f t="shared" si="15"/>
        <v>1953.8657093624079</v>
      </c>
      <c r="N38" s="138">
        <f t="shared" ref="N38:N45" si="16">M38/L38</f>
        <v>111.64946910642331</v>
      </c>
      <c r="O38" s="139">
        <f t="shared" ref="O38:O45" si="17">L38-I38</f>
        <v>0.16666666666666785</v>
      </c>
      <c r="P38" s="140">
        <f t="shared" ref="P38:P45" si="18">N38-K38</f>
        <v>-12.292838585884397</v>
      </c>
      <c r="Q38" s="141">
        <f t="shared" ref="Q38:Q45" si="19">N38/K38</f>
        <v>0.90081805950876825</v>
      </c>
      <c r="R38" s="329"/>
      <c r="S38" s="142">
        <v>0.16666666666666666</v>
      </c>
      <c r="T38" s="143">
        <v>0.51327546296296289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359"/>
      <c r="AB38" s="360"/>
      <c r="AC38" s="179">
        <f>SUM(AC22:AC37)</f>
        <v>5</v>
      </c>
      <c r="AD38" s="180">
        <f>SUM(AD22:AD37)</f>
        <v>0</v>
      </c>
      <c r="AE38" s="168">
        <f t="shared" ref="AE38:AE45" si="20">M38-J38</f>
        <v>-194.46762397092562</v>
      </c>
      <c r="AF38" s="141">
        <f t="shared" ref="AF38:AF45" si="21">M38/J38</f>
        <v>0.9094797716194295</v>
      </c>
      <c r="AG38" s="375"/>
    </row>
    <row r="39" spans="1:33" ht="15.75" customHeight="1">
      <c r="A39" s="322" t="s">
        <v>178</v>
      </c>
      <c r="B39" s="146" t="s">
        <v>173</v>
      </c>
      <c r="C39" s="325" t="s">
        <v>180</v>
      </c>
      <c r="D39" s="326"/>
      <c r="E39" s="147">
        <v>53.76</v>
      </c>
      <c r="F39" s="97">
        <v>2921</v>
      </c>
      <c r="G39" s="148">
        <f t="shared" ref="G39:G45" si="22">E39*F39</f>
        <v>157032.95999999999</v>
      </c>
      <c r="H39" s="149"/>
      <c r="I39" s="150">
        <v>20</v>
      </c>
      <c r="J39" s="151">
        <v>2000</v>
      </c>
      <c r="K39" s="152">
        <f>J39/I39</f>
        <v>100</v>
      </c>
      <c r="L39" s="153">
        <v>20</v>
      </c>
      <c r="M39" s="151">
        <f t="shared" ref="M39:M45" si="23">F39/V39*60</f>
        <v>1787.9672514041904</v>
      </c>
      <c r="N39" s="152">
        <f t="shared" si="16"/>
        <v>89.398362570209514</v>
      </c>
      <c r="O39" s="154">
        <f t="shared" si="17"/>
        <v>0</v>
      </c>
      <c r="P39" s="155">
        <f t="shared" si="18"/>
        <v>-10.601637429790486</v>
      </c>
      <c r="Q39" s="156">
        <f t="shared" si="19"/>
        <v>0.89398362570209511</v>
      </c>
      <c r="R39" s="327">
        <f>Q55</f>
        <v>0.88872791597231815</v>
      </c>
      <c r="S39" s="157">
        <v>0.16666666666666666</v>
      </c>
      <c r="T39" s="158">
        <v>0.23473379629629629</v>
      </c>
      <c r="U39" s="159"/>
      <c r="V39" s="160">
        <v>98.021929575252869</v>
      </c>
      <c r="W39" s="158"/>
      <c r="X39" s="169"/>
      <c r="Y39" s="12"/>
      <c r="Z39" s="198"/>
      <c r="AA39" s="330"/>
      <c r="AB39" s="331"/>
      <c r="AC39" s="12">
        <v>2</v>
      </c>
      <c r="AD39" s="198"/>
      <c r="AE39" s="115">
        <f t="shared" si="20"/>
        <v>-212.03274859580961</v>
      </c>
      <c r="AF39" s="156">
        <f t="shared" si="21"/>
        <v>0.89398362570209522</v>
      </c>
      <c r="AG39" s="332">
        <f>AF55</f>
        <v>0.88872791597231826</v>
      </c>
    </row>
    <row r="40" spans="1:33" ht="15.75" customHeight="1">
      <c r="A40" s="323"/>
      <c r="B40" s="163" t="s">
        <v>173</v>
      </c>
      <c r="C40" s="335" t="s">
        <v>181</v>
      </c>
      <c r="D40" s="336"/>
      <c r="E40" s="101">
        <v>71.55</v>
      </c>
      <c r="F40" s="102">
        <v>1959</v>
      </c>
      <c r="G40" s="103">
        <f t="shared" si="22"/>
        <v>140166.44999999998</v>
      </c>
      <c r="H40" s="26"/>
      <c r="I40" s="104">
        <v>22</v>
      </c>
      <c r="J40" s="105">
        <v>2000</v>
      </c>
      <c r="K40" s="106">
        <f t="shared" si="1"/>
        <v>90.909090909090907</v>
      </c>
      <c r="L40" s="107">
        <v>22</v>
      </c>
      <c r="M40" s="105">
        <f t="shared" si="23"/>
        <v>1787.3377198173043</v>
      </c>
      <c r="N40" s="106">
        <f t="shared" si="16"/>
        <v>81.242623628059292</v>
      </c>
      <c r="O40" s="108">
        <f t="shared" si="17"/>
        <v>0</v>
      </c>
      <c r="P40" s="109">
        <f t="shared" si="18"/>
        <v>-9.6664672810316148</v>
      </c>
      <c r="Q40" s="110">
        <f t="shared" si="19"/>
        <v>0.89366885990865219</v>
      </c>
      <c r="R40" s="328"/>
      <c r="S40" s="47">
        <v>0.23819444444444443</v>
      </c>
      <c r="T40" s="48">
        <v>0.28385416666666663</v>
      </c>
      <c r="U40" s="111">
        <v>4.9833333333333263</v>
      </c>
      <c r="V40" s="112">
        <v>65.762613688930898</v>
      </c>
      <c r="W40" s="113"/>
      <c r="X40" s="116"/>
      <c r="Y40" s="12"/>
      <c r="Z40" s="198"/>
      <c r="AA40" s="337"/>
      <c r="AB40" s="338"/>
      <c r="AC40" s="12">
        <v>1</v>
      </c>
      <c r="AD40" s="198"/>
      <c r="AE40" s="117">
        <f t="shared" si="20"/>
        <v>-212.66228018269567</v>
      </c>
      <c r="AF40" s="110">
        <f t="shared" si="21"/>
        <v>0.89366885990865219</v>
      </c>
      <c r="AG40" s="333"/>
    </row>
    <row r="41" spans="1:33" ht="15.75" customHeight="1">
      <c r="A41" s="323"/>
      <c r="B41" s="163" t="s">
        <v>173</v>
      </c>
      <c r="C41" s="335" t="s">
        <v>231</v>
      </c>
      <c r="D41" s="336"/>
      <c r="E41" s="101">
        <v>63.92</v>
      </c>
      <c r="F41" s="102">
        <v>3300</v>
      </c>
      <c r="G41" s="103">
        <f t="shared" si="22"/>
        <v>210936</v>
      </c>
      <c r="H41" s="26"/>
      <c r="I41" s="104">
        <v>24</v>
      </c>
      <c r="J41" s="105">
        <v>2000</v>
      </c>
      <c r="K41" s="106">
        <f t="shared" si="1"/>
        <v>83.333333333333329</v>
      </c>
      <c r="L41" s="107">
        <v>24</v>
      </c>
      <c r="M41" s="105">
        <f t="shared" si="23"/>
        <v>1705.1339627777829</v>
      </c>
      <c r="N41" s="106">
        <f t="shared" si="16"/>
        <v>71.047248449074289</v>
      </c>
      <c r="O41" s="108">
        <f t="shared" si="17"/>
        <v>0</v>
      </c>
      <c r="P41" s="109">
        <f t="shared" si="18"/>
        <v>-12.28608488425904</v>
      </c>
      <c r="Q41" s="110">
        <f t="shared" si="19"/>
        <v>0.85256698138889153</v>
      </c>
      <c r="R41" s="328"/>
      <c r="S41" s="47">
        <v>0.28749999999999998</v>
      </c>
      <c r="T41" s="48">
        <v>0.36813657407407407</v>
      </c>
      <c r="U41" s="111">
        <v>5.2500000000000213</v>
      </c>
      <c r="V41" s="112">
        <v>116.11990865365446</v>
      </c>
      <c r="W41" s="113"/>
      <c r="X41" s="116"/>
      <c r="Y41" s="12"/>
      <c r="Z41" s="198"/>
      <c r="AA41" s="337"/>
      <c r="AB41" s="338"/>
      <c r="AC41" s="12">
        <v>3</v>
      </c>
      <c r="AD41" s="198"/>
      <c r="AE41" s="117">
        <f t="shared" si="20"/>
        <v>-294.86603722221707</v>
      </c>
      <c r="AF41" s="110">
        <f t="shared" si="21"/>
        <v>0.85256698138889142</v>
      </c>
      <c r="AG41" s="333"/>
    </row>
    <row r="42" spans="1:33" ht="15.75" customHeight="1">
      <c r="A42" s="323"/>
      <c r="B42" s="163" t="s">
        <v>173</v>
      </c>
      <c r="C42" s="335" t="s">
        <v>175</v>
      </c>
      <c r="D42" s="336"/>
      <c r="E42" s="101">
        <v>58.67</v>
      </c>
      <c r="F42" s="102">
        <v>924</v>
      </c>
      <c r="G42" s="103">
        <f t="shared" si="22"/>
        <v>54211.08</v>
      </c>
      <c r="H42" s="26">
        <v>2</v>
      </c>
      <c r="I42" s="104">
        <v>23</v>
      </c>
      <c r="J42" s="105">
        <v>2000</v>
      </c>
      <c r="K42" s="106">
        <f t="shared" si="1"/>
        <v>86.956521739130437</v>
      </c>
      <c r="L42" s="107">
        <v>23</v>
      </c>
      <c r="M42" s="105">
        <f t="shared" si="23"/>
        <v>1787.1743500569044</v>
      </c>
      <c r="N42" s="106">
        <f t="shared" si="16"/>
        <v>77.703232611169753</v>
      </c>
      <c r="O42" s="108">
        <f t="shared" si="17"/>
        <v>0</v>
      </c>
      <c r="P42" s="109">
        <f t="shared" si="18"/>
        <v>-9.2532891279606844</v>
      </c>
      <c r="Q42" s="110">
        <f t="shared" si="19"/>
        <v>0.89358717502845209</v>
      </c>
      <c r="R42" s="328"/>
      <c r="S42" s="47">
        <v>0.37152777777777773</v>
      </c>
      <c r="T42" s="48">
        <v>0.39306712962962959</v>
      </c>
      <c r="U42" s="111">
        <v>4.8833333333332707</v>
      </c>
      <c r="V42" s="112">
        <v>31.021036083152588</v>
      </c>
      <c r="W42" s="113"/>
      <c r="X42" s="116"/>
      <c r="Y42" s="12"/>
      <c r="Z42" s="198"/>
      <c r="AA42" s="337"/>
      <c r="AB42" s="338"/>
      <c r="AC42" s="12">
        <v>1</v>
      </c>
      <c r="AD42" s="198"/>
      <c r="AE42" s="117">
        <f t="shared" si="20"/>
        <v>-212.82564994309564</v>
      </c>
      <c r="AF42" s="110">
        <f t="shared" si="21"/>
        <v>0.8935871750284522</v>
      </c>
      <c r="AG42" s="333"/>
    </row>
    <row r="43" spans="1:33" ht="15.75" customHeight="1">
      <c r="A43" s="323"/>
      <c r="B43" s="163" t="s">
        <v>173</v>
      </c>
      <c r="C43" s="335" t="s">
        <v>179</v>
      </c>
      <c r="D43" s="336"/>
      <c r="E43" s="101">
        <v>59.54</v>
      </c>
      <c r="F43" s="102">
        <v>2355</v>
      </c>
      <c r="G43" s="103">
        <f t="shared" si="22"/>
        <v>140216.70000000001</v>
      </c>
      <c r="H43" s="13"/>
      <c r="I43" s="104">
        <v>23</v>
      </c>
      <c r="J43" s="105">
        <v>2000</v>
      </c>
      <c r="K43" s="106">
        <f t="shared" si="1"/>
        <v>86.956521739130437</v>
      </c>
      <c r="L43" s="107">
        <v>23</v>
      </c>
      <c r="M43" s="105">
        <f t="shared" si="23"/>
        <v>1795.4576036313949</v>
      </c>
      <c r="N43" s="106">
        <f t="shared" si="16"/>
        <v>78.063374070930209</v>
      </c>
      <c r="O43" s="108">
        <f t="shared" si="17"/>
        <v>0</v>
      </c>
      <c r="P43" s="109">
        <f t="shared" si="18"/>
        <v>-8.8931476682002284</v>
      </c>
      <c r="Q43" s="110">
        <f t="shared" si="19"/>
        <v>0.89772880181569736</v>
      </c>
      <c r="R43" s="328"/>
      <c r="S43" s="47">
        <v>0.3965277777777777</v>
      </c>
      <c r="T43" s="48">
        <v>0.45116898148148143</v>
      </c>
      <c r="U43" s="111">
        <v>4.9833333333332863</v>
      </c>
      <c r="V43" s="112">
        <v>78.698600130804707</v>
      </c>
      <c r="W43" s="113">
        <v>0.45116898148148143</v>
      </c>
      <c r="X43" s="116">
        <v>0.4902777777777777</v>
      </c>
      <c r="Y43" s="12"/>
      <c r="Z43" s="198"/>
      <c r="AA43" s="337"/>
      <c r="AB43" s="338"/>
      <c r="AC43" s="12">
        <v>2</v>
      </c>
      <c r="AD43" s="198"/>
      <c r="AE43" s="117">
        <f t="shared" si="20"/>
        <v>-204.54239636860507</v>
      </c>
      <c r="AF43" s="110">
        <f t="shared" si="21"/>
        <v>0.89772880181569747</v>
      </c>
      <c r="AG43" s="333"/>
    </row>
    <row r="44" spans="1:33" ht="15.75" customHeight="1">
      <c r="A44" s="323"/>
      <c r="B44" s="163" t="s">
        <v>173</v>
      </c>
      <c r="C44" s="335" t="s">
        <v>212</v>
      </c>
      <c r="D44" s="336"/>
      <c r="E44" s="101">
        <v>61.09</v>
      </c>
      <c r="F44" s="102">
        <v>2191</v>
      </c>
      <c r="G44" s="121">
        <f t="shared" si="22"/>
        <v>133848.19</v>
      </c>
      <c r="H44" s="122"/>
      <c r="I44" s="104">
        <v>20</v>
      </c>
      <c r="J44" s="105">
        <v>2000</v>
      </c>
      <c r="K44" s="106">
        <f t="shared" si="1"/>
        <v>100</v>
      </c>
      <c r="L44" s="107">
        <v>20</v>
      </c>
      <c r="M44" s="105">
        <f t="shared" si="23"/>
        <v>1791.9455858679728</v>
      </c>
      <c r="N44" s="106">
        <f t="shared" si="16"/>
        <v>89.597279293398643</v>
      </c>
      <c r="O44" s="108">
        <f t="shared" si="17"/>
        <v>0</v>
      </c>
      <c r="P44" s="109">
        <f t="shared" si="18"/>
        <v>-10.402720706601357</v>
      </c>
      <c r="Q44" s="110">
        <f t="shared" si="19"/>
        <v>0.89597279293398646</v>
      </c>
      <c r="R44" s="328"/>
      <c r="S44" s="47">
        <v>0.4902777777777777</v>
      </c>
      <c r="T44" s="120">
        <v>0.54121527777777767</v>
      </c>
      <c r="U44" s="111">
        <v>56.31666666666662</v>
      </c>
      <c r="V44" s="112">
        <v>73.36160262719369</v>
      </c>
      <c r="W44" s="113"/>
      <c r="X44" s="116"/>
      <c r="Y44" s="12"/>
      <c r="Z44" s="198"/>
      <c r="AA44" s="337"/>
      <c r="AB44" s="338"/>
      <c r="AC44" s="12">
        <v>2</v>
      </c>
      <c r="AD44" s="198"/>
      <c r="AE44" s="117">
        <f t="shared" si="20"/>
        <v>-208.0544141320272</v>
      </c>
      <c r="AF44" s="110">
        <f t="shared" si="21"/>
        <v>0.89597279293398635</v>
      </c>
      <c r="AG44" s="333"/>
    </row>
    <row r="45" spans="1:33" ht="15.75" customHeight="1">
      <c r="A45" s="323"/>
      <c r="B45" s="163" t="s">
        <v>173</v>
      </c>
      <c r="C45" s="335" t="s">
        <v>175</v>
      </c>
      <c r="D45" s="336"/>
      <c r="E45" s="101">
        <v>58.67</v>
      </c>
      <c r="F45" s="102">
        <v>2406</v>
      </c>
      <c r="G45" s="121">
        <f t="shared" si="22"/>
        <v>141160.02000000002</v>
      </c>
      <c r="H45" s="62"/>
      <c r="I45" s="104">
        <v>23</v>
      </c>
      <c r="J45" s="105">
        <v>2000</v>
      </c>
      <c r="K45" s="106">
        <f t="shared" si="1"/>
        <v>86.956521739130437</v>
      </c>
      <c r="L45" s="107">
        <v>23</v>
      </c>
      <c r="M45" s="105">
        <f t="shared" si="23"/>
        <v>1787.1743500569041</v>
      </c>
      <c r="N45" s="106">
        <f t="shared" si="16"/>
        <v>77.703232611169739</v>
      </c>
      <c r="O45" s="123">
        <f t="shared" si="17"/>
        <v>0</v>
      </c>
      <c r="P45" s="124">
        <f t="shared" si="18"/>
        <v>-9.2532891279606986</v>
      </c>
      <c r="Q45" s="125">
        <f t="shared" si="19"/>
        <v>0.89358717502845197</v>
      </c>
      <c r="R45" s="328"/>
      <c r="S45" s="119">
        <v>0.54513888888888884</v>
      </c>
      <c r="T45" s="120">
        <v>0.60122685185185176</v>
      </c>
      <c r="U45" s="111">
        <v>5.6500000000000838</v>
      </c>
      <c r="V45" s="112">
        <v>80.775554995741487</v>
      </c>
      <c r="W45" s="120"/>
      <c r="X45" s="189"/>
      <c r="Y45" s="12"/>
      <c r="Z45" s="198"/>
      <c r="AA45" s="337"/>
      <c r="AB45" s="338"/>
      <c r="AC45" s="12">
        <v>2</v>
      </c>
      <c r="AD45" s="198"/>
      <c r="AE45" s="117">
        <f t="shared" si="20"/>
        <v>-212.82564994309587</v>
      </c>
      <c r="AF45" s="110">
        <f t="shared" si="21"/>
        <v>0.89358717502845209</v>
      </c>
      <c r="AG45" s="333"/>
    </row>
    <row r="46" spans="1:33" ht="15.75" customHeight="1">
      <c r="A46" s="323"/>
      <c r="B46" s="163"/>
      <c r="C46" s="335"/>
      <c r="D46" s="336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28"/>
      <c r="S46" s="119"/>
      <c r="T46" s="120"/>
      <c r="U46" s="111"/>
      <c r="V46" s="112"/>
      <c r="W46" s="120"/>
      <c r="X46" s="189"/>
      <c r="Y46" s="12"/>
      <c r="Z46" s="198"/>
      <c r="AA46" s="337"/>
      <c r="AB46" s="338"/>
      <c r="AC46" s="12"/>
      <c r="AD46" s="198"/>
      <c r="AE46" s="117"/>
      <c r="AF46" s="110"/>
      <c r="AG46" s="333"/>
    </row>
    <row r="47" spans="1:33" ht="15.75" customHeight="1">
      <c r="A47" s="323"/>
      <c r="B47" s="163"/>
      <c r="C47" s="335"/>
      <c r="D47" s="336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8"/>
      <c r="S47" s="119"/>
      <c r="T47" s="120"/>
      <c r="U47" s="111"/>
      <c r="V47" s="112"/>
      <c r="W47" s="120"/>
      <c r="X47" s="189"/>
      <c r="Y47" s="12"/>
      <c r="Z47" s="198"/>
      <c r="AA47" s="337"/>
      <c r="AB47" s="338"/>
      <c r="AC47" s="12"/>
      <c r="AD47" s="198"/>
      <c r="AE47" s="117"/>
      <c r="AF47" s="110"/>
      <c r="AG47" s="333"/>
    </row>
    <row r="48" spans="1:33" ht="15.75" customHeight="1">
      <c r="A48" s="323"/>
      <c r="B48" s="163"/>
      <c r="C48" s="335"/>
      <c r="D48" s="336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8"/>
      <c r="S48" s="119"/>
      <c r="T48" s="120"/>
      <c r="U48" s="111"/>
      <c r="V48" s="112"/>
      <c r="W48" s="120"/>
      <c r="X48" s="189"/>
      <c r="Y48" s="12"/>
      <c r="Z48" s="198"/>
      <c r="AA48" s="337"/>
      <c r="AB48" s="338"/>
      <c r="AC48" s="12"/>
      <c r="AD48" s="198"/>
      <c r="AE48" s="117"/>
      <c r="AF48" s="110"/>
      <c r="AG48" s="333"/>
    </row>
    <row r="49" spans="1:33" ht="15.75" customHeight="1">
      <c r="A49" s="323"/>
      <c r="B49" s="163"/>
      <c r="C49" s="335"/>
      <c r="D49" s="336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8"/>
      <c r="S49" s="119"/>
      <c r="T49" s="120"/>
      <c r="U49" s="111"/>
      <c r="V49" s="112"/>
      <c r="W49" s="120"/>
      <c r="X49" s="189"/>
      <c r="Y49" s="12"/>
      <c r="Z49" s="198"/>
      <c r="AA49" s="337"/>
      <c r="AB49" s="338"/>
      <c r="AC49" s="12"/>
      <c r="AD49" s="198"/>
      <c r="AE49" s="117"/>
      <c r="AF49" s="110"/>
      <c r="AG49" s="333"/>
    </row>
    <row r="50" spans="1:33" ht="15.75" customHeight="1">
      <c r="A50" s="323"/>
      <c r="B50" s="163"/>
      <c r="C50" s="335"/>
      <c r="D50" s="336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8"/>
      <c r="S50" s="119"/>
      <c r="T50" s="120"/>
      <c r="U50" s="111"/>
      <c r="V50" s="112"/>
      <c r="W50" s="120"/>
      <c r="X50" s="189"/>
      <c r="Y50" s="12"/>
      <c r="Z50" s="198"/>
      <c r="AA50" s="337"/>
      <c r="AB50" s="338"/>
      <c r="AC50" s="12"/>
      <c r="AD50" s="198"/>
      <c r="AE50" s="117"/>
      <c r="AF50" s="110"/>
      <c r="AG50" s="333"/>
    </row>
    <row r="51" spans="1:33" ht="15.75" customHeight="1">
      <c r="A51" s="323"/>
      <c r="B51" s="163"/>
      <c r="C51" s="335"/>
      <c r="D51" s="336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8"/>
      <c r="S51" s="119"/>
      <c r="T51" s="120"/>
      <c r="U51" s="111"/>
      <c r="V51" s="112"/>
      <c r="W51" s="120"/>
      <c r="X51" s="189"/>
      <c r="Y51" s="12"/>
      <c r="Z51" s="198"/>
      <c r="AA51" s="337"/>
      <c r="AB51" s="338"/>
      <c r="AC51" s="12"/>
      <c r="AD51" s="198"/>
      <c r="AE51" s="117"/>
      <c r="AF51" s="110"/>
      <c r="AG51" s="333"/>
    </row>
    <row r="52" spans="1:33" ht="15.75" customHeight="1">
      <c r="A52" s="323"/>
      <c r="B52" s="163"/>
      <c r="C52" s="335"/>
      <c r="D52" s="336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8"/>
      <c r="S52" s="119"/>
      <c r="T52" s="120"/>
      <c r="U52" s="111"/>
      <c r="V52" s="112"/>
      <c r="W52" s="120"/>
      <c r="X52" s="189"/>
      <c r="Y52" s="12"/>
      <c r="Z52" s="198"/>
      <c r="AA52" s="337"/>
      <c r="AB52" s="338"/>
      <c r="AC52" s="12"/>
      <c r="AD52" s="198"/>
      <c r="AE52" s="117"/>
      <c r="AF52" s="110"/>
      <c r="AG52" s="333"/>
    </row>
    <row r="53" spans="1:33" ht="15.75" customHeight="1">
      <c r="A53" s="323"/>
      <c r="B53" s="163"/>
      <c r="C53" s="335"/>
      <c r="D53" s="336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8"/>
      <c r="S53" s="119"/>
      <c r="T53" s="120"/>
      <c r="U53" s="111"/>
      <c r="V53" s="112"/>
      <c r="W53" s="120"/>
      <c r="X53" s="189"/>
      <c r="Y53" s="12"/>
      <c r="Z53" s="198"/>
      <c r="AA53" s="337"/>
      <c r="AB53" s="338"/>
      <c r="AC53" s="12"/>
      <c r="AD53" s="198"/>
      <c r="AE53" s="117"/>
      <c r="AF53" s="110"/>
      <c r="AG53" s="333"/>
    </row>
    <row r="54" spans="1:33" ht="15.75" customHeight="1">
      <c r="A54" s="323"/>
      <c r="B54" s="163"/>
      <c r="C54" s="335"/>
      <c r="D54" s="336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8"/>
      <c r="S54" s="119"/>
      <c r="T54" s="120"/>
      <c r="U54" s="130"/>
      <c r="V54" s="131"/>
      <c r="W54" s="126"/>
      <c r="X54" s="127"/>
      <c r="Y54" s="12"/>
      <c r="Z54" s="198"/>
      <c r="AA54" s="337"/>
      <c r="AB54" s="338"/>
      <c r="AC54" s="12"/>
      <c r="AD54" s="198"/>
      <c r="AE54" s="165"/>
      <c r="AF54" s="125"/>
      <c r="AG54" s="333"/>
    </row>
    <row r="55" spans="1:33" ht="15.75" customHeight="1" thickBot="1">
      <c r="A55" s="324"/>
      <c r="B55" s="133" t="s">
        <v>115</v>
      </c>
      <c r="C55" s="358"/>
      <c r="D55" s="358"/>
      <c r="E55" s="134"/>
      <c r="F55" s="167"/>
      <c r="G55" s="135"/>
      <c r="H55" s="69"/>
      <c r="I55" s="136">
        <f t="shared" ref="I55:J55" si="24">AVERAGE(I39:I54)</f>
        <v>22.142857142857142</v>
      </c>
      <c r="J55" s="137">
        <f t="shared" si="24"/>
        <v>2000</v>
      </c>
      <c r="K55" s="138">
        <f t="shared" ref="K55" si="25">J55/I55</f>
        <v>90.322580645161295</v>
      </c>
      <c r="L55" s="136">
        <f t="shared" ref="L55:M55" si="26">AVERAGE(L39:L54)</f>
        <v>22.142857142857142</v>
      </c>
      <c r="M55" s="137">
        <f t="shared" si="26"/>
        <v>1777.4558319446364</v>
      </c>
      <c r="N55" s="138">
        <f t="shared" ref="N55:N63" si="27">M55/L55</f>
        <v>80.272198862015841</v>
      </c>
      <c r="O55" s="139">
        <f t="shared" ref="O55:O63" si="28">L55-I55</f>
        <v>0</v>
      </c>
      <c r="P55" s="140">
        <f t="shared" ref="P55:P63" si="29">N55-K55</f>
        <v>-10.050381783145454</v>
      </c>
      <c r="Q55" s="141">
        <f t="shared" ref="Q55:Q63" si="30">N55/K55</f>
        <v>0.88872791597231815</v>
      </c>
      <c r="R55" s="329"/>
      <c r="S55" s="142">
        <v>0.16666666666666666</v>
      </c>
      <c r="T55" s="143">
        <v>0.60122685185185176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359"/>
      <c r="AB55" s="360"/>
      <c r="AC55" s="179">
        <f>SUM(AC39:AC54)</f>
        <v>13</v>
      </c>
      <c r="AD55" s="191">
        <f>SUM(AD39:AD54)</f>
        <v>0</v>
      </c>
      <c r="AE55" s="168">
        <f t="shared" ref="AE55:AE63" si="31">M55-J55</f>
        <v>-222.54416805536357</v>
      </c>
      <c r="AF55" s="141">
        <f t="shared" ref="AF55:AF63" si="32">M55/J55</f>
        <v>0.88872791597231826</v>
      </c>
      <c r="AG55" s="334"/>
    </row>
    <row r="56" spans="1:33" ht="15.75" customHeight="1">
      <c r="A56" s="361" t="s">
        <v>191</v>
      </c>
      <c r="B56" s="114" t="s">
        <v>203</v>
      </c>
      <c r="C56" s="372" t="s">
        <v>204</v>
      </c>
      <c r="D56" s="372"/>
      <c r="E56" s="147">
        <v>28.86</v>
      </c>
      <c r="F56" s="97">
        <v>2812</v>
      </c>
      <c r="G56" s="148">
        <f t="shared" ref="G56:G63" si="33">E56*F56</f>
        <v>81154.319999999992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3" si="34">F56/V56*60</f>
        <v>3190.7579423240081</v>
      </c>
      <c r="N56" s="152">
        <f t="shared" si="27"/>
        <v>167.93462854336886</v>
      </c>
      <c r="O56" s="154">
        <f t="shared" si="28"/>
        <v>0</v>
      </c>
      <c r="P56" s="155">
        <f t="shared" si="29"/>
        <v>-21.53905566715747</v>
      </c>
      <c r="Q56" s="156">
        <f t="shared" si="30"/>
        <v>0.88632165064555779</v>
      </c>
      <c r="R56" s="327">
        <f>Q72</f>
        <v>0.89534423539572949</v>
      </c>
      <c r="S56" s="157">
        <v>0.16666666666666666</v>
      </c>
      <c r="T56" s="158">
        <v>0.20337962962962963</v>
      </c>
      <c r="U56" s="159"/>
      <c r="V56" s="160">
        <v>52.877718413547768</v>
      </c>
      <c r="W56" s="158"/>
      <c r="X56" s="169"/>
      <c r="Y56" s="12"/>
      <c r="Z56" s="198"/>
      <c r="AA56" s="330"/>
      <c r="AB56" s="331"/>
      <c r="AC56" s="12">
        <v>1</v>
      </c>
      <c r="AD56" s="198"/>
      <c r="AE56" s="115">
        <f t="shared" si="31"/>
        <v>-409.24205767599187</v>
      </c>
      <c r="AF56" s="156">
        <f t="shared" si="32"/>
        <v>0.88632165064555779</v>
      </c>
      <c r="AG56" s="332">
        <f>AF72</f>
        <v>0.89534423539572938</v>
      </c>
    </row>
    <row r="57" spans="1:33" ht="15.75" customHeight="1">
      <c r="A57" s="362"/>
      <c r="B57" s="100" t="s">
        <v>203</v>
      </c>
      <c r="C57" s="376" t="s">
        <v>208</v>
      </c>
      <c r="D57" s="376"/>
      <c r="E57" s="101">
        <v>31.11</v>
      </c>
      <c r="F57" s="102">
        <v>3881</v>
      </c>
      <c r="G57" s="103">
        <f t="shared" si="33"/>
        <v>120737.91</v>
      </c>
      <c r="H57" s="26"/>
      <c r="I57" s="104">
        <v>19</v>
      </c>
      <c r="J57" s="105">
        <v>3600</v>
      </c>
      <c r="K57" s="106">
        <f t="shared" ref="K57:K91" si="35">J57/I57</f>
        <v>189.47368421052633</v>
      </c>
      <c r="L57" s="107">
        <v>19</v>
      </c>
      <c r="M57" s="105">
        <f t="shared" si="34"/>
        <v>3184.5958680766462</v>
      </c>
      <c r="N57" s="106">
        <f t="shared" si="27"/>
        <v>167.61030884613928</v>
      </c>
      <c r="O57" s="108">
        <f t="shared" si="28"/>
        <v>0</v>
      </c>
      <c r="P57" s="109">
        <f t="shared" si="29"/>
        <v>-21.863375364387053</v>
      </c>
      <c r="Q57" s="110">
        <f t="shared" si="30"/>
        <v>0.88460996335462394</v>
      </c>
      <c r="R57" s="328"/>
      <c r="S57" s="47">
        <v>0.20694444444444446</v>
      </c>
      <c r="T57" s="48">
        <v>0.25771990740740741</v>
      </c>
      <c r="U57" s="111">
        <v>5.1333333333333497</v>
      </c>
      <c r="V57" s="112">
        <v>73.120737966867068</v>
      </c>
      <c r="W57" s="113"/>
      <c r="X57" s="116"/>
      <c r="Y57" s="12"/>
      <c r="Z57" s="198"/>
      <c r="AA57" s="337"/>
      <c r="AB57" s="338"/>
      <c r="AC57" s="12">
        <v>2</v>
      </c>
      <c r="AD57" s="198"/>
      <c r="AE57" s="117">
        <f t="shared" si="31"/>
        <v>-415.40413192335382</v>
      </c>
      <c r="AF57" s="110">
        <f t="shared" si="32"/>
        <v>0.88460996335462394</v>
      </c>
      <c r="AG57" s="333"/>
    </row>
    <row r="58" spans="1:33" ht="15.75" customHeight="1">
      <c r="A58" s="362"/>
      <c r="B58" s="100" t="s">
        <v>203</v>
      </c>
      <c r="C58" s="376" t="s">
        <v>209</v>
      </c>
      <c r="D58" s="376"/>
      <c r="E58" s="101">
        <v>38.99</v>
      </c>
      <c r="F58" s="102">
        <v>1750</v>
      </c>
      <c r="G58" s="103">
        <f t="shared" si="33"/>
        <v>68232.5</v>
      </c>
      <c r="H58" s="26"/>
      <c r="I58" s="104">
        <v>19</v>
      </c>
      <c r="J58" s="105">
        <v>3600</v>
      </c>
      <c r="K58" s="106">
        <f t="shared" si="35"/>
        <v>189.47368421052633</v>
      </c>
      <c r="L58" s="107">
        <v>19</v>
      </c>
      <c r="M58" s="105">
        <f t="shared" si="34"/>
        <v>3186.083435519829</v>
      </c>
      <c r="N58" s="106">
        <f t="shared" si="27"/>
        <v>167.68860186946469</v>
      </c>
      <c r="O58" s="108">
        <f t="shared" si="28"/>
        <v>0</v>
      </c>
      <c r="P58" s="109">
        <f t="shared" si="29"/>
        <v>-21.785082341061639</v>
      </c>
      <c r="Q58" s="110">
        <f t="shared" si="30"/>
        <v>0.88502317653328577</v>
      </c>
      <c r="R58" s="328"/>
      <c r="S58" s="47">
        <v>0.26111111111111113</v>
      </c>
      <c r="T58" s="48">
        <v>0.2839930555555556</v>
      </c>
      <c r="U58" s="111">
        <v>4.8833333333333506</v>
      </c>
      <c r="V58" s="112">
        <v>32.955822446272066</v>
      </c>
      <c r="W58" s="113"/>
      <c r="X58" s="116"/>
      <c r="Y58" s="12"/>
      <c r="Z58" s="198"/>
      <c r="AA58" s="337"/>
      <c r="AB58" s="338"/>
      <c r="AC58" s="12">
        <v>1</v>
      </c>
      <c r="AD58" s="198"/>
      <c r="AE58" s="117">
        <f t="shared" si="31"/>
        <v>-413.91656448017102</v>
      </c>
      <c r="AF58" s="110">
        <f t="shared" si="32"/>
        <v>0.88502317653328588</v>
      </c>
      <c r="AG58" s="333"/>
    </row>
    <row r="59" spans="1:33" ht="15.75" customHeight="1">
      <c r="A59" s="362"/>
      <c r="B59" s="100" t="s">
        <v>203</v>
      </c>
      <c r="C59" s="376" t="s">
        <v>219</v>
      </c>
      <c r="D59" s="376"/>
      <c r="E59" s="101">
        <v>35.89</v>
      </c>
      <c r="F59" s="102">
        <v>5223</v>
      </c>
      <c r="G59" s="103">
        <f t="shared" si="33"/>
        <v>187453.47</v>
      </c>
      <c r="H59" s="26"/>
      <c r="I59" s="104">
        <v>19</v>
      </c>
      <c r="J59" s="105">
        <v>3600</v>
      </c>
      <c r="K59" s="106">
        <f t="shared" si="35"/>
        <v>189.47368421052633</v>
      </c>
      <c r="L59" s="107">
        <v>19</v>
      </c>
      <c r="M59" s="105">
        <f t="shared" si="34"/>
        <v>3185.7795668322524</v>
      </c>
      <c r="N59" s="106">
        <f t="shared" si="27"/>
        <v>167.67260878064485</v>
      </c>
      <c r="O59" s="108">
        <f t="shared" si="28"/>
        <v>0</v>
      </c>
      <c r="P59" s="109">
        <f t="shared" si="29"/>
        <v>-21.801075429881479</v>
      </c>
      <c r="Q59" s="110">
        <f t="shared" si="30"/>
        <v>0.88493876856451448</v>
      </c>
      <c r="R59" s="328"/>
      <c r="S59" s="47">
        <v>0.28680555555555554</v>
      </c>
      <c r="T59" s="48">
        <v>0.3551157407407407</v>
      </c>
      <c r="U59" s="111">
        <v>5</v>
      </c>
      <c r="V59" s="112">
        <v>98.36838783908901</v>
      </c>
      <c r="W59" s="113"/>
      <c r="X59" s="116"/>
      <c r="Y59" s="12"/>
      <c r="Z59" s="198"/>
      <c r="AA59" s="337"/>
      <c r="AB59" s="338"/>
      <c r="AC59" s="12">
        <v>2</v>
      </c>
      <c r="AD59" s="198"/>
      <c r="AE59" s="199">
        <f t="shared" si="31"/>
        <v>-414.22043316774761</v>
      </c>
      <c r="AF59" s="200">
        <f t="shared" si="32"/>
        <v>0.88493876856451459</v>
      </c>
      <c r="AG59" s="333"/>
    </row>
    <row r="60" spans="1:33" ht="15.75" customHeight="1">
      <c r="A60" s="363"/>
      <c r="B60" s="100" t="s">
        <v>203</v>
      </c>
      <c r="C60" s="376" t="s">
        <v>223</v>
      </c>
      <c r="D60" s="376"/>
      <c r="E60" s="101">
        <v>43.96</v>
      </c>
      <c r="F60" s="105">
        <v>2278</v>
      </c>
      <c r="G60" s="103">
        <f t="shared" si="33"/>
        <v>100140.88</v>
      </c>
      <c r="H60" s="13"/>
      <c r="I60" s="104">
        <v>24</v>
      </c>
      <c r="J60" s="105">
        <v>3600</v>
      </c>
      <c r="K60" s="106">
        <f t="shared" si="35"/>
        <v>150</v>
      </c>
      <c r="L60" s="107">
        <v>24</v>
      </c>
      <c r="M60" s="105">
        <f t="shared" si="34"/>
        <v>3262.4248111128154</v>
      </c>
      <c r="N60" s="106">
        <f t="shared" si="27"/>
        <v>135.93436712970063</v>
      </c>
      <c r="O60" s="108">
        <f t="shared" si="28"/>
        <v>0</v>
      </c>
      <c r="P60" s="109">
        <f t="shared" si="29"/>
        <v>-14.065632870299368</v>
      </c>
      <c r="Q60" s="110">
        <f t="shared" si="30"/>
        <v>0.90622911419800423</v>
      </c>
      <c r="R60" s="328"/>
      <c r="S60" s="47">
        <v>0.35833333333333328</v>
      </c>
      <c r="T60" s="48">
        <v>0.38741898148148141</v>
      </c>
      <c r="U60" s="111">
        <v>4.6333333333333115</v>
      </c>
      <c r="V60" s="112">
        <v>41.895218407616987</v>
      </c>
      <c r="W60" s="113"/>
      <c r="X60" s="116"/>
      <c r="Y60" s="12"/>
      <c r="Z60" s="198"/>
      <c r="AA60" s="337"/>
      <c r="AB60" s="338"/>
      <c r="AC60" s="12">
        <v>1</v>
      </c>
      <c r="AD60" s="198"/>
      <c r="AE60" s="199">
        <f t="shared" si="31"/>
        <v>-337.57518888718459</v>
      </c>
      <c r="AF60" s="200">
        <f t="shared" si="32"/>
        <v>0.90622911419800423</v>
      </c>
      <c r="AG60" s="333"/>
    </row>
    <row r="61" spans="1:33" ht="15.75" customHeight="1">
      <c r="A61" s="363"/>
      <c r="B61" s="100" t="s">
        <v>203</v>
      </c>
      <c r="C61" s="376" t="s">
        <v>216</v>
      </c>
      <c r="D61" s="376"/>
      <c r="E61" s="101">
        <v>46.93</v>
      </c>
      <c r="F61" s="105">
        <v>1996</v>
      </c>
      <c r="G61" s="121">
        <f t="shared" si="33"/>
        <v>93672.28</v>
      </c>
      <c r="H61" s="122"/>
      <c r="I61" s="104">
        <v>24</v>
      </c>
      <c r="J61" s="105">
        <v>3600</v>
      </c>
      <c r="K61" s="106">
        <f t="shared" si="35"/>
        <v>150</v>
      </c>
      <c r="L61" s="107">
        <v>24</v>
      </c>
      <c r="M61" s="105">
        <f t="shared" si="34"/>
        <v>3257.7008943134806</v>
      </c>
      <c r="N61" s="106">
        <f t="shared" si="27"/>
        <v>135.73753726306168</v>
      </c>
      <c r="O61" s="108">
        <f t="shared" si="28"/>
        <v>0</v>
      </c>
      <c r="P61" s="109">
        <f t="shared" si="29"/>
        <v>-14.262462736938318</v>
      </c>
      <c r="Q61" s="110">
        <f t="shared" si="30"/>
        <v>0.90491691508707783</v>
      </c>
      <c r="R61" s="328"/>
      <c r="S61" s="47">
        <v>0.39027777777777772</v>
      </c>
      <c r="T61" s="120">
        <v>0.41579861111111105</v>
      </c>
      <c r="U61" s="111">
        <v>5</v>
      </c>
      <c r="V61" s="112">
        <v>36.762122701027749</v>
      </c>
      <c r="W61" s="113"/>
      <c r="X61" s="116"/>
      <c r="Y61" s="12"/>
      <c r="Z61" s="198"/>
      <c r="AA61" s="337"/>
      <c r="AB61" s="338"/>
      <c r="AC61" s="12">
        <v>1</v>
      </c>
      <c r="AD61" s="198"/>
      <c r="AE61" s="199">
        <f t="shared" si="31"/>
        <v>-342.2991056865194</v>
      </c>
      <c r="AF61" s="200">
        <f t="shared" si="32"/>
        <v>0.90491691508707794</v>
      </c>
      <c r="AG61" s="333"/>
    </row>
    <row r="62" spans="1:33" ht="15.75" customHeight="1">
      <c r="A62" s="363"/>
      <c r="B62" s="100" t="s">
        <v>203</v>
      </c>
      <c r="C62" s="376" t="s">
        <v>205</v>
      </c>
      <c r="D62" s="376"/>
      <c r="E62" s="101">
        <v>38.479999999999997</v>
      </c>
      <c r="F62" s="105">
        <v>5909</v>
      </c>
      <c r="G62" s="121">
        <f t="shared" si="33"/>
        <v>227378.31999999998</v>
      </c>
      <c r="H62" s="62"/>
      <c r="I62" s="104">
        <v>20</v>
      </c>
      <c r="J62" s="105">
        <v>3600</v>
      </c>
      <c r="K62" s="106">
        <f t="shared" si="35"/>
        <v>180</v>
      </c>
      <c r="L62" s="107">
        <v>20</v>
      </c>
      <c r="M62" s="105">
        <f t="shared" si="34"/>
        <v>3261.2765221447598</v>
      </c>
      <c r="N62" s="106">
        <f t="shared" si="27"/>
        <v>163.06382610723799</v>
      </c>
      <c r="O62" s="123">
        <f t="shared" si="28"/>
        <v>0</v>
      </c>
      <c r="P62" s="124">
        <f t="shared" si="29"/>
        <v>-16.936173892762014</v>
      </c>
      <c r="Q62" s="125">
        <f t="shared" si="30"/>
        <v>0.90591014504021106</v>
      </c>
      <c r="R62" s="328"/>
      <c r="S62" s="47">
        <v>0.41874999999999996</v>
      </c>
      <c r="T62" s="120">
        <v>0.4942361111111111</v>
      </c>
      <c r="U62" s="111">
        <v>5</v>
      </c>
      <c r="V62" s="112">
        <v>108.71203272479293</v>
      </c>
      <c r="W62" s="113">
        <v>0.4942361111111111</v>
      </c>
      <c r="X62" s="116">
        <v>0.53194444444444444</v>
      </c>
      <c r="Y62" s="12"/>
      <c r="Z62" s="198"/>
      <c r="AA62" s="337"/>
      <c r="AB62" s="338"/>
      <c r="AC62" s="12">
        <v>2</v>
      </c>
      <c r="AD62" s="198"/>
      <c r="AE62" s="199">
        <f t="shared" si="31"/>
        <v>-338.72347785524016</v>
      </c>
      <c r="AF62" s="200">
        <f t="shared" si="32"/>
        <v>0.90591014504021106</v>
      </c>
      <c r="AG62" s="333"/>
    </row>
    <row r="63" spans="1:33" ht="15.75" customHeight="1">
      <c r="A63" s="363"/>
      <c r="B63" s="100" t="s">
        <v>203</v>
      </c>
      <c r="C63" s="376" t="s">
        <v>206</v>
      </c>
      <c r="D63" s="376"/>
      <c r="E63" s="101">
        <v>37.799999999999997</v>
      </c>
      <c r="F63" s="105">
        <v>7777</v>
      </c>
      <c r="G63" s="121">
        <f t="shared" si="33"/>
        <v>293970.59999999998</v>
      </c>
      <c r="H63" s="62"/>
      <c r="I63" s="104">
        <v>21</v>
      </c>
      <c r="J63" s="105">
        <v>3600</v>
      </c>
      <c r="K63" s="106">
        <f t="shared" si="35"/>
        <v>171.42857142857142</v>
      </c>
      <c r="L63" s="107">
        <v>21</v>
      </c>
      <c r="M63" s="105">
        <f t="shared" si="34"/>
        <v>3257.2949390732165</v>
      </c>
      <c r="N63" s="106">
        <f t="shared" si="27"/>
        <v>155.10928281301031</v>
      </c>
      <c r="O63" s="123">
        <f t="shared" si="28"/>
        <v>0</v>
      </c>
      <c r="P63" s="124">
        <f t="shared" si="29"/>
        <v>-16.319288615561106</v>
      </c>
      <c r="Q63" s="125">
        <f t="shared" si="30"/>
        <v>0.90480414974256018</v>
      </c>
      <c r="R63" s="328"/>
      <c r="S63" s="47">
        <v>0.53194444444444444</v>
      </c>
      <c r="T63" s="120">
        <v>0.63142361111111112</v>
      </c>
      <c r="U63" s="111">
        <v>55</v>
      </c>
      <c r="V63" s="112">
        <v>143.2538375332893</v>
      </c>
      <c r="W63" s="113"/>
      <c r="X63" s="116"/>
      <c r="Y63" s="12"/>
      <c r="Z63" s="198"/>
      <c r="AA63" s="337"/>
      <c r="AB63" s="338"/>
      <c r="AC63" s="12">
        <v>3</v>
      </c>
      <c r="AD63" s="198"/>
      <c r="AE63" s="199">
        <f t="shared" si="31"/>
        <v>-342.70506092678352</v>
      </c>
      <c r="AF63" s="200">
        <f t="shared" si="32"/>
        <v>0.90480414974256018</v>
      </c>
      <c r="AG63" s="333"/>
    </row>
    <row r="64" spans="1:33" ht="15.75" customHeight="1">
      <c r="A64" s="363"/>
      <c r="B64" s="100"/>
      <c r="C64" s="376"/>
      <c r="D64" s="376"/>
      <c r="E64" s="101"/>
      <c r="F64" s="105"/>
      <c r="G64" s="121"/>
      <c r="H64" s="62"/>
      <c r="I64" s="104"/>
      <c r="J64" s="105"/>
      <c r="K64" s="106"/>
      <c r="L64" s="107"/>
      <c r="M64" s="105"/>
      <c r="N64" s="106"/>
      <c r="O64" s="123"/>
      <c r="P64" s="124"/>
      <c r="Q64" s="125"/>
      <c r="R64" s="328"/>
      <c r="S64" s="47"/>
      <c r="T64" s="120"/>
      <c r="U64" s="111"/>
      <c r="V64" s="112"/>
      <c r="W64" s="113"/>
      <c r="X64" s="116"/>
      <c r="Y64" s="12"/>
      <c r="Z64" s="198"/>
      <c r="AA64" s="337"/>
      <c r="AB64" s="338"/>
      <c r="AC64" s="12"/>
      <c r="AD64" s="198"/>
      <c r="AE64" s="199"/>
      <c r="AF64" s="200"/>
      <c r="AG64" s="333"/>
    </row>
    <row r="65" spans="1:33" ht="15.75" customHeight="1">
      <c r="A65" s="363"/>
      <c r="B65" s="100"/>
      <c r="C65" s="376"/>
      <c r="D65" s="376"/>
      <c r="E65" s="101"/>
      <c r="F65" s="105"/>
      <c r="G65" s="121"/>
      <c r="H65" s="62"/>
      <c r="I65" s="104"/>
      <c r="J65" s="105"/>
      <c r="K65" s="106"/>
      <c r="L65" s="107"/>
      <c r="M65" s="105"/>
      <c r="N65" s="106"/>
      <c r="O65" s="123"/>
      <c r="P65" s="124"/>
      <c r="Q65" s="125"/>
      <c r="R65" s="328"/>
      <c r="S65" s="47"/>
      <c r="T65" s="120"/>
      <c r="U65" s="111"/>
      <c r="V65" s="112"/>
      <c r="W65" s="113"/>
      <c r="X65" s="116"/>
      <c r="Y65" s="12"/>
      <c r="Z65" s="198"/>
      <c r="AA65" s="337"/>
      <c r="AB65" s="338"/>
      <c r="AC65" s="12"/>
      <c r="AD65" s="198"/>
      <c r="AE65" s="199"/>
      <c r="AF65" s="200"/>
      <c r="AG65" s="333"/>
    </row>
    <row r="66" spans="1:33" ht="15.75" customHeight="1">
      <c r="A66" s="363"/>
      <c r="B66" s="100"/>
      <c r="C66" s="376"/>
      <c r="D66" s="376"/>
      <c r="E66" s="101"/>
      <c r="F66" s="105"/>
      <c r="G66" s="121"/>
      <c r="H66" s="62"/>
      <c r="I66" s="104"/>
      <c r="J66" s="105"/>
      <c r="K66" s="106"/>
      <c r="L66" s="107"/>
      <c r="M66" s="105"/>
      <c r="N66" s="106"/>
      <c r="O66" s="123"/>
      <c r="P66" s="124"/>
      <c r="Q66" s="125"/>
      <c r="R66" s="328"/>
      <c r="S66" s="47"/>
      <c r="T66" s="120"/>
      <c r="U66" s="111"/>
      <c r="V66" s="112"/>
      <c r="W66" s="113"/>
      <c r="X66" s="116"/>
      <c r="Y66" s="12"/>
      <c r="Z66" s="198"/>
      <c r="AA66" s="337"/>
      <c r="AB66" s="338"/>
      <c r="AC66" s="12"/>
      <c r="AD66" s="198"/>
      <c r="AE66" s="199"/>
      <c r="AF66" s="200"/>
      <c r="AG66" s="333"/>
    </row>
    <row r="67" spans="1:33" ht="15.75" customHeight="1">
      <c r="A67" s="363"/>
      <c r="B67" s="100"/>
      <c r="C67" s="376"/>
      <c r="D67" s="376"/>
      <c r="E67" s="101"/>
      <c r="F67" s="105"/>
      <c r="G67" s="121"/>
      <c r="H67" s="62"/>
      <c r="I67" s="104"/>
      <c r="J67" s="105"/>
      <c r="K67" s="106"/>
      <c r="L67" s="107"/>
      <c r="M67" s="105"/>
      <c r="N67" s="106"/>
      <c r="O67" s="123"/>
      <c r="P67" s="124"/>
      <c r="Q67" s="125"/>
      <c r="R67" s="328"/>
      <c r="S67" s="47"/>
      <c r="T67" s="120"/>
      <c r="U67" s="111"/>
      <c r="V67" s="112"/>
      <c r="W67" s="113"/>
      <c r="X67" s="116"/>
      <c r="Y67" s="12"/>
      <c r="Z67" s="198"/>
      <c r="AA67" s="337"/>
      <c r="AB67" s="338"/>
      <c r="AC67" s="12"/>
      <c r="AD67" s="198"/>
      <c r="AE67" s="199"/>
      <c r="AF67" s="200"/>
      <c r="AG67" s="333"/>
    </row>
    <row r="68" spans="1:33" ht="15.75" customHeight="1">
      <c r="A68" s="363"/>
      <c r="B68" s="100"/>
      <c r="C68" s="376"/>
      <c r="D68" s="376"/>
      <c r="E68" s="101"/>
      <c r="F68" s="105"/>
      <c r="G68" s="121"/>
      <c r="H68" s="62"/>
      <c r="I68" s="104"/>
      <c r="J68" s="105"/>
      <c r="K68" s="106"/>
      <c r="L68" s="107"/>
      <c r="M68" s="105"/>
      <c r="N68" s="106"/>
      <c r="O68" s="123"/>
      <c r="P68" s="124"/>
      <c r="Q68" s="125"/>
      <c r="R68" s="328"/>
      <c r="S68" s="47"/>
      <c r="T68" s="120"/>
      <c r="U68" s="111"/>
      <c r="V68" s="112"/>
      <c r="W68" s="113"/>
      <c r="X68" s="116"/>
      <c r="Y68" s="12"/>
      <c r="Z68" s="198"/>
      <c r="AA68" s="337"/>
      <c r="AB68" s="338"/>
      <c r="AC68" s="12"/>
      <c r="AD68" s="198"/>
      <c r="AE68" s="199"/>
      <c r="AF68" s="200"/>
      <c r="AG68" s="333"/>
    </row>
    <row r="69" spans="1:33" ht="15.75" customHeight="1">
      <c r="A69" s="363"/>
      <c r="B69" s="100"/>
      <c r="C69" s="376"/>
      <c r="D69" s="376"/>
      <c r="E69" s="101"/>
      <c r="F69" s="105"/>
      <c r="G69" s="121"/>
      <c r="H69" s="62"/>
      <c r="I69" s="104"/>
      <c r="J69" s="105"/>
      <c r="K69" s="106"/>
      <c r="L69" s="107"/>
      <c r="M69" s="105"/>
      <c r="N69" s="106"/>
      <c r="O69" s="123"/>
      <c r="P69" s="124"/>
      <c r="Q69" s="125"/>
      <c r="R69" s="328"/>
      <c r="S69" s="47"/>
      <c r="T69" s="120"/>
      <c r="U69" s="111"/>
      <c r="V69" s="112"/>
      <c r="W69" s="113"/>
      <c r="X69" s="116"/>
      <c r="Y69" s="12"/>
      <c r="Z69" s="198"/>
      <c r="AA69" s="337"/>
      <c r="AB69" s="338"/>
      <c r="AC69" s="12"/>
      <c r="AD69" s="198"/>
      <c r="AE69" s="199"/>
      <c r="AF69" s="200"/>
      <c r="AG69" s="333"/>
    </row>
    <row r="70" spans="1:33" ht="15.75" customHeight="1">
      <c r="A70" s="363"/>
      <c r="B70" s="100"/>
      <c r="C70" s="376"/>
      <c r="D70" s="376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8"/>
      <c r="S70" s="47"/>
      <c r="T70" s="120"/>
      <c r="U70" s="111"/>
      <c r="V70" s="112"/>
      <c r="W70" s="113"/>
      <c r="X70" s="116"/>
      <c r="Y70" s="12"/>
      <c r="Z70" s="198"/>
      <c r="AA70" s="337"/>
      <c r="AB70" s="338"/>
      <c r="AC70" s="12"/>
      <c r="AD70" s="198"/>
      <c r="AE70" s="199"/>
      <c r="AF70" s="200"/>
      <c r="AG70" s="333"/>
    </row>
    <row r="71" spans="1:33" ht="15.75" customHeight="1">
      <c r="A71" s="363"/>
      <c r="B71" s="100"/>
      <c r="C71" s="376"/>
      <c r="D71" s="376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8"/>
      <c r="S71" s="119"/>
      <c r="T71" s="120"/>
      <c r="U71" s="130"/>
      <c r="V71" s="131"/>
      <c r="W71" s="126"/>
      <c r="X71" s="127"/>
      <c r="Y71" s="12"/>
      <c r="Z71" s="198"/>
      <c r="AA71" s="337"/>
      <c r="AB71" s="338"/>
      <c r="AC71" s="12"/>
      <c r="AD71" s="198"/>
      <c r="AE71" s="165"/>
      <c r="AF71" s="125"/>
      <c r="AG71" s="333"/>
    </row>
    <row r="72" spans="1:33" ht="15.75" customHeight="1" thickBot="1">
      <c r="A72" s="364"/>
      <c r="B72" s="133" t="s">
        <v>115</v>
      </c>
      <c r="C72" s="358"/>
      <c r="D72" s="358"/>
      <c r="E72" s="134"/>
      <c r="F72" s="167"/>
      <c r="G72" s="135"/>
      <c r="H72" s="69"/>
      <c r="I72" s="136">
        <f t="shared" ref="I72:J72" si="36">AVERAGE(I56:I71)</f>
        <v>20.625</v>
      </c>
      <c r="J72" s="137">
        <f t="shared" si="36"/>
        <v>3600</v>
      </c>
      <c r="K72" s="138">
        <f t="shared" ref="K72:K74" si="37">J72/I72</f>
        <v>174.54545454545453</v>
      </c>
      <c r="L72" s="136">
        <f t="shared" ref="L72:M72" si="38">AVERAGE(L56:L71)</f>
        <v>20.625</v>
      </c>
      <c r="M72" s="137">
        <f t="shared" si="38"/>
        <v>3223.2392474246258</v>
      </c>
      <c r="N72" s="138">
        <f>M72/L72</f>
        <v>156.27826654180004</v>
      </c>
      <c r="O72" s="139">
        <f>L72-I72</f>
        <v>0</v>
      </c>
      <c r="P72" s="140">
        <f>N72-K72</f>
        <v>-18.267188003654496</v>
      </c>
      <c r="Q72" s="141">
        <f>N72/K72</f>
        <v>0.89534423539572949</v>
      </c>
      <c r="R72" s="329"/>
      <c r="S72" s="142">
        <v>0.16666666666666666</v>
      </c>
      <c r="T72" s="143">
        <v>0.63142361111111112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359"/>
      <c r="AB72" s="360"/>
      <c r="AC72" s="179">
        <f>SUM(AC56:AC71)</f>
        <v>13</v>
      </c>
      <c r="AD72" s="191">
        <f>SUM(AD56:AD71)</f>
        <v>0</v>
      </c>
      <c r="AE72" s="168">
        <f>M72-J72</f>
        <v>-376.76075257537423</v>
      </c>
      <c r="AF72" s="141">
        <f>M72/J72</f>
        <v>0.89534423539572938</v>
      </c>
      <c r="AG72" s="334"/>
    </row>
    <row r="73" spans="1:33" ht="15.75" customHeight="1">
      <c r="A73" s="322" t="s">
        <v>116</v>
      </c>
      <c r="B73" s="100" t="s">
        <v>192</v>
      </c>
      <c r="C73" s="335" t="s">
        <v>217</v>
      </c>
      <c r="D73" s="336"/>
      <c r="E73" s="101">
        <v>27.05</v>
      </c>
      <c r="F73" s="102">
        <v>1265</v>
      </c>
      <c r="G73" s="103">
        <f t="shared" ref="G73:G74" si="39">E73*F73</f>
        <v>34218.25</v>
      </c>
      <c r="H73" s="13"/>
      <c r="I73" s="104">
        <v>5</v>
      </c>
      <c r="J73" s="105">
        <v>3273</v>
      </c>
      <c r="K73" s="106">
        <f t="shared" si="37"/>
        <v>654.6</v>
      </c>
      <c r="L73" s="107">
        <v>6</v>
      </c>
      <c r="M73" s="105">
        <f>F73/V73*60</f>
        <v>2961.6418775921861</v>
      </c>
      <c r="N73" s="106">
        <f>M73/L73</f>
        <v>493.60697959869771</v>
      </c>
      <c r="O73" s="108">
        <f>L73-I73</f>
        <v>1</v>
      </c>
      <c r="P73" s="109">
        <f>N73-K73</f>
        <v>-160.99302040130232</v>
      </c>
      <c r="Q73" s="110">
        <f>N73/K73</f>
        <v>0.75405893614222075</v>
      </c>
      <c r="R73" s="327">
        <f>Q89</f>
        <v>0.82321310750352406</v>
      </c>
      <c r="S73" s="47">
        <v>0.39722222222222214</v>
      </c>
      <c r="T73" s="48">
        <v>0.41501157407407402</v>
      </c>
      <c r="U73" s="111">
        <v>5</v>
      </c>
      <c r="V73" s="112">
        <v>25.627676517630373</v>
      </c>
      <c r="W73" s="113"/>
      <c r="X73" s="162"/>
      <c r="Y73" s="12"/>
      <c r="Z73" s="198"/>
      <c r="AA73" s="330"/>
      <c r="AB73" s="331"/>
      <c r="AC73" s="12">
        <v>0</v>
      </c>
      <c r="AD73" s="198"/>
      <c r="AE73" s="115">
        <f>M73-J73</f>
        <v>-311.35812240781388</v>
      </c>
      <c r="AF73" s="156">
        <f>M73/J73</f>
        <v>0.90487072337066488</v>
      </c>
      <c r="AG73" s="332">
        <f>AF89</f>
        <v>0.90553441825387648</v>
      </c>
    </row>
    <row r="74" spans="1:33" ht="15.75" customHeight="1">
      <c r="A74" s="323"/>
      <c r="B74" s="100" t="s">
        <v>192</v>
      </c>
      <c r="C74" s="335" t="s">
        <v>224</v>
      </c>
      <c r="D74" s="336"/>
      <c r="E74" s="101">
        <v>27.05</v>
      </c>
      <c r="F74" s="102">
        <v>1966</v>
      </c>
      <c r="G74" s="121">
        <f t="shared" si="39"/>
        <v>53180.3</v>
      </c>
      <c r="H74" s="122"/>
      <c r="I74" s="104">
        <v>5</v>
      </c>
      <c r="J74" s="105">
        <v>3273</v>
      </c>
      <c r="K74" s="106">
        <f t="shared" si="37"/>
        <v>654.6</v>
      </c>
      <c r="L74" s="107">
        <v>5</v>
      </c>
      <c r="M74" s="105">
        <f>F74/V74*60</f>
        <v>2965.9864242976892</v>
      </c>
      <c r="N74" s="106">
        <f>M74/L74</f>
        <v>593.19728485953783</v>
      </c>
      <c r="O74" s="108">
        <f>L74-I74</f>
        <v>0</v>
      </c>
      <c r="P74" s="109">
        <f>N74-K74</f>
        <v>-61.402715140462192</v>
      </c>
      <c r="Q74" s="110">
        <f>N74/K74</f>
        <v>0.90619811313708798</v>
      </c>
      <c r="R74" s="328"/>
      <c r="S74" s="47">
        <v>0.4187499999999999</v>
      </c>
      <c r="T74" s="120">
        <v>0.44636574074074065</v>
      </c>
      <c r="U74" s="111">
        <v>5.3833333333332689</v>
      </c>
      <c r="V74" s="112">
        <v>39.770917032410743</v>
      </c>
      <c r="W74" s="113"/>
      <c r="X74" s="116"/>
      <c r="Y74" s="12"/>
      <c r="Z74" s="198"/>
      <c r="AA74" s="337"/>
      <c r="AB74" s="338"/>
      <c r="AC74" s="12">
        <v>0</v>
      </c>
      <c r="AD74" s="198"/>
      <c r="AE74" s="117">
        <f>M74-J74</f>
        <v>-307.01357570231085</v>
      </c>
      <c r="AF74" s="110">
        <f>M74/J74</f>
        <v>0.90619811313708809</v>
      </c>
      <c r="AG74" s="333"/>
    </row>
    <row r="75" spans="1:33" ht="15.75" customHeight="1">
      <c r="A75" s="323"/>
      <c r="B75" s="100"/>
      <c r="C75" s="335"/>
      <c r="D75" s="336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28"/>
      <c r="S75" s="47"/>
      <c r="T75" s="48"/>
      <c r="U75" s="111"/>
      <c r="V75" s="112"/>
      <c r="W75" s="113"/>
      <c r="X75" s="116"/>
      <c r="Y75" s="12"/>
      <c r="Z75" s="198"/>
      <c r="AA75" s="337"/>
      <c r="AB75" s="338"/>
      <c r="AC75" s="12"/>
      <c r="AD75" s="198"/>
      <c r="AE75" s="117"/>
      <c r="AF75" s="110"/>
      <c r="AG75" s="333"/>
    </row>
    <row r="76" spans="1:33" ht="15.75" customHeight="1">
      <c r="A76" s="323"/>
      <c r="B76" s="100"/>
      <c r="C76" s="335"/>
      <c r="D76" s="336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8"/>
      <c r="S76" s="47"/>
      <c r="T76" s="48"/>
      <c r="U76" s="111"/>
      <c r="V76" s="112"/>
      <c r="W76" s="113"/>
      <c r="X76" s="116"/>
      <c r="Y76" s="12"/>
      <c r="Z76" s="198"/>
      <c r="AA76" s="337"/>
      <c r="AB76" s="338"/>
      <c r="AC76" s="12"/>
      <c r="AD76" s="198"/>
      <c r="AE76" s="117"/>
      <c r="AF76" s="110"/>
      <c r="AG76" s="333"/>
    </row>
    <row r="77" spans="1:33" ht="15.75" customHeight="1">
      <c r="A77" s="323"/>
      <c r="B77" s="100"/>
      <c r="C77" s="335"/>
      <c r="D77" s="336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8"/>
      <c r="S77" s="47"/>
      <c r="T77" s="48"/>
      <c r="U77" s="111"/>
      <c r="V77" s="112"/>
      <c r="W77" s="113"/>
      <c r="X77" s="116"/>
      <c r="Y77" s="12"/>
      <c r="Z77" s="198"/>
      <c r="AA77" s="337"/>
      <c r="AB77" s="338"/>
      <c r="AC77" s="12"/>
      <c r="AD77" s="198"/>
      <c r="AE77" s="117"/>
      <c r="AF77" s="110"/>
      <c r="AG77" s="333"/>
    </row>
    <row r="78" spans="1:33" ht="15.75" customHeight="1">
      <c r="A78" s="323"/>
      <c r="B78" s="100"/>
      <c r="C78" s="335"/>
      <c r="D78" s="336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8"/>
      <c r="S78" s="47"/>
      <c r="T78" s="120"/>
      <c r="U78" s="111"/>
      <c r="V78" s="112"/>
      <c r="W78" s="113"/>
      <c r="X78" s="116"/>
      <c r="Y78" s="12"/>
      <c r="Z78" s="198"/>
      <c r="AA78" s="337"/>
      <c r="AB78" s="338"/>
      <c r="AC78" s="12"/>
      <c r="AD78" s="198"/>
      <c r="AE78" s="117"/>
      <c r="AF78" s="110"/>
      <c r="AG78" s="333"/>
    </row>
    <row r="79" spans="1:33" ht="15.75" customHeight="1">
      <c r="A79" s="323"/>
      <c r="B79" s="100"/>
      <c r="C79" s="335"/>
      <c r="D79" s="336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8"/>
      <c r="S79" s="47"/>
      <c r="T79" s="120"/>
      <c r="U79" s="111"/>
      <c r="V79" s="112"/>
      <c r="W79" s="113"/>
      <c r="X79" s="116"/>
      <c r="Y79" s="12"/>
      <c r="Z79" s="198"/>
      <c r="AA79" s="337"/>
      <c r="AB79" s="338"/>
      <c r="AC79" s="12"/>
      <c r="AD79" s="198"/>
      <c r="AE79" s="117"/>
      <c r="AF79" s="110"/>
      <c r="AG79" s="333"/>
    </row>
    <row r="80" spans="1:33" ht="15.75" customHeight="1">
      <c r="A80" s="323"/>
      <c r="B80" s="100"/>
      <c r="C80" s="335"/>
      <c r="D80" s="336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8"/>
      <c r="S80" s="47"/>
      <c r="T80" s="120"/>
      <c r="U80" s="111"/>
      <c r="V80" s="112"/>
      <c r="W80" s="113"/>
      <c r="X80" s="116"/>
      <c r="Y80" s="12"/>
      <c r="Z80" s="198"/>
      <c r="AA80" s="337"/>
      <c r="AB80" s="338"/>
      <c r="AC80" s="12"/>
      <c r="AD80" s="198"/>
      <c r="AE80" s="117"/>
      <c r="AF80" s="110"/>
      <c r="AG80" s="333"/>
    </row>
    <row r="81" spans="1:33" ht="15.75" customHeight="1">
      <c r="A81" s="323"/>
      <c r="B81" s="100"/>
      <c r="C81" s="335"/>
      <c r="D81" s="336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8"/>
      <c r="S81" s="47"/>
      <c r="T81" s="120"/>
      <c r="U81" s="111"/>
      <c r="V81" s="112"/>
      <c r="W81" s="113"/>
      <c r="X81" s="127"/>
      <c r="Y81" s="12"/>
      <c r="Z81" s="198"/>
      <c r="AA81" s="337"/>
      <c r="AB81" s="338"/>
      <c r="AC81" s="12"/>
      <c r="AD81" s="198"/>
      <c r="AE81" s="117"/>
      <c r="AF81" s="110"/>
      <c r="AG81" s="333"/>
    </row>
    <row r="82" spans="1:33" ht="15.75" customHeight="1">
      <c r="A82" s="323"/>
      <c r="B82" s="100"/>
      <c r="C82" s="335"/>
      <c r="D82" s="336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8"/>
      <c r="S82" s="47"/>
      <c r="T82" s="120"/>
      <c r="U82" s="111"/>
      <c r="V82" s="112"/>
      <c r="W82" s="113"/>
      <c r="X82" s="127"/>
      <c r="Y82" s="12"/>
      <c r="Z82" s="198"/>
      <c r="AA82" s="337"/>
      <c r="AB82" s="338"/>
      <c r="AC82" s="12"/>
      <c r="AD82" s="198"/>
      <c r="AE82" s="117"/>
      <c r="AF82" s="110"/>
      <c r="AG82" s="333"/>
    </row>
    <row r="83" spans="1:33" ht="15.75" customHeight="1">
      <c r="A83" s="323"/>
      <c r="B83" s="100"/>
      <c r="C83" s="335"/>
      <c r="D83" s="336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8"/>
      <c r="S83" s="47"/>
      <c r="T83" s="120"/>
      <c r="U83" s="111"/>
      <c r="V83" s="112"/>
      <c r="W83" s="113"/>
      <c r="X83" s="127"/>
      <c r="Y83" s="12"/>
      <c r="Z83" s="198"/>
      <c r="AA83" s="337"/>
      <c r="AB83" s="338"/>
      <c r="AC83" s="12"/>
      <c r="AD83" s="198"/>
      <c r="AE83" s="117"/>
      <c r="AF83" s="110"/>
      <c r="AG83" s="333"/>
    </row>
    <row r="84" spans="1:33" ht="15.75" customHeight="1">
      <c r="A84" s="323"/>
      <c r="B84" s="100"/>
      <c r="C84" s="335"/>
      <c r="D84" s="336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8"/>
      <c r="S84" s="47"/>
      <c r="T84" s="120"/>
      <c r="U84" s="111"/>
      <c r="V84" s="112"/>
      <c r="W84" s="113"/>
      <c r="X84" s="127"/>
      <c r="Y84" s="12"/>
      <c r="Z84" s="198"/>
      <c r="AA84" s="337"/>
      <c r="AB84" s="338"/>
      <c r="AC84" s="12"/>
      <c r="AD84" s="198"/>
      <c r="AE84" s="117"/>
      <c r="AF84" s="110"/>
      <c r="AG84" s="333"/>
    </row>
    <row r="85" spans="1:33" ht="15.75" customHeight="1">
      <c r="A85" s="323"/>
      <c r="B85" s="100"/>
      <c r="C85" s="335"/>
      <c r="D85" s="336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8"/>
      <c r="S85" s="47"/>
      <c r="T85" s="120"/>
      <c r="U85" s="111"/>
      <c r="V85" s="112"/>
      <c r="W85" s="113"/>
      <c r="X85" s="127"/>
      <c r="Y85" s="12"/>
      <c r="Z85" s="198"/>
      <c r="AA85" s="337"/>
      <c r="AB85" s="338"/>
      <c r="AC85" s="12"/>
      <c r="AD85" s="198"/>
      <c r="AE85" s="117"/>
      <c r="AF85" s="110"/>
      <c r="AG85" s="333"/>
    </row>
    <row r="86" spans="1:33" ht="15.75" customHeight="1">
      <c r="A86" s="323"/>
      <c r="B86" s="100"/>
      <c r="C86" s="335"/>
      <c r="D86" s="336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8"/>
      <c r="S86" s="47"/>
      <c r="T86" s="120"/>
      <c r="U86" s="111"/>
      <c r="V86" s="112"/>
      <c r="W86" s="113"/>
      <c r="X86" s="127"/>
      <c r="Y86" s="12"/>
      <c r="Z86" s="198"/>
      <c r="AA86" s="337"/>
      <c r="AB86" s="338"/>
      <c r="AC86" s="12"/>
      <c r="AD86" s="198"/>
      <c r="AE86" s="117"/>
      <c r="AF86" s="110"/>
      <c r="AG86" s="333"/>
    </row>
    <row r="87" spans="1:33" ht="15.75" customHeight="1">
      <c r="A87" s="323"/>
      <c r="B87" s="100"/>
      <c r="C87" s="335"/>
      <c r="D87" s="336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8"/>
      <c r="S87" s="47"/>
      <c r="T87" s="120"/>
      <c r="U87" s="111"/>
      <c r="V87" s="112"/>
      <c r="W87" s="113"/>
      <c r="X87" s="127"/>
      <c r="Y87" s="12"/>
      <c r="Z87" s="198"/>
      <c r="AA87" s="337"/>
      <c r="AB87" s="338"/>
      <c r="AC87" s="12"/>
      <c r="AD87" s="198"/>
      <c r="AE87" s="117"/>
      <c r="AF87" s="110"/>
      <c r="AG87" s="333"/>
    </row>
    <row r="88" spans="1:33" ht="15.75" customHeight="1">
      <c r="A88" s="323"/>
      <c r="B88" s="163"/>
      <c r="C88" s="335"/>
      <c r="D88" s="336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8"/>
      <c r="S88" s="119"/>
      <c r="T88" s="120"/>
      <c r="U88" s="130"/>
      <c r="V88" s="131"/>
      <c r="W88" s="126"/>
      <c r="X88" s="127"/>
      <c r="Y88" s="12"/>
      <c r="Z88" s="198"/>
      <c r="AA88" s="337"/>
      <c r="AB88" s="338"/>
      <c r="AC88" s="12"/>
      <c r="AD88" s="198"/>
      <c r="AE88" s="165"/>
      <c r="AF88" s="125"/>
      <c r="AG88" s="333"/>
    </row>
    <row r="89" spans="1:33" ht="15.75" customHeight="1" thickBot="1">
      <c r="A89" s="324"/>
      <c r="B89" s="133" t="s">
        <v>115</v>
      </c>
      <c r="C89" s="358"/>
      <c r="D89" s="358"/>
      <c r="E89" s="134"/>
      <c r="F89" s="167"/>
      <c r="G89" s="135"/>
      <c r="H89" s="69"/>
      <c r="I89" s="136">
        <f t="shared" ref="I89:J89" si="40">AVERAGE(I73:I88)</f>
        <v>5</v>
      </c>
      <c r="J89" s="137">
        <f t="shared" si="40"/>
        <v>3273</v>
      </c>
      <c r="K89" s="138">
        <f t="shared" ref="K89" si="41">J89/I89</f>
        <v>654.6</v>
      </c>
      <c r="L89" s="136">
        <f t="shared" ref="L89:M89" si="42">AVERAGE(L73:L88)</f>
        <v>5.5</v>
      </c>
      <c r="M89" s="137">
        <f t="shared" si="42"/>
        <v>2963.8141509449379</v>
      </c>
      <c r="N89" s="138">
        <f>M89/L89</f>
        <v>538.87530017180688</v>
      </c>
      <c r="O89" s="139">
        <f>L89-I89</f>
        <v>0.5</v>
      </c>
      <c r="P89" s="140">
        <f>N89-K89</f>
        <v>-115.72469982819314</v>
      </c>
      <c r="Q89" s="141">
        <f>N89/K89</f>
        <v>0.82321310750352406</v>
      </c>
      <c r="R89" s="329"/>
      <c r="S89" s="142">
        <v>0.25</v>
      </c>
      <c r="T89" s="143">
        <v>0.44636574074074065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359"/>
      <c r="AB89" s="360"/>
      <c r="AC89" s="179">
        <f>SUM(AC73:AC88)</f>
        <v>0</v>
      </c>
      <c r="AD89" s="191">
        <f>SUM(AD73:AD88)</f>
        <v>0</v>
      </c>
      <c r="AE89" s="168">
        <f>M89-J89</f>
        <v>-309.18584905506214</v>
      </c>
      <c r="AF89" s="141">
        <f>M89/J89</f>
        <v>0.90553441825387648</v>
      </c>
      <c r="AG89" s="334"/>
    </row>
    <row r="90" spans="1:33" ht="15.75" customHeight="1">
      <c r="A90" s="361" t="s">
        <v>120</v>
      </c>
      <c r="B90" s="114" t="s">
        <v>192</v>
      </c>
      <c r="C90" s="325" t="s">
        <v>213</v>
      </c>
      <c r="D90" s="326"/>
      <c r="E90" s="147">
        <v>15.51</v>
      </c>
      <c r="F90" s="97">
        <v>2345</v>
      </c>
      <c r="G90" s="148">
        <f t="shared" ref="G90:G91" si="43">E90*F90</f>
        <v>36370.949999999997</v>
      </c>
      <c r="H90" s="149"/>
      <c r="I90" s="150">
        <v>6</v>
      </c>
      <c r="J90" s="151">
        <v>2600</v>
      </c>
      <c r="K90" s="152">
        <f>J90/I90</f>
        <v>433.33333333333331</v>
      </c>
      <c r="L90" s="153">
        <v>6</v>
      </c>
      <c r="M90" s="151">
        <f>F90/V90*60</f>
        <v>2354.2519837621239</v>
      </c>
      <c r="N90" s="152">
        <f>M90/L90</f>
        <v>392.37533062702067</v>
      </c>
      <c r="O90" s="154">
        <f>L90-I90</f>
        <v>0</v>
      </c>
      <c r="P90" s="155">
        <f>N90-K90</f>
        <v>-40.958002706312641</v>
      </c>
      <c r="Q90" s="156">
        <f>N90/K90</f>
        <v>0.90548153221620165</v>
      </c>
      <c r="R90" s="327">
        <f>Q106</f>
        <v>0.90467100637359577</v>
      </c>
      <c r="S90" s="157">
        <v>0.25</v>
      </c>
      <c r="T90" s="158">
        <v>0.29149305555555555</v>
      </c>
      <c r="U90" s="159"/>
      <c r="V90" s="160">
        <v>59.764205773402239</v>
      </c>
      <c r="W90" s="158"/>
      <c r="X90" s="169"/>
      <c r="Y90" s="12"/>
      <c r="Z90" s="198"/>
      <c r="AA90" s="330"/>
      <c r="AB90" s="331"/>
      <c r="AC90" s="12">
        <v>0</v>
      </c>
      <c r="AD90" s="198"/>
      <c r="AE90" s="115">
        <f>M90-J90</f>
        <v>-245.74801623787607</v>
      </c>
      <c r="AF90" s="156">
        <f>M90/J90</f>
        <v>0.90548153221620153</v>
      </c>
      <c r="AG90" s="332">
        <f>AF106</f>
        <v>0.90467100637359565</v>
      </c>
    </row>
    <row r="91" spans="1:33" ht="15.75" customHeight="1">
      <c r="A91" s="362"/>
      <c r="B91" s="100" t="s">
        <v>192</v>
      </c>
      <c r="C91" s="335" t="s">
        <v>214</v>
      </c>
      <c r="D91" s="336"/>
      <c r="E91" s="101">
        <v>15.01</v>
      </c>
      <c r="F91" s="102">
        <v>2504</v>
      </c>
      <c r="G91" s="103">
        <f t="shared" si="43"/>
        <v>37585.040000000001</v>
      </c>
      <c r="H91" s="26"/>
      <c r="I91" s="104">
        <v>6</v>
      </c>
      <c r="J91" s="105">
        <v>2600</v>
      </c>
      <c r="K91" s="106">
        <f t="shared" si="35"/>
        <v>433.33333333333331</v>
      </c>
      <c r="L91" s="107">
        <v>6</v>
      </c>
      <c r="M91" s="105">
        <f>F91/V91*60</f>
        <v>2350.037249380573</v>
      </c>
      <c r="N91" s="106">
        <f>M91/L91</f>
        <v>391.67287489676215</v>
      </c>
      <c r="O91" s="108">
        <f>L91-I91</f>
        <v>0</v>
      </c>
      <c r="P91" s="109">
        <f>N91-K91</f>
        <v>-41.660458436571162</v>
      </c>
      <c r="Q91" s="110">
        <f>N91/K91</f>
        <v>0.90386048053098966</v>
      </c>
      <c r="R91" s="328"/>
      <c r="S91" s="47">
        <v>0.29444444444444445</v>
      </c>
      <c r="T91" s="48">
        <v>0.33883101851851855</v>
      </c>
      <c r="U91" s="111">
        <v>5</v>
      </c>
      <c r="V91" s="112">
        <v>63.930901537667339</v>
      </c>
      <c r="W91" s="113"/>
      <c r="X91" s="13"/>
      <c r="Y91" s="12"/>
      <c r="Z91" s="198"/>
      <c r="AA91" s="337"/>
      <c r="AB91" s="338"/>
      <c r="AC91" s="12">
        <v>0</v>
      </c>
      <c r="AD91" s="198"/>
      <c r="AE91" s="117">
        <f>M91-J91</f>
        <v>-249.96275061942697</v>
      </c>
      <c r="AF91" s="110">
        <f>M91/J91</f>
        <v>0.90386048053098966</v>
      </c>
      <c r="AG91" s="333"/>
    </row>
    <row r="92" spans="1:33" ht="15.75" customHeight="1">
      <c r="A92" s="362"/>
      <c r="B92" s="100"/>
      <c r="C92" s="335"/>
      <c r="D92" s="336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328"/>
      <c r="S92" s="47"/>
      <c r="T92" s="48"/>
      <c r="U92" s="111"/>
      <c r="V92" s="112"/>
      <c r="W92" s="113"/>
      <c r="X92" s="13"/>
      <c r="Y92" s="12"/>
      <c r="Z92" s="198"/>
      <c r="AA92" s="337"/>
      <c r="AB92" s="338"/>
      <c r="AC92" s="12"/>
      <c r="AD92" s="198"/>
      <c r="AE92" s="117"/>
      <c r="AF92" s="110"/>
      <c r="AG92" s="333"/>
    </row>
    <row r="93" spans="1:33" ht="15.75" customHeight="1">
      <c r="A93" s="362"/>
      <c r="B93" s="100"/>
      <c r="C93" s="335"/>
      <c r="D93" s="336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8"/>
      <c r="S93" s="47"/>
      <c r="T93" s="48"/>
      <c r="U93" s="111"/>
      <c r="V93" s="112"/>
      <c r="W93" s="113"/>
      <c r="X93" s="116"/>
      <c r="Y93" s="12"/>
      <c r="Z93" s="198"/>
      <c r="AA93" s="337"/>
      <c r="AB93" s="338"/>
      <c r="AC93" s="12"/>
      <c r="AD93" s="198"/>
      <c r="AE93" s="117"/>
      <c r="AF93" s="110"/>
      <c r="AG93" s="333"/>
    </row>
    <row r="94" spans="1:33" ht="15.75" customHeight="1">
      <c r="A94" s="363"/>
      <c r="B94" s="100"/>
      <c r="C94" s="335"/>
      <c r="D94" s="336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8"/>
      <c r="S94" s="47"/>
      <c r="T94" s="48"/>
      <c r="U94" s="111"/>
      <c r="V94" s="112"/>
      <c r="W94" s="113"/>
      <c r="X94" s="13"/>
      <c r="Y94" s="12"/>
      <c r="Z94" s="198"/>
      <c r="AA94" s="337"/>
      <c r="AB94" s="338"/>
      <c r="AC94" s="12"/>
      <c r="AD94" s="198"/>
      <c r="AE94" s="117"/>
      <c r="AF94" s="110"/>
      <c r="AG94" s="333"/>
    </row>
    <row r="95" spans="1:33" ht="15.75" customHeight="1">
      <c r="A95" s="363"/>
      <c r="B95" s="100"/>
      <c r="C95" s="335"/>
      <c r="D95" s="336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8"/>
      <c r="S95" s="47"/>
      <c r="T95" s="120"/>
      <c r="U95" s="111"/>
      <c r="V95" s="112"/>
      <c r="W95" s="113"/>
      <c r="X95" s="50"/>
      <c r="Y95" s="12"/>
      <c r="Z95" s="198"/>
      <c r="AA95" s="337"/>
      <c r="AB95" s="338"/>
      <c r="AC95" s="12"/>
      <c r="AD95" s="198"/>
      <c r="AE95" s="117"/>
      <c r="AF95" s="110"/>
      <c r="AG95" s="333"/>
    </row>
    <row r="96" spans="1:33" ht="15.75" customHeight="1">
      <c r="A96" s="363"/>
      <c r="B96" s="100"/>
      <c r="C96" s="335"/>
      <c r="D96" s="336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8"/>
      <c r="S96" s="47"/>
      <c r="T96" s="120"/>
      <c r="U96" s="111"/>
      <c r="V96" s="112"/>
      <c r="W96" s="113"/>
      <c r="X96" s="116"/>
      <c r="Y96" s="12"/>
      <c r="Z96" s="198"/>
      <c r="AA96" s="337"/>
      <c r="AB96" s="338"/>
      <c r="AC96" s="12"/>
      <c r="AD96" s="198"/>
      <c r="AE96" s="117"/>
      <c r="AF96" s="110"/>
      <c r="AG96" s="333"/>
    </row>
    <row r="97" spans="1:33" ht="15.75" customHeight="1">
      <c r="A97" s="363"/>
      <c r="B97" s="100"/>
      <c r="C97" s="335"/>
      <c r="D97" s="336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8"/>
      <c r="S97" s="47"/>
      <c r="T97" s="120"/>
      <c r="U97" s="111"/>
      <c r="V97" s="112"/>
      <c r="W97" s="113"/>
      <c r="X97" s="116"/>
      <c r="Y97" s="12"/>
      <c r="Z97" s="198"/>
      <c r="AA97" s="337"/>
      <c r="AB97" s="338"/>
      <c r="AC97" s="12"/>
      <c r="AD97" s="198"/>
      <c r="AE97" s="117"/>
      <c r="AF97" s="110"/>
      <c r="AG97" s="333"/>
    </row>
    <row r="98" spans="1:33" ht="15.75" customHeight="1">
      <c r="A98" s="363"/>
      <c r="B98" s="100"/>
      <c r="C98" s="335"/>
      <c r="D98" s="336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8"/>
      <c r="S98" s="119"/>
      <c r="T98" s="120"/>
      <c r="U98" s="111"/>
      <c r="V98" s="131"/>
      <c r="W98" s="113"/>
      <c r="X98" s="116"/>
      <c r="Y98" s="12"/>
      <c r="Z98" s="198"/>
      <c r="AA98" s="337"/>
      <c r="AB98" s="338"/>
      <c r="AC98" s="12"/>
      <c r="AD98" s="198"/>
      <c r="AE98" s="117"/>
      <c r="AF98" s="110"/>
      <c r="AG98" s="333"/>
    </row>
    <row r="99" spans="1:33" ht="15.75" customHeight="1">
      <c r="A99" s="363"/>
      <c r="B99" s="100"/>
      <c r="C99" s="335"/>
      <c r="D99" s="336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8"/>
      <c r="S99" s="119"/>
      <c r="T99" s="120"/>
      <c r="U99" s="111"/>
      <c r="V99" s="131"/>
      <c r="W99" s="126"/>
      <c r="X99" s="127"/>
      <c r="Y99" s="12"/>
      <c r="Z99" s="198"/>
      <c r="AA99" s="337"/>
      <c r="AB99" s="338"/>
      <c r="AC99" s="12"/>
      <c r="AD99" s="198"/>
      <c r="AE99" s="117"/>
      <c r="AF99" s="110"/>
      <c r="AG99" s="333"/>
    </row>
    <row r="100" spans="1:33" ht="15.75" customHeight="1">
      <c r="A100" s="363"/>
      <c r="B100" s="100"/>
      <c r="C100" s="335"/>
      <c r="D100" s="336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8"/>
      <c r="S100" s="119"/>
      <c r="T100" s="120"/>
      <c r="U100" s="111"/>
      <c r="V100" s="131"/>
      <c r="W100" s="126"/>
      <c r="X100" s="127"/>
      <c r="Y100" s="12"/>
      <c r="Z100" s="198"/>
      <c r="AA100" s="337"/>
      <c r="AB100" s="338"/>
      <c r="AC100" s="12"/>
      <c r="AD100" s="198"/>
      <c r="AE100" s="117"/>
      <c r="AF100" s="110"/>
      <c r="AG100" s="333"/>
    </row>
    <row r="101" spans="1:33" ht="15.75" customHeight="1">
      <c r="A101" s="363"/>
      <c r="B101" s="100"/>
      <c r="C101" s="335"/>
      <c r="D101" s="336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8"/>
      <c r="S101" s="119"/>
      <c r="T101" s="120"/>
      <c r="U101" s="111"/>
      <c r="V101" s="131"/>
      <c r="W101" s="126"/>
      <c r="X101" s="127"/>
      <c r="Y101" s="12"/>
      <c r="Z101" s="198"/>
      <c r="AA101" s="337"/>
      <c r="AB101" s="338"/>
      <c r="AC101" s="12"/>
      <c r="AD101" s="198"/>
      <c r="AE101" s="117"/>
      <c r="AF101" s="110"/>
      <c r="AG101" s="333"/>
    </row>
    <row r="102" spans="1:33" ht="15.75" customHeight="1">
      <c r="A102" s="363"/>
      <c r="B102" s="100"/>
      <c r="C102" s="335"/>
      <c r="D102" s="336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8"/>
      <c r="S102" s="119"/>
      <c r="T102" s="120"/>
      <c r="U102" s="111"/>
      <c r="V102" s="131"/>
      <c r="W102" s="126"/>
      <c r="X102" s="127"/>
      <c r="Y102" s="12"/>
      <c r="Z102" s="198"/>
      <c r="AA102" s="337"/>
      <c r="AB102" s="338"/>
      <c r="AC102" s="12"/>
      <c r="AD102" s="198"/>
      <c r="AE102" s="117"/>
      <c r="AF102" s="110"/>
      <c r="AG102" s="333"/>
    </row>
    <row r="103" spans="1:33" ht="15.75" customHeight="1">
      <c r="A103" s="363"/>
      <c r="B103" s="100"/>
      <c r="C103" s="335"/>
      <c r="D103" s="336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8"/>
      <c r="S103" s="119"/>
      <c r="T103" s="120"/>
      <c r="U103" s="111"/>
      <c r="V103" s="131"/>
      <c r="W103" s="126"/>
      <c r="X103" s="127"/>
      <c r="Y103" s="12"/>
      <c r="Z103" s="198"/>
      <c r="AA103" s="337"/>
      <c r="AB103" s="338"/>
      <c r="AC103" s="12"/>
      <c r="AD103" s="198"/>
      <c r="AE103" s="117"/>
      <c r="AF103" s="110"/>
      <c r="AG103" s="333"/>
    </row>
    <row r="104" spans="1:33" ht="15.75" customHeight="1">
      <c r="A104" s="363"/>
      <c r="B104" s="100"/>
      <c r="C104" s="335"/>
      <c r="D104" s="336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8"/>
      <c r="S104" s="119"/>
      <c r="T104" s="120"/>
      <c r="U104" s="111"/>
      <c r="V104" s="131"/>
      <c r="W104" s="126"/>
      <c r="X104" s="127"/>
      <c r="Y104" s="12"/>
      <c r="Z104" s="198"/>
      <c r="AA104" s="337"/>
      <c r="AB104" s="338"/>
      <c r="AC104" s="12"/>
      <c r="AD104" s="198"/>
      <c r="AE104" s="117"/>
      <c r="AF104" s="110"/>
      <c r="AG104" s="333"/>
    </row>
    <row r="105" spans="1:33" ht="15.75" customHeight="1">
      <c r="A105" s="363"/>
      <c r="B105" s="100"/>
      <c r="C105" s="335"/>
      <c r="D105" s="336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8"/>
      <c r="S105" s="119"/>
      <c r="T105" s="120"/>
      <c r="U105" s="130"/>
      <c r="V105" s="131"/>
      <c r="W105" s="126"/>
      <c r="X105" s="127"/>
      <c r="Y105" s="12"/>
      <c r="Z105" s="198"/>
      <c r="AA105" s="337"/>
      <c r="AB105" s="338"/>
      <c r="AC105" s="12"/>
      <c r="AD105" s="198"/>
      <c r="AE105" s="165"/>
      <c r="AF105" s="125"/>
      <c r="AG105" s="333"/>
    </row>
    <row r="106" spans="1:33" ht="15.75" customHeight="1" thickBot="1">
      <c r="A106" s="364"/>
      <c r="B106" s="133" t="s">
        <v>115</v>
      </c>
      <c r="C106" s="358"/>
      <c r="D106" s="358"/>
      <c r="E106" s="134"/>
      <c r="F106" s="167"/>
      <c r="G106" s="135"/>
      <c r="H106" s="69"/>
      <c r="I106" s="136">
        <f t="shared" ref="I106:J106" si="44">AVERAGE(I90:I105)</f>
        <v>6</v>
      </c>
      <c r="J106" s="137">
        <f t="shared" si="44"/>
        <v>2600</v>
      </c>
      <c r="K106" s="138">
        <f t="shared" ref="K106" si="45">J106/I106</f>
        <v>433.33333333333331</v>
      </c>
      <c r="L106" s="136">
        <f t="shared" ref="L106:M106" si="46">AVERAGE(L90:L105)</f>
        <v>6</v>
      </c>
      <c r="M106" s="137">
        <f t="shared" si="46"/>
        <v>2352.1446165713487</v>
      </c>
      <c r="N106" s="138">
        <f>M106/L106</f>
        <v>392.02410276189147</v>
      </c>
      <c r="O106" s="139">
        <f>L106-I106</f>
        <v>0</v>
      </c>
      <c r="P106" s="140">
        <f>N106-K106</f>
        <v>-41.309230571441844</v>
      </c>
      <c r="Q106" s="141">
        <f>N106/K106</f>
        <v>0.90467100637359577</v>
      </c>
      <c r="R106" s="329"/>
      <c r="S106" s="142">
        <v>0.25</v>
      </c>
      <c r="T106" s="143">
        <v>0.33883101851851855</v>
      </c>
      <c r="U106" s="144"/>
      <c r="V106" s="166"/>
      <c r="W106" s="167"/>
      <c r="X106" s="138"/>
      <c r="Y106" s="179">
        <f>SUM(Y90:Y105)</f>
        <v>0</v>
      </c>
      <c r="Z106" s="180">
        <f>SUM(Z90:Z105)</f>
        <v>0</v>
      </c>
      <c r="AA106" s="359"/>
      <c r="AB106" s="360"/>
      <c r="AC106" s="179">
        <f>SUM(AC90:AC105)</f>
        <v>0</v>
      </c>
      <c r="AD106" s="191">
        <f>SUM(AD90:AD105)</f>
        <v>0</v>
      </c>
      <c r="AE106" s="168">
        <f>M106-J106</f>
        <v>-247.85538342865129</v>
      </c>
      <c r="AF106" s="141">
        <f>M106/J106</f>
        <v>0.90467100637359565</v>
      </c>
      <c r="AG106" s="334"/>
    </row>
    <row r="107" spans="1:33" ht="15.75" customHeight="1">
      <c r="A107" s="322" t="s">
        <v>193</v>
      </c>
      <c r="B107" s="146" t="s">
        <v>171</v>
      </c>
      <c r="C107" s="325" t="s">
        <v>210</v>
      </c>
      <c r="D107" s="326"/>
      <c r="E107" s="147">
        <v>58.17</v>
      </c>
      <c r="F107" s="97">
        <v>1450</v>
      </c>
      <c r="G107" s="148">
        <f t="shared" ref="G107:G109" si="47">E107*F107</f>
        <v>84346.5</v>
      </c>
      <c r="H107" s="149"/>
      <c r="I107" s="150">
        <v>18</v>
      </c>
      <c r="J107" s="151">
        <v>2000</v>
      </c>
      <c r="K107" s="152">
        <f>J107/I107</f>
        <v>111.11111111111111</v>
      </c>
      <c r="L107" s="153">
        <v>17</v>
      </c>
      <c r="M107" s="151">
        <f>F107/V107*60</f>
        <v>1790.0000000000002</v>
      </c>
      <c r="N107" s="152">
        <f>M107/L107</f>
        <v>105.29411764705884</v>
      </c>
      <c r="O107" s="154">
        <f>L107-I107</f>
        <v>-1</v>
      </c>
      <c r="P107" s="155">
        <f>N107-K107</f>
        <v>-5.816993464052274</v>
      </c>
      <c r="Q107" s="156">
        <f>N107/K107</f>
        <v>0.94764705882352951</v>
      </c>
      <c r="R107" s="327">
        <f>Q123</f>
        <v>0.94313479317668347</v>
      </c>
      <c r="S107" s="157">
        <v>0.70833333333333337</v>
      </c>
      <c r="T107" s="158">
        <v>0.74208333333333343</v>
      </c>
      <c r="U107" s="159"/>
      <c r="V107" s="160">
        <v>48.603351955307261</v>
      </c>
      <c r="W107" s="158"/>
      <c r="X107" s="169"/>
      <c r="Y107" s="196"/>
      <c r="Z107" s="197"/>
      <c r="AA107" s="330"/>
      <c r="AB107" s="331"/>
      <c r="AC107" s="196">
        <v>1</v>
      </c>
      <c r="AD107" s="197"/>
      <c r="AE107" s="115">
        <f>M107-J107</f>
        <v>-209.99999999999977</v>
      </c>
      <c r="AF107" s="156">
        <f>M107/J107</f>
        <v>0.89500000000000013</v>
      </c>
      <c r="AG107" s="332">
        <f>AF123</f>
        <v>0.89517878674397078</v>
      </c>
    </row>
    <row r="108" spans="1:33" ht="15.75" customHeight="1">
      <c r="A108" s="323"/>
      <c r="B108" s="163" t="s">
        <v>171</v>
      </c>
      <c r="C108" s="335" t="s">
        <v>194</v>
      </c>
      <c r="D108" s="336"/>
      <c r="E108" s="101">
        <v>50.67</v>
      </c>
      <c r="F108" s="102">
        <v>1142</v>
      </c>
      <c r="G108" s="103">
        <f t="shared" si="47"/>
        <v>57865.14</v>
      </c>
      <c r="H108" s="26"/>
      <c r="I108" s="104">
        <v>20</v>
      </c>
      <c r="J108" s="105">
        <v>2000</v>
      </c>
      <c r="K108" s="106">
        <f t="shared" ref="K108:K109" si="48">J108/I108</f>
        <v>100</v>
      </c>
      <c r="L108" s="107">
        <v>19</v>
      </c>
      <c r="M108" s="105">
        <f>F108/V108*60</f>
        <v>1791.0727204638251</v>
      </c>
      <c r="N108" s="106">
        <f>M108/L108</f>
        <v>94.266985287569739</v>
      </c>
      <c r="O108" s="108">
        <f>L108-I108</f>
        <v>-1</v>
      </c>
      <c r="P108" s="109">
        <f>N108-K108</f>
        <v>-5.7330147124302613</v>
      </c>
      <c r="Q108" s="110">
        <f>N108/K108</f>
        <v>0.94266985287569738</v>
      </c>
      <c r="R108" s="328"/>
      <c r="S108" s="47">
        <v>0.74583333333333335</v>
      </c>
      <c r="T108" s="48">
        <v>0.77239583333333339</v>
      </c>
      <c r="U108" s="111">
        <v>5.3999999999998849</v>
      </c>
      <c r="V108" s="112">
        <v>38.256403113691398</v>
      </c>
      <c r="W108" s="113"/>
      <c r="X108" s="116"/>
      <c r="Y108" s="12"/>
      <c r="Z108" s="198"/>
      <c r="AA108" s="337"/>
      <c r="AB108" s="338"/>
      <c r="AC108" s="12">
        <v>1</v>
      </c>
      <c r="AD108" s="198"/>
      <c r="AE108" s="117">
        <f>M108-J108</f>
        <v>-208.92727953617486</v>
      </c>
      <c r="AF108" s="110">
        <f>M108/J108</f>
        <v>0.89553636023191252</v>
      </c>
      <c r="AG108" s="333"/>
    </row>
    <row r="109" spans="1:33" ht="15.75" customHeight="1">
      <c r="A109" s="323"/>
      <c r="B109" s="163" t="s">
        <v>171</v>
      </c>
      <c r="C109" s="335" t="s">
        <v>228</v>
      </c>
      <c r="D109" s="336"/>
      <c r="E109" s="101">
        <v>57.3</v>
      </c>
      <c r="F109" s="102">
        <v>1957</v>
      </c>
      <c r="G109" s="103">
        <f t="shared" si="47"/>
        <v>112136.09999999999</v>
      </c>
      <c r="H109" s="26"/>
      <c r="I109" s="104">
        <v>21</v>
      </c>
      <c r="J109" s="105">
        <v>2000</v>
      </c>
      <c r="K109" s="106">
        <f t="shared" si="48"/>
        <v>95.238095238095241</v>
      </c>
      <c r="L109" s="107">
        <v>20</v>
      </c>
      <c r="M109" s="105">
        <f>F109/V109*60</f>
        <v>1790.0000000000002</v>
      </c>
      <c r="N109" s="106">
        <f>M109/L109</f>
        <v>89.500000000000014</v>
      </c>
      <c r="O109" s="108">
        <f>L109-I109</f>
        <v>-1</v>
      </c>
      <c r="P109" s="109">
        <f>N109-K109</f>
        <v>-5.7380952380952266</v>
      </c>
      <c r="Q109" s="110">
        <f>N109/K109</f>
        <v>0.93975000000000009</v>
      </c>
      <c r="R109" s="328"/>
      <c r="S109" s="47">
        <v>0.77500000000000002</v>
      </c>
      <c r="T109" s="48">
        <v>0.82054398148148155</v>
      </c>
      <c r="U109" s="111">
        <v>5</v>
      </c>
      <c r="V109" s="112">
        <v>65.597765363128488</v>
      </c>
      <c r="W109" s="113"/>
      <c r="X109" s="116"/>
      <c r="Y109" s="12"/>
      <c r="Z109" s="198"/>
      <c r="AA109" s="337"/>
      <c r="AB109" s="338"/>
      <c r="AC109" s="12">
        <v>1</v>
      </c>
      <c r="AD109" s="198"/>
      <c r="AE109" s="117">
        <f>M109-J109</f>
        <v>-209.99999999999977</v>
      </c>
      <c r="AF109" s="110">
        <f>M109/J109</f>
        <v>0.89500000000000013</v>
      </c>
      <c r="AG109" s="333"/>
    </row>
    <row r="110" spans="1:33" ht="15.75" customHeight="1">
      <c r="A110" s="323"/>
      <c r="B110" s="163"/>
      <c r="C110" s="335"/>
      <c r="D110" s="336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328"/>
      <c r="S110" s="47"/>
      <c r="T110" s="48"/>
      <c r="U110" s="111"/>
      <c r="V110" s="112"/>
      <c r="W110" s="113"/>
      <c r="X110" s="116"/>
      <c r="Y110" s="12"/>
      <c r="Z110" s="198"/>
      <c r="AA110" s="337"/>
      <c r="AB110" s="338"/>
      <c r="AC110" s="12"/>
      <c r="AD110" s="198"/>
      <c r="AE110" s="117"/>
      <c r="AF110" s="110"/>
      <c r="AG110" s="333"/>
    </row>
    <row r="111" spans="1:33" ht="15.75" customHeight="1">
      <c r="A111" s="323"/>
      <c r="B111" s="163"/>
      <c r="C111" s="335"/>
      <c r="D111" s="336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328"/>
      <c r="S111" s="47"/>
      <c r="T111" s="48"/>
      <c r="U111" s="111"/>
      <c r="V111" s="112"/>
      <c r="W111" s="113"/>
      <c r="X111" s="116"/>
      <c r="Y111" s="12"/>
      <c r="Z111" s="198"/>
      <c r="AA111" s="337"/>
      <c r="AB111" s="338"/>
      <c r="AC111" s="12"/>
      <c r="AD111" s="198"/>
      <c r="AE111" s="117"/>
      <c r="AF111" s="110"/>
      <c r="AG111" s="333"/>
    </row>
    <row r="112" spans="1:33" ht="15.75" customHeight="1">
      <c r="A112" s="323"/>
      <c r="B112" s="163"/>
      <c r="C112" s="335"/>
      <c r="D112" s="336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28"/>
      <c r="S112" s="47"/>
      <c r="T112" s="120"/>
      <c r="U112" s="111"/>
      <c r="V112" s="112"/>
      <c r="W112" s="113"/>
      <c r="X112" s="116"/>
      <c r="Y112" s="12"/>
      <c r="Z112" s="198"/>
      <c r="AA112" s="337"/>
      <c r="AB112" s="338"/>
      <c r="AC112" s="12"/>
      <c r="AD112" s="198"/>
      <c r="AE112" s="117"/>
      <c r="AF112" s="110"/>
      <c r="AG112" s="333"/>
    </row>
    <row r="113" spans="1:33" ht="15.75" customHeight="1">
      <c r="A113" s="323"/>
      <c r="B113" s="163"/>
      <c r="C113" s="335"/>
      <c r="D113" s="336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328"/>
      <c r="S113" s="119"/>
      <c r="T113" s="120"/>
      <c r="U113" s="111"/>
      <c r="V113" s="112"/>
      <c r="W113" s="120"/>
      <c r="X113" s="189"/>
      <c r="Y113" s="12"/>
      <c r="Z113" s="198"/>
      <c r="AA113" s="337"/>
      <c r="AB113" s="338"/>
      <c r="AC113" s="12"/>
      <c r="AD113" s="198"/>
      <c r="AE113" s="117"/>
      <c r="AF113" s="110"/>
      <c r="AG113" s="333"/>
    </row>
    <row r="114" spans="1:33" ht="15.75" customHeight="1">
      <c r="A114" s="323"/>
      <c r="B114" s="163"/>
      <c r="C114" s="335"/>
      <c r="D114" s="336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28"/>
      <c r="S114" s="119"/>
      <c r="T114" s="120"/>
      <c r="U114" s="111"/>
      <c r="V114" s="112"/>
      <c r="W114" s="120"/>
      <c r="X114" s="189"/>
      <c r="Y114" s="12"/>
      <c r="Z114" s="198"/>
      <c r="AA114" s="337"/>
      <c r="AB114" s="338"/>
      <c r="AC114" s="12"/>
      <c r="AD114" s="198"/>
      <c r="AE114" s="117"/>
      <c r="AF114" s="110"/>
      <c r="AG114" s="333"/>
    </row>
    <row r="115" spans="1:33" ht="15.75" customHeight="1">
      <c r="A115" s="323"/>
      <c r="B115" s="163"/>
      <c r="C115" s="335"/>
      <c r="D115" s="336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8"/>
      <c r="S115" s="119"/>
      <c r="T115" s="120"/>
      <c r="U115" s="111"/>
      <c r="V115" s="112"/>
      <c r="W115" s="120"/>
      <c r="X115" s="189"/>
      <c r="Y115" s="12"/>
      <c r="Z115" s="198"/>
      <c r="AA115" s="337"/>
      <c r="AB115" s="338"/>
      <c r="AC115" s="12"/>
      <c r="AD115" s="198"/>
      <c r="AE115" s="117"/>
      <c r="AF115" s="110"/>
      <c r="AG115" s="333"/>
    </row>
    <row r="116" spans="1:33" ht="15.75" customHeight="1">
      <c r="A116" s="323"/>
      <c r="B116" s="163"/>
      <c r="C116" s="335"/>
      <c r="D116" s="336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8"/>
      <c r="S116" s="119"/>
      <c r="T116" s="120"/>
      <c r="U116" s="111"/>
      <c r="V116" s="112"/>
      <c r="W116" s="120"/>
      <c r="X116" s="189"/>
      <c r="Y116" s="12"/>
      <c r="Z116" s="198"/>
      <c r="AA116" s="337"/>
      <c r="AB116" s="338"/>
      <c r="AC116" s="12"/>
      <c r="AD116" s="198"/>
      <c r="AE116" s="117"/>
      <c r="AF116" s="110"/>
      <c r="AG116" s="333"/>
    </row>
    <row r="117" spans="1:33" ht="15.75" customHeight="1">
      <c r="A117" s="323"/>
      <c r="B117" s="163"/>
      <c r="C117" s="335"/>
      <c r="D117" s="336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8"/>
      <c r="S117" s="119"/>
      <c r="T117" s="120"/>
      <c r="U117" s="111"/>
      <c r="V117" s="112"/>
      <c r="W117" s="120"/>
      <c r="X117" s="189"/>
      <c r="Y117" s="12"/>
      <c r="Z117" s="198"/>
      <c r="AA117" s="337"/>
      <c r="AB117" s="338"/>
      <c r="AC117" s="12"/>
      <c r="AD117" s="198"/>
      <c r="AE117" s="117"/>
      <c r="AF117" s="110"/>
      <c r="AG117" s="333"/>
    </row>
    <row r="118" spans="1:33" ht="15.75" customHeight="1">
      <c r="A118" s="323"/>
      <c r="B118" s="163"/>
      <c r="C118" s="335"/>
      <c r="D118" s="336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8"/>
      <c r="S118" s="119"/>
      <c r="T118" s="120"/>
      <c r="U118" s="111"/>
      <c r="V118" s="112"/>
      <c r="W118" s="120"/>
      <c r="X118" s="189"/>
      <c r="Y118" s="12"/>
      <c r="Z118" s="198"/>
      <c r="AA118" s="337"/>
      <c r="AB118" s="338"/>
      <c r="AC118" s="12"/>
      <c r="AD118" s="198"/>
      <c r="AE118" s="117"/>
      <c r="AF118" s="110"/>
      <c r="AG118" s="333"/>
    </row>
    <row r="119" spans="1:33" ht="15.75" customHeight="1">
      <c r="A119" s="323"/>
      <c r="B119" s="163"/>
      <c r="C119" s="335"/>
      <c r="D119" s="336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8"/>
      <c r="S119" s="119"/>
      <c r="T119" s="120"/>
      <c r="U119" s="111"/>
      <c r="V119" s="112"/>
      <c r="W119" s="120"/>
      <c r="X119" s="189"/>
      <c r="Y119" s="12"/>
      <c r="Z119" s="198"/>
      <c r="AA119" s="337"/>
      <c r="AB119" s="338"/>
      <c r="AC119" s="12"/>
      <c r="AD119" s="198"/>
      <c r="AE119" s="117"/>
      <c r="AF119" s="110"/>
      <c r="AG119" s="333"/>
    </row>
    <row r="120" spans="1:33" ht="15.75" customHeight="1">
      <c r="A120" s="323"/>
      <c r="B120" s="163"/>
      <c r="C120" s="335"/>
      <c r="D120" s="336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8"/>
      <c r="S120" s="119"/>
      <c r="T120" s="120"/>
      <c r="U120" s="111"/>
      <c r="V120" s="112"/>
      <c r="W120" s="120"/>
      <c r="X120" s="189"/>
      <c r="Y120" s="12"/>
      <c r="Z120" s="198"/>
      <c r="AA120" s="337"/>
      <c r="AB120" s="338"/>
      <c r="AC120" s="12"/>
      <c r="AD120" s="198"/>
      <c r="AE120" s="117"/>
      <c r="AF120" s="110"/>
      <c r="AG120" s="333"/>
    </row>
    <row r="121" spans="1:33" ht="15.75" customHeight="1">
      <c r="A121" s="323"/>
      <c r="B121" s="163"/>
      <c r="C121" s="335"/>
      <c r="D121" s="336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8"/>
      <c r="S121" s="119"/>
      <c r="T121" s="120"/>
      <c r="U121" s="111"/>
      <c r="V121" s="112"/>
      <c r="W121" s="120"/>
      <c r="X121" s="189"/>
      <c r="Y121" s="12"/>
      <c r="Z121" s="198"/>
      <c r="AA121" s="337"/>
      <c r="AB121" s="338"/>
      <c r="AC121" s="12"/>
      <c r="AD121" s="198"/>
      <c r="AE121" s="117"/>
      <c r="AF121" s="110"/>
      <c r="AG121" s="333"/>
    </row>
    <row r="122" spans="1:33" ht="15.75" customHeight="1">
      <c r="A122" s="323"/>
      <c r="B122" s="163"/>
      <c r="C122" s="335"/>
      <c r="D122" s="336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8"/>
      <c r="S122" s="119"/>
      <c r="T122" s="120"/>
      <c r="U122" s="130"/>
      <c r="V122" s="131"/>
      <c r="W122" s="126"/>
      <c r="X122" s="127"/>
      <c r="Y122" s="12"/>
      <c r="Z122" s="198"/>
      <c r="AA122" s="337"/>
      <c r="AB122" s="338"/>
      <c r="AC122" s="12"/>
      <c r="AD122" s="198"/>
      <c r="AE122" s="165"/>
      <c r="AF122" s="125"/>
      <c r="AG122" s="333"/>
    </row>
    <row r="123" spans="1:33" ht="15.75" customHeight="1" thickBot="1">
      <c r="A123" s="324"/>
      <c r="B123" s="133" t="s">
        <v>115</v>
      </c>
      <c r="C123" s="358"/>
      <c r="D123" s="358"/>
      <c r="E123" s="134"/>
      <c r="F123" s="167"/>
      <c r="G123" s="135"/>
      <c r="H123" s="69"/>
      <c r="I123" s="136">
        <f t="shared" ref="I123:J123" si="49">AVERAGE(I107:I122)</f>
        <v>19.666666666666668</v>
      </c>
      <c r="J123" s="137">
        <f t="shared" si="49"/>
        <v>2000</v>
      </c>
      <c r="K123" s="138">
        <f t="shared" ref="K123" si="50">J123/I123</f>
        <v>101.69491525423729</v>
      </c>
      <c r="L123" s="136">
        <f t="shared" ref="L123:M123" si="51">AVERAGE(L107:L122)</f>
        <v>18.666666666666668</v>
      </c>
      <c r="M123" s="137">
        <f t="shared" si="51"/>
        <v>1790.3575734879416</v>
      </c>
      <c r="N123" s="138">
        <f>M123/L123</f>
        <v>95.912012865425439</v>
      </c>
      <c r="O123" s="139">
        <f>L123-I123</f>
        <v>-1</v>
      </c>
      <c r="P123" s="140">
        <f>N123-K123</f>
        <v>-5.7829023888118485</v>
      </c>
      <c r="Q123" s="141">
        <f>N123/K123</f>
        <v>0.94313479317668347</v>
      </c>
      <c r="R123" s="329"/>
      <c r="S123" s="142">
        <v>0.70833333333333337</v>
      </c>
      <c r="T123" s="143">
        <v>0.82054398148148155</v>
      </c>
      <c r="U123" s="144"/>
      <c r="V123" s="166"/>
      <c r="W123" s="167"/>
      <c r="X123" s="138"/>
      <c r="Y123" s="179">
        <f t="shared" ref="Y123:Z123" si="52">SUM(Y107:Y122)</f>
        <v>0</v>
      </c>
      <c r="Z123" s="180">
        <f t="shared" si="52"/>
        <v>0</v>
      </c>
      <c r="AA123" s="359"/>
      <c r="AB123" s="360"/>
      <c r="AC123" s="179">
        <f t="shared" ref="AC123" si="53">SUM(AC107:AC122)</f>
        <v>3</v>
      </c>
      <c r="AD123" s="180">
        <f t="shared" ref="AD123" si="54">SUM(AD107:AD122)</f>
        <v>0</v>
      </c>
      <c r="AE123" s="168">
        <f>M123-J123</f>
        <v>-209.64242651205836</v>
      </c>
      <c r="AF123" s="141">
        <f>M123/J123</f>
        <v>0.89517878674397078</v>
      </c>
      <c r="AG123" s="334"/>
    </row>
    <row r="124" spans="1:33" ht="15.75" customHeight="1">
      <c r="A124" s="361" t="s">
        <v>182</v>
      </c>
      <c r="B124" s="146" t="s">
        <v>171</v>
      </c>
      <c r="C124" s="325" t="s">
        <v>184</v>
      </c>
      <c r="D124" s="326"/>
      <c r="E124" s="147">
        <v>56.87</v>
      </c>
      <c r="F124" s="159">
        <v>1198</v>
      </c>
      <c r="G124" s="148">
        <f t="shared" ref="G124:G127" si="55">E124*F124</f>
        <v>68130.259999999995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1790.3607611406537</v>
      </c>
      <c r="N124" s="152">
        <f>M124/L124</f>
        <v>77.84177222350668</v>
      </c>
      <c r="O124" s="154">
        <f>L124-I124</f>
        <v>0</v>
      </c>
      <c r="P124" s="155">
        <f>N124-K124</f>
        <v>-9.1147495156237568</v>
      </c>
      <c r="Q124" s="156">
        <f>N124/K124</f>
        <v>0.89518038057032678</v>
      </c>
      <c r="R124" s="327">
        <f>Q140</f>
        <v>0.89559492449677902</v>
      </c>
      <c r="S124" s="157">
        <v>0.70833333333333337</v>
      </c>
      <c r="T124" s="158">
        <v>0.73620370370370369</v>
      </c>
      <c r="U124" s="159"/>
      <c r="V124" s="160">
        <v>40.148332984132566</v>
      </c>
      <c r="W124" s="97"/>
      <c r="X124" s="98"/>
      <c r="Y124" s="196"/>
      <c r="Z124" s="197"/>
      <c r="AA124" s="330"/>
      <c r="AB124" s="331"/>
      <c r="AC124" s="196">
        <v>1</v>
      </c>
      <c r="AD124" s="197"/>
      <c r="AE124" s="115">
        <f>M124-J124</f>
        <v>-209.63923885934628</v>
      </c>
      <c r="AF124" s="156">
        <f>M124/J124</f>
        <v>0.89518038057032689</v>
      </c>
      <c r="AG124" s="381">
        <f>AF140</f>
        <v>0.89559492449677891</v>
      </c>
    </row>
    <row r="125" spans="1:33" ht="15.75" customHeight="1">
      <c r="A125" s="362"/>
      <c r="B125" s="163" t="s">
        <v>171</v>
      </c>
      <c r="C125" s="335" t="s">
        <v>183</v>
      </c>
      <c r="D125" s="336"/>
      <c r="E125" s="101">
        <v>56.79</v>
      </c>
      <c r="F125" s="111">
        <v>1621</v>
      </c>
      <c r="G125" s="103">
        <f t="shared" si="55"/>
        <v>92056.59</v>
      </c>
      <c r="H125" s="26"/>
      <c r="I125" s="104">
        <v>23</v>
      </c>
      <c r="J125" s="105">
        <v>2000</v>
      </c>
      <c r="K125" s="106">
        <f t="shared" ref="K125:K127" si="56">J125/I125</f>
        <v>86.956521739130437</v>
      </c>
      <c r="L125" s="107">
        <v>23</v>
      </c>
      <c r="M125" s="105">
        <f>F125/V125*60</f>
        <v>1790.0716658094864</v>
      </c>
      <c r="N125" s="106">
        <f>M125/L125</f>
        <v>77.829202861282013</v>
      </c>
      <c r="O125" s="108">
        <f>L125-I125</f>
        <v>0</v>
      </c>
      <c r="P125" s="109">
        <f>N125-K125</f>
        <v>-9.127318877848424</v>
      </c>
      <c r="Q125" s="110">
        <f>N125/K125</f>
        <v>0.89503583290474309</v>
      </c>
      <c r="R125" s="328"/>
      <c r="S125" s="47">
        <v>0.74027777777777781</v>
      </c>
      <c r="T125" s="48">
        <v>0.77799768518518519</v>
      </c>
      <c r="U125" s="111">
        <v>5.8666666666667311</v>
      </c>
      <c r="V125" s="112">
        <v>54.333020212360132</v>
      </c>
      <c r="W125" s="113"/>
      <c r="X125" s="116"/>
      <c r="Y125" s="12"/>
      <c r="Z125" s="198"/>
      <c r="AA125" s="337"/>
      <c r="AB125" s="338"/>
      <c r="AC125" s="12">
        <v>1</v>
      </c>
      <c r="AD125" s="198"/>
      <c r="AE125" s="117">
        <f>M125-J125</f>
        <v>-209.92833419051362</v>
      </c>
      <c r="AF125" s="110">
        <f>M125/J125</f>
        <v>0.8950358329047432</v>
      </c>
      <c r="AG125" s="374"/>
    </row>
    <row r="126" spans="1:33" ht="15.75" customHeight="1">
      <c r="A126" s="362"/>
      <c r="B126" s="163" t="s">
        <v>171</v>
      </c>
      <c r="C126" s="335" t="s">
        <v>185</v>
      </c>
      <c r="D126" s="336"/>
      <c r="E126" s="101">
        <v>47.6</v>
      </c>
      <c r="F126" s="111">
        <v>1474</v>
      </c>
      <c r="G126" s="103">
        <f t="shared" si="55"/>
        <v>70162.400000000009</v>
      </c>
      <c r="H126" s="26"/>
      <c r="I126" s="104">
        <v>23</v>
      </c>
      <c r="J126" s="105">
        <v>2000</v>
      </c>
      <c r="K126" s="106">
        <f t="shared" si="56"/>
        <v>86.956521739130437</v>
      </c>
      <c r="L126" s="107">
        <v>23</v>
      </c>
      <c r="M126" s="105">
        <f>F126/V126*60</f>
        <v>1794.0132557002512</v>
      </c>
      <c r="N126" s="106">
        <f>M126/L126</f>
        <v>78.000576334793536</v>
      </c>
      <c r="O126" s="108">
        <f>L126-I126</f>
        <v>0</v>
      </c>
      <c r="P126" s="109">
        <f>N126-K126</f>
        <v>-8.9559454043369016</v>
      </c>
      <c r="Q126" s="110">
        <f>N126/K126</f>
        <v>0.89700662785012564</v>
      </c>
      <c r="R126" s="328"/>
      <c r="S126" s="47">
        <v>0.78194444444444444</v>
      </c>
      <c r="T126" s="48">
        <v>0.81616898148148143</v>
      </c>
      <c r="U126" s="111">
        <v>5.6833333333333158</v>
      </c>
      <c r="V126" s="112">
        <v>49.297294609720993</v>
      </c>
      <c r="W126" s="113"/>
      <c r="X126" s="116"/>
      <c r="Y126" s="12"/>
      <c r="Z126" s="198"/>
      <c r="AA126" s="337"/>
      <c r="AB126" s="338"/>
      <c r="AC126" s="12">
        <v>1</v>
      </c>
      <c r="AD126" s="198"/>
      <c r="AE126" s="117">
        <f>M126-J126</f>
        <v>-205.98674429974881</v>
      </c>
      <c r="AF126" s="110">
        <f>M126/J126</f>
        <v>0.89700662785012564</v>
      </c>
      <c r="AG126" s="374"/>
    </row>
    <row r="127" spans="1:33" ht="15.75" customHeight="1">
      <c r="A127" s="362"/>
      <c r="B127" s="163" t="s">
        <v>171</v>
      </c>
      <c r="C127" s="335" t="s">
        <v>226</v>
      </c>
      <c r="D127" s="336"/>
      <c r="E127" s="101">
        <v>52.21</v>
      </c>
      <c r="F127" s="111">
        <v>1659</v>
      </c>
      <c r="G127" s="103">
        <f t="shared" si="55"/>
        <v>86616.39</v>
      </c>
      <c r="H127" s="26"/>
      <c r="I127" s="104">
        <v>18</v>
      </c>
      <c r="J127" s="105">
        <v>2000</v>
      </c>
      <c r="K127" s="106">
        <f t="shared" si="56"/>
        <v>111.11111111111111</v>
      </c>
      <c r="L127" s="107">
        <v>18</v>
      </c>
      <c r="M127" s="105">
        <f>F127/V127*60</f>
        <v>1790.3137133238399</v>
      </c>
      <c r="N127" s="106">
        <f>M127/L127</f>
        <v>99.46187296243555</v>
      </c>
      <c r="O127" s="108">
        <f>L127-I127</f>
        <v>0</v>
      </c>
      <c r="P127" s="109">
        <f>N127-K127</f>
        <v>-11.649238148675565</v>
      </c>
      <c r="Q127" s="110">
        <f>N127/K127</f>
        <v>0.89515685666191991</v>
      </c>
      <c r="R127" s="328"/>
      <c r="S127" s="47">
        <v>0.82013888888888886</v>
      </c>
      <c r="T127" s="48">
        <v>0.85873842592592586</v>
      </c>
      <c r="U127" s="111">
        <v>5.7166666666667076</v>
      </c>
      <c r="V127" s="112">
        <v>55.599194297181121</v>
      </c>
      <c r="W127" s="113"/>
      <c r="X127" s="116"/>
      <c r="Y127" s="12"/>
      <c r="Z127" s="198"/>
      <c r="AA127" s="337"/>
      <c r="AB127" s="338"/>
      <c r="AC127" s="12">
        <v>1</v>
      </c>
      <c r="AD127" s="198"/>
      <c r="AE127" s="117">
        <f>M127-J127</f>
        <v>-209.68628667616008</v>
      </c>
      <c r="AF127" s="110">
        <f>M127/J127</f>
        <v>0.89515685666191991</v>
      </c>
      <c r="AG127" s="374"/>
    </row>
    <row r="128" spans="1:33" ht="15.75" customHeight="1">
      <c r="A128" s="363"/>
      <c r="B128" s="163"/>
      <c r="C128" s="335"/>
      <c r="D128" s="336"/>
      <c r="E128" s="101"/>
      <c r="F128" s="111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328"/>
      <c r="S128" s="47"/>
      <c r="T128" s="48"/>
      <c r="U128" s="111"/>
      <c r="V128" s="112"/>
      <c r="W128" s="113"/>
      <c r="X128" s="116"/>
      <c r="Y128" s="12"/>
      <c r="Z128" s="198"/>
      <c r="AA128" s="337"/>
      <c r="AB128" s="338"/>
      <c r="AC128" s="12"/>
      <c r="AD128" s="198"/>
      <c r="AE128" s="117"/>
      <c r="AF128" s="110"/>
      <c r="AG128" s="374"/>
    </row>
    <row r="129" spans="1:33" ht="15.75" customHeight="1">
      <c r="A129" s="363"/>
      <c r="B129" s="163"/>
      <c r="C129" s="335"/>
      <c r="D129" s="336"/>
      <c r="E129" s="101"/>
      <c r="F129" s="111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28"/>
      <c r="S129" s="47"/>
      <c r="T129" s="120"/>
      <c r="U129" s="111"/>
      <c r="V129" s="112"/>
      <c r="W129" s="113"/>
      <c r="X129" s="116"/>
      <c r="Y129" s="12"/>
      <c r="Z129" s="198"/>
      <c r="AA129" s="337"/>
      <c r="AB129" s="338"/>
      <c r="AC129" s="12"/>
      <c r="AD129" s="198"/>
      <c r="AE129" s="117"/>
      <c r="AF129" s="110"/>
      <c r="AG129" s="374"/>
    </row>
    <row r="130" spans="1:33" ht="15.75" customHeight="1">
      <c r="A130" s="363"/>
      <c r="B130" s="163"/>
      <c r="C130" s="335"/>
      <c r="D130" s="336"/>
      <c r="E130" s="101"/>
      <c r="F130" s="111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328"/>
      <c r="S130" s="47"/>
      <c r="T130" s="120"/>
      <c r="U130" s="111"/>
      <c r="V130" s="112"/>
      <c r="W130" s="113"/>
      <c r="X130" s="116"/>
      <c r="Y130" s="12"/>
      <c r="Z130" s="198"/>
      <c r="AA130" s="337"/>
      <c r="AB130" s="338"/>
      <c r="AC130" s="12"/>
      <c r="AD130" s="198"/>
      <c r="AE130" s="117"/>
      <c r="AF130" s="110"/>
      <c r="AG130" s="374"/>
    </row>
    <row r="131" spans="1:33" ht="15.75" customHeight="1">
      <c r="A131" s="363"/>
      <c r="B131" s="163"/>
      <c r="C131" s="335"/>
      <c r="D131" s="336"/>
      <c r="E131" s="101"/>
      <c r="F131" s="111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28"/>
      <c r="S131" s="47"/>
      <c r="T131" s="120"/>
      <c r="U131" s="111"/>
      <c r="V131" s="112"/>
      <c r="W131" s="113"/>
      <c r="X131" s="116"/>
      <c r="Y131" s="12"/>
      <c r="Z131" s="198"/>
      <c r="AA131" s="337"/>
      <c r="AB131" s="338"/>
      <c r="AC131" s="12"/>
      <c r="AD131" s="198"/>
      <c r="AE131" s="117"/>
      <c r="AF131" s="110"/>
      <c r="AG131" s="374"/>
    </row>
    <row r="132" spans="1:33" ht="15.75" customHeight="1">
      <c r="A132" s="363"/>
      <c r="B132" s="163"/>
      <c r="C132" s="335"/>
      <c r="D132" s="336"/>
      <c r="E132" s="101"/>
      <c r="F132" s="111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28"/>
      <c r="S132" s="47"/>
      <c r="T132" s="120"/>
      <c r="U132" s="111"/>
      <c r="V132" s="112"/>
      <c r="W132" s="113"/>
      <c r="X132" s="116"/>
      <c r="Y132" s="12"/>
      <c r="Z132" s="198"/>
      <c r="AA132" s="337"/>
      <c r="AB132" s="338"/>
      <c r="AC132" s="12"/>
      <c r="AD132" s="198"/>
      <c r="AE132" s="117"/>
      <c r="AF132" s="110"/>
      <c r="AG132" s="374"/>
    </row>
    <row r="133" spans="1:33" ht="15.75" customHeight="1">
      <c r="A133" s="363"/>
      <c r="B133" s="163"/>
      <c r="C133" s="335"/>
      <c r="D133" s="336"/>
      <c r="E133" s="101"/>
      <c r="F133" s="111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28"/>
      <c r="S133" s="47"/>
      <c r="T133" s="120"/>
      <c r="U133" s="111"/>
      <c r="V133" s="112"/>
      <c r="W133" s="113"/>
      <c r="X133" s="116"/>
      <c r="Y133" s="12"/>
      <c r="Z133" s="198"/>
      <c r="AA133" s="337"/>
      <c r="AB133" s="338"/>
      <c r="AC133" s="12"/>
      <c r="AD133" s="198"/>
      <c r="AE133" s="117"/>
      <c r="AF133" s="110"/>
      <c r="AG133" s="374"/>
    </row>
    <row r="134" spans="1:33" ht="15.75" customHeight="1">
      <c r="A134" s="363"/>
      <c r="B134" s="163"/>
      <c r="C134" s="335"/>
      <c r="D134" s="336"/>
      <c r="E134" s="101"/>
      <c r="F134" s="111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28"/>
      <c r="S134" s="47"/>
      <c r="T134" s="120"/>
      <c r="U134" s="111"/>
      <c r="V134" s="112"/>
      <c r="W134" s="113"/>
      <c r="X134" s="116"/>
      <c r="Y134" s="12"/>
      <c r="Z134" s="198"/>
      <c r="AA134" s="337"/>
      <c r="AB134" s="338"/>
      <c r="AC134" s="12"/>
      <c r="AD134" s="198"/>
      <c r="AE134" s="117"/>
      <c r="AF134" s="110"/>
      <c r="AG134" s="374"/>
    </row>
    <row r="135" spans="1:33" ht="15.75" customHeight="1">
      <c r="A135" s="363"/>
      <c r="B135" s="163"/>
      <c r="C135" s="335"/>
      <c r="D135" s="336"/>
      <c r="E135" s="101"/>
      <c r="F135" s="111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28"/>
      <c r="S135" s="47"/>
      <c r="T135" s="120"/>
      <c r="U135" s="111"/>
      <c r="V135" s="112"/>
      <c r="W135" s="113"/>
      <c r="X135" s="116"/>
      <c r="Y135" s="12"/>
      <c r="Z135" s="198"/>
      <c r="AA135" s="337"/>
      <c r="AB135" s="338"/>
      <c r="AC135" s="12"/>
      <c r="AD135" s="198"/>
      <c r="AE135" s="117"/>
      <c r="AF135" s="110"/>
      <c r="AG135" s="374"/>
    </row>
    <row r="136" spans="1:33" ht="15.75" customHeight="1">
      <c r="A136" s="363"/>
      <c r="B136" s="163"/>
      <c r="C136" s="335"/>
      <c r="D136" s="336"/>
      <c r="E136" s="101"/>
      <c r="F136" s="111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8"/>
      <c r="S136" s="47"/>
      <c r="T136" s="120"/>
      <c r="U136" s="111"/>
      <c r="V136" s="112"/>
      <c r="W136" s="113"/>
      <c r="X136" s="116"/>
      <c r="Y136" s="12"/>
      <c r="Z136" s="198"/>
      <c r="AA136" s="337"/>
      <c r="AB136" s="338"/>
      <c r="AC136" s="12"/>
      <c r="AD136" s="198"/>
      <c r="AE136" s="117"/>
      <c r="AF136" s="110"/>
      <c r="AG136" s="374"/>
    </row>
    <row r="137" spans="1:33" ht="15.75" customHeight="1">
      <c r="A137" s="363"/>
      <c r="B137" s="163"/>
      <c r="C137" s="335"/>
      <c r="D137" s="336"/>
      <c r="E137" s="101"/>
      <c r="F137" s="111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8"/>
      <c r="S137" s="47"/>
      <c r="T137" s="120"/>
      <c r="U137" s="111"/>
      <c r="V137" s="112"/>
      <c r="W137" s="183"/>
      <c r="X137" s="184"/>
      <c r="Y137" s="12"/>
      <c r="Z137" s="198"/>
      <c r="AA137" s="337"/>
      <c r="AB137" s="338"/>
      <c r="AC137" s="12"/>
      <c r="AD137" s="198"/>
      <c r="AE137" s="117"/>
      <c r="AF137" s="110"/>
      <c r="AG137" s="374"/>
    </row>
    <row r="138" spans="1:33" ht="15.75" customHeight="1">
      <c r="A138" s="363"/>
      <c r="B138" s="163"/>
      <c r="C138" s="335"/>
      <c r="D138" s="336"/>
      <c r="E138" s="101"/>
      <c r="F138" s="111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8"/>
      <c r="S138" s="47"/>
      <c r="T138" s="120"/>
      <c r="U138" s="111"/>
      <c r="V138" s="112"/>
      <c r="W138" s="185"/>
      <c r="X138" s="186"/>
      <c r="Y138" s="12"/>
      <c r="Z138" s="198"/>
      <c r="AA138" s="337"/>
      <c r="AB138" s="338"/>
      <c r="AC138" s="12"/>
      <c r="AD138" s="198"/>
      <c r="AE138" s="117"/>
      <c r="AF138" s="110"/>
      <c r="AG138" s="374"/>
    </row>
    <row r="139" spans="1:33" ht="15.75" customHeight="1">
      <c r="A139" s="363"/>
      <c r="B139" s="100"/>
      <c r="C139" s="335"/>
      <c r="D139" s="336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8"/>
      <c r="S139" s="47"/>
      <c r="T139" s="120"/>
      <c r="U139" s="130"/>
      <c r="V139" s="112"/>
      <c r="W139" s="185"/>
      <c r="X139" s="186"/>
      <c r="Y139" s="12"/>
      <c r="Z139" s="198"/>
      <c r="AA139" s="337"/>
      <c r="AB139" s="338"/>
      <c r="AC139" s="12"/>
      <c r="AD139" s="198"/>
      <c r="AE139" s="117"/>
      <c r="AF139" s="110"/>
      <c r="AG139" s="374"/>
    </row>
    <row r="140" spans="1:33" ht="15.75" customHeight="1" thickBot="1">
      <c r="A140" s="364"/>
      <c r="B140" s="133" t="s">
        <v>115</v>
      </c>
      <c r="C140" s="358"/>
      <c r="D140" s="358"/>
      <c r="E140" s="134"/>
      <c r="F140" s="167"/>
      <c r="G140" s="135"/>
      <c r="H140" s="69"/>
      <c r="I140" s="136">
        <f t="shared" ref="I140:J140" si="57">AVERAGE(I124:I139)</f>
        <v>21.75</v>
      </c>
      <c r="J140" s="137">
        <f t="shared" si="57"/>
        <v>2000</v>
      </c>
      <c r="K140" s="138">
        <f t="shared" ref="K140" si="58">J140/I140</f>
        <v>91.954022988505741</v>
      </c>
      <c r="L140" s="136">
        <f t="shared" ref="L140:M140" si="59">AVERAGE(L124:L139)</f>
        <v>21.75</v>
      </c>
      <c r="M140" s="137">
        <f t="shared" si="59"/>
        <v>1791.1898489935579</v>
      </c>
      <c r="N140" s="138">
        <f>M140/L140</f>
        <v>82.353556275565879</v>
      </c>
      <c r="O140" s="139">
        <f>L140-I140</f>
        <v>0</v>
      </c>
      <c r="P140" s="140">
        <f>N140-K140</f>
        <v>-9.6004667129398626</v>
      </c>
      <c r="Q140" s="141">
        <f>N140/K140</f>
        <v>0.89559492449677902</v>
      </c>
      <c r="R140" s="329"/>
      <c r="S140" s="142">
        <v>0.70833333333333337</v>
      </c>
      <c r="T140" s="143">
        <v>0.85873842592592586</v>
      </c>
      <c r="U140" s="144"/>
      <c r="V140" s="166"/>
      <c r="W140" s="187"/>
      <c r="X140" s="188"/>
      <c r="Y140" s="179">
        <f t="shared" ref="Y140:Z140" si="60">SUM(Y124:Y139)</f>
        <v>0</v>
      </c>
      <c r="Z140" s="180">
        <f t="shared" si="60"/>
        <v>0</v>
      </c>
      <c r="AA140" s="359"/>
      <c r="AB140" s="360"/>
      <c r="AC140" s="179">
        <f t="shared" ref="AC140" si="61">SUM(AC124:AC139)</f>
        <v>4</v>
      </c>
      <c r="AD140" s="180">
        <f t="shared" ref="AD140" si="62">SUM(AD124:AD139)</f>
        <v>0</v>
      </c>
      <c r="AE140" s="168">
        <f>M140-J140</f>
        <v>-208.81015100644208</v>
      </c>
      <c r="AF140" s="141">
        <f>M140/J140</f>
        <v>0.89559492449677891</v>
      </c>
      <c r="AG140" s="375"/>
    </row>
    <row r="142" spans="1:33">
      <c r="AA142" s="365" t="s">
        <v>149</v>
      </c>
      <c r="AB142" s="365"/>
    </row>
    <row r="143" spans="1:33">
      <c r="AA143" s="365" t="s">
        <v>150</v>
      </c>
      <c r="AB143" s="365"/>
    </row>
    <row r="144" spans="1:33">
      <c r="AA144" s="365" t="s">
        <v>151</v>
      </c>
      <c r="AB144" s="365"/>
    </row>
    <row r="145" spans="27:28">
      <c r="AA145" s="365" t="s">
        <v>152</v>
      </c>
      <c r="AB145" s="365"/>
    </row>
    <row r="146" spans="27:28">
      <c r="AA146" s="365" t="s">
        <v>153</v>
      </c>
      <c r="AB146" s="365"/>
    </row>
    <row r="147" spans="27:28">
      <c r="AA147" s="365" t="s">
        <v>154</v>
      </c>
      <c r="AB147" s="365"/>
    </row>
    <row r="148" spans="27:28">
      <c r="AA148" s="365" t="s">
        <v>155</v>
      </c>
      <c r="AB148" s="365"/>
    </row>
    <row r="149" spans="27:28">
      <c r="AA149" s="365" t="s">
        <v>156</v>
      </c>
      <c r="AB149" s="365"/>
    </row>
    <row r="150" spans="27:28">
      <c r="AA150" s="365" t="s">
        <v>157</v>
      </c>
      <c r="AB150" s="365"/>
    </row>
    <row r="151" spans="27:28">
      <c r="AA151" s="365" t="s">
        <v>158</v>
      </c>
      <c r="AB151" s="365"/>
    </row>
    <row r="152" spans="27:28">
      <c r="AA152" s="365" t="s">
        <v>159</v>
      </c>
      <c r="AB152" s="365"/>
    </row>
    <row r="153" spans="27:28">
      <c r="AA153" s="365" t="s">
        <v>160</v>
      </c>
      <c r="AB153" s="365"/>
    </row>
    <row r="154" spans="27:28">
      <c r="AA154" s="365" t="s">
        <v>161</v>
      </c>
      <c r="AB154" s="365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33" priority="2" operator="greaterThan">
      <formula>0</formula>
    </cfRule>
  </conditionalFormatting>
  <conditionalFormatting sqref="P5:P140 AE5:AE140">
    <cfRule type="cellIs" dxfId="32" priority="5" operator="lessThan">
      <formula>0</formula>
    </cfRule>
  </conditionalFormatting>
  <conditionalFormatting sqref="Q5:Q140 AF5:AF140">
    <cfRule type="cellIs" dxfId="31" priority="3" operator="greaterThan">
      <formula>1</formula>
    </cfRule>
    <cfRule type="cellIs" dxfId="30" priority="4" operator="lessThan">
      <formula>0.8</formula>
    </cfRule>
  </conditionalFormatting>
  <conditionalFormatting sqref="AG5 R5:R140 AG107:AG124">
    <cfRule type="cellIs" dxfId="29" priority="6" operator="lessThan">
      <formula>0.8</formula>
    </cfRule>
  </conditionalFormatting>
  <conditionalFormatting sqref="AG22">
    <cfRule type="cellIs" dxfId="28" priority="11" operator="lessThan">
      <formula>0.8</formula>
    </cfRule>
  </conditionalFormatting>
  <conditionalFormatting sqref="AG37">
    <cfRule type="cellIs" dxfId="27" priority="10" operator="lessThan">
      <formula>0.8</formula>
    </cfRule>
  </conditionalFormatting>
  <conditionalFormatting sqref="AG39:AG74">
    <cfRule type="cellIs" dxfId="26" priority="8" operator="lessThan">
      <formula>0.8</formula>
    </cfRule>
  </conditionalFormatting>
  <conditionalFormatting sqref="AG80:AG88">
    <cfRule type="cellIs" dxfId="25" priority="9" operator="lessThan">
      <formula>0.8</formula>
    </cfRule>
  </conditionalFormatting>
  <conditionalFormatting sqref="AG90:AG95">
    <cfRule type="cellIs" dxfId="24" priority="7" operator="lessThan">
      <formula>0.8</formula>
    </cfRule>
  </conditionalFormatting>
  <conditionalFormatting sqref="AG139">
    <cfRule type="cellIs" dxfId="23" priority="1" operator="lessThan">
      <formula>0.8</formula>
    </cfRule>
  </conditionalFormatting>
  <dataValidations count="1">
    <dataValidation type="list" allowBlank="1" showInputMessage="1" showErrorMessage="1" sqref="AA5:AB140" xr:uid="{8F0FF77D-3170-4236-9A34-B8A9706D2D9A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75899-C69C-49E1-9223-F1966DAAD7B6}">
  <sheetPr>
    <tabColor theme="9" tint="0.59999389629810485"/>
  </sheetPr>
  <dimension ref="B1:AR42"/>
  <sheetViews>
    <sheetView zoomScale="70" zoomScaleNormal="70" workbookViewId="0">
      <selection activeCell="V20" sqref="V20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11" t="s">
        <v>0</v>
      </c>
      <c r="C1" s="211"/>
      <c r="D1" s="211"/>
      <c r="E1" s="211"/>
      <c r="F1" s="211"/>
      <c r="G1" s="211"/>
      <c r="H1" s="211"/>
      <c r="I1" s="211"/>
      <c r="J1" s="211"/>
      <c r="K1" s="1"/>
      <c r="L1" s="1"/>
      <c r="M1" s="1"/>
      <c r="N1" s="1"/>
      <c r="O1" s="1"/>
      <c r="P1" s="1"/>
    </row>
    <row r="2" spans="2:34" ht="27.75" customHeight="1">
      <c r="B2" s="212"/>
      <c r="C2" s="212"/>
      <c r="D2" s="212"/>
      <c r="E2" s="212"/>
      <c r="F2" s="212"/>
      <c r="G2" s="212"/>
      <c r="H2" s="212"/>
      <c r="I2" s="212"/>
      <c r="J2" s="212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13" t="s">
        <v>232</v>
      </c>
      <c r="D3" s="214"/>
      <c r="E3" s="3" t="s">
        <v>2</v>
      </c>
      <c r="F3" s="215">
        <f>'0701(18度C)'!D1+'0701(4度C)'!D1</f>
        <v>219467</v>
      </c>
      <c r="G3" s="216"/>
      <c r="H3" s="3" t="s">
        <v>3</v>
      </c>
      <c r="I3" s="217">
        <f>'0701(18度C)'!F1+'0701(4度C)'!F1</f>
        <v>6821172.7800000012</v>
      </c>
      <c r="J3" s="218"/>
      <c r="K3" s="4"/>
      <c r="L3" s="5"/>
      <c r="M3" s="1"/>
      <c r="N3" s="1"/>
      <c r="O3" s="1"/>
      <c r="P3" s="1"/>
    </row>
    <row r="4" spans="2:34" ht="28.5" customHeight="1">
      <c r="B4" s="219" t="s">
        <v>4</v>
      </c>
      <c r="C4" s="222" t="s">
        <v>5</v>
      </c>
      <c r="D4" s="223"/>
      <c r="E4" s="224" t="s">
        <v>6</v>
      </c>
      <c r="F4" s="225"/>
      <c r="G4" s="224" t="s">
        <v>7</v>
      </c>
      <c r="H4" s="225"/>
      <c r="I4" s="224" t="s">
        <v>8</v>
      </c>
      <c r="J4" s="225"/>
      <c r="K4" s="226" t="s">
        <v>9</v>
      </c>
      <c r="L4" s="227"/>
      <c r="M4" s="226" t="s">
        <v>10</v>
      </c>
      <c r="N4" s="227"/>
      <c r="O4" s="228" t="s">
        <v>11</v>
      </c>
      <c r="P4" s="229"/>
      <c r="Q4" s="229" t="s">
        <v>12</v>
      </c>
      <c r="R4" s="229"/>
    </row>
    <row r="5" spans="2:34" ht="28.5" customHeight="1">
      <c r="B5" s="220"/>
      <c r="C5" s="222" t="s">
        <v>13</v>
      </c>
      <c r="D5" s="223"/>
      <c r="E5" s="230" t="s">
        <v>14</v>
      </c>
      <c r="F5" s="231"/>
      <c r="G5" s="232" t="s">
        <v>15</v>
      </c>
      <c r="H5" s="233"/>
      <c r="I5" s="234" t="s">
        <v>16</v>
      </c>
      <c r="J5" s="235"/>
      <c r="K5" s="236" t="s">
        <v>17</v>
      </c>
      <c r="L5" s="237"/>
      <c r="M5" s="238" t="s">
        <v>18</v>
      </c>
      <c r="N5" s="23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20"/>
      <c r="C6" s="222" t="s">
        <v>22</v>
      </c>
      <c r="D6" s="223"/>
      <c r="E6" s="250">
        <f>AVERAGE(D14:O14,D32:X32)</f>
        <v>491.11202927980042</v>
      </c>
      <c r="F6" s="251" t="e">
        <f>AVERAGE(#REF!,D14:K14)</f>
        <v>#REF!</v>
      </c>
      <c r="G6" s="252">
        <f>AVERAGE(D14:K14)</f>
        <v>260.19122432350457</v>
      </c>
      <c r="H6" s="253"/>
      <c r="I6" s="252">
        <f>AVERAGE(L14:O14)</f>
        <v>96.824469121371521</v>
      </c>
      <c r="J6" s="253"/>
      <c r="K6" s="252">
        <f>AVERAGE(D32:O32)</f>
        <v>758.22628458498025</v>
      </c>
      <c r="L6" s="253"/>
      <c r="M6" s="252">
        <f>AVERAGE(P32:X32)</f>
        <v>767.52276148827866</v>
      </c>
      <c r="N6" s="253"/>
      <c r="O6" s="241">
        <f>'0701(4度C)'!Y2</f>
        <v>0</v>
      </c>
      <c r="P6" s="241">
        <f>'0701(4度C)'!Z2</f>
        <v>0</v>
      </c>
      <c r="Q6" s="241">
        <f>'0701(4度C)'!AC2</f>
        <v>57</v>
      </c>
      <c r="R6" s="241">
        <f>'0701(4度C)'!AD2</f>
        <v>0</v>
      </c>
    </row>
    <row r="7" spans="2:34" ht="28.5" customHeight="1">
      <c r="B7" s="220"/>
      <c r="C7" s="244" t="s">
        <v>23</v>
      </c>
      <c r="D7" s="245"/>
      <c r="E7" s="246">
        <f>AVERAGE(D15:O15,D33:X33)</f>
        <v>436.18622848970824</v>
      </c>
      <c r="F7" s="247" t="e">
        <f>AVERAGE(#REF!,D15:K15)</f>
        <v>#REF!</v>
      </c>
      <c r="G7" s="248">
        <f>AVERAGE(D15:K15)</f>
        <v>225.78637979502105</v>
      </c>
      <c r="H7" s="249"/>
      <c r="I7" s="248">
        <f>AVERAGE(L15:O15)</f>
        <v>89.085974993058954</v>
      </c>
      <c r="J7" s="249"/>
      <c r="K7" s="248">
        <f>AVERAGE(D33:O33)</f>
        <v>676.99521906852408</v>
      </c>
      <c r="L7" s="249"/>
      <c r="M7" s="248">
        <f>AVERAGE(P33:X33)</f>
        <v>684.52713770124785</v>
      </c>
      <c r="N7" s="249"/>
      <c r="O7" s="242"/>
      <c r="P7" s="242"/>
      <c r="Q7" s="242"/>
      <c r="R7" s="242"/>
    </row>
    <row r="8" spans="2:34" ht="28.5" customHeight="1">
      <c r="B8" s="221"/>
      <c r="C8" s="244" t="s">
        <v>24</v>
      </c>
      <c r="D8" s="245"/>
      <c r="E8" s="265">
        <f>AVERAGE(D16:O16,D34:X34)</f>
        <v>0.89205890233986929</v>
      </c>
      <c r="F8" s="266" t="e">
        <f>AVERAGE(D16:K16,#REF!)</f>
        <v>#REF!</v>
      </c>
      <c r="G8" s="254">
        <f>AVERAGE(D16:K16)</f>
        <v>0.88464026805087614</v>
      </c>
      <c r="H8" s="255"/>
      <c r="I8" s="254">
        <f>AVERAGE(L16:O16)</f>
        <v>0.91889618343254997</v>
      </c>
      <c r="J8" s="255"/>
      <c r="K8" s="254">
        <f>AVERAGE(D34:O34)</f>
        <v>0.89095218467553594</v>
      </c>
      <c r="L8" s="255"/>
      <c r="M8" s="254">
        <f>AVERAGE(P34:X34)</f>
        <v>0.89087493089135206</v>
      </c>
      <c r="N8" s="255"/>
      <c r="O8" s="243"/>
      <c r="P8" s="243"/>
      <c r="Q8" s="243"/>
      <c r="R8" s="243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6" t="s">
        <v>26</v>
      </c>
      <c r="C11" s="257"/>
      <c r="D11" s="258" t="s">
        <v>27</v>
      </c>
      <c r="E11" s="259"/>
      <c r="F11" s="259"/>
      <c r="G11" s="259"/>
      <c r="H11" s="259"/>
      <c r="I11" s="259"/>
      <c r="J11" s="259"/>
      <c r="K11" s="259"/>
      <c r="L11" s="260" t="s">
        <v>28</v>
      </c>
      <c r="M11" s="261"/>
      <c r="N11" s="261"/>
      <c r="O11" s="262"/>
    </row>
    <row r="12" spans="2:34" ht="17.25" customHeight="1">
      <c r="B12" s="263" t="s">
        <v>29</v>
      </c>
      <c r="C12" s="264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63"/>
      <c r="C13" s="264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0" t="s">
        <v>40</v>
      </c>
      <c r="C14" s="26" t="s">
        <v>41</v>
      </c>
      <c r="D14" s="27" t="s">
        <v>42</v>
      </c>
      <c r="E14" s="28">
        <v>84.403669724770637</v>
      </c>
      <c r="F14" s="28">
        <v>123.94230769230771</v>
      </c>
      <c r="G14" s="28">
        <v>90.322580645161295</v>
      </c>
      <c r="H14" s="28">
        <v>174.54545454545453</v>
      </c>
      <c r="I14" s="28">
        <v>654.6</v>
      </c>
      <c r="J14" s="28">
        <v>433.33333333333331</v>
      </c>
      <c r="K14" s="29" t="s">
        <v>42</v>
      </c>
      <c r="L14" s="27" t="s">
        <v>42</v>
      </c>
      <c r="M14" s="30">
        <v>101.69491525423729</v>
      </c>
      <c r="N14" s="28">
        <v>91.954022988505741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0"/>
      <c r="C15" s="33" t="s">
        <v>43</v>
      </c>
      <c r="D15" s="34" t="s">
        <v>42</v>
      </c>
      <c r="E15" s="35">
        <v>75.749486803954611</v>
      </c>
      <c r="F15" s="35">
        <v>111.65937386832807</v>
      </c>
      <c r="G15" s="35">
        <v>80.033269834466481</v>
      </c>
      <c r="H15" s="35">
        <v>156.27390290543642</v>
      </c>
      <c r="I15" s="35">
        <v>538.93480926271593</v>
      </c>
      <c r="J15" s="35">
        <v>392.06743609522476</v>
      </c>
      <c r="K15" s="36" t="s">
        <v>42</v>
      </c>
      <c r="L15" s="34" t="s">
        <v>42</v>
      </c>
      <c r="M15" s="37">
        <v>95.834485664574999</v>
      </c>
      <c r="N15" s="35">
        <v>82.337464321542896</v>
      </c>
      <c r="O15" s="38" t="s">
        <v>42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40"/>
      <c r="C16" s="41" t="s">
        <v>44</v>
      </c>
      <c r="D16" s="42" t="s">
        <v>42</v>
      </c>
      <c r="E16" s="43">
        <f t="shared" ref="E16:J16" si="0">E15/E14</f>
        <v>0.89746674582946229</v>
      </c>
      <c r="F16" s="43">
        <f t="shared" si="0"/>
        <v>0.90089797380187109</v>
      </c>
      <c r="G16" s="43">
        <f t="shared" si="0"/>
        <v>0.88608263031016454</v>
      </c>
      <c r="H16" s="43">
        <f t="shared" si="0"/>
        <v>0.89531923539572955</v>
      </c>
      <c r="I16" s="43">
        <f t="shared" si="0"/>
        <v>0.82330401659443309</v>
      </c>
      <c r="J16" s="43">
        <f t="shared" si="0"/>
        <v>0.90477100637359564</v>
      </c>
      <c r="K16" s="44" t="s">
        <v>42</v>
      </c>
      <c r="L16" s="42" t="s">
        <v>42</v>
      </c>
      <c r="M16" s="45">
        <f t="shared" ref="M16:N16" si="1">M15/M14</f>
        <v>0.94237244236832085</v>
      </c>
      <c r="N16" s="43">
        <f t="shared" si="1"/>
        <v>0.8954199244967791</v>
      </c>
      <c r="O16" s="46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7" t="s">
        <v>45</v>
      </c>
      <c r="C17" s="13" t="s">
        <v>46</v>
      </c>
      <c r="D17" s="47" t="s">
        <v>42</v>
      </c>
      <c r="E17" s="48">
        <v>0.16666666666666666</v>
      </c>
      <c r="F17" s="48">
        <v>0.16666666666666666</v>
      </c>
      <c r="G17" s="48">
        <v>0.16666666666666666</v>
      </c>
      <c r="H17" s="48">
        <v>0.16666666666666666</v>
      </c>
      <c r="I17" s="48">
        <v>0.25</v>
      </c>
      <c r="J17" s="48">
        <v>0.25</v>
      </c>
      <c r="K17" s="48" t="s">
        <v>42</v>
      </c>
      <c r="L17" s="47" t="s">
        <v>42</v>
      </c>
      <c r="M17" s="49">
        <v>0.70833333333333337</v>
      </c>
      <c r="N17" s="48">
        <v>0.70833333333333337</v>
      </c>
      <c r="O17" s="50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63"/>
      <c r="C18" s="13" t="s">
        <v>47</v>
      </c>
      <c r="D18" s="47" t="s">
        <v>42</v>
      </c>
      <c r="E18" s="48">
        <v>0.63560185185185181</v>
      </c>
      <c r="F18" s="48">
        <v>0.53195601851851837</v>
      </c>
      <c r="G18" s="48">
        <v>0.64861111111111092</v>
      </c>
      <c r="H18" s="48">
        <v>0.62230324074074062</v>
      </c>
      <c r="I18" s="48">
        <v>0.44953703703703696</v>
      </c>
      <c r="J18" s="48">
        <v>0.33633101851851854</v>
      </c>
      <c r="K18" s="48" t="s">
        <v>42</v>
      </c>
      <c r="L18" s="47" t="s">
        <v>42</v>
      </c>
      <c r="M18" s="49">
        <v>0.86054398148148148</v>
      </c>
      <c r="N18" s="48">
        <v>0.88081018518518506</v>
      </c>
      <c r="O18" s="50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8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69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68" t="s">
        <v>51</v>
      </c>
      <c r="C21" s="51" t="s">
        <v>49</v>
      </c>
      <c r="D21" s="54"/>
      <c r="E21" s="52">
        <v>15</v>
      </c>
      <c r="F21" s="52">
        <v>6</v>
      </c>
      <c r="G21" s="52">
        <v>14</v>
      </c>
      <c r="H21" s="52">
        <v>13</v>
      </c>
      <c r="I21" s="52">
        <v>0</v>
      </c>
      <c r="J21" s="52">
        <v>0</v>
      </c>
      <c r="K21" s="53"/>
      <c r="L21" s="54"/>
      <c r="M21" s="55">
        <v>4</v>
      </c>
      <c r="N21" s="52">
        <v>5</v>
      </c>
      <c r="O21" s="56"/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69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63" t="s">
        <v>53</v>
      </c>
      <c r="C23" s="264"/>
      <c r="D23" s="57" t="s">
        <v>42</v>
      </c>
      <c r="E23" s="58">
        <v>21.8</v>
      </c>
      <c r="F23" s="58">
        <v>17.5</v>
      </c>
      <c r="G23" s="58">
        <v>22.142857142857142</v>
      </c>
      <c r="H23" s="58">
        <v>20.625</v>
      </c>
      <c r="I23" s="58">
        <v>5.5</v>
      </c>
      <c r="J23" s="58">
        <v>6</v>
      </c>
      <c r="K23" s="59" t="s">
        <v>42</v>
      </c>
      <c r="L23" s="57" t="s">
        <v>42</v>
      </c>
      <c r="M23" s="60">
        <v>18.666666666666668</v>
      </c>
      <c r="N23" s="58">
        <v>21.75</v>
      </c>
      <c r="O23" s="61" t="s">
        <v>42</v>
      </c>
    </row>
    <row r="24" spans="2:44" ht="17.25" customHeight="1">
      <c r="B24" s="270" t="s">
        <v>54</v>
      </c>
      <c r="C24" s="271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70" t="s">
        <v>59</v>
      </c>
      <c r="C25" s="271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72" t="s">
        <v>60</v>
      </c>
      <c r="C26" s="273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56" t="s">
        <v>26</v>
      </c>
      <c r="C29" s="257"/>
      <c r="D29" s="274" t="s">
        <v>64</v>
      </c>
      <c r="E29" s="275"/>
      <c r="F29" s="275"/>
      <c r="G29" s="275"/>
      <c r="H29" s="275"/>
      <c r="I29" s="275"/>
      <c r="J29" s="275"/>
      <c r="K29" s="275"/>
      <c r="L29" s="275"/>
      <c r="M29" s="275"/>
      <c r="N29" s="275"/>
      <c r="O29" s="276"/>
      <c r="P29" s="277" t="s">
        <v>65</v>
      </c>
      <c r="Q29" s="278"/>
      <c r="R29" s="278"/>
      <c r="S29" s="278"/>
      <c r="T29" s="278"/>
      <c r="U29" s="278"/>
      <c r="V29" s="278"/>
      <c r="W29" s="278"/>
      <c r="X29" s="279"/>
    </row>
    <row r="30" spans="2:44" ht="17.25" customHeight="1">
      <c r="B30" s="263" t="s">
        <v>29</v>
      </c>
      <c r="C30" s="264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63"/>
      <c r="C31" s="264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40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954.54545454545462</v>
      </c>
      <c r="O32" s="28">
        <v>926.08695652173913</v>
      </c>
      <c r="P32" s="27">
        <v>389.18918918918916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765.51724137931035</v>
      </c>
      <c r="W32" s="28">
        <v>1015.3846153846154</v>
      </c>
      <c r="X32" s="31">
        <v>900</v>
      </c>
    </row>
    <row r="33" spans="2:24" ht="39.6" customHeight="1">
      <c r="B33" s="240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287.55162488309674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747.4274413539132</v>
      </c>
      <c r="N33" s="35">
        <v>848.67901719898589</v>
      </c>
      <c r="O33" s="35">
        <v>824.32279283810067</v>
      </c>
      <c r="P33" s="34">
        <v>344.04603758001804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687.22336445900237</v>
      </c>
      <c r="W33" s="35">
        <v>908.579344739828</v>
      </c>
      <c r="X33" s="38">
        <v>798.259804026143</v>
      </c>
    </row>
    <row r="34" spans="2:24" ht="40.15" customHeight="1">
      <c r="B34" s="240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0.87862996492057344</v>
      </c>
      <c r="H34" s="43" t="s">
        <v>42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0.90597265618656142</v>
      </c>
      <c r="N34" s="43">
        <f>N33/N32</f>
        <v>0.88909230373227088</v>
      </c>
      <c r="O34" s="43">
        <f>O33/O32</f>
        <v>0.8901138138627378</v>
      </c>
      <c r="P34" s="42">
        <f>P33/P32</f>
        <v>0.88400717989310196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0.89772421483383191</v>
      </c>
      <c r="W34" s="43">
        <f>W33/W32</f>
        <v>0.8948129910316488</v>
      </c>
      <c r="X34" s="46">
        <f>X33/X32</f>
        <v>0.88695533780682556</v>
      </c>
    </row>
    <row r="35" spans="2:24" ht="17.25" customHeight="1">
      <c r="B35" s="267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0.25</v>
      </c>
      <c r="H35" s="48" t="s">
        <v>42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0.35416666666666669</v>
      </c>
      <c r="N35" s="48">
        <v>0.25</v>
      </c>
      <c r="O35" s="48">
        <v>0.25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0.78819444444444453</v>
      </c>
      <c r="X35" s="50">
        <v>0.75625000000000009</v>
      </c>
    </row>
    <row r="36" spans="2:24" ht="17.25" customHeight="1">
      <c r="B36" s="263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0.44953703703703696</v>
      </c>
      <c r="H36" s="48" t="s">
        <v>42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0.45982638888888894</v>
      </c>
      <c r="N36" s="48">
        <v>0.53906250000000011</v>
      </c>
      <c r="O36" s="48">
        <v>0.54017361111111117</v>
      </c>
      <c r="P36" s="47">
        <v>0.83585648148148151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0.99238425925925922</v>
      </c>
      <c r="W36" s="48">
        <v>1.1551967592592591</v>
      </c>
      <c r="X36" s="50">
        <v>1.1679166666666665</v>
      </c>
    </row>
    <row r="37" spans="2:24" ht="17.25" customHeight="1">
      <c r="B37" s="263" t="s">
        <v>53</v>
      </c>
      <c r="C37" s="264"/>
      <c r="D37" s="58" t="s">
        <v>42</v>
      </c>
      <c r="E37" s="58" t="s">
        <v>42</v>
      </c>
      <c r="F37" s="58" t="s">
        <v>42</v>
      </c>
      <c r="G37" s="58">
        <v>11</v>
      </c>
      <c r="H37" s="58" t="s">
        <v>42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4</v>
      </c>
      <c r="N37" s="58">
        <v>3.6666666666666665</v>
      </c>
      <c r="O37" s="58">
        <v>3.8333333333333335</v>
      </c>
      <c r="P37" s="57">
        <v>9.25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4.1428571428571432</v>
      </c>
      <c r="W37" s="58">
        <v>3.25</v>
      </c>
      <c r="X37" s="61">
        <v>4</v>
      </c>
    </row>
    <row r="38" spans="2:24" ht="17.25" customHeight="1">
      <c r="B38" s="270" t="s">
        <v>54</v>
      </c>
      <c r="C38" s="271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70" t="s">
        <v>59</v>
      </c>
      <c r="C39" s="271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72" t="s">
        <v>60</v>
      </c>
      <c r="C40" s="273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9EF85-23E8-49B7-A5A6-A10039F01452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R22" sqref="P22:X38"/>
      <selection pane="bottomLeft" activeCell="J31" sqref="J31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SUM(F5:F140)</f>
        <v>119480</v>
      </c>
      <c r="E1" s="88" t="s">
        <v>3</v>
      </c>
      <c r="F1" s="89">
        <f>SUM(G5:G140)</f>
        <v>2341739.7000000007</v>
      </c>
      <c r="G1" s="90" t="s">
        <v>84</v>
      </c>
      <c r="H1" s="91">
        <f>L21+L38+L55+L72+L89+L106+L123+L140</f>
        <v>43.142857142857146</v>
      </c>
      <c r="I1" s="284" t="s">
        <v>85</v>
      </c>
      <c r="J1" s="280"/>
      <c r="K1" s="309"/>
      <c r="L1" s="313" t="s">
        <v>86</v>
      </c>
      <c r="M1" s="314"/>
      <c r="N1" s="315"/>
      <c r="O1" s="280" t="s">
        <v>87</v>
      </c>
      <c r="P1" s="280"/>
      <c r="Q1" s="280"/>
      <c r="R1" s="281"/>
      <c r="S1" s="284" t="s">
        <v>88</v>
      </c>
      <c r="T1" s="280"/>
      <c r="U1" s="280"/>
      <c r="V1" s="280"/>
      <c r="W1" s="280"/>
      <c r="X1" s="281"/>
      <c r="Y1" s="280" t="s">
        <v>89</v>
      </c>
      <c r="Z1" s="280"/>
      <c r="AA1" s="284" t="s">
        <v>90</v>
      </c>
      <c r="AB1" s="286"/>
      <c r="AC1" s="287"/>
    </row>
    <row r="2" spans="1:29" ht="26.25" customHeight="1" thickBot="1">
      <c r="A2" s="299">
        <v>46204</v>
      </c>
      <c r="B2" s="300"/>
      <c r="C2" s="92" t="s">
        <v>40</v>
      </c>
      <c r="D2" s="93">
        <f>AVERAGE(N21,N38,N55,N72,N89,N106,N123,N140)</f>
        <v>680.76117838488597</v>
      </c>
      <c r="E2" s="93" t="s">
        <v>91</v>
      </c>
      <c r="F2" s="94">
        <f>F1/D1</f>
        <v>19.59942835621025</v>
      </c>
      <c r="G2" s="95" t="s">
        <v>92</v>
      </c>
      <c r="H2" s="96">
        <f>COUNT(H5:H140)</f>
        <v>11</v>
      </c>
      <c r="I2" s="310"/>
      <c r="J2" s="311"/>
      <c r="K2" s="312"/>
      <c r="L2" s="316"/>
      <c r="M2" s="282"/>
      <c r="N2" s="317"/>
      <c r="O2" s="282"/>
      <c r="P2" s="282"/>
      <c r="Q2" s="282"/>
      <c r="R2" s="283"/>
      <c r="S2" s="285"/>
      <c r="T2" s="282"/>
      <c r="U2" s="282"/>
      <c r="V2" s="282"/>
      <c r="W2" s="282"/>
      <c r="X2" s="283"/>
      <c r="Y2" s="282"/>
      <c r="Z2" s="282"/>
      <c r="AA2" s="288"/>
      <c r="AB2" s="289"/>
      <c r="AC2" s="290"/>
    </row>
    <row r="3" spans="1:29" ht="23.25" customHeight="1">
      <c r="A3" s="301" t="s">
        <v>93</v>
      </c>
      <c r="B3" s="303" t="s">
        <v>94</v>
      </c>
      <c r="C3" s="305" t="s">
        <v>95</v>
      </c>
      <c r="D3" s="305"/>
      <c r="E3" s="307" t="s">
        <v>96</v>
      </c>
      <c r="F3" s="305" t="s">
        <v>97</v>
      </c>
      <c r="G3" s="307" t="s">
        <v>98</v>
      </c>
      <c r="H3" s="356" t="s">
        <v>99</v>
      </c>
      <c r="I3" s="291" t="s">
        <v>100</v>
      </c>
      <c r="J3" s="293" t="s">
        <v>101</v>
      </c>
      <c r="K3" s="295" t="s">
        <v>40</v>
      </c>
      <c r="L3" s="297" t="s">
        <v>100</v>
      </c>
      <c r="M3" s="293" t="s">
        <v>101</v>
      </c>
      <c r="N3" s="295" t="s">
        <v>40</v>
      </c>
      <c r="O3" s="291" t="s">
        <v>100</v>
      </c>
      <c r="P3" s="350" t="s">
        <v>40</v>
      </c>
      <c r="Q3" s="352" t="s">
        <v>102</v>
      </c>
      <c r="R3" s="354" t="s">
        <v>103</v>
      </c>
      <c r="S3" s="339" t="s">
        <v>104</v>
      </c>
      <c r="T3" s="340"/>
      <c r="U3" s="341" t="s">
        <v>105</v>
      </c>
      <c r="V3" s="341" t="s">
        <v>106</v>
      </c>
      <c r="W3" s="305" t="s">
        <v>107</v>
      </c>
      <c r="X3" s="343"/>
      <c r="Y3" s="344" t="s">
        <v>108</v>
      </c>
      <c r="Z3" s="345"/>
      <c r="AA3" s="348" t="s">
        <v>101</v>
      </c>
      <c r="AB3" s="318" t="s">
        <v>102</v>
      </c>
      <c r="AC3" s="320" t="s">
        <v>109</v>
      </c>
    </row>
    <row r="4" spans="1:29" ht="17.25" customHeight="1" thickBot="1">
      <c r="A4" s="302"/>
      <c r="B4" s="304"/>
      <c r="C4" s="306"/>
      <c r="D4" s="306"/>
      <c r="E4" s="308"/>
      <c r="F4" s="306"/>
      <c r="G4" s="308"/>
      <c r="H4" s="357"/>
      <c r="I4" s="292"/>
      <c r="J4" s="294"/>
      <c r="K4" s="296"/>
      <c r="L4" s="298"/>
      <c r="M4" s="294"/>
      <c r="N4" s="296"/>
      <c r="O4" s="292"/>
      <c r="P4" s="351"/>
      <c r="Q4" s="353"/>
      <c r="R4" s="355"/>
      <c r="S4" s="203" t="s">
        <v>110</v>
      </c>
      <c r="T4" s="204" t="s">
        <v>111</v>
      </c>
      <c r="U4" s="342"/>
      <c r="V4" s="342"/>
      <c r="W4" s="99" t="s">
        <v>112</v>
      </c>
      <c r="X4" s="69" t="s">
        <v>113</v>
      </c>
      <c r="Y4" s="346"/>
      <c r="Z4" s="347"/>
      <c r="AA4" s="349"/>
      <c r="AB4" s="319"/>
      <c r="AC4" s="321"/>
    </row>
    <row r="5" spans="1:29" ht="15.75" customHeight="1">
      <c r="A5" s="322" t="s">
        <v>116</v>
      </c>
      <c r="B5" s="146" t="s">
        <v>114</v>
      </c>
      <c r="C5" s="325" t="s">
        <v>117</v>
      </c>
      <c r="D5" s="326"/>
      <c r="E5" s="147">
        <v>25.64</v>
      </c>
      <c r="F5" s="97">
        <v>1778</v>
      </c>
      <c r="G5" s="148">
        <f t="shared" ref="G5:G8" si="0">E5*F5</f>
        <v>45587.92</v>
      </c>
      <c r="H5" s="149"/>
      <c r="I5" s="150">
        <v>10</v>
      </c>
      <c r="J5" s="151">
        <v>3600</v>
      </c>
      <c r="K5" s="152">
        <f>J5/I5</f>
        <v>360</v>
      </c>
      <c r="L5" s="153">
        <v>10</v>
      </c>
      <c r="M5" s="151">
        <f>F5/V5*60</f>
        <v>3214.7295511531888</v>
      </c>
      <c r="N5" s="152">
        <f>M5/L5</f>
        <v>321.47295511531888</v>
      </c>
      <c r="O5" s="154">
        <f>L5-I5</f>
        <v>0</v>
      </c>
      <c r="P5" s="155">
        <f>N5-K5</f>
        <v>-38.527044884681118</v>
      </c>
      <c r="Q5" s="156">
        <f>N5/K5</f>
        <v>0.89298043087588574</v>
      </c>
      <c r="R5" s="327">
        <f>Q21</f>
        <v>0.87862996492057344</v>
      </c>
      <c r="S5" s="157">
        <v>0.25</v>
      </c>
      <c r="T5" s="158">
        <v>0.27304398148148146</v>
      </c>
      <c r="U5" s="159"/>
      <c r="V5" s="160">
        <v>33.184751097252246</v>
      </c>
      <c r="W5" s="161"/>
      <c r="X5" s="162"/>
      <c r="Y5" s="330"/>
      <c r="Z5" s="331"/>
      <c r="AA5" s="115">
        <f>M5-J5</f>
        <v>-385.27044884681118</v>
      </c>
      <c r="AB5" s="156">
        <f>M5/J5</f>
        <v>0.89298043087588574</v>
      </c>
      <c r="AC5" s="332">
        <f>AB21</f>
        <v>0.87862996492057344</v>
      </c>
    </row>
    <row r="6" spans="1:29" ht="15.75" customHeight="1">
      <c r="A6" s="323"/>
      <c r="B6" s="100" t="s">
        <v>114</v>
      </c>
      <c r="C6" s="335" t="s">
        <v>198</v>
      </c>
      <c r="D6" s="336"/>
      <c r="E6" s="101">
        <v>29.52</v>
      </c>
      <c r="F6" s="102">
        <v>3070</v>
      </c>
      <c r="G6" s="103">
        <f t="shared" si="0"/>
        <v>90626.4</v>
      </c>
      <c r="H6" s="26"/>
      <c r="I6" s="104">
        <v>11</v>
      </c>
      <c r="J6" s="105">
        <v>3600</v>
      </c>
      <c r="K6" s="106">
        <f t="shared" ref="K6:K8" si="1">J6/I6</f>
        <v>327.27272727272725</v>
      </c>
      <c r="L6" s="107">
        <v>11</v>
      </c>
      <c r="M6" s="105">
        <f>F6/V6*60</f>
        <v>3160.6440984554388</v>
      </c>
      <c r="N6" s="106">
        <f>M6/L6</f>
        <v>287.33128167776715</v>
      </c>
      <c r="O6" s="108">
        <f>L6-I6</f>
        <v>0</v>
      </c>
      <c r="P6" s="109">
        <f>N6-K6</f>
        <v>-39.941445594960101</v>
      </c>
      <c r="Q6" s="110">
        <f>N6/K6</f>
        <v>0.87795669401539966</v>
      </c>
      <c r="R6" s="328"/>
      <c r="S6" s="47">
        <v>0.27638888888888885</v>
      </c>
      <c r="T6" s="48">
        <v>0.31685185185185183</v>
      </c>
      <c r="U6" s="111">
        <v>4.8166666666666469</v>
      </c>
      <c r="V6" s="112">
        <v>58.279260259013626</v>
      </c>
      <c r="W6" s="113"/>
      <c r="X6" s="116"/>
      <c r="Y6" s="337"/>
      <c r="Z6" s="338"/>
      <c r="AA6" s="117">
        <f>M6-J6</f>
        <v>-439.35590154456122</v>
      </c>
      <c r="AB6" s="110">
        <f>M6/J6</f>
        <v>0.87795669401539966</v>
      </c>
      <c r="AC6" s="333"/>
    </row>
    <row r="7" spans="1:29" ht="15.75" customHeight="1">
      <c r="A7" s="323"/>
      <c r="B7" s="100" t="s">
        <v>114</v>
      </c>
      <c r="C7" s="335" t="s">
        <v>199</v>
      </c>
      <c r="D7" s="336"/>
      <c r="E7" s="101">
        <v>29.85</v>
      </c>
      <c r="F7" s="102">
        <v>3530</v>
      </c>
      <c r="G7" s="103">
        <f t="shared" si="0"/>
        <v>105370.5</v>
      </c>
      <c r="H7" s="26"/>
      <c r="I7" s="104">
        <v>11</v>
      </c>
      <c r="J7" s="105">
        <v>3600</v>
      </c>
      <c r="K7" s="106">
        <f t="shared" si="1"/>
        <v>327.27272727272725</v>
      </c>
      <c r="L7" s="107">
        <v>11</v>
      </c>
      <c r="M7" s="105">
        <f>F7/V7*60</f>
        <v>3161.0367638953021</v>
      </c>
      <c r="N7" s="106">
        <f>M7/L7</f>
        <v>287.36697853593654</v>
      </c>
      <c r="O7" s="108">
        <f>L7-I7</f>
        <v>0</v>
      </c>
      <c r="P7" s="109">
        <f>N7-K7</f>
        <v>-39.905748736790713</v>
      </c>
      <c r="Q7" s="110">
        <f>N7/K7</f>
        <v>0.87806576774869505</v>
      </c>
      <c r="R7" s="328"/>
      <c r="S7" s="47">
        <v>0.3208333333333333</v>
      </c>
      <c r="T7" s="48">
        <v>0.36736111111111108</v>
      </c>
      <c r="U7" s="111">
        <v>5.7333333333333236</v>
      </c>
      <c r="V7" s="112">
        <v>67.003333342761181</v>
      </c>
      <c r="W7" s="113"/>
      <c r="X7" s="116"/>
      <c r="Y7" s="337"/>
      <c r="Z7" s="338"/>
      <c r="AA7" s="117">
        <f>M7-J7</f>
        <v>-438.9632361046979</v>
      </c>
      <c r="AB7" s="110">
        <f>M7/J7</f>
        <v>0.87806576774869505</v>
      </c>
      <c r="AC7" s="333"/>
    </row>
    <row r="8" spans="1:29" ht="15.75" customHeight="1">
      <c r="A8" s="323"/>
      <c r="B8" s="100" t="s">
        <v>118</v>
      </c>
      <c r="C8" s="335" t="s">
        <v>119</v>
      </c>
      <c r="D8" s="336"/>
      <c r="E8" s="101">
        <v>28.57</v>
      </c>
      <c r="F8" s="102">
        <v>1834</v>
      </c>
      <c r="G8" s="103">
        <f t="shared" si="0"/>
        <v>52397.38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3115.8610813523269</v>
      </c>
      <c r="N8" s="106">
        <f>M8/L8</f>
        <v>259.65509011269393</v>
      </c>
      <c r="O8" s="108">
        <f>L8-I8</f>
        <v>0</v>
      </c>
      <c r="P8" s="109">
        <f>N8-K8</f>
        <v>-40.344909887306073</v>
      </c>
      <c r="Q8" s="110">
        <f>N8/K8</f>
        <v>0.86551696704231307</v>
      </c>
      <c r="R8" s="328"/>
      <c r="S8" s="47">
        <v>0.37152777777777773</v>
      </c>
      <c r="T8" s="48">
        <v>0.39604166666666663</v>
      </c>
      <c r="U8" s="111">
        <v>5.9999999999999787</v>
      </c>
      <c r="V8" s="112">
        <v>35.316080250997942</v>
      </c>
      <c r="W8" s="113"/>
      <c r="X8" s="116"/>
      <c r="Y8" s="337"/>
      <c r="Z8" s="338"/>
      <c r="AA8" s="117">
        <f>M8-J8</f>
        <v>-484.13891864767311</v>
      </c>
      <c r="AB8" s="110">
        <f>M8/J8</f>
        <v>0.86551696704231307</v>
      </c>
      <c r="AC8" s="333"/>
    </row>
    <row r="9" spans="1:29" ht="15.75" customHeight="1">
      <c r="A9" s="323"/>
      <c r="B9" s="100"/>
      <c r="C9" s="335"/>
      <c r="D9" s="336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328"/>
      <c r="S9" s="47"/>
      <c r="T9" s="48"/>
      <c r="U9" s="111"/>
      <c r="V9" s="112"/>
      <c r="W9" s="113"/>
      <c r="X9" s="116"/>
      <c r="Y9" s="337"/>
      <c r="Z9" s="338"/>
      <c r="AA9" s="117"/>
      <c r="AB9" s="110"/>
      <c r="AC9" s="333"/>
    </row>
    <row r="10" spans="1:29" ht="15.75" customHeight="1">
      <c r="A10" s="323"/>
      <c r="B10" s="100"/>
      <c r="C10" s="335"/>
      <c r="D10" s="336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28"/>
      <c r="S10" s="47"/>
      <c r="T10" s="120"/>
      <c r="U10" s="111"/>
      <c r="V10" s="112"/>
      <c r="W10" s="113"/>
      <c r="X10" s="116"/>
      <c r="Y10" s="337"/>
      <c r="Z10" s="338"/>
      <c r="AA10" s="117"/>
      <c r="AB10" s="110"/>
      <c r="AC10" s="333"/>
    </row>
    <row r="11" spans="1:29" ht="15.75" customHeight="1">
      <c r="A11" s="323"/>
      <c r="B11" s="100"/>
      <c r="C11" s="335"/>
      <c r="D11" s="336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8"/>
      <c r="S11" s="47"/>
      <c r="T11" s="120"/>
      <c r="U11" s="111"/>
      <c r="V11" s="112"/>
      <c r="W11" s="113"/>
      <c r="X11" s="116"/>
      <c r="Y11" s="337"/>
      <c r="Z11" s="338"/>
      <c r="AA11" s="117"/>
      <c r="AB11" s="110"/>
      <c r="AC11" s="333"/>
    </row>
    <row r="12" spans="1:29" ht="15.75" customHeight="1">
      <c r="A12" s="323"/>
      <c r="B12" s="100"/>
      <c r="C12" s="335"/>
      <c r="D12" s="33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328"/>
      <c r="S12" s="47"/>
      <c r="T12" s="120"/>
      <c r="U12" s="111"/>
      <c r="V12" s="112"/>
      <c r="W12" s="113"/>
      <c r="X12" s="116"/>
      <c r="Y12" s="337"/>
      <c r="Z12" s="338"/>
      <c r="AA12" s="117"/>
      <c r="AB12" s="110"/>
      <c r="AC12" s="333"/>
    </row>
    <row r="13" spans="1:29" ht="15.75" customHeight="1">
      <c r="A13" s="323"/>
      <c r="B13" s="100"/>
      <c r="C13" s="335"/>
      <c r="D13" s="33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8"/>
      <c r="S13" s="47"/>
      <c r="T13" s="120"/>
      <c r="U13" s="111"/>
      <c r="V13" s="112"/>
      <c r="W13" s="113"/>
      <c r="X13" s="127"/>
      <c r="Y13" s="337"/>
      <c r="Z13" s="338"/>
      <c r="AA13" s="117"/>
      <c r="AB13" s="110"/>
      <c r="AC13" s="333"/>
    </row>
    <row r="14" spans="1:29" ht="15.75" customHeight="1">
      <c r="A14" s="323"/>
      <c r="B14" s="100"/>
      <c r="C14" s="335"/>
      <c r="D14" s="33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8"/>
      <c r="S14" s="47"/>
      <c r="T14" s="120"/>
      <c r="U14" s="111"/>
      <c r="V14" s="112"/>
      <c r="W14" s="113"/>
      <c r="X14" s="127"/>
      <c r="Y14" s="337"/>
      <c r="Z14" s="338"/>
      <c r="AA14" s="117"/>
      <c r="AB14" s="110"/>
      <c r="AC14" s="333"/>
    </row>
    <row r="15" spans="1:29" ht="15.75" customHeight="1">
      <c r="A15" s="323"/>
      <c r="B15" s="100"/>
      <c r="C15" s="335"/>
      <c r="D15" s="33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8"/>
      <c r="S15" s="47"/>
      <c r="T15" s="120"/>
      <c r="U15" s="111"/>
      <c r="V15" s="112"/>
      <c r="W15" s="113"/>
      <c r="X15" s="127"/>
      <c r="Y15" s="337"/>
      <c r="Z15" s="338"/>
      <c r="AA15" s="117"/>
      <c r="AB15" s="110"/>
      <c r="AC15" s="333"/>
    </row>
    <row r="16" spans="1:29" ht="15.75" customHeight="1">
      <c r="A16" s="323"/>
      <c r="B16" s="100"/>
      <c r="C16" s="335"/>
      <c r="D16" s="33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8"/>
      <c r="S16" s="47"/>
      <c r="T16" s="120"/>
      <c r="U16" s="111"/>
      <c r="V16" s="112"/>
      <c r="W16" s="113"/>
      <c r="X16" s="127"/>
      <c r="Y16" s="337"/>
      <c r="Z16" s="338"/>
      <c r="AA16" s="117"/>
      <c r="AB16" s="110"/>
      <c r="AC16" s="333"/>
    </row>
    <row r="17" spans="1:29" ht="15.75" customHeight="1">
      <c r="A17" s="323"/>
      <c r="B17" s="100"/>
      <c r="C17" s="335"/>
      <c r="D17" s="33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8"/>
      <c r="S17" s="47"/>
      <c r="T17" s="120"/>
      <c r="U17" s="111"/>
      <c r="V17" s="112"/>
      <c r="W17" s="113"/>
      <c r="X17" s="127"/>
      <c r="Y17" s="337"/>
      <c r="Z17" s="338"/>
      <c r="AA17" s="117"/>
      <c r="AB17" s="110"/>
      <c r="AC17" s="333"/>
    </row>
    <row r="18" spans="1:29" ht="15.75" customHeight="1">
      <c r="A18" s="323"/>
      <c r="B18" s="100"/>
      <c r="C18" s="335"/>
      <c r="D18" s="33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8"/>
      <c r="S18" s="47"/>
      <c r="T18" s="120"/>
      <c r="U18" s="111"/>
      <c r="V18" s="112"/>
      <c r="W18" s="113"/>
      <c r="X18" s="127"/>
      <c r="Y18" s="337"/>
      <c r="Z18" s="338"/>
      <c r="AA18" s="117"/>
      <c r="AB18" s="110"/>
      <c r="AC18" s="333"/>
    </row>
    <row r="19" spans="1:29" ht="15.75" customHeight="1">
      <c r="A19" s="323"/>
      <c r="B19" s="100"/>
      <c r="C19" s="335"/>
      <c r="D19" s="33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8"/>
      <c r="S19" s="47"/>
      <c r="T19" s="120"/>
      <c r="U19" s="111"/>
      <c r="V19" s="112"/>
      <c r="W19" s="113"/>
      <c r="X19" s="127"/>
      <c r="Y19" s="337"/>
      <c r="Z19" s="338"/>
      <c r="AA19" s="117"/>
      <c r="AB19" s="110"/>
      <c r="AC19" s="333"/>
    </row>
    <row r="20" spans="1:29" ht="15.75" customHeight="1">
      <c r="A20" s="323"/>
      <c r="B20" s="163"/>
      <c r="C20" s="335"/>
      <c r="D20" s="336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8"/>
      <c r="S20" s="119"/>
      <c r="T20" s="120"/>
      <c r="U20" s="130"/>
      <c r="V20" s="131"/>
      <c r="W20" s="126"/>
      <c r="X20" s="127"/>
      <c r="Y20" s="337"/>
      <c r="Z20" s="338"/>
      <c r="AA20" s="165"/>
      <c r="AB20" s="125"/>
      <c r="AC20" s="333"/>
    </row>
    <row r="21" spans="1:29" ht="15.75" customHeight="1" thickBot="1">
      <c r="A21" s="324"/>
      <c r="B21" s="133" t="s">
        <v>115</v>
      </c>
      <c r="C21" s="358"/>
      <c r="D21" s="358"/>
      <c r="E21" s="134"/>
      <c r="F21" s="167"/>
      <c r="G21" s="135"/>
      <c r="H21" s="69"/>
      <c r="I21" s="136">
        <f t="shared" ref="I21:J21" si="2">AVERAGE(I5:I20)</f>
        <v>11</v>
      </c>
      <c r="J21" s="137">
        <f t="shared" si="2"/>
        <v>3600</v>
      </c>
      <c r="K21" s="138">
        <f t="shared" ref="K21" si="3">J21/I21</f>
        <v>327.27272727272725</v>
      </c>
      <c r="L21" s="136">
        <f t="shared" ref="L21:M21" si="4">AVERAGE(L5:L20)</f>
        <v>11</v>
      </c>
      <c r="M21" s="137">
        <f t="shared" si="4"/>
        <v>3163.0678737140643</v>
      </c>
      <c r="N21" s="138">
        <f>M21/L21</f>
        <v>287.55162488309674</v>
      </c>
      <c r="O21" s="139">
        <f>L21-I21</f>
        <v>0</v>
      </c>
      <c r="P21" s="140">
        <f>N21-K21</f>
        <v>-39.721102389630516</v>
      </c>
      <c r="Q21" s="141">
        <f>N21/K21</f>
        <v>0.87862996492057344</v>
      </c>
      <c r="R21" s="329"/>
      <c r="S21" s="142">
        <v>0.25</v>
      </c>
      <c r="T21" s="143">
        <v>0.44953703703703696</v>
      </c>
      <c r="U21" s="144"/>
      <c r="V21" s="166"/>
      <c r="W21" s="167"/>
      <c r="X21" s="138"/>
      <c r="Y21" s="359"/>
      <c r="Z21" s="360"/>
      <c r="AA21" s="168">
        <f>M21-J21</f>
        <v>-436.93212628593574</v>
      </c>
      <c r="AB21" s="141">
        <f>M21/J21</f>
        <v>0.87862996492057344</v>
      </c>
      <c r="AC21" s="334"/>
    </row>
    <row r="22" spans="1:29" ht="15.75" customHeight="1">
      <c r="A22" s="361" t="s">
        <v>121</v>
      </c>
      <c r="B22" s="114" t="s">
        <v>118</v>
      </c>
      <c r="C22" s="325" t="s">
        <v>186</v>
      </c>
      <c r="D22" s="326"/>
      <c r="E22" s="147">
        <v>18.53</v>
      </c>
      <c r="F22" s="97">
        <v>2808</v>
      </c>
      <c r="G22" s="148">
        <f t="shared" ref="G22:G24" si="5">E22*F22</f>
        <v>52032.240000000005</v>
      </c>
      <c r="H22" s="149"/>
      <c r="I22" s="150">
        <v>3</v>
      </c>
      <c r="J22" s="151">
        <v>3300</v>
      </c>
      <c r="K22" s="152">
        <f>J22/I22</f>
        <v>1100</v>
      </c>
      <c r="L22" s="153">
        <v>3</v>
      </c>
      <c r="M22" s="151">
        <f>F22/V22*60</f>
        <v>2989.5292962469575</v>
      </c>
      <c r="N22" s="152">
        <f>M22/L22</f>
        <v>996.50976541565251</v>
      </c>
      <c r="O22" s="154">
        <f>L22-I22</f>
        <v>0</v>
      </c>
      <c r="P22" s="155">
        <f>N22-K22</f>
        <v>-103.49023458434749</v>
      </c>
      <c r="Q22" s="156">
        <f>N22/K22</f>
        <v>0.90591796855968409</v>
      </c>
      <c r="R22" s="327">
        <f>Q38</f>
        <v>0.90597265618656142</v>
      </c>
      <c r="S22" s="157">
        <v>0.35416666666666669</v>
      </c>
      <c r="T22" s="158">
        <v>0.39329861111111114</v>
      </c>
      <c r="U22" s="159"/>
      <c r="V22" s="112">
        <v>56.356698096756929</v>
      </c>
      <c r="W22" s="161"/>
      <c r="X22" s="162"/>
      <c r="Y22" s="330"/>
      <c r="Z22" s="331"/>
      <c r="AA22" s="115">
        <f>M22-J22</f>
        <v>-310.47070375304247</v>
      </c>
      <c r="AB22" s="156">
        <f>M22/J22</f>
        <v>0.90591796855968409</v>
      </c>
      <c r="AC22" s="332">
        <f>AB38</f>
        <v>0.90597265618656142</v>
      </c>
    </row>
    <row r="23" spans="1:29" ht="15.75" customHeight="1">
      <c r="A23" s="362"/>
      <c r="B23" s="100" t="s">
        <v>118</v>
      </c>
      <c r="C23" s="335" t="s">
        <v>122</v>
      </c>
      <c r="D23" s="336"/>
      <c r="E23" s="101">
        <v>22.28</v>
      </c>
      <c r="F23" s="102">
        <v>1142</v>
      </c>
      <c r="G23" s="103">
        <f t="shared" si="5"/>
        <v>25443.760000000002</v>
      </c>
      <c r="H23" s="26"/>
      <c r="I23" s="104">
        <v>5</v>
      </c>
      <c r="J23" s="105">
        <v>3300</v>
      </c>
      <c r="K23" s="106">
        <f t="shared" ref="K23:K24" si="6">J23/I23</f>
        <v>660</v>
      </c>
      <c r="L23" s="107">
        <v>5</v>
      </c>
      <c r="M23" s="105">
        <f>F23/V23*60</f>
        <v>2989.8</v>
      </c>
      <c r="N23" s="106">
        <f>M23/L23</f>
        <v>597.96</v>
      </c>
      <c r="O23" s="108">
        <f>L23-I23</f>
        <v>0</v>
      </c>
      <c r="P23" s="109">
        <f>N23-K23</f>
        <v>-62.039999999999964</v>
      </c>
      <c r="Q23" s="110">
        <f>N23/K23</f>
        <v>0.90600000000000003</v>
      </c>
      <c r="R23" s="328"/>
      <c r="S23" s="47">
        <v>0.39722222222222225</v>
      </c>
      <c r="T23" s="48">
        <v>0.41313657407407411</v>
      </c>
      <c r="U23" s="111">
        <v>5.6500000000000039</v>
      </c>
      <c r="V23" s="112">
        <v>22.917920931165963</v>
      </c>
      <c r="W23" s="113"/>
      <c r="X23" s="116"/>
      <c r="Y23" s="337"/>
      <c r="Z23" s="338"/>
      <c r="AA23" s="117">
        <f>M23-J23</f>
        <v>-310.19999999999982</v>
      </c>
      <c r="AB23" s="110">
        <f>M23/J23</f>
        <v>0.90600000000000003</v>
      </c>
      <c r="AC23" s="333"/>
    </row>
    <row r="24" spans="1:29" ht="15.75" customHeight="1">
      <c r="A24" s="362"/>
      <c r="B24" s="100" t="s">
        <v>118</v>
      </c>
      <c r="C24" s="335" t="s">
        <v>123</v>
      </c>
      <c r="D24" s="336"/>
      <c r="E24" s="101">
        <v>17.89</v>
      </c>
      <c r="F24" s="102">
        <v>3147</v>
      </c>
      <c r="G24" s="103">
        <f t="shared" si="5"/>
        <v>56299.83</v>
      </c>
      <c r="H24" s="26"/>
      <c r="I24" s="104">
        <v>4</v>
      </c>
      <c r="J24" s="105">
        <v>3300</v>
      </c>
      <c r="K24" s="106">
        <f t="shared" si="6"/>
        <v>825</v>
      </c>
      <c r="L24" s="107">
        <v>4</v>
      </c>
      <c r="M24" s="105">
        <f>F24/V24*60</f>
        <v>2989.7999999999997</v>
      </c>
      <c r="N24" s="106">
        <f>M24/L24</f>
        <v>747.44999999999993</v>
      </c>
      <c r="O24" s="108">
        <f>L24-I24</f>
        <v>0</v>
      </c>
      <c r="P24" s="109">
        <f>N24-K24</f>
        <v>-77.550000000000068</v>
      </c>
      <c r="Q24" s="110">
        <f>N24/K24</f>
        <v>0.90599999999999992</v>
      </c>
      <c r="R24" s="328"/>
      <c r="S24" s="47">
        <v>0.41597222222222224</v>
      </c>
      <c r="T24" s="48">
        <v>0.45982638888888894</v>
      </c>
      <c r="U24" s="111">
        <v>5</v>
      </c>
      <c r="V24" s="112">
        <v>63.154726068633352</v>
      </c>
      <c r="W24" s="113"/>
      <c r="X24" s="116"/>
      <c r="Y24" s="337"/>
      <c r="Z24" s="338"/>
      <c r="AA24" s="117">
        <f>M24-J24</f>
        <v>-310.20000000000027</v>
      </c>
      <c r="AB24" s="110">
        <f>M24/J24</f>
        <v>0.90599999999999992</v>
      </c>
      <c r="AC24" s="333"/>
    </row>
    <row r="25" spans="1:29" ht="15.75" customHeight="1">
      <c r="A25" s="362"/>
      <c r="B25" s="100"/>
      <c r="C25" s="335"/>
      <c r="D25" s="336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328"/>
      <c r="S25" s="47"/>
      <c r="T25" s="48"/>
      <c r="U25" s="111"/>
      <c r="V25" s="112"/>
      <c r="W25" s="113"/>
      <c r="X25" s="116"/>
      <c r="Y25" s="337"/>
      <c r="Z25" s="338"/>
      <c r="AA25" s="117"/>
      <c r="AB25" s="110"/>
      <c r="AC25" s="333"/>
    </row>
    <row r="26" spans="1:29" ht="15.75" customHeight="1">
      <c r="A26" s="363"/>
      <c r="B26" s="100"/>
      <c r="C26" s="335"/>
      <c r="D26" s="336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328"/>
      <c r="S26" s="47"/>
      <c r="T26" s="48"/>
      <c r="U26" s="111"/>
      <c r="V26" s="112"/>
      <c r="W26" s="113"/>
      <c r="X26" s="116"/>
      <c r="Y26" s="337"/>
      <c r="Z26" s="338"/>
      <c r="AA26" s="117"/>
      <c r="AB26" s="110"/>
      <c r="AC26" s="333"/>
    </row>
    <row r="27" spans="1:29" ht="15.75" customHeight="1">
      <c r="A27" s="363"/>
      <c r="B27" s="100"/>
      <c r="C27" s="335"/>
      <c r="D27" s="336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328"/>
      <c r="S27" s="47"/>
      <c r="T27" s="120"/>
      <c r="U27" s="111"/>
      <c r="V27" s="112"/>
      <c r="W27" s="113"/>
      <c r="X27" s="116"/>
      <c r="Y27" s="337"/>
      <c r="Z27" s="338"/>
      <c r="AA27" s="117"/>
      <c r="AB27" s="110"/>
      <c r="AC27" s="333"/>
    </row>
    <row r="28" spans="1:29" ht="15.75" customHeight="1">
      <c r="A28" s="363"/>
      <c r="B28" s="100"/>
      <c r="C28" s="335"/>
      <c r="D28" s="336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328"/>
      <c r="S28" s="47"/>
      <c r="T28" s="120"/>
      <c r="U28" s="111"/>
      <c r="V28" s="112"/>
      <c r="W28" s="113"/>
      <c r="X28" s="116"/>
      <c r="Y28" s="337"/>
      <c r="Z28" s="338"/>
      <c r="AA28" s="117"/>
      <c r="AB28" s="110"/>
      <c r="AC28" s="333"/>
    </row>
    <row r="29" spans="1:29" ht="15.75" customHeight="1">
      <c r="A29" s="363"/>
      <c r="B29" s="100"/>
      <c r="C29" s="335"/>
      <c r="D29" s="336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328"/>
      <c r="S29" s="47"/>
      <c r="T29" s="120"/>
      <c r="U29" s="111"/>
      <c r="V29" s="112"/>
      <c r="W29" s="113"/>
      <c r="X29" s="116"/>
      <c r="Y29" s="337"/>
      <c r="Z29" s="338"/>
      <c r="AA29" s="117"/>
      <c r="AB29" s="110"/>
      <c r="AC29" s="333"/>
    </row>
    <row r="30" spans="1:29" ht="15.75" customHeight="1">
      <c r="A30" s="363"/>
      <c r="B30" s="100"/>
      <c r="C30" s="335"/>
      <c r="D30" s="336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328"/>
      <c r="S30" s="47"/>
      <c r="T30" s="120"/>
      <c r="U30" s="111"/>
      <c r="V30" s="112"/>
      <c r="W30" s="113"/>
      <c r="X30" s="116"/>
      <c r="Y30" s="337"/>
      <c r="Z30" s="338"/>
      <c r="AA30" s="117"/>
      <c r="AB30" s="110"/>
      <c r="AC30" s="333"/>
    </row>
    <row r="31" spans="1:29" ht="15.75" customHeight="1">
      <c r="A31" s="363"/>
      <c r="B31" s="100"/>
      <c r="C31" s="335"/>
      <c r="D31" s="336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328"/>
      <c r="S31" s="47"/>
      <c r="T31" s="120"/>
      <c r="U31" s="111"/>
      <c r="V31" s="112"/>
      <c r="W31" s="113"/>
      <c r="X31" s="116"/>
      <c r="Y31" s="337"/>
      <c r="Z31" s="338"/>
      <c r="AA31" s="117"/>
      <c r="AB31" s="110"/>
      <c r="AC31" s="333"/>
    </row>
    <row r="32" spans="1:29" ht="15.75" customHeight="1">
      <c r="A32" s="363"/>
      <c r="B32" s="100"/>
      <c r="C32" s="335"/>
      <c r="D32" s="336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328"/>
      <c r="S32" s="47"/>
      <c r="T32" s="120"/>
      <c r="U32" s="111"/>
      <c r="V32" s="112"/>
      <c r="W32" s="113"/>
      <c r="X32" s="116"/>
      <c r="Y32" s="337"/>
      <c r="Z32" s="338"/>
      <c r="AA32" s="117"/>
      <c r="AB32" s="110"/>
      <c r="AC32" s="333"/>
    </row>
    <row r="33" spans="1:29" ht="15.75" customHeight="1">
      <c r="A33" s="363"/>
      <c r="B33" s="100"/>
      <c r="C33" s="335"/>
      <c r="D33" s="336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328"/>
      <c r="S33" s="47"/>
      <c r="T33" s="120"/>
      <c r="U33" s="111"/>
      <c r="V33" s="112"/>
      <c r="W33" s="113"/>
      <c r="X33" s="116"/>
      <c r="Y33" s="337"/>
      <c r="Z33" s="338"/>
      <c r="AA33" s="117"/>
      <c r="AB33" s="110"/>
      <c r="AC33" s="333"/>
    </row>
    <row r="34" spans="1:29" ht="15.75" customHeight="1">
      <c r="A34" s="363"/>
      <c r="B34" s="100"/>
      <c r="C34" s="335"/>
      <c r="D34" s="336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328"/>
      <c r="S34" s="47"/>
      <c r="T34" s="120"/>
      <c r="U34" s="111"/>
      <c r="V34" s="112"/>
      <c r="W34" s="113"/>
      <c r="X34" s="116"/>
      <c r="Y34" s="337"/>
      <c r="Z34" s="338"/>
      <c r="AA34" s="117"/>
      <c r="AB34" s="110"/>
      <c r="AC34" s="333"/>
    </row>
    <row r="35" spans="1:29" ht="15.75" customHeight="1">
      <c r="A35" s="363"/>
      <c r="B35" s="100"/>
      <c r="C35" s="335"/>
      <c r="D35" s="336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328"/>
      <c r="S35" s="47"/>
      <c r="T35" s="120"/>
      <c r="U35" s="111"/>
      <c r="V35" s="112"/>
      <c r="W35" s="113"/>
      <c r="X35" s="116"/>
      <c r="Y35" s="337"/>
      <c r="Z35" s="338"/>
      <c r="AA35" s="117"/>
      <c r="AB35" s="110"/>
      <c r="AC35" s="333"/>
    </row>
    <row r="36" spans="1:29" ht="15.75" customHeight="1">
      <c r="A36" s="363"/>
      <c r="B36" s="100"/>
      <c r="C36" s="335"/>
      <c r="D36" s="336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328"/>
      <c r="S36" s="47"/>
      <c r="T36" s="120"/>
      <c r="U36" s="111"/>
      <c r="V36" s="112"/>
      <c r="W36" s="113"/>
      <c r="X36" s="116"/>
      <c r="Y36" s="337"/>
      <c r="Z36" s="338"/>
      <c r="AA36" s="117"/>
      <c r="AB36" s="110"/>
      <c r="AC36" s="333"/>
    </row>
    <row r="37" spans="1:29" ht="15.75" customHeight="1">
      <c r="A37" s="363"/>
      <c r="B37" s="100"/>
      <c r="C37" s="335"/>
      <c r="D37" s="336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328"/>
      <c r="S37" s="119"/>
      <c r="T37" s="120"/>
      <c r="U37" s="130"/>
      <c r="V37" s="131"/>
      <c r="W37" s="126"/>
      <c r="X37" s="127"/>
      <c r="Y37" s="337"/>
      <c r="Z37" s="338"/>
      <c r="AA37" s="165"/>
      <c r="AB37" s="125"/>
      <c r="AC37" s="333"/>
    </row>
    <row r="38" spans="1:29" ht="15.75" customHeight="1" thickBot="1">
      <c r="A38" s="364"/>
      <c r="B38" s="133" t="s">
        <v>115</v>
      </c>
      <c r="C38" s="358"/>
      <c r="D38" s="358"/>
      <c r="E38" s="134"/>
      <c r="F38" s="99"/>
      <c r="G38" s="135"/>
      <c r="H38" s="69"/>
      <c r="I38" s="136">
        <f t="shared" ref="I38:J38" si="7">AVERAGE(I22:I37)</f>
        <v>4</v>
      </c>
      <c r="J38" s="137">
        <f t="shared" si="7"/>
        <v>3300</v>
      </c>
      <c r="K38" s="138">
        <f t="shared" ref="K38" si="8">J38/I38</f>
        <v>825</v>
      </c>
      <c r="L38" s="136">
        <f t="shared" ref="L38:M38" si="9">AVERAGE(L22:L37)</f>
        <v>4</v>
      </c>
      <c r="M38" s="137">
        <f t="shared" si="9"/>
        <v>2989.7097654156528</v>
      </c>
      <c r="N38" s="138">
        <f t="shared" ref="N38:N44" si="10">M38/L38</f>
        <v>747.4274413539132</v>
      </c>
      <c r="O38" s="139">
        <f t="shared" ref="O38:O44" si="11">L38-I38</f>
        <v>0</v>
      </c>
      <c r="P38" s="140">
        <f t="shared" ref="P38:P44" si="12">N38-K38</f>
        <v>-77.572558646086804</v>
      </c>
      <c r="Q38" s="141">
        <f t="shared" ref="Q38:Q44" si="13">N38/K38</f>
        <v>0.90597265618656142</v>
      </c>
      <c r="R38" s="329"/>
      <c r="S38" s="142">
        <v>0.35416666666666669</v>
      </c>
      <c r="T38" s="143">
        <v>0.45982638888888894</v>
      </c>
      <c r="U38" s="144"/>
      <c r="V38" s="166"/>
      <c r="W38" s="99"/>
      <c r="X38" s="69"/>
      <c r="Y38" s="359"/>
      <c r="Z38" s="360"/>
      <c r="AA38" s="168">
        <f t="shared" ref="AA38:AA44" si="14">M38-J38</f>
        <v>-310.29023458434722</v>
      </c>
      <c r="AB38" s="141">
        <f t="shared" ref="AB38:AB44" si="15">M38/J38</f>
        <v>0.90597265618656142</v>
      </c>
      <c r="AC38" s="334"/>
    </row>
    <row r="39" spans="1:29" ht="15.75" customHeight="1">
      <c r="A39" s="322" t="s">
        <v>71</v>
      </c>
      <c r="B39" s="114" t="s">
        <v>118</v>
      </c>
      <c r="C39" s="325" t="s">
        <v>207</v>
      </c>
      <c r="D39" s="326"/>
      <c r="E39" s="147">
        <v>25.2</v>
      </c>
      <c r="F39" s="97">
        <v>1506</v>
      </c>
      <c r="G39" s="148">
        <f t="shared" ref="G39:G44" si="16">E39*F39</f>
        <v>37951.199999999997</v>
      </c>
      <c r="H39" s="149"/>
      <c r="I39" s="150">
        <v>3</v>
      </c>
      <c r="J39" s="151">
        <v>3600</v>
      </c>
      <c r="K39" s="152">
        <f>J39/I39</f>
        <v>1200</v>
      </c>
      <c r="L39" s="153">
        <v>3</v>
      </c>
      <c r="M39" s="151">
        <f t="shared" ref="M39:M44" si="17">F39/V39*60</f>
        <v>3189.2288959467382</v>
      </c>
      <c r="N39" s="152">
        <f t="shared" si="10"/>
        <v>1063.0762986489128</v>
      </c>
      <c r="O39" s="154">
        <f t="shared" si="11"/>
        <v>0</v>
      </c>
      <c r="P39" s="155">
        <f t="shared" si="12"/>
        <v>-136.92370135108717</v>
      </c>
      <c r="Q39" s="156">
        <f t="shared" si="13"/>
        <v>0.88589691554076067</v>
      </c>
      <c r="R39" s="327">
        <f>Q55</f>
        <v>0.88909230373227088</v>
      </c>
      <c r="S39" s="157">
        <v>0.25</v>
      </c>
      <c r="T39" s="158">
        <v>0.26966435185185184</v>
      </c>
      <c r="U39" s="159"/>
      <c r="V39" s="160">
        <v>28.332867582769158</v>
      </c>
      <c r="W39" s="161"/>
      <c r="X39" s="162"/>
      <c r="Y39" s="330"/>
      <c r="Z39" s="331"/>
      <c r="AA39" s="115">
        <f t="shared" si="14"/>
        <v>-410.77110405326175</v>
      </c>
      <c r="AB39" s="156">
        <f t="shared" si="15"/>
        <v>0.88589691554076067</v>
      </c>
      <c r="AC39" s="332">
        <f>AB55</f>
        <v>0.88909230373227088</v>
      </c>
    </row>
    <row r="40" spans="1:29" ht="15.75" customHeight="1">
      <c r="A40" s="323"/>
      <c r="B40" s="100" t="s">
        <v>118</v>
      </c>
      <c r="C40" s="335" t="s">
        <v>129</v>
      </c>
      <c r="D40" s="336"/>
      <c r="E40" s="101">
        <v>25.03</v>
      </c>
      <c r="F40" s="102">
        <v>1465</v>
      </c>
      <c r="G40" s="103">
        <f t="shared" si="16"/>
        <v>36668.950000000004</v>
      </c>
      <c r="H40" s="26"/>
      <c r="I40" s="104">
        <v>5</v>
      </c>
      <c r="J40" s="105">
        <v>3600</v>
      </c>
      <c r="K40" s="106">
        <f t="shared" ref="K40:K76" si="18">J40/I40</f>
        <v>720</v>
      </c>
      <c r="L40" s="107">
        <v>5</v>
      </c>
      <c r="M40" s="105">
        <f t="shared" si="17"/>
        <v>3193.1361676975393</v>
      </c>
      <c r="N40" s="106">
        <f t="shared" si="10"/>
        <v>638.62723353950787</v>
      </c>
      <c r="O40" s="108">
        <f t="shared" si="11"/>
        <v>0</v>
      </c>
      <c r="P40" s="109">
        <f t="shared" si="12"/>
        <v>-81.37276646049213</v>
      </c>
      <c r="Q40" s="110">
        <f t="shared" si="13"/>
        <v>0.88698226880487208</v>
      </c>
      <c r="R40" s="328"/>
      <c r="S40" s="47">
        <v>0.27986111111111112</v>
      </c>
      <c r="T40" s="48">
        <v>0.29896990740740742</v>
      </c>
      <c r="U40" s="111">
        <v>14.683333333333364</v>
      </c>
      <c r="V40" s="112">
        <v>27.527795679124349</v>
      </c>
      <c r="W40" s="113"/>
      <c r="X40" s="116"/>
      <c r="Y40" s="337"/>
      <c r="Z40" s="338"/>
      <c r="AA40" s="117">
        <f t="shared" si="14"/>
        <v>-406.86383230246065</v>
      </c>
      <c r="AB40" s="110">
        <f t="shared" si="15"/>
        <v>0.88698226880487208</v>
      </c>
      <c r="AC40" s="333"/>
    </row>
    <row r="41" spans="1:29" ht="15.75" customHeight="1">
      <c r="A41" s="323"/>
      <c r="B41" s="100" t="s">
        <v>118</v>
      </c>
      <c r="C41" s="335" t="s">
        <v>125</v>
      </c>
      <c r="D41" s="336"/>
      <c r="E41" s="101">
        <v>18.18</v>
      </c>
      <c r="F41" s="102">
        <v>1287</v>
      </c>
      <c r="G41" s="103">
        <f t="shared" si="16"/>
        <v>23397.66</v>
      </c>
      <c r="H41" s="26"/>
      <c r="I41" s="104">
        <v>3</v>
      </c>
      <c r="J41" s="105">
        <v>3600</v>
      </c>
      <c r="K41" s="106">
        <f t="shared" si="18"/>
        <v>1200</v>
      </c>
      <c r="L41" s="107">
        <v>3</v>
      </c>
      <c r="M41" s="105">
        <f t="shared" si="17"/>
        <v>3187.3459073571762</v>
      </c>
      <c r="N41" s="106">
        <f t="shared" si="10"/>
        <v>1062.4486357857254</v>
      </c>
      <c r="O41" s="108">
        <f t="shared" si="11"/>
        <v>0</v>
      </c>
      <c r="P41" s="109">
        <f t="shared" si="12"/>
        <v>-137.5513642142746</v>
      </c>
      <c r="Q41" s="110">
        <f t="shared" si="13"/>
        <v>0.88537386315477118</v>
      </c>
      <c r="R41" s="328"/>
      <c r="S41" s="47">
        <v>0.30902777777777779</v>
      </c>
      <c r="T41" s="48">
        <v>0.3258449074074074</v>
      </c>
      <c r="U41" s="111">
        <v>15</v>
      </c>
      <c r="V41" s="112">
        <v>24.227053556301279</v>
      </c>
      <c r="W41" s="113"/>
      <c r="X41" s="116"/>
      <c r="Y41" s="337"/>
      <c r="Z41" s="338"/>
      <c r="AA41" s="117">
        <f t="shared" si="14"/>
        <v>-412.6540926428238</v>
      </c>
      <c r="AB41" s="110">
        <f t="shared" si="15"/>
        <v>0.88537386315477118</v>
      </c>
      <c r="AC41" s="333"/>
    </row>
    <row r="42" spans="1:29" ht="15.75" customHeight="1">
      <c r="A42" s="323"/>
      <c r="B42" s="100" t="s">
        <v>118</v>
      </c>
      <c r="C42" s="335" t="s">
        <v>202</v>
      </c>
      <c r="D42" s="336"/>
      <c r="E42" s="101">
        <v>23.72</v>
      </c>
      <c r="F42" s="102">
        <v>1532</v>
      </c>
      <c r="G42" s="103">
        <f t="shared" si="16"/>
        <v>36339.040000000001</v>
      </c>
      <c r="H42" s="26"/>
      <c r="I42" s="104">
        <v>5</v>
      </c>
      <c r="J42" s="105">
        <v>3600</v>
      </c>
      <c r="K42" s="106">
        <f t="shared" si="18"/>
        <v>720</v>
      </c>
      <c r="L42" s="107">
        <v>5</v>
      </c>
      <c r="M42" s="105">
        <f t="shared" si="17"/>
        <v>3193.031149484942</v>
      </c>
      <c r="N42" s="106">
        <f t="shared" si="10"/>
        <v>638.60622989698845</v>
      </c>
      <c r="O42" s="108">
        <f t="shared" si="11"/>
        <v>0</v>
      </c>
      <c r="P42" s="109">
        <f t="shared" si="12"/>
        <v>-81.393770103011548</v>
      </c>
      <c r="Q42" s="110">
        <f t="shared" si="13"/>
        <v>0.8869530970791506</v>
      </c>
      <c r="R42" s="328"/>
      <c r="S42" s="47">
        <v>0.33611111111111114</v>
      </c>
      <c r="T42" s="48">
        <v>0.35609953703703706</v>
      </c>
      <c r="U42" s="111">
        <v>14.783333333333379</v>
      </c>
      <c r="V42" s="112">
        <v>28.787692852550887</v>
      </c>
      <c r="W42" s="113"/>
      <c r="X42" s="116"/>
      <c r="Y42" s="337"/>
      <c r="Z42" s="338"/>
      <c r="AA42" s="117">
        <f t="shared" si="14"/>
        <v>-406.96885051505797</v>
      </c>
      <c r="AB42" s="110">
        <f t="shared" si="15"/>
        <v>0.8869530970791506</v>
      </c>
      <c r="AC42" s="333"/>
    </row>
    <row r="43" spans="1:29" ht="15.75" customHeight="1">
      <c r="A43" s="323"/>
      <c r="B43" s="100" t="s">
        <v>118</v>
      </c>
      <c r="C43" s="335" t="s">
        <v>128</v>
      </c>
      <c r="D43" s="336"/>
      <c r="E43" s="101">
        <v>14.28</v>
      </c>
      <c r="F43" s="102">
        <v>6865</v>
      </c>
      <c r="G43" s="103">
        <f t="shared" si="16"/>
        <v>98032.2</v>
      </c>
      <c r="H43" s="13"/>
      <c r="I43" s="104">
        <v>3</v>
      </c>
      <c r="J43" s="105">
        <v>3600</v>
      </c>
      <c r="K43" s="106">
        <f t="shared" si="18"/>
        <v>1200</v>
      </c>
      <c r="L43" s="107">
        <v>3</v>
      </c>
      <c r="M43" s="105">
        <f t="shared" si="17"/>
        <v>3189.0040921512018</v>
      </c>
      <c r="N43" s="106">
        <f t="shared" si="10"/>
        <v>1063.0013640504005</v>
      </c>
      <c r="O43" s="108">
        <f t="shared" si="11"/>
        <v>0</v>
      </c>
      <c r="P43" s="109">
        <f t="shared" si="12"/>
        <v>-136.99863594959947</v>
      </c>
      <c r="Q43" s="110">
        <f t="shared" si="13"/>
        <v>0.88583447004200044</v>
      </c>
      <c r="R43" s="328"/>
      <c r="S43" s="47">
        <v>0.36597222222222225</v>
      </c>
      <c r="T43" s="48">
        <v>0.45565972222222229</v>
      </c>
      <c r="U43" s="111">
        <v>15</v>
      </c>
      <c r="V43" s="112">
        <v>129.16258120012171</v>
      </c>
      <c r="W43" s="113"/>
      <c r="X43" s="116"/>
      <c r="Y43" s="337"/>
      <c r="Z43" s="338"/>
      <c r="AA43" s="117">
        <f t="shared" si="14"/>
        <v>-410.9959078487982</v>
      </c>
      <c r="AB43" s="110">
        <f t="shared" si="15"/>
        <v>0.88583447004200055</v>
      </c>
      <c r="AC43" s="333"/>
    </row>
    <row r="44" spans="1:29" ht="15.75" customHeight="1">
      <c r="A44" s="323"/>
      <c r="B44" s="100" t="s">
        <v>118</v>
      </c>
      <c r="C44" s="335" t="s">
        <v>126</v>
      </c>
      <c r="D44" s="336"/>
      <c r="E44" s="101">
        <v>14.03</v>
      </c>
      <c r="F44" s="102">
        <v>4770</v>
      </c>
      <c r="G44" s="121">
        <f t="shared" si="16"/>
        <v>66923.099999999991</v>
      </c>
      <c r="H44" s="122"/>
      <c r="I44" s="104">
        <v>3</v>
      </c>
      <c r="J44" s="105">
        <v>3000</v>
      </c>
      <c r="K44" s="106">
        <f t="shared" si="18"/>
        <v>1000</v>
      </c>
      <c r="L44" s="107">
        <v>3</v>
      </c>
      <c r="M44" s="105">
        <f t="shared" si="17"/>
        <v>2719.1921657400931</v>
      </c>
      <c r="N44" s="106">
        <f t="shared" si="10"/>
        <v>906.39738858003102</v>
      </c>
      <c r="O44" s="108">
        <f t="shared" si="11"/>
        <v>0</v>
      </c>
      <c r="P44" s="109">
        <f t="shared" si="12"/>
        <v>-93.60261141996898</v>
      </c>
      <c r="Q44" s="110">
        <f t="shared" si="13"/>
        <v>0.90639738858003105</v>
      </c>
      <c r="R44" s="328"/>
      <c r="S44" s="47">
        <v>0.46597222222222229</v>
      </c>
      <c r="T44" s="120">
        <v>0.53906250000000011</v>
      </c>
      <c r="U44" s="111">
        <v>14.850000000000003</v>
      </c>
      <c r="V44" s="112">
        <v>105.25184781197832</v>
      </c>
      <c r="W44" s="113"/>
      <c r="X44" s="116"/>
      <c r="Y44" s="337"/>
      <c r="Z44" s="338"/>
      <c r="AA44" s="117">
        <f t="shared" si="14"/>
        <v>-280.80783425990694</v>
      </c>
      <c r="AB44" s="110">
        <f t="shared" si="15"/>
        <v>0.90639738858003105</v>
      </c>
      <c r="AC44" s="333"/>
    </row>
    <row r="45" spans="1:29" ht="15.75" customHeight="1">
      <c r="A45" s="323"/>
      <c r="B45" s="100"/>
      <c r="C45" s="335"/>
      <c r="D45" s="336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328"/>
      <c r="S45" s="47"/>
      <c r="T45" s="120"/>
      <c r="U45" s="111"/>
      <c r="V45" s="112"/>
      <c r="W45" s="113"/>
      <c r="X45" s="116"/>
      <c r="Y45" s="337"/>
      <c r="Z45" s="338"/>
      <c r="AA45" s="117"/>
      <c r="AB45" s="110"/>
      <c r="AC45" s="333"/>
    </row>
    <row r="46" spans="1:29" ht="15.75" customHeight="1">
      <c r="A46" s="323"/>
      <c r="B46" s="100"/>
      <c r="C46" s="335"/>
      <c r="D46" s="336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28"/>
      <c r="S46" s="47"/>
      <c r="T46" s="120"/>
      <c r="U46" s="111"/>
      <c r="V46" s="112"/>
      <c r="W46" s="113"/>
      <c r="X46" s="116"/>
      <c r="Y46" s="337"/>
      <c r="Z46" s="338"/>
      <c r="AA46" s="117"/>
      <c r="AB46" s="110"/>
      <c r="AC46" s="333"/>
    </row>
    <row r="47" spans="1:29" ht="15.75" customHeight="1">
      <c r="A47" s="323"/>
      <c r="B47" s="100"/>
      <c r="C47" s="335"/>
      <c r="D47" s="336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8"/>
      <c r="S47" s="47"/>
      <c r="T47" s="120"/>
      <c r="U47" s="111"/>
      <c r="V47" s="112"/>
      <c r="W47" s="113"/>
      <c r="X47" s="116"/>
      <c r="Y47" s="337"/>
      <c r="Z47" s="338"/>
      <c r="AA47" s="117"/>
      <c r="AB47" s="110"/>
      <c r="AC47" s="333"/>
    </row>
    <row r="48" spans="1:29" ht="15.75" customHeight="1">
      <c r="A48" s="323"/>
      <c r="B48" s="100"/>
      <c r="C48" s="335"/>
      <c r="D48" s="336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8"/>
      <c r="S48" s="47"/>
      <c r="T48" s="120"/>
      <c r="U48" s="111"/>
      <c r="V48" s="112"/>
      <c r="W48" s="113"/>
      <c r="X48" s="116"/>
      <c r="Y48" s="337"/>
      <c r="Z48" s="338"/>
      <c r="AA48" s="117"/>
      <c r="AB48" s="110"/>
      <c r="AC48" s="333"/>
    </row>
    <row r="49" spans="1:29" ht="15.75" customHeight="1">
      <c r="A49" s="323"/>
      <c r="B49" s="100"/>
      <c r="C49" s="335"/>
      <c r="D49" s="336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8"/>
      <c r="S49" s="47"/>
      <c r="T49" s="120"/>
      <c r="U49" s="111"/>
      <c r="V49" s="112"/>
      <c r="W49" s="126"/>
      <c r="X49" s="127"/>
      <c r="Y49" s="337"/>
      <c r="Z49" s="338"/>
      <c r="AA49" s="117"/>
      <c r="AB49" s="110"/>
      <c r="AC49" s="333"/>
    </row>
    <row r="50" spans="1:29" ht="15.75" customHeight="1">
      <c r="A50" s="323"/>
      <c r="B50" s="100"/>
      <c r="C50" s="335"/>
      <c r="D50" s="336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8"/>
      <c r="S50" s="47"/>
      <c r="T50" s="120"/>
      <c r="U50" s="111"/>
      <c r="V50" s="112"/>
      <c r="W50" s="126"/>
      <c r="X50" s="127"/>
      <c r="Y50" s="337"/>
      <c r="Z50" s="338"/>
      <c r="AA50" s="117"/>
      <c r="AB50" s="110"/>
      <c r="AC50" s="333"/>
    </row>
    <row r="51" spans="1:29" ht="15.75" customHeight="1">
      <c r="A51" s="323"/>
      <c r="B51" s="100"/>
      <c r="C51" s="335"/>
      <c r="D51" s="336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8"/>
      <c r="S51" s="47"/>
      <c r="T51" s="120"/>
      <c r="U51" s="111"/>
      <c r="V51" s="112"/>
      <c r="W51" s="126"/>
      <c r="X51" s="127"/>
      <c r="Y51" s="337"/>
      <c r="Z51" s="338"/>
      <c r="AA51" s="117"/>
      <c r="AB51" s="110"/>
      <c r="AC51" s="333"/>
    </row>
    <row r="52" spans="1:29" ht="15.75" customHeight="1">
      <c r="A52" s="323"/>
      <c r="B52" s="100"/>
      <c r="C52" s="335"/>
      <c r="D52" s="336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8"/>
      <c r="S52" s="47"/>
      <c r="T52" s="120"/>
      <c r="U52" s="111"/>
      <c r="V52" s="112"/>
      <c r="W52" s="126"/>
      <c r="X52" s="127"/>
      <c r="Y52" s="337"/>
      <c r="Z52" s="338"/>
      <c r="AA52" s="117"/>
      <c r="AB52" s="110"/>
      <c r="AC52" s="333"/>
    </row>
    <row r="53" spans="1:29" ht="15.75" customHeight="1">
      <c r="A53" s="323"/>
      <c r="B53" s="100"/>
      <c r="C53" s="335"/>
      <c r="D53" s="336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8"/>
      <c r="S53" s="47"/>
      <c r="T53" s="120"/>
      <c r="U53" s="111"/>
      <c r="V53" s="112"/>
      <c r="W53" s="126"/>
      <c r="X53" s="127"/>
      <c r="Y53" s="337"/>
      <c r="Z53" s="338"/>
      <c r="AA53" s="117"/>
      <c r="AB53" s="110"/>
      <c r="AC53" s="333"/>
    </row>
    <row r="54" spans="1:29" ht="15.75" customHeight="1">
      <c r="A54" s="323"/>
      <c r="B54" s="100"/>
      <c r="C54" s="335"/>
      <c r="D54" s="336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8"/>
      <c r="S54" s="119"/>
      <c r="T54" s="120"/>
      <c r="U54" s="130"/>
      <c r="V54" s="131"/>
      <c r="W54" s="126"/>
      <c r="X54" s="127"/>
      <c r="Y54" s="337"/>
      <c r="Z54" s="338"/>
      <c r="AA54" s="165"/>
      <c r="AB54" s="125"/>
      <c r="AC54" s="333"/>
    </row>
    <row r="55" spans="1:29" ht="15.75" customHeight="1" thickBot="1">
      <c r="A55" s="324"/>
      <c r="B55" s="133" t="s">
        <v>115</v>
      </c>
      <c r="C55" s="358"/>
      <c r="D55" s="358"/>
      <c r="E55" s="134"/>
      <c r="F55" s="99"/>
      <c r="G55" s="135"/>
      <c r="H55" s="69"/>
      <c r="I55" s="136">
        <f t="shared" ref="I55:J55" si="19">AVERAGE(I39:I54)</f>
        <v>3.6666666666666665</v>
      </c>
      <c r="J55" s="137">
        <f t="shared" si="19"/>
        <v>3500</v>
      </c>
      <c r="K55" s="138">
        <f t="shared" ref="K55" si="20">J55/I55</f>
        <v>954.54545454545462</v>
      </c>
      <c r="L55" s="136">
        <f t="shared" ref="L55:M55" si="21">AVERAGE(L39:L54)</f>
        <v>3.6666666666666665</v>
      </c>
      <c r="M55" s="137">
        <f t="shared" si="21"/>
        <v>3111.8230630629482</v>
      </c>
      <c r="N55" s="138">
        <f t="shared" ref="N55:N61" si="22">M55/L55</f>
        <v>848.67901719898589</v>
      </c>
      <c r="O55" s="139">
        <f t="shared" ref="O55:O61" si="23">L55-I55</f>
        <v>0</v>
      </c>
      <c r="P55" s="140">
        <f t="shared" ref="P55:P61" si="24">N55-K55</f>
        <v>-105.86643734646873</v>
      </c>
      <c r="Q55" s="141">
        <f t="shared" ref="Q55:Q61" si="25">N55/K55</f>
        <v>0.88909230373227088</v>
      </c>
      <c r="R55" s="329"/>
      <c r="S55" s="142">
        <v>0.25</v>
      </c>
      <c r="T55" s="143">
        <v>0.53906250000000011</v>
      </c>
      <c r="U55" s="144"/>
      <c r="V55" s="166"/>
      <c r="W55" s="99"/>
      <c r="X55" s="69"/>
      <c r="Y55" s="359"/>
      <c r="Z55" s="360"/>
      <c r="AA55" s="168">
        <f t="shared" ref="AA55:AA61" si="26">M55-J55</f>
        <v>-388.17693693705178</v>
      </c>
      <c r="AB55" s="141">
        <f t="shared" ref="AB55:AB61" si="27">M55/J55</f>
        <v>0.88909230373227088</v>
      </c>
      <c r="AC55" s="334"/>
    </row>
    <row r="56" spans="1:29" ht="15.75" customHeight="1">
      <c r="A56" s="361" t="s">
        <v>78</v>
      </c>
      <c r="B56" s="114" t="s">
        <v>118</v>
      </c>
      <c r="C56" s="325" t="s">
        <v>211</v>
      </c>
      <c r="D56" s="326"/>
      <c r="E56" s="147">
        <v>17.07</v>
      </c>
      <c r="F56" s="97">
        <v>2999</v>
      </c>
      <c r="G56" s="148">
        <f t="shared" ref="G56:G61" si="28">E56*F56</f>
        <v>51192.93</v>
      </c>
      <c r="H56" s="149"/>
      <c r="I56" s="150">
        <v>3</v>
      </c>
      <c r="J56" s="151">
        <v>3300</v>
      </c>
      <c r="K56" s="152">
        <f>J56/I56</f>
        <v>1100</v>
      </c>
      <c r="L56" s="153">
        <v>3</v>
      </c>
      <c r="M56" s="151">
        <f t="shared" ref="M56:M61" si="29">F56/V56*60</f>
        <v>2976.7888102369734</v>
      </c>
      <c r="N56" s="152">
        <f t="shared" si="22"/>
        <v>992.26293674565784</v>
      </c>
      <c r="O56" s="154">
        <f t="shared" si="23"/>
        <v>0</v>
      </c>
      <c r="P56" s="155">
        <f t="shared" si="24"/>
        <v>-107.73706325434216</v>
      </c>
      <c r="Q56" s="156">
        <f t="shared" si="25"/>
        <v>0.90205721522332527</v>
      </c>
      <c r="R56" s="327">
        <f>Q72</f>
        <v>0.8901138138627378</v>
      </c>
      <c r="S56" s="157">
        <v>0.25</v>
      </c>
      <c r="T56" s="158">
        <v>0.29196759259259258</v>
      </c>
      <c r="U56" s="159"/>
      <c r="V56" s="160">
        <v>60.447687582403773</v>
      </c>
      <c r="W56" s="158"/>
      <c r="X56" s="169"/>
      <c r="Y56" s="330"/>
      <c r="Z56" s="331"/>
      <c r="AA56" s="115">
        <f t="shared" si="26"/>
        <v>-323.2111897630266</v>
      </c>
      <c r="AB56" s="156">
        <f t="shared" si="27"/>
        <v>0.90205721522332527</v>
      </c>
      <c r="AC56" s="332">
        <f>AB72</f>
        <v>0.89011381386273791</v>
      </c>
    </row>
    <row r="57" spans="1:29" ht="15.75" customHeight="1">
      <c r="A57" s="362"/>
      <c r="B57" s="100" t="s">
        <v>118</v>
      </c>
      <c r="C57" s="335" t="s">
        <v>215</v>
      </c>
      <c r="D57" s="336"/>
      <c r="E57" s="101">
        <v>20.72</v>
      </c>
      <c r="F57" s="102">
        <v>2898</v>
      </c>
      <c r="G57" s="103">
        <f t="shared" si="28"/>
        <v>60046.559999999998</v>
      </c>
      <c r="H57" s="26"/>
      <c r="I57" s="104">
        <v>3</v>
      </c>
      <c r="J57" s="105">
        <v>3600</v>
      </c>
      <c r="K57" s="106">
        <f t="shared" si="18"/>
        <v>1200</v>
      </c>
      <c r="L57" s="107">
        <v>3</v>
      </c>
      <c r="M57" s="105">
        <f t="shared" si="29"/>
        <v>3198.2779821693848</v>
      </c>
      <c r="N57" s="106">
        <f t="shared" si="22"/>
        <v>1066.0926607231283</v>
      </c>
      <c r="O57" s="108">
        <f t="shared" si="23"/>
        <v>0</v>
      </c>
      <c r="P57" s="109">
        <f t="shared" si="24"/>
        <v>-133.90733927687165</v>
      </c>
      <c r="Q57" s="110">
        <f t="shared" si="25"/>
        <v>0.88841055060260699</v>
      </c>
      <c r="R57" s="328"/>
      <c r="S57" s="47">
        <v>0.30208333333333337</v>
      </c>
      <c r="T57" s="48">
        <v>0.33983796296296298</v>
      </c>
      <c r="U57" s="111">
        <v>14.566666666666732</v>
      </c>
      <c r="V57" s="112">
        <v>54.366756413730364</v>
      </c>
      <c r="W57" s="113"/>
      <c r="X57" s="13"/>
      <c r="Y57" s="337"/>
      <c r="Z57" s="338"/>
      <c r="AA57" s="117">
        <f t="shared" si="26"/>
        <v>-401.72201783061519</v>
      </c>
      <c r="AB57" s="110">
        <f t="shared" si="27"/>
        <v>0.88841055060260687</v>
      </c>
      <c r="AC57" s="333"/>
    </row>
    <row r="58" spans="1:29" ht="15.75" customHeight="1">
      <c r="A58" s="362"/>
      <c r="B58" s="100" t="s">
        <v>118</v>
      </c>
      <c r="C58" s="335" t="s">
        <v>130</v>
      </c>
      <c r="D58" s="336"/>
      <c r="E58" s="101">
        <v>24.82</v>
      </c>
      <c r="F58" s="102">
        <v>1774</v>
      </c>
      <c r="G58" s="103">
        <f t="shared" si="28"/>
        <v>44030.68</v>
      </c>
      <c r="H58" s="26"/>
      <c r="I58" s="104">
        <v>5</v>
      </c>
      <c r="J58" s="105">
        <v>3600</v>
      </c>
      <c r="K58" s="106">
        <f t="shared" si="18"/>
        <v>720</v>
      </c>
      <c r="L58" s="107">
        <v>5</v>
      </c>
      <c r="M58" s="105">
        <f t="shared" si="29"/>
        <v>3202.2233287546205</v>
      </c>
      <c r="N58" s="106">
        <f t="shared" si="22"/>
        <v>640.44466575092406</v>
      </c>
      <c r="O58" s="108">
        <f t="shared" si="23"/>
        <v>0</v>
      </c>
      <c r="P58" s="109">
        <f t="shared" si="24"/>
        <v>-79.555334249075941</v>
      </c>
      <c r="Q58" s="110">
        <f t="shared" si="25"/>
        <v>0.88950648020961676</v>
      </c>
      <c r="R58" s="328"/>
      <c r="S58" s="47">
        <v>0.35000000000000003</v>
      </c>
      <c r="T58" s="48">
        <v>0.37307870370370372</v>
      </c>
      <c r="U58" s="111">
        <v>14.633333333333356</v>
      </c>
      <c r="V58" s="112">
        <v>33.239405585554735</v>
      </c>
      <c r="W58" s="113"/>
      <c r="X58" s="13"/>
      <c r="Y58" s="337"/>
      <c r="Z58" s="338"/>
      <c r="AA58" s="117">
        <f t="shared" si="26"/>
        <v>-397.77667124537948</v>
      </c>
      <c r="AB58" s="110">
        <f t="shared" si="27"/>
        <v>0.88950648020961687</v>
      </c>
      <c r="AC58" s="333"/>
    </row>
    <row r="59" spans="1:29" ht="15.75" customHeight="1">
      <c r="A59" s="362"/>
      <c r="B59" s="100" t="s">
        <v>118</v>
      </c>
      <c r="C59" s="335" t="s">
        <v>127</v>
      </c>
      <c r="D59" s="336"/>
      <c r="E59" s="101">
        <v>18.18</v>
      </c>
      <c r="F59" s="102">
        <v>2390</v>
      </c>
      <c r="G59" s="103">
        <f t="shared" si="28"/>
        <v>43450.2</v>
      </c>
      <c r="H59" s="26"/>
      <c r="I59" s="104">
        <v>3</v>
      </c>
      <c r="J59" s="105">
        <v>3600</v>
      </c>
      <c r="K59" s="106">
        <f t="shared" si="18"/>
        <v>1200</v>
      </c>
      <c r="L59" s="107">
        <v>3</v>
      </c>
      <c r="M59" s="105">
        <f t="shared" si="29"/>
        <v>3193.7982864460009</v>
      </c>
      <c r="N59" s="106">
        <f t="shared" si="22"/>
        <v>1064.5994288153336</v>
      </c>
      <c r="O59" s="108">
        <f t="shared" si="23"/>
        <v>0</v>
      </c>
      <c r="P59" s="109">
        <f t="shared" si="24"/>
        <v>-135.40057118466643</v>
      </c>
      <c r="Q59" s="110">
        <f t="shared" si="25"/>
        <v>0.88716619067944469</v>
      </c>
      <c r="R59" s="328"/>
      <c r="S59" s="47">
        <v>0.38333333333333336</v>
      </c>
      <c r="T59" s="48">
        <v>0.41450231481481487</v>
      </c>
      <c r="U59" s="111">
        <v>14.766666666666683</v>
      </c>
      <c r="V59" s="112">
        <v>44.899516856956183</v>
      </c>
      <c r="W59" s="113"/>
      <c r="X59" s="116"/>
      <c r="Y59" s="337"/>
      <c r="Z59" s="338"/>
      <c r="AA59" s="117">
        <f t="shared" si="26"/>
        <v>-406.20171355399907</v>
      </c>
      <c r="AB59" s="110">
        <f t="shared" si="27"/>
        <v>0.88716619067944469</v>
      </c>
      <c r="AC59" s="333"/>
    </row>
    <row r="60" spans="1:29" ht="15.75" customHeight="1">
      <c r="A60" s="363"/>
      <c r="B60" s="100" t="s">
        <v>118</v>
      </c>
      <c r="C60" s="335" t="s">
        <v>131</v>
      </c>
      <c r="D60" s="336"/>
      <c r="E60" s="101">
        <v>30</v>
      </c>
      <c r="F60" s="102">
        <v>2480</v>
      </c>
      <c r="G60" s="103">
        <f t="shared" si="28"/>
        <v>74400</v>
      </c>
      <c r="H60" s="13"/>
      <c r="I60" s="104">
        <v>4</v>
      </c>
      <c r="J60" s="105">
        <v>3600</v>
      </c>
      <c r="K60" s="106">
        <f t="shared" si="18"/>
        <v>900</v>
      </c>
      <c r="L60" s="107">
        <v>4</v>
      </c>
      <c r="M60" s="105">
        <f t="shared" si="29"/>
        <v>3193.2000000000021</v>
      </c>
      <c r="N60" s="106">
        <f t="shared" si="22"/>
        <v>798.30000000000052</v>
      </c>
      <c r="O60" s="108">
        <f t="shared" si="23"/>
        <v>0</v>
      </c>
      <c r="P60" s="109">
        <f t="shared" si="24"/>
        <v>-101.69999999999948</v>
      </c>
      <c r="Q60" s="110">
        <f t="shared" si="25"/>
        <v>0.88700000000000057</v>
      </c>
      <c r="R60" s="328"/>
      <c r="S60" s="47">
        <v>0.4243055555555556</v>
      </c>
      <c r="T60" s="48">
        <v>0.45665509259259263</v>
      </c>
      <c r="U60" s="111">
        <v>15</v>
      </c>
      <c r="V60" s="112">
        <v>46.599022923712859</v>
      </c>
      <c r="W60" s="113"/>
      <c r="X60" s="116"/>
      <c r="Y60" s="337"/>
      <c r="Z60" s="338"/>
      <c r="AA60" s="117">
        <f t="shared" si="26"/>
        <v>-406.79999999999791</v>
      </c>
      <c r="AB60" s="110">
        <f t="shared" si="27"/>
        <v>0.88700000000000057</v>
      </c>
      <c r="AC60" s="333"/>
    </row>
    <row r="61" spans="1:29" ht="15.75" customHeight="1">
      <c r="A61" s="363"/>
      <c r="B61" s="100" t="s">
        <v>118</v>
      </c>
      <c r="C61" s="335" t="s">
        <v>124</v>
      </c>
      <c r="D61" s="336"/>
      <c r="E61" s="101">
        <v>16.66</v>
      </c>
      <c r="F61" s="102">
        <v>5637</v>
      </c>
      <c r="G61" s="121">
        <f t="shared" si="28"/>
        <v>93912.42</v>
      </c>
      <c r="H61" s="122"/>
      <c r="I61" s="104">
        <v>5</v>
      </c>
      <c r="J61" s="105">
        <v>3600</v>
      </c>
      <c r="K61" s="106">
        <f t="shared" si="18"/>
        <v>720</v>
      </c>
      <c r="L61" s="107">
        <v>5</v>
      </c>
      <c r="M61" s="105">
        <f t="shared" si="29"/>
        <v>3195.135827669335</v>
      </c>
      <c r="N61" s="106">
        <f t="shared" si="22"/>
        <v>639.02716553386699</v>
      </c>
      <c r="O61" s="108">
        <f t="shared" si="23"/>
        <v>0</v>
      </c>
      <c r="P61" s="109">
        <f t="shared" si="24"/>
        <v>-80.972834466133008</v>
      </c>
      <c r="Q61" s="110">
        <f t="shared" si="25"/>
        <v>0.88753772990814861</v>
      </c>
      <c r="R61" s="328"/>
      <c r="S61" s="47">
        <v>0.46666666666666673</v>
      </c>
      <c r="T61" s="120">
        <v>0.54017361111111117</v>
      </c>
      <c r="U61" s="111">
        <v>15</v>
      </c>
      <c r="V61" s="112">
        <v>105.85465477588529</v>
      </c>
      <c r="W61" s="113"/>
      <c r="X61" s="50"/>
      <c r="Y61" s="337"/>
      <c r="Z61" s="338"/>
      <c r="AA61" s="117">
        <f t="shared" si="26"/>
        <v>-404.86417233066504</v>
      </c>
      <c r="AB61" s="110">
        <f t="shared" si="27"/>
        <v>0.88753772990814861</v>
      </c>
      <c r="AC61" s="333"/>
    </row>
    <row r="62" spans="1:29" ht="15.75" customHeight="1">
      <c r="A62" s="363"/>
      <c r="B62" s="100"/>
      <c r="C62" s="335"/>
      <c r="D62" s="336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328"/>
      <c r="S62" s="47"/>
      <c r="T62" s="120"/>
      <c r="U62" s="111"/>
      <c r="V62" s="112"/>
      <c r="W62" s="113"/>
      <c r="X62" s="116"/>
      <c r="Y62" s="337"/>
      <c r="Z62" s="338"/>
      <c r="AA62" s="117"/>
      <c r="AB62" s="110"/>
      <c r="AC62" s="333"/>
    </row>
    <row r="63" spans="1:29" ht="15.75" customHeight="1">
      <c r="A63" s="363"/>
      <c r="B63" s="100"/>
      <c r="C63" s="335"/>
      <c r="D63" s="336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328"/>
      <c r="S63" s="47"/>
      <c r="T63" s="120"/>
      <c r="U63" s="111"/>
      <c r="V63" s="112"/>
      <c r="W63" s="113"/>
      <c r="X63" s="116"/>
      <c r="Y63" s="337"/>
      <c r="Z63" s="338"/>
      <c r="AA63" s="117"/>
      <c r="AB63" s="110"/>
      <c r="AC63" s="333"/>
    </row>
    <row r="64" spans="1:29" ht="15.75" customHeight="1">
      <c r="A64" s="363"/>
      <c r="B64" s="100"/>
      <c r="C64" s="335"/>
      <c r="D64" s="336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328"/>
      <c r="S64" s="47"/>
      <c r="T64" s="120"/>
      <c r="U64" s="111"/>
      <c r="V64" s="112"/>
      <c r="W64" s="126"/>
      <c r="X64" s="127"/>
      <c r="Y64" s="337"/>
      <c r="Z64" s="338"/>
      <c r="AA64" s="117"/>
      <c r="AB64" s="110"/>
      <c r="AC64" s="333"/>
    </row>
    <row r="65" spans="1:29" ht="15.75" customHeight="1">
      <c r="A65" s="363"/>
      <c r="B65" s="100"/>
      <c r="C65" s="335"/>
      <c r="D65" s="336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328"/>
      <c r="S65" s="47"/>
      <c r="T65" s="120"/>
      <c r="U65" s="111"/>
      <c r="V65" s="112"/>
      <c r="W65" s="126"/>
      <c r="X65" s="127"/>
      <c r="Y65" s="337"/>
      <c r="Z65" s="338"/>
      <c r="AA65" s="117"/>
      <c r="AB65" s="110"/>
      <c r="AC65" s="333"/>
    </row>
    <row r="66" spans="1:29" ht="15.75" customHeight="1">
      <c r="A66" s="363"/>
      <c r="B66" s="100"/>
      <c r="C66" s="335"/>
      <c r="D66" s="336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328"/>
      <c r="S66" s="47"/>
      <c r="T66" s="120"/>
      <c r="U66" s="111"/>
      <c r="V66" s="112"/>
      <c r="W66" s="126"/>
      <c r="X66" s="127"/>
      <c r="Y66" s="337"/>
      <c r="Z66" s="338"/>
      <c r="AA66" s="117"/>
      <c r="AB66" s="110"/>
      <c r="AC66" s="333"/>
    </row>
    <row r="67" spans="1:29" ht="15.75" customHeight="1">
      <c r="A67" s="363"/>
      <c r="B67" s="100"/>
      <c r="C67" s="335"/>
      <c r="D67" s="336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328"/>
      <c r="S67" s="47"/>
      <c r="T67" s="120"/>
      <c r="U67" s="111"/>
      <c r="V67" s="112"/>
      <c r="W67" s="126"/>
      <c r="X67" s="127"/>
      <c r="Y67" s="337"/>
      <c r="Z67" s="338"/>
      <c r="AA67" s="117"/>
      <c r="AB67" s="110"/>
      <c r="AC67" s="333"/>
    </row>
    <row r="68" spans="1:29" ht="15.75" customHeight="1">
      <c r="A68" s="363"/>
      <c r="B68" s="100"/>
      <c r="C68" s="335"/>
      <c r="D68" s="336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328"/>
      <c r="S68" s="47"/>
      <c r="T68" s="120"/>
      <c r="U68" s="111"/>
      <c r="V68" s="112"/>
      <c r="W68" s="126"/>
      <c r="X68" s="127"/>
      <c r="Y68" s="337"/>
      <c r="Z68" s="338"/>
      <c r="AA68" s="117"/>
      <c r="AB68" s="110"/>
      <c r="AC68" s="333"/>
    </row>
    <row r="69" spans="1:29" ht="15.75" customHeight="1">
      <c r="A69" s="363"/>
      <c r="B69" s="100"/>
      <c r="C69" s="335"/>
      <c r="D69" s="336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328"/>
      <c r="S69" s="47"/>
      <c r="T69" s="120"/>
      <c r="U69" s="111"/>
      <c r="V69" s="112"/>
      <c r="W69" s="126"/>
      <c r="X69" s="127"/>
      <c r="Y69" s="337"/>
      <c r="Z69" s="338"/>
      <c r="AA69" s="117"/>
      <c r="AB69" s="110"/>
      <c r="AC69" s="333"/>
    </row>
    <row r="70" spans="1:29" ht="15.75" customHeight="1">
      <c r="A70" s="363"/>
      <c r="B70" s="100"/>
      <c r="C70" s="335"/>
      <c r="D70" s="336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8"/>
      <c r="S70" s="47"/>
      <c r="T70" s="120"/>
      <c r="U70" s="111"/>
      <c r="V70" s="112"/>
      <c r="W70" s="126"/>
      <c r="X70" s="127"/>
      <c r="Y70" s="337"/>
      <c r="Z70" s="338"/>
      <c r="AA70" s="117"/>
      <c r="AB70" s="110"/>
      <c r="AC70" s="333"/>
    </row>
    <row r="71" spans="1:29" ht="15.75" customHeight="1">
      <c r="A71" s="363"/>
      <c r="B71" s="100"/>
      <c r="C71" s="335"/>
      <c r="D71" s="336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8"/>
      <c r="S71" s="119"/>
      <c r="T71" s="120"/>
      <c r="U71" s="130"/>
      <c r="V71" s="131"/>
      <c r="W71" s="126"/>
      <c r="X71" s="127"/>
      <c r="Y71" s="337"/>
      <c r="Z71" s="338"/>
      <c r="AA71" s="165"/>
      <c r="AB71" s="125"/>
      <c r="AC71" s="333"/>
    </row>
    <row r="72" spans="1:29" ht="15.75" customHeight="1" thickBot="1">
      <c r="A72" s="364"/>
      <c r="B72" s="133" t="s">
        <v>115</v>
      </c>
      <c r="C72" s="358"/>
      <c r="D72" s="358"/>
      <c r="E72" s="134"/>
      <c r="F72" s="167"/>
      <c r="G72" s="135"/>
      <c r="H72" s="69"/>
      <c r="I72" s="136">
        <f t="shared" ref="I72:J72" si="30">AVERAGE(I56:I71)</f>
        <v>3.8333333333333335</v>
      </c>
      <c r="J72" s="137">
        <f t="shared" si="30"/>
        <v>3550</v>
      </c>
      <c r="K72" s="138">
        <f t="shared" ref="K72" si="31">J72/I72</f>
        <v>926.08695652173913</v>
      </c>
      <c r="L72" s="136">
        <f t="shared" ref="L72:M72" si="32">AVERAGE(L56:L71)</f>
        <v>3.8333333333333335</v>
      </c>
      <c r="M72" s="137">
        <f t="shared" si="32"/>
        <v>3159.9040392127195</v>
      </c>
      <c r="N72" s="138">
        <f>M72/L72</f>
        <v>824.32279283810067</v>
      </c>
      <c r="O72" s="139">
        <f>L72-I72</f>
        <v>0</v>
      </c>
      <c r="P72" s="140">
        <f>N72-K72</f>
        <v>-101.76416368363846</v>
      </c>
      <c r="Q72" s="141">
        <f>N72/K72</f>
        <v>0.8901138138627378</v>
      </c>
      <c r="R72" s="329"/>
      <c r="S72" s="142">
        <v>0.25</v>
      </c>
      <c r="T72" s="143">
        <v>0.54017361111111117</v>
      </c>
      <c r="U72" s="144"/>
      <c r="V72" s="166"/>
      <c r="W72" s="167"/>
      <c r="X72" s="138"/>
      <c r="Y72" s="359"/>
      <c r="Z72" s="360"/>
      <c r="AA72" s="168">
        <f>M72-J72</f>
        <v>-390.09596078728055</v>
      </c>
      <c r="AB72" s="141">
        <f>M72/J72</f>
        <v>0.89011381386273791</v>
      </c>
      <c r="AC72" s="334"/>
    </row>
    <row r="73" spans="1:29" ht="15.75" customHeight="1">
      <c r="A73" s="322" t="s">
        <v>132</v>
      </c>
      <c r="B73" s="114" t="s">
        <v>118</v>
      </c>
      <c r="C73" s="325" t="s">
        <v>133</v>
      </c>
      <c r="D73" s="326"/>
      <c r="E73" s="147">
        <v>28.57</v>
      </c>
      <c r="F73" s="97">
        <v>1576</v>
      </c>
      <c r="G73" s="148">
        <f t="shared" ref="G73:G76" si="33">E73*F73</f>
        <v>45026.32</v>
      </c>
      <c r="H73" s="149"/>
      <c r="I73" s="150">
        <v>12</v>
      </c>
      <c r="J73" s="151">
        <v>3600</v>
      </c>
      <c r="K73" s="152">
        <f>J73/I73</f>
        <v>300</v>
      </c>
      <c r="L73" s="153">
        <v>12</v>
      </c>
      <c r="M73" s="151">
        <f>F73/V73*60</f>
        <v>3116.022574861533</v>
      </c>
      <c r="N73" s="152">
        <f>M73/L73</f>
        <v>259.66854790512775</v>
      </c>
      <c r="O73" s="154">
        <f>L73-I73</f>
        <v>0</v>
      </c>
      <c r="P73" s="155">
        <f>N73-K73</f>
        <v>-40.331452094872247</v>
      </c>
      <c r="Q73" s="156">
        <f>N73/K73</f>
        <v>0.86556182635042589</v>
      </c>
      <c r="R73" s="327">
        <f>Q89</f>
        <v>0.88400717989310196</v>
      </c>
      <c r="S73" s="157">
        <v>0.70833333333333337</v>
      </c>
      <c r="T73" s="158">
        <v>0.72939814814814818</v>
      </c>
      <c r="U73" s="159"/>
      <c r="V73" s="160">
        <v>30.346378348751845</v>
      </c>
      <c r="W73" s="158"/>
      <c r="X73" s="169"/>
      <c r="Y73" s="330"/>
      <c r="Z73" s="331"/>
      <c r="AA73" s="115">
        <f>M73-J73</f>
        <v>-483.97742513846697</v>
      </c>
      <c r="AB73" s="156">
        <f>M73/J73</f>
        <v>0.86556182635042589</v>
      </c>
      <c r="AC73" s="332">
        <f>AB89</f>
        <v>0.88400717989310185</v>
      </c>
    </row>
    <row r="74" spans="1:29" ht="15.75" customHeight="1">
      <c r="A74" s="323"/>
      <c r="B74" s="100" t="s">
        <v>118</v>
      </c>
      <c r="C74" s="335" t="s">
        <v>195</v>
      </c>
      <c r="D74" s="336"/>
      <c r="E74" s="101">
        <v>20.420000000000002</v>
      </c>
      <c r="F74" s="102">
        <v>604</v>
      </c>
      <c r="G74" s="103">
        <f t="shared" si="33"/>
        <v>12333.68</v>
      </c>
      <c r="H74" s="26"/>
      <c r="I74" s="104">
        <v>13</v>
      </c>
      <c r="J74" s="105">
        <v>3600</v>
      </c>
      <c r="K74" s="106">
        <f t="shared" si="18"/>
        <v>276.92307692307691</v>
      </c>
      <c r="L74" s="107">
        <v>13</v>
      </c>
      <c r="M74" s="105">
        <f>F74/V74*60</f>
        <v>3259.5037684264048</v>
      </c>
      <c r="N74" s="106">
        <f>M74/L74</f>
        <v>250.73105910972345</v>
      </c>
      <c r="O74" s="108">
        <f>L74-I74</f>
        <v>0</v>
      </c>
      <c r="P74" s="109">
        <f>N74-K74</f>
        <v>-26.192017813353459</v>
      </c>
      <c r="Q74" s="110">
        <f>N74/K74</f>
        <v>0.90541771345177913</v>
      </c>
      <c r="R74" s="328"/>
      <c r="S74" s="47">
        <v>0.73263888888888895</v>
      </c>
      <c r="T74" s="48">
        <v>0.74035879629629631</v>
      </c>
      <c r="U74" s="111">
        <v>4.6666666666667034</v>
      </c>
      <c r="V74" s="112">
        <v>11.118256819042008</v>
      </c>
      <c r="W74" s="113"/>
      <c r="X74" s="13"/>
      <c r="Y74" s="337"/>
      <c r="Z74" s="338"/>
      <c r="AA74" s="117">
        <f>M74-J74</f>
        <v>-340.4962315735952</v>
      </c>
      <c r="AB74" s="110">
        <f>M74/J74</f>
        <v>0.90541771345177913</v>
      </c>
      <c r="AC74" s="333"/>
    </row>
    <row r="75" spans="1:29" ht="15.75" customHeight="1">
      <c r="A75" s="323"/>
      <c r="B75" s="100" t="s">
        <v>118</v>
      </c>
      <c r="C75" s="335" t="s">
        <v>227</v>
      </c>
      <c r="D75" s="336"/>
      <c r="E75" s="101">
        <v>18.920000000000002</v>
      </c>
      <c r="F75" s="102">
        <v>2257</v>
      </c>
      <c r="G75" s="103">
        <f t="shared" si="33"/>
        <v>42702.44</v>
      </c>
      <c r="H75" s="26"/>
      <c r="I75" s="104">
        <v>6</v>
      </c>
      <c r="J75" s="105">
        <v>3600</v>
      </c>
      <c r="K75" s="106">
        <f t="shared" si="18"/>
        <v>600</v>
      </c>
      <c r="L75" s="107">
        <v>6</v>
      </c>
      <c r="M75" s="105">
        <f>F75/V75*60</f>
        <v>3262.8292396527281</v>
      </c>
      <c r="N75" s="106">
        <f>M75/L75</f>
        <v>543.80487327545472</v>
      </c>
      <c r="O75" s="108">
        <f>L75-I75</f>
        <v>0</v>
      </c>
      <c r="P75" s="109">
        <f>N75-K75</f>
        <v>-56.195126724545275</v>
      </c>
      <c r="Q75" s="110">
        <f>N75/K75</f>
        <v>0.90634145545909117</v>
      </c>
      <c r="R75" s="328"/>
      <c r="S75" s="47">
        <v>0.74444444444444446</v>
      </c>
      <c r="T75" s="48">
        <v>0.77326388888888886</v>
      </c>
      <c r="U75" s="111">
        <v>5.8833333333333471</v>
      </c>
      <c r="V75" s="112">
        <v>41.503857558421636</v>
      </c>
      <c r="W75" s="113"/>
      <c r="X75" s="13"/>
      <c r="Y75" s="337"/>
      <c r="Z75" s="338"/>
      <c r="AA75" s="117">
        <f>M75-J75</f>
        <v>-337.17076034727188</v>
      </c>
      <c r="AB75" s="110">
        <f>M75/J75</f>
        <v>0.90634145545909117</v>
      </c>
      <c r="AC75" s="333"/>
    </row>
    <row r="76" spans="1:29" ht="15.75" customHeight="1">
      <c r="A76" s="323"/>
      <c r="B76" s="100" t="s">
        <v>118</v>
      </c>
      <c r="C76" s="335" t="s">
        <v>229</v>
      </c>
      <c r="D76" s="336"/>
      <c r="E76" s="101">
        <v>17.71</v>
      </c>
      <c r="F76" s="102">
        <v>4361</v>
      </c>
      <c r="G76" s="103">
        <f t="shared" si="33"/>
        <v>77233.31</v>
      </c>
      <c r="H76" s="26"/>
      <c r="I76" s="104">
        <v>6</v>
      </c>
      <c r="J76" s="105">
        <v>3600</v>
      </c>
      <c r="K76" s="106">
        <f t="shared" si="18"/>
        <v>600</v>
      </c>
      <c r="L76" s="107">
        <v>6</v>
      </c>
      <c r="M76" s="105">
        <f>F76/V76*60</f>
        <v>3091.3478075200001</v>
      </c>
      <c r="N76" s="106">
        <f>M76/L76</f>
        <v>515.22463458666664</v>
      </c>
      <c r="O76" s="108">
        <f>L76-I76</f>
        <v>0</v>
      </c>
      <c r="P76" s="109">
        <f>N76-K76</f>
        <v>-84.775365413333361</v>
      </c>
      <c r="Q76" s="110">
        <f>N76/K76</f>
        <v>0.85870772431111109</v>
      </c>
      <c r="R76" s="328"/>
      <c r="S76" s="47">
        <v>0.77708333333333335</v>
      </c>
      <c r="T76" s="48">
        <v>0.83585648148148151</v>
      </c>
      <c r="U76" s="111">
        <v>5.5000000000000604</v>
      </c>
      <c r="V76" s="112">
        <v>84.642691891053786</v>
      </c>
      <c r="W76" s="113"/>
      <c r="X76" s="116"/>
      <c r="Y76" s="337"/>
      <c r="Z76" s="338"/>
      <c r="AA76" s="117">
        <f>M76-J76</f>
        <v>-508.65219247999994</v>
      </c>
      <c r="AB76" s="110">
        <f>M76/J76</f>
        <v>0.85870772431111109</v>
      </c>
      <c r="AC76" s="333"/>
    </row>
    <row r="77" spans="1:29" ht="15.75" customHeight="1">
      <c r="A77" s="323"/>
      <c r="B77" s="100"/>
      <c r="C77" s="335"/>
      <c r="D77" s="336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8"/>
      <c r="S77" s="47"/>
      <c r="T77" s="48"/>
      <c r="U77" s="111"/>
      <c r="V77" s="112"/>
      <c r="W77" s="113"/>
      <c r="X77" s="116"/>
      <c r="Y77" s="337"/>
      <c r="Z77" s="338"/>
      <c r="AA77" s="117"/>
      <c r="AB77" s="110"/>
      <c r="AC77" s="333"/>
    </row>
    <row r="78" spans="1:29" ht="15.75" customHeight="1">
      <c r="A78" s="323"/>
      <c r="B78" s="100"/>
      <c r="C78" s="335"/>
      <c r="D78" s="336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8"/>
      <c r="S78" s="47"/>
      <c r="T78" s="120"/>
      <c r="U78" s="111"/>
      <c r="V78" s="112"/>
      <c r="W78" s="113"/>
      <c r="X78" s="50"/>
      <c r="Y78" s="337"/>
      <c r="Z78" s="338"/>
      <c r="AA78" s="117"/>
      <c r="AB78" s="110"/>
      <c r="AC78" s="333"/>
    </row>
    <row r="79" spans="1:29" ht="15.75" customHeight="1">
      <c r="A79" s="323"/>
      <c r="B79" s="100"/>
      <c r="C79" s="335"/>
      <c r="D79" s="336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8"/>
      <c r="S79" s="47"/>
      <c r="T79" s="120"/>
      <c r="U79" s="111"/>
      <c r="V79" s="112"/>
      <c r="W79" s="113"/>
      <c r="X79" s="116"/>
      <c r="Y79" s="337"/>
      <c r="Z79" s="338"/>
      <c r="AA79" s="117"/>
      <c r="AB79" s="110"/>
      <c r="AC79" s="333"/>
    </row>
    <row r="80" spans="1:29" ht="15.75" customHeight="1">
      <c r="A80" s="323"/>
      <c r="B80" s="100"/>
      <c r="C80" s="335"/>
      <c r="D80" s="336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8"/>
      <c r="S80" s="47"/>
      <c r="T80" s="120"/>
      <c r="U80" s="111"/>
      <c r="V80" s="112"/>
      <c r="W80" s="113"/>
      <c r="X80" s="116"/>
      <c r="Y80" s="337"/>
      <c r="Z80" s="338"/>
      <c r="AA80" s="117"/>
      <c r="AB80" s="110"/>
      <c r="AC80" s="333"/>
    </row>
    <row r="81" spans="1:29" ht="15.75" customHeight="1">
      <c r="A81" s="323"/>
      <c r="B81" s="100"/>
      <c r="C81" s="335"/>
      <c r="D81" s="336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8"/>
      <c r="S81" s="47"/>
      <c r="T81" s="120"/>
      <c r="U81" s="111"/>
      <c r="V81" s="112"/>
      <c r="W81" s="126"/>
      <c r="X81" s="127"/>
      <c r="Y81" s="337"/>
      <c r="Z81" s="338"/>
      <c r="AA81" s="117"/>
      <c r="AB81" s="110"/>
      <c r="AC81" s="333"/>
    </row>
    <row r="82" spans="1:29" ht="15.75" customHeight="1">
      <c r="A82" s="323"/>
      <c r="B82" s="100"/>
      <c r="C82" s="335"/>
      <c r="D82" s="336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8"/>
      <c r="S82" s="47"/>
      <c r="T82" s="120"/>
      <c r="U82" s="111"/>
      <c r="V82" s="112"/>
      <c r="W82" s="126"/>
      <c r="X82" s="127"/>
      <c r="Y82" s="337"/>
      <c r="Z82" s="338"/>
      <c r="AA82" s="117"/>
      <c r="AB82" s="110"/>
      <c r="AC82" s="333"/>
    </row>
    <row r="83" spans="1:29" ht="15.75" customHeight="1">
      <c r="A83" s="323"/>
      <c r="B83" s="100"/>
      <c r="C83" s="335"/>
      <c r="D83" s="336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8"/>
      <c r="S83" s="47"/>
      <c r="T83" s="120"/>
      <c r="U83" s="111"/>
      <c r="V83" s="112"/>
      <c r="W83" s="126"/>
      <c r="X83" s="127"/>
      <c r="Y83" s="337"/>
      <c r="Z83" s="338"/>
      <c r="AA83" s="117"/>
      <c r="AB83" s="110"/>
      <c r="AC83" s="333"/>
    </row>
    <row r="84" spans="1:29" ht="15.75" customHeight="1">
      <c r="A84" s="323"/>
      <c r="B84" s="100"/>
      <c r="C84" s="335"/>
      <c r="D84" s="336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8"/>
      <c r="S84" s="47"/>
      <c r="T84" s="120"/>
      <c r="U84" s="111"/>
      <c r="V84" s="112"/>
      <c r="W84" s="126"/>
      <c r="X84" s="127"/>
      <c r="Y84" s="337"/>
      <c r="Z84" s="338"/>
      <c r="AA84" s="117"/>
      <c r="AB84" s="110"/>
      <c r="AC84" s="333"/>
    </row>
    <row r="85" spans="1:29" ht="15.75" customHeight="1">
      <c r="A85" s="323"/>
      <c r="B85" s="100"/>
      <c r="C85" s="335"/>
      <c r="D85" s="336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8"/>
      <c r="S85" s="47"/>
      <c r="T85" s="120"/>
      <c r="U85" s="111"/>
      <c r="V85" s="112"/>
      <c r="W85" s="126"/>
      <c r="X85" s="127"/>
      <c r="Y85" s="337"/>
      <c r="Z85" s="338"/>
      <c r="AA85" s="117"/>
      <c r="AB85" s="110"/>
      <c r="AC85" s="333"/>
    </row>
    <row r="86" spans="1:29" ht="15.75" customHeight="1">
      <c r="A86" s="323"/>
      <c r="B86" s="100"/>
      <c r="C86" s="335"/>
      <c r="D86" s="336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8"/>
      <c r="S86" s="47"/>
      <c r="T86" s="120"/>
      <c r="U86" s="111"/>
      <c r="V86" s="112"/>
      <c r="W86" s="126"/>
      <c r="X86" s="127"/>
      <c r="Y86" s="337"/>
      <c r="Z86" s="338"/>
      <c r="AA86" s="117"/>
      <c r="AB86" s="110"/>
      <c r="AC86" s="333"/>
    </row>
    <row r="87" spans="1:29" ht="15.75" customHeight="1">
      <c r="A87" s="323"/>
      <c r="B87" s="100"/>
      <c r="C87" s="335"/>
      <c r="D87" s="336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8"/>
      <c r="S87" s="47"/>
      <c r="T87" s="120"/>
      <c r="U87" s="111"/>
      <c r="V87" s="112"/>
      <c r="W87" s="126"/>
      <c r="X87" s="127"/>
      <c r="Y87" s="337"/>
      <c r="Z87" s="338"/>
      <c r="AA87" s="117"/>
      <c r="AB87" s="110"/>
      <c r="AC87" s="333"/>
    </row>
    <row r="88" spans="1:29" ht="15.75" customHeight="1">
      <c r="A88" s="323"/>
      <c r="B88" s="100"/>
      <c r="C88" s="335"/>
      <c r="D88" s="336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8"/>
      <c r="S88" s="119"/>
      <c r="T88" s="120"/>
      <c r="U88" s="130"/>
      <c r="V88" s="131"/>
      <c r="W88" s="126"/>
      <c r="X88" s="127"/>
      <c r="Y88" s="337"/>
      <c r="Z88" s="338"/>
      <c r="AA88" s="165"/>
      <c r="AB88" s="125"/>
      <c r="AC88" s="333"/>
    </row>
    <row r="89" spans="1:29" ht="15.75" customHeight="1" thickBot="1">
      <c r="A89" s="324"/>
      <c r="B89" s="133" t="s">
        <v>115</v>
      </c>
      <c r="C89" s="358"/>
      <c r="D89" s="358"/>
      <c r="E89" s="134"/>
      <c r="F89" s="167"/>
      <c r="G89" s="135"/>
      <c r="H89" s="69"/>
      <c r="I89" s="136">
        <f t="shared" ref="I89:J89" si="34">AVERAGE(I73:I88)</f>
        <v>9.25</v>
      </c>
      <c r="J89" s="137">
        <f t="shared" si="34"/>
        <v>3600</v>
      </c>
      <c r="K89" s="138">
        <f t="shared" ref="K89" si="35">J89/I89</f>
        <v>389.18918918918916</v>
      </c>
      <c r="L89" s="136">
        <f t="shared" ref="L89:M89" si="36">AVERAGE(L73:L88)</f>
        <v>9.25</v>
      </c>
      <c r="M89" s="137">
        <f t="shared" si="36"/>
        <v>3182.4258476151667</v>
      </c>
      <c r="N89" s="138">
        <f t="shared" ref="N89:N96" si="37">M89/L89</f>
        <v>344.04603758001804</v>
      </c>
      <c r="O89" s="139">
        <f t="shared" ref="O89:O96" si="38">L89-I89</f>
        <v>0</v>
      </c>
      <c r="P89" s="140">
        <f t="shared" ref="P89:P96" si="39">N89-K89</f>
        <v>-45.143151609171127</v>
      </c>
      <c r="Q89" s="141">
        <f t="shared" ref="Q89:Q96" si="40">N89/K89</f>
        <v>0.88400717989310196</v>
      </c>
      <c r="R89" s="329"/>
      <c r="S89" s="142">
        <v>0.70833333333333337</v>
      </c>
      <c r="T89" s="143">
        <v>0.83585648148148151</v>
      </c>
      <c r="U89" s="144"/>
      <c r="V89" s="166"/>
      <c r="W89" s="167"/>
      <c r="X89" s="138"/>
      <c r="Y89" s="359"/>
      <c r="Z89" s="360"/>
      <c r="AA89" s="168">
        <f t="shared" ref="AA89:AA96" si="41">M89-J89</f>
        <v>-417.57415238483327</v>
      </c>
      <c r="AB89" s="141">
        <f t="shared" ref="AB89:AB96" si="42">M89/J89</f>
        <v>0.88400717989310185</v>
      </c>
      <c r="AC89" s="334"/>
    </row>
    <row r="90" spans="1:29" ht="15.75" customHeight="1">
      <c r="A90" s="361" t="s">
        <v>137</v>
      </c>
      <c r="B90" s="114" t="s">
        <v>118</v>
      </c>
      <c r="C90" s="325" t="s">
        <v>200</v>
      </c>
      <c r="D90" s="326"/>
      <c r="E90" s="147">
        <v>17.22</v>
      </c>
      <c r="F90" s="97">
        <v>1219</v>
      </c>
      <c r="G90" s="148">
        <f t="shared" ref="G90:G96" si="43">E90*F90</f>
        <v>20991.18</v>
      </c>
      <c r="H90" s="149"/>
      <c r="I90" s="150">
        <v>3</v>
      </c>
      <c r="J90" s="151">
        <v>3300</v>
      </c>
      <c r="K90" s="152">
        <f>J90/I90</f>
        <v>1100</v>
      </c>
      <c r="L90" s="153">
        <v>3</v>
      </c>
      <c r="M90" s="151">
        <f t="shared" ref="M90:M96" si="44">F90/V90*60</f>
        <v>2990.4164000322417</v>
      </c>
      <c r="N90" s="152">
        <f t="shared" si="37"/>
        <v>996.80546667741385</v>
      </c>
      <c r="O90" s="154">
        <f t="shared" si="38"/>
        <v>0</v>
      </c>
      <c r="P90" s="155">
        <f t="shared" si="39"/>
        <v>-103.19453332258615</v>
      </c>
      <c r="Q90" s="156">
        <f t="shared" si="40"/>
        <v>0.906186787888558</v>
      </c>
      <c r="R90" s="327">
        <f>Q106</f>
        <v>0.89772421483383191</v>
      </c>
      <c r="S90" s="157">
        <v>0.70833333333333337</v>
      </c>
      <c r="T90" s="158">
        <v>0.72531250000000003</v>
      </c>
      <c r="U90" s="159"/>
      <c r="V90" s="160">
        <v>24.458132318700308</v>
      </c>
      <c r="W90" s="161"/>
      <c r="X90" s="162"/>
      <c r="Y90" s="330"/>
      <c r="Z90" s="331"/>
      <c r="AA90" s="115">
        <f t="shared" si="41"/>
        <v>-309.58359996775835</v>
      </c>
      <c r="AB90" s="156">
        <f t="shared" si="42"/>
        <v>0.90618678788855811</v>
      </c>
      <c r="AC90" s="332">
        <f>AB106</f>
        <v>0.89772421483383202</v>
      </c>
    </row>
    <row r="91" spans="1:29" ht="15.75" customHeight="1">
      <c r="A91" s="362"/>
      <c r="B91" s="100" t="s">
        <v>118</v>
      </c>
      <c r="C91" s="335" t="s">
        <v>135</v>
      </c>
      <c r="D91" s="336"/>
      <c r="E91" s="101">
        <v>22.28</v>
      </c>
      <c r="F91" s="102">
        <v>1739</v>
      </c>
      <c r="G91" s="103">
        <f t="shared" si="43"/>
        <v>38744.920000000006</v>
      </c>
      <c r="H91" s="26"/>
      <c r="I91" s="104">
        <v>5</v>
      </c>
      <c r="J91" s="105">
        <v>3300</v>
      </c>
      <c r="K91" s="106">
        <f t="shared" ref="K91:K137" si="45">J91/I91</f>
        <v>660</v>
      </c>
      <c r="L91" s="107">
        <v>5</v>
      </c>
      <c r="M91" s="105">
        <f t="shared" si="44"/>
        <v>2989.8</v>
      </c>
      <c r="N91" s="106">
        <f t="shared" si="37"/>
        <v>597.96</v>
      </c>
      <c r="O91" s="108">
        <f t="shared" si="38"/>
        <v>0</v>
      </c>
      <c r="P91" s="109">
        <f t="shared" si="39"/>
        <v>-62.039999999999964</v>
      </c>
      <c r="Q91" s="110">
        <f t="shared" si="40"/>
        <v>0.90600000000000003</v>
      </c>
      <c r="R91" s="328"/>
      <c r="S91" s="47">
        <v>0.72916666666666674</v>
      </c>
      <c r="T91" s="48">
        <v>0.75339120370370383</v>
      </c>
      <c r="U91" s="111">
        <v>5.5500000000000682</v>
      </c>
      <c r="V91" s="112">
        <v>34.898655428456749</v>
      </c>
      <c r="W91" s="113"/>
      <c r="X91" s="116"/>
      <c r="Y91" s="337"/>
      <c r="Z91" s="338"/>
      <c r="AA91" s="117">
        <f t="shared" si="41"/>
        <v>-310.19999999999982</v>
      </c>
      <c r="AB91" s="110">
        <f t="shared" si="42"/>
        <v>0.90600000000000003</v>
      </c>
      <c r="AC91" s="333"/>
    </row>
    <row r="92" spans="1:29" ht="15.75" customHeight="1">
      <c r="A92" s="362"/>
      <c r="B92" s="100" t="s">
        <v>118</v>
      </c>
      <c r="C92" s="335" t="s">
        <v>138</v>
      </c>
      <c r="D92" s="336"/>
      <c r="E92" s="101">
        <v>17.89</v>
      </c>
      <c r="F92" s="102">
        <v>1430</v>
      </c>
      <c r="G92" s="103">
        <f t="shared" si="43"/>
        <v>25582.7</v>
      </c>
      <c r="H92" s="26">
        <v>2</v>
      </c>
      <c r="I92" s="104">
        <v>4</v>
      </c>
      <c r="J92" s="105">
        <v>3300</v>
      </c>
      <c r="K92" s="106">
        <f t="shared" si="45"/>
        <v>825</v>
      </c>
      <c r="L92" s="107">
        <v>4</v>
      </c>
      <c r="M92" s="105">
        <f t="shared" si="44"/>
        <v>2989.7999999999997</v>
      </c>
      <c r="N92" s="106">
        <f t="shared" si="37"/>
        <v>747.44999999999993</v>
      </c>
      <c r="O92" s="108">
        <f t="shared" si="38"/>
        <v>0</v>
      </c>
      <c r="P92" s="109">
        <f t="shared" si="39"/>
        <v>-77.550000000000068</v>
      </c>
      <c r="Q92" s="110">
        <f t="shared" si="40"/>
        <v>0.90599999999999992</v>
      </c>
      <c r="R92" s="328"/>
      <c r="S92" s="47">
        <v>0.75694444444444453</v>
      </c>
      <c r="T92" s="48">
        <v>0.77686342592592605</v>
      </c>
      <c r="U92" s="111">
        <v>5.1166666666666138</v>
      </c>
      <c r="V92" s="112">
        <v>28.697571743929359</v>
      </c>
      <c r="W92" s="113"/>
      <c r="X92" s="116"/>
      <c r="Y92" s="337"/>
      <c r="Z92" s="338"/>
      <c r="AA92" s="117">
        <f t="shared" si="41"/>
        <v>-310.20000000000027</v>
      </c>
      <c r="AB92" s="110">
        <f t="shared" si="42"/>
        <v>0.90599999999999992</v>
      </c>
      <c r="AC92" s="333"/>
    </row>
    <row r="93" spans="1:29" ht="15.75" customHeight="1">
      <c r="A93" s="362"/>
      <c r="B93" s="100" t="s">
        <v>118</v>
      </c>
      <c r="C93" s="335" t="s">
        <v>136</v>
      </c>
      <c r="D93" s="336"/>
      <c r="E93" s="101">
        <v>24.54</v>
      </c>
      <c r="F93" s="102">
        <v>1601</v>
      </c>
      <c r="G93" s="103">
        <f t="shared" si="43"/>
        <v>39288.54</v>
      </c>
      <c r="H93" s="26"/>
      <c r="I93" s="104">
        <v>4</v>
      </c>
      <c r="J93" s="105">
        <v>3000</v>
      </c>
      <c r="K93" s="106">
        <f t="shared" si="45"/>
        <v>750</v>
      </c>
      <c r="L93" s="107">
        <v>4</v>
      </c>
      <c r="M93" s="105">
        <f t="shared" si="44"/>
        <v>2707.875748886464</v>
      </c>
      <c r="N93" s="106">
        <f t="shared" si="37"/>
        <v>676.96893722161599</v>
      </c>
      <c r="O93" s="108">
        <f t="shared" si="38"/>
        <v>0</v>
      </c>
      <c r="P93" s="109">
        <f t="shared" si="39"/>
        <v>-73.031062778384012</v>
      </c>
      <c r="Q93" s="110">
        <f t="shared" si="40"/>
        <v>0.90262524962882129</v>
      </c>
      <c r="R93" s="328"/>
      <c r="S93" s="47">
        <v>0.77986111111111123</v>
      </c>
      <c r="T93" s="48">
        <v>0.8044907407407409</v>
      </c>
      <c r="U93" s="111">
        <v>5</v>
      </c>
      <c r="V93" s="112">
        <v>35.474301226524858</v>
      </c>
      <c r="W93" s="113"/>
      <c r="X93" s="116"/>
      <c r="Y93" s="337"/>
      <c r="Z93" s="338"/>
      <c r="AA93" s="117">
        <f t="shared" si="41"/>
        <v>-292.12425111353605</v>
      </c>
      <c r="AB93" s="110">
        <f t="shared" si="42"/>
        <v>0.90262524962882129</v>
      </c>
      <c r="AC93" s="333"/>
    </row>
    <row r="94" spans="1:29" ht="15.75" customHeight="1">
      <c r="A94" s="363"/>
      <c r="B94" s="100" t="s">
        <v>118</v>
      </c>
      <c r="C94" s="335" t="s">
        <v>197</v>
      </c>
      <c r="D94" s="336"/>
      <c r="E94" s="101">
        <v>23.27</v>
      </c>
      <c r="F94" s="102">
        <v>1005</v>
      </c>
      <c r="G94" s="103">
        <f t="shared" si="43"/>
        <v>23386.35</v>
      </c>
      <c r="H94" s="13"/>
      <c r="I94" s="104">
        <v>5</v>
      </c>
      <c r="J94" s="105">
        <v>3000</v>
      </c>
      <c r="K94" s="106">
        <f t="shared" si="45"/>
        <v>600</v>
      </c>
      <c r="L94" s="107">
        <v>5</v>
      </c>
      <c r="M94" s="105">
        <f t="shared" si="44"/>
        <v>2710.8286603923675</v>
      </c>
      <c r="N94" s="106">
        <f t="shared" si="37"/>
        <v>542.16573207847352</v>
      </c>
      <c r="O94" s="108">
        <f t="shared" si="38"/>
        <v>0</v>
      </c>
      <c r="P94" s="109">
        <f t="shared" si="39"/>
        <v>-57.834267921526475</v>
      </c>
      <c r="Q94" s="110">
        <f t="shared" si="40"/>
        <v>0.90360955346412253</v>
      </c>
      <c r="R94" s="328"/>
      <c r="S94" s="47">
        <v>0.80763888888888902</v>
      </c>
      <c r="T94" s="48">
        <v>0.82307870370370384</v>
      </c>
      <c r="U94" s="111">
        <v>4.5333333333332959</v>
      </c>
      <c r="V94" s="112">
        <v>22.244120729958688</v>
      </c>
      <c r="W94" s="113"/>
      <c r="X94" s="116"/>
      <c r="Y94" s="337"/>
      <c r="Z94" s="338"/>
      <c r="AA94" s="117">
        <f t="shared" si="41"/>
        <v>-289.17133960763249</v>
      </c>
      <c r="AB94" s="110">
        <f t="shared" si="42"/>
        <v>0.90360955346412253</v>
      </c>
      <c r="AC94" s="333"/>
    </row>
    <row r="95" spans="1:29" ht="15.75" customHeight="1">
      <c r="A95" s="363"/>
      <c r="B95" s="100" t="s">
        <v>118</v>
      </c>
      <c r="C95" s="335" t="s">
        <v>230</v>
      </c>
      <c r="D95" s="336"/>
      <c r="E95" s="101">
        <v>24.33</v>
      </c>
      <c r="F95" s="102">
        <v>4430</v>
      </c>
      <c r="G95" s="121">
        <f t="shared" si="43"/>
        <v>107781.9</v>
      </c>
      <c r="H95" s="122"/>
      <c r="I95" s="104">
        <v>4</v>
      </c>
      <c r="J95" s="105">
        <v>3000</v>
      </c>
      <c r="K95" s="106">
        <f t="shared" si="45"/>
        <v>750</v>
      </c>
      <c r="L95" s="107">
        <v>4</v>
      </c>
      <c r="M95" s="105">
        <f t="shared" si="44"/>
        <v>2550.95676</v>
      </c>
      <c r="N95" s="106">
        <f t="shared" si="37"/>
        <v>637.73919000000001</v>
      </c>
      <c r="O95" s="108">
        <f t="shared" si="38"/>
        <v>0</v>
      </c>
      <c r="P95" s="109">
        <f t="shared" si="39"/>
        <v>-112.26080999999999</v>
      </c>
      <c r="Q95" s="110">
        <f t="shared" si="40"/>
        <v>0.85031891999999998</v>
      </c>
      <c r="R95" s="328"/>
      <c r="S95" s="47">
        <v>0.82708333333333339</v>
      </c>
      <c r="T95" s="120">
        <v>0.89943287037037045</v>
      </c>
      <c r="U95" s="111">
        <v>5.7666666666665556</v>
      </c>
      <c r="V95" s="112">
        <v>104.1961997035183</v>
      </c>
      <c r="W95" s="113">
        <v>0.89943287037037045</v>
      </c>
      <c r="X95" s="116">
        <v>0.93819444444444444</v>
      </c>
      <c r="Y95" s="337"/>
      <c r="Z95" s="338"/>
      <c r="AA95" s="117">
        <f t="shared" si="41"/>
        <v>-449.04323999999997</v>
      </c>
      <c r="AB95" s="110">
        <f t="shared" si="42"/>
        <v>0.85031891999999998</v>
      </c>
      <c r="AC95" s="333"/>
    </row>
    <row r="96" spans="1:29" ht="15.75" customHeight="1">
      <c r="A96" s="363"/>
      <c r="B96" s="100" t="s">
        <v>118</v>
      </c>
      <c r="C96" s="335" t="s">
        <v>138</v>
      </c>
      <c r="D96" s="336"/>
      <c r="E96" s="101">
        <v>17.89</v>
      </c>
      <c r="F96" s="102">
        <v>3889</v>
      </c>
      <c r="G96" s="121">
        <f t="shared" si="43"/>
        <v>69574.210000000006</v>
      </c>
      <c r="H96" s="62"/>
      <c r="I96" s="104">
        <v>4</v>
      </c>
      <c r="J96" s="105">
        <v>3300</v>
      </c>
      <c r="K96" s="106">
        <f t="shared" si="45"/>
        <v>825</v>
      </c>
      <c r="L96" s="107">
        <v>4</v>
      </c>
      <c r="M96" s="105">
        <f t="shared" si="44"/>
        <v>2989.8</v>
      </c>
      <c r="N96" s="106">
        <f t="shared" si="37"/>
        <v>747.45</v>
      </c>
      <c r="O96" s="123">
        <f t="shared" si="38"/>
        <v>0</v>
      </c>
      <c r="P96" s="124">
        <f t="shared" si="39"/>
        <v>-77.549999999999955</v>
      </c>
      <c r="Q96" s="125">
        <f t="shared" si="40"/>
        <v>0.90600000000000003</v>
      </c>
      <c r="R96" s="328"/>
      <c r="S96" s="47">
        <v>0.93819444444444444</v>
      </c>
      <c r="T96" s="120">
        <v>0.99238425925925922</v>
      </c>
      <c r="U96" s="111">
        <v>55.816666666666549</v>
      </c>
      <c r="V96" s="112">
        <v>78.045354204294597</v>
      </c>
      <c r="W96" s="113"/>
      <c r="X96" s="116"/>
      <c r="Y96" s="337"/>
      <c r="Z96" s="338"/>
      <c r="AA96" s="117">
        <f t="shared" si="41"/>
        <v>-310.19999999999982</v>
      </c>
      <c r="AB96" s="110">
        <f t="shared" si="42"/>
        <v>0.90600000000000003</v>
      </c>
      <c r="AC96" s="333"/>
    </row>
    <row r="97" spans="1:29" ht="15.75" customHeight="1">
      <c r="A97" s="363"/>
      <c r="B97" s="100"/>
      <c r="C97" s="335"/>
      <c r="D97" s="336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8"/>
      <c r="S97" s="47"/>
      <c r="T97" s="120"/>
      <c r="U97" s="111"/>
      <c r="V97" s="112"/>
      <c r="W97" s="113"/>
      <c r="X97" s="116"/>
      <c r="Y97" s="337"/>
      <c r="Z97" s="338"/>
      <c r="AA97" s="117"/>
      <c r="AB97" s="110"/>
      <c r="AC97" s="333"/>
    </row>
    <row r="98" spans="1:29" ht="15.75" customHeight="1">
      <c r="A98" s="363"/>
      <c r="B98" s="100"/>
      <c r="C98" s="335"/>
      <c r="D98" s="336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8"/>
      <c r="S98" s="47"/>
      <c r="T98" s="120"/>
      <c r="U98" s="111"/>
      <c r="V98" s="112"/>
      <c r="W98" s="113"/>
      <c r="X98" s="116"/>
      <c r="Y98" s="337"/>
      <c r="Z98" s="338"/>
      <c r="AA98" s="117"/>
      <c r="AB98" s="110"/>
      <c r="AC98" s="333"/>
    </row>
    <row r="99" spans="1:29" ht="15.75" customHeight="1">
      <c r="A99" s="363"/>
      <c r="B99" s="100"/>
      <c r="C99" s="335"/>
      <c r="D99" s="336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8"/>
      <c r="S99" s="47"/>
      <c r="T99" s="120"/>
      <c r="U99" s="111"/>
      <c r="V99" s="112"/>
      <c r="W99" s="113"/>
      <c r="X99" s="116"/>
      <c r="Y99" s="337"/>
      <c r="Z99" s="338"/>
      <c r="AA99" s="117"/>
      <c r="AB99" s="110"/>
      <c r="AC99" s="333"/>
    </row>
    <row r="100" spans="1:29" ht="15.75" customHeight="1">
      <c r="A100" s="363"/>
      <c r="B100" s="100"/>
      <c r="C100" s="335"/>
      <c r="D100" s="336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8"/>
      <c r="S100" s="47"/>
      <c r="T100" s="120"/>
      <c r="U100" s="111"/>
      <c r="V100" s="112"/>
      <c r="W100" s="126"/>
      <c r="X100" s="127"/>
      <c r="Y100" s="337"/>
      <c r="Z100" s="338"/>
      <c r="AA100" s="117"/>
      <c r="AB100" s="110"/>
      <c r="AC100" s="333"/>
    </row>
    <row r="101" spans="1:29" ht="15.75" customHeight="1">
      <c r="A101" s="363"/>
      <c r="B101" s="100"/>
      <c r="C101" s="335"/>
      <c r="D101" s="336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8"/>
      <c r="S101" s="47"/>
      <c r="T101" s="120"/>
      <c r="U101" s="111"/>
      <c r="V101" s="112"/>
      <c r="W101" s="126"/>
      <c r="X101" s="127"/>
      <c r="Y101" s="337"/>
      <c r="Z101" s="338"/>
      <c r="AA101" s="117"/>
      <c r="AB101" s="110"/>
      <c r="AC101" s="333"/>
    </row>
    <row r="102" spans="1:29" ht="15.75" customHeight="1">
      <c r="A102" s="363"/>
      <c r="B102" s="100"/>
      <c r="C102" s="335"/>
      <c r="D102" s="336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8"/>
      <c r="S102" s="47"/>
      <c r="T102" s="120"/>
      <c r="U102" s="111"/>
      <c r="V102" s="112"/>
      <c r="W102" s="126"/>
      <c r="X102" s="127"/>
      <c r="Y102" s="337"/>
      <c r="Z102" s="338"/>
      <c r="AA102" s="117"/>
      <c r="AB102" s="110"/>
      <c r="AC102" s="333"/>
    </row>
    <row r="103" spans="1:29" ht="15.75" customHeight="1">
      <c r="A103" s="363"/>
      <c r="B103" s="100"/>
      <c r="C103" s="335"/>
      <c r="D103" s="336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8"/>
      <c r="S103" s="47"/>
      <c r="T103" s="120"/>
      <c r="U103" s="111"/>
      <c r="V103" s="112"/>
      <c r="W103" s="126"/>
      <c r="X103" s="127"/>
      <c r="Y103" s="337"/>
      <c r="Z103" s="338"/>
      <c r="AA103" s="117"/>
      <c r="AB103" s="110"/>
      <c r="AC103" s="333"/>
    </row>
    <row r="104" spans="1:29" ht="15.75" customHeight="1">
      <c r="A104" s="363"/>
      <c r="B104" s="100"/>
      <c r="C104" s="335"/>
      <c r="D104" s="336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8"/>
      <c r="S104" s="47"/>
      <c r="T104" s="120"/>
      <c r="U104" s="111"/>
      <c r="V104" s="112"/>
      <c r="W104" s="126"/>
      <c r="X104" s="127"/>
      <c r="Y104" s="337"/>
      <c r="Z104" s="338"/>
      <c r="AA104" s="117"/>
      <c r="AB104" s="110"/>
      <c r="AC104" s="333"/>
    </row>
    <row r="105" spans="1:29" ht="15.75" customHeight="1">
      <c r="A105" s="363"/>
      <c r="B105" s="100"/>
      <c r="C105" s="335"/>
      <c r="D105" s="336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8"/>
      <c r="S105" s="119"/>
      <c r="T105" s="120"/>
      <c r="U105" s="130"/>
      <c r="V105" s="131"/>
      <c r="W105" s="126"/>
      <c r="X105" s="127"/>
      <c r="Y105" s="337"/>
      <c r="Z105" s="338"/>
      <c r="AA105" s="165"/>
      <c r="AB105" s="125"/>
      <c r="AC105" s="333"/>
    </row>
    <row r="106" spans="1:29" ht="15.75" customHeight="1" thickBot="1">
      <c r="A106" s="364"/>
      <c r="B106" s="133" t="s">
        <v>115</v>
      </c>
      <c r="C106" s="358"/>
      <c r="D106" s="358"/>
      <c r="E106" s="134"/>
      <c r="F106" s="99"/>
      <c r="G106" s="135"/>
      <c r="H106" s="69"/>
      <c r="I106" s="136">
        <f t="shared" ref="I106:J106" si="46">AVERAGE(I90:I105)</f>
        <v>4.1428571428571432</v>
      </c>
      <c r="J106" s="137">
        <f t="shared" si="46"/>
        <v>3171.4285714285716</v>
      </c>
      <c r="K106" s="138">
        <f t="shared" ref="K106" si="47">J106/I106</f>
        <v>765.51724137931035</v>
      </c>
      <c r="L106" s="136">
        <f t="shared" ref="L106:M106" si="48">AVERAGE(L90:L105)</f>
        <v>4.1428571428571432</v>
      </c>
      <c r="M106" s="137">
        <f t="shared" si="48"/>
        <v>2847.068224187296</v>
      </c>
      <c r="N106" s="138">
        <f t="shared" ref="N106:N114" si="49">M106/L106</f>
        <v>687.22336445900237</v>
      </c>
      <c r="O106" s="139">
        <f t="shared" ref="O106:O114" si="50">L106-I106</f>
        <v>0</v>
      </c>
      <c r="P106" s="140">
        <f t="shared" ref="P106:P114" si="51">N106-K106</f>
        <v>-78.29387692030798</v>
      </c>
      <c r="Q106" s="141">
        <f t="shared" ref="Q106:Q114" si="52">N106/K106</f>
        <v>0.89772421483383191</v>
      </c>
      <c r="R106" s="329"/>
      <c r="S106" s="142">
        <v>0.70833333333333337</v>
      </c>
      <c r="T106" s="143">
        <v>0.99238425925925922</v>
      </c>
      <c r="U106" s="144"/>
      <c r="V106" s="166"/>
      <c r="W106" s="99"/>
      <c r="X106" s="69"/>
      <c r="Y106" s="359"/>
      <c r="Z106" s="360"/>
      <c r="AA106" s="168">
        <f t="shared" ref="AA106:AA114" si="53">M106-J106</f>
        <v>-324.36034724127558</v>
      </c>
      <c r="AB106" s="141">
        <f t="shared" ref="AB106:AB114" si="54">M106/J106</f>
        <v>0.89772421483383202</v>
      </c>
      <c r="AC106" s="334"/>
    </row>
    <row r="107" spans="1:29" ht="15.75" customHeight="1">
      <c r="A107" s="322" t="s">
        <v>140</v>
      </c>
      <c r="B107" s="114" t="s">
        <v>118</v>
      </c>
      <c r="C107" s="325" t="s">
        <v>141</v>
      </c>
      <c r="D107" s="326"/>
      <c r="E107" s="147">
        <v>14.03</v>
      </c>
      <c r="F107" s="97">
        <v>301</v>
      </c>
      <c r="G107" s="148">
        <f t="shared" ref="G107:G114" si="55">E107*F107</f>
        <v>4223.03</v>
      </c>
      <c r="H107" s="149">
        <v>2</v>
      </c>
      <c r="I107" s="150">
        <v>3</v>
      </c>
      <c r="J107" s="151">
        <v>3000</v>
      </c>
      <c r="K107" s="152">
        <f>J107/I107</f>
        <v>1000</v>
      </c>
      <c r="L107" s="153">
        <v>3</v>
      </c>
      <c r="M107" s="151">
        <f t="shared" ref="M107:M114" si="56">F107/V107*60</f>
        <v>2716.2250361065094</v>
      </c>
      <c r="N107" s="152">
        <f t="shared" si="49"/>
        <v>905.40834536883642</v>
      </c>
      <c r="O107" s="154">
        <f t="shared" si="50"/>
        <v>0</v>
      </c>
      <c r="P107" s="155">
        <f t="shared" si="51"/>
        <v>-94.591654631163578</v>
      </c>
      <c r="Q107" s="156">
        <f t="shared" si="52"/>
        <v>0.90540834536883641</v>
      </c>
      <c r="R107" s="327">
        <f>Q123</f>
        <v>0.8948129910316488</v>
      </c>
      <c r="S107" s="157">
        <v>0.78819444444444453</v>
      </c>
      <c r="T107" s="158">
        <v>0.79280092592592599</v>
      </c>
      <c r="U107" s="159"/>
      <c r="V107" s="160">
        <v>6.6489336339700191</v>
      </c>
      <c r="W107" s="161"/>
      <c r="X107" s="162"/>
      <c r="Y107" s="330"/>
      <c r="Z107" s="331"/>
      <c r="AA107" s="115">
        <f t="shared" si="53"/>
        <v>-283.77496389349062</v>
      </c>
      <c r="AB107" s="156">
        <f t="shared" si="54"/>
        <v>0.90540834536883641</v>
      </c>
      <c r="AC107" s="332">
        <f>AB123</f>
        <v>0.89481299103164869</v>
      </c>
    </row>
    <row r="108" spans="1:29" ht="15.75" customHeight="1">
      <c r="A108" s="323"/>
      <c r="B108" s="100" t="s">
        <v>118</v>
      </c>
      <c r="C108" s="335" t="s">
        <v>143</v>
      </c>
      <c r="D108" s="336"/>
      <c r="E108" s="101">
        <v>14.28</v>
      </c>
      <c r="F108" s="102">
        <v>331</v>
      </c>
      <c r="G108" s="103">
        <f t="shared" si="55"/>
        <v>4726.6799999999994</v>
      </c>
      <c r="H108" s="26">
        <v>3</v>
      </c>
      <c r="I108" s="104">
        <v>3</v>
      </c>
      <c r="J108" s="105">
        <v>3600</v>
      </c>
      <c r="K108" s="106">
        <f t="shared" si="45"/>
        <v>1200</v>
      </c>
      <c r="L108" s="107">
        <v>3</v>
      </c>
      <c r="M108" s="105">
        <f t="shared" si="56"/>
        <v>3184.7282678776446</v>
      </c>
      <c r="N108" s="106">
        <f t="shared" si="49"/>
        <v>1061.5760892925482</v>
      </c>
      <c r="O108" s="108">
        <f t="shared" si="50"/>
        <v>0</v>
      </c>
      <c r="P108" s="109">
        <f t="shared" si="51"/>
        <v>-138.4239107074518</v>
      </c>
      <c r="Q108" s="110">
        <f t="shared" si="52"/>
        <v>0.88464674107712349</v>
      </c>
      <c r="R108" s="328"/>
      <c r="S108" s="47">
        <v>0.80277777777777781</v>
      </c>
      <c r="T108" s="48">
        <v>0.80710648148148156</v>
      </c>
      <c r="U108" s="111">
        <v>15</v>
      </c>
      <c r="V108" s="112">
        <v>6.2360108397050249</v>
      </c>
      <c r="W108" s="113"/>
      <c r="X108" s="116"/>
      <c r="Y108" s="337"/>
      <c r="Z108" s="338"/>
      <c r="AA108" s="117">
        <f t="shared" si="53"/>
        <v>-415.27173212235539</v>
      </c>
      <c r="AB108" s="110">
        <f t="shared" si="54"/>
        <v>0.88464674107712349</v>
      </c>
      <c r="AC108" s="333"/>
    </row>
    <row r="109" spans="1:29" ht="15.75" customHeight="1">
      <c r="A109" s="323"/>
      <c r="B109" s="100" t="s">
        <v>118</v>
      </c>
      <c r="C109" s="335" t="s">
        <v>148</v>
      </c>
      <c r="D109" s="336"/>
      <c r="E109" s="101">
        <v>25.03</v>
      </c>
      <c r="F109" s="102">
        <v>541</v>
      </c>
      <c r="G109" s="103">
        <f t="shared" si="55"/>
        <v>13541.230000000001</v>
      </c>
      <c r="H109" s="26">
        <v>2</v>
      </c>
      <c r="I109" s="104">
        <v>5</v>
      </c>
      <c r="J109" s="105">
        <v>3600</v>
      </c>
      <c r="K109" s="106">
        <f t="shared" si="45"/>
        <v>720</v>
      </c>
      <c r="L109" s="107">
        <v>5</v>
      </c>
      <c r="M109" s="105">
        <f t="shared" si="56"/>
        <v>3202.0103265899229</v>
      </c>
      <c r="N109" s="106">
        <f t="shared" si="49"/>
        <v>640.40206531798458</v>
      </c>
      <c r="O109" s="108">
        <f t="shared" si="50"/>
        <v>0</v>
      </c>
      <c r="P109" s="109">
        <f t="shared" si="51"/>
        <v>-79.597934682015421</v>
      </c>
      <c r="Q109" s="110">
        <f t="shared" si="52"/>
        <v>0.88944731294164525</v>
      </c>
      <c r="R109" s="328"/>
      <c r="S109" s="47">
        <v>0.81736111111111109</v>
      </c>
      <c r="T109" s="48">
        <v>0.82439814814814816</v>
      </c>
      <c r="U109" s="111">
        <v>14.766666666666524</v>
      </c>
      <c r="V109" s="112">
        <v>10.137381422679312</v>
      </c>
      <c r="W109" s="113"/>
      <c r="X109" s="116"/>
      <c r="Y109" s="337"/>
      <c r="Z109" s="338"/>
      <c r="AA109" s="117">
        <f t="shared" si="53"/>
        <v>-397.9896734100771</v>
      </c>
      <c r="AB109" s="110">
        <f t="shared" si="54"/>
        <v>0.88944731294164525</v>
      </c>
      <c r="AC109" s="333"/>
    </row>
    <row r="110" spans="1:29" ht="15.75" customHeight="1">
      <c r="A110" s="323"/>
      <c r="B110" s="100" t="s">
        <v>118</v>
      </c>
      <c r="C110" s="335" t="s">
        <v>142</v>
      </c>
      <c r="D110" s="336"/>
      <c r="E110" s="101">
        <v>18.18</v>
      </c>
      <c r="F110" s="102">
        <v>614</v>
      </c>
      <c r="G110" s="103">
        <f t="shared" si="55"/>
        <v>11162.52</v>
      </c>
      <c r="H110" s="26">
        <v>2</v>
      </c>
      <c r="I110" s="104">
        <v>3</v>
      </c>
      <c r="J110" s="105">
        <v>3000</v>
      </c>
      <c r="K110" s="106">
        <f t="shared" si="45"/>
        <v>1000</v>
      </c>
      <c r="L110" s="107">
        <v>3</v>
      </c>
      <c r="M110" s="105">
        <f t="shared" si="56"/>
        <v>2717.2088803998249</v>
      </c>
      <c r="N110" s="106">
        <f t="shared" si="49"/>
        <v>905.73629346660834</v>
      </c>
      <c r="O110" s="108">
        <f t="shared" si="50"/>
        <v>0</v>
      </c>
      <c r="P110" s="109">
        <f t="shared" si="51"/>
        <v>-94.263706533391655</v>
      </c>
      <c r="Q110" s="110">
        <f t="shared" si="52"/>
        <v>0.90573629346660833</v>
      </c>
      <c r="R110" s="328"/>
      <c r="S110" s="47">
        <v>0.83472222222222214</v>
      </c>
      <c r="T110" s="48">
        <v>0.84413194444444439</v>
      </c>
      <c r="U110" s="111">
        <v>14.866666666666539</v>
      </c>
      <c r="V110" s="112">
        <v>13.558030177856317</v>
      </c>
      <c r="W110" s="113"/>
      <c r="X110" s="116"/>
      <c r="Y110" s="337"/>
      <c r="Z110" s="338"/>
      <c r="AA110" s="117">
        <f t="shared" si="53"/>
        <v>-282.79111960017508</v>
      </c>
      <c r="AB110" s="110">
        <f t="shared" si="54"/>
        <v>0.90573629346660833</v>
      </c>
      <c r="AC110" s="333"/>
    </row>
    <row r="111" spans="1:29" ht="15.75" customHeight="1">
      <c r="A111" s="323"/>
      <c r="B111" s="100" t="s">
        <v>118</v>
      </c>
      <c r="C111" s="335" t="s">
        <v>143</v>
      </c>
      <c r="D111" s="336"/>
      <c r="E111" s="101">
        <v>14.28</v>
      </c>
      <c r="F111" s="102">
        <v>2457</v>
      </c>
      <c r="G111" s="103">
        <f t="shared" si="55"/>
        <v>35085.96</v>
      </c>
      <c r="H111" s="26"/>
      <c r="I111" s="104">
        <v>3</v>
      </c>
      <c r="J111" s="105">
        <v>3600</v>
      </c>
      <c r="K111" s="106">
        <f t="shared" si="45"/>
        <v>1200</v>
      </c>
      <c r="L111" s="107">
        <v>3</v>
      </c>
      <c r="M111" s="105">
        <f t="shared" si="56"/>
        <v>3184.7282678776446</v>
      </c>
      <c r="N111" s="106">
        <f t="shared" si="49"/>
        <v>1061.5760892925482</v>
      </c>
      <c r="O111" s="108">
        <f t="shared" si="50"/>
        <v>0</v>
      </c>
      <c r="P111" s="109">
        <f t="shared" si="51"/>
        <v>-138.4239107074518</v>
      </c>
      <c r="Q111" s="110">
        <f t="shared" si="52"/>
        <v>0.88464674107712349</v>
      </c>
      <c r="R111" s="328"/>
      <c r="S111" s="47">
        <v>0.85416666666666652</v>
      </c>
      <c r="T111" s="48">
        <v>0.88630787037037018</v>
      </c>
      <c r="U111" s="111">
        <v>15</v>
      </c>
      <c r="V111" s="112">
        <v>46.289663544275669</v>
      </c>
      <c r="W111" s="113"/>
      <c r="X111" s="116"/>
      <c r="Y111" s="337"/>
      <c r="Z111" s="338"/>
      <c r="AA111" s="117">
        <f t="shared" si="53"/>
        <v>-415.27173212235539</v>
      </c>
      <c r="AB111" s="110">
        <f t="shared" si="54"/>
        <v>0.88464674107712349</v>
      </c>
      <c r="AC111" s="333"/>
    </row>
    <row r="112" spans="1:29" ht="15.75" customHeight="1">
      <c r="A112" s="323"/>
      <c r="B112" s="100" t="s">
        <v>118</v>
      </c>
      <c r="C112" s="335" t="s">
        <v>141</v>
      </c>
      <c r="D112" s="336"/>
      <c r="E112" s="101">
        <v>14.03</v>
      </c>
      <c r="F112" s="102">
        <v>7774</v>
      </c>
      <c r="G112" s="121">
        <f t="shared" si="55"/>
        <v>109069.22</v>
      </c>
      <c r="H112" s="26"/>
      <c r="I112" s="104">
        <v>3</v>
      </c>
      <c r="J112" s="105">
        <v>3000</v>
      </c>
      <c r="K112" s="106">
        <f t="shared" si="45"/>
        <v>1000</v>
      </c>
      <c r="L112" s="107">
        <v>3</v>
      </c>
      <c r="M112" s="105">
        <f t="shared" si="56"/>
        <v>2716.2250361065094</v>
      </c>
      <c r="N112" s="106">
        <f t="shared" si="49"/>
        <v>905.40834536883642</v>
      </c>
      <c r="O112" s="108">
        <f t="shared" si="50"/>
        <v>0</v>
      </c>
      <c r="P112" s="109">
        <f t="shared" si="51"/>
        <v>-94.591654631163578</v>
      </c>
      <c r="Q112" s="110">
        <f t="shared" si="52"/>
        <v>0.90540834536883641</v>
      </c>
      <c r="R112" s="328"/>
      <c r="S112" s="47">
        <v>0.89652777777777759</v>
      </c>
      <c r="T112" s="120">
        <v>1.0157754629629627</v>
      </c>
      <c r="U112" s="111">
        <v>14.716666666666676</v>
      </c>
      <c r="V112" s="112">
        <v>171.72362149662101</v>
      </c>
      <c r="W112" s="113"/>
      <c r="X112" s="116"/>
      <c r="Y112" s="337"/>
      <c r="Z112" s="338"/>
      <c r="AA112" s="117">
        <f t="shared" si="53"/>
        <v>-283.77496389349062</v>
      </c>
      <c r="AB112" s="110">
        <f t="shared" si="54"/>
        <v>0.90540834536883641</v>
      </c>
      <c r="AC112" s="333"/>
    </row>
    <row r="113" spans="1:29" ht="15.75" customHeight="1">
      <c r="A113" s="323"/>
      <c r="B113" s="100" t="s">
        <v>118</v>
      </c>
      <c r="C113" s="335" t="s">
        <v>142</v>
      </c>
      <c r="D113" s="336"/>
      <c r="E113" s="101">
        <v>18.18</v>
      </c>
      <c r="F113" s="102">
        <v>1313</v>
      </c>
      <c r="G113" s="121">
        <f t="shared" si="55"/>
        <v>23870.34</v>
      </c>
      <c r="H113" s="62"/>
      <c r="I113" s="104">
        <v>3</v>
      </c>
      <c r="J113" s="105">
        <v>3000</v>
      </c>
      <c r="K113" s="106">
        <f t="shared" si="45"/>
        <v>1000</v>
      </c>
      <c r="L113" s="107">
        <v>3</v>
      </c>
      <c r="M113" s="105">
        <f t="shared" si="56"/>
        <v>2717.2088803998249</v>
      </c>
      <c r="N113" s="106">
        <f t="shared" si="49"/>
        <v>905.73629346660834</v>
      </c>
      <c r="O113" s="123">
        <f t="shared" si="50"/>
        <v>0</v>
      </c>
      <c r="P113" s="124">
        <f t="shared" si="51"/>
        <v>-94.263706533391655</v>
      </c>
      <c r="Q113" s="125">
        <f t="shared" si="52"/>
        <v>0.90573629346660833</v>
      </c>
      <c r="R113" s="328"/>
      <c r="S113" s="47">
        <v>1.0256944444444442</v>
      </c>
      <c r="T113" s="120">
        <v>1.0458217592592591</v>
      </c>
      <c r="U113" s="111">
        <v>15</v>
      </c>
      <c r="V113" s="112">
        <v>28.99298635753313</v>
      </c>
      <c r="W113" s="113"/>
      <c r="X113" s="116"/>
      <c r="Y113" s="337"/>
      <c r="Z113" s="338"/>
      <c r="AA113" s="117">
        <f t="shared" si="53"/>
        <v>-282.79111960017508</v>
      </c>
      <c r="AB113" s="110">
        <f t="shared" si="54"/>
        <v>0.90573629346660833</v>
      </c>
      <c r="AC113" s="333"/>
    </row>
    <row r="114" spans="1:29" ht="15.75" customHeight="1">
      <c r="A114" s="323"/>
      <c r="B114" s="100" t="s">
        <v>118</v>
      </c>
      <c r="C114" s="335" t="s">
        <v>143</v>
      </c>
      <c r="D114" s="336"/>
      <c r="E114" s="101">
        <v>14.28</v>
      </c>
      <c r="F114" s="102">
        <v>7616</v>
      </c>
      <c r="G114" s="121">
        <f t="shared" si="55"/>
        <v>108756.48</v>
      </c>
      <c r="H114" s="62"/>
      <c r="I114" s="104">
        <v>3</v>
      </c>
      <c r="J114" s="105">
        <v>3600</v>
      </c>
      <c r="K114" s="106">
        <f t="shared" si="45"/>
        <v>1200</v>
      </c>
      <c r="L114" s="118">
        <v>3</v>
      </c>
      <c r="M114" s="105">
        <f t="shared" si="56"/>
        <v>3184.7282678776451</v>
      </c>
      <c r="N114" s="106">
        <f t="shared" si="49"/>
        <v>1061.5760892925484</v>
      </c>
      <c r="O114" s="123">
        <f t="shared" si="50"/>
        <v>0</v>
      </c>
      <c r="P114" s="124">
        <f t="shared" si="51"/>
        <v>-138.42391070745157</v>
      </c>
      <c r="Q114" s="125">
        <f t="shared" si="52"/>
        <v>0.88464674107712371</v>
      </c>
      <c r="R114" s="328"/>
      <c r="S114" s="47">
        <v>1.0555555555555554</v>
      </c>
      <c r="T114" s="120">
        <v>1.1551967592592591</v>
      </c>
      <c r="U114" s="111">
        <v>15</v>
      </c>
      <c r="V114" s="112">
        <v>143.48476904892286</v>
      </c>
      <c r="W114" s="113"/>
      <c r="X114" s="116"/>
      <c r="Y114" s="337"/>
      <c r="Z114" s="338"/>
      <c r="AA114" s="117">
        <f t="shared" si="53"/>
        <v>-415.27173212235493</v>
      </c>
      <c r="AB114" s="110">
        <f t="shared" si="54"/>
        <v>0.8846467410771236</v>
      </c>
      <c r="AC114" s="333"/>
    </row>
    <row r="115" spans="1:29" ht="15.75" customHeight="1">
      <c r="A115" s="323"/>
      <c r="B115" s="100"/>
      <c r="C115" s="335"/>
      <c r="D115" s="336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8"/>
      <c r="S115" s="47"/>
      <c r="T115" s="120"/>
      <c r="U115" s="111"/>
      <c r="V115" s="112"/>
      <c r="W115" s="113"/>
      <c r="X115" s="116"/>
      <c r="Y115" s="337"/>
      <c r="Z115" s="338"/>
      <c r="AA115" s="117"/>
      <c r="AB115" s="110"/>
      <c r="AC115" s="333"/>
    </row>
    <row r="116" spans="1:29" ht="15.75" customHeight="1">
      <c r="A116" s="323"/>
      <c r="B116" s="100"/>
      <c r="C116" s="335"/>
      <c r="D116" s="336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8"/>
      <c r="S116" s="47"/>
      <c r="T116" s="120"/>
      <c r="U116" s="111"/>
      <c r="V116" s="112"/>
      <c r="W116" s="113"/>
      <c r="X116" s="116"/>
      <c r="Y116" s="337"/>
      <c r="Z116" s="338"/>
      <c r="AA116" s="117"/>
      <c r="AB116" s="110"/>
      <c r="AC116" s="333"/>
    </row>
    <row r="117" spans="1:29" ht="15.75" customHeight="1">
      <c r="A117" s="323"/>
      <c r="B117" s="100"/>
      <c r="C117" s="335"/>
      <c r="D117" s="336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8"/>
      <c r="S117" s="47"/>
      <c r="T117" s="120"/>
      <c r="U117" s="111"/>
      <c r="V117" s="112"/>
      <c r="W117" s="126"/>
      <c r="X117" s="127"/>
      <c r="Y117" s="337"/>
      <c r="Z117" s="338"/>
      <c r="AA117" s="117"/>
      <c r="AB117" s="110"/>
      <c r="AC117" s="333"/>
    </row>
    <row r="118" spans="1:29" ht="15.75" customHeight="1">
      <c r="A118" s="323"/>
      <c r="B118" s="100"/>
      <c r="C118" s="335"/>
      <c r="D118" s="336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8"/>
      <c r="S118" s="47"/>
      <c r="T118" s="120"/>
      <c r="U118" s="111"/>
      <c r="V118" s="112"/>
      <c r="W118" s="126"/>
      <c r="X118" s="127"/>
      <c r="Y118" s="337"/>
      <c r="Z118" s="338"/>
      <c r="AA118" s="117"/>
      <c r="AB118" s="110"/>
      <c r="AC118" s="333"/>
    </row>
    <row r="119" spans="1:29" ht="15.75" customHeight="1">
      <c r="A119" s="323"/>
      <c r="B119" s="100"/>
      <c r="C119" s="335"/>
      <c r="D119" s="336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8"/>
      <c r="S119" s="47"/>
      <c r="T119" s="120"/>
      <c r="U119" s="111"/>
      <c r="V119" s="112"/>
      <c r="W119" s="126"/>
      <c r="X119" s="127"/>
      <c r="Y119" s="337"/>
      <c r="Z119" s="338"/>
      <c r="AA119" s="117"/>
      <c r="AB119" s="110"/>
      <c r="AC119" s="333"/>
    </row>
    <row r="120" spans="1:29" ht="15.75" customHeight="1">
      <c r="A120" s="323"/>
      <c r="B120" s="100"/>
      <c r="C120" s="335"/>
      <c r="D120" s="336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8"/>
      <c r="S120" s="47"/>
      <c r="T120" s="120"/>
      <c r="U120" s="111"/>
      <c r="V120" s="112"/>
      <c r="W120" s="126"/>
      <c r="X120" s="127"/>
      <c r="Y120" s="337"/>
      <c r="Z120" s="338"/>
      <c r="AA120" s="117"/>
      <c r="AB120" s="110"/>
      <c r="AC120" s="333"/>
    </row>
    <row r="121" spans="1:29" ht="15.75" customHeight="1">
      <c r="A121" s="323"/>
      <c r="B121" s="100"/>
      <c r="C121" s="335"/>
      <c r="D121" s="336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8"/>
      <c r="S121" s="47"/>
      <c r="T121" s="120"/>
      <c r="U121" s="111"/>
      <c r="V121" s="112"/>
      <c r="W121" s="126"/>
      <c r="X121" s="127"/>
      <c r="Y121" s="337"/>
      <c r="Z121" s="338"/>
      <c r="AA121" s="117"/>
      <c r="AB121" s="110"/>
      <c r="AC121" s="333"/>
    </row>
    <row r="122" spans="1:29" ht="15.75" customHeight="1">
      <c r="A122" s="323"/>
      <c r="B122" s="100"/>
      <c r="C122" s="335"/>
      <c r="D122" s="336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8"/>
      <c r="S122" s="119"/>
      <c r="T122" s="120"/>
      <c r="U122" s="130"/>
      <c r="V122" s="131"/>
      <c r="W122" s="126"/>
      <c r="X122" s="127"/>
      <c r="Y122" s="337"/>
      <c r="Z122" s="338"/>
      <c r="AA122" s="165"/>
      <c r="AB122" s="125"/>
      <c r="AC122" s="333"/>
    </row>
    <row r="123" spans="1:29" ht="15.75" customHeight="1" thickBot="1">
      <c r="A123" s="324"/>
      <c r="B123" s="133" t="s">
        <v>115</v>
      </c>
      <c r="C123" s="358"/>
      <c r="D123" s="358"/>
      <c r="E123" s="134"/>
      <c r="F123" s="99"/>
      <c r="G123" s="135"/>
      <c r="H123" s="69"/>
      <c r="I123" s="136">
        <f t="shared" ref="I123:J123" si="57">AVERAGE(I107:I122)</f>
        <v>3.25</v>
      </c>
      <c r="J123" s="137">
        <f t="shared" si="57"/>
        <v>3300</v>
      </c>
      <c r="K123" s="138">
        <f t="shared" ref="K123" si="58">J123/I123</f>
        <v>1015.3846153846154</v>
      </c>
      <c r="L123" s="136">
        <f t="shared" ref="L123:M123" si="59">AVERAGE(L107:L122)</f>
        <v>3.25</v>
      </c>
      <c r="M123" s="137">
        <f t="shared" si="59"/>
        <v>2952.8828704044408</v>
      </c>
      <c r="N123" s="138">
        <f t="shared" ref="N123:N137" si="60">M123/L123</f>
        <v>908.579344739828</v>
      </c>
      <c r="O123" s="139">
        <f t="shared" ref="O123:O137" si="61">L123-I123</f>
        <v>0</v>
      </c>
      <c r="P123" s="140">
        <f t="shared" ref="P123:P137" si="62">N123-K123</f>
        <v>-106.80527064478736</v>
      </c>
      <c r="Q123" s="141">
        <f t="shared" ref="Q123:Q137" si="63">N123/K123</f>
        <v>0.8948129910316488</v>
      </c>
      <c r="R123" s="329"/>
      <c r="S123" s="142">
        <v>0.78819444444444453</v>
      </c>
      <c r="T123" s="143">
        <v>1.1551967592592591</v>
      </c>
      <c r="U123" s="144"/>
      <c r="V123" s="166"/>
      <c r="W123" s="99"/>
      <c r="X123" s="69"/>
      <c r="Y123" s="359"/>
      <c r="Z123" s="360"/>
      <c r="AA123" s="168">
        <f t="shared" ref="AA123:AA137" si="64">M123-J123</f>
        <v>-347.11712959555916</v>
      </c>
      <c r="AB123" s="141">
        <f t="shared" ref="AB123:AB137" si="65">M123/J123</f>
        <v>0.89481299103164869</v>
      </c>
      <c r="AC123" s="334"/>
    </row>
    <row r="124" spans="1:29" ht="15.75" customHeight="1">
      <c r="A124" s="361" t="s">
        <v>144</v>
      </c>
      <c r="B124" s="114" t="s">
        <v>118</v>
      </c>
      <c r="C124" s="325" t="s">
        <v>139</v>
      </c>
      <c r="D124" s="326"/>
      <c r="E124" s="147">
        <v>16.66</v>
      </c>
      <c r="F124" s="97">
        <v>238</v>
      </c>
      <c r="G124" s="148">
        <f t="shared" ref="G124:G137" si="66">E124*F124</f>
        <v>3965.08</v>
      </c>
      <c r="H124" s="149">
        <v>3</v>
      </c>
      <c r="I124" s="150">
        <v>5</v>
      </c>
      <c r="J124" s="151">
        <v>3600</v>
      </c>
      <c r="K124" s="152">
        <f>J124/I124</f>
        <v>720</v>
      </c>
      <c r="L124" s="153">
        <v>5</v>
      </c>
      <c r="M124" s="151">
        <f t="shared" ref="M124:M137" si="67">F124/V124*60</f>
        <v>3193.1478973714538</v>
      </c>
      <c r="N124" s="152">
        <f t="shared" si="60"/>
        <v>638.62957947429072</v>
      </c>
      <c r="O124" s="154">
        <f t="shared" si="61"/>
        <v>0</v>
      </c>
      <c r="P124" s="155">
        <f t="shared" si="62"/>
        <v>-81.370420525709278</v>
      </c>
      <c r="Q124" s="156">
        <f t="shared" si="63"/>
        <v>0.88698552704762601</v>
      </c>
      <c r="R124" s="327">
        <f>Q140</f>
        <v>0.88695533780682556</v>
      </c>
      <c r="S124" s="157">
        <v>0.75625000000000009</v>
      </c>
      <c r="T124" s="158">
        <v>0.75935185185185194</v>
      </c>
      <c r="U124" s="159"/>
      <c r="V124" s="160">
        <v>4.4720759761096751</v>
      </c>
      <c r="W124" s="158"/>
      <c r="X124" s="169"/>
      <c r="Y124" s="330"/>
      <c r="Z124" s="331"/>
      <c r="AA124" s="171">
        <f t="shared" si="64"/>
        <v>-406.85210262854616</v>
      </c>
      <c r="AB124" s="156">
        <f t="shared" si="65"/>
        <v>0.88698552704762612</v>
      </c>
      <c r="AC124" s="332">
        <f>AB140</f>
        <v>0.88695533780682556</v>
      </c>
    </row>
    <row r="125" spans="1:29" ht="15.75" customHeight="1">
      <c r="A125" s="362"/>
      <c r="B125" s="100" t="s">
        <v>118</v>
      </c>
      <c r="C125" s="335" t="s">
        <v>201</v>
      </c>
      <c r="D125" s="336"/>
      <c r="E125" s="101">
        <v>30</v>
      </c>
      <c r="F125" s="102">
        <v>800</v>
      </c>
      <c r="G125" s="103">
        <f t="shared" si="66"/>
        <v>24000</v>
      </c>
      <c r="H125" s="26">
        <v>2</v>
      </c>
      <c r="I125" s="104">
        <v>4</v>
      </c>
      <c r="J125" s="105">
        <v>3600</v>
      </c>
      <c r="K125" s="106">
        <f t="shared" si="45"/>
        <v>900</v>
      </c>
      <c r="L125" s="107">
        <v>4</v>
      </c>
      <c r="M125" s="105">
        <f t="shared" si="67"/>
        <v>3192.1199999999981</v>
      </c>
      <c r="N125" s="106">
        <f t="shared" si="60"/>
        <v>798.02999999999952</v>
      </c>
      <c r="O125" s="108">
        <f t="shared" si="61"/>
        <v>0</v>
      </c>
      <c r="P125" s="109">
        <f t="shared" si="62"/>
        <v>-101.97000000000048</v>
      </c>
      <c r="Q125" s="110">
        <f t="shared" si="63"/>
        <v>0.88669999999999949</v>
      </c>
      <c r="R125" s="328"/>
      <c r="S125" s="47">
        <v>0.76944444444444449</v>
      </c>
      <c r="T125" s="48">
        <v>0.7798842592592593</v>
      </c>
      <c r="U125" s="111">
        <v>14.53333333333326</v>
      </c>
      <c r="V125" s="112">
        <v>15.037028683132222</v>
      </c>
      <c r="W125" s="113"/>
      <c r="X125" s="13"/>
      <c r="Y125" s="337"/>
      <c r="Z125" s="338"/>
      <c r="AA125" s="172">
        <f t="shared" si="64"/>
        <v>-407.88000000000193</v>
      </c>
      <c r="AB125" s="110">
        <f t="shared" si="65"/>
        <v>0.88669999999999949</v>
      </c>
      <c r="AC125" s="333"/>
    </row>
    <row r="126" spans="1:29" ht="15.75" customHeight="1">
      <c r="A126" s="362"/>
      <c r="B126" s="100" t="s">
        <v>118</v>
      </c>
      <c r="C126" s="335" t="s">
        <v>147</v>
      </c>
      <c r="D126" s="336"/>
      <c r="E126" s="101">
        <v>24.82</v>
      </c>
      <c r="F126" s="102">
        <v>787</v>
      </c>
      <c r="G126" s="103">
        <f t="shared" si="66"/>
        <v>19533.34</v>
      </c>
      <c r="H126" s="26">
        <v>2</v>
      </c>
      <c r="I126" s="104">
        <v>5</v>
      </c>
      <c r="J126" s="105">
        <v>3600</v>
      </c>
      <c r="K126" s="106">
        <f t="shared" si="45"/>
        <v>720</v>
      </c>
      <c r="L126" s="107">
        <v>5</v>
      </c>
      <c r="M126" s="105">
        <f t="shared" si="67"/>
        <v>3190.6882883712938</v>
      </c>
      <c r="N126" s="106">
        <f t="shared" si="60"/>
        <v>638.13765767425878</v>
      </c>
      <c r="O126" s="108">
        <f t="shared" si="61"/>
        <v>0</v>
      </c>
      <c r="P126" s="109">
        <f t="shared" si="62"/>
        <v>-81.862342325741224</v>
      </c>
      <c r="Q126" s="110">
        <f t="shared" si="63"/>
        <v>0.88630230232535945</v>
      </c>
      <c r="R126" s="328"/>
      <c r="S126" s="47">
        <v>0.79027777777777775</v>
      </c>
      <c r="T126" s="48">
        <v>0.80054398148148143</v>
      </c>
      <c r="U126" s="111">
        <v>14.966666666666555</v>
      </c>
      <c r="V126" s="112">
        <v>14.799314672040161</v>
      </c>
      <c r="W126" s="113"/>
      <c r="X126" s="13"/>
      <c r="Y126" s="337"/>
      <c r="Z126" s="338"/>
      <c r="AA126" s="172">
        <f t="shared" si="64"/>
        <v>-409.31171162870623</v>
      </c>
      <c r="AB126" s="110">
        <f t="shared" si="65"/>
        <v>0.88630230232535934</v>
      </c>
      <c r="AC126" s="333"/>
    </row>
    <row r="127" spans="1:29" ht="15.75" customHeight="1">
      <c r="A127" s="362"/>
      <c r="B127" s="100" t="s">
        <v>118</v>
      </c>
      <c r="C127" s="335" t="s">
        <v>146</v>
      </c>
      <c r="D127" s="336"/>
      <c r="E127" s="101">
        <v>18.18</v>
      </c>
      <c r="F127" s="102">
        <v>382</v>
      </c>
      <c r="G127" s="103">
        <f t="shared" si="66"/>
        <v>6944.76</v>
      </c>
      <c r="H127" s="26">
        <v>2</v>
      </c>
      <c r="I127" s="104">
        <v>3</v>
      </c>
      <c r="J127" s="105">
        <v>3600</v>
      </c>
      <c r="K127" s="106">
        <f t="shared" si="45"/>
        <v>1200</v>
      </c>
      <c r="L127" s="107">
        <v>3</v>
      </c>
      <c r="M127" s="105">
        <f t="shared" si="67"/>
        <v>3195.2360598015248</v>
      </c>
      <c r="N127" s="106">
        <f t="shared" si="60"/>
        <v>1065.0786866005083</v>
      </c>
      <c r="O127" s="108">
        <f t="shared" si="61"/>
        <v>0</v>
      </c>
      <c r="P127" s="109">
        <f t="shared" si="62"/>
        <v>-134.92131339949174</v>
      </c>
      <c r="Q127" s="110">
        <f t="shared" si="63"/>
        <v>0.8875655721670902</v>
      </c>
      <c r="R127" s="328"/>
      <c r="S127" s="47">
        <v>0.81041666666666656</v>
      </c>
      <c r="T127" s="48">
        <v>0.81539351851851838</v>
      </c>
      <c r="U127" s="111">
        <v>15</v>
      </c>
      <c r="V127" s="112">
        <v>7.1731789360889024</v>
      </c>
      <c r="W127" s="113"/>
      <c r="X127" s="13"/>
      <c r="Y127" s="337"/>
      <c r="Z127" s="338"/>
      <c r="AA127" s="172">
        <f t="shared" si="64"/>
        <v>-404.76394019847521</v>
      </c>
      <c r="AB127" s="110">
        <f t="shared" si="65"/>
        <v>0.8875655721670902</v>
      </c>
      <c r="AC127" s="333"/>
    </row>
    <row r="128" spans="1:29" ht="15.75" customHeight="1">
      <c r="A128" s="363"/>
      <c r="B128" s="100" t="s">
        <v>118</v>
      </c>
      <c r="C128" s="335" t="s">
        <v>134</v>
      </c>
      <c r="D128" s="336"/>
      <c r="E128" s="101">
        <v>16.7</v>
      </c>
      <c r="F128" s="102">
        <v>523</v>
      </c>
      <c r="G128" s="103">
        <f t="shared" si="66"/>
        <v>8734.1</v>
      </c>
      <c r="H128" s="26">
        <v>2</v>
      </c>
      <c r="I128" s="104">
        <v>3</v>
      </c>
      <c r="J128" s="105">
        <v>3600</v>
      </c>
      <c r="K128" s="106">
        <f t="shared" si="45"/>
        <v>1200</v>
      </c>
      <c r="L128" s="107">
        <v>3</v>
      </c>
      <c r="M128" s="105">
        <f t="shared" si="67"/>
        <v>3189.525356536762</v>
      </c>
      <c r="N128" s="106">
        <f t="shared" si="60"/>
        <v>1063.1751188455873</v>
      </c>
      <c r="O128" s="108">
        <f t="shared" si="61"/>
        <v>0</v>
      </c>
      <c r="P128" s="109">
        <f t="shared" si="62"/>
        <v>-136.82488115441265</v>
      </c>
      <c r="Q128" s="110">
        <f t="shared" si="63"/>
        <v>0.88597926570465613</v>
      </c>
      <c r="R128" s="328"/>
      <c r="S128" s="47">
        <v>0.82569444444444429</v>
      </c>
      <c r="T128" s="48">
        <v>0.83252314814814798</v>
      </c>
      <c r="U128" s="111">
        <v>14.833333333333307</v>
      </c>
      <c r="V128" s="112">
        <v>9.8384544696245673</v>
      </c>
      <c r="W128" s="113"/>
      <c r="X128" s="116"/>
      <c r="Y128" s="337"/>
      <c r="Z128" s="338"/>
      <c r="AA128" s="172">
        <f t="shared" si="64"/>
        <v>-410.47464346323795</v>
      </c>
      <c r="AB128" s="110">
        <f t="shared" si="65"/>
        <v>0.88597926570465613</v>
      </c>
      <c r="AC128" s="333"/>
    </row>
    <row r="129" spans="1:29" ht="15.75" customHeight="1">
      <c r="A129" s="363"/>
      <c r="B129" s="100" t="s">
        <v>118</v>
      </c>
      <c r="C129" s="335" t="s">
        <v>145</v>
      </c>
      <c r="D129" s="336"/>
      <c r="E129" s="101">
        <v>18.18</v>
      </c>
      <c r="F129" s="102">
        <v>996</v>
      </c>
      <c r="G129" s="121">
        <f t="shared" si="66"/>
        <v>18107.28</v>
      </c>
      <c r="H129" s="26">
        <v>2</v>
      </c>
      <c r="I129" s="104">
        <v>3</v>
      </c>
      <c r="J129" s="105">
        <v>3600</v>
      </c>
      <c r="K129" s="106">
        <f t="shared" si="45"/>
        <v>1200</v>
      </c>
      <c r="L129" s="107">
        <v>3</v>
      </c>
      <c r="M129" s="105">
        <f t="shared" si="67"/>
        <v>3192.9777986702811</v>
      </c>
      <c r="N129" s="106">
        <f t="shared" si="60"/>
        <v>1064.3259328900938</v>
      </c>
      <c r="O129" s="108">
        <f t="shared" si="61"/>
        <v>0</v>
      </c>
      <c r="P129" s="109">
        <f t="shared" si="62"/>
        <v>-135.67406710990622</v>
      </c>
      <c r="Q129" s="110">
        <f t="shared" si="63"/>
        <v>0.88693827740841147</v>
      </c>
      <c r="R129" s="328"/>
      <c r="S129" s="47">
        <v>0.84236111111111089</v>
      </c>
      <c r="T129" s="120">
        <v>0.85534722222222204</v>
      </c>
      <c r="U129" s="111">
        <v>15</v>
      </c>
      <c r="V129" s="112">
        <v>18.716071256394926</v>
      </c>
      <c r="W129" s="113"/>
      <c r="X129" s="50"/>
      <c r="Y129" s="337"/>
      <c r="Z129" s="338"/>
      <c r="AA129" s="172">
        <f t="shared" si="64"/>
        <v>-407.02220132971888</v>
      </c>
      <c r="AB129" s="110">
        <f t="shared" si="65"/>
        <v>0.88693827740841147</v>
      </c>
      <c r="AC129" s="333"/>
    </row>
    <row r="130" spans="1:29" ht="15.75" customHeight="1">
      <c r="A130" s="363"/>
      <c r="B130" s="100" t="s">
        <v>118</v>
      </c>
      <c r="C130" s="335" t="s">
        <v>139</v>
      </c>
      <c r="D130" s="336"/>
      <c r="E130" s="101">
        <v>16.66</v>
      </c>
      <c r="F130" s="102">
        <v>2030</v>
      </c>
      <c r="G130" s="121">
        <f t="shared" si="66"/>
        <v>33819.800000000003</v>
      </c>
      <c r="H130" s="26"/>
      <c r="I130" s="104">
        <v>5</v>
      </c>
      <c r="J130" s="105">
        <v>3600</v>
      </c>
      <c r="K130" s="106">
        <f t="shared" si="45"/>
        <v>720</v>
      </c>
      <c r="L130" s="107">
        <v>5</v>
      </c>
      <c r="M130" s="105">
        <f t="shared" si="67"/>
        <v>3193.1478973714538</v>
      </c>
      <c r="N130" s="106">
        <f t="shared" si="60"/>
        <v>638.62957947429072</v>
      </c>
      <c r="O130" s="123">
        <f t="shared" si="61"/>
        <v>0</v>
      </c>
      <c r="P130" s="124">
        <f t="shared" si="62"/>
        <v>-81.370420525709278</v>
      </c>
      <c r="Q130" s="125">
        <f t="shared" si="63"/>
        <v>0.88698552704762601</v>
      </c>
      <c r="R130" s="328"/>
      <c r="S130" s="47">
        <v>0.86527777777777748</v>
      </c>
      <c r="T130" s="120">
        <v>0.89175925925925892</v>
      </c>
      <c r="U130" s="111">
        <v>15</v>
      </c>
      <c r="V130" s="112">
        <v>38.144177443288406</v>
      </c>
      <c r="W130" s="113"/>
      <c r="X130" s="116"/>
      <c r="Y130" s="337"/>
      <c r="Z130" s="338"/>
      <c r="AA130" s="172">
        <f t="shared" si="64"/>
        <v>-406.85210262854616</v>
      </c>
      <c r="AB130" s="110">
        <f t="shared" si="65"/>
        <v>0.88698552704762612</v>
      </c>
      <c r="AC130" s="333"/>
    </row>
    <row r="131" spans="1:29" ht="15.75" customHeight="1">
      <c r="A131" s="363"/>
      <c r="B131" s="100" t="s">
        <v>118</v>
      </c>
      <c r="C131" s="335" t="s">
        <v>201</v>
      </c>
      <c r="D131" s="336"/>
      <c r="E131" s="101">
        <v>30</v>
      </c>
      <c r="F131" s="102">
        <v>1966</v>
      </c>
      <c r="G131" s="121">
        <f t="shared" si="66"/>
        <v>58980</v>
      </c>
      <c r="H131" s="26"/>
      <c r="I131" s="104">
        <v>4</v>
      </c>
      <c r="J131" s="105">
        <v>3600</v>
      </c>
      <c r="K131" s="106">
        <f t="shared" si="45"/>
        <v>900</v>
      </c>
      <c r="L131" s="118">
        <v>4</v>
      </c>
      <c r="M131" s="105">
        <f t="shared" si="67"/>
        <v>3192.1199999999976</v>
      </c>
      <c r="N131" s="106">
        <f t="shared" si="60"/>
        <v>798.0299999999994</v>
      </c>
      <c r="O131" s="123">
        <f t="shared" si="61"/>
        <v>0</v>
      </c>
      <c r="P131" s="124">
        <f t="shared" si="62"/>
        <v>-101.9700000000006</v>
      </c>
      <c r="Q131" s="125">
        <f t="shared" si="63"/>
        <v>0.88669999999999938</v>
      </c>
      <c r="R131" s="328"/>
      <c r="S131" s="47">
        <v>0.90208333333333302</v>
      </c>
      <c r="T131" s="120">
        <v>0.92774305555555525</v>
      </c>
      <c r="U131" s="111">
        <v>14.866666666666699</v>
      </c>
      <c r="V131" s="112">
        <v>36.953497988797437</v>
      </c>
      <c r="W131" s="113"/>
      <c r="X131" s="116"/>
      <c r="Y131" s="337"/>
      <c r="Z131" s="338"/>
      <c r="AA131" s="172">
        <f t="shared" si="64"/>
        <v>-407.88000000000238</v>
      </c>
      <c r="AB131" s="110">
        <f t="shared" si="65"/>
        <v>0.88669999999999938</v>
      </c>
      <c r="AC131" s="333"/>
    </row>
    <row r="132" spans="1:29" ht="15.75" customHeight="1">
      <c r="A132" s="363"/>
      <c r="B132" s="100" t="s">
        <v>118</v>
      </c>
      <c r="C132" s="335" t="s">
        <v>147</v>
      </c>
      <c r="D132" s="336"/>
      <c r="E132" s="101">
        <v>24.82</v>
      </c>
      <c r="F132" s="102">
        <v>1827</v>
      </c>
      <c r="G132" s="121">
        <f t="shared" si="66"/>
        <v>45346.14</v>
      </c>
      <c r="H132" s="26"/>
      <c r="I132" s="104">
        <v>5</v>
      </c>
      <c r="J132" s="105">
        <v>3600</v>
      </c>
      <c r="K132" s="106">
        <f t="shared" si="45"/>
        <v>720</v>
      </c>
      <c r="L132" s="118">
        <v>5</v>
      </c>
      <c r="M132" s="105">
        <f t="shared" si="67"/>
        <v>3190.6882883712938</v>
      </c>
      <c r="N132" s="106">
        <f t="shared" si="60"/>
        <v>638.13765767425878</v>
      </c>
      <c r="O132" s="123">
        <f t="shared" si="61"/>
        <v>0</v>
      </c>
      <c r="P132" s="124">
        <f t="shared" si="62"/>
        <v>-81.862342325741224</v>
      </c>
      <c r="Q132" s="125">
        <f t="shared" si="63"/>
        <v>0.88630230232535945</v>
      </c>
      <c r="R132" s="328"/>
      <c r="S132" s="47">
        <v>0.93749999999999967</v>
      </c>
      <c r="T132" s="120">
        <v>0.96135416666666629</v>
      </c>
      <c r="U132" s="111">
        <v>15</v>
      </c>
      <c r="V132" s="112">
        <v>34.356223514380403</v>
      </c>
      <c r="W132" s="126"/>
      <c r="X132" s="127"/>
      <c r="Y132" s="337"/>
      <c r="Z132" s="338"/>
      <c r="AA132" s="172">
        <f t="shared" si="64"/>
        <v>-409.31171162870623</v>
      </c>
      <c r="AB132" s="110">
        <f t="shared" si="65"/>
        <v>0.88630230232535934</v>
      </c>
      <c r="AC132" s="333"/>
    </row>
    <row r="133" spans="1:29" ht="15.75" customHeight="1">
      <c r="A133" s="363"/>
      <c r="B133" s="100" t="s">
        <v>118</v>
      </c>
      <c r="C133" s="335" t="s">
        <v>146</v>
      </c>
      <c r="D133" s="336"/>
      <c r="E133" s="101">
        <v>18.18</v>
      </c>
      <c r="F133" s="102">
        <v>855</v>
      </c>
      <c r="G133" s="121">
        <f t="shared" si="66"/>
        <v>15543.9</v>
      </c>
      <c r="H133" s="62"/>
      <c r="I133" s="104">
        <v>3</v>
      </c>
      <c r="J133" s="105">
        <v>3600</v>
      </c>
      <c r="K133" s="106">
        <f t="shared" si="45"/>
        <v>1200</v>
      </c>
      <c r="L133" s="118">
        <v>3</v>
      </c>
      <c r="M133" s="105">
        <f t="shared" si="67"/>
        <v>3195.2360598015252</v>
      </c>
      <c r="N133" s="106">
        <f t="shared" si="60"/>
        <v>1065.0786866005085</v>
      </c>
      <c r="O133" s="123">
        <f t="shared" si="61"/>
        <v>0</v>
      </c>
      <c r="P133" s="124">
        <f t="shared" si="62"/>
        <v>-134.92131339949151</v>
      </c>
      <c r="Q133" s="125">
        <f t="shared" si="63"/>
        <v>0.88756557216709042</v>
      </c>
      <c r="R133" s="328"/>
      <c r="S133" s="47">
        <v>0.97152777777777743</v>
      </c>
      <c r="T133" s="120">
        <v>0.98267361111111073</v>
      </c>
      <c r="U133" s="111">
        <v>14.650000000000052</v>
      </c>
      <c r="V133" s="112">
        <v>16.055151807214688</v>
      </c>
      <c r="W133" s="126"/>
      <c r="X133" s="127"/>
      <c r="Y133" s="337"/>
      <c r="Z133" s="338"/>
      <c r="AA133" s="172">
        <f t="shared" si="64"/>
        <v>-404.76394019847476</v>
      </c>
      <c r="AB133" s="110">
        <f t="shared" si="65"/>
        <v>0.88756557216709031</v>
      </c>
      <c r="AC133" s="333"/>
    </row>
    <row r="134" spans="1:29" ht="15.75" customHeight="1">
      <c r="A134" s="363"/>
      <c r="B134" s="100" t="s">
        <v>118</v>
      </c>
      <c r="C134" s="335" t="s">
        <v>134</v>
      </c>
      <c r="D134" s="336"/>
      <c r="E134" s="101">
        <v>16.7</v>
      </c>
      <c r="F134" s="102">
        <v>1164</v>
      </c>
      <c r="G134" s="121">
        <f t="shared" si="66"/>
        <v>19438.8</v>
      </c>
      <c r="H134" s="62"/>
      <c r="I134" s="104">
        <v>3</v>
      </c>
      <c r="J134" s="105">
        <v>3600</v>
      </c>
      <c r="K134" s="106">
        <f t="shared" si="45"/>
        <v>1200</v>
      </c>
      <c r="L134" s="118">
        <v>3</v>
      </c>
      <c r="M134" s="105">
        <f t="shared" si="67"/>
        <v>3189.5253565367616</v>
      </c>
      <c r="N134" s="106">
        <f t="shared" si="60"/>
        <v>1063.1751188455871</v>
      </c>
      <c r="O134" s="123">
        <f t="shared" si="61"/>
        <v>0</v>
      </c>
      <c r="P134" s="124">
        <f t="shared" si="62"/>
        <v>-136.82488115441288</v>
      </c>
      <c r="Q134" s="125">
        <f t="shared" si="63"/>
        <v>0.88597926570465591</v>
      </c>
      <c r="R134" s="328"/>
      <c r="S134" s="47">
        <v>0.99305555555555514</v>
      </c>
      <c r="T134" s="120">
        <v>1.0082523148148144</v>
      </c>
      <c r="U134" s="111">
        <v>14.949999999999939</v>
      </c>
      <c r="V134" s="112">
        <v>21.896674957252387</v>
      </c>
      <c r="W134" s="126"/>
      <c r="X134" s="127"/>
      <c r="Y134" s="337"/>
      <c r="Z134" s="338"/>
      <c r="AA134" s="172">
        <f t="shared" si="64"/>
        <v>-410.47464346323841</v>
      </c>
      <c r="AB134" s="110">
        <f t="shared" si="65"/>
        <v>0.88597926570465602</v>
      </c>
      <c r="AC134" s="333"/>
    </row>
    <row r="135" spans="1:29" ht="15.75" customHeight="1">
      <c r="A135" s="363"/>
      <c r="B135" s="100" t="s">
        <v>118</v>
      </c>
      <c r="C135" s="335" t="s">
        <v>145</v>
      </c>
      <c r="D135" s="336"/>
      <c r="E135" s="101">
        <v>18.18</v>
      </c>
      <c r="F135" s="102">
        <v>2629</v>
      </c>
      <c r="G135" s="121">
        <f t="shared" si="66"/>
        <v>47795.22</v>
      </c>
      <c r="H135" s="62"/>
      <c r="I135" s="104">
        <v>3</v>
      </c>
      <c r="J135" s="105">
        <v>3600</v>
      </c>
      <c r="K135" s="106">
        <f t="shared" si="45"/>
        <v>1200</v>
      </c>
      <c r="L135" s="118">
        <v>3</v>
      </c>
      <c r="M135" s="105">
        <f t="shared" si="67"/>
        <v>3192.9777986702811</v>
      </c>
      <c r="N135" s="106">
        <f t="shared" si="60"/>
        <v>1064.3259328900938</v>
      </c>
      <c r="O135" s="123">
        <f t="shared" si="61"/>
        <v>0</v>
      </c>
      <c r="P135" s="124">
        <f t="shared" si="62"/>
        <v>-135.67406710990622</v>
      </c>
      <c r="Q135" s="125">
        <f t="shared" si="63"/>
        <v>0.88693827740841147</v>
      </c>
      <c r="R135" s="328"/>
      <c r="S135" s="47">
        <v>1.0180555555555553</v>
      </c>
      <c r="T135" s="120">
        <v>1.0523611111111109</v>
      </c>
      <c r="U135" s="111">
        <v>15</v>
      </c>
      <c r="V135" s="112">
        <v>49.402159972954081</v>
      </c>
      <c r="W135" s="126"/>
      <c r="X135" s="127"/>
      <c r="Y135" s="337"/>
      <c r="Z135" s="338"/>
      <c r="AA135" s="172">
        <f t="shared" si="64"/>
        <v>-407.02220132971888</v>
      </c>
      <c r="AB135" s="110">
        <f t="shared" si="65"/>
        <v>0.88693827740841147</v>
      </c>
      <c r="AC135" s="333"/>
    </row>
    <row r="136" spans="1:29" ht="15.75" customHeight="1">
      <c r="A136" s="363"/>
      <c r="B136" s="100" t="s">
        <v>118</v>
      </c>
      <c r="C136" s="335" t="s">
        <v>148</v>
      </c>
      <c r="D136" s="336"/>
      <c r="E136" s="101">
        <v>25.03</v>
      </c>
      <c r="F136" s="102">
        <v>1256</v>
      </c>
      <c r="G136" s="121">
        <f t="shared" si="66"/>
        <v>31437.68</v>
      </c>
      <c r="H136" s="62"/>
      <c r="I136" s="104">
        <v>5</v>
      </c>
      <c r="J136" s="105">
        <v>3600</v>
      </c>
      <c r="K136" s="106">
        <f t="shared" si="45"/>
        <v>720</v>
      </c>
      <c r="L136" s="118">
        <v>5</v>
      </c>
      <c r="M136" s="105">
        <f t="shared" si="67"/>
        <v>3202.0103265899229</v>
      </c>
      <c r="N136" s="106">
        <f t="shared" si="60"/>
        <v>640.40206531798458</v>
      </c>
      <c r="O136" s="123">
        <f t="shared" si="61"/>
        <v>0</v>
      </c>
      <c r="P136" s="124">
        <f t="shared" si="62"/>
        <v>-79.597934682015421</v>
      </c>
      <c r="Q136" s="125">
        <f t="shared" si="63"/>
        <v>0.88944731294164525</v>
      </c>
      <c r="R136" s="328"/>
      <c r="S136" s="47">
        <v>1.0624999999999998</v>
      </c>
      <c r="T136" s="120">
        <v>1.0788425925925924</v>
      </c>
      <c r="U136" s="111">
        <v>14.600000000000044</v>
      </c>
      <c r="V136" s="112">
        <v>23.535214541377478</v>
      </c>
      <c r="W136" s="126"/>
      <c r="X136" s="127"/>
      <c r="Y136" s="337"/>
      <c r="Z136" s="338"/>
      <c r="AA136" s="172">
        <f t="shared" si="64"/>
        <v>-397.9896734100771</v>
      </c>
      <c r="AB136" s="110">
        <f t="shared" si="65"/>
        <v>0.88944731294164525</v>
      </c>
      <c r="AC136" s="333"/>
    </row>
    <row r="137" spans="1:29" ht="15.75" customHeight="1">
      <c r="A137" s="363"/>
      <c r="B137" s="100" t="s">
        <v>118</v>
      </c>
      <c r="C137" s="335" t="s">
        <v>139</v>
      </c>
      <c r="D137" s="336"/>
      <c r="E137" s="101">
        <v>16.66</v>
      </c>
      <c r="F137" s="102">
        <v>6057</v>
      </c>
      <c r="G137" s="121">
        <f t="shared" si="66"/>
        <v>100909.62</v>
      </c>
      <c r="H137" s="62"/>
      <c r="I137" s="104">
        <v>5</v>
      </c>
      <c r="J137" s="105">
        <v>3600</v>
      </c>
      <c r="K137" s="106">
        <f t="shared" si="45"/>
        <v>720</v>
      </c>
      <c r="L137" s="118">
        <v>5</v>
      </c>
      <c r="M137" s="105">
        <f t="shared" si="67"/>
        <v>3193.1478973714538</v>
      </c>
      <c r="N137" s="106">
        <f t="shared" si="60"/>
        <v>638.62957947429072</v>
      </c>
      <c r="O137" s="123">
        <f t="shared" si="61"/>
        <v>0</v>
      </c>
      <c r="P137" s="124">
        <f t="shared" si="62"/>
        <v>-81.370420525709278</v>
      </c>
      <c r="Q137" s="125">
        <f t="shared" si="63"/>
        <v>0.88698552704762601</v>
      </c>
      <c r="R137" s="328"/>
      <c r="S137" s="47">
        <v>1.0888888888888888</v>
      </c>
      <c r="T137" s="120">
        <v>1.1679166666666665</v>
      </c>
      <c r="U137" s="111">
        <v>15</v>
      </c>
      <c r="V137" s="112">
        <v>113.81245456847185</v>
      </c>
      <c r="W137" s="113"/>
      <c r="X137" s="116"/>
      <c r="Y137" s="337"/>
      <c r="Z137" s="338"/>
      <c r="AA137" s="172">
        <f t="shared" si="64"/>
        <v>-406.85210262854616</v>
      </c>
      <c r="AB137" s="110">
        <f t="shared" si="65"/>
        <v>0.88698552704762612</v>
      </c>
      <c r="AC137" s="333"/>
    </row>
    <row r="138" spans="1:29" ht="15.75" customHeight="1">
      <c r="A138" s="363"/>
      <c r="B138" s="100"/>
      <c r="C138" s="335"/>
      <c r="D138" s="336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8"/>
      <c r="S138" s="47"/>
      <c r="T138" s="120"/>
      <c r="U138" s="111"/>
      <c r="V138" s="112"/>
      <c r="W138" s="126"/>
      <c r="X138" s="127"/>
      <c r="Y138" s="337"/>
      <c r="Z138" s="338"/>
      <c r="AA138" s="172"/>
      <c r="AB138" s="110"/>
      <c r="AC138" s="333"/>
    </row>
    <row r="139" spans="1:29" ht="15.75" customHeight="1">
      <c r="A139" s="363"/>
      <c r="B139" s="100"/>
      <c r="C139" s="335"/>
      <c r="D139" s="336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8"/>
      <c r="S139" s="119"/>
      <c r="T139" s="120"/>
      <c r="U139" s="130"/>
      <c r="V139" s="131"/>
      <c r="W139" s="126"/>
      <c r="X139" s="127"/>
      <c r="Y139" s="337"/>
      <c r="Z139" s="338"/>
      <c r="AA139" s="173"/>
      <c r="AB139" s="125"/>
      <c r="AC139" s="333"/>
    </row>
    <row r="140" spans="1:29" ht="15.75" customHeight="1" thickBot="1">
      <c r="A140" s="364"/>
      <c r="B140" s="133" t="s">
        <v>115</v>
      </c>
      <c r="C140" s="358"/>
      <c r="D140" s="358"/>
      <c r="E140" s="134"/>
      <c r="F140" s="167"/>
      <c r="G140" s="135"/>
      <c r="H140" s="69"/>
      <c r="I140" s="136">
        <f t="shared" ref="I140:J140" si="68">AVERAGE(I124:I139)</f>
        <v>4</v>
      </c>
      <c r="J140" s="137">
        <f t="shared" si="68"/>
        <v>3600</v>
      </c>
      <c r="K140" s="138">
        <f t="shared" ref="K140" si="69">J140/I140</f>
        <v>900</v>
      </c>
      <c r="L140" s="136">
        <f t="shared" ref="L140:M140" si="70">AVERAGE(L124:L139)</f>
        <v>4</v>
      </c>
      <c r="M140" s="137">
        <f t="shared" si="70"/>
        <v>3193.039216104572</v>
      </c>
      <c r="N140" s="138">
        <f>M140/L140</f>
        <v>798.259804026143</v>
      </c>
      <c r="O140" s="139">
        <f>L140-I140</f>
        <v>0</v>
      </c>
      <c r="P140" s="140">
        <f>N140-K140</f>
        <v>-101.740195973857</v>
      </c>
      <c r="Q140" s="141">
        <f>N140/K140</f>
        <v>0.88695533780682556</v>
      </c>
      <c r="R140" s="329"/>
      <c r="S140" s="142">
        <v>0.75625000000000009</v>
      </c>
      <c r="T140" s="143">
        <v>1.1679166666666665</v>
      </c>
      <c r="U140" s="144"/>
      <c r="V140" s="166"/>
      <c r="W140" s="167"/>
      <c r="X140" s="138"/>
      <c r="Y140" s="359"/>
      <c r="Z140" s="360"/>
      <c r="AA140" s="174">
        <f>M140-J140</f>
        <v>-406.96078389542799</v>
      </c>
      <c r="AB140" s="141">
        <f>M140/J140</f>
        <v>0.88695533780682556</v>
      </c>
      <c r="AC140" s="334"/>
    </row>
    <row r="142" spans="1:29">
      <c r="Y142" s="365" t="s">
        <v>149</v>
      </c>
      <c r="Z142" s="365"/>
    </row>
    <row r="143" spans="1:29">
      <c r="Y143" s="365" t="s">
        <v>150</v>
      </c>
      <c r="Z143" s="365"/>
    </row>
    <row r="144" spans="1:29">
      <c r="Y144" s="365" t="s">
        <v>151</v>
      </c>
      <c r="Z144" s="365"/>
    </row>
    <row r="145" spans="25:26">
      <c r="Y145" s="365" t="s">
        <v>152</v>
      </c>
      <c r="Z145" s="365"/>
    </row>
    <row r="146" spans="25:26">
      <c r="Y146" s="365" t="s">
        <v>153</v>
      </c>
      <c r="Z146" s="365"/>
    </row>
    <row r="147" spans="25:26">
      <c r="Y147" s="365" t="s">
        <v>154</v>
      </c>
      <c r="Z147" s="365"/>
    </row>
    <row r="148" spans="25:26">
      <c r="Y148" s="365" t="s">
        <v>155</v>
      </c>
      <c r="Z148" s="365"/>
    </row>
    <row r="149" spans="25:26">
      <c r="Y149" s="365" t="s">
        <v>156</v>
      </c>
      <c r="Z149" s="365"/>
    </row>
    <row r="150" spans="25:26">
      <c r="Y150" s="365" t="s">
        <v>157</v>
      </c>
      <c r="Z150" s="365"/>
    </row>
    <row r="151" spans="25:26">
      <c r="Y151" s="365" t="s">
        <v>158</v>
      </c>
      <c r="Z151" s="365"/>
    </row>
    <row r="152" spans="25:26">
      <c r="Y152" s="365" t="s">
        <v>159</v>
      </c>
      <c r="Z152" s="365"/>
    </row>
    <row r="153" spans="25:26">
      <c r="Y153" s="365" t="s">
        <v>160</v>
      </c>
      <c r="Z153" s="365"/>
    </row>
    <row r="154" spans="25:26">
      <c r="Y154" s="365" t="s">
        <v>161</v>
      </c>
      <c r="Z154" s="365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22" priority="1" operator="greaterThan">
      <formula>0</formula>
    </cfRule>
  </conditionalFormatting>
  <conditionalFormatting sqref="P5:P140 AA5:AA140">
    <cfRule type="cellIs" dxfId="21" priority="4" operator="lessThan">
      <formula>0</formula>
    </cfRule>
  </conditionalFormatting>
  <conditionalFormatting sqref="Q5:Q140 AB5:AB140">
    <cfRule type="cellIs" dxfId="20" priority="2" operator="greaterThan">
      <formula>1</formula>
    </cfRule>
    <cfRule type="cellIs" dxfId="19" priority="3" operator="lessThan">
      <formula>0.8</formula>
    </cfRule>
  </conditionalFormatting>
  <conditionalFormatting sqref="AC5:AC6 R5:R140 AC73:AC78">
    <cfRule type="cellIs" dxfId="18" priority="5" operator="lessThan">
      <formula>0.8</formula>
    </cfRule>
  </conditionalFormatting>
  <conditionalFormatting sqref="AC12:AC20">
    <cfRule type="cellIs" dxfId="17" priority="12" operator="lessThan">
      <formula>0.8</formula>
    </cfRule>
  </conditionalFormatting>
  <conditionalFormatting sqref="AC22">
    <cfRule type="cellIs" dxfId="16" priority="11" operator="lessThan">
      <formula>0.8</formula>
    </cfRule>
  </conditionalFormatting>
  <conditionalFormatting sqref="AC39">
    <cfRule type="cellIs" dxfId="15" priority="7" operator="lessThan">
      <formula>0.8</formula>
    </cfRule>
  </conditionalFormatting>
  <conditionalFormatting sqref="AC56:AC61">
    <cfRule type="cellIs" dxfId="14" priority="6" operator="lessThan">
      <formula>0.8</formula>
    </cfRule>
  </conditionalFormatting>
  <conditionalFormatting sqref="AC90">
    <cfRule type="cellIs" dxfId="13" priority="10" operator="lessThan">
      <formula>0.8</formula>
    </cfRule>
  </conditionalFormatting>
  <conditionalFormatting sqref="AC107">
    <cfRule type="cellIs" dxfId="12" priority="9" operator="lessThan">
      <formula>0.8</formula>
    </cfRule>
  </conditionalFormatting>
  <conditionalFormatting sqref="AC124:AC129">
    <cfRule type="cellIs" dxfId="11" priority="8" operator="lessThan">
      <formula>0.8</formula>
    </cfRule>
  </conditionalFormatting>
  <dataValidations count="1">
    <dataValidation type="list" allowBlank="1" showInputMessage="1" showErrorMessage="1" sqref="Y5:Z140" xr:uid="{5E0769BE-CCA8-451A-B6C0-63ACC8693B65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E54E7-FD71-4207-A80A-546F710236CF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R22" sqref="P22:X38"/>
      <selection pane="bottomLeft" activeCell="AA23" sqref="AA23:AB23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SUM(F5:F140)</f>
        <v>99987</v>
      </c>
      <c r="E1" s="88" t="s">
        <v>3</v>
      </c>
      <c r="F1" s="89">
        <f>SUM(G5:G140)</f>
        <v>4479433.08</v>
      </c>
      <c r="G1" s="90" t="s">
        <v>84</v>
      </c>
      <c r="H1" s="91">
        <f>L21+L38+L55+L72+L89+L106+L123+L140</f>
        <v>133.98452380952381</v>
      </c>
      <c r="I1" s="284" t="s">
        <v>85</v>
      </c>
      <c r="J1" s="280"/>
      <c r="K1" s="309"/>
      <c r="L1" s="313" t="s">
        <v>86</v>
      </c>
      <c r="M1" s="314"/>
      <c r="N1" s="315"/>
      <c r="O1" s="280" t="s">
        <v>87</v>
      </c>
      <c r="P1" s="280"/>
      <c r="Q1" s="280"/>
      <c r="R1" s="281"/>
      <c r="S1" s="284" t="s">
        <v>88</v>
      </c>
      <c r="T1" s="280"/>
      <c r="U1" s="280"/>
      <c r="V1" s="280"/>
      <c r="W1" s="280"/>
      <c r="X1" s="281"/>
      <c r="Y1" s="192" t="s">
        <v>187</v>
      </c>
      <c r="Z1" s="192" t="s">
        <v>188</v>
      </c>
      <c r="AA1" s="366" t="s">
        <v>163</v>
      </c>
      <c r="AB1" s="367"/>
      <c r="AC1" s="176" t="s">
        <v>19</v>
      </c>
      <c r="AD1" s="177" t="s">
        <v>162</v>
      </c>
      <c r="AE1" s="284" t="s">
        <v>90</v>
      </c>
      <c r="AF1" s="286"/>
      <c r="AG1" s="287"/>
    </row>
    <row r="2" spans="1:33" ht="26.25" customHeight="1" thickBot="1">
      <c r="A2" s="299">
        <v>46204</v>
      </c>
      <c r="B2" s="300"/>
      <c r="C2" s="92" t="s">
        <v>40</v>
      </c>
      <c r="D2" s="93">
        <f>AVERAGE(N21,N38,N55,N72,N89,N106,N123,N140)</f>
        <v>191.61127859453052</v>
      </c>
      <c r="E2" s="93" t="s">
        <v>91</v>
      </c>
      <c r="F2" s="94">
        <f>F1/D1</f>
        <v>44.800154820126615</v>
      </c>
      <c r="G2" s="95" t="s">
        <v>92</v>
      </c>
      <c r="H2" s="96">
        <f>COUNT(H5:H140)</f>
        <v>1</v>
      </c>
      <c r="I2" s="310"/>
      <c r="J2" s="311"/>
      <c r="K2" s="312"/>
      <c r="L2" s="316"/>
      <c r="M2" s="282"/>
      <c r="N2" s="317"/>
      <c r="O2" s="282"/>
      <c r="P2" s="282"/>
      <c r="Q2" s="282"/>
      <c r="R2" s="283"/>
      <c r="S2" s="285"/>
      <c r="T2" s="282"/>
      <c r="U2" s="282"/>
      <c r="V2" s="282"/>
      <c r="W2" s="282"/>
      <c r="X2" s="283"/>
      <c r="Y2" s="193">
        <f>SUM(Y21,Y38,Y55,Y72,Y89,Y106,Y123,Y140)</f>
        <v>0</v>
      </c>
      <c r="Z2" s="193">
        <f>SUM(Z21,Z38,Z55,Z72,Z89,Z106,Z123,Z140)</f>
        <v>0</v>
      </c>
      <c r="AA2" s="368"/>
      <c r="AB2" s="369"/>
      <c r="AC2" s="201">
        <f>SUM(AC21,AC38,AC55,AC72,AC89,AC106,AC123,AC140)</f>
        <v>57</v>
      </c>
      <c r="AD2" s="202">
        <f>SUM(AD21,AD38,AD55,AD72,AD89,AD106,AD123,AD140)</f>
        <v>0</v>
      </c>
      <c r="AE2" s="288"/>
      <c r="AF2" s="289"/>
      <c r="AG2" s="290"/>
    </row>
    <row r="3" spans="1:33" ht="23.25" customHeight="1">
      <c r="A3" s="301" t="s">
        <v>93</v>
      </c>
      <c r="B3" s="303" t="s">
        <v>94</v>
      </c>
      <c r="C3" s="305" t="s">
        <v>95</v>
      </c>
      <c r="D3" s="305"/>
      <c r="E3" s="307" t="s">
        <v>96</v>
      </c>
      <c r="F3" s="305" t="s">
        <v>97</v>
      </c>
      <c r="G3" s="307" t="s">
        <v>98</v>
      </c>
      <c r="H3" s="356" t="s">
        <v>99</v>
      </c>
      <c r="I3" s="291" t="s">
        <v>100</v>
      </c>
      <c r="J3" s="293" t="s">
        <v>101</v>
      </c>
      <c r="K3" s="295" t="s">
        <v>40</v>
      </c>
      <c r="L3" s="297" t="s">
        <v>100</v>
      </c>
      <c r="M3" s="293" t="s">
        <v>101</v>
      </c>
      <c r="N3" s="295" t="s">
        <v>40</v>
      </c>
      <c r="O3" s="291" t="s">
        <v>100</v>
      </c>
      <c r="P3" s="350" t="s">
        <v>40</v>
      </c>
      <c r="Q3" s="352" t="s">
        <v>102</v>
      </c>
      <c r="R3" s="354" t="s">
        <v>103</v>
      </c>
      <c r="S3" s="339" t="s">
        <v>104</v>
      </c>
      <c r="T3" s="340"/>
      <c r="U3" s="341" t="s">
        <v>105</v>
      </c>
      <c r="V3" s="341" t="s">
        <v>106</v>
      </c>
      <c r="W3" s="305" t="s">
        <v>107</v>
      </c>
      <c r="X3" s="343"/>
      <c r="Y3" s="370" t="s">
        <v>189</v>
      </c>
      <c r="Z3" s="371"/>
      <c r="AA3" s="377" t="s">
        <v>108</v>
      </c>
      <c r="AB3" s="378"/>
      <c r="AC3" s="370" t="s">
        <v>190</v>
      </c>
      <c r="AD3" s="371"/>
      <c r="AE3" s="348" t="s">
        <v>101</v>
      </c>
      <c r="AF3" s="318" t="s">
        <v>102</v>
      </c>
      <c r="AG3" s="320" t="s">
        <v>109</v>
      </c>
    </row>
    <row r="4" spans="1:33" ht="17.25" customHeight="1" thickBot="1">
      <c r="A4" s="302"/>
      <c r="B4" s="304"/>
      <c r="C4" s="306"/>
      <c r="D4" s="306"/>
      <c r="E4" s="308"/>
      <c r="F4" s="306"/>
      <c r="G4" s="308"/>
      <c r="H4" s="357"/>
      <c r="I4" s="292"/>
      <c r="J4" s="294"/>
      <c r="K4" s="296"/>
      <c r="L4" s="298"/>
      <c r="M4" s="294"/>
      <c r="N4" s="296"/>
      <c r="O4" s="292"/>
      <c r="P4" s="351"/>
      <c r="Q4" s="353"/>
      <c r="R4" s="355"/>
      <c r="S4" s="203" t="s">
        <v>110</v>
      </c>
      <c r="T4" s="204" t="s">
        <v>111</v>
      </c>
      <c r="U4" s="342"/>
      <c r="V4" s="342"/>
      <c r="W4" s="99" t="s">
        <v>112</v>
      </c>
      <c r="X4" s="69" t="s">
        <v>113</v>
      </c>
      <c r="Y4" s="194" t="s">
        <v>49</v>
      </c>
      <c r="Z4" s="195" t="s">
        <v>50</v>
      </c>
      <c r="AA4" s="379"/>
      <c r="AB4" s="380"/>
      <c r="AC4" s="194" t="s">
        <v>164</v>
      </c>
      <c r="AD4" s="195" t="s">
        <v>165</v>
      </c>
      <c r="AE4" s="349"/>
      <c r="AF4" s="319"/>
      <c r="AG4" s="321"/>
    </row>
    <row r="5" spans="1:33" ht="15.75" customHeight="1">
      <c r="A5" s="322" t="s">
        <v>170</v>
      </c>
      <c r="B5" s="114" t="s">
        <v>166</v>
      </c>
      <c r="C5" s="372" t="s">
        <v>167</v>
      </c>
      <c r="D5" s="372"/>
      <c r="E5" s="147">
        <v>19.7</v>
      </c>
      <c r="F5" s="151">
        <v>3630</v>
      </c>
      <c r="G5" s="148">
        <f t="shared" ref="G5:G9" si="0">E5*F5</f>
        <v>71511</v>
      </c>
      <c r="H5" s="149"/>
      <c r="I5" s="150">
        <v>13</v>
      </c>
      <c r="J5" s="151">
        <v>1200</v>
      </c>
      <c r="K5" s="152">
        <f>J5/I5</f>
        <v>92.307692307692307</v>
      </c>
      <c r="L5" s="107">
        <v>13</v>
      </c>
      <c r="M5" s="151">
        <f>F5/V5*60</f>
        <v>1082.6904896674564</v>
      </c>
      <c r="N5" s="152">
        <f>M5/L5</f>
        <v>83.283883820573564</v>
      </c>
      <c r="O5" s="154">
        <f>L5-I5</f>
        <v>0</v>
      </c>
      <c r="P5" s="155">
        <f>N5-K5</f>
        <v>-9.0238084871187425</v>
      </c>
      <c r="Q5" s="156">
        <f>N5/K5</f>
        <v>0.90224207472288032</v>
      </c>
      <c r="R5" s="327">
        <f>Q21</f>
        <v>0.89746674582946229</v>
      </c>
      <c r="S5" s="157">
        <v>0.16666666666666666</v>
      </c>
      <c r="T5" s="158">
        <v>0.30635416666666665</v>
      </c>
      <c r="U5" s="159"/>
      <c r="V5" s="160">
        <v>201.16552429207752</v>
      </c>
      <c r="W5" s="181"/>
      <c r="X5" s="152"/>
      <c r="Y5" s="12"/>
      <c r="Z5" s="198"/>
      <c r="AA5" s="330"/>
      <c r="AB5" s="331"/>
      <c r="AC5" s="12">
        <v>5</v>
      </c>
      <c r="AD5" s="198"/>
      <c r="AE5" s="178">
        <f>M5-J5</f>
        <v>-117.3095103325436</v>
      </c>
      <c r="AF5" s="132">
        <f>M5/J5</f>
        <v>0.90224207472288032</v>
      </c>
      <c r="AG5" s="373">
        <f>AF21</f>
        <v>0.89746674582946229</v>
      </c>
    </row>
    <row r="6" spans="1:33" ht="15.75" customHeight="1">
      <c r="A6" s="323"/>
      <c r="B6" s="100" t="s">
        <v>171</v>
      </c>
      <c r="C6" s="376" t="s">
        <v>172</v>
      </c>
      <c r="D6" s="376"/>
      <c r="E6" s="101">
        <v>56.43</v>
      </c>
      <c r="F6" s="102">
        <v>4053</v>
      </c>
      <c r="G6" s="103">
        <f t="shared" si="0"/>
        <v>228710.79</v>
      </c>
      <c r="H6" s="26"/>
      <c r="I6" s="104">
        <v>24</v>
      </c>
      <c r="J6" s="105">
        <v>2000</v>
      </c>
      <c r="K6" s="106">
        <f t="shared" ref="K6:K45" si="1">J6/I6</f>
        <v>83.333333333333329</v>
      </c>
      <c r="L6" s="107">
        <v>24</v>
      </c>
      <c r="M6" s="105">
        <f>F6/V6*60</f>
        <v>1792.5403014463873</v>
      </c>
      <c r="N6" s="106">
        <f>M6/L6</f>
        <v>74.689179226932808</v>
      </c>
      <c r="O6" s="108">
        <f>L6-I6</f>
        <v>0</v>
      </c>
      <c r="P6" s="109">
        <f>N6-K6</f>
        <v>-8.6441541064005207</v>
      </c>
      <c r="Q6" s="110">
        <f>N6/K6</f>
        <v>0.89627015072319371</v>
      </c>
      <c r="R6" s="328"/>
      <c r="S6" s="47">
        <v>0.30972222222222223</v>
      </c>
      <c r="T6" s="48">
        <v>0.40392361111111114</v>
      </c>
      <c r="U6" s="111">
        <v>4.8500000000000387</v>
      </c>
      <c r="V6" s="112">
        <v>135.66222182217041</v>
      </c>
      <c r="W6" s="113"/>
      <c r="X6" s="116"/>
      <c r="Y6" s="12"/>
      <c r="Z6" s="198"/>
      <c r="AA6" s="337"/>
      <c r="AB6" s="338"/>
      <c r="AC6" s="12">
        <v>3</v>
      </c>
      <c r="AD6" s="198"/>
      <c r="AE6" s="117">
        <f>M6-J6</f>
        <v>-207.45969855361272</v>
      </c>
      <c r="AF6" s="110">
        <f>M6/J6</f>
        <v>0.8962701507231936</v>
      </c>
      <c r="AG6" s="374"/>
    </row>
    <row r="7" spans="1:33" ht="15.75" customHeight="1">
      <c r="A7" s="323"/>
      <c r="B7" s="100" t="s">
        <v>173</v>
      </c>
      <c r="C7" s="376" t="s">
        <v>196</v>
      </c>
      <c r="D7" s="376"/>
      <c r="E7" s="101">
        <v>77.349999999999994</v>
      </c>
      <c r="F7" s="102">
        <v>1078</v>
      </c>
      <c r="G7" s="103">
        <f t="shared" si="0"/>
        <v>83383.299999999988</v>
      </c>
      <c r="H7" s="26"/>
      <c r="I7" s="104">
        <v>25</v>
      </c>
      <c r="J7" s="105">
        <v>2000</v>
      </c>
      <c r="K7" s="106">
        <f t="shared" si="1"/>
        <v>80</v>
      </c>
      <c r="L7" s="107">
        <v>25</v>
      </c>
      <c r="M7" s="105">
        <f>F7/V7*60</f>
        <v>1788.832368302777</v>
      </c>
      <c r="N7" s="106">
        <f>M7/L7</f>
        <v>71.553294732111084</v>
      </c>
      <c r="O7" s="108">
        <f>L7-I7</f>
        <v>0</v>
      </c>
      <c r="P7" s="109">
        <f>N7-K7</f>
        <v>-8.4467052678889161</v>
      </c>
      <c r="Q7" s="110">
        <f>N7/K7</f>
        <v>0.89441618415138857</v>
      </c>
      <c r="R7" s="328"/>
      <c r="S7" s="47">
        <v>0.40694444444444444</v>
      </c>
      <c r="T7" s="48">
        <v>0.43204861111111109</v>
      </c>
      <c r="U7" s="111">
        <v>5</v>
      </c>
      <c r="V7" s="112">
        <v>36.157664153498978</v>
      </c>
      <c r="W7" s="113"/>
      <c r="X7" s="116"/>
      <c r="Y7" s="12"/>
      <c r="Z7" s="198"/>
      <c r="AA7" s="337"/>
      <c r="AB7" s="338"/>
      <c r="AC7" s="12">
        <v>1</v>
      </c>
      <c r="AD7" s="198"/>
      <c r="AE7" s="117">
        <f>M7-J7</f>
        <v>-211.16763169722299</v>
      </c>
      <c r="AF7" s="110">
        <f>M7/J7</f>
        <v>0.89441618415138846</v>
      </c>
      <c r="AG7" s="374"/>
    </row>
    <row r="8" spans="1:33" ht="15.75" customHeight="1">
      <c r="A8" s="323"/>
      <c r="B8" s="100" t="s">
        <v>173</v>
      </c>
      <c r="C8" s="376" t="s">
        <v>174</v>
      </c>
      <c r="D8" s="376"/>
      <c r="E8" s="101">
        <v>77.34</v>
      </c>
      <c r="F8" s="102">
        <v>2189</v>
      </c>
      <c r="G8" s="103">
        <f t="shared" si="0"/>
        <v>169297.26</v>
      </c>
      <c r="H8" s="26"/>
      <c r="I8" s="104">
        <v>23</v>
      </c>
      <c r="J8" s="105">
        <v>2000</v>
      </c>
      <c r="K8" s="106">
        <f t="shared" si="1"/>
        <v>86.956521739130437</v>
      </c>
      <c r="L8" s="107">
        <v>23</v>
      </c>
      <c r="M8" s="105">
        <f>F8/V8*60</f>
        <v>1795.8192297084638</v>
      </c>
      <c r="N8" s="106">
        <f>M8/L8</f>
        <v>78.079096943846253</v>
      </c>
      <c r="O8" s="108">
        <f>L8-I8</f>
        <v>0</v>
      </c>
      <c r="P8" s="109">
        <f>N8-K8</f>
        <v>-8.8774247952841847</v>
      </c>
      <c r="Q8" s="110">
        <f>N8/K8</f>
        <v>0.89790961485423193</v>
      </c>
      <c r="R8" s="328"/>
      <c r="S8" s="47">
        <v>0.43611111111111112</v>
      </c>
      <c r="T8" s="48">
        <v>0.48689814814814814</v>
      </c>
      <c r="U8" s="111">
        <v>5.8500000000000352</v>
      </c>
      <c r="V8" s="112">
        <v>73.136537256771632</v>
      </c>
      <c r="W8" s="113">
        <v>0.48689814814814814</v>
      </c>
      <c r="X8" s="116">
        <v>0.52569444444444435</v>
      </c>
      <c r="Y8" s="12"/>
      <c r="Z8" s="198"/>
      <c r="AA8" s="337"/>
      <c r="AB8" s="338"/>
      <c r="AC8" s="12">
        <v>2</v>
      </c>
      <c r="AD8" s="198"/>
      <c r="AE8" s="117">
        <f>M8-J8</f>
        <v>-204.18077029153619</v>
      </c>
      <c r="AF8" s="110">
        <f>M8/J8</f>
        <v>0.89790961485423193</v>
      </c>
      <c r="AG8" s="374"/>
    </row>
    <row r="9" spans="1:33" ht="15.75" customHeight="1">
      <c r="A9" s="323"/>
      <c r="B9" s="100" t="s">
        <v>173</v>
      </c>
      <c r="C9" s="376" t="s">
        <v>176</v>
      </c>
      <c r="D9" s="376"/>
      <c r="E9" s="101">
        <v>59.52</v>
      </c>
      <c r="F9" s="102">
        <v>4740</v>
      </c>
      <c r="G9" s="103">
        <f t="shared" si="0"/>
        <v>282124.79999999999</v>
      </c>
      <c r="H9" s="13"/>
      <c r="I9" s="104">
        <v>24</v>
      </c>
      <c r="J9" s="105">
        <v>2000</v>
      </c>
      <c r="K9" s="106">
        <f t="shared" si="1"/>
        <v>83.333333333333329</v>
      </c>
      <c r="L9" s="107">
        <v>24</v>
      </c>
      <c r="M9" s="105">
        <f>F9/V9*60</f>
        <v>1796.8116725059688</v>
      </c>
      <c r="N9" s="106">
        <f>M9/L9</f>
        <v>74.867153021082032</v>
      </c>
      <c r="O9" s="108">
        <f>L9-I9</f>
        <v>0</v>
      </c>
      <c r="P9" s="109">
        <f>N9-K9</f>
        <v>-8.4661803122512964</v>
      </c>
      <c r="Q9" s="110">
        <f>N9/K9</f>
        <v>0.89840583625298442</v>
      </c>
      <c r="R9" s="328"/>
      <c r="S9" s="47">
        <v>0.52569444444444435</v>
      </c>
      <c r="T9" s="48">
        <v>0.63560185185185181</v>
      </c>
      <c r="U9" s="111">
        <v>55.866666666666553</v>
      </c>
      <c r="V9" s="112">
        <v>158.28036090357446</v>
      </c>
      <c r="W9" s="113"/>
      <c r="X9" s="116"/>
      <c r="Y9" s="12"/>
      <c r="Z9" s="198"/>
      <c r="AA9" s="337"/>
      <c r="AB9" s="338"/>
      <c r="AC9" s="12">
        <v>4</v>
      </c>
      <c r="AD9" s="198"/>
      <c r="AE9" s="117">
        <f>M9-J9</f>
        <v>-203.18832749403123</v>
      </c>
      <c r="AF9" s="110">
        <f>M9/J9</f>
        <v>0.89840583625298442</v>
      </c>
      <c r="AG9" s="374"/>
    </row>
    <row r="10" spans="1:33" ht="15.75" customHeight="1">
      <c r="A10" s="323"/>
      <c r="B10" s="100"/>
      <c r="C10" s="376"/>
      <c r="D10" s="376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328"/>
      <c r="S10" s="47"/>
      <c r="T10" s="120"/>
      <c r="U10" s="111"/>
      <c r="V10" s="112"/>
      <c r="W10" s="113"/>
      <c r="X10" s="116"/>
      <c r="Y10" s="12"/>
      <c r="Z10" s="198"/>
      <c r="AA10" s="337"/>
      <c r="AB10" s="338"/>
      <c r="AC10" s="12"/>
      <c r="AD10" s="198"/>
      <c r="AE10" s="117"/>
      <c r="AF10" s="110"/>
      <c r="AG10" s="374"/>
    </row>
    <row r="11" spans="1:33" ht="15.75" customHeight="1">
      <c r="A11" s="323"/>
      <c r="B11" s="100"/>
      <c r="C11" s="376"/>
      <c r="D11" s="376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328"/>
      <c r="S11" s="47"/>
      <c r="T11" s="120"/>
      <c r="U11" s="111"/>
      <c r="V11" s="112"/>
      <c r="W11" s="113"/>
      <c r="X11" s="116"/>
      <c r="Y11" s="12"/>
      <c r="Z11" s="198"/>
      <c r="AA11" s="337"/>
      <c r="AB11" s="338"/>
      <c r="AC11" s="12"/>
      <c r="AD11" s="198"/>
      <c r="AE11" s="117"/>
      <c r="AF11" s="110"/>
      <c r="AG11" s="374"/>
    </row>
    <row r="12" spans="1:33" ht="15.75" customHeight="1">
      <c r="A12" s="323"/>
      <c r="B12" s="100"/>
      <c r="C12" s="376"/>
      <c r="D12" s="376"/>
      <c r="E12" s="101"/>
      <c r="F12" s="102"/>
      <c r="G12" s="121"/>
      <c r="H12" s="62"/>
      <c r="I12" s="104"/>
      <c r="J12" s="105"/>
      <c r="K12" s="106"/>
      <c r="L12" s="107"/>
      <c r="M12" s="105"/>
      <c r="N12" s="106"/>
      <c r="O12" s="123"/>
      <c r="P12" s="124"/>
      <c r="Q12" s="125"/>
      <c r="R12" s="328"/>
      <c r="S12" s="47"/>
      <c r="T12" s="120"/>
      <c r="U12" s="111"/>
      <c r="V12" s="112"/>
      <c r="W12" s="113"/>
      <c r="X12" s="116"/>
      <c r="Y12" s="12"/>
      <c r="Z12" s="198"/>
      <c r="AA12" s="337"/>
      <c r="AB12" s="338"/>
      <c r="AC12" s="12"/>
      <c r="AD12" s="198"/>
      <c r="AE12" s="117"/>
      <c r="AF12" s="110"/>
      <c r="AG12" s="374"/>
    </row>
    <row r="13" spans="1:33" ht="15.75" customHeight="1">
      <c r="A13" s="323"/>
      <c r="B13" s="100"/>
      <c r="C13" s="376"/>
      <c r="D13" s="37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328"/>
      <c r="S13" s="47"/>
      <c r="T13" s="120"/>
      <c r="U13" s="111"/>
      <c r="V13" s="112"/>
      <c r="W13" s="113"/>
      <c r="X13" s="116"/>
      <c r="Y13" s="12"/>
      <c r="Z13" s="198"/>
      <c r="AA13" s="337"/>
      <c r="AB13" s="338"/>
      <c r="AC13" s="12"/>
      <c r="AD13" s="198"/>
      <c r="AE13" s="117"/>
      <c r="AF13" s="110"/>
      <c r="AG13" s="374"/>
    </row>
    <row r="14" spans="1:33" ht="15.75" customHeight="1">
      <c r="A14" s="323"/>
      <c r="B14" s="100"/>
      <c r="C14" s="376"/>
      <c r="D14" s="37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328"/>
      <c r="S14" s="47"/>
      <c r="T14" s="120"/>
      <c r="U14" s="111"/>
      <c r="V14" s="112"/>
      <c r="W14" s="113"/>
      <c r="X14" s="116"/>
      <c r="Y14" s="12"/>
      <c r="Z14" s="198"/>
      <c r="AA14" s="337"/>
      <c r="AB14" s="338"/>
      <c r="AC14" s="12"/>
      <c r="AD14" s="198"/>
      <c r="AE14" s="117"/>
      <c r="AF14" s="110"/>
      <c r="AG14" s="374"/>
    </row>
    <row r="15" spans="1:33" ht="15.75" customHeight="1">
      <c r="A15" s="323"/>
      <c r="B15" s="100"/>
      <c r="C15" s="376"/>
      <c r="D15" s="37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328"/>
      <c r="S15" s="47"/>
      <c r="T15" s="120"/>
      <c r="U15" s="111"/>
      <c r="V15" s="112"/>
      <c r="W15" s="113"/>
      <c r="X15" s="116"/>
      <c r="Y15" s="12"/>
      <c r="Z15" s="198"/>
      <c r="AA15" s="337"/>
      <c r="AB15" s="338"/>
      <c r="AC15" s="12"/>
      <c r="AD15" s="198"/>
      <c r="AE15" s="117"/>
      <c r="AF15" s="110"/>
      <c r="AG15" s="374"/>
    </row>
    <row r="16" spans="1:33" ht="15.75" customHeight="1">
      <c r="A16" s="323"/>
      <c r="B16" s="100"/>
      <c r="C16" s="376"/>
      <c r="D16" s="37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328"/>
      <c r="S16" s="47"/>
      <c r="T16" s="120"/>
      <c r="U16" s="111"/>
      <c r="V16" s="112"/>
      <c r="W16" s="113"/>
      <c r="X16" s="116"/>
      <c r="Y16" s="12"/>
      <c r="Z16" s="198"/>
      <c r="AA16" s="337"/>
      <c r="AB16" s="338"/>
      <c r="AC16" s="12"/>
      <c r="AD16" s="198"/>
      <c r="AE16" s="117"/>
      <c r="AF16" s="110"/>
      <c r="AG16" s="374"/>
    </row>
    <row r="17" spans="1:33" ht="15.75" customHeight="1">
      <c r="A17" s="323"/>
      <c r="B17" s="100"/>
      <c r="C17" s="376"/>
      <c r="D17" s="37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328"/>
      <c r="S17" s="47"/>
      <c r="T17" s="120"/>
      <c r="U17" s="111"/>
      <c r="V17" s="112"/>
      <c r="W17" s="113"/>
      <c r="X17" s="116"/>
      <c r="Y17" s="12"/>
      <c r="Z17" s="198"/>
      <c r="AA17" s="337"/>
      <c r="AB17" s="338"/>
      <c r="AC17" s="12"/>
      <c r="AD17" s="198"/>
      <c r="AE17" s="117"/>
      <c r="AF17" s="110"/>
      <c r="AG17" s="374"/>
    </row>
    <row r="18" spans="1:33" ht="15.75" customHeight="1">
      <c r="A18" s="323"/>
      <c r="B18" s="100"/>
      <c r="C18" s="376"/>
      <c r="D18" s="37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328"/>
      <c r="S18" s="47"/>
      <c r="T18" s="120"/>
      <c r="U18" s="111"/>
      <c r="V18" s="112"/>
      <c r="W18" s="113"/>
      <c r="X18" s="116"/>
      <c r="Y18" s="12"/>
      <c r="Z18" s="198"/>
      <c r="AA18" s="337"/>
      <c r="AB18" s="338"/>
      <c r="AC18" s="12"/>
      <c r="AD18" s="198"/>
      <c r="AE18" s="117"/>
      <c r="AF18" s="110"/>
      <c r="AG18" s="374"/>
    </row>
    <row r="19" spans="1:33" ht="15.75" customHeight="1">
      <c r="A19" s="323"/>
      <c r="B19" s="100"/>
      <c r="C19" s="376"/>
      <c r="D19" s="37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328"/>
      <c r="S19" s="47"/>
      <c r="T19" s="120"/>
      <c r="U19" s="111"/>
      <c r="V19" s="112"/>
      <c r="W19" s="113"/>
      <c r="X19" s="116"/>
      <c r="Y19" s="12"/>
      <c r="Z19" s="198"/>
      <c r="AA19" s="337"/>
      <c r="AB19" s="338"/>
      <c r="AC19" s="12"/>
      <c r="AD19" s="198"/>
      <c r="AE19" s="117"/>
      <c r="AF19" s="110"/>
      <c r="AG19" s="374"/>
    </row>
    <row r="20" spans="1:33" ht="15.75" customHeight="1">
      <c r="A20" s="323"/>
      <c r="B20" s="100"/>
      <c r="C20" s="376"/>
      <c r="D20" s="376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328"/>
      <c r="S20" s="47"/>
      <c r="T20" s="120"/>
      <c r="U20" s="130"/>
      <c r="V20" s="112"/>
      <c r="W20" s="113"/>
      <c r="X20" s="116"/>
      <c r="Y20" s="12"/>
      <c r="Z20" s="198"/>
      <c r="AA20" s="337"/>
      <c r="AB20" s="338"/>
      <c r="AC20" s="12"/>
      <c r="AD20" s="198"/>
      <c r="AE20" s="117"/>
      <c r="AF20" s="110"/>
      <c r="AG20" s="374"/>
    </row>
    <row r="21" spans="1:33" ht="15.75" customHeight="1" thickBot="1">
      <c r="A21" s="324"/>
      <c r="B21" s="133" t="s">
        <v>115</v>
      </c>
      <c r="C21" s="358"/>
      <c r="D21" s="358"/>
      <c r="E21" s="134"/>
      <c r="F21" s="167"/>
      <c r="G21" s="135"/>
      <c r="H21" s="69"/>
      <c r="I21" s="136">
        <f t="shared" ref="I21:J21" si="2">AVERAGE(I5:I20)</f>
        <v>21.8</v>
      </c>
      <c r="J21" s="137">
        <f t="shared" si="2"/>
        <v>1840</v>
      </c>
      <c r="K21" s="138">
        <f t="shared" ref="K21" si="3">J21/I21</f>
        <v>84.403669724770637</v>
      </c>
      <c r="L21" s="136">
        <f t="shared" ref="L21:M21" si="4">AVERAGE(L5:L20)</f>
        <v>21.8</v>
      </c>
      <c r="M21" s="137">
        <f t="shared" si="4"/>
        <v>1651.3388123262107</v>
      </c>
      <c r="N21" s="138">
        <f t="shared" ref="N21:N27" si="5">M21/L21</f>
        <v>75.749486803954611</v>
      </c>
      <c r="O21" s="139">
        <f t="shared" ref="O21:O27" si="6">L21-I21</f>
        <v>0</v>
      </c>
      <c r="P21" s="140">
        <f t="shared" ref="P21:P27" si="7">N21-K21</f>
        <v>-8.6541829208160266</v>
      </c>
      <c r="Q21" s="141">
        <f t="shared" ref="Q21:Q27" si="8">N21/K21</f>
        <v>0.89746674582946229</v>
      </c>
      <c r="R21" s="329"/>
      <c r="S21" s="142">
        <v>0.16666666666666666</v>
      </c>
      <c r="T21" s="143">
        <v>0.63560185185185181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359"/>
      <c r="AB21" s="360"/>
      <c r="AC21" s="179">
        <f>SUM(AC5:AC20)</f>
        <v>15</v>
      </c>
      <c r="AD21" s="180">
        <f>SUM(AD5:AD20)</f>
        <v>0</v>
      </c>
      <c r="AE21" s="168">
        <f t="shared" ref="AE21:AE27" si="9">M21-J21</f>
        <v>-188.6611876737893</v>
      </c>
      <c r="AF21" s="141">
        <f t="shared" ref="AF21:AF27" si="10">M21/J21</f>
        <v>0.89746674582946229</v>
      </c>
      <c r="AG21" s="375"/>
    </row>
    <row r="22" spans="1:33" ht="15.75" customHeight="1">
      <c r="A22" s="361" t="s">
        <v>177</v>
      </c>
      <c r="B22" s="146" t="s">
        <v>192</v>
      </c>
      <c r="C22" s="325" t="s">
        <v>218</v>
      </c>
      <c r="D22" s="326"/>
      <c r="E22" s="147">
        <v>36.450000000000003</v>
      </c>
      <c r="F22" s="159">
        <v>2835</v>
      </c>
      <c r="G22" s="148">
        <f t="shared" ref="G22:G27" si="11">E22*F22</f>
        <v>103335.75000000001</v>
      </c>
      <c r="H22" s="149"/>
      <c r="I22" s="153">
        <v>20</v>
      </c>
      <c r="J22" s="151">
        <v>2100</v>
      </c>
      <c r="K22" s="152">
        <f>J22/I22</f>
        <v>105</v>
      </c>
      <c r="L22" s="153">
        <v>20</v>
      </c>
      <c r="M22" s="151">
        <f t="shared" ref="M22:M27" si="12">F22/V22*60</f>
        <v>1898.5283422374978</v>
      </c>
      <c r="N22" s="152">
        <f t="shared" si="5"/>
        <v>94.926417111874883</v>
      </c>
      <c r="O22" s="154">
        <f t="shared" si="6"/>
        <v>0</v>
      </c>
      <c r="P22" s="155">
        <f t="shared" si="7"/>
        <v>-10.073582888125117</v>
      </c>
      <c r="Q22" s="156">
        <f t="shared" si="8"/>
        <v>0.90406111535118938</v>
      </c>
      <c r="R22" s="327">
        <f>Q38</f>
        <v>0.90089797380187109</v>
      </c>
      <c r="S22" s="157">
        <v>0.16666666666666666</v>
      </c>
      <c r="T22" s="158">
        <v>0.2288773148148148</v>
      </c>
      <c r="U22" s="159"/>
      <c r="V22" s="160">
        <v>89.595712750608598</v>
      </c>
      <c r="W22" s="97"/>
      <c r="X22" s="98"/>
      <c r="Y22" s="12"/>
      <c r="Z22" s="198"/>
      <c r="AA22" s="330"/>
      <c r="AB22" s="331"/>
      <c r="AC22" s="12">
        <v>1</v>
      </c>
      <c r="AD22" s="198"/>
      <c r="AE22" s="115">
        <f t="shared" si="9"/>
        <v>-201.47165776250222</v>
      </c>
      <c r="AF22" s="156">
        <f t="shared" si="10"/>
        <v>0.90406111535118938</v>
      </c>
      <c r="AG22" s="381">
        <f>AF38</f>
        <v>0.90956045431919685</v>
      </c>
    </row>
    <row r="23" spans="1:33" ht="15.75" customHeight="1">
      <c r="A23" s="362"/>
      <c r="B23" s="163" t="s">
        <v>166</v>
      </c>
      <c r="C23" s="335" t="s">
        <v>221</v>
      </c>
      <c r="D23" s="336"/>
      <c r="E23" s="101">
        <v>31.72</v>
      </c>
      <c r="F23" s="111">
        <v>1767</v>
      </c>
      <c r="G23" s="103">
        <f t="shared" si="11"/>
        <v>56049.24</v>
      </c>
      <c r="H23" s="26"/>
      <c r="I23" s="107">
        <v>22</v>
      </c>
      <c r="J23" s="105">
        <v>2000</v>
      </c>
      <c r="K23" s="106">
        <f t="shared" si="1"/>
        <v>90.909090909090907</v>
      </c>
      <c r="L23" s="107">
        <v>22</v>
      </c>
      <c r="M23" s="105">
        <f t="shared" si="12"/>
        <v>1800.8072198559137</v>
      </c>
      <c r="N23" s="106">
        <f t="shared" si="5"/>
        <v>81.854873629814264</v>
      </c>
      <c r="O23" s="108">
        <f t="shared" si="6"/>
        <v>0</v>
      </c>
      <c r="P23" s="109">
        <f t="shared" si="7"/>
        <v>-9.0542172792766422</v>
      </c>
      <c r="Q23" s="110">
        <f t="shared" si="8"/>
        <v>0.90040360992795698</v>
      </c>
      <c r="R23" s="328"/>
      <c r="S23" s="47">
        <v>0.23194444444444443</v>
      </c>
      <c r="T23" s="48">
        <v>0.27282407407407405</v>
      </c>
      <c r="U23" s="111">
        <v>5</v>
      </c>
      <c r="V23" s="112">
        <v>58.873597812698065</v>
      </c>
      <c r="W23" s="113"/>
      <c r="X23" s="116"/>
      <c r="Y23" s="12"/>
      <c r="Z23" s="198"/>
      <c r="AA23" s="337"/>
      <c r="AB23" s="338"/>
      <c r="AC23" s="12">
        <v>1</v>
      </c>
      <c r="AD23" s="198"/>
      <c r="AE23" s="117">
        <f t="shared" si="9"/>
        <v>-199.19278014408633</v>
      </c>
      <c r="AF23" s="110">
        <f t="shared" si="10"/>
        <v>0.90040360992795687</v>
      </c>
      <c r="AG23" s="374"/>
    </row>
    <row r="24" spans="1:33" ht="15.75" customHeight="1">
      <c r="A24" s="362"/>
      <c r="B24" s="163" t="s">
        <v>166</v>
      </c>
      <c r="C24" s="335" t="s">
        <v>222</v>
      </c>
      <c r="D24" s="336"/>
      <c r="E24" s="101">
        <v>34.79</v>
      </c>
      <c r="F24" s="111">
        <v>1865</v>
      </c>
      <c r="G24" s="103">
        <f t="shared" si="11"/>
        <v>64883.35</v>
      </c>
      <c r="H24" s="26"/>
      <c r="I24" s="107">
        <v>11</v>
      </c>
      <c r="J24" s="105">
        <v>2000</v>
      </c>
      <c r="K24" s="106">
        <f t="shared" si="1"/>
        <v>181.81818181818181</v>
      </c>
      <c r="L24" s="107">
        <v>11</v>
      </c>
      <c r="M24" s="105">
        <f t="shared" si="12"/>
        <v>1806.2749008060186</v>
      </c>
      <c r="N24" s="106">
        <f t="shared" si="5"/>
        <v>164.20680916418351</v>
      </c>
      <c r="O24" s="108">
        <f t="shared" si="6"/>
        <v>0</v>
      </c>
      <c r="P24" s="109">
        <f t="shared" si="7"/>
        <v>-17.611372653998302</v>
      </c>
      <c r="Q24" s="110">
        <f t="shared" si="8"/>
        <v>0.9031374504030093</v>
      </c>
      <c r="R24" s="328"/>
      <c r="S24" s="47">
        <v>0.27569444444444441</v>
      </c>
      <c r="T24" s="48">
        <v>0.31871527777777775</v>
      </c>
      <c r="U24" s="111">
        <v>5</v>
      </c>
      <c r="V24" s="112">
        <v>61.950703046400399</v>
      </c>
      <c r="W24" s="113"/>
      <c r="X24" s="116"/>
      <c r="Y24" s="12"/>
      <c r="Z24" s="198"/>
      <c r="AA24" s="337"/>
      <c r="AB24" s="338"/>
      <c r="AC24" s="12">
        <v>0</v>
      </c>
      <c r="AD24" s="198"/>
      <c r="AE24" s="117">
        <f t="shared" si="9"/>
        <v>-193.72509919398135</v>
      </c>
      <c r="AF24" s="110">
        <f t="shared" si="10"/>
        <v>0.9031374504030093</v>
      </c>
      <c r="AG24" s="374"/>
    </row>
    <row r="25" spans="1:33" ht="15.75" customHeight="1">
      <c r="A25" s="362"/>
      <c r="B25" s="163" t="s">
        <v>166</v>
      </c>
      <c r="C25" s="335" t="s">
        <v>220</v>
      </c>
      <c r="D25" s="336"/>
      <c r="E25" s="101">
        <v>33.200000000000003</v>
      </c>
      <c r="F25" s="111">
        <v>2969</v>
      </c>
      <c r="G25" s="103">
        <f t="shared" si="11"/>
        <v>98570.8</v>
      </c>
      <c r="H25" s="26"/>
      <c r="I25" s="107">
        <v>11</v>
      </c>
      <c r="J25" s="105">
        <v>2000</v>
      </c>
      <c r="K25" s="106">
        <f t="shared" si="1"/>
        <v>181.81818181818181</v>
      </c>
      <c r="L25" s="107">
        <v>11</v>
      </c>
      <c r="M25" s="105">
        <f t="shared" si="12"/>
        <v>1805.273932816066</v>
      </c>
      <c r="N25" s="106">
        <f t="shared" si="5"/>
        <v>164.11581207418783</v>
      </c>
      <c r="O25" s="108">
        <f t="shared" si="6"/>
        <v>0</v>
      </c>
      <c r="P25" s="109">
        <f t="shared" si="7"/>
        <v>-17.702369743993984</v>
      </c>
      <c r="Q25" s="110">
        <f t="shared" si="8"/>
        <v>0.90263696640803304</v>
      </c>
      <c r="R25" s="328"/>
      <c r="S25" s="47">
        <v>0.32291666666666663</v>
      </c>
      <c r="T25" s="48">
        <v>0.39143518518518516</v>
      </c>
      <c r="U25" s="111">
        <v>6.0499999999999865</v>
      </c>
      <c r="V25" s="112">
        <v>98.677545142480142</v>
      </c>
      <c r="W25" s="113"/>
      <c r="X25" s="116"/>
      <c r="Y25" s="12"/>
      <c r="Z25" s="198"/>
      <c r="AA25" s="337"/>
      <c r="AB25" s="338"/>
      <c r="AC25" s="12">
        <v>1</v>
      </c>
      <c r="AD25" s="198"/>
      <c r="AE25" s="117">
        <f t="shared" si="9"/>
        <v>-194.72606718393399</v>
      </c>
      <c r="AF25" s="110">
        <f t="shared" si="10"/>
        <v>0.90263696640803304</v>
      </c>
      <c r="AG25" s="374"/>
    </row>
    <row r="26" spans="1:33" ht="15.75" customHeight="1">
      <c r="A26" s="363"/>
      <c r="B26" s="163" t="s">
        <v>166</v>
      </c>
      <c r="C26" s="335" t="s">
        <v>225</v>
      </c>
      <c r="D26" s="336"/>
      <c r="E26" s="101">
        <v>51.44</v>
      </c>
      <c r="F26" s="111">
        <v>2629</v>
      </c>
      <c r="G26" s="103">
        <f t="shared" si="11"/>
        <v>135235.75999999998</v>
      </c>
      <c r="H26" s="13"/>
      <c r="I26" s="118">
        <v>19</v>
      </c>
      <c r="J26" s="105">
        <v>2000</v>
      </c>
      <c r="K26" s="106">
        <f t="shared" si="1"/>
        <v>105.26315789473684</v>
      </c>
      <c r="L26" s="107">
        <v>19</v>
      </c>
      <c r="M26" s="105">
        <f t="shared" si="12"/>
        <v>1786.7152450743363</v>
      </c>
      <c r="N26" s="106">
        <f t="shared" si="5"/>
        <v>94.037644477596643</v>
      </c>
      <c r="O26" s="108">
        <f t="shared" si="6"/>
        <v>0</v>
      </c>
      <c r="P26" s="109">
        <f t="shared" si="7"/>
        <v>-11.225513417140192</v>
      </c>
      <c r="Q26" s="110">
        <f t="shared" si="8"/>
        <v>0.89335762253716822</v>
      </c>
      <c r="R26" s="328"/>
      <c r="S26" s="47">
        <v>0.39513888888888882</v>
      </c>
      <c r="T26" s="48">
        <v>0.4564467592592592</v>
      </c>
      <c r="U26" s="111">
        <v>5.3333333333332611</v>
      </c>
      <c r="V26" s="112">
        <v>88.284913018379285</v>
      </c>
      <c r="W26" s="113">
        <v>0.4564467592592592</v>
      </c>
      <c r="X26" s="116">
        <v>0.4951388888888888</v>
      </c>
      <c r="Y26" s="12"/>
      <c r="Z26" s="198"/>
      <c r="AA26" s="337"/>
      <c r="AB26" s="338"/>
      <c r="AC26" s="12">
        <v>3</v>
      </c>
      <c r="AD26" s="198"/>
      <c r="AE26" s="117">
        <f t="shared" si="9"/>
        <v>-213.28475492566372</v>
      </c>
      <c r="AF26" s="110">
        <f t="shared" si="10"/>
        <v>0.89335762253716811</v>
      </c>
      <c r="AG26" s="374"/>
    </row>
    <row r="27" spans="1:33" ht="15.75" customHeight="1">
      <c r="A27" s="363"/>
      <c r="B27" s="163" t="s">
        <v>168</v>
      </c>
      <c r="C27" s="335" t="s">
        <v>169</v>
      </c>
      <c r="D27" s="336"/>
      <c r="E27" s="101">
        <v>29.97</v>
      </c>
      <c r="F27" s="111">
        <v>2321</v>
      </c>
      <c r="G27" s="121">
        <f t="shared" si="11"/>
        <v>69560.37</v>
      </c>
      <c r="H27" s="122"/>
      <c r="I27" s="107">
        <v>21</v>
      </c>
      <c r="J27" s="105">
        <v>2790</v>
      </c>
      <c r="K27" s="106">
        <f t="shared" si="1"/>
        <v>132.85714285714286</v>
      </c>
      <c r="L27" s="107">
        <v>22</v>
      </c>
      <c r="M27" s="105">
        <f t="shared" si="12"/>
        <v>2626.6346153846152</v>
      </c>
      <c r="N27" s="106">
        <f t="shared" si="5"/>
        <v>119.39248251748251</v>
      </c>
      <c r="O27" s="108">
        <f t="shared" si="6"/>
        <v>1</v>
      </c>
      <c r="P27" s="109">
        <f t="shared" si="7"/>
        <v>-13.464660339660355</v>
      </c>
      <c r="Q27" s="110">
        <f t="shared" si="8"/>
        <v>0.89865309421761019</v>
      </c>
      <c r="R27" s="328"/>
      <c r="S27" s="47">
        <v>0.4951388888888888</v>
      </c>
      <c r="T27" s="120">
        <v>0.53195601851851837</v>
      </c>
      <c r="U27" s="111">
        <v>55.716666666666612</v>
      </c>
      <c r="V27" s="112">
        <v>53.018413442178868</v>
      </c>
      <c r="W27" s="113"/>
      <c r="X27" s="116"/>
      <c r="Y27" s="12"/>
      <c r="Z27" s="198"/>
      <c r="AA27" s="337"/>
      <c r="AB27" s="338"/>
      <c r="AC27" s="12">
        <v>0</v>
      </c>
      <c r="AD27" s="198"/>
      <c r="AE27" s="117">
        <f t="shared" si="9"/>
        <v>-163.36538461538476</v>
      </c>
      <c r="AF27" s="110">
        <f t="shared" si="10"/>
        <v>0.94144609870416318</v>
      </c>
      <c r="AG27" s="374"/>
    </row>
    <row r="28" spans="1:33" ht="15.75" customHeight="1">
      <c r="A28" s="363"/>
      <c r="B28" s="163"/>
      <c r="C28" s="335"/>
      <c r="D28" s="336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328"/>
      <c r="S28" s="47"/>
      <c r="T28" s="120"/>
      <c r="U28" s="111"/>
      <c r="V28" s="112"/>
      <c r="W28" s="113"/>
      <c r="X28" s="116"/>
      <c r="Y28" s="12"/>
      <c r="Z28" s="198"/>
      <c r="AA28" s="337"/>
      <c r="AB28" s="338"/>
      <c r="AC28" s="12"/>
      <c r="AD28" s="198"/>
      <c r="AE28" s="117"/>
      <c r="AF28" s="110"/>
      <c r="AG28" s="374"/>
    </row>
    <row r="29" spans="1:33" ht="15.75" customHeight="1">
      <c r="A29" s="363"/>
      <c r="B29" s="163"/>
      <c r="C29" s="335"/>
      <c r="D29" s="336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328"/>
      <c r="S29" s="47"/>
      <c r="T29" s="120"/>
      <c r="U29" s="111"/>
      <c r="V29" s="112"/>
      <c r="W29" s="113"/>
      <c r="X29" s="116"/>
      <c r="Y29" s="12"/>
      <c r="Z29" s="198"/>
      <c r="AA29" s="337"/>
      <c r="AB29" s="338"/>
      <c r="AC29" s="12"/>
      <c r="AD29" s="198"/>
      <c r="AE29" s="117"/>
      <c r="AF29" s="110"/>
      <c r="AG29" s="374"/>
    </row>
    <row r="30" spans="1:33" ht="15.75" customHeight="1">
      <c r="A30" s="363"/>
      <c r="B30" s="163"/>
      <c r="C30" s="335"/>
      <c r="D30" s="336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328"/>
      <c r="S30" s="47"/>
      <c r="T30" s="120"/>
      <c r="U30" s="111"/>
      <c r="V30" s="112"/>
      <c r="W30" s="113"/>
      <c r="X30" s="116"/>
      <c r="Y30" s="12"/>
      <c r="Z30" s="198"/>
      <c r="AA30" s="337"/>
      <c r="AB30" s="338"/>
      <c r="AC30" s="12"/>
      <c r="AD30" s="198"/>
      <c r="AE30" s="117"/>
      <c r="AF30" s="110"/>
      <c r="AG30" s="374"/>
    </row>
    <row r="31" spans="1:33" ht="15.75" customHeight="1">
      <c r="A31" s="363"/>
      <c r="B31" s="163"/>
      <c r="C31" s="335"/>
      <c r="D31" s="336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328"/>
      <c r="S31" s="47"/>
      <c r="T31" s="120"/>
      <c r="U31" s="111"/>
      <c r="V31" s="112"/>
      <c r="W31" s="113"/>
      <c r="X31" s="116"/>
      <c r="Y31" s="12"/>
      <c r="Z31" s="198"/>
      <c r="AA31" s="337"/>
      <c r="AB31" s="338"/>
      <c r="AC31" s="12"/>
      <c r="AD31" s="198"/>
      <c r="AE31" s="117"/>
      <c r="AF31" s="110"/>
      <c r="AG31" s="374"/>
    </row>
    <row r="32" spans="1:33" ht="15.75" customHeight="1">
      <c r="A32" s="363"/>
      <c r="B32" s="163"/>
      <c r="C32" s="335"/>
      <c r="D32" s="336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328"/>
      <c r="S32" s="47"/>
      <c r="T32" s="120"/>
      <c r="U32" s="111"/>
      <c r="V32" s="112"/>
      <c r="W32" s="113"/>
      <c r="X32" s="116"/>
      <c r="Y32" s="12"/>
      <c r="Z32" s="198"/>
      <c r="AA32" s="337"/>
      <c r="AB32" s="338"/>
      <c r="AC32" s="12"/>
      <c r="AD32" s="198"/>
      <c r="AE32" s="117"/>
      <c r="AF32" s="110"/>
      <c r="AG32" s="374"/>
    </row>
    <row r="33" spans="1:33" ht="15.75" customHeight="1">
      <c r="A33" s="363"/>
      <c r="B33" s="163"/>
      <c r="C33" s="335"/>
      <c r="D33" s="336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328"/>
      <c r="S33" s="47"/>
      <c r="T33" s="120"/>
      <c r="U33" s="111"/>
      <c r="V33" s="112"/>
      <c r="W33" s="113"/>
      <c r="X33" s="116"/>
      <c r="Y33" s="12"/>
      <c r="Z33" s="198"/>
      <c r="AA33" s="337"/>
      <c r="AB33" s="338"/>
      <c r="AC33" s="12"/>
      <c r="AD33" s="198"/>
      <c r="AE33" s="117"/>
      <c r="AF33" s="110"/>
      <c r="AG33" s="374"/>
    </row>
    <row r="34" spans="1:33" ht="15.75" customHeight="1">
      <c r="A34" s="363"/>
      <c r="B34" s="163"/>
      <c r="C34" s="335"/>
      <c r="D34" s="336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328"/>
      <c r="S34" s="47"/>
      <c r="T34" s="120"/>
      <c r="U34" s="111"/>
      <c r="V34" s="112"/>
      <c r="W34" s="113"/>
      <c r="X34" s="116"/>
      <c r="Y34" s="12"/>
      <c r="Z34" s="198"/>
      <c r="AA34" s="337"/>
      <c r="AB34" s="338"/>
      <c r="AC34" s="12"/>
      <c r="AD34" s="198"/>
      <c r="AE34" s="117"/>
      <c r="AF34" s="110"/>
      <c r="AG34" s="374"/>
    </row>
    <row r="35" spans="1:33" ht="15.75" customHeight="1">
      <c r="A35" s="363"/>
      <c r="B35" s="163"/>
      <c r="C35" s="335"/>
      <c r="D35" s="336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328"/>
      <c r="S35" s="47"/>
      <c r="T35" s="120"/>
      <c r="U35" s="111"/>
      <c r="V35" s="112"/>
      <c r="W35" s="183"/>
      <c r="X35" s="184"/>
      <c r="Y35" s="12"/>
      <c r="Z35" s="198"/>
      <c r="AA35" s="337"/>
      <c r="AB35" s="338"/>
      <c r="AC35" s="12"/>
      <c r="AD35" s="198"/>
      <c r="AE35" s="117"/>
      <c r="AF35" s="110"/>
      <c r="AG35" s="374"/>
    </row>
    <row r="36" spans="1:33" ht="15.75" customHeight="1">
      <c r="A36" s="363"/>
      <c r="B36" s="163"/>
      <c r="C36" s="335"/>
      <c r="D36" s="336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328"/>
      <c r="S36" s="47"/>
      <c r="T36" s="120"/>
      <c r="U36" s="111"/>
      <c r="V36" s="112"/>
      <c r="W36" s="185"/>
      <c r="X36" s="186"/>
      <c r="Y36" s="12"/>
      <c r="Z36" s="198"/>
      <c r="AA36" s="337"/>
      <c r="AB36" s="338"/>
      <c r="AC36" s="12"/>
      <c r="AD36" s="198"/>
      <c r="AE36" s="117"/>
      <c r="AF36" s="110"/>
      <c r="AG36" s="374"/>
    </row>
    <row r="37" spans="1:33" ht="15.75" customHeight="1">
      <c r="A37" s="363"/>
      <c r="B37" s="100"/>
      <c r="C37" s="335"/>
      <c r="D37" s="336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328"/>
      <c r="S37" s="47"/>
      <c r="T37" s="120"/>
      <c r="U37" s="130"/>
      <c r="V37" s="112"/>
      <c r="W37" s="185"/>
      <c r="X37" s="186"/>
      <c r="Y37" s="12"/>
      <c r="Z37" s="198"/>
      <c r="AA37" s="337"/>
      <c r="AB37" s="338"/>
      <c r="AC37" s="12"/>
      <c r="AD37" s="198"/>
      <c r="AE37" s="117"/>
      <c r="AF37" s="110"/>
      <c r="AG37" s="374"/>
    </row>
    <row r="38" spans="1:33" ht="15.75" customHeight="1" thickBot="1">
      <c r="A38" s="364"/>
      <c r="B38" s="133" t="s">
        <v>115</v>
      </c>
      <c r="C38" s="358"/>
      <c r="D38" s="358"/>
      <c r="E38" s="134"/>
      <c r="F38" s="167"/>
      <c r="G38" s="135"/>
      <c r="H38" s="69"/>
      <c r="I38" s="136">
        <f t="shared" ref="I38:J38" si="13">AVERAGE(I22:I37)</f>
        <v>17.333333333333332</v>
      </c>
      <c r="J38" s="137">
        <f t="shared" si="13"/>
        <v>2148.3333333333335</v>
      </c>
      <c r="K38" s="138">
        <f t="shared" ref="K38" si="14">J38/I38</f>
        <v>123.94230769230771</v>
      </c>
      <c r="L38" s="136">
        <f t="shared" ref="L38:M38" si="15">AVERAGE(L22:L37)</f>
        <v>17.5</v>
      </c>
      <c r="M38" s="137">
        <f t="shared" si="15"/>
        <v>1954.0390426957413</v>
      </c>
      <c r="N38" s="138">
        <f t="shared" ref="N38:N45" si="16">M38/L38</f>
        <v>111.65937386832807</v>
      </c>
      <c r="O38" s="139">
        <f t="shared" ref="O38:O45" si="17">L38-I38</f>
        <v>0.16666666666666785</v>
      </c>
      <c r="P38" s="140">
        <f t="shared" ref="P38:P45" si="18">N38-K38</f>
        <v>-12.282933823979633</v>
      </c>
      <c r="Q38" s="141">
        <f t="shared" ref="Q38:Q45" si="19">N38/K38</f>
        <v>0.90089797380187109</v>
      </c>
      <c r="R38" s="329"/>
      <c r="S38" s="142">
        <v>0.16666666666666666</v>
      </c>
      <c r="T38" s="143">
        <v>0.53195601851851837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359"/>
      <c r="AB38" s="360"/>
      <c r="AC38" s="179">
        <f>SUM(AC22:AC37)</f>
        <v>6</v>
      </c>
      <c r="AD38" s="180">
        <f>SUM(AD22:AD37)</f>
        <v>0</v>
      </c>
      <c r="AE38" s="168">
        <f t="shared" ref="AE38:AE45" si="20">M38-J38</f>
        <v>-194.29429063759221</v>
      </c>
      <c r="AF38" s="141">
        <f t="shared" ref="AF38:AF45" si="21">M38/J38</f>
        <v>0.90956045431919685</v>
      </c>
      <c r="AG38" s="375"/>
    </row>
    <row r="39" spans="1:33" ht="15.75" customHeight="1">
      <c r="A39" s="322" t="s">
        <v>178</v>
      </c>
      <c r="B39" s="146" t="s">
        <v>173</v>
      </c>
      <c r="C39" s="325" t="s">
        <v>180</v>
      </c>
      <c r="D39" s="326"/>
      <c r="E39" s="147">
        <v>53.76</v>
      </c>
      <c r="F39" s="97">
        <v>3139</v>
      </c>
      <c r="G39" s="148">
        <f t="shared" ref="G39:G45" si="22">E39*F39</f>
        <v>168752.63999999998</v>
      </c>
      <c r="H39" s="149"/>
      <c r="I39" s="150">
        <v>20</v>
      </c>
      <c r="J39" s="151">
        <v>2000</v>
      </c>
      <c r="K39" s="152">
        <f>J39/I39</f>
        <v>100</v>
      </c>
      <c r="L39" s="153">
        <v>20</v>
      </c>
      <c r="M39" s="151">
        <f t="shared" ref="M39:M45" si="23">F39/V39*60</f>
        <v>1787.1672514041904</v>
      </c>
      <c r="N39" s="152">
        <f t="shared" si="16"/>
        <v>89.358362570209522</v>
      </c>
      <c r="O39" s="154">
        <f t="shared" si="17"/>
        <v>0</v>
      </c>
      <c r="P39" s="155">
        <f t="shared" si="18"/>
        <v>-10.641637429790478</v>
      </c>
      <c r="Q39" s="156">
        <f t="shared" si="19"/>
        <v>0.89358362570209526</v>
      </c>
      <c r="R39" s="327">
        <f>Q55</f>
        <v>0.88608263031016454</v>
      </c>
      <c r="S39" s="157">
        <v>0.16666666666666666</v>
      </c>
      <c r="T39" s="158">
        <v>0.23984953703703704</v>
      </c>
      <c r="U39" s="159"/>
      <c r="V39" s="160">
        <v>105.38465264066353</v>
      </c>
      <c r="W39" s="158"/>
      <c r="X39" s="169"/>
      <c r="Y39" s="12"/>
      <c r="Z39" s="198"/>
      <c r="AA39" s="330"/>
      <c r="AB39" s="331"/>
      <c r="AC39" s="12">
        <v>2</v>
      </c>
      <c r="AD39" s="198"/>
      <c r="AE39" s="115">
        <f t="shared" si="20"/>
        <v>-212.83274859580956</v>
      </c>
      <c r="AF39" s="156">
        <f t="shared" si="21"/>
        <v>0.89358362570209526</v>
      </c>
      <c r="AG39" s="332">
        <f>AF55</f>
        <v>0.88608263031016454</v>
      </c>
    </row>
    <row r="40" spans="1:33" ht="15.75" customHeight="1">
      <c r="A40" s="323"/>
      <c r="B40" s="163" t="s">
        <v>173</v>
      </c>
      <c r="C40" s="335" t="s">
        <v>181</v>
      </c>
      <c r="D40" s="336"/>
      <c r="E40" s="101">
        <v>71.55</v>
      </c>
      <c r="F40" s="102">
        <v>2152</v>
      </c>
      <c r="G40" s="103">
        <f t="shared" si="22"/>
        <v>153975.6</v>
      </c>
      <c r="H40" s="26"/>
      <c r="I40" s="104">
        <v>22</v>
      </c>
      <c r="J40" s="105">
        <v>2000</v>
      </c>
      <c r="K40" s="106">
        <f t="shared" si="1"/>
        <v>90.909090909090907</v>
      </c>
      <c r="L40" s="107">
        <v>22</v>
      </c>
      <c r="M40" s="105">
        <f t="shared" si="23"/>
        <v>1786.5377198173044</v>
      </c>
      <c r="N40" s="106">
        <f t="shared" si="16"/>
        <v>81.20625999169566</v>
      </c>
      <c r="O40" s="108">
        <f t="shared" si="17"/>
        <v>0</v>
      </c>
      <c r="P40" s="109">
        <f t="shared" si="18"/>
        <v>-9.7028309173952465</v>
      </c>
      <c r="Q40" s="110">
        <f t="shared" si="19"/>
        <v>0.89326885990865224</v>
      </c>
      <c r="R40" s="328"/>
      <c r="S40" s="47">
        <v>0.24305555555555552</v>
      </c>
      <c r="T40" s="48">
        <v>0.29324074074074069</v>
      </c>
      <c r="U40" s="111">
        <v>4.6166666666666156</v>
      </c>
      <c r="V40" s="112">
        <v>72.273872847870308</v>
      </c>
      <c r="W40" s="113"/>
      <c r="X40" s="116"/>
      <c r="Y40" s="12"/>
      <c r="Z40" s="198"/>
      <c r="AA40" s="337"/>
      <c r="AB40" s="338"/>
      <c r="AC40" s="12">
        <v>2</v>
      </c>
      <c r="AD40" s="198"/>
      <c r="AE40" s="117">
        <f t="shared" si="20"/>
        <v>-213.46228018269562</v>
      </c>
      <c r="AF40" s="110">
        <f t="shared" si="21"/>
        <v>0.89326885990865224</v>
      </c>
      <c r="AG40" s="333"/>
    </row>
    <row r="41" spans="1:33" ht="15.75" customHeight="1">
      <c r="A41" s="323"/>
      <c r="B41" s="163" t="s">
        <v>173</v>
      </c>
      <c r="C41" s="335" t="s">
        <v>231</v>
      </c>
      <c r="D41" s="336"/>
      <c r="E41" s="101">
        <v>63.92</v>
      </c>
      <c r="F41" s="102">
        <v>3566</v>
      </c>
      <c r="G41" s="103">
        <f t="shared" si="22"/>
        <v>227938.72</v>
      </c>
      <c r="H41" s="26"/>
      <c r="I41" s="104">
        <v>24</v>
      </c>
      <c r="J41" s="105">
        <v>2000</v>
      </c>
      <c r="K41" s="106">
        <f t="shared" si="1"/>
        <v>83.333333333333329</v>
      </c>
      <c r="L41" s="107">
        <v>24</v>
      </c>
      <c r="M41" s="105">
        <f t="shared" si="23"/>
        <v>1672.0999635076303</v>
      </c>
      <c r="N41" s="106">
        <f t="shared" si="16"/>
        <v>69.670831812817923</v>
      </c>
      <c r="O41" s="108">
        <f t="shared" si="17"/>
        <v>0</v>
      </c>
      <c r="P41" s="109">
        <f t="shared" si="18"/>
        <v>-13.662501520515406</v>
      </c>
      <c r="Q41" s="110">
        <f t="shared" si="19"/>
        <v>0.83604998175381517</v>
      </c>
      <c r="R41" s="328"/>
      <c r="S41" s="47">
        <v>0.29652777777777772</v>
      </c>
      <c r="T41" s="48">
        <v>0.3853819444444444</v>
      </c>
      <c r="U41" s="111">
        <v>4.7333333333333272</v>
      </c>
      <c r="V41" s="112">
        <v>127.95885692812746</v>
      </c>
      <c r="W41" s="113"/>
      <c r="X41" s="116"/>
      <c r="Y41" s="12"/>
      <c r="Z41" s="198"/>
      <c r="AA41" s="337"/>
      <c r="AB41" s="338"/>
      <c r="AC41" s="12">
        <v>3</v>
      </c>
      <c r="AD41" s="198"/>
      <c r="AE41" s="117">
        <f t="shared" si="20"/>
        <v>-327.90003649236974</v>
      </c>
      <c r="AF41" s="110">
        <f t="shared" si="21"/>
        <v>0.83604998175381517</v>
      </c>
      <c r="AG41" s="333"/>
    </row>
    <row r="42" spans="1:33" ht="15.75" customHeight="1">
      <c r="A42" s="323"/>
      <c r="B42" s="163" t="s">
        <v>173</v>
      </c>
      <c r="C42" s="335" t="s">
        <v>175</v>
      </c>
      <c r="D42" s="336"/>
      <c r="E42" s="101">
        <v>58.67</v>
      </c>
      <c r="F42" s="102">
        <v>990</v>
      </c>
      <c r="G42" s="103">
        <f t="shared" si="22"/>
        <v>58083.3</v>
      </c>
      <c r="H42" s="26">
        <v>2</v>
      </c>
      <c r="I42" s="104">
        <v>23</v>
      </c>
      <c r="J42" s="105">
        <v>2000</v>
      </c>
      <c r="K42" s="106">
        <f t="shared" si="1"/>
        <v>86.956521739130437</v>
      </c>
      <c r="L42" s="107">
        <v>23</v>
      </c>
      <c r="M42" s="105">
        <f t="shared" si="23"/>
        <v>1786.1743500569044</v>
      </c>
      <c r="N42" s="106">
        <f t="shared" si="16"/>
        <v>77.65975435030019</v>
      </c>
      <c r="O42" s="108">
        <f t="shared" si="17"/>
        <v>0</v>
      </c>
      <c r="P42" s="109">
        <f t="shared" si="18"/>
        <v>-9.2967673888302471</v>
      </c>
      <c r="Q42" s="110">
        <f t="shared" si="19"/>
        <v>0.89308717502845214</v>
      </c>
      <c r="R42" s="328"/>
      <c r="S42" s="47">
        <v>0.3881944444444444</v>
      </c>
      <c r="T42" s="48">
        <v>0.41128472222222218</v>
      </c>
      <c r="U42" s="111">
        <v>5</v>
      </c>
      <c r="V42" s="112">
        <v>33.255432202409366</v>
      </c>
      <c r="W42" s="113"/>
      <c r="X42" s="116"/>
      <c r="Y42" s="12"/>
      <c r="Z42" s="198"/>
      <c r="AA42" s="337"/>
      <c r="AB42" s="338"/>
      <c r="AC42" s="12">
        <v>1</v>
      </c>
      <c r="AD42" s="198"/>
      <c r="AE42" s="117">
        <f t="shared" si="20"/>
        <v>-213.82564994309564</v>
      </c>
      <c r="AF42" s="110">
        <f t="shared" si="21"/>
        <v>0.89308717502845214</v>
      </c>
      <c r="AG42" s="333"/>
    </row>
    <row r="43" spans="1:33" ht="15.75" customHeight="1">
      <c r="A43" s="323"/>
      <c r="B43" s="163" t="s">
        <v>173</v>
      </c>
      <c r="C43" s="335" t="s">
        <v>179</v>
      </c>
      <c r="D43" s="336"/>
      <c r="E43" s="101">
        <v>59.54</v>
      </c>
      <c r="F43" s="102">
        <v>2620</v>
      </c>
      <c r="G43" s="103">
        <f t="shared" si="22"/>
        <v>155994.79999999999</v>
      </c>
      <c r="H43" s="13"/>
      <c r="I43" s="104">
        <v>23</v>
      </c>
      <c r="J43" s="105">
        <v>2000</v>
      </c>
      <c r="K43" s="106">
        <f t="shared" si="1"/>
        <v>86.956521739130437</v>
      </c>
      <c r="L43" s="107">
        <v>23</v>
      </c>
      <c r="M43" s="105">
        <f t="shared" si="23"/>
        <v>1794.4576036313952</v>
      </c>
      <c r="N43" s="106">
        <f t="shared" si="16"/>
        <v>78.01989581006066</v>
      </c>
      <c r="O43" s="108">
        <f t="shared" si="17"/>
        <v>0</v>
      </c>
      <c r="P43" s="109">
        <f t="shared" si="18"/>
        <v>-8.9366259290697769</v>
      </c>
      <c r="Q43" s="110">
        <f t="shared" si="19"/>
        <v>0.89722880181569753</v>
      </c>
      <c r="R43" s="328"/>
      <c r="S43" s="47">
        <v>0.41458333333333325</v>
      </c>
      <c r="T43" s="48">
        <v>0.4754166666666666</v>
      </c>
      <c r="U43" s="111">
        <v>4.7499999999999432</v>
      </c>
      <c r="V43" s="112">
        <v>87.603072751275164</v>
      </c>
      <c r="W43" s="113">
        <v>0.4754166666666666</v>
      </c>
      <c r="X43" s="116">
        <v>0.51388888888888873</v>
      </c>
      <c r="Y43" s="12"/>
      <c r="Z43" s="198"/>
      <c r="AA43" s="337"/>
      <c r="AB43" s="338"/>
      <c r="AC43" s="12">
        <v>2</v>
      </c>
      <c r="AD43" s="198"/>
      <c r="AE43" s="117">
        <f t="shared" si="20"/>
        <v>-205.54239636860484</v>
      </c>
      <c r="AF43" s="110">
        <f t="shared" si="21"/>
        <v>0.89722880181569753</v>
      </c>
      <c r="AG43" s="333"/>
    </row>
    <row r="44" spans="1:33" ht="15.75" customHeight="1">
      <c r="A44" s="323"/>
      <c r="B44" s="163" t="s">
        <v>173</v>
      </c>
      <c r="C44" s="335" t="s">
        <v>212</v>
      </c>
      <c r="D44" s="336"/>
      <c r="E44" s="101">
        <v>61.09</v>
      </c>
      <c r="F44" s="102">
        <v>2991</v>
      </c>
      <c r="G44" s="121">
        <f t="shared" si="22"/>
        <v>182720.19</v>
      </c>
      <c r="H44" s="122"/>
      <c r="I44" s="104">
        <v>20</v>
      </c>
      <c r="J44" s="105">
        <v>2000</v>
      </c>
      <c r="K44" s="106">
        <f t="shared" si="1"/>
        <v>100</v>
      </c>
      <c r="L44" s="107">
        <v>20</v>
      </c>
      <c r="M44" s="105">
        <f t="shared" si="23"/>
        <v>1792.5455858679722</v>
      </c>
      <c r="N44" s="106">
        <f t="shared" si="16"/>
        <v>89.627279293398615</v>
      </c>
      <c r="O44" s="108">
        <f t="shared" si="17"/>
        <v>0</v>
      </c>
      <c r="P44" s="109">
        <f t="shared" si="18"/>
        <v>-10.372720706601385</v>
      </c>
      <c r="Q44" s="110">
        <f t="shared" si="19"/>
        <v>0.89627279293398621</v>
      </c>
      <c r="R44" s="328"/>
      <c r="S44" s="47">
        <v>0.51388888888888873</v>
      </c>
      <c r="T44" s="120">
        <v>0.5834027777777776</v>
      </c>
      <c r="U44" s="111">
        <v>55.399999999999864</v>
      </c>
      <c r="V44" s="112">
        <v>100.11460875239237</v>
      </c>
      <c r="W44" s="113"/>
      <c r="X44" s="116"/>
      <c r="Y44" s="12"/>
      <c r="Z44" s="198"/>
      <c r="AA44" s="337"/>
      <c r="AB44" s="338"/>
      <c r="AC44" s="12">
        <v>2</v>
      </c>
      <c r="AD44" s="198"/>
      <c r="AE44" s="117">
        <f t="shared" si="20"/>
        <v>-207.45441413202775</v>
      </c>
      <c r="AF44" s="110">
        <f t="shared" si="21"/>
        <v>0.8962727929339861</v>
      </c>
      <c r="AG44" s="333"/>
    </row>
    <row r="45" spans="1:33" ht="15.75" customHeight="1">
      <c r="A45" s="323"/>
      <c r="B45" s="163" t="s">
        <v>173</v>
      </c>
      <c r="C45" s="335" t="s">
        <v>175</v>
      </c>
      <c r="D45" s="336"/>
      <c r="E45" s="101">
        <v>58.67</v>
      </c>
      <c r="F45" s="102">
        <v>2620</v>
      </c>
      <c r="G45" s="121">
        <f t="shared" si="22"/>
        <v>153715.4</v>
      </c>
      <c r="H45" s="62"/>
      <c r="I45" s="104">
        <v>23</v>
      </c>
      <c r="J45" s="105">
        <v>2000</v>
      </c>
      <c r="K45" s="106">
        <f t="shared" si="1"/>
        <v>86.956521739130437</v>
      </c>
      <c r="L45" s="107">
        <v>23</v>
      </c>
      <c r="M45" s="105">
        <f t="shared" si="23"/>
        <v>1786.1743500569039</v>
      </c>
      <c r="N45" s="106">
        <f t="shared" si="16"/>
        <v>77.659754350300176</v>
      </c>
      <c r="O45" s="123">
        <f t="shared" si="17"/>
        <v>0</v>
      </c>
      <c r="P45" s="124">
        <f t="shared" si="18"/>
        <v>-9.2967673888302613</v>
      </c>
      <c r="Q45" s="125">
        <f t="shared" si="19"/>
        <v>0.89308717502845203</v>
      </c>
      <c r="R45" s="328"/>
      <c r="S45" s="119">
        <v>0.5874999999999998</v>
      </c>
      <c r="T45" s="120">
        <v>0.64861111111111092</v>
      </c>
      <c r="U45" s="111">
        <v>5.8999999999999631</v>
      </c>
      <c r="V45" s="112">
        <v>88.009325626578345</v>
      </c>
      <c r="W45" s="120"/>
      <c r="X45" s="189"/>
      <c r="Y45" s="12"/>
      <c r="Z45" s="198"/>
      <c r="AA45" s="337"/>
      <c r="AB45" s="338"/>
      <c r="AC45" s="12">
        <v>2</v>
      </c>
      <c r="AD45" s="198"/>
      <c r="AE45" s="117">
        <f t="shared" si="20"/>
        <v>-213.8256499430961</v>
      </c>
      <c r="AF45" s="110">
        <f t="shared" si="21"/>
        <v>0.89308717502845192</v>
      </c>
      <c r="AG45" s="333"/>
    </row>
    <row r="46" spans="1:33" ht="15.75" customHeight="1">
      <c r="A46" s="323"/>
      <c r="B46" s="163"/>
      <c r="C46" s="335"/>
      <c r="D46" s="336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328"/>
      <c r="S46" s="119"/>
      <c r="T46" s="120"/>
      <c r="U46" s="111"/>
      <c r="V46" s="112"/>
      <c r="W46" s="120"/>
      <c r="X46" s="189"/>
      <c r="Y46" s="12"/>
      <c r="Z46" s="198"/>
      <c r="AA46" s="337"/>
      <c r="AB46" s="338"/>
      <c r="AC46" s="12"/>
      <c r="AD46" s="198"/>
      <c r="AE46" s="117"/>
      <c r="AF46" s="110"/>
      <c r="AG46" s="333"/>
    </row>
    <row r="47" spans="1:33" ht="15.75" customHeight="1">
      <c r="A47" s="323"/>
      <c r="B47" s="163"/>
      <c r="C47" s="335"/>
      <c r="D47" s="336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328"/>
      <c r="S47" s="119"/>
      <c r="T47" s="120"/>
      <c r="U47" s="111"/>
      <c r="V47" s="112"/>
      <c r="W47" s="120"/>
      <c r="X47" s="189"/>
      <c r="Y47" s="12"/>
      <c r="Z47" s="198"/>
      <c r="AA47" s="337"/>
      <c r="AB47" s="338"/>
      <c r="AC47" s="12"/>
      <c r="AD47" s="198"/>
      <c r="AE47" s="117"/>
      <c r="AF47" s="110"/>
      <c r="AG47" s="333"/>
    </row>
    <row r="48" spans="1:33" ht="15.75" customHeight="1">
      <c r="A48" s="323"/>
      <c r="B48" s="163"/>
      <c r="C48" s="335"/>
      <c r="D48" s="336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328"/>
      <c r="S48" s="119"/>
      <c r="T48" s="120"/>
      <c r="U48" s="111"/>
      <c r="V48" s="112"/>
      <c r="W48" s="120"/>
      <c r="X48" s="189"/>
      <c r="Y48" s="12"/>
      <c r="Z48" s="198"/>
      <c r="AA48" s="337"/>
      <c r="AB48" s="338"/>
      <c r="AC48" s="12"/>
      <c r="AD48" s="198"/>
      <c r="AE48" s="117"/>
      <c r="AF48" s="110"/>
      <c r="AG48" s="333"/>
    </row>
    <row r="49" spans="1:33" ht="15.75" customHeight="1">
      <c r="A49" s="323"/>
      <c r="B49" s="163"/>
      <c r="C49" s="335"/>
      <c r="D49" s="336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328"/>
      <c r="S49" s="119"/>
      <c r="T49" s="120"/>
      <c r="U49" s="111"/>
      <c r="V49" s="112"/>
      <c r="W49" s="120"/>
      <c r="X49" s="189"/>
      <c r="Y49" s="12"/>
      <c r="Z49" s="198"/>
      <c r="AA49" s="337"/>
      <c r="AB49" s="338"/>
      <c r="AC49" s="12"/>
      <c r="AD49" s="198"/>
      <c r="AE49" s="117"/>
      <c r="AF49" s="110"/>
      <c r="AG49" s="333"/>
    </row>
    <row r="50" spans="1:33" ht="15.75" customHeight="1">
      <c r="A50" s="323"/>
      <c r="B50" s="163"/>
      <c r="C50" s="335"/>
      <c r="D50" s="336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328"/>
      <c r="S50" s="119"/>
      <c r="T50" s="120"/>
      <c r="U50" s="111"/>
      <c r="V50" s="112"/>
      <c r="W50" s="120"/>
      <c r="X50" s="189"/>
      <c r="Y50" s="12"/>
      <c r="Z50" s="198"/>
      <c r="AA50" s="337"/>
      <c r="AB50" s="338"/>
      <c r="AC50" s="12"/>
      <c r="AD50" s="198"/>
      <c r="AE50" s="117"/>
      <c r="AF50" s="110"/>
      <c r="AG50" s="333"/>
    </row>
    <row r="51" spans="1:33" ht="15.75" customHeight="1">
      <c r="A51" s="323"/>
      <c r="B51" s="163"/>
      <c r="C51" s="335"/>
      <c r="D51" s="336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328"/>
      <c r="S51" s="119"/>
      <c r="T51" s="120"/>
      <c r="U51" s="111"/>
      <c r="V51" s="112"/>
      <c r="W51" s="120"/>
      <c r="X51" s="189"/>
      <c r="Y51" s="12"/>
      <c r="Z51" s="198"/>
      <c r="AA51" s="337"/>
      <c r="AB51" s="338"/>
      <c r="AC51" s="12"/>
      <c r="AD51" s="198"/>
      <c r="AE51" s="117"/>
      <c r="AF51" s="110"/>
      <c r="AG51" s="333"/>
    </row>
    <row r="52" spans="1:33" ht="15.75" customHeight="1">
      <c r="A52" s="323"/>
      <c r="B52" s="163"/>
      <c r="C52" s="335"/>
      <c r="D52" s="336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328"/>
      <c r="S52" s="119"/>
      <c r="T52" s="120"/>
      <c r="U52" s="111"/>
      <c r="V52" s="112"/>
      <c r="W52" s="120"/>
      <c r="X52" s="189"/>
      <c r="Y52" s="12"/>
      <c r="Z52" s="198"/>
      <c r="AA52" s="337"/>
      <c r="AB52" s="338"/>
      <c r="AC52" s="12"/>
      <c r="AD52" s="198"/>
      <c r="AE52" s="117"/>
      <c r="AF52" s="110"/>
      <c r="AG52" s="333"/>
    </row>
    <row r="53" spans="1:33" ht="15.75" customHeight="1">
      <c r="A53" s="323"/>
      <c r="B53" s="163"/>
      <c r="C53" s="335"/>
      <c r="D53" s="336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328"/>
      <c r="S53" s="119"/>
      <c r="T53" s="120"/>
      <c r="U53" s="111"/>
      <c r="V53" s="112"/>
      <c r="W53" s="120"/>
      <c r="X53" s="189"/>
      <c r="Y53" s="12"/>
      <c r="Z53" s="198"/>
      <c r="AA53" s="337"/>
      <c r="AB53" s="338"/>
      <c r="AC53" s="12"/>
      <c r="AD53" s="198"/>
      <c r="AE53" s="117"/>
      <c r="AF53" s="110"/>
      <c r="AG53" s="333"/>
    </row>
    <row r="54" spans="1:33" ht="15.75" customHeight="1">
      <c r="A54" s="323"/>
      <c r="B54" s="163"/>
      <c r="C54" s="335"/>
      <c r="D54" s="336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328"/>
      <c r="S54" s="119"/>
      <c r="T54" s="120"/>
      <c r="U54" s="130"/>
      <c r="V54" s="131"/>
      <c r="W54" s="126"/>
      <c r="X54" s="127"/>
      <c r="Y54" s="12"/>
      <c r="Z54" s="198"/>
      <c r="AA54" s="337"/>
      <c r="AB54" s="338"/>
      <c r="AC54" s="12"/>
      <c r="AD54" s="198"/>
      <c r="AE54" s="165"/>
      <c r="AF54" s="125"/>
      <c r="AG54" s="333"/>
    </row>
    <row r="55" spans="1:33" ht="15.75" customHeight="1" thickBot="1">
      <c r="A55" s="324"/>
      <c r="B55" s="133" t="s">
        <v>115</v>
      </c>
      <c r="C55" s="358"/>
      <c r="D55" s="358"/>
      <c r="E55" s="134"/>
      <c r="F55" s="167"/>
      <c r="G55" s="135"/>
      <c r="H55" s="69"/>
      <c r="I55" s="136">
        <f t="shared" ref="I55:J55" si="24">AVERAGE(I39:I54)</f>
        <v>22.142857142857142</v>
      </c>
      <c r="J55" s="137">
        <f t="shared" si="24"/>
        <v>2000</v>
      </c>
      <c r="K55" s="138">
        <f t="shared" ref="K55" si="25">J55/I55</f>
        <v>90.322580645161295</v>
      </c>
      <c r="L55" s="136">
        <f t="shared" ref="L55:M55" si="26">AVERAGE(L39:L54)</f>
        <v>22.142857142857142</v>
      </c>
      <c r="M55" s="137">
        <f t="shared" si="26"/>
        <v>1772.165260620329</v>
      </c>
      <c r="N55" s="138">
        <f t="shared" ref="N55:N63" si="27">M55/L55</f>
        <v>80.033269834466481</v>
      </c>
      <c r="O55" s="139">
        <f t="shared" ref="O55:O63" si="28">L55-I55</f>
        <v>0</v>
      </c>
      <c r="P55" s="140">
        <f t="shared" ref="P55:P63" si="29">N55-K55</f>
        <v>-10.289310810694815</v>
      </c>
      <c r="Q55" s="141">
        <f t="shared" ref="Q55:Q63" si="30">N55/K55</f>
        <v>0.88608263031016454</v>
      </c>
      <c r="R55" s="329"/>
      <c r="S55" s="142">
        <v>0.16666666666666666</v>
      </c>
      <c r="T55" s="143">
        <v>0.64861111111111092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359"/>
      <c r="AB55" s="360"/>
      <c r="AC55" s="179">
        <f>SUM(AC39:AC54)</f>
        <v>14</v>
      </c>
      <c r="AD55" s="191">
        <f>SUM(AD39:AD54)</f>
        <v>0</v>
      </c>
      <c r="AE55" s="168">
        <f t="shared" ref="AE55:AE63" si="31">M55-J55</f>
        <v>-227.83473937967096</v>
      </c>
      <c r="AF55" s="141">
        <f t="shared" ref="AF55:AF63" si="32">M55/J55</f>
        <v>0.88608263031016454</v>
      </c>
      <c r="AG55" s="334"/>
    </row>
    <row r="56" spans="1:33" ht="15.75" customHeight="1">
      <c r="A56" s="361" t="s">
        <v>191</v>
      </c>
      <c r="B56" s="114" t="s">
        <v>203</v>
      </c>
      <c r="C56" s="372" t="s">
        <v>204</v>
      </c>
      <c r="D56" s="372"/>
      <c r="E56" s="147">
        <v>28.86</v>
      </c>
      <c r="F56" s="97">
        <v>2649</v>
      </c>
      <c r="G56" s="148">
        <f t="shared" ref="G56:G63" si="33">E56*F56</f>
        <v>76450.14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3" si="34">F56/V56*60</f>
        <v>3190.7579423240081</v>
      </c>
      <c r="N56" s="152">
        <f t="shared" si="27"/>
        <v>167.93462854336886</v>
      </c>
      <c r="O56" s="154">
        <f t="shared" si="28"/>
        <v>0</v>
      </c>
      <c r="P56" s="155">
        <f t="shared" si="29"/>
        <v>-21.53905566715747</v>
      </c>
      <c r="Q56" s="156">
        <f t="shared" si="30"/>
        <v>0.88632165064555779</v>
      </c>
      <c r="R56" s="327">
        <f>Q72</f>
        <v>0.89531923539572955</v>
      </c>
      <c r="S56" s="157">
        <v>0.16666666666666666</v>
      </c>
      <c r="T56" s="158">
        <v>0.20124999999999998</v>
      </c>
      <c r="U56" s="159"/>
      <c r="V56" s="160">
        <v>49.812615959277402</v>
      </c>
      <c r="W56" s="158"/>
      <c r="X56" s="169"/>
      <c r="Y56" s="12"/>
      <c r="Z56" s="198"/>
      <c r="AA56" s="330"/>
      <c r="AB56" s="331"/>
      <c r="AC56" s="12">
        <v>1</v>
      </c>
      <c r="AD56" s="198"/>
      <c r="AE56" s="115">
        <f t="shared" si="31"/>
        <v>-409.24205767599187</v>
      </c>
      <c r="AF56" s="156">
        <f t="shared" si="32"/>
        <v>0.88632165064555779</v>
      </c>
      <c r="AG56" s="332">
        <f>AF72</f>
        <v>0.89531923539572944</v>
      </c>
    </row>
    <row r="57" spans="1:33" ht="15.75" customHeight="1">
      <c r="A57" s="362"/>
      <c r="B57" s="100" t="s">
        <v>203</v>
      </c>
      <c r="C57" s="376" t="s">
        <v>208</v>
      </c>
      <c r="D57" s="376"/>
      <c r="E57" s="101">
        <v>31.11</v>
      </c>
      <c r="F57" s="102">
        <v>3781</v>
      </c>
      <c r="G57" s="103">
        <f t="shared" si="33"/>
        <v>117626.91</v>
      </c>
      <c r="H57" s="26"/>
      <c r="I57" s="104">
        <v>19</v>
      </c>
      <c r="J57" s="105">
        <v>3600</v>
      </c>
      <c r="K57" s="106">
        <f t="shared" ref="K57:K91" si="35">J57/I57</f>
        <v>189.47368421052633</v>
      </c>
      <c r="L57" s="107">
        <v>19</v>
      </c>
      <c r="M57" s="105">
        <f t="shared" si="34"/>
        <v>3186.3958680766459</v>
      </c>
      <c r="N57" s="106">
        <f t="shared" si="27"/>
        <v>167.70504568824452</v>
      </c>
      <c r="O57" s="108">
        <f t="shared" si="28"/>
        <v>0</v>
      </c>
      <c r="P57" s="109">
        <f t="shared" si="29"/>
        <v>-21.768638522281805</v>
      </c>
      <c r="Q57" s="110">
        <f t="shared" si="30"/>
        <v>0.88510996335462377</v>
      </c>
      <c r="R57" s="328"/>
      <c r="S57" s="47">
        <v>0.2048611111111111</v>
      </c>
      <c r="T57" s="48">
        <v>0.25429398148148147</v>
      </c>
      <c r="U57" s="111">
        <v>5.2000000000000135</v>
      </c>
      <c r="V57" s="112">
        <v>71.196426744344208</v>
      </c>
      <c r="W57" s="113"/>
      <c r="X57" s="116"/>
      <c r="Y57" s="12"/>
      <c r="Z57" s="198"/>
      <c r="AA57" s="337"/>
      <c r="AB57" s="338"/>
      <c r="AC57" s="12">
        <v>2</v>
      </c>
      <c r="AD57" s="198"/>
      <c r="AE57" s="117">
        <f t="shared" si="31"/>
        <v>-413.60413192335409</v>
      </c>
      <c r="AF57" s="110">
        <f t="shared" si="32"/>
        <v>0.88510996335462389</v>
      </c>
      <c r="AG57" s="333"/>
    </row>
    <row r="58" spans="1:33" ht="15.75" customHeight="1">
      <c r="A58" s="362"/>
      <c r="B58" s="100" t="s">
        <v>203</v>
      </c>
      <c r="C58" s="376" t="s">
        <v>209</v>
      </c>
      <c r="D58" s="376"/>
      <c r="E58" s="101">
        <v>38.99</v>
      </c>
      <c r="F58" s="102">
        <v>1709</v>
      </c>
      <c r="G58" s="103">
        <f t="shared" si="33"/>
        <v>66633.91</v>
      </c>
      <c r="H58" s="26"/>
      <c r="I58" s="104">
        <v>19</v>
      </c>
      <c r="J58" s="105">
        <v>3600</v>
      </c>
      <c r="K58" s="106">
        <f t="shared" si="35"/>
        <v>189.47368421052633</v>
      </c>
      <c r="L58" s="107">
        <v>19</v>
      </c>
      <c r="M58" s="105">
        <f t="shared" si="34"/>
        <v>3187.1634355198294</v>
      </c>
      <c r="N58" s="106">
        <f t="shared" si="27"/>
        <v>167.74544397472786</v>
      </c>
      <c r="O58" s="108">
        <f t="shared" si="28"/>
        <v>0</v>
      </c>
      <c r="P58" s="109">
        <f t="shared" si="29"/>
        <v>-21.728240235798467</v>
      </c>
      <c r="Q58" s="110">
        <f t="shared" si="30"/>
        <v>0.88532317653328585</v>
      </c>
      <c r="R58" s="328"/>
      <c r="S58" s="47">
        <v>0.25763888888888886</v>
      </c>
      <c r="T58" s="48">
        <v>0.27997685185185184</v>
      </c>
      <c r="U58" s="111">
        <v>4.8166666666666469</v>
      </c>
      <c r="V58" s="112">
        <v>32.172808854804032</v>
      </c>
      <c r="W58" s="113"/>
      <c r="X58" s="116"/>
      <c r="Y58" s="12"/>
      <c r="Z58" s="198"/>
      <c r="AA58" s="337"/>
      <c r="AB58" s="338"/>
      <c r="AC58" s="12">
        <v>1</v>
      </c>
      <c r="AD58" s="198"/>
      <c r="AE58" s="117">
        <f t="shared" si="31"/>
        <v>-412.83656448017064</v>
      </c>
      <c r="AF58" s="110">
        <f t="shared" si="32"/>
        <v>0.88532317653328596</v>
      </c>
      <c r="AG58" s="333"/>
    </row>
    <row r="59" spans="1:33" ht="15.75" customHeight="1">
      <c r="A59" s="362"/>
      <c r="B59" s="100" t="s">
        <v>203</v>
      </c>
      <c r="C59" s="376" t="s">
        <v>219</v>
      </c>
      <c r="D59" s="376"/>
      <c r="E59" s="101">
        <v>35.89</v>
      </c>
      <c r="F59" s="102">
        <v>5069</v>
      </c>
      <c r="G59" s="103">
        <f t="shared" si="33"/>
        <v>181926.41</v>
      </c>
      <c r="H59" s="26"/>
      <c r="I59" s="104">
        <v>19</v>
      </c>
      <c r="J59" s="105">
        <v>3600</v>
      </c>
      <c r="K59" s="106">
        <f t="shared" si="35"/>
        <v>189.47368421052633</v>
      </c>
      <c r="L59" s="107">
        <v>19</v>
      </c>
      <c r="M59" s="105">
        <f t="shared" si="34"/>
        <v>3184.6995668322529</v>
      </c>
      <c r="N59" s="106">
        <f t="shared" si="27"/>
        <v>167.61576667538174</v>
      </c>
      <c r="O59" s="108">
        <f t="shared" si="28"/>
        <v>0</v>
      </c>
      <c r="P59" s="109">
        <f t="shared" si="29"/>
        <v>-21.857917535144594</v>
      </c>
      <c r="Q59" s="110">
        <f t="shared" si="30"/>
        <v>0.88463876856451462</v>
      </c>
      <c r="R59" s="328"/>
      <c r="S59" s="47">
        <v>0.28402777777777771</v>
      </c>
      <c r="T59" s="48">
        <v>0.35034722222222214</v>
      </c>
      <c r="U59" s="111">
        <v>5.8333333333332593</v>
      </c>
      <c r="V59" s="112">
        <v>95.500374091023303</v>
      </c>
      <c r="W59" s="113"/>
      <c r="X59" s="116"/>
      <c r="Y59" s="12"/>
      <c r="Z59" s="198"/>
      <c r="AA59" s="337"/>
      <c r="AB59" s="338"/>
      <c r="AC59" s="12">
        <v>2</v>
      </c>
      <c r="AD59" s="198"/>
      <c r="AE59" s="199">
        <f t="shared" si="31"/>
        <v>-415.30043316774709</v>
      </c>
      <c r="AF59" s="200">
        <f t="shared" si="32"/>
        <v>0.88463876856451473</v>
      </c>
      <c r="AG59" s="333"/>
    </row>
    <row r="60" spans="1:33" ht="15.75" customHeight="1">
      <c r="A60" s="363"/>
      <c r="B60" s="100" t="s">
        <v>203</v>
      </c>
      <c r="C60" s="376" t="s">
        <v>223</v>
      </c>
      <c r="D60" s="376"/>
      <c r="E60" s="101">
        <v>43.96</v>
      </c>
      <c r="F60" s="105">
        <v>2280</v>
      </c>
      <c r="G60" s="103">
        <f t="shared" si="33"/>
        <v>100228.8</v>
      </c>
      <c r="H60" s="13"/>
      <c r="I60" s="104">
        <v>24</v>
      </c>
      <c r="J60" s="105">
        <v>3600</v>
      </c>
      <c r="K60" s="106">
        <f t="shared" si="35"/>
        <v>150</v>
      </c>
      <c r="L60" s="107">
        <v>24</v>
      </c>
      <c r="M60" s="105">
        <f t="shared" si="34"/>
        <v>3260.9848111128158</v>
      </c>
      <c r="N60" s="106">
        <f t="shared" si="27"/>
        <v>135.87436712970066</v>
      </c>
      <c r="O60" s="108">
        <f t="shared" si="28"/>
        <v>0</v>
      </c>
      <c r="P60" s="109">
        <f t="shared" si="29"/>
        <v>-14.125632870299341</v>
      </c>
      <c r="Q60" s="110">
        <f t="shared" si="30"/>
        <v>0.90582911419800438</v>
      </c>
      <c r="R60" s="328"/>
      <c r="S60" s="47">
        <v>0.35416666666666657</v>
      </c>
      <c r="T60" s="48">
        <v>0.38329861111111102</v>
      </c>
      <c r="U60" s="111">
        <v>5.4999999999999805</v>
      </c>
      <c r="V60" s="112">
        <v>41.950517381685323</v>
      </c>
      <c r="W60" s="113"/>
      <c r="X60" s="116"/>
      <c r="Y60" s="12"/>
      <c r="Z60" s="198"/>
      <c r="AA60" s="337"/>
      <c r="AB60" s="338"/>
      <c r="AC60" s="12">
        <v>1</v>
      </c>
      <c r="AD60" s="198"/>
      <c r="AE60" s="199">
        <f t="shared" si="31"/>
        <v>-339.01518888718419</v>
      </c>
      <c r="AF60" s="200">
        <f t="shared" si="32"/>
        <v>0.90582911419800438</v>
      </c>
      <c r="AG60" s="333"/>
    </row>
    <row r="61" spans="1:33" ht="15.75" customHeight="1">
      <c r="A61" s="363"/>
      <c r="B61" s="100" t="s">
        <v>203</v>
      </c>
      <c r="C61" s="376" t="s">
        <v>216</v>
      </c>
      <c r="D61" s="376"/>
      <c r="E61" s="101">
        <v>46.93</v>
      </c>
      <c r="F61" s="105">
        <v>1978</v>
      </c>
      <c r="G61" s="121">
        <f t="shared" si="33"/>
        <v>92827.54</v>
      </c>
      <c r="H61" s="122"/>
      <c r="I61" s="104">
        <v>24</v>
      </c>
      <c r="J61" s="105">
        <v>3600</v>
      </c>
      <c r="K61" s="106">
        <f t="shared" si="35"/>
        <v>150</v>
      </c>
      <c r="L61" s="107">
        <v>24</v>
      </c>
      <c r="M61" s="105">
        <f t="shared" si="34"/>
        <v>3257.3408943134809</v>
      </c>
      <c r="N61" s="106">
        <f t="shared" si="27"/>
        <v>135.7225372630617</v>
      </c>
      <c r="O61" s="108">
        <f t="shared" si="28"/>
        <v>0</v>
      </c>
      <c r="P61" s="109">
        <f t="shared" si="29"/>
        <v>-14.277462736938304</v>
      </c>
      <c r="Q61" s="110">
        <f t="shared" si="30"/>
        <v>0.90481691508707796</v>
      </c>
      <c r="R61" s="328"/>
      <c r="S61" s="47">
        <v>0.38680555555555546</v>
      </c>
      <c r="T61" s="120">
        <v>0.41210648148148138</v>
      </c>
      <c r="U61" s="111">
        <v>5.0499999999999901</v>
      </c>
      <c r="V61" s="112">
        <v>36.434626847680022</v>
      </c>
      <c r="W61" s="113"/>
      <c r="X61" s="116"/>
      <c r="Y61" s="12"/>
      <c r="Z61" s="198"/>
      <c r="AA61" s="337"/>
      <c r="AB61" s="338"/>
      <c r="AC61" s="12">
        <v>1</v>
      </c>
      <c r="AD61" s="198"/>
      <c r="AE61" s="199">
        <f t="shared" si="31"/>
        <v>-342.65910568651907</v>
      </c>
      <c r="AF61" s="200">
        <f t="shared" si="32"/>
        <v>0.90481691508707807</v>
      </c>
      <c r="AG61" s="333"/>
    </row>
    <row r="62" spans="1:33" ht="15.75" customHeight="1">
      <c r="A62" s="363"/>
      <c r="B62" s="100" t="s">
        <v>203</v>
      </c>
      <c r="C62" s="376" t="s">
        <v>205</v>
      </c>
      <c r="D62" s="376"/>
      <c r="E62" s="101">
        <v>38.479999999999997</v>
      </c>
      <c r="F62" s="105">
        <v>5881</v>
      </c>
      <c r="G62" s="121">
        <f t="shared" si="33"/>
        <v>226300.87999999998</v>
      </c>
      <c r="H62" s="62"/>
      <c r="I62" s="104">
        <v>20</v>
      </c>
      <c r="J62" s="105">
        <v>3600</v>
      </c>
      <c r="K62" s="106">
        <f t="shared" si="35"/>
        <v>180</v>
      </c>
      <c r="L62" s="107">
        <v>20</v>
      </c>
      <c r="M62" s="105">
        <f t="shared" si="34"/>
        <v>3261.6365221447595</v>
      </c>
      <c r="N62" s="106">
        <f t="shared" si="27"/>
        <v>163.08182610723799</v>
      </c>
      <c r="O62" s="123">
        <f t="shared" si="28"/>
        <v>0</v>
      </c>
      <c r="P62" s="124">
        <f t="shared" si="29"/>
        <v>-16.918173892762013</v>
      </c>
      <c r="Q62" s="125">
        <f t="shared" si="30"/>
        <v>0.90601014504021105</v>
      </c>
      <c r="R62" s="328"/>
      <c r="S62" s="47">
        <v>0.41527777777777769</v>
      </c>
      <c r="T62" s="120">
        <v>0.49040509259259252</v>
      </c>
      <c r="U62" s="111">
        <v>4.5666666666666877</v>
      </c>
      <c r="V62" s="112">
        <v>108.18495488515356</v>
      </c>
      <c r="W62" s="113">
        <v>0.49040509259259252</v>
      </c>
      <c r="X62" s="116">
        <v>0.52916666666666656</v>
      </c>
      <c r="Y62" s="12"/>
      <c r="Z62" s="198"/>
      <c r="AA62" s="337"/>
      <c r="AB62" s="338"/>
      <c r="AC62" s="12">
        <v>2</v>
      </c>
      <c r="AD62" s="198"/>
      <c r="AE62" s="199">
        <f t="shared" si="31"/>
        <v>-338.36347785524049</v>
      </c>
      <c r="AF62" s="200">
        <f t="shared" si="32"/>
        <v>0.90601014504021093</v>
      </c>
      <c r="AG62" s="333"/>
    </row>
    <row r="63" spans="1:33" ht="15.75" customHeight="1">
      <c r="A63" s="363"/>
      <c r="B63" s="100" t="s">
        <v>203</v>
      </c>
      <c r="C63" s="376" t="s">
        <v>206</v>
      </c>
      <c r="D63" s="376"/>
      <c r="E63" s="101">
        <v>37.799999999999997</v>
      </c>
      <c r="F63" s="105">
        <v>7279</v>
      </c>
      <c r="G63" s="121">
        <f t="shared" si="33"/>
        <v>275146.19999999995</v>
      </c>
      <c r="H63" s="62"/>
      <c r="I63" s="104">
        <v>21</v>
      </c>
      <c r="J63" s="105">
        <v>3600</v>
      </c>
      <c r="K63" s="106">
        <f t="shared" si="35"/>
        <v>171.42857142857142</v>
      </c>
      <c r="L63" s="107">
        <v>21</v>
      </c>
      <c r="M63" s="105">
        <f t="shared" si="34"/>
        <v>3256.2149390732166</v>
      </c>
      <c r="N63" s="106">
        <f t="shared" si="27"/>
        <v>155.05785424158174</v>
      </c>
      <c r="O63" s="123">
        <f t="shared" si="28"/>
        <v>0</v>
      </c>
      <c r="P63" s="124">
        <f t="shared" si="29"/>
        <v>-16.37071718698968</v>
      </c>
      <c r="Q63" s="125">
        <f t="shared" si="30"/>
        <v>0.90450414974256022</v>
      </c>
      <c r="R63" s="328"/>
      <c r="S63" s="47">
        <v>0.52916666666666656</v>
      </c>
      <c r="T63" s="120">
        <v>0.62230324074074062</v>
      </c>
      <c r="U63" s="111">
        <v>55.816666666666627</v>
      </c>
      <c r="V63" s="112">
        <v>134.1250526061111</v>
      </c>
      <c r="W63" s="113"/>
      <c r="X63" s="116"/>
      <c r="Y63" s="12"/>
      <c r="Z63" s="198"/>
      <c r="AA63" s="337"/>
      <c r="AB63" s="338"/>
      <c r="AC63" s="12">
        <v>3</v>
      </c>
      <c r="AD63" s="198"/>
      <c r="AE63" s="199">
        <f t="shared" si="31"/>
        <v>-343.78506092678344</v>
      </c>
      <c r="AF63" s="200">
        <f t="shared" si="32"/>
        <v>0.9045041497425601</v>
      </c>
      <c r="AG63" s="333"/>
    </row>
    <row r="64" spans="1:33" ht="15.75" customHeight="1">
      <c r="A64" s="363"/>
      <c r="B64" s="100"/>
      <c r="C64" s="376"/>
      <c r="D64" s="376"/>
      <c r="E64" s="101"/>
      <c r="F64" s="105"/>
      <c r="G64" s="121"/>
      <c r="H64" s="62"/>
      <c r="I64" s="104"/>
      <c r="J64" s="105"/>
      <c r="K64" s="106"/>
      <c r="L64" s="107"/>
      <c r="M64" s="105"/>
      <c r="N64" s="106"/>
      <c r="O64" s="123"/>
      <c r="P64" s="124"/>
      <c r="Q64" s="125"/>
      <c r="R64" s="328"/>
      <c r="S64" s="47"/>
      <c r="T64" s="120"/>
      <c r="U64" s="111"/>
      <c r="V64" s="112"/>
      <c r="W64" s="113"/>
      <c r="X64" s="116"/>
      <c r="Y64" s="12"/>
      <c r="Z64" s="198"/>
      <c r="AA64" s="337"/>
      <c r="AB64" s="338"/>
      <c r="AC64" s="12"/>
      <c r="AD64" s="198"/>
      <c r="AE64" s="199"/>
      <c r="AF64" s="200"/>
      <c r="AG64" s="333"/>
    </row>
    <row r="65" spans="1:33" ht="15.75" customHeight="1">
      <c r="A65" s="363"/>
      <c r="B65" s="100"/>
      <c r="C65" s="376"/>
      <c r="D65" s="376"/>
      <c r="E65" s="101"/>
      <c r="F65" s="105"/>
      <c r="G65" s="121"/>
      <c r="H65" s="62"/>
      <c r="I65" s="104"/>
      <c r="J65" s="105"/>
      <c r="K65" s="106"/>
      <c r="L65" s="107"/>
      <c r="M65" s="105"/>
      <c r="N65" s="106"/>
      <c r="O65" s="123"/>
      <c r="P65" s="124"/>
      <c r="Q65" s="125"/>
      <c r="R65" s="328"/>
      <c r="S65" s="47"/>
      <c r="T65" s="120"/>
      <c r="U65" s="111"/>
      <c r="V65" s="112"/>
      <c r="W65" s="113"/>
      <c r="X65" s="116"/>
      <c r="Y65" s="12"/>
      <c r="Z65" s="198"/>
      <c r="AA65" s="337"/>
      <c r="AB65" s="338"/>
      <c r="AC65" s="12"/>
      <c r="AD65" s="198"/>
      <c r="AE65" s="199"/>
      <c r="AF65" s="200"/>
      <c r="AG65" s="333"/>
    </row>
    <row r="66" spans="1:33" ht="15.75" customHeight="1">
      <c r="A66" s="363"/>
      <c r="B66" s="100"/>
      <c r="C66" s="376"/>
      <c r="D66" s="376"/>
      <c r="E66" s="101"/>
      <c r="F66" s="105"/>
      <c r="G66" s="121"/>
      <c r="H66" s="62"/>
      <c r="I66" s="104"/>
      <c r="J66" s="105"/>
      <c r="K66" s="106"/>
      <c r="L66" s="107"/>
      <c r="M66" s="105"/>
      <c r="N66" s="106"/>
      <c r="O66" s="123"/>
      <c r="P66" s="124"/>
      <c r="Q66" s="125"/>
      <c r="R66" s="328"/>
      <c r="S66" s="47"/>
      <c r="T66" s="120"/>
      <c r="U66" s="111"/>
      <c r="V66" s="112"/>
      <c r="W66" s="113"/>
      <c r="X66" s="116"/>
      <c r="Y66" s="12"/>
      <c r="Z66" s="198"/>
      <c r="AA66" s="337"/>
      <c r="AB66" s="338"/>
      <c r="AC66" s="12"/>
      <c r="AD66" s="198"/>
      <c r="AE66" s="199"/>
      <c r="AF66" s="200"/>
      <c r="AG66" s="333"/>
    </row>
    <row r="67" spans="1:33" ht="15.75" customHeight="1">
      <c r="A67" s="363"/>
      <c r="B67" s="100"/>
      <c r="C67" s="376"/>
      <c r="D67" s="376"/>
      <c r="E67" s="101"/>
      <c r="F67" s="105"/>
      <c r="G67" s="121"/>
      <c r="H67" s="62"/>
      <c r="I67" s="104"/>
      <c r="J67" s="105"/>
      <c r="K67" s="106"/>
      <c r="L67" s="107"/>
      <c r="M67" s="105"/>
      <c r="N67" s="106"/>
      <c r="O67" s="123"/>
      <c r="P67" s="124"/>
      <c r="Q67" s="125"/>
      <c r="R67" s="328"/>
      <c r="S67" s="47"/>
      <c r="T67" s="120"/>
      <c r="U67" s="111"/>
      <c r="V67" s="112"/>
      <c r="W67" s="113"/>
      <c r="X67" s="116"/>
      <c r="Y67" s="12"/>
      <c r="Z67" s="198"/>
      <c r="AA67" s="337"/>
      <c r="AB67" s="338"/>
      <c r="AC67" s="12"/>
      <c r="AD67" s="198"/>
      <c r="AE67" s="199"/>
      <c r="AF67" s="200"/>
      <c r="AG67" s="333"/>
    </row>
    <row r="68" spans="1:33" ht="15.75" customHeight="1">
      <c r="A68" s="363"/>
      <c r="B68" s="100"/>
      <c r="C68" s="376"/>
      <c r="D68" s="376"/>
      <c r="E68" s="101"/>
      <c r="F68" s="105"/>
      <c r="G68" s="121"/>
      <c r="H68" s="62"/>
      <c r="I68" s="104"/>
      <c r="J68" s="105"/>
      <c r="K68" s="106"/>
      <c r="L68" s="107"/>
      <c r="M68" s="105"/>
      <c r="N68" s="106"/>
      <c r="O68" s="123"/>
      <c r="P68" s="124"/>
      <c r="Q68" s="125"/>
      <c r="R68" s="328"/>
      <c r="S68" s="47"/>
      <c r="T68" s="120"/>
      <c r="U68" s="111"/>
      <c r="V68" s="112"/>
      <c r="W68" s="113"/>
      <c r="X68" s="116"/>
      <c r="Y68" s="12"/>
      <c r="Z68" s="198"/>
      <c r="AA68" s="337"/>
      <c r="AB68" s="338"/>
      <c r="AC68" s="12"/>
      <c r="AD68" s="198"/>
      <c r="AE68" s="199"/>
      <c r="AF68" s="200"/>
      <c r="AG68" s="333"/>
    </row>
    <row r="69" spans="1:33" ht="15.75" customHeight="1">
      <c r="A69" s="363"/>
      <c r="B69" s="100"/>
      <c r="C69" s="376"/>
      <c r="D69" s="376"/>
      <c r="E69" s="101"/>
      <c r="F69" s="105"/>
      <c r="G69" s="121"/>
      <c r="H69" s="62"/>
      <c r="I69" s="104"/>
      <c r="J69" s="105"/>
      <c r="K69" s="106"/>
      <c r="L69" s="107"/>
      <c r="M69" s="105"/>
      <c r="N69" s="106"/>
      <c r="O69" s="123"/>
      <c r="P69" s="124"/>
      <c r="Q69" s="125"/>
      <c r="R69" s="328"/>
      <c r="S69" s="47"/>
      <c r="T69" s="120"/>
      <c r="U69" s="111"/>
      <c r="V69" s="112"/>
      <c r="W69" s="113"/>
      <c r="X69" s="116"/>
      <c r="Y69" s="12"/>
      <c r="Z69" s="198"/>
      <c r="AA69" s="337"/>
      <c r="AB69" s="338"/>
      <c r="AC69" s="12"/>
      <c r="AD69" s="198"/>
      <c r="AE69" s="199"/>
      <c r="AF69" s="200"/>
      <c r="AG69" s="333"/>
    </row>
    <row r="70" spans="1:33" ht="15.75" customHeight="1">
      <c r="A70" s="363"/>
      <c r="B70" s="100"/>
      <c r="C70" s="376"/>
      <c r="D70" s="376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328"/>
      <c r="S70" s="47"/>
      <c r="T70" s="120"/>
      <c r="U70" s="111"/>
      <c r="V70" s="112"/>
      <c r="W70" s="113"/>
      <c r="X70" s="116"/>
      <c r="Y70" s="12"/>
      <c r="Z70" s="198"/>
      <c r="AA70" s="337"/>
      <c r="AB70" s="338"/>
      <c r="AC70" s="12"/>
      <c r="AD70" s="198"/>
      <c r="AE70" s="199"/>
      <c r="AF70" s="200"/>
      <c r="AG70" s="333"/>
    </row>
    <row r="71" spans="1:33" ht="15.75" customHeight="1">
      <c r="A71" s="363"/>
      <c r="B71" s="100"/>
      <c r="C71" s="376"/>
      <c r="D71" s="376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328"/>
      <c r="S71" s="119"/>
      <c r="T71" s="120"/>
      <c r="U71" s="130"/>
      <c r="V71" s="131"/>
      <c r="W71" s="126"/>
      <c r="X71" s="127"/>
      <c r="Y71" s="12"/>
      <c r="Z71" s="198"/>
      <c r="AA71" s="337"/>
      <c r="AB71" s="338"/>
      <c r="AC71" s="12"/>
      <c r="AD71" s="198"/>
      <c r="AE71" s="165"/>
      <c r="AF71" s="125"/>
      <c r="AG71" s="333"/>
    </row>
    <row r="72" spans="1:33" ht="15.75" customHeight="1" thickBot="1">
      <c r="A72" s="364"/>
      <c r="B72" s="133" t="s">
        <v>115</v>
      </c>
      <c r="C72" s="358"/>
      <c r="D72" s="358"/>
      <c r="E72" s="134"/>
      <c r="F72" s="167"/>
      <c r="G72" s="135"/>
      <c r="H72" s="69"/>
      <c r="I72" s="136">
        <f t="shared" ref="I72:J72" si="36">AVERAGE(I56:I71)</f>
        <v>20.625</v>
      </c>
      <c r="J72" s="137">
        <f t="shared" si="36"/>
        <v>3600</v>
      </c>
      <c r="K72" s="138">
        <f t="shared" ref="K72:K74" si="37">J72/I72</f>
        <v>174.54545454545453</v>
      </c>
      <c r="L72" s="136">
        <f t="shared" ref="L72:M72" si="38">AVERAGE(L56:L71)</f>
        <v>20.625</v>
      </c>
      <c r="M72" s="137">
        <f t="shared" si="38"/>
        <v>3223.1492474246261</v>
      </c>
      <c r="N72" s="138">
        <f>M72/L72</f>
        <v>156.27390290543642</v>
      </c>
      <c r="O72" s="139">
        <f>L72-I72</f>
        <v>0</v>
      </c>
      <c r="P72" s="140">
        <f>N72-K72</f>
        <v>-18.271551640018117</v>
      </c>
      <c r="Q72" s="141">
        <f>N72/K72</f>
        <v>0.89531923539572955</v>
      </c>
      <c r="R72" s="329"/>
      <c r="S72" s="142">
        <v>0.16666666666666666</v>
      </c>
      <c r="T72" s="143">
        <v>0.62230324074074062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359"/>
      <c r="AB72" s="360"/>
      <c r="AC72" s="179">
        <f>SUM(AC56:AC71)</f>
        <v>13</v>
      </c>
      <c r="AD72" s="191">
        <f>SUM(AD56:AD71)</f>
        <v>0</v>
      </c>
      <c r="AE72" s="168">
        <f>M72-J72</f>
        <v>-376.85075257537392</v>
      </c>
      <c r="AF72" s="141">
        <f>M72/J72</f>
        <v>0.89531923539572944</v>
      </c>
      <c r="AG72" s="334"/>
    </row>
    <row r="73" spans="1:33" ht="15.75" customHeight="1">
      <c r="A73" s="322" t="s">
        <v>116</v>
      </c>
      <c r="B73" s="100" t="s">
        <v>192</v>
      </c>
      <c r="C73" s="335" t="s">
        <v>217</v>
      </c>
      <c r="D73" s="336"/>
      <c r="E73" s="101">
        <v>27.05</v>
      </c>
      <c r="F73" s="102">
        <v>1322</v>
      </c>
      <c r="G73" s="103">
        <f t="shared" ref="G73:G74" si="39">E73*F73</f>
        <v>35760.1</v>
      </c>
      <c r="H73" s="13"/>
      <c r="I73" s="104">
        <v>5</v>
      </c>
      <c r="J73" s="105">
        <v>3273</v>
      </c>
      <c r="K73" s="106">
        <f t="shared" si="37"/>
        <v>654.6</v>
      </c>
      <c r="L73" s="107">
        <v>6</v>
      </c>
      <c r="M73" s="105">
        <f>F73/V73*60</f>
        <v>2961.6418775921866</v>
      </c>
      <c r="N73" s="106">
        <f>M73/L73</f>
        <v>493.60697959869776</v>
      </c>
      <c r="O73" s="108">
        <f>L73-I73</f>
        <v>1</v>
      </c>
      <c r="P73" s="109">
        <f>N73-K73</f>
        <v>-160.99302040130226</v>
      </c>
      <c r="Q73" s="110">
        <f>N73/K73</f>
        <v>0.75405893614222086</v>
      </c>
      <c r="R73" s="327">
        <f>Q89</f>
        <v>0.82330401659443309</v>
      </c>
      <c r="S73" s="47">
        <v>0.39930555555555552</v>
      </c>
      <c r="T73" s="48">
        <v>0.41789351851851847</v>
      </c>
      <c r="U73" s="111">
        <v>4.7000000000000153</v>
      </c>
      <c r="V73" s="112">
        <v>26.782441388385259</v>
      </c>
      <c r="W73" s="113"/>
      <c r="X73" s="162"/>
      <c r="Y73" s="12"/>
      <c r="Z73" s="198"/>
      <c r="AA73" s="330"/>
      <c r="AB73" s="331"/>
      <c r="AC73" s="12">
        <v>0</v>
      </c>
      <c r="AD73" s="198"/>
      <c r="AE73" s="115">
        <f>M73-J73</f>
        <v>-311.35812240781343</v>
      </c>
      <c r="AF73" s="156">
        <f>M73/J73</f>
        <v>0.90487072337066499</v>
      </c>
      <c r="AG73" s="332">
        <f>AF89</f>
        <v>0.90563441825387647</v>
      </c>
    </row>
    <row r="74" spans="1:33" ht="15.75" customHeight="1">
      <c r="A74" s="323"/>
      <c r="B74" s="100" t="s">
        <v>192</v>
      </c>
      <c r="C74" s="335" t="s">
        <v>224</v>
      </c>
      <c r="D74" s="336"/>
      <c r="E74" s="101">
        <v>27.05</v>
      </c>
      <c r="F74" s="102">
        <v>2044</v>
      </c>
      <c r="G74" s="121">
        <f t="shared" si="39"/>
        <v>55290.200000000004</v>
      </c>
      <c r="H74" s="122"/>
      <c r="I74" s="104">
        <v>5</v>
      </c>
      <c r="J74" s="105">
        <v>3273</v>
      </c>
      <c r="K74" s="106">
        <f t="shared" si="37"/>
        <v>654.6</v>
      </c>
      <c r="L74" s="107">
        <v>5</v>
      </c>
      <c r="M74" s="105">
        <f>F74/V74*60</f>
        <v>2966.6410242976895</v>
      </c>
      <c r="N74" s="106">
        <f>M74/L74</f>
        <v>593.32820485953789</v>
      </c>
      <c r="O74" s="108">
        <f>L74-I74</f>
        <v>0</v>
      </c>
      <c r="P74" s="109">
        <f>N74-K74</f>
        <v>-61.271795140462132</v>
      </c>
      <c r="Q74" s="110">
        <f>N74/K74</f>
        <v>0.90639811313708807</v>
      </c>
      <c r="R74" s="328"/>
      <c r="S74" s="47">
        <v>0.42083333333333328</v>
      </c>
      <c r="T74" s="120">
        <v>0.44953703703703696</v>
      </c>
      <c r="U74" s="111">
        <v>5</v>
      </c>
      <c r="V74" s="112">
        <v>41.33968316204799</v>
      </c>
      <c r="W74" s="113"/>
      <c r="X74" s="116"/>
      <c r="Y74" s="12"/>
      <c r="Z74" s="198"/>
      <c r="AA74" s="337"/>
      <c r="AB74" s="338"/>
      <c r="AC74" s="12">
        <v>0</v>
      </c>
      <c r="AD74" s="198"/>
      <c r="AE74" s="117">
        <f>M74-J74</f>
        <v>-306.35897570231054</v>
      </c>
      <c r="AF74" s="110">
        <f>M74/J74</f>
        <v>0.90639811313708818</v>
      </c>
      <c r="AG74" s="333"/>
    </row>
    <row r="75" spans="1:33" ht="15.75" customHeight="1">
      <c r="A75" s="323"/>
      <c r="B75" s="100"/>
      <c r="C75" s="335"/>
      <c r="D75" s="336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328"/>
      <c r="S75" s="47"/>
      <c r="T75" s="48"/>
      <c r="U75" s="111"/>
      <c r="V75" s="112"/>
      <c r="W75" s="113"/>
      <c r="X75" s="116"/>
      <c r="Y75" s="12"/>
      <c r="Z75" s="198"/>
      <c r="AA75" s="337"/>
      <c r="AB75" s="338"/>
      <c r="AC75" s="12"/>
      <c r="AD75" s="198"/>
      <c r="AE75" s="117"/>
      <c r="AF75" s="110"/>
      <c r="AG75" s="333"/>
    </row>
    <row r="76" spans="1:33" ht="15.75" customHeight="1">
      <c r="A76" s="323"/>
      <c r="B76" s="100"/>
      <c r="C76" s="335"/>
      <c r="D76" s="336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328"/>
      <c r="S76" s="47"/>
      <c r="T76" s="48"/>
      <c r="U76" s="111"/>
      <c r="V76" s="112"/>
      <c r="W76" s="113"/>
      <c r="X76" s="116"/>
      <c r="Y76" s="12"/>
      <c r="Z76" s="198"/>
      <c r="AA76" s="337"/>
      <c r="AB76" s="338"/>
      <c r="AC76" s="12"/>
      <c r="AD76" s="198"/>
      <c r="AE76" s="117"/>
      <c r="AF76" s="110"/>
      <c r="AG76" s="333"/>
    </row>
    <row r="77" spans="1:33" ht="15.75" customHeight="1">
      <c r="A77" s="323"/>
      <c r="B77" s="100"/>
      <c r="C77" s="335"/>
      <c r="D77" s="336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328"/>
      <c r="S77" s="47"/>
      <c r="T77" s="48"/>
      <c r="U77" s="111"/>
      <c r="V77" s="112"/>
      <c r="W77" s="113"/>
      <c r="X77" s="116"/>
      <c r="Y77" s="12"/>
      <c r="Z77" s="198"/>
      <c r="AA77" s="337"/>
      <c r="AB77" s="338"/>
      <c r="AC77" s="12"/>
      <c r="AD77" s="198"/>
      <c r="AE77" s="117"/>
      <c r="AF77" s="110"/>
      <c r="AG77" s="333"/>
    </row>
    <row r="78" spans="1:33" ht="15.75" customHeight="1">
      <c r="A78" s="323"/>
      <c r="B78" s="100"/>
      <c r="C78" s="335"/>
      <c r="D78" s="336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328"/>
      <c r="S78" s="47"/>
      <c r="T78" s="120"/>
      <c r="U78" s="111"/>
      <c r="V78" s="112"/>
      <c r="W78" s="113"/>
      <c r="X78" s="116"/>
      <c r="Y78" s="12"/>
      <c r="Z78" s="198"/>
      <c r="AA78" s="337"/>
      <c r="AB78" s="338"/>
      <c r="AC78" s="12"/>
      <c r="AD78" s="198"/>
      <c r="AE78" s="117"/>
      <c r="AF78" s="110"/>
      <c r="AG78" s="333"/>
    </row>
    <row r="79" spans="1:33" ht="15.75" customHeight="1">
      <c r="A79" s="323"/>
      <c r="B79" s="100"/>
      <c r="C79" s="335"/>
      <c r="D79" s="336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328"/>
      <c r="S79" s="47"/>
      <c r="T79" s="120"/>
      <c r="U79" s="111"/>
      <c r="V79" s="112"/>
      <c r="W79" s="113"/>
      <c r="X79" s="116"/>
      <c r="Y79" s="12"/>
      <c r="Z79" s="198"/>
      <c r="AA79" s="337"/>
      <c r="AB79" s="338"/>
      <c r="AC79" s="12"/>
      <c r="AD79" s="198"/>
      <c r="AE79" s="117"/>
      <c r="AF79" s="110"/>
      <c r="AG79" s="333"/>
    </row>
    <row r="80" spans="1:33" ht="15.75" customHeight="1">
      <c r="A80" s="323"/>
      <c r="B80" s="100"/>
      <c r="C80" s="335"/>
      <c r="D80" s="336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328"/>
      <c r="S80" s="47"/>
      <c r="T80" s="120"/>
      <c r="U80" s="111"/>
      <c r="V80" s="112"/>
      <c r="W80" s="113"/>
      <c r="X80" s="116"/>
      <c r="Y80" s="12"/>
      <c r="Z80" s="198"/>
      <c r="AA80" s="337"/>
      <c r="AB80" s="338"/>
      <c r="AC80" s="12"/>
      <c r="AD80" s="198"/>
      <c r="AE80" s="117"/>
      <c r="AF80" s="110"/>
      <c r="AG80" s="333"/>
    </row>
    <row r="81" spans="1:33" ht="15.75" customHeight="1">
      <c r="A81" s="323"/>
      <c r="B81" s="100"/>
      <c r="C81" s="335"/>
      <c r="D81" s="336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328"/>
      <c r="S81" s="47"/>
      <c r="T81" s="120"/>
      <c r="U81" s="111"/>
      <c r="V81" s="112"/>
      <c r="W81" s="113"/>
      <c r="X81" s="127"/>
      <c r="Y81" s="12"/>
      <c r="Z81" s="198"/>
      <c r="AA81" s="337"/>
      <c r="AB81" s="338"/>
      <c r="AC81" s="12"/>
      <c r="AD81" s="198"/>
      <c r="AE81" s="117"/>
      <c r="AF81" s="110"/>
      <c r="AG81" s="333"/>
    </row>
    <row r="82" spans="1:33" ht="15.75" customHeight="1">
      <c r="A82" s="323"/>
      <c r="B82" s="100"/>
      <c r="C82" s="335"/>
      <c r="D82" s="336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328"/>
      <c r="S82" s="47"/>
      <c r="T82" s="120"/>
      <c r="U82" s="111"/>
      <c r="V82" s="112"/>
      <c r="W82" s="113"/>
      <c r="X82" s="127"/>
      <c r="Y82" s="12"/>
      <c r="Z82" s="198"/>
      <c r="AA82" s="337"/>
      <c r="AB82" s="338"/>
      <c r="AC82" s="12"/>
      <c r="AD82" s="198"/>
      <c r="AE82" s="117"/>
      <c r="AF82" s="110"/>
      <c r="AG82" s="333"/>
    </row>
    <row r="83" spans="1:33" ht="15.75" customHeight="1">
      <c r="A83" s="323"/>
      <c r="B83" s="100"/>
      <c r="C83" s="335"/>
      <c r="D83" s="336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328"/>
      <c r="S83" s="47"/>
      <c r="T83" s="120"/>
      <c r="U83" s="111"/>
      <c r="V83" s="112"/>
      <c r="W83" s="113"/>
      <c r="X83" s="127"/>
      <c r="Y83" s="12"/>
      <c r="Z83" s="198"/>
      <c r="AA83" s="337"/>
      <c r="AB83" s="338"/>
      <c r="AC83" s="12"/>
      <c r="AD83" s="198"/>
      <c r="AE83" s="117"/>
      <c r="AF83" s="110"/>
      <c r="AG83" s="333"/>
    </row>
    <row r="84" spans="1:33" ht="15.75" customHeight="1">
      <c r="A84" s="323"/>
      <c r="B84" s="100"/>
      <c r="C84" s="335"/>
      <c r="D84" s="336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328"/>
      <c r="S84" s="47"/>
      <c r="T84" s="120"/>
      <c r="U84" s="111"/>
      <c r="V84" s="112"/>
      <c r="W84" s="113"/>
      <c r="X84" s="127"/>
      <c r="Y84" s="12"/>
      <c r="Z84" s="198"/>
      <c r="AA84" s="337"/>
      <c r="AB84" s="338"/>
      <c r="AC84" s="12"/>
      <c r="AD84" s="198"/>
      <c r="AE84" s="117"/>
      <c r="AF84" s="110"/>
      <c r="AG84" s="333"/>
    </row>
    <row r="85" spans="1:33" ht="15.75" customHeight="1">
      <c r="A85" s="323"/>
      <c r="B85" s="100"/>
      <c r="C85" s="335"/>
      <c r="D85" s="336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328"/>
      <c r="S85" s="47"/>
      <c r="T85" s="120"/>
      <c r="U85" s="111"/>
      <c r="V85" s="112"/>
      <c r="W85" s="113"/>
      <c r="X85" s="127"/>
      <c r="Y85" s="12"/>
      <c r="Z85" s="198"/>
      <c r="AA85" s="337"/>
      <c r="AB85" s="338"/>
      <c r="AC85" s="12"/>
      <c r="AD85" s="198"/>
      <c r="AE85" s="117"/>
      <c r="AF85" s="110"/>
      <c r="AG85" s="333"/>
    </row>
    <row r="86" spans="1:33" ht="15.75" customHeight="1">
      <c r="A86" s="323"/>
      <c r="B86" s="100"/>
      <c r="C86" s="335"/>
      <c r="D86" s="336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328"/>
      <c r="S86" s="47"/>
      <c r="T86" s="120"/>
      <c r="U86" s="111"/>
      <c r="V86" s="112"/>
      <c r="W86" s="113"/>
      <c r="X86" s="127"/>
      <c r="Y86" s="12"/>
      <c r="Z86" s="198"/>
      <c r="AA86" s="337"/>
      <c r="AB86" s="338"/>
      <c r="AC86" s="12"/>
      <c r="AD86" s="198"/>
      <c r="AE86" s="117"/>
      <c r="AF86" s="110"/>
      <c r="AG86" s="333"/>
    </row>
    <row r="87" spans="1:33" ht="15.75" customHeight="1">
      <c r="A87" s="323"/>
      <c r="B87" s="100"/>
      <c r="C87" s="335"/>
      <c r="D87" s="336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328"/>
      <c r="S87" s="47"/>
      <c r="T87" s="120"/>
      <c r="U87" s="111"/>
      <c r="V87" s="112"/>
      <c r="W87" s="113"/>
      <c r="X87" s="127"/>
      <c r="Y87" s="12"/>
      <c r="Z87" s="198"/>
      <c r="AA87" s="337"/>
      <c r="AB87" s="338"/>
      <c r="AC87" s="12"/>
      <c r="AD87" s="198"/>
      <c r="AE87" s="117"/>
      <c r="AF87" s="110"/>
      <c r="AG87" s="333"/>
    </row>
    <row r="88" spans="1:33" ht="15.75" customHeight="1">
      <c r="A88" s="323"/>
      <c r="B88" s="163"/>
      <c r="C88" s="335"/>
      <c r="D88" s="336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328"/>
      <c r="S88" s="119"/>
      <c r="T88" s="120"/>
      <c r="U88" s="130"/>
      <c r="V88" s="131"/>
      <c r="W88" s="126"/>
      <c r="X88" s="127"/>
      <c r="Y88" s="12"/>
      <c r="Z88" s="198"/>
      <c r="AA88" s="337"/>
      <c r="AB88" s="338"/>
      <c r="AC88" s="12"/>
      <c r="AD88" s="198"/>
      <c r="AE88" s="165"/>
      <c r="AF88" s="125"/>
      <c r="AG88" s="333"/>
    </row>
    <row r="89" spans="1:33" ht="15.75" customHeight="1" thickBot="1">
      <c r="A89" s="324"/>
      <c r="B89" s="133" t="s">
        <v>115</v>
      </c>
      <c r="C89" s="358"/>
      <c r="D89" s="358"/>
      <c r="E89" s="134"/>
      <c r="F89" s="167"/>
      <c r="G89" s="135"/>
      <c r="H89" s="69"/>
      <c r="I89" s="136">
        <f t="shared" ref="I89:J89" si="40">AVERAGE(I73:I88)</f>
        <v>5</v>
      </c>
      <c r="J89" s="137">
        <f t="shared" si="40"/>
        <v>3273</v>
      </c>
      <c r="K89" s="138">
        <f t="shared" ref="K89" si="41">J89/I89</f>
        <v>654.6</v>
      </c>
      <c r="L89" s="136">
        <f t="shared" ref="L89:M89" si="42">AVERAGE(L73:L88)</f>
        <v>5.5</v>
      </c>
      <c r="M89" s="137">
        <f t="shared" si="42"/>
        <v>2964.1414509449378</v>
      </c>
      <c r="N89" s="138">
        <f>M89/L89</f>
        <v>538.93480926271593</v>
      </c>
      <c r="O89" s="139">
        <f>L89-I89</f>
        <v>0.5</v>
      </c>
      <c r="P89" s="140">
        <f>N89-K89</f>
        <v>-115.66519073728409</v>
      </c>
      <c r="Q89" s="141">
        <f>N89/K89</f>
        <v>0.82330401659443309</v>
      </c>
      <c r="R89" s="329"/>
      <c r="S89" s="142">
        <v>0.25</v>
      </c>
      <c r="T89" s="143">
        <v>0.44953703703703696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359"/>
      <c r="AB89" s="360"/>
      <c r="AC89" s="179">
        <f>SUM(AC73:AC88)</f>
        <v>0</v>
      </c>
      <c r="AD89" s="191">
        <f>SUM(AD73:AD88)</f>
        <v>0</v>
      </c>
      <c r="AE89" s="168">
        <f>M89-J89</f>
        <v>-308.85854905506221</v>
      </c>
      <c r="AF89" s="141">
        <f>M89/J89</f>
        <v>0.90563441825387647</v>
      </c>
      <c r="AG89" s="334"/>
    </row>
    <row r="90" spans="1:33" ht="15.75" customHeight="1">
      <c r="A90" s="361" t="s">
        <v>120</v>
      </c>
      <c r="B90" s="114" t="s">
        <v>192</v>
      </c>
      <c r="C90" s="325" t="s">
        <v>213</v>
      </c>
      <c r="D90" s="326"/>
      <c r="E90" s="147">
        <v>15.51</v>
      </c>
      <c r="F90" s="97">
        <v>2311</v>
      </c>
      <c r="G90" s="148">
        <f t="shared" ref="G90:G91" si="43">E90*F90</f>
        <v>35843.61</v>
      </c>
      <c r="H90" s="149"/>
      <c r="I90" s="150">
        <v>6</v>
      </c>
      <c r="J90" s="151">
        <v>2600</v>
      </c>
      <c r="K90" s="152">
        <f>J90/I90</f>
        <v>433.33333333333331</v>
      </c>
      <c r="L90" s="153">
        <v>6</v>
      </c>
      <c r="M90" s="151">
        <f>F90/V90*60</f>
        <v>2353.7319837621239</v>
      </c>
      <c r="N90" s="152">
        <f>M90/L90</f>
        <v>392.28866396035397</v>
      </c>
      <c r="O90" s="154">
        <f>L90-I90</f>
        <v>0</v>
      </c>
      <c r="P90" s="155">
        <f>N90-K90</f>
        <v>-41.044669372979342</v>
      </c>
      <c r="Q90" s="156">
        <f>N90/K90</f>
        <v>0.90528153221620156</v>
      </c>
      <c r="R90" s="327">
        <f>Q106</f>
        <v>0.90477100637359564</v>
      </c>
      <c r="S90" s="157">
        <v>0.25</v>
      </c>
      <c r="T90" s="158">
        <v>0.29090277777777779</v>
      </c>
      <c r="U90" s="159"/>
      <c r="V90" s="160">
        <v>58.910700520103674</v>
      </c>
      <c r="W90" s="158"/>
      <c r="X90" s="169"/>
      <c r="Y90" s="12"/>
      <c r="Z90" s="198"/>
      <c r="AA90" s="330"/>
      <c r="AB90" s="331"/>
      <c r="AC90" s="12">
        <v>0</v>
      </c>
      <c r="AD90" s="198"/>
      <c r="AE90" s="115">
        <f>M90-J90</f>
        <v>-246.26801623787605</v>
      </c>
      <c r="AF90" s="156">
        <f>M90/J90</f>
        <v>0.90528153221620156</v>
      </c>
      <c r="AG90" s="332">
        <f>AF106</f>
        <v>0.90477100637359553</v>
      </c>
    </row>
    <row r="91" spans="1:33" ht="15.75" customHeight="1">
      <c r="A91" s="362"/>
      <c r="B91" s="100" t="s">
        <v>192</v>
      </c>
      <c r="C91" s="335" t="s">
        <v>214</v>
      </c>
      <c r="D91" s="336"/>
      <c r="E91" s="101">
        <v>15.01</v>
      </c>
      <c r="F91" s="102">
        <v>2403</v>
      </c>
      <c r="G91" s="103">
        <f t="shared" si="43"/>
        <v>36069.03</v>
      </c>
      <c r="H91" s="26"/>
      <c r="I91" s="104">
        <v>6</v>
      </c>
      <c r="J91" s="105">
        <v>2600</v>
      </c>
      <c r="K91" s="106">
        <f t="shared" si="35"/>
        <v>433.33333333333331</v>
      </c>
      <c r="L91" s="107">
        <v>6</v>
      </c>
      <c r="M91" s="105">
        <f>F91/V91*60</f>
        <v>2351.077249380573</v>
      </c>
      <c r="N91" s="106">
        <f>M91/L91</f>
        <v>391.8462082300955</v>
      </c>
      <c r="O91" s="108">
        <f>L91-I91</f>
        <v>0</v>
      </c>
      <c r="P91" s="109">
        <f>N91-K91</f>
        <v>-41.487125103237815</v>
      </c>
      <c r="Q91" s="110">
        <f>N91/K91</f>
        <v>0.90426048053098962</v>
      </c>
      <c r="R91" s="328"/>
      <c r="S91" s="47">
        <v>0.29375000000000001</v>
      </c>
      <c r="T91" s="48">
        <v>0.33633101851851854</v>
      </c>
      <c r="U91" s="111">
        <v>5</v>
      </c>
      <c r="V91" s="112">
        <v>61.325079827975195</v>
      </c>
      <c r="W91" s="113"/>
      <c r="X91" s="13"/>
      <c r="Y91" s="12"/>
      <c r="Z91" s="198"/>
      <c r="AA91" s="337"/>
      <c r="AB91" s="338"/>
      <c r="AC91" s="12">
        <v>0</v>
      </c>
      <c r="AD91" s="198"/>
      <c r="AE91" s="117">
        <f>M91-J91</f>
        <v>-248.92275061942701</v>
      </c>
      <c r="AF91" s="110">
        <f>M91/J91</f>
        <v>0.90426048053098962</v>
      </c>
      <c r="AG91" s="333"/>
    </row>
    <row r="92" spans="1:33" ht="15.75" customHeight="1">
      <c r="A92" s="362"/>
      <c r="B92" s="100"/>
      <c r="C92" s="335"/>
      <c r="D92" s="336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328"/>
      <c r="S92" s="47"/>
      <c r="T92" s="48"/>
      <c r="U92" s="111"/>
      <c r="V92" s="112"/>
      <c r="W92" s="113"/>
      <c r="X92" s="13"/>
      <c r="Y92" s="12"/>
      <c r="Z92" s="198"/>
      <c r="AA92" s="337"/>
      <c r="AB92" s="338"/>
      <c r="AC92" s="12"/>
      <c r="AD92" s="198"/>
      <c r="AE92" s="117"/>
      <c r="AF92" s="110"/>
      <c r="AG92" s="333"/>
    </row>
    <row r="93" spans="1:33" ht="15.75" customHeight="1">
      <c r="A93" s="362"/>
      <c r="B93" s="100"/>
      <c r="C93" s="335"/>
      <c r="D93" s="336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328"/>
      <c r="S93" s="47"/>
      <c r="T93" s="48"/>
      <c r="U93" s="111"/>
      <c r="V93" s="112"/>
      <c r="W93" s="113"/>
      <c r="X93" s="116"/>
      <c r="Y93" s="12"/>
      <c r="Z93" s="198"/>
      <c r="AA93" s="337"/>
      <c r="AB93" s="338"/>
      <c r="AC93" s="12"/>
      <c r="AD93" s="198"/>
      <c r="AE93" s="117"/>
      <c r="AF93" s="110"/>
      <c r="AG93" s="333"/>
    </row>
    <row r="94" spans="1:33" ht="15.75" customHeight="1">
      <c r="A94" s="363"/>
      <c r="B94" s="100"/>
      <c r="C94" s="335"/>
      <c r="D94" s="336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328"/>
      <c r="S94" s="47"/>
      <c r="T94" s="48"/>
      <c r="U94" s="111"/>
      <c r="V94" s="112"/>
      <c r="W94" s="113"/>
      <c r="X94" s="13"/>
      <c r="Y94" s="12"/>
      <c r="Z94" s="198"/>
      <c r="AA94" s="337"/>
      <c r="AB94" s="338"/>
      <c r="AC94" s="12"/>
      <c r="AD94" s="198"/>
      <c r="AE94" s="117"/>
      <c r="AF94" s="110"/>
      <c r="AG94" s="333"/>
    </row>
    <row r="95" spans="1:33" ht="15.75" customHeight="1">
      <c r="A95" s="363"/>
      <c r="B95" s="100"/>
      <c r="C95" s="335"/>
      <c r="D95" s="336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328"/>
      <c r="S95" s="47"/>
      <c r="T95" s="120"/>
      <c r="U95" s="111"/>
      <c r="V95" s="112"/>
      <c r="W95" s="113"/>
      <c r="X95" s="50"/>
      <c r="Y95" s="12"/>
      <c r="Z95" s="198"/>
      <c r="AA95" s="337"/>
      <c r="AB95" s="338"/>
      <c r="AC95" s="12"/>
      <c r="AD95" s="198"/>
      <c r="AE95" s="117"/>
      <c r="AF95" s="110"/>
      <c r="AG95" s="333"/>
    </row>
    <row r="96" spans="1:33" ht="15.75" customHeight="1">
      <c r="A96" s="363"/>
      <c r="B96" s="100"/>
      <c r="C96" s="335"/>
      <c r="D96" s="336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328"/>
      <c r="S96" s="47"/>
      <c r="T96" s="120"/>
      <c r="U96" s="111"/>
      <c r="V96" s="112"/>
      <c r="W96" s="113"/>
      <c r="X96" s="116"/>
      <c r="Y96" s="12"/>
      <c r="Z96" s="198"/>
      <c r="AA96" s="337"/>
      <c r="AB96" s="338"/>
      <c r="AC96" s="12"/>
      <c r="AD96" s="198"/>
      <c r="AE96" s="117"/>
      <c r="AF96" s="110"/>
      <c r="AG96" s="333"/>
    </row>
    <row r="97" spans="1:33" ht="15.75" customHeight="1">
      <c r="A97" s="363"/>
      <c r="B97" s="100"/>
      <c r="C97" s="335"/>
      <c r="D97" s="336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328"/>
      <c r="S97" s="47"/>
      <c r="T97" s="120"/>
      <c r="U97" s="111"/>
      <c r="V97" s="112"/>
      <c r="W97" s="113"/>
      <c r="X97" s="116"/>
      <c r="Y97" s="12"/>
      <c r="Z97" s="198"/>
      <c r="AA97" s="337"/>
      <c r="AB97" s="338"/>
      <c r="AC97" s="12"/>
      <c r="AD97" s="198"/>
      <c r="AE97" s="117"/>
      <c r="AF97" s="110"/>
      <c r="AG97" s="333"/>
    </row>
    <row r="98" spans="1:33" ht="15.75" customHeight="1">
      <c r="A98" s="363"/>
      <c r="B98" s="100"/>
      <c r="C98" s="335"/>
      <c r="D98" s="336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328"/>
      <c r="S98" s="119"/>
      <c r="T98" s="120"/>
      <c r="U98" s="111"/>
      <c r="V98" s="131"/>
      <c r="W98" s="113"/>
      <c r="X98" s="116"/>
      <c r="Y98" s="12"/>
      <c r="Z98" s="198"/>
      <c r="AA98" s="337"/>
      <c r="AB98" s="338"/>
      <c r="AC98" s="12"/>
      <c r="AD98" s="198"/>
      <c r="AE98" s="117"/>
      <c r="AF98" s="110"/>
      <c r="AG98" s="333"/>
    </row>
    <row r="99" spans="1:33" ht="15.75" customHeight="1">
      <c r="A99" s="363"/>
      <c r="B99" s="100"/>
      <c r="C99" s="335"/>
      <c r="D99" s="336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328"/>
      <c r="S99" s="119"/>
      <c r="T99" s="120"/>
      <c r="U99" s="111"/>
      <c r="V99" s="131"/>
      <c r="W99" s="126"/>
      <c r="X99" s="127"/>
      <c r="Y99" s="12"/>
      <c r="Z99" s="198"/>
      <c r="AA99" s="337"/>
      <c r="AB99" s="338"/>
      <c r="AC99" s="12"/>
      <c r="AD99" s="198"/>
      <c r="AE99" s="117"/>
      <c r="AF99" s="110"/>
      <c r="AG99" s="333"/>
    </row>
    <row r="100" spans="1:33" ht="15.75" customHeight="1">
      <c r="A100" s="363"/>
      <c r="B100" s="100"/>
      <c r="C100" s="335"/>
      <c r="D100" s="336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328"/>
      <c r="S100" s="119"/>
      <c r="T100" s="120"/>
      <c r="U100" s="111"/>
      <c r="V100" s="131"/>
      <c r="W100" s="126"/>
      <c r="X100" s="127"/>
      <c r="Y100" s="12"/>
      <c r="Z100" s="198"/>
      <c r="AA100" s="337"/>
      <c r="AB100" s="338"/>
      <c r="AC100" s="12"/>
      <c r="AD100" s="198"/>
      <c r="AE100" s="117"/>
      <c r="AF100" s="110"/>
      <c r="AG100" s="333"/>
    </row>
    <row r="101" spans="1:33" ht="15.75" customHeight="1">
      <c r="A101" s="363"/>
      <c r="B101" s="100"/>
      <c r="C101" s="335"/>
      <c r="D101" s="336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328"/>
      <c r="S101" s="119"/>
      <c r="T101" s="120"/>
      <c r="U101" s="111"/>
      <c r="V101" s="131"/>
      <c r="W101" s="126"/>
      <c r="X101" s="127"/>
      <c r="Y101" s="12"/>
      <c r="Z101" s="198"/>
      <c r="AA101" s="337"/>
      <c r="AB101" s="338"/>
      <c r="AC101" s="12"/>
      <c r="AD101" s="198"/>
      <c r="AE101" s="117"/>
      <c r="AF101" s="110"/>
      <c r="AG101" s="333"/>
    </row>
    <row r="102" spans="1:33" ht="15.75" customHeight="1">
      <c r="A102" s="363"/>
      <c r="B102" s="100"/>
      <c r="C102" s="335"/>
      <c r="D102" s="336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328"/>
      <c r="S102" s="119"/>
      <c r="T102" s="120"/>
      <c r="U102" s="111"/>
      <c r="V102" s="131"/>
      <c r="W102" s="126"/>
      <c r="X102" s="127"/>
      <c r="Y102" s="12"/>
      <c r="Z102" s="198"/>
      <c r="AA102" s="337"/>
      <c r="AB102" s="338"/>
      <c r="AC102" s="12"/>
      <c r="AD102" s="198"/>
      <c r="AE102" s="117"/>
      <c r="AF102" s="110"/>
      <c r="AG102" s="333"/>
    </row>
    <row r="103" spans="1:33" ht="15.75" customHeight="1">
      <c r="A103" s="363"/>
      <c r="B103" s="100"/>
      <c r="C103" s="335"/>
      <c r="D103" s="336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328"/>
      <c r="S103" s="119"/>
      <c r="T103" s="120"/>
      <c r="U103" s="111"/>
      <c r="V103" s="131"/>
      <c r="W103" s="126"/>
      <c r="X103" s="127"/>
      <c r="Y103" s="12"/>
      <c r="Z103" s="198"/>
      <c r="AA103" s="337"/>
      <c r="AB103" s="338"/>
      <c r="AC103" s="12"/>
      <c r="AD103" s="198"/>
      <c r="AE103" s="117"/>
      <c r="AF103" s="110"/>
      <c r="AG103" s="333"/>
    </row>
    <row r="104" spans="1:33" ht="15.75" customHeight="1">
      <c r="A104" s="363"/>
      <c r="B104" s="100"/>
      <c r="C104" s="335"/>
      <c r="D104" s="336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328"/>
      <c r="S104" s="119"/>
      <c r="T104" s="120"/>
      <c r="U104" s="111"/>
      <c r="V104" s="131"/>
      <c r="W104" s="126"/>
      <c r="X104" s="127"/>
      <c r="Y104" s="12"/>
      <c r="Z104" s="198"/>
      <c r="AA104" s="337"/>
      <c r="AB104" s="338"/>
      <c r="AC104" s="12"/>
      <c r="AD104" s="198"/>
      <c r="AE104" s="117"/>
      <c r="AF104" s="110"/>
      <c r="AG104" s="333"/>
    </row>
    <row r="105" spans="1:33" ht="15.75" customHeight="1">
      <c r="A105" s="363"/>
      <c r="B105" s="100"/>
      <c r="C105" s="335"/>
      <c r="D105" s="336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328"/>
      <c r="S105" s="119"/>
      <c r="T105" s="120"/>
      <c r="U105" s="130"/>
      <c r="V105" s="131"/>
      <c r="W105" s="126"/>
      <c r="X105" s="127"/>
      <c r="Y105" s="12"/>
      <c r="Z105" s="198"/>
      <c r="AA105" s="337"/>
      <c r="AB105" s="338"/>
      <c r="AC105" s="12"/>
      <c r="AD105" s="198"/>
      <c r="AE105" s="165"/>
      <c r="AF105" s="125"/>
      <c r="AG105" s="333"/>
    </row>
    <row r="106" spans="1:33" ht="15.75" customHeight="1" thickBot="1">
      <c r="A106" s="364"/>
      <c r="B106" s="133" t="s">
        <v>115</v>
      </c>
      <c r="C106" s="358"/>
      <c r="D106" s="358"/>
      <c r="E106" s="134"/>
      <c r="F106" s="167"/>
      <c r="G106" s="135"/>
      <c r="H106" s="69"/>
      <c r="I106" s="136">
        <f t="shared" ref="I106:J106" si="44">AVERAGE(I90:I105)</f>
        <v>6</v>
      </c>
      <c r="J106" s="137">
        <f t="shared" si="44"/>
        <v>2600</v>
      </c>
      <c r="K106" s="138">
        <f t="shared" ref="K106" si="45">J106/I106</f>
        <v>433.33333333333331</v>
      </c>
      <c r="L106" s="136">
        <f t="shared" ref="L106:M106" si="46">AVERAGE(L90:L105)</f>
        <v>6</v>
      </c>
      <c r="M106" s="137">
        <f t="shared" si="46"/>
        <v>2352.4046165713485</v>
      </c>
      <c r="N106" s="138">
        <f>M106/L106</f>
        <v>392.06743609522476</v>
      </c>
      <c r="O106" s="139">
        <f>L106-I106</f>
        <v>0</v>
      </c>
      <c r="P106" s="140">
        <f>N106-K106</f>
        <v>-41.26589723810855</v>
      </c>
      <c r="Q106" s="141">
        <f>N106/K106</f>
        <v>0.90477100637359564</v>
      </c>
      <c r="R106" s="329"/>
      <c r="S106" s="142">
        <v>0.25</v>
      </c>
      <c r="T106" s="143">
        <v>0.33633101851851854</v>
      </c>
      <c r="U106" s="144"/>
      <c r="V106" s="166"/>
      <c r="W106" s="167"/>
      <c r="X106" s="138"/>
      <c r="Y106" s="179">
        <f>SUM(Y90:Y105)</f>
        <v>0</v>
      </c>
      <c r="Z106" s="180">
        <f>SUM(Z90:Z105)</f>
        <v>0</v>
      </c>
      <c r="AA106" s="359"/>
      <c r="AB106" s="360"/>
      <c r="AC106" s="179">
        <f>SUM(AC90:AC105)</f>
        <v>0</v>
      </c>
      <c r="AD106" s="191">
        <f>SUM(AD90:AD105)</f>
        <v>0</v>
      </c>
      <c r="AE106" s="168">
        <f>M106-J106</f>
        <v>-247.59538342865153</v>
      </c>
      <c r="AF106" s="141">
        <f>M106/J106</f>
        <v>0.90477100637359553</v>
      </c>
      <c r="AG106" s="334"/>
    </row>
    <row r="107" spans="1:33" ht="15.75" customHeight="1">
      <c r="A107" s="322" t="s">
        <v>193</v>
      </c>
      <c r="B107" s="146" t="s">
        <v>171</v>
      </c>
      <c r="C107" s="325" t="s">
        <v>210</v>
      </c>
      <c r="D107" s="326"/>
      <c r="E107" s="147">
        <v>58.17</v>
      </c>
      <c r="F107" s="97">
        <v>1908</v>
      </c>
      <c r="G107" s="148">
        <f t="shared" ref="G107:G109" si="47">E107*F107</f>
        <v>110988.36</v>
      </c>
      <c r="H107" s="149"/>
      <c r="I107" s="150">
        <v>18</v>
      </c>
      <c r="J107" s="151">
        <v>2000</v>
      </c>
      <c r="K107" s="152">
        <f>J107/I107</f>
        <v>111.11111111111111</v>
      </c>
      <c r="L107" s="153">
        <v>17</v>
      </c>
      <c r="M107" s="151">
        <v>1789.9999999999998</v>
      </c>
      <c r="N107" s="152">
        <f>M107/L107</f>
        <v>105.29411764705881</v>
      </c>
      <c r="O107" s="154">
        <f>L107-I107</f>
        <v>-1</v>
      </c>
      <c r="P107" s="155">
        <f>N107-K107</f>
        <v>-5.8169934640523024</v>
      </c>
      <c r="Q107" s="156">
        <f>N107/K107</f>
        <v>0.94764705882352929</v>
      </c>
      <c r="R107" s="327">
        <f>Q123</f>
        <v>0.94237244236832085</v>
      </c>
      <c r="S107" s="157">
        <v>0.70833333333333337</v>
      </c>
      <c r="T107" s="158">
        <v>0.75274305555555565</v>
      </c>
      <c r="U107" s="159"/>
      <c r="V107" s="160">
        <v>63.955307262569839</v>
      </c>
      <c r="W107" s="158"/>
      <c r="X107" s="169"/>
      <c r="Y107" s="196"/>
      <c r="Z107" s="197"/>
      <c r="AA107" s="330"/>
      <c r="AB107" s="331"/>
      <c r="AC107" s="196">
        <v>1</v>
      </c>
      <c r="AD107" s="197"/>
      <c r="AE107" s="115">
        <f>M107-J107</f>
        <v>-210.00000000000023</v>
      </c>
      <c r="AF107" s="156">
        <f>M107/J107</f>
        <v>0.89499999999999991</v>
      </c>
      <c r="AG107" s="332">
        <f>AF123</f>
        <v>0.89445519953603347</v>
      </c>
    </row>
    <row r="108" spans="1:33" ht="15.75" customHeight="1">
      <c r="A108" s="323"/>
      <c r="B108" s="163" t="s">
        <v>171</v>
      </c>
      <c r="C108" s="335" t="s">
        <v>194</v>
      </c>
      <c r="D108" s="336"/>
      <c r="E108" s="101">
        <v>50.67</v>
      </c>
      <c r="F108" s="102">
        <v>1490</v>
      </c>
      <c r="G108" s="103">
        <f t="shared" si="47"/>
        <v>75498.3</v>
      </c>
      <c r="H108" s="26"/>
      <c r="I108" s="104">
        <v>20</v>
      </c>
      <c r="J108" s="105">
        <v>2000</v>
      </c>
      <c r="K108" s="106">
        <f t="shared" ref="K108:K109" si="48">J108/I108</f>
        <v>100</v>
      </c>
      <c r="L108" s="107">
        <v>19</v>
      </c>
      <c r="M108" s="105">
        <v>1786.7311972162013</v>
      </c>
      <c r="N108" s="106">
        <f>M108/L108</f>
        <v>94.038484064010589</v>
      </c>
      <c r="O108" s="108">
        <f>L108-I108</f>
        <v>-1</v>
      </c>
      <c r="P108" s="109">
        <f>N108-K108</f>
        <v>-5.9615159359894108</v>
      </c>
      <c r="Q108" s="110">
        <f>N108/K108</f>
        <v>0.94038484064010586</v>
      </c>
      <c r="R108" s="328"/>
      <c r="S108" s="47">
        <v>0.75555555555555554</v>
      </c>
      <c r="T108" s="48">
        <v>0.79030092592592593</v>
      </c>
      <c r="U108" s="111">
        <v>5</v>
      </c>
      <c r="V108" s="112">
        <v>50.035506258181854</v>
      </c>
      <c r="W108" s="113"/>
      <c r="X108" s="116"/>
      <c r="Y108" s="12"/>
      <c r="Z108" s="198"/>
      <c r="AA108" s="337"/>
      <c r="AB108" s="338"/>
      <c r="AC108" s="12">
        <v>1</v>
      </c>
      <c r="AD108" s="198"/>
      <c r="AE108" s="117">
        <f>M108-J108</f>
        <v>-213.26880278379872</v>
      </c>
      <c r="AF108" s="110">
        <f>M108/J108</f>
        <v>0.89336559860810061</v>
      </c>
      <c r="AG108" s="333"/>
    </row>
    <row r="109" spans="1:33" ht="15.75" customHeight="1">
      <c r="A109" s="323"/>
      <c r="B109" s="163" t="s">
        <v>171</v>
      </c>
      <c r="C109" s="335" t="s">
        <v>228</v>
      </c>
      <c r="D109" s="336"/>
      <c r="E109" s="101">
        <v>57.3</v>
      </c>
      <c r="F109" s="102">
        <v>2840</v>
      </c>
      <c r="G109" s="103">
        <f t="shared" si="47"/>
        <v>162732</v>
      </c>
      <c r="H109" s="26"/>
      <c r="I109" s="104">
        <v>21</v>
      </c>
      <c r="J109" s="105">
        <v>2000</v>
      </c>
      <c r="K109" s="106">
        <f t="shared" si="48"/>
        <v>95.238095238095241</v>
      </c>
      <c r="L109" s="107">
        <v>20</v>
      </c>
      <c r="M109" s="105">
        <v>1790</v>
      </c>
      <c r="N109" s="106">
        <f>M109/L109</f>
        <v>89.5</v>
      </c>
      <c r="O109" s="108">
        <f>L109-I109</f>
        <v>-1</v>
      </c>
      <c r="P109" s="109">
        <f>N109-K109</f>
        <v>-5.7380952380952408</v>
      </c>
      <c r="Q109" s="110">
        <f>N109/K109</f>
        <v>0.93974999999999997</v>
      </c>
      <c r="R109" s="328"/>
      <c r="S109" s="47">
        <v>0.7944444444444444</v>
      </c>
      <c r="T109" s="48">
        <v>0.86054398148148148</v>
      </c>
      <c r="U109" s="111">
        <v>5.9666666666665868</v>
      </c>
      <c r="V109" s="112">
        <v>95.19553072625699</v>
      </c>
      <c r="W109" s="113"/>
      <c r="X109" s="116"/>
      <c r="Y109" s="12"/>
      <c r="Z109" s="198"/>
      <c r="AA109" s="337"/>
      <c r="AB109" s="338"/>
      <c r="AC109" s="12">
        <v>2</v>
      </c>
      <c r="AD109" s="198"/>
      <c r="AE109" s="117">
        <f>M109-J109</f>
        <v>-210</v>
      </c>
      <c r="AF109" s="110">
        <f>M109/J109</f>
        <v>0.89500000000000002</v>
      </c>
      <c r="AG109" s="333"/>
    </row>
    <row r="110" spans="1:33" ht="15.75" customHeight="1">
      <c r="A110" s="323"/>
      <c r="B110" s="163"/>
      <c r="C110" s="335"/>
      <c r="D110" s="336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328"/>
      <c r="S110" s="47"/>
      <c r="T110" s="48"/>
      <c r="U110" s="111"/>
      <c r="V110" s="112"/>
      <c r="W110" s="113"/>
      <c r="X110" s="116"/>
      <c r="Y110" s="12"/>
      <c r="Z110" s="198"/>
      <c r="AA110" s="337"/>
      <c r="AB110" s="338"/>
      <c r="AC110" s="12"/>
      <c r="AD110" s="198"/>
      <c r="AE110" s="117"/>
      <c r="AF110" s="110"/>
      <c r="AG110" s="333"/>
    </row>
    <row r="111" spans="1:33" ht="15.75" customHeight="1">
      <c r="A111" s="323"/>
      <c r="B111" s="163"/>
      <c r="C111" s="335"/>
      <c r="D111" s="336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328"/>
      <c r="S111" s="47"/>
      <c r="T111" s="48"/>
      <c r="U111" s="111"/>
      <c r="V111" s="112"/>
      <c r="W111" s="113"/>
      <c r="X111" s="116"/>
      <c r="Y111" s="12"/>
      <c r="Z111" s="198"/>
      <c r="AA111" s="337"/>
      <c r="AB111" s="338"/>
      <c r="AC111" s="12"/>
      <c r="AD111" s="198"/>
      <c r="AE111" s="117"/>
      <c r="AF111" s="110"/>
      <c r="AG111" s="333"/>
    </row>
    <row r="112" spans="1:33" ht="15.75" customHeight="1">
      <c r="A112" s="323"/>
      <c r="B112" s="163"/>
      <c r="C112" s="335"/>
      <c r="D112" s="336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328"/>
      <c r="S112" s="47"/>
      <c r="T112" s="120"/>
      <c r="U112" s="111"/>
      <c r="V112" s="112"/>
      <c r="W112" s="113"/>
      <c r="X112" s="116"/>
      <c r="Y112" s="12"/>
      <c r="Z112" s="198"/>
      <c r="AA112" s="337"/>
      <c r="AB112" s="338"/>
      <c r="AC112" s="12"/>
      <c r="AD112" s="198"/>
      <c r="AE112" s="117"/>
      <c r="AF112" s="110"/>
      <c r="AG112" s="333"/>
    </row>
    <row r="113" spans="1:33" ht="15.75" customHeight="1">
      <c r="A113" s="323"/>
      <c r="B113" s="163"/>
      <c r="C113" s="335"/>
      <c r="D113" s="336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328"/>
      <c r="S113" s="119"/>
      <c r="T113" s="120"/>
      <c r="U113" s="111"/>
      <c r="V113" s="112"/>
      <c r="W113" s="120"/>
      <c r="X113" s="189"/>
      <c r="Y113" s="12"/>
      <c r="Z113" s="198"/>
      <c r="AA113" s="337"/>
      <c r="AB113" s="338"/>
      <c r="AC113" s="12"/>
      <c r="AD113" s="198"/>
      <c r="AE113" s="117"/>
      <c r="AF113" s="110"/>
      <c r="AG113" s="333"/>
    </row>
    <row r="114" spans="1:33" ht="15.75" customHeight="1">
      <c r="A114" s="323"/>
      <c r="B114" s="163"/>
      <c r="C114" s="335"/>
      <c r="D114" s="336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328"/>
      <c r="S114" s="119"/>
      <c r="T114" s="120"/>
      <c r="U114" s="111"/>
      <c r="V114" s="112"/>
      <c r="W114" s="120"/>
      <c r="X114" s="189"/>
      <c r="Y114" s="12"/>
      <c r="Z114" s="198"/>
      <c r="AA114" s="337"/>
      <c r="AB114" s="338"/>
      <c r="AC114" s="12"/>
      <c r="AD114" s="198"/>
      <c r="AE114" s="117"/>
      <c r="AF114" s="110"/>
      <c r="AG114" s="333"/>
    </row>
    <row r="115" spans="1:33" ht="15.75" customHeight="1">
      <c r="A115" s="323"/>
      <c r="B115" s="163"/>
      <c r="C115" s="335"/>
      <c r="D115" s="336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328"/>
      <c r="S115" s="119"/>
      <c r="T115" s="120"/>
      <c r="U115" s="111"/>
      <c r="V115" s="112"/>
      <c r="W115" s="120"/>
      <c r="X115" s="189"/>
      <c r="Y115" s="12"/>
      <c r="Z115" s="198"/>
      <c r="AA115" s="337"/>
      <c r="AB115" s="338"/>
      <c r="AC115" s="12"/>
      <c r="AD115" s="198"/>
      <c r="AE115" s="117"/>
      <c r="AF115" s="110"/>
      <c r="AG115" s="333"/>
    </row>
    <row r="116" spans="1:33" ht="15.75" customHeight="1">
      <c r="A116" s="323"/>
      <c r="B116" s="163"/>
      <c r="C116" s="335"/>
      <c r="D116" s="336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328"/>
      <c r="S116" s="119"/>
      <c r="T116" s="120"/>
      <c r="U116" s="111"/>
      <c r="V116" s="112"/>
      <c r="W116" s="120"/>
      <c r="X116" s="189"/>
      <c r="Y116" s="12"/>
      <c r="Z116" s="198"/>
      <c r="AA116" s="337"/>
      <c r="AB116" s="338"/>
      <c r="AC116" s="12"/>
      <c r="AD116" s="198"/>
      <c r="AE116" s="117"/>
      <c r="AF116" s="110"/>
      <c r="AG116" s="333"/>
    </row>
    <row r="117" spans="1:33" ht="15.75" customHeight="1">
      <c r="A117" s="323"/>
      <c r="B117" s="163"/>
      <c r="C117" s="335"/>
      <c r="D117" s="336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328"/>
      <c r="S117" s="119"/>
      <c r="T117" s="120"/>
      <c r="U117" s="111"/>
      <c r="V117" s="112"/>
      <c r="W117" s="120"/>
      <c r="X117" s="189"/>
      <c r="Y117" s="12"/>
      <c r="Z117" s="198"/>
      <c r="AA117" s="337"/>
      <c r="AB117" s="338"/>
      <c r="AC117" s="12"/>
      <c r="AD117" s="198"/>
      <c r="AE117" s="117"/>
      <c r="AF117" s="110"/>
      <c r="AG117" s="333"/>
    </row>
    <row r="118" spans="1:33" ht="15.75" customHeight="1">
      <c r="A118" s="323"/>
      <c r="B118" s="163"/>
      <c r="C118" s="335"/>
      <c r="D118" s="336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328"/>
      <c r="S118" s="119"/>
      <c r="T118" s="120"/>
      <c r="U118" s="111"/>
      <c r="V118" s="112"/>
      <c r="W118" s="120"/>
      <c r="X118" s="189"/>
      <c r="Y118" s="12"/>
      <c r="Z118" s="198"/>
      <c r="AA118" s="337"/>
      <c r="AB118" s="338"/>
      <c r="AC118" s="12"/>
      <c r="AD118" s="198"/>
      <c r="AE118" s="117"/>
      <c r="AF118" s="110"/>
      <c r="AG118" s="333"/>
    </row>
    <row r="119" spans="1:33" ht="15.75" customHeight="1">
      <c r="A119" s="323"/>
      <c r="B119" s="163"/>
      <c r="C119" s="335"/>
      <c r="D119" s="336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328"/>
      <c r="S119" s="119"/>
      <c r="T119" s="120"/>
      <c r="U119" s="111"/>
      <c r="V119" s="112"/>
      <c r="W119" s="120"/>
      <c r="X119" s="189"/>
      <c r="Y119" s="12"/>
      <c r="Z119" s="198"/>
      <c r="AA119" s="337"/>
      <c r="AB119" s="338"/>
      <c r="AC119" s="12"/>
      <c r="AD119" s="198"/>
      <c r="AE119" s="117"/>
      <c r="AF119" s="110"/>
      <c r="AG119" s="333"/>
    </row>
    <row r="120" spans="1:33" ht="15.75" customHeight="1">
      <c r="A120" s="323"/>
      <c r="B120" s="163"/>
      <c r="C120" s="335"/>
      <c r="D120" s="336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328"/>
      <c r="S120" s="119"/>
      <c r="T120" s="120"/>
      <c r="U120" s="111"/>
      <c r="V120" s="112"/>
      <c r="W120" s="120"/>
      <c r="X120" s="189"/>
      <c r="Y120" s="12"/>
      <c r="Z120" s="198"/>
      <c r="AA120" s="337"/>
      <c r="AB120" s="338"/>
      <c r="AC120" s="12"/>
      <c r="AD120" s="198"/>
      <c r="AE120" s="117"/>
      <c r="AF120" s="110"/>
      <c r="AG120" s="333"/>
    </row>
    <row r="121" spans="1:33" ht="15.75" customHeight="1">
      <c r="A121" s="323"/>
      <c r="B121" s="163"/>
      <c r="C121" s="335"/>
      <c r="D121" s="336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328"/>
      <c r="S121" s="119"/>
      <c r="T121" s="120"/>
      <c r="U121" s="111"/>
      <c r="V121" s="112"/>
      <c r="W121" s="120"/>
      <c r="X121" s="189"/>
      <c r="Y121" s="12"/>
      <c r="Z121" s="198"/>
      <c r="AA121" s="337"/>
      <c r="AB121" s="338"/>
      <c r="AC121" s="12"/>
      <c r="AD121" s="198"/>
      <c r="AE121" s="117"/>
      <c r="AF121" s="110"/>
      <c r="AG121" s="333"/>
    </row>
    <row r="122" spans="1:33" ht="15.75" customHeight="1">
      <c r="A122" s="323"/>
      <c r="B122" s="163"/>
      <c r="C122" s="335"/>
      <c r="D122" s="336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328"/>
      <c r="S122" s="119"/>
      <c r="T122" s="120"/>
      <c r="U122" s="130"/>
      <c r="V122" s="131"/>
      <c r="W122" s="126"/>
      <c r="X122" s="127"/>
      <c r="Y122" s="12"/>
      <c r="Z122" s="198"/>
      <c r="AA122" s="337"/>
      <c r="AB122" s="338"/>
      <c r="AC122" s="12"/>
      <c r="AD122" s="198"/>
      <c r="AE122" s="165"/>
      <c r="AF122" s="125"/>
      <c r="AG122" s="333"/>
    </row>
    <row r="123" spans="1:33" ht="15.75" customHeight="1" thickBot="1">
      <c r="A123" s="324"/>
      <c r="B123" s="133" t="s">
        <v>115</v>
      </c>
      <c r="C123" s="358"/>
      <c r="D123" s="358"/>
      <c r="E123" s="134"/>
      <c r="F123" s="167"/>
      <c r="G123" s="135"/>
      <c r="H123" s="69"/>
      <c r="I123" s="136">
        <f t="shared" ref="I123:J123" si="49">AVERAGE(I107:I122)</f>
        <v>19.666666666666668</v>
      </c>
      <c r="J123" s="137">
        <f t="shared" si="49"/>
        <v>2000</v>
      </c>
      <c r="K123" s="138">
        <f t="shared" ref="K123" si="50">J123/I123</f>
        <v>101.69491525423729</v>
      </c>
      <c r="L123" s="136">
        <f t="shared" ref="L123:M123" si="51">AVERAGE(L107:L122)</f>
        <v>18.666666666666668</v>
      </c>
      <c r="M123" s="137">
        <f t="shared" si="51"/>
        <v>1788.9103990720669</v>
      </c>
      <c r="N123" s="138">
        <f>M123/L123</f>
        <v>95.834485664574999</v>
      </c>
      <c r="O123" s="139">
        <f>L123-I123</f>
        <v>-1</v>
      </c>
      <c r="P123" s="140">
        <f>N123-K123</f>
        <v>-5.8604295896622887</v>
      </c>
      <c r="Q123" s="141">
        <f>N123/K123</f>
        <v>0.94237244236832085</v>
      </c>
      <c r="R123" s="329"/>
      <c r="S123" s="142">
        <v>0.70833333333333337</v>
      </c>
      <c r="T123" s="143">
        <v>0.86054398148148148</v>
      </c>
      <c r="U123" s="144"/>
      <c r="V123" s="166"/>
      <c r="W123" s="167"/>
      <c r="X123" s="138"/>
      <c r="Y123" s="179">
        <f t="shared" ref="Y123:Z123" si="52">SUM(Y107:Y122)</f>
        <v>0</v>
      </c>
      <c r="Z123" s="180">
        <f t="shared" si="52"/>
        <v>0</v>
      </c>
      <c r="AA123" s="359"/>
      <c r="AB123" s="360"/>
      <c r="AC123" s="179">
        <f t="shared" ref="AC123" si="53">SUM(AC107:AC122)</f>
        <v>4</v>
      </c>
      <c r="AD123" s="180">
        <f t="shared" ref="AD123" si="54">SUM(AD107:AD122)</f>
        <v>0</v>
      </c>
      <c r="AE123" s="168">
        <f>M123-J123</f>
        <v>-211.08960092793313</v>
      </c>
      <c r="AF123" s="141">
        <f>M123/J123</f>
        <v>0.89445519953603347</v>
      </c>
      <c r="AG123" s="334"/>
    </row>
    <row r="124" spans="1:33" ht="15.75" customHeight="1">
      <c r="A124" s="361" t="s">
        <v>182</v>
      </c>
      <c r="B124" s="146" t="s">
        <v>171</v>
      </c>
      <c r="C124" s="325" t="s">
        <v>184</v>
      </c>
      <c r="D124" s="326"/>
      <c r="E124" s="147">
        <v>56.87</v>
      </c>
      <c r="F124" s="159">
        <v>1289</v>
      </c>
      <c r="G124" s="148">
        <f t="shared" ref="G124:G127" si="55">E124*F124</f>
        <v>73305.429999999993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1789.5607611406544</v>
      </c>
      <c r="N124" s="152">
        <f>M124/L124</f>
        <v>77.806989614811059</v>
      </c>
      <c r="O124" s="154">
        <f>L124-I124</f>
        <v>0</v>
      </c>
      <c r="P124" s="155">
        <f>N124-K124</f>
        <v>-9.1495321243193786</v>
      </c>
      <c r="Q124" s="156">
        <f>N124/K124</f>
        <v>0.89478038057032716</v>
      </c>
      <c r="R124" s="327">
        <f>Q140</f>
        <v>0.8954199244967791</v>
      </c>
      <c r="S124" s="157">
        <v>0.70833333333333337</v>
      </c>
      <c r="T124" s="158">
        <v>0.73834490740740744</v>
      </c>
      <c r="U124" s="159"/>
      <c r="V124" s="160">
        <v>43.217308782912731</v>
      </c>
      <c r="W124" s="97"/>
      <c r="X124" s="98"/>
      <c r="Y124" s="196"/>
      <c r="Z124" s="197"/>
      <c r="AA124" s="330"/>
      <c r="AB124" s="331"/>
      <c r="AC124" s="196">
        <v>1</v>
      </c>
      <c r="AD124" s="197"/>
      <c r="AE124" s="115">
        <f>M124-J124</f>
        <v>-210.43923885934555</v>
      </c>
      <c r="AF124" s="156">
        <f>M124/J124</f>
        <v>0.89478038057032727</v>
      </c>
      <c r="AG124" s="381">
        <f>AF140</f>
        <v>0.89541992449677899</v>
      </c>
    </row>
    <row r="125" spans="1:33" ht="15.75" customHeight="1">
      <c r="A125" s="362"/>
      <c r="B125" s="163" t="s">
        <v>171</v>
      </c>
      <c r="C125" s="335" t="s">
        <v>183</v>
      </c>
      <c r="D125" s="336"/>
      <c r="E125" s="101">
        <v>56.79</v>
      </c>
      <c r="F125" s="111">
        <v>1820</v>
      </c>
      <c r="G125" s="103">
        <f t="shared" si="55"/>
        <v>103357.8</v>
      </c>
      <c r="H125" s="26"/>
      <c r="I125" s="104">
        <v>23</v>
      </c>
      <c r="J125" s="105">
        <v>2000</v>
      </c>
      <c r="K125" s="106">
        <f t="shared" ref="K125:K127" si="56">J125/I125</f>
        <v>86.956521739130437</v>
      </c>
      <c r="L125" s="107">
        <v>23</v>
      </c>
      <c r="M125" s="105">
        <f>F125/V125*60</f>
        <v>1789.8716658094866</v>
      </c>
      <c r="N125" s="106">
        <f>M125/L125</f>
        <v>77.820507209108115</v>
      </c>
      <c r="O125" s="108">
        <f>L125-I125</f>
        <v>0</v>
      </c>
      <c r="P125" s="109">
        <f>N125-K125</f>
        <v>-9.1360145300223223</v>
      </c>
      <c r="Q125" s="110">
        <f>N125/K125</f>
        <v>0.89493583290474332</v>
      </c>
      <c r="R125" s="328"/>
      <c r="S125" s="47">
        <v>0.74236111111111114</v>
      </c>
      <c r="T125" s="48">
        <v>0.78472222222222221</v>
      </c>
      <c r="U125" s="111">
        <v>5.7833333333333314</v>
      </c>
      <c r="V125" s="112">
        <v>61.00996070610082</v>
      </c>
      <c r="W125" s="113"/>
      <c r="X125" s="116"/>
      <c r="Y125" s="12"/>
      <c r="Z125" s="198"/>
      <c r="AA125" s="337"/>
      <c r="AB125" s="338"/>
      <c r="AC125" s="12">
        <v>1</v>
      </c>
      <c r="AD125" s="198"/>
      <c r="AE125" s="117">
        <f>M125-J125</f>
        <v>-210.12833419051344</v>
      </c>
      <c r="AF125" s="110">
        <f>M125/J125</f>
        <v>0.89493583290474332</v>
      </c>
      <c r="AG125" s="374"/>
    </row>
    <row r="126" spans="1:33" ht="15.75" customHeight="1">
      <c r="A126" s="362"/>
      <c r="B126" s="163" t="s">
        <v>171</v>
      </c>
      <c r="C126" s="335" t="s">
        <v>185</v>
      </c>
      <c r="D126" s="336"/>
      <c r="E126" s="101">
        <v>47.6</v>
      </c>
      <c r="F126" s="111">
        <v>1681</v>
      </c>
      <c r="G126" s="103">
        <f t="shared" si="55"/>
        <v>80015.600000000006</v>
      </c>
      <c r="H126" s="26"/>
      <c r="I126" s="104">
        <v>23</v>
      </c>
      <c r="J126" s="105">
        <v>2000</v>
      </c>
      <c r="K126" s="106">
        <f t="shared" si="56"/>
        <v>86.956521739130437</v>
      </c>
      <c r="L126" s="107">
        <v>23</v>
      </c>
      <c r="M126" s="105">
        <f>F126/V126*60</f>
        <v>1794.4132557002513</v>
      </c>
      <c r="N126" s="106">
        <f>M126/L126</f>
        <v>78.017967639141361</v>
      </c>
      <c r="O126" s="108">
        <f>L126-I126</f>
        <v>0</v>
      </c>
      <c r="P126" s="109">
        <f>N126-K126</f>
        <v>-8.9385540999890765</v>
      </c>
      <c r="Q126" s="110">
        <f>N126/K126</f>
        <v>0.89720662785012562</v>
      </c>
      <c r="R126" s="328"/>
      <c r="S126" s="47">
        <v>0.78888888888888886</v>
      </c>
      <c r="T126" s="48">
        <v>0.82791666666666663</v>
      </c>
      <c r="U126" s="111">
        <v>5.9999999999999787</v>
      </c>
      <c r="V126" s="112">
        <v>56.207788077579941</v>
      </c>
      <c r="W126" s="113"/>
      <c r="X126" s="116"/>
      <c r="Y126" s="12"/>
      <c r="Z126" s="198"/>
      <c r="AA126" s="337"/>
      <c r="AB126" s="338"/>
      <c r="AC126" s="12">
        <v>1</v>
      </c>
      <c r="AD126" s="198"/>
      <c r="AE126" s="117">
        <f>M126-J126</f>
        <v>-205.58674429974872</v>
      </c>
      <c r="AF126" s="110">
        <f>M126/J126</f>
        <v>0.89720662785012562</v>
      </c>
      <c r="AG126" s="374"/>
    </row>
    <row r="127" spans="1:33" ht="15.75" customHeight="1">
      <c r="A127" s="362"/>
      <c r="B127" s="163" t="s">
        <v>171</v>
      </c>
      <c r="C127" s="335" t="s">
        <v>226</v>
      </c>
      <c r="D127" s="336"/>
      <c r="E127" s="101">
        <v>52.21</v>
      </c>
      <c r="F127" s="111">
        <v>2099</v>
      </c>
      <c r="G127" s="103">
        <f t="shared" si="55"/>
        <v>109588.79000000001</v>
      </c>
      <c r="H127" s="26"/>
      <c r="I127" s="104">
        <v>18</v>
      </c>
      <c r="J127" s="105">
        <v>2000</v>
      </c>
      <c r="K127" s="106">
        <f t="shared" si="56"/>
        <v>111.11111111111111</v>
      </c>
      <c r="L127" s="107">
        <v>18</v>
      </c>
      <c r="M127" s="105">
        <f>F127/V127*60</f>
        <v>1789.51371332384</v>
      </c>
      <c r="N127" s="106">
        <f>M127/L127</f>
        <v>99.417428517991112</v>
      </c>
      <c r="O127" s="108">
        <f>L127-I127</f>
        <v>0</v>
      </c>
      <c r="P127" s="109">
        <f>N127-K127</f>
        <v>-11.693682593120002</v>
      </c>
      <c r="Q127" s="110">
        <f>N127/K127</f>
        <v>0.89475685666191995</v>
      </c>
      <c r="R127" s="328"/>
      <c r="S127" s="47">
        <v>0.83194444444444438</v>
      </c>
      <c r="T127" s="48">
        <v>0.88081018518518506</v>
      </c>
      <c r="U127" s="111">
        <v>5.7999999999999474</v>
      </c>
      <c r="V127" s="112">
        <v>70.376661023781281</v>
      </c>
      <c r="W127" s="113"/>
      <c r="X127" s="116"/>
      <c r="Y127" s="12"/>
      <c r="Z127" s="198"/>
      <c r="AA127" s="337"/>
      <c r="AB127" s="338"/>
      <c r="AC127" s="12">
        <v>2</v>
      </c>
      <c r="AD127" s="198"/>
      <c r="AE127" s="117">
        <f>M127-J127</f>
        <v>-210.48628667616003</v>
      </c>
      <c r="AF127" s="110">
        <f>M127/J127</f>
        <v>0.89475685666191995</v>
      </c>
      <c r="AG127" s="374"/>
    </row>
    <row r="128" spans="1:33" ht="15.75" customHeight="1">
      <c r="A128" s="363"/>
      <c r="B128" s="163"/>
      <c r="C128" s="335"/>
      <c r="D128" s="336"/>
      <c r="E128" s="101"/>
      <c r="F128" s="111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328"/>
      <c r="S128" s="47"/>
      <c r="T128" s="48"/>
      <c r="U128" s="111"/>
      <c r="V128" s="112"/>
      <c r="W128" s="113"/>
      <c r="X128" s="116"/>
      <c r="Y128" s="12"/>
      <c r="Z128" s="198"/>
      <c r="AA128" s="337"/>
      <c r="AB128" s="338"/>
      <c r="AC128" s="12"/>
      <c r="AD128" s="198"/>
      <c r="AE128" s="117"/>
      <c r="AF128" s="110"/>
      <c r="AG128" s="374"/>
    </row>
    <row r="129" spans="1:33" ht="15.75" customHeight="1">
      <c r="A129" s="363"/>
      <c r="B129" s="163"/>
      <c r="C129" s="335"/>
      <c r="D129" s="336"/>
      <c r="E129" s="101"/>
      <c r="F129" s="111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328"/>
      <c r="S129" s="47"/>
      <c r="T129" s="120"/>
      <c r="U129" s="111"/>
      <c r="V129" s="112"/>
      <c r="W129" s="113"/>
      <c r="X129" s="116"/>
      <c r="Y129" s="12"/>
      <c r="Z129" s="198"/>
      <c r="AA129" s="337"/>
      <c r="AB129" s="338"/>
      <c r="AC129" s="12"/>
      <c r="AD129" s="198"/>
      <c r="AE129" s="117"/>
      <c r="AF129" s="110"/>
      <c r="AG129" s="374"/>
    </row>
    <row r="130" spans="1:33" ht="15.75" customHeight="1">
      <c r="A130" s="363"/>
      <c r="B130" s="163"/>
      <c r="C130" s="335"/>
      <c r="D130" s="336"/>
      <c r="E130" s="101"/>
      <c r="F130" s="111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328"/>
      <c r="S130" s="47"/>
      <c r="T130" s="120"/>
      <c r="U130" s="111"/>
      <c r="V130" s="112"/>
      <c r="W130" s="113"/>
      <c r="X130" s="116"/>
      <c r="Y130" s="12"/>
      <c r="Z130" s="198"/>
      <c r="AA130" s="337"/>
      <c r="AB130" s="338"/>
      <c r="AC130" s="12"/>
      <c r="AD130" s="198"/>
      <c r="AE130" s="117"/>
      <c r="AF130" s="110"/>
      <c r="AG130" s="374"/>
    </row>
    <row r="131" spans="1:33" ht="15.75" customHeight="1">
      <c r="A131" s="363"/>
      <c r="B131" s="163"/>
      <c r="C131" s="335"/>
      <c r="D131" s="336"/>
      <c r="E131" s="101"/>
      <c r="F131" s="111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328"/>
      <c r="S131" s="47"/>
      <c r="T131" s="120"/>
      <c r="U131" s="111"/>
      <c r="V131" s="112"/>
      <c r="W131" s="113"/>
      <c r="X131" s="116"/>
      <c r="Y131" s="12"/>
      <c r="Z131" s="198"/>
      <c r="AA131" s="337"/>
      <c r="AB131" s="338"/>
      <c r="AC131" s="12"/>
      <c r="AD131" s="198"/>
      <c r="AE131" s="117"/>
      <c r="AF131" s="110"/>
      <c r="AG131" s="374"/>
    </row>
    <row r="132" spans="1:33" ht="15.75" customHeight="1">
      <c r="A132" s="363"/>
      <c r="B132" s="163"/>
      <c r="C132" s="335"/>
      <c r="D132" s="336"/>
      <c r="E132" s="101"/>
      <c r="F132" s="111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328"/>
      <c r="S132" s="47"/>
      <c r="T132" s="120"/>
      <c r="U132" s="111"/>
      <c r="V132" s="112"/>
      <c r="W132" s="113"/>
      <c r="X132" s="116"/>
      <c r="Y132" s="12"/>
      <c r="Z132" s="198"/>
      <c r="AA132" s="337"/>
      <c r="AB132" s="338"/>
      <c r="AC132" s="12"/>
      <c r="AD132" s="198"/>
      <c r="AE132" s="117"/>
      <c r="AF132" s="110"/>
      <c r="AG132" s="374"/>
    </row>
    <row r="133" spans="1:33" ht="15.75" customHeight="1">
      <c r="A133" s="363"/>
      <c r="B133" s="163"/>
      <c r="C133" s="335"/>
      <c r="D133" s="336"/>
      <c r="E133" s="101"/>
      <c r="F133" s="111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328"/>
      <c r="S133" s="47"/>
      <c r="T133" s="120"/>
      <c r="U133" s="111"/>
      <c r="V133" s="112"/>
      <c r="W133" s="113"/>
      <c r="X133" s="116"/>
      <c r="Y133" s="12"/>
      <c r="Z133" s="198"/>
      <c r="AA133" s="337"/>
      <c r="AB133" s="338"/>
      <c r="AC133" s="12"/>
      <c r="AD133" s="198"/>
      <c r="AE133" s="117"/>
      <c r="AF133" s="110"/>
      <c r="AG133" s="374"/>
    </row>
    <row r="134" spans="1:33" ht="15.75" customHeight="1">
      <c r="A134" s="363"/>
      <c r="B134" s="163"/>
      <c r="C134" s="335"/>
      <c r="D134" s="336"/>
      <c r="E134" s="101"/>
      <c r="F134" s="111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328"/>
      <c r="S134" s="47"/>
      <c r="T134" s="120"/>
      <c r="U134" s="111"/>
      <c r="V134" s="112"/>
      <c r="W134" s="113"/>
      <c r="X134" s="116"/>
      <c r="Y134" s="12"/>
      <c r="Z134" s="198"/>
      <c r="AA134" s="337"/>
      <c r="AB134" s="338"/>
      <c r="AC134" s="12"/>
      <c r="AD134" s="198"/>
      <c r="AE134" s="117"/>
      <c r="AF134" s="110"/>
      <c r="AG134" s="374"/>
    </row>
    <row r="135" spans="1:33" ht="15.75" customHeight="1">
      <c r="A135" s="363"/>
      <c r="B135" s="163"/>
      <c r="C135" s="335"/>
      <c r="D135" s="336"/>
      <c r="E135" s="101"/>
      <c r="F135" s="111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328"/>
      <c r="S135" s="47"/>
      <c r="T135" s="120"/>
      <c r="U135" s="111"/>
      <c r="V135" s="112"/>
      <c r="W135" s="113"/>
      <c r="X135" s="116"/>
      <c r="Y135" s="12"/>
      <c r="Z135" s="198"/>
      <c r="AA135" s="337"/>
      <c r="AB135" s="338"/>
      <c r="AC135" s="12"/>
      <c r="AD135" s="198"/>
      <c r="AE135" s="117"/>
      <c r="AF135" s="110"/>
      <c r="AG135" s="374"/>
    </row>
    <row r="136" spans="1:33" ht="15.75" customHeight="1">
      <c r="A136" s="363"/>
      <c r="B136" s="163"/>
      <c r="C136" s="335"/>
      <c r="D136" s="336"/>
      <c r="E136" s="101"/>
      <c r="F136" s="111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328"/>
      <c r="S136" s="47"/>
      <c r="T136" s="120"/>
      <c r="U136" s="111"/>
      <c r="V136" s="112"/>
      <c r="W136" s="113"/>
      <c r="X136" s="116"/>
      <c r="Y136" s="12"/>
      <c r="Z136" s="198"/>
      <c r="AA136" s="337"/>
      <c r="AB136" s="338"/>
      <c r="AC136" s="12"/>
      <c r="AD136" s="198"/>
      <c r="AE136" s="117"/>
      <c r="AF136" s="110"/>
      <c r="AG136" s="374"/>
    </row>
    <row r="137" spans="1:33" ht="15.75" customHeight="1">
      <c r="A137" s="363"/>
      <c r="B137" s="163"/>
      <c r="C137" s="335"/>
      <c r="D137" s="336"/>
      <c r="E137" s="101"/>
      <c r="F137" s="111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328"/>
      <c r="S137" s="47"/>
      <c r="T137" s="120"/>
      <c r="U137" s="111"/>
      <c r="V137" s="112"/>
      <c r="W137" s="183"/>
      <c r="X137" s="184"/>
      <c r="Y137" s="12"/>
      <c r="Z137" s="198"/>
      <c r="AA137" s="337"/>
      <c r="AB137" s="338"/>
      <c r="AC137" s="12"/>
      <c r="AD137" s="198"/>
      <c r="AE137" s="117"/>
      <c r="AF137" s="110"/>
      <c r="AG137" s="374"/>
    </row>
    <row r="138" spans="1:33" ht="15.75" customHeight="1">
      <c r="A138" s="363"/>
      <c r="B138" s="163"/>
      <c r="C138" s="335"/>
      <c r="D138" s="336"/>
      <c r="E138" s="101"/>
      <c r="F138" s="111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328"/>
      <c r="S138" s="47"/>
      <c r="T138" s="120"/>
      <c r="U138" s="111"/>
      <c r="V138" s="112"/>
      <c r="W138" s="185"/>
      <c r="X138" s="186"/>
      <c r="Y138" s="12"/>
      <c r="Z138" s="198"/>
      <c r="AA138" s="337"/>
      <c r="AB138" s="338"/>
      <c r="AC138" s="12"/>
      <c r="AD138" s="198"/>
      <c r="AE138" s="117"/>
      <c r="AF138" s="110"/>
      <c r="AG138" s="374"/>
    </row>
    <row r="139" spans="1:33" ht="15.75" customHeight="1">
      <c r="A139" s="363"/>
      <c r="B139" s="100"/>
      <c r="C139" s="335"/>
      <c r="D139" s="336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328"/>
      <c r="S139" s="47"/>
      <c r="T139" s="120"/>
      <c r="U139" s="130"/>
      <c r="V139" s="112"/>
      <c r="W139" s="185"/>
      <c r="X139" s="186"/>
      <c r="Y139" s="12"/>
      <c r="Z139" s="198"/>
      <c r="AA139" s="337"/>
      <c r="AB139" s="338"/>
      <c r="AC139" s="12"/>
      <c r="AD139" s="198"/>
      <c r="AE139" s="117"/>
      <c r="AF139" s="110"/>
      <c r="AG139" s="374"/>
    </row>
    <row r="140" spans="1:33" ht="15.75" customHeight="1" thickBot="1">
      <c r="A140" s="364"/>
      <c r="B140" s="133" t="s">
        <v>115</v>
      </c>
      <c r="C140" s="358"/>
      <c r="D140" s="358"/>
      <c r="E140" s="134"/>
      <c r="F140" s="167"/>
      <c r="G140" s="135"/>
      <c r="H140" s="69"/>
      <c r="I140" s="136">
        <f t="shared" ref="I140:J140" si="57">AVERAGE(I124:I139)</f>
        <v>21.75</v>
      </c>
      <c r="J140" s="137">
        <f t="shared" si="57"/>
        <v>2000</v>
      </c>
      <c r="K140" s="138">
        <f t="shared" ref="K140" si="58">J140/I140</f>
        <v>91.954022988505741</v>
      </c>
      <c r="L140" s="136">
        <f t="shared" ref="L140:M140" si="59">AVERAGE(L124:L139)</f>
        <v>21.75</v>
      </c>
      <c r="M140" s="137">
        <f t="shared" si="59"/>
        <v>1790.839848993558</v>
      </c>
      <c r="N140" s="138">
        <f>M140/L140</f>
        <v>82.337464321542896</v>
      </c>
      <c r="O140" s="139">
        <f>L140-I140</f>
        <v>0</v>
      </c>
      <c r="P140" s="140">
        <f>N140-K140</f>
        <v>-9.6165586669628453</v>
      </c>
      <c r="Q140" s="141">
        <f>N140/K140</f>
        <v>0.8954199244967791</v>
      </c>
      <c r="R140" s="329"/>
      <c r="S140" s="142">
        <v>0.70833333333333337</v>
      </c>
      <c r="T140" s="143">
        <v>0.88081018518518506</v>
      </c>
      <c r="U140" s="144"/>
      <c r="V140" s="166"/>
      <c r="W140" s="187"/>
      <c r="X140" s="188"/>
      <c r="Y140" s="179">
        <f t="shared" ref="Y140:Z140" si="60">SUM(Y124:Y139)</f>
        <v>0</v>
      </c>
      <c r="Z140" s="180">
        <f t="shared" si="60"/>
        <v>0</v>
      </c>
      <c r="AA140" s="359"/>
      <c r="AB140" s="360"/>
      <c r="AC140" s="179">
        <f t="shared" ref="AC140" si="61">SUM(AC124:AC139)</f>
        <v>5</v>
      </c>
      <c r="AD140" s="180">
        <f t="shared" ref="AD140" si="62">SUM(AD124:AD139)</f>
        <v>0</v>
      </c>
      <c r="AE140" s="168">
        <f>M140-J140</f>
        <v>-209.16015100644199</v>
      </c>
      <c r="AF140" s="141">
        <f>M140/J140</f>
        <v>0.89541992449677899</v>
      </c>
      <c r="AG140" s="375"/>
    </row>
    <row r="142" spans="1:33">
      <c r="AA142" s="365" t="s">
        <v>149</v>
      </c>
      <c r="AB142" s="365"/>
    </row>
    <row r="143" spans="1:33">
      <c r="AA143" s="365" t="s">
        <v>150</v>
      </c>
      <c r="AB143" s="365"/>
    </row>
    <row r="144" spans="1:33">
      <c r="AA144" s="365" t="s">
        <v>151</v>
      </c>
      <c r="AB144" s="365"/>
    </row>
    <row r="145" spans="27:28">
      <c r="AA145" s="365" t="s">
        <v>152</v>
      </c>
      <c r="AB145" s="365"/>
    </row>
    <row r="146" spans="27:28">
      <c r="AA146" s="365" t="s">
        <v>153</v>
      </c>
      <c r="AB146" s="365"/>
    </row>
    <row r="147" spans="27:28">
      <c r="AA147" s="365" t="s">
        <v>154</v>
      </c>
      <c r="AB147" s="365"/>
    </row>
    <row r="148" spans="27:28">
      <c r="AA148" s="365" t="s">
        <v>155</v>
      </c>
      <c r="AB148" s="365"/>
    </row>
    <row r="149" spans="27:28">
      <c r="AA149" s="365" t="s">
        <v>156</v>
      </c>
      <c r="AB149" s="365"/>
    </row>
    <row r="150" spans="27:28">
      <c r="AA150" s="365" t="s">
        <v>157</v>
      </c>
      <c r="AB150" s="365"/>
    </row>
    <row r="151" spans="27:28">
      <c r="AA151" s="365" t="s">
        <v>158</v>
      </c>
      <c r="AB151" s="365"/>
    </row>
    <row r="152" spans="27:28">
      <c r="AA152" s="365" t="s">
        <v>159</v>
      </c>
      <c r="AB152" s="365"/>
    </row>
    <row r="153" spans="27:28">
      <c r="AA153" s="365" t="s">
        <v>160</v>
      </c>
      <c r="AB153" s="365"/>
    </row>
    <row r="154" spans="27:28">
      <c r="AA154" s="365" t="s">
        <v>161</v>
      </c>
      <c r="AB154" s="365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10" priority="2" operator="greaterThan">
      <formula>0</formula>
    </cfRule>
  </conditionalFormatting>
  <conditionalFormatting sqref="P5:P140 AE5:AE140">
    <cfRule type="cellIs" dxfId="9" priority="5" operator="lessThan">
      <formula>0</formula>
    </cfRule>
  </conditionalFormatting>
  <conditionalFormatting sqref="Q5:Q140 AF5:AF140">
    <cfRule type="cellIs" dxfId="8" priority="3" operator="greaterThan">
      <formula>1</formula>
    </cfRule>
    <cfRule type="cellIs" dxfId="7" priority="4" operator="lessThan">
      <formula>0.8</formula>
    </cfRule>
  </conditionalFormatting>
  <conditionalFormatting sqref="AG5 R5:R140 AG107:AG124">
    <cfRule type="cellIs" dxfId="6" priority="6" operator="lessThan">
      <formula>0.8</formula>
    </cfRule>
  </conditionalFormatting>
  <conditionalFormatting sqref="AG22">
    <cfRule type="cellIs" dxfId="5" priority="11" operator="lessThan">
      <formula>0.8</formula>
    </cfRule>
  </conditionalFormatting>
  <conditionalFormatting sqref="AG37">
    <cfRule type="cellIs" dxfId="4" priority="10" operator="lessThan">
      <formula>0.8</formula>
    </cfRule>
  </conditionalFormatting>
  <conditionalFormatting sqref="AG39:AG74">
    <cfRule type="cellIs" dxfId="3" priority="8" operator="lessThan">
      <formula>0.8</formula>
    </cfRule>
  </conditionalFormatting>
  <conditionalFormatting sqref="AG80:AG88">
    <cfRule type="cellIs" dxfId="2" priority="9" operator="lessThan">
      <formula>0.8</formula>
    </cfRule>
  </conditionalFormatting>
  <conditionalFormatting sqref="AG90:AG95">
    <cfRule type="cellIs" dxfId="1" priority="7" operator="lessThan">
      <formula>0.8</formula>
    </cfRule>
  </conditionalFormatting>
  <conditionalFormatting sqref="AG139">
    <cfRule type="cellIs" dxfId="0" priority="1" operator="lessThan">
      <formula>0.8</formula>
    </cfRule>
  </conditionalFormatting>
  <dataValidations count="1">
    <dataValidation type="list" allowBlank="1" showInputMessage="1" showErrorMessage="1" sqref="AA5:AB140" xr:uid="{1245CB9A-9047-4A64-9A92-F3C09B0C01D3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A14FE96-EB4C-454C-BFC0-B1E67D129DD4}"/>
</file>

<file path=customXml/itemProps2.xml><?xml version="1.0" encoding="utf-8"?>
<ds:datastoreItem xmlns:ds="http://schemas.openxmlformats.org/officeDocument/2006/customXml" ds:itemID="{212296B9-AF9F-4554-8F48-0DACD192EB36}"/>
</file>

<file path=customXml/itemProps3.xml><?xml version="1.0" encoding="utf-8"?>
<ds:datastoreItem xmlns:ds="http://schemas.openxmlformats.org/officeDocument/2006/customXml" ds:itemID="{ABA74E78-558F-4AB7-B1EF-21D7646754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93</vt:i4>
      </vt:variant>
    </vt:vector>
  </HeadingPairs>
  <TitlesOfParts>
    <vt:vector size="93" baseType="lpstr">
      <vt:lpstr>0731</vt:lpstr>
      <vt:lpstr>0731(18度C)</vt:lpstr>
      <vt:lpstr>0731(4度C)</vt:lpstr>
      <vt:lpstr>0730</vt:lpstr>
      <vt:lpstr>0730(18度C)</vt:lpstr>
      <vt:lpstr>0730(4度C)</vt:lpstr>
      <vt:lpstr>0729</vt:lpstr>
      <vt:lpstr>0729(18度C)</vt:lpstr>
      <vt:lpstr>0729(4度C)</vt:lpstr>
      <vt:lpstr>0728</vt:lpstr>
      <vt:lpstr>0728(18度C)</vt:lpstr>
      <vt:lpstr>0728(4度C)</vt:lpstr>
      <vt:lpstr>0727</vt:lpstr>
      <vt:lpstr>0727(18度C)</vt:lpstr>
      <vt:lpstr>0727(4度C)</vt:lpstr>
      <vt:lpstr>0726</vt:lpstr>
      <vt:lpstr>0726(18度C)</vt:lpstr>
      <vt:lpstr>0726(4度C)</vt:lpstr>
      <vt:lpstr>0725</vt:lpstr>
      <vt:lpstr>0725(18度C)</vt:lpstr>
      <vt:lpstr>0725(4度C)</vt:lpstr>
      <vt:lpstr>0724</vt:lpstr>
      <vt:lpstr>0724(18度C)</vt:lpstr>
      <vt:lpstr>0724(4度C)</vt:lpstr>
      <vt:lpstr>0723</vt:lpstr>
      <vt:lpstr>0723(18度C)</vt:lpstr>
      <vt:lpstr>0723(4度C)</vt:lpstr>
      <vt:lpstr>0722</vt:lpstr>
      <vt:lpstr>0722(18度C)</vt:lpstr>
      <vt:lpstr>0722(4度C)</vt:lpstr>
      <vt:lpstr>0721</vt:lpstr>
      <vt:lpstr>0721(18度C)</vt:lpstr>
      <vt:lpstr>0721(4度C)</vt:lpstr>
      <vt:lpstr>0720</vt:lpstr>
      <vt:lpstr>0720(18度C)</vt:lpstr>
      <vt:lpstr>0720(4度C)</vt:lpstr>
      <vt:lpstr>0719</vt:lpstr>
      <vt:lpstr>0719(18度C)</vt:lpstr>
      <vt:lpstr>0719(4度C)</vt:lpstr>
      <vt:lpstr>0718</vt:lpstr>
      <vt:lpstr>0718(18度C)</vt:lpstr>
      <vt:lpstr>0718(4度C)</vt:lpstr>
      <vt:lpstr>0717</vt:lpstr>
      <vt:lpstr>0717(18度C)</vt:lpstr>
      <vt:lpstr>0717(4度C)</vt:lpstr>
      <vt:lpstr>0716</vt:lpstr>
      <vt:lpstr>0716(18度C)</vt:lpstr>
      <vt:lpstr>0716(4度C)</vt:lpstr>
      <vt:lpstr>0715</vt:lpstr>
      <vt:lpstr>0715(18度C)</vt:lpstr>
      <vt:lpstr>0715(4度C)</vt:lpstr>
      <vt:lpstr>0714</vt:lpstr>
      <vt:lpstr>0714(18度C)</vt:lpstr>
      <vt:lpstr>0714(4度C)</vt:lpstr>
      <vt:lpstr>0713</vt:lpstr>
      <vt:lpstr>0713(18度C)</vt:lpstr>
      <vt:lpstr>0713(4度C)</vt:lpstr>
      <vt:lpstr>0712</vt:lpstr>
      <vt:lpstr>0712(18度C)</vt:lpstr>
      <vt:lpstr>0712(4度C)</vt:lpstr>
      <vt:lpstr>0711</vt:lpstr>
      <vt:lpstr>0711(18度C)</vt:lpstr>
      <vt:lpstr>0711(4度C)</vt:lpstr>
      <vt:lpstr>0710</vt:lpstr>
      <vt:lpstr>0710(18度C)</vt:lpstr>
      <vt:lpstr>0710(4度C)</vt:lpstr>
      <vt:lpstr>0709</vt:lpstr>
      <vt:lpstr>0709(18度C)</vt:lpstr>
      <vt:lpstr>0709(4度C)</vt:lpstr>
      <vt:lpstr>0708</vt:lpstr>
      <vt:lpstr>0708(18度C)</vt:lpstr>
      <vt:lpstr>0708(4度C)</vt:lpstr>
      <vt:lpstr>0707</vt:lpstr>
      <vt:lpstr>0707(18度C)</vt:lpstr>
      <vt:lpstr>0707(4度C)</vt:lpstr>
      <vt:lpstr>0706</vt:lpstr>
      <vt:lpstr>0706(18度C)</vt:lpstr>
      <vt:lpstr>0706(4度C)</vt:lpstr>
      <vt:lpstr>0705</vt:lpstr>
      <vt:lpstr>0705(18度C)</vt:lpstr>
      <vt:lpstr>0705(4度C)</vt:lpstr>
      <vt:lpstr>0704</vt:lpstr>
      <vt:lpstr>0704(18度C)</vt:lpstr>
      <vt:lpstr>0704(4度C)</vt:lpstr>
      <vt:lpstr>0703</vt:lpstr>
      <vt:lpstr>0703(18度C)</vt:lpstr>
      <vt:lpstr>0703(4度C)</vt:lpstr>
      <vt:lpstr>0702</vt:lpstr>
      <vt:lpstr>0702(18度C)</vt:lpstr>
      <vt:lpstr>0702(4度C)</vt:lpstr>
      <vt:lpstr>0701</vt:lpstr>
      <vt:lpstr>0701(18度C)</vt:lpstr>
      <vt:lpstr>0701(4度C)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雅嬪 鄭</dc:creator>
  <cp:lastModifiedBy>食品 屏榮</cp:lastModifiedBy>
  <dcterms:created xsi:type="dcterms:W3CDTF">2025-12-04T02:01:56Z</dcterms:created>
  <dcterms:modified xsi:type="dcterms:W3CDTF">2026-08-04T06:38:42Z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